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070" lockStructure="1"/>
  <bookViews>
    <workbookView xWindow="8535" yWindow="-15" windowWidth="4275" windowHeight="9060"/>
  </bookViews>
  <sheets>
    <sheet name="Instructions" sheetId="4" r:id="rId1"/>
    <sheet name="GlobalParameters" sheetId="5" r:id="rId2"/>
    <sheet name="Capacitors" sheetId="1" r:id="rId3"/>
    <sheet name="Resistors &amp; Thermistors" sheetId="7" r:id="rId4"/>
    <sheet name="Diodes - Si" sheetId="10" r:id="rId5"/>
    <sheet name="Transistors - Si" sheetId="12" r:id="rId6"/>
    <sheet name="Thyristors" sheetId="11" r:id="rId7"/>
    <sheet name="Diodes - GaAs" sheetId="14" r:id="rId8"/>
    <sheet name="Transistors - GaAs" sheetId="15" r:id="rId9"/>
    <sheet name="Microcircuits" sheetId="17" r:id="rId10"/>
    <sheet name="Optoelectronics" sheetId="18" r:id="rId11"/>
    <sheet name="Magnetics" sheetId="21" r:id="rId12"/>
    <sheet name="Connectors" sheetId="26" r:id="rId13"/>
    <sheet name="Relays" sheetId="22" r:id="rId14"/>
    <sheet name="Switches" sheetId="24" r:id="rId15"/>
    <sheet name="Surface Acoustic Wave Devices" sheetId="28" r:id="rId16"/>
    <sheet name="MCMs &amp; Hybrids" sheetId="30" r:id="rId17"/>
    <sheet name="Cap_Req" sheetId="2" state="hidden" r:id="rId18"/>
    <sheet name="Res_Req" sheetId="8" state="hidden" r:id="rId19"/>
    <sheet name="SiSem_Req" sheetId="3" state="hidden" r:id="rId20"/>
    <sheet name="GaAsSem_Req" sheetId="13" state="hidden" r:id="rId21"/>
    <sheet name="IC_Req" sheetId="16" state="hidden" r:id="rId22"/>
    <sheet name="Opto_Req" sheetId="19" state="hidden" r:id="rId23"/>
    <sheet name="Mag_Req" sheetId="20" state="hidden" r:id="rId24"/>
    <sheet name="Conn_Req" sheetId="27" state="hidden" r:id="rId25"/>
    <sheet name="Relay_Req" sheetId="23" state="hidden" r:id="rId26"/>
    <sheet name="Sw_Req" sheetId="25" state="hidden" r:id="rId27"/>
    <sheet name="SAW_Req" sheetId="29" state="hidden" r:id="rId28"/>
    <sheet name="Sheet5" sheetId="9" r:id="rId29"/>
  </sheets>
  <definedNames>
    <definedName name="Z_4CABEBB2_3D6E_46FB_AC6A_A00E1A983E3A_.wvu.PrintArea" localSheetId="1" hidden="1">GlobalParameters!$B$2:$M$29</definedName>
    <definedName name="Z_D6A45DF2_A641_49FF_AC25_389C43B60D7D_.wvu.PrintArea" localSheetId="1" hidden="1">GlobalParameters!$B$2:$M$29</definedName>
  </definedNames>
  <calcPr calcId="145621"/>
</workbook>
</file>

<file path=xl/calcChain.xml><?xml version="1.0" encoding="utf-8"?>
<calcChain xmlns="http://schemas.openxmlformats.org/spreadsheetml/2006/main">
  <c r="K6" i="30" l="1"/>
  <c r="K5" i="30"/>
  <c r="K4" i="30"/>
  <c r="K3" i="30"/>
  <c r="J6" i="28"/>
  <c r="J5" i="28"/>
  <c r="J4" i="28"/>
  <c r="J3" i="28"/>
  <c r="K6" i="24"/>
  <c r="K5" i="24"/>
  <c r="K4" i="24"/>
  <c r="K3" i="24"/>
  <c r="J6" i="22"/>
  <c r="J5" i="22"/>
  <c r="J4" i="22"/>
  <c r="J3" i="22"/>
  <c r="J6" i="26"/>
  <c r="J5" i="26"/>
  <c r="J4" i="26"/>
  <c r="J3" i="26"/>
  <c r="K6" i="21"/>
  <c r="K5" i="21"/>
  <c r="K4" i="21"/>
  <c r="K3" i="21"/>
  <c r="L6" i="18"/>
  <c r="L5" i="18"/>
  <c r="L4" i="18"/>
  <c r="L3" i="18"/>
  <c r="K6" i="17"/>
  <c r="K5" i="17"/>
  <c r="K4" i="17"/>
  <c r="K3" i="17"/>
  <c r="J6" i="15"/>
  <c r="J5" i="15"/>
  <c r="J4" i="15"/>
  <c r="J3" i="15"/>
  <c r="J6" i="14"/>
  <c r="J5" i="14"/>
  <c r="J4" i="14"/>
  <c r="J3" i="14"/>
  <c r="K6" i="11"/>
  <c r="K5" i="11"/>
  <c r="K4" i="11"/>
  <c r="K3" i="11"/>
  <c r="K6" i="12"/>
  <c r="K5" i="12"/>
  <c r="K4" i="12"/>
  <c r="K3" i="12"/>
  <c r="K6" i="10"/>
  <c r="K5" i="10"/>
  <c r="K4" i="10"/>
  <c r="K3" i="10"/>
  <c r="K6" i="7"/>
  <c r="K5" i="7"/>
  <c r="K4" i="7"/>
  <c r="K3" i="7"/>
  <c r="K6" i="1"/>
  <c r="K5" i="1"/>
  <c r="K4" i="1"/>
  <c r="K3" i="1"/>
  <c r="L16" i="1" l="1"/>
  <c r="M16" i="1"/>
  <c r="L17" i="1"/>
  <c r="M17" i="1"/>
  <c r="L18" i="1"/>
  <c r="M18" i="1"/>
  <c r="L19" i="1"/>
  <c r="M19" i="1"/>
  <c r="M20" i="1"/>
  <c r="L20" i="1" s="1"/>
  <c r="M21" i="1"/>
  <c r="L21" i="1" s="1"/>
  <c r="M22" i="1"/>
  <c r="L22" i="1" s="1"/>
  <c r="L23" i="1"/>
  <c r="M23" i="1"/>
  <c r="L24" i="1"/>
  <c r="M24" i="1"/>
  <c r="L25" i="1"/>
  <c r="M25" i="1"/>
  <c r="L26" i="1"/>
  <c r="M26" i="1"/>
  <c r="L27" i="1"/>
  <c r="M27"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L144" i="1"/>
  <c r="M144" i="1"/>
  <c r="L145" i="1"/>
  <c r="M145" i="1"/>
  <c r="L146" i="1"/>
  <c r="M146" i="1"/>
  <c r="L147" i="1"/>
  <c r="M147" i="1"/>
  <c r="L148" i="1"/>
  <c r="M148" i="1"/>
  <c r="L149" i="1"/>
  <c r="M149" i="1"/>
  <c r="L150" i="1"/>
  <c r="M150" i="1"/>
  <c r="L151" i="1"/>
  <c r="M151" i="1"/>
  <c r="L152" i="1"/>
  <c r="M152" i="1"/>
  <c r="L153" i="1"/>
  <c r="M153" i="1"/>
  <c r="L154" i="1"/>
  <c r="M154" i="1"/>
  <c r="L155" i="1"/>
  <c r="M155" i="1"/>
  <c r="L156" i="1"/>
  <c r="M156" i="1"/>
  <c r="L157" i="1"/>
  <c r="M157" i="1"/>
  <c r="L158" i="1"/>
  <c r="M158" i="1"/>
  <c r="L159" i="1"/>
  <c r="M159" i="1"/>
  <c r="L160" i="1"/>
  <c r="M160" i="1"/>
  <c r="L161" i="1"/>
  <c r="M161" i="1"/>
  <c r="L162" i="1"/>
  <c r="M162" i="1"/>
  <c r="L163" i="1"/>
  <c r="M163" i="1"/>
  <c r="L164" i="1"/>
  <c r="M164" i="1"/>
  <c r="L165" i="1"/>
  <c r="M165" i="1"/>
  <c r="L166" i="1"/>
  <c r="M166" i="1"/>
  <c r="L167" i="1"/>
  <c r="M167" i="1"/>
  <c r="L168" i="1"/>
  <c r="M168" i="1"/>
  <c r="L169" i="1"/>
  <c r="M169" i="1"/>
  <c r="L170" i="1"/>
  <c r="M170" i="1"/>
  <c r="L171" i="1"/>
  <c r="M171" i="1"/>
  <c r="L172" i="1"/>
  <c r="M172" i="1"/>
  <c r="L173" i="1"/>
  <c r="M173" i="1"/>
  <c r="L174" i="1"/>
  <c r="M174" i="1"/>
  <c r="L175" i="1"/>
  <c r="M175" i="1"/>
  <c r="L176" i="1"/>
  <c r="M176" i="1"/>
  <c r="L177" i="1"/>
  <c r="M177" i="1"/>
  <c r="L178" i="1"/>
  <c r="M178" i="1"/>
  <c r="L179" i="1"/>
  <c r="M179" i="1"/>
  <c r="L180" i="1"/>
  <c r="M180" i="1"/>
  <c r="L181" i="1"/>
  <c r="M181" i="1"/>
  <c r="L182" i="1"/>
  <c r="M182" i="1"/>
  <c r="L183" i="1"/>
  <c r="M183" i="1"/>
  <c r="L184" i="1"/>
  <c r="M184" i="1"/>
  <c r="L185" i="1"/>
  <c r="M185" i="1"/>
  <c r="L186" i="1"/>
  <c r="M186" i="1"/>
  <c r="L187" i="1"/>
  <c r="M187" i="1"/>
  <c r="L188" i="1"/>
  <c r="M188" i="1"/>
  <c r="L189" i="1"/>
  <c r="M189" i="1"/>
  <c r="L190" i="1"/>
  <c r="M190" i="1"/>
  <c r="L191" i="1"/>
  <c r="M191" i="1"/>
  <c r="L192" i="1"/>
  <c r="M192" i="1"/>
  <c r="L193" i="1"/>
  <c r="M193" i="1"/>
  <c r="L194" i="1"/>
  <c r="M194" i="1"/>
  <c r="L195" i="1"/>
  <c r="M195" i="1"/>
  <c r="L196" i="1"/>
  <c r="M196" i="1"/>
  <c r="L197" i="1"/>
  <c r="M197" i="1"/>
  <c r="L198" i="1"/>
  <c r="M198" i="1"/>
  <c r="L199" i="1"/>
  <c r="M199" i="1"/>
  <c r="L200" i="1"/>
  <c r="M200" i="1"/>
  <c r="L201" i="1"/>
  <c r="M201" i="1"/>
  <c r="L202" i="1"/>
  <c r="M202" i="1"/>
  <c r="L203" i="1"/>
  <c r="M203" i="1"/>
  <c r="L204" i="1"/>
  <c r="M204" i="1"/>
  <c r="L205" i="1"/>
  <c r="M205" i="1"/>
  <c r="L206" i="1"/>
  <c r="M206" i="1"/>
  <c r="L207" i="1"/>
  <c r="M207" i="1"/>
  <c r="L208" i="1"/>
  <c r="M208" i="1"/>
  <c r="L209" i="1"/>
  <c r="M209" i="1"/>
  <c r="L210" i="1"/>
  <c r="M210" i="1"/>
  <c r="L211" i="1"/>
  <c r="M211" i="1"/>
  <c r="L212" i="1"/>
  <c r="M212" i="1"/>
  <c r="L213" i="1"/>
  <c r="M213" i="1"/>
  <c r="L214" i="1"/>
  <c r="M214" i="1"/>
  <c r="L215" i="1"/>
  <c r="M215" i="1"/>
  <c r="L216" i="1"/>
  <c r="M216" i="1"/>
  <c r="L217" i="1"/>
  <c r="M217" i="1"/>
  <c r="L218" i="1"/>
  <c r="M218" i="1"/>
  <c r="L219" i="1"/>
  <c r="M219" i="1"/>
  <c r="L220" i="1"/>
  <c r="M220" i="1"/>
  <c r="L221" i="1"/>
  <c r="M221" i="1"/>
  <c r="L222" i="1"/>
  <c r="M222" i="1"/>
  <c r="L223" i="1"/>
  <c r="M223" i="1"/>
  <c r="L224" i="1"/>
  <c r="M224" i="1"/>
  <c r="L225" i="1"/>
  <c r="M225" i="1"/>
  <c r="L226" i="1"/>
  <c r="M226" i="1"/>
  <c r="L227" i="1"/>
  <c r="M227" i="1"/>
  <c r="L228" i="1"/>
  <c r="M228" i="1"/>
  <c r="L229" i="1"/>
  <c r="M229" i="1"/>
  <c r="L230" i="1"/>
  <c r="M230" i="1"/>
  <c r="L231" i="1"/>
  <c r="M231" i="1"/>
  <c r="L232" i="1"/>
  <c r="M232" i="1"/>
  <c r="L233" i="1"/>
  <c r="M233" i="1"/>
  <c r="L234" i="1"/>
  <c r="M234" i="1"/>
  <c r="L235" i="1"/>
  <c r="M235" i="1"/>
  <c r="L236" i="1"/>
  <c r="M23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L260" i="1"/>
  <c r="M260" i="1"/>
  <c r="L261" i="1"/>
  <c r="M261" i="1"/>
  <c r="L262" i="1"/>
  <c r="M262" i="1"/>
  <c r="L263" i="1"/>
  <c r="M263" i="1"/>
  <c r="L264" i="1"/>
  <c r="M264" i="1"/>
  <c r="L265" i="1"/>
  <c r="M265" i="1"/>
  <c r="L266" i="1"/>
  <c r="M266" i="1"/>
  <c r="L267" i="1"/>
  <c r="M267" i="1"/>
  <c r="L268" i="1"/>
  <c r="M268" i="1"/>
  <c r="L269" i="1"/>
  <c r="M269" i="1"/>
  <c r="L270" i="1"/>
  <c r="M270" i="1"/>
  <c r="L271" i="1"/>
  <c r="M271" i="1"/>
  <c r="L272" i="1"/>
  <c r="M272" i="1"/>
  <c r="L273" i="1"/>
  <c r="M273"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05" i="1"/>
  <c r="M305" i="1"/>
  <c r="L306" i="1"/>
  <c r="M306" i="1"/>
  <c r="L307" i="1"/>
  <c r="M307" i="1"/>
  <c r="L308" i="1"/>
  <c r="M308" i="1"/>
  <c r="L309" i="1"/>
  <c r="M309" i="1"/>
  <c r="L310" i="1"/>
  <c r="M310" i="1"/>
  <c r="L311" i="1"/>
  <c r="M311" i="1"/>
  <c r="L312" i="1"/>
  <c r="M312" i="1"/>
  <c r="L313" i="1"/>
  <c r="M313" i="1"/>
  <c r="L314" i="1"/>
  <c r="M314" i="1"/>
  <c r="M15" i="1"/>
  <c r="L15" i="1"/>
  <c r="J16" i="1"/>
  <c r="I16" i="1" s="1"/>
  <c r="J17" i="1"/>
  <c r="I17" i="1" s="1"/>
  <c r="I18" i="1"/>
  <c r="J18" i="1"/>
  <c r="J19" i="1"/>
  <c r="I19" i="1" s="1"/>
  <c r="J20" i="1"/>
  <c r="I20" i="1" s="1"/>
  <c r="J21" i="1"/>
  <c r="I21" i="1" s="1"/>
  <c r="J22" i="1"/>
  <c r="I22" i="1" s="1"/>
  <c r="J23" i="1"/>
  <c r="I23" i="1" s="1"/>
  <c r="J24" i="1"/>
  <c r="I24" i="1" s="1"/>
  <c r="J25" i="1"/>
  <c r="I25" i="1" s="1"/>
  <c r="J26" i="1"/>
  <c r="I26" i="1" s="1"/>
  <c r="J27" i="1"/>
  <c r="I27" i="1" s="1"/>
  <c r="J28" i="1"/>
  <c r="I28" i="1" s="1"/>
  <c r="J29" i="1"/>
  <c r="I29" i="1" s="1"/>
  <c r="J30" i="1"/>
  <c r="I30" i="1" s="1"/>
  <c r="J31" i="1"/>
  <c r="I31" i="1" s="1"/>
  <c r="J32" i="1"/>
  <c r="I32" i="1" s="1"/>
  <c r="J33" i="1"/>
  <c r="I33" i="1" s="1"/>
  <c r="J34" i="1"/>
  <c r="I34" i="1" s="1"/>
  <c r="J35" i="1"/>
  <c r="I35" i="1" s="1"/>
  <c r="I36" i="1"/>
  <c r="J36" i="1"/>
  <c r="I37" i="1"/>
  <c r="J37" i="1"/>
  <c r="I38" i="1"/>
  <c r="J38" i="1"/>
  <c r="I39" i="1"/>
  <c r="J39" i="1"/>
  <c r="I40" i="1"/>
  <c r="J40" i="1"/>
  <c r="I41" i="1"/>
  <c r="J41" i="1"/>
  <c r="I42" i="1"/>
  <c r="J42" i="1"/>
  <c r="I43" i="1"/>
  <c r="J43" i="1"/>
  <c r="I44" i="1"/>
  <c r="J44" i="1"/>
  <c r="I45" i="1"/>
  <c r="J45" i="1"/>
  <c r="I46" i="1"/>
  <c r="J46" i="1"/>
  <c r="I47" i="1"/>
  <c r="J47" i="1"/>
  <c r="I48" i="1"/>
  <c r="J48" i="1"/>
  <c r="I49" i="1"/>
  <c r="J49" i="1"/>
  <c r="I50" i="1"/>
  <c r="J50" i="1"/>
  <c r="I51" i="1"/>
  <c r="J51" i="1"/>
  <c r="I52" i="1"/>
  <c r="J52" i="1"/>
  <c r="I53" i="1"/>
  <c r="J53" i="1"/>
  <c r="I54" i="1"/>
  <c r="J54" i="1"/>
  <c r="I55" i="1"/>
  <c r="J55" i="1"/>
  <c r="I56" i="1"/>
  <c r="J56" i="1"/>
  <c r="I57" i="1"/>
  <c r="J57" i="1"/>
  <c r="I58" i="1"/>
  <c r="J58" i="1"/>
  <c r="I59" i="1"/>
  <c r="J59" i="1"/>
  <c r="I60" i="1"/>
  <c r="J60" i="1"/>
  <c r="I61" i="1"/>
  <c r="J61" i="1"/>
  <c r="I62" i="1"/>
  <c r="J62" i="1"/>
  <c r="I63" i="1"/>
  <c r="J63" i="1"/>
  <c r="I64" i="1"/>
  <c r="J64" i="1"/>
  <c r="I65" i="1"/>
  <c r="J65" i="1"/>
  <c r="I66" i="1"/>
  <c r="J66" i="1"/>
  <c r="I67" i="1"/>
  <c r="J67" i="1"/>
  <c r="I68" i="1"/>
  <c r="J68" i="1"/>
  <c r="I69" i="1"/>
  <c r="J69" i="1"/>
  <c r="I70" i="1"/>
  <c r="J70" i="1"/>
  <c r="I71" i="1"/>
  <c r="J71" i="1"/>
  <c r="I72" i="1"/>
  <c r="J72" i="1"/>
  <c r="I73" i="1"/>
  <c r="J73" i="1"/>
  <c r="I74" i="1"/>
  <c r="J74" i="1"/>
  <c r="I75" i="1"/>
  <c r="J75" i="1"/>
  <c r="I76" i="1"/>
  <c r="J76" i="1"/>
  <c r="I77" i="1"/>
  <c r="J77" i="1"/>
  <c r="I78" i="1"/>
  <c r="J78" i="1"/>
  <c r="I79" i="1"/>
  <c r="J79" i="1"/>
  <c r="I80" i="1"/>
  <c r="J80" i="1"/>
  <c r="I81" i="1"/>
  <c r="J81" i="1"/>
  <c r="I82" i="1"/>
  <c r="J82" i="1"/>
  <c r="I83" i="1"/>
  <c r="J83" i="1"/>
  <c r="I84" i="1"/>
  <c r="J84" i="1"/>
  <c r="I85" i="1"/>
  <c r="J85" i="1"/>
  <c r="I86" i="1"/>
  <c r="J86" i="1"/>
  <c r="I87" i="1"/>
  <c r="J87" i="1"/>
  <c r="I88" i="1"/>
  <c r="J88" i="1"/>
  <c r="I89" i="1"/>
  <c r="J89" i="1"/>
  <c r="I90" i="1"/>
  <c r="J90" i="1"/>
  <c r="I91" i="1"/>
  <c r="J91" i="1"/>
  <c r="I92" i="1"/>
  <c r="J92" i="1"/>
  <c r="I93" i="1"/>
  <c r="J93" i="1"/>
  <c r="I94" i="1"/>
  <c r="J94" i="1"/>
  <c r="I95" i="1"/>
  <c r="J95" i="1"/>
  <c r="I96" i="1"/>
  <c r="J96" i="1"/>
  <c r="I97" i="1"/>
  <c r="J97" i="1"/>
  <c r="I98" i="1"/>
  <c r="J98" i="1"/>
  <c r="I99" i="1"/>
  <c r="J99" i="1"/>
  <c r="I100" i="1"/>
  <c r="J100" i="1"/>
  <c r="I101" i="1"/>
  <c r="J101" i="1"/>
  <c r="I102" i="1"/>
  <c r="J102" i="1"/>
  <c r="I103" i="1"/>
  <c r="J103" i="1"/>
  <c r="I104" i="1"/>
  <c r="J104" i="1"/>
  <c r="I105" i="1"/>
  <c r="J105" i="1"/>
  <c r="I106" i="1"/>
  <c r="J106" i="1"/>
  <c r="I107" i="1"/>
  <c r="J107" i="1"/>
  <c r="I108" i="1"/>
  <c r="J108" i="1"/>
  <c r="I109" i="1"/>
  <c r="J109" i="1"/>
  <c r="I110" i="1"/>
  <c r="J110" i="1"/>
  <c r="I111" i="1"/>
  <c r="J111" i="1"/>
  <c r="I112" i="1"/>
  <c r="J112" i="1"/>
  <c r="I113" i="1"/>
  <c r="J113" i="1"/>
  <c r="I114" i="1"/>
  <c r="J114" i="1"/>
  <c r="I115" i="1"/>
  <c r="J115" i="1"/>
  <c r="I116" i="1"/>
  <c r="J116" i="1"/>
  <c r="I117" i="1"/>
  <c r="J117" i="1"/>
  <c r="I118" i="1"/>
  <c r="J118" i="1"/>
  <c r="I119" i="1"/>
  <c r="J119" i="1"/>
  <c r="I120" i="1"/>
  <c r="J120" i="1"/>
  <c r="I121" i="1"/>
  <c r="J121" i="1"/>
  <c r="I122" i="1"/>
  <c r="J122" i="1"/>
  <c r="I123" i="1"/>
  <c r="J123" i="1"/>
  <c r="I124" i="1"/>
  <c r="J124" i="1"/>
  <c r="I125" i="1"/>
  <c r="J125" i="1"/>
  <c r="I126" i="1"/>
  <c r="J126" i="1"/>
  <c r="I127" i="1"/>
  <c r="J127" i="1"/>
  <c r="I128" i="1"/>
  <c r="J128" i="1"/>
  <c r="I129" i="1"/>
  <c r="J129" i="1"/>
  <c r="I130" i="1"/>
  <c r="J130" i="1"/>
  <c r="I131" i="1"/>
  <c r="J131" i="1"/>
  <c r="I132" i="1"/>
  <c r="J132" i="1"/>
  <c r="I133" i="1"/>
  <c r="J133" i="1"/>
  <c r="I134" i="1"/>
  <c r="J134" i="1"/>
  <c r="I135" i="1"/>
  <c r="J135" i="1"/>
  <c r="I136" i="1"/>
  <c r="J136" i="1"/>
  <c r="I137" i="1"/>
  <c r="J137" i="1"/>
  <c r="I138" i="1"/>
  <c r="J138" i="1"/>
  <c r="I139" i="1"/>
  <c r="J139" i="1"/>
  <c r="I140" i="1"/>
  <c r="J140" i="1"/>
  <c r="I141" i="1"/>
  <c r="J141" i="1"/>
  <c r="I142" i="1"/>
  <c r="J142" i="1"/>
  <c r="I143" i="1"/>
  <c r="J143" i="1"/>
  <c r="I144" i="1"/>
  <c r="J144" i="1"/>
  <c r="I145" i="1"/>
  <c r="J145" i="1"/>
  <c r="I146" i="1"/>
  <c r="J146" i="1"/>
  <c r="I147" i="1"/>
  <c r="J147" i="1"/>
  <c r="I148" i="1"/>
  <c r="J148" i="1"/>
  <c r="I149" i="1"/>
  <c r="J149" i="1"/>
  <c r="I150" i="1"/>
  <c r="J150" i="1"/>
  <c r="I151" i="1"/>
  <c r="J151" i="1"/>
  <c r="I152" i="1"/>
  <c r="J152" i="1"/>
  <c r="I153" i="1"/>
  <c r="J153" i="1"/>
  <c r="I154" i="1"/>
  <c r="J154" i="1"/>
  <c r="I155" i="1"/>
  <c r="J155" i="1"/>
  <c r="I156" i="1"/>
  <c r="J156" i="1"/>
  <c r="I157" i="1"/>
  <c r="J157" i="1"/>
  <c r="I158" i="1"/>
  <c r="J158" i="1"/>
  <c r="I159" i="1"/>
  <c r="J159" i="1"/>
  <c r="I160" i="1"/>
  <c r="J160" i="1"/>
  <c r="I161" i="1"/>
  <c r="J161" i="1"/>
  <c r="I162" i="1"/>
  <c r="J162" i="1"/>
  <c r="I163" i="1"/>
  <c r="J163" i="1"/>
  <c r="I164" i="1"/>
  <c r="J164" i="1"/>
  <c r="I165" i="1"/>
  <c r="J165" i="1"/>
  <c r="I166" i="1"/>
  <c r="J166" i="1"/>
  <c r="I167" i="1"/>
  <c r="J167" i="1"/>
  <c r="I168" i="1"/>
  <c r="J168" i="1"/>
  <c r="I169" i="1"/>
  <c r="J169" i="1"/>
  <c r="I170" i="1"/>
  <c r="J170" i="1"/>
  <c r="I171" i="1"/>
  <c r="J171" i="1"/>
  <c r="I172" i="1"/>
  <c r="J172" i="1"/>
  <c r="I173" i="1"/>
  <c r="J173" i="1"/>
  <c r="I174" i="1"/>
  <c r="J174" i="1"/>
  <c r="I175" i="1"/>
  <c r="J175" i="1"/>
  <c r="I176" i="1"/>
  <c r="J176" i="1"/>
  <c r="I177" i="1"/>
  <c r="J177" i="1"/>
  <c r="I178" i="1"/>
  <c r="J178" i="1"/>
  <c r="I179" i="1"/>
  <c r="J179" i="1"/>
  <c r="I180" i="1"/>
  <c r="J180" i="1"/>
  <c r="I181" i="1"/>
  <c r="J181" i="1"/>
  <c r="I182" i="1"/>
  <c r="J182" i="1"/>
  <c r="I183" i="1"/>
  <c r="J183" i="1"/>
  <c r="I184" i="1"/>
  <c r="J184" i="1"/>
  <c r="I185" i="1"/>
  <c r="J185" i="1"/>
  <c r="I186" i="1"/>
  <c r="J186" i="1"/>
  <c r="I187" i="1"/>
  <c r="J187" i="1"/>
  <c r="I188" i="1"/>
  <c r="J188" i="1"/>
  <c r="I189" i="1"/>
  <c r="J189" i="1"/>
  <c r="I190" i="1"/>
  <c r="J190" i="1"/>
  <c r="I191" i="1"/>
  <c r="J191" i="1"/>
  <c r="I192" i="1"/>
  <c r="J192" i="1"/>
  <c r="I193" i="1"/>
  <c r="J193" i="1"/>
  <c r="I194" i="1"/>
  <c r="J194" i="1"/>
  <c r="I195" i="1"/>
  <c r="J195" i="1"/>
  <c r="I196" i="1"/>
  <c r="J196" i="1"/>
  <c r="I197" i="1"/>
  <c r="J197" i="1"/>
  <c r="I198" i="1"/>
  <c r="J198" i="1"/>
  <c r="I199" i="1"/>
  <c r="J199" i="1"/>
  <c r="I200" i="1"/>
  <c r="J200" i="1"/>
  <c r="I201" i="1"/>
  <c r="J201" i="1"/>
  <c r="I202" i="1"/>
  <c r="J202" i="1"/>
  <c r="I203" i="1"/>
  <c r="J203" i="1"/>
  <c r="I204" i="1"/>
  <c r="J204" i="1"/>
  <c r="I205" i="1"/>
  <c r="J205" i="1"/>
  <c r="I206" i="1"/>
  <c r="J206" i="1"/>
  <c r="I207" i="1"/>
  <c r="J207" i="1"/>
  <c r="I208" i="1"/>
  <c r="J208" i="1"/>
  <c r="I209" i="1"/>
  <c r="J209" i="1"/>
  <c r="I210" i="1"/>
  <c r="J210" i="1"/>
  <c r="I211" i="1"/>
  <c r="J211" i="1"/>
  <c r="I212" i="1"/>
  <c r="J212" i="1"/>
  <c r="I213" i="1"/>
  <c r="J213" i="1"/>
  <c r="I214" i="1"/>
  <c r="J214" i="1"/>
  <c r="I215" i="1"/>
  <c r="J215" i="1"/>
  <c r="I216" i="1"/>
  <c r="J216" i="1"/>
  <c r="I217" i="1"/>
  <c r="J217" i="1"/>
  <c r="I218" i="1"/>
  <c r="J218" i="1"/>
  <c r="I219" i="1"/>
  <c r="J219" i="1"/>
  <c r="I220" i="1"/>
  <c r="J220" i="1"/>
  <c r="I221" i="1"/>
  <c r="J221" i="1"/>
  <c r="I222" i="1"/>
  <c r="J222" i="1"/>
  <c r="I223" i="1"/>
  <c r="J223" i="1"/>
  <c r="I224" i="1"/>
  <c r="J224" i="1"/>
  <c r="I225" i="1"/>
  <c r="J225" i="1"/>
  <c r="I226" i="1"/>
  <c r="J226" i="1"/>
  <c r="I227" i="1"/>
  <c r="J227" i="1"/>
  <c r="I228" i="1"/>
  <c r="J228" i="1"/>
  <c r="I229" i="1"/>
  <c r="J229" i="1"/>
  <c r="I230" i="1"/>
  <c r="J230" i="1"/>
  <c r="I231" i="1"/>
  <c r="J231" i="1"/>
  <c r="I232" i="1"/>
  <c r="J232" i="1"/>
  <c r="I233" i="1"/>
  <c r="J233" i="1"/>
  <c r="I234" i="1"/>
  <c r="J234" i="1"/>
  <c r="I235" i="1"/>
  <c r="J235" i="1"/>
  <c r="I236" i="1"/>
  <c r="J236" i="1"/>
  <c r="I237" i="1"/>
  <c r="J237" i="1"/>
  <c r="I238" i="1"/>
  <c r="J238" i="1"/>
  <c r="I239" i="1"/>
  <c r="J239" i="1"/>
  <c r="I240" i="1"/>
  <c r="J240" i="1"/>
  <c r="I241" i="1"/>
  <c r="J241" i="1"/>
  <c r="I242" i="1"/>
  <c r="J242" i="1"/>
  <c r="I243" i="1"/>
  <c r="J243" i="1"/>
  <c r="I244" i="1"/>
  <c r="J244" i="1"/>
  <c r="I245" i="1"/>
  <c r="J245" i="1"/>
  <c r="I246" i="1"/>
  <c r="J246" i="1"/>
  <c r="I247" i="1"/>
  <c r="J247" i="1"/>
  <c r="I248" i="1"/>
  <c r="J248" i="1"/>
  <c r="I249" i="1"/>
  <c r="J249" i="1"/>
  <c r="I250" i="1"/>
  <c r="J250" i="1"/>
  <c r="I251" i="1"/>
  <c r="J251" i="1"/>
  <c r="I252" i="1"/>
  <c r="J252" i="1"/>
  <c r="I253" i="1"/>
  <c r="J253" i="1"/>
  <c r="I254" i="1"/>
  <c r="J254" i="1"/>
  <c r="I255" i="1"/>
  <c r="J255" i="1"/>
  <c r="I256" i="1"/>
  <c r="J256" i="1"/>
  <c r="I257" i="1"/>
  <c r="J257" i="1"/>
  <c r="I258" i="1"/>
  <c r="J258" i="1"/>
  <c r="I259" i="1"/>
  <c r="J259" i="1"/>
  <c r="I260" i="1"/>
  <c r="J260" i="1"/>
  <c r="I261" i="1"/>
  <c r="J261" i="1"/>
  <c r="I262" i="1"/>
  <c r="J262" i="1"/>
  <c r="I263" i="1"/>
  <c r="J263" i="1"/>
  <c r="I264" i="1"/>
  <c r="J264" i="1"/>
  <c r="I265" i="1"/>
  <c r="J265" i="1"/>
  <c r="I266" i="1"/>
  <c r="J266" i="1"/>
  <c r="I267" i="1"/>
  <c r="J267" i="1"/>
  <c r="I268" i="1"/>
  <c r="J268" i="1"/>
  <c r="I269" i="1"/>
  <c r="J269" i="1"/>
  <c r="I270" i="1"/>
  <c r="J270" i="1"/>
  <c r="I271" i="1"/>
  <c r="J271" i="1"/>
  <c r="I272" i="1"/>
  <c r="J272" i="1"/>
  <c r="I273" i="1"/>
  <c r="J273" i="1"/>
  <c r="I274" i="1"/>
  <c r="J274" i="1"/>
  <c r="I275" i="1"/>
  <c r="J275" i="1"/>
  <c r="I276" i="1"/>
  <c r="J276" i="1"/>
  <c r="I277" i="1"/>
  <c r="J277" i="1"/>
  <c r="I278" i="1"/>
  <c r="J278" i="1"/>
  <c r="I279" i="1"/>
  <c r="J279" i="1"/>
  <c r="I280" i="1"/>
  <c r="J280" i="1"/>
  <c r="I281" i="1"/>
  <c r="J281" i="1"/>
  <c r="I282" i="1"/>
  <c r="J282" i="1"/>
  <c r="I283" i="1"/>
  <c r="J283" i="1"/>
  <c r="I284" i="1"/>
  <c r="J284" i="1"/>
  <c r="I285" i="1"/>
  <c r="J285" i="1"/>
  <c r="I286" i="1"/>
  <c r="J286" i="1"/>
  <c r="I287" i="1"/>
  <c r="J287" i="1"/>
  <c r="I288" i="1"/>
  <c r="J288" i="1"/>
  <c r="I289" i="1"/>
  <c r="J289" i="1"/>
  <c r="I290" i="1"/>
  <c r="J290" i="1"/>
  <c r="I291" i="1"/>
  <c r="J291" i="1"/>
  <c r="I292" i="1"/>
  <c r="J292" i="1"/>
  <c r="I293" i="1"/>
  <c r="J293" i="1"/>
  <c r="I294" i="1"/>
  <c r="J294" i="1"/>
  <c r="I295" i="1"/>
  <c r="J295" i="1"/>
  <c r="I296" i="1"/>
  <c r="J296" i="1"/>
  <c r="I297" i="1"/>
  <c r="J297" i="1"/>
  <c r="I298" i="1"/>
  <c r="J298" i="1"/>
  <c r="I299" i="1"/>
  <c r="J299" i="1"/>
  <c r="I300" i="1"/>
  <c r="J300" i="1"/>
  <c r="I301" i="1"/>
  <c r="J301" i="1"/>
  <c r="I302" i="1"/>
  <c r="J302" i="1"/>
  <c r="I303" i="1"/>
  <c r="J303" i="1"/>
  <c r="I304" i="1"/>
  <c r="J304" i="1"/>
  <c r="I305" i="1"/>
  <c r="J305" i="1"/>
  <c r="I306" i="1"/>
  <c r="J306" i="1"/>
  <c r="I307" i="1"/>
  <c r="J307" i="1"/>
  <c r="I308" i="1"/>
  <c r="J308" i="1"/>
  <c r="I309" i="1"/>
  <c r="J309" i="1"/>
  <c r="I310" i="1"/>
  <c r="J310" i="1"/>
  <c r="I311" i="1"/>
  <c r="J311" i="1"/>
  <c r="I312" i="1"/>
  <c r="J312" i="1"/>
  <c r="I313" i="1"/>
  <c r="J313" i="1"/>
  <c r="I314" i="1"/>
  <c r="J314" i="1"/>
  <c r="J15" i="1"/>
  <c r="I15" i="1" s="1"/>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13" i="7"/>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15" i="1"/>
  <c r="N31" i="28" l="1"/>
  <c r="R31" i="28"/>
  <c r="O31" i="28" s="1"/>
  <c r="V31" i="28"/>
  <c r="G31" i="28" s="1"/>
  <c r="F31" i="28" s="1"/>
  <c r="N32" i="28"/>
  <c r="R32" i="28"/>
  <c r="O32" i="28" s="1"/>
  <c r="V32" i="28"/>
  <c r="G32" i="28" s="1"/>
  <c r="F32" i="28" s="1"/>
  <c r="N33" i="28"/>
  <c r="O33" i="28"/>
  <c r="R33" i="28"/>
  <c r="V33" i="28"/>
  <c r="G33" i="28" s="1"/>
  <c r="F33" i="28" s="1"/>
  <c r="N34" i="28"/>
  <c r="R34" i="28"/>
  <c r="O34" i="28" s="1"/>
  <c r="V34" i="28"/>
  <c r="G34" i="28" s="1"/>
  <c r="F34" i="28" s="1"/>
  <c r="N35" i="28"/>
  <c r="O35" i="28"/>
  <c r="R35" i="28"/>
  <c r="V35" i="28"/>
  <c r="G35" i="28" s="1"/>
  <c r="F35" i="28" s="1"/>
  <c r="N36" i="28"/>
  <c r="R36" i="28"/>
  <c r="O36" i="28" s="1"/>
  <c r="V36" i="28"/>
  <c r="G36" i="28" s="1"/>
  <c r="F36" i="28" s="1"/>
  <c r="N37" i="28"/>
  <c r="O37" i="28"/>
  <c r="R37" i="28"/>
  <c r="V37" i="28"/>
  <c r="G37" i="28" s="1"/>
  <c r="F37" i="28" s="1"/>
  <c r="N38" i="28"/>
  <c r="R38" i="28"/>
  <c r="O38" i="28" s="1"/>
  <c r="V38" i="28"/>
  <c r="G38" i="28" s="1"/>
  <c r="F38" i="28" s="1"/>
  <c r="N39" i="28"/>
  <c r="O39" i="28"/>
  <c r="R39" i="28"/>
  <c r="V39" i="28"/>
  <c r="G39" i="28" s="1"/>
  <c r="F39" i="28" s="1"/>
  <c r="N40" i="28"/>
  <c r="R40" i="28"/>
  <c r="O40" i="28" s="1"/>
  <c r="V40" i="28"/>
  <c r="G40" i="28" s="1"/>
  <c r="F40" i="28" s="1"/>
  <c r="N41" i="28"/>
  <c r="O41" i="28"/>
  <c r="R41" i="28"/>
  <c r="V41" i="28"/>
  <c r="G41" i="28" s="1"/>
  <c r="F41" i="28" s="1"/>
  <c r="N42" i="28"/>
  <c r="R42" i="28"/>
  <c r="O42" i="28" s="1"/>
  <c r="V42" i="28"/>
  <c r="G42" i="28" s="1"/>
  <c r="F42" i="28" s="1"/>
  <c r="N43" i="28"/>
  <c r="O43" i="28"/>
  <c r="R43" i="28"/>
  <c r="V43" i="28"/>
  <c r="G43" i="28" s="1"/>
  <c r="F43" i="28" s="1"/>
  <c r="N44" i="28"/>
  <c r="R44" i="28"/>
  <c r="O44" i="28" s="1"/>
  <c r="V44" i="28"/>
  <c r="G44" i="28" s="1"/>
  <c r="F44" i="28" s="1"/>
  <c r="N45" i="28"/>
  <c r="O45" i="28"/>
  <c r="R45" i="28"/>
  <c r="V45" i="28"/>
  <c r="G45" i="28" s="1"/>
  <c r="F45" i="28" s="1"/>
  <c r="N46" i="28"/>
  <c r="R46" i="28"/>
  <c r="O46" i="28" s="1"/>
  <c r="V46" i="28"/>
  <c r="G46" i="28" s="1"/>
  <c r="F46" i="28" s="1"/>
  <c r="N47" i="28"/>
  <c r="O47" i="28"/>
  <c r="R47" i="28"/>
  <c r="V47" i="28"/>
  <c r="G47" i="28" s="1"/>
  <c r="F47" i="28" s="1"/>
  <c r="N48" i="28"/>
  <c r="R48" i="28"/>
  <c r="O48" i="28" s="1"/>
  <c r="V48" i="28"/>
  <c r="G48" i="28" s="1"/>
  <c r="F48" i="28" s="1"/>
  <c r="N49" i="28"/>
  <c r="O49" i="28"/>
  <c r="R49" i="28"/>
  <c r="V49" i="28"/>
  <c r="G49" i="28" s="1"/>
  <c r="F49" i="28" s="1"/>
  <c r="N50" i="28"/>
  <c r="R50" i="28"/>
  <c r="O50" i="28" s="1"/>
  <c r="V50" i="28"/>
  <c r="G50" i="28" s="1"/>
  <c r="F50" i="28" s="1"/>
  <c r="N51" i="28"/>
  <c r="O51" i="28"/>
  <c r="R51" i="28"/>
  <c r="V51" i="28"/>
  <c r="G51" i="28" s="1"/>
  <c r="F51" i="28" s="1"/>
  <c r="N52" i="28"/>
  <c r="R52" i="28"/>
  <c r="O52" i="28" s="1"/>
  <c r="V52" i="28"/>
  <c r="G52" i="28" s="1"/>
  <c r="F52" i="28" s="1"/>
  <c r="N53" i="28"/>
  <c r="O53" i="28"/>
  <c r="R53" i="28"/>
  <c r="V53" i="28"/>
  <c r="G53" i="28" s="1"/>
  <c r="F53" i="28" s="1"/>
  <c r="N54" i="28"/>
  <c r="R54" i="28"/>
  <c r="O54" i="28" s="1"/>
  <c r="V54" i="28"/>
  <c r="G54" i="28" s="1"/>
  <c r="F54" i="28" s="1"/>
  <c r="N55" i="28"/>
  <c r="O55" i="28"/>
  <c r="R55" i="28"/>
  <c r="V55" i="28"/>
  <c r="G55" i="28" s="1"/>
  <c r="F55" i="28" s="1"/>
  <c r="N56" i="28"/>
  <c r="R56" i="28"/>
  <c r="O56" i="28" s="1"/>
  <c r="V56" i="28"/>
  <c r="G56" i="28" s="1"/>
  <c r="F56" i="28" s="1"/>
  <c r="N57" i="28"/>
  <c r="O57" i="28"/>
  <c r="R57" i="28"/>
  <c r="V57" i="28"/>
  <c r="G57" i="28" s="1"/>
  <c r="F57" i="28" s="1"/>
  <c r="N58" i="28"/>
  <c r="R58" i="28"/>
  <c r="O58" i="28" s="1"/>
  <c r="V58" i="28"/>
  <c r="G58" i="28" s="1"/>
  <c r="F58" i="28" s="1"/>
  <c r="N59" i="28"/>
  <c r="O59" i="28"/>
  <c r="R59" i="28"/>
  <c r="V59" i="28"/>
  <c r="G59" i="28" s="1"/>
  <c r="F59" i="28" s="1"/>
  <c r="N60" i="28"/>
  <c r="R60" i="28"/>
  <c r="O60" i="28" s="1"/>
  <c r="V60" i="28"/>
  <c r="G60" i="28" s="1"/>
  <c r="F60" i="28" s="1"/>
  <c r="N61" i="28"/>
  <c r="O61" i="28"/>
  <c r="R61" i="28"/>
  <c r="V61" i="28"/>
  <c r="G61" i="28" s="1"/>
  <c r="F61" i="28" s="1"/>
  <c r="N62" i="28"/>
  <c r="R62" i="28"/>
  <c r="O62" i="28" s="1"/>
  <c r="V62" i="28"/>
  <c r="G62" i="28" s="1"/>
  <c r="F62" i="28" s="1"/>
  <c r="N63" i="28"/>
  <c r="O63" i="28"/>
  <c r="R63" i="28"/>
  <c r="V63" i="28"/>
  <c r="G63" i="28" s="1"/>
  <c r="F63" i="28" s="1"/>
  <c r="N64" i="28"/>
  <c r="R64" i="28"/>
  <c r="O64" i="28" s="1"/>
  <c r="V64" i="28"/>
  <c r="G64" i="28" s="1"/>
  <c r="F64" i="28" s="1"/>
  <c r="N65" i="28"/>
  <c r="O65" i="28"/>
  <c r="R65" i="28"/>
  <c r="V65" i="28"/>
  <c r="G65" i="28" s="1"/>
  <c r="F65" i="28" s="1"/>
  <c r="N66" i="28"/>
  <c r="R66" i="28"/>
  <c r="O66" i="28" s="1"/>
  <c r="V66" i="28"/>
  <c r="G66" i="28" s="1"/>
  <c r="F66" i="28" s="1"/>
  <c r="N67" i="28"/>
  <c r="O67" i="28"/>
  <c r="R67" i="28"/>
  <c r="V67" i="28"/>
  <c r="G67" i="28" s="1"/>
  <c r="F67" i="28" s="1"/>
  <c r="N68" i="28"/>
  <c r="R68" i="28"/>
  <c r="O68" i="28" s="1"/>
  <c r="V68" i="28"/>
  <c r="G68" i="28" s="1"/>
  <c r="F68" i="28" s="1"/>
  <c r="N69" i="28"/>
  <c r="O69" i="28"/>
  <c r="R69" i="28"/>
  <c r="V69" i="28"/>
  <c r="G69" i="28" s="1"/>
  <c r="F69" i="28" s="1"/>
  <c r="N70" i="28"/>
  <c r="R70" i="28"/>
  <c r="O70" i="28" s="1"/>
  <c r="V70" i="28"/>
  <c r="G70" i="28" s="1"/>
  <c r="F70" i="28" s="1"/>
  <c r="N71" i="28"/>
  <c r="O71" i="28"/>
  <c r="R71" i="28"/>
  <c r="V71" i="28"/>
  <c r="G71" i="28" s="1"/>
  <c r="F71" i="28" s="1"/>
  <c r="N72" i="28"/>
  <c r="R72" i="28"/>
  <c r="O72" i="28" s="1"/>
  <c r="V72" i="28"/>
  <c r="G72" i="28" s="1"/>
  <c r="F72" i="28" s="1"/>
  <c r="N73" i="28"/>
  <c r="O73" i="28"/>
  <c r="R73" i="28"/>
  <c r="V73" i="28"/>
  <c r="G73" i="28" s="1"/>
  <c r="F73" i="28" s="1"/>
  <c r="N74" i="28"/>
  <c r="R74" i="28"/>
  <c r="O74" i="28" s="1"/>
  <c r="V74" i="28"/>
  <c r="G74" i="28" s="1"/>
  <c r="F74" i="28" s="1"/>
  <c r="N75" i="28"/>
  <c r="O75" i="28"/>
  <c r="R75" i="28"/>
  <c r="V75" i="28"/>
  <c r="G75" i="28" s="1"/>
  <c r="F75" i="28" s="1"/>
  <c r="N76" i="28"/>
  <c r="R76" i="28"/>
  <c r="O76" i="28" s="1"/>
  <c r="V76" i="28"/>
  <c r="G76" i="28" s="1"/>
  <c r="F76" i="28" s="1"/>
  <c r="N77" i="28"/>
  <c r="O77" i="28"/>
  <c r="R77" i="28"/>
  <c r="V77" i="28"/>
  <c r="G77" i="28" s="1"/>
  <c r="F77" i="28" s="1"/>
  <c r="N78" i="28"/>
  <c r="R78" i="28"/>
  <c r="O78" i="28" s="1"/>
  <c r="V78" i="28"/>
  <c r="G78" i="28" s="1"/>
  <c r="F78" i="28" s="1"/>
  <c r="N79" i="28"/>
  <c r="O79" i="28"/>
  <c r="R79" i="28"/>
  <c r="V79" i="28"/>
  <c r="G79" i="28" s="1"/>
  <c r="F79" i="28" s="1"/>
  <c r="N80" i="28"/>
  <c r="R80" i="28"/>
  <c r="O80" i="28" s="1"/>
  <c r="V80" i="28"/>
  <c r="G80" i="28" s="1"/>
  <c r="F80" i="28" s="1"/>
  <c r="N81" i="28"/>
  <c r="O81" i="28"/>
  <c r="R81" i="28"/>
  <c r="V81" i="28"/>
  <c r="G81" i="28" s="1"/>
  <c r="F81" i="28" s="1"/>
  <c r="N82" i="28"/>
  <c r="R82" i="28"/>
  <c r="O82" i="28" s="1"/>
  <c r="V82" i="28"/>
  <c r="G82" i="28" s="1"/>
  <c r="F82" i="28" s="1"/>
  <c r="N83" i="28"/>
  <c r="O83" i="28"/>
  <c r="R83" i="28"/>
  <c r="V83" i="28"/>
  <c r="G83" i="28" s="1"/>
  <c r="F83" i="28" s="1"/>
  <c r="N84" i="28"/>
  <c r="R84" i="28"/>
  <c r="O84" i="28" s="1"/>
  <c r="V84" i="28"/>
  <c r="G84" i="28" s="1"/>
  <c r="F84" i="28" s="1"/>
  <c r="N85" i="28"/>
  <c r="O85" i="28"/>
  <c r="R85" i="28"/>
  <c r="V85" i="28"/>
  <c r="G85" i="28" s="1"/>
  <c r="F85" i="28" s="1"/>
  <c r="N86" i="28"/>
  <c r="R86" i="28"/>
  <c r="O86" i="28" s="1"/>
  <c r="V86" i="28"/>
  <c r="G86" i="28" s="1"/>
  <c r="F86" i="28" s="1"/>
  <c r="N87" i="28"/>
  <c r="O87" i="28"/>
  <c r="R87" i="28"/>
  <c r="V87" i="28"/>
  <c r="G87" i="28" s="1"/>
  <c r="F87" i="28" s="1"/>
  <c r="N88" i="28"/>
  <c r="R88" i="28"/>
  <c r="O88" i="28" s="1"/>
  <c r="V88" i="28"/>
  <c r="G88" i="28" s="1"/>
  <c r="F88" i="28" s="1"/>
  <c r="N89" i="28"/>
  <c r="O89" i="28"/>
  <c r="R89" i="28"/>
  <c r="V89" i="28"/>
  <c r="G89" i="28" s="1"/>
  <c r="F89" i="28" s="1"/>
  <c r="N90" i="28"/>
  <c r="R90" i="28"/>
  <c r="O90" i="28" s="1"/>
  <c r="V90" i="28"/>
  <c r="G90" i="28" s="1"/>
  <c r="F90" i="28" s="1"/>
  <c r="N91" i="28"/>
  <c r="O91" i="28"/>
  <c r="R91" i="28"/>
  <c r="V91" i="28"/>
  <c r="G91" i="28" s="1"/>
  <c r="F91" i="28" s="1"/>
  <c r="N92" i="28"/>
  <c r="R92" i="28"/>
  <c r="O92" i="28" s="1"/>
  <c r="V92" i="28"/>
  <c r="G92" i="28" s="1"/>
  <c r="F92" i="28" s="1"/>
  <c r="N93" i="28"/>
  <c r="O93" i="28"/>
  <c r="R93" i="28"/>
  <c r="V93" i="28"/>
  <c r="G93" i="28" s="1"/>
  <c r="F93" i="28" s="1"/>
  <c r="N94" i="28"/>
  <c r="R94" i="28"/>
  <c r="O94" i="28" s="1"/>
  <c r="V94" i="28"/>
  <c r="G94" i="28" s="1"/>
  <c r="F94" i="28" s="1"/>
  <c r="N95" i="28"/>
  <c r="O95" i="28"/>
  <c r="R95" i="28"/>
  <c r="V95" i="28"/>
  <c r="G95" i="28" s="1"/>
  <c r="F95" i="28" s="1"/>
  <c r="N96" i="28"/>
  <c r="R96" i="28"/>
  <c r="O96" i="28" s="1"/>
  <c r="V96" i="28"/>
  <c r="G96" i="28" s="1"/>
  <c r="F96" i="28" s="1"/>
  <c r="N97" i="28"/>
  <c r="O97" i="28"/>
  <c r="R97" i="28"/>
  <c r="V97" i="28"/>
  <c r="G97" i="28" s="1"/>
  <c r="F97" i="28" s="1"/>
  <c r="N98" i="28"/>
  <c r="R98" i="28"/>
  <c r="O98" i="28" s="1"/>
  <c r="V98" i="28"/>
  <c r="G98" i="28" s="1"/>
  <c r="F98" i="28" s="1"/>
  <c r="N99" i="28"/>
  <c r="O99" i="28"/>
  <c r="R99" i="28"/>
  <c r="V99" i="28"/>
  <c r="G99" i="28" s="1"/>
  <c r="F99" i="28" s="1"/>
  <c r="N100" i="28"/>
  <c r="R100" i="28"/>
  <c r="O100" i="28" s="1"/>
  <c r="V100" i="28"/>
  <c r="G100" i="28" s="1"/>
  <c r="F100" i="28" s="1"/>
  <c r="N101" i="28"/>
  <c r="O101" i="28"/>
  <c r="R101" i="28"/>
  <c r="V101" i="28"/>
  <c r="G101" i="28" s="1"/>
  <c r="F101" i="28" s="1"/>
  <c r="N102" i="28"/>
  <c r="R102" i="28"/>
  <c r="O102" i="28" s="1"/>
  <c r="V102" i="28"/>
  <c r="G102" i="28" s="1"/>
  <c r="F102" i="28" s="1"/>
  <c r="N103" i="28"/>
  <c r="O103" i="28"/>
  <c r="R103" i="28"/>
  <c r="V103" i="28"/>
  <c r="G103" i="28" s="1"/>
  <c r="F103" i="28" s="1"/>
  <c r="N104" i="28"/>
  <c r="R104" i="28"/>
  <c r="O104" i="28" s="1"/>
  <c r="V104" i="28"/>
  <c r="G104" i="28" s="1"/>
  <c r="F104" i="28" s="1"/>
  <c r="N105" i="28"/>
  <c r="O105" i="28"/>
  <c r="R105" i="28"/>
  <c r="V105" i="28"/>
  <c r="G105" i="28" s="1"/>
  <c r="F105" i="28" s="1"/>
  <c r="N106" i="28"/>
  <c r="R106" i="28"/>
  <c r="O106" i="28" s="1"/>
  <c r="V106" i="28"/>
  <c r="G106" i="28" s="1"/>
  <c r="F106" i="28" s="1"/>
  <c r="N107" i="28"/>
  <c r="O107" i="28"/>
  <c r="R107" i="28"/>
  <c r="V107" i="28"/>
  <c r="G107" i="28" s="1"/>
  <c r="F107" i="28" s="1"/>
  <c r="N108" i="28"/>
  <c r="R108" i="28"/>
  <c r="O108" i="28" s="1"/>
  <c r="V108" i="28"/>
  <c r="G108" i="28" s="1"/>
  <c r="F108" i="28" s="1"/>
  <c r="N109" i="28"/>
  <c r="O109" i="28"/>
  <c r="R109" i="28"/>
  <c r="V109" i="28"/>
  <c r="G109" i="28" s="1"/>
  <c r="F109" i="28" s="1"/>
  <c r="N110" i="28"/>
  <c r="R110" i="28"/>
  <c r="O110" i="28" s="1"/>
  <c r="V110" i="28"/>
  <c r="G110" i="28" s="1"/>
  <c r="F110" i="28" s="1"/>
  <c r="N111" i="28"/>
  <c r="O111" i="28"/>
  <c r="R111" i="28"/>
  <c r="V111" i="28"/>
  <c r="G111" i="28" s="1"/>
  <c r="F111" i="28" s="1"/>
  <c r="N112" i="28"/>
  <c r="R112" i="28"/>
  <c r="O112" i="28" s="1"/>
  <c r="V112" i="28"/>
  <c r="G112" i="28" s="1"/>
  <c r="F112" i="28" s="1"/>
  <c r="N113" i="28"/>
  <c r="O113" i="28"/>
  <c r="R113" i="28"/>
  <c r="V113" i="28"/>
  <c r="G113" i="28" s="1"/>
  <c r="F113" i="28" s="1"/>
  <c r="N114" i="28"/>
  <c r="R114" i="28"/>
  <c r="O114" i="28" s="1"/>
  <c r="V114" i="28"/>
  <c r="G114" i="28" s="1"/>
  <c r="F114" i="28" s="1"/>
  <c r="N115" i="28"/>
  <c r="O115" i="28"/>
  <c r="R115" i="28"/>
  <c r="V115" i="28"/>
  <c r="G115" i="28" s="1"/>
  <c r="F115" i="28" s="1"/>
  <c r="N116" i="28"/>
  <c r="O116" i="28"/>
  <c r="R116" i="28"/>
  <c r="V116" i="28"/>
  <c r="G116" i="28" s="1"/>
  <c r="F116" i="28" s="1"/>
  <c r="N117" i="28"/>
  <c r="R117" i="28"/>
  <c r="O117" i="28" s="1"/>
  <c r="V117" i="28"/>
  <c r="G117" i="28" s="1"/>
  <c r="F117" i="28" s="1"/>
  <c r="N118" i="28"/>
  <c r="O118" i="28"/>
  <c r="R118" i="28"/>
  <c r="V118" i="28"/>
  <c r="G118" i="28" s="1"/>
  <c r="F118" i="28" s="1"/>
  <c r="N119" i="28"/>
  <c r="R119" i="28"/>
  <c r="O119" i="28" s="1"/>
  <c r="V119" i="28"/>
  <c r="G119" i="28" s="1"/>
  <c r="F119" i="28" s="1"/>
  <c r="N120" i="28"/>
  <c r="O120" i="28"/>
  <c r="R120" i="28"/>
  <c r="V120" i="28"/>
  <c r="G120" i="28" s="1"/>
  <c r="F120" i="28" s="1"/>
  <c r="N121" i="28"/>
  <c r="R121" i="28"/>
  <c r="O121" i="28" s="1"/>
  <c r="V121" i="28"/>
  <c r="G121" i="28" s="1"/>
  <c r="F121" i="28" s="1"/>
  <c r="N122" i="28"/>
  <c r="O122" i="28"/>
  <c r="R122" i="28"/>
  <c r="V122" i="28"/>
  <c r="G122" i="28" s="1"/>
  <c r="F122" i="28" s="1"/>
  <c r="N123" i="28"/>
  <c r="R123" i="28"/>
  <c r="O123" i="28" s="1"/>
  <c r="V123" i="28"/>
  <c r="G123" i="28" s="1"/>
  <c r="F123" i="28" s="1"/>
  <c r="N124" i="28"/>
  <c r="O124" i="28"/>
  <c r="R124" i="28"/>
  <c r="V124" i="28"/>
  <c r="G124" i="28" s="1"/>
  <c r="F124" i="28" s="1"/>
  <c r="N125" i="28"/>
  <c r="R125" i="28"/>
  <c r="O125" i="28" s="1"/>
  <c r="V125" i="28"/>
  <c r="G125" i="28" s="1"/>
  <c r="F125" i="28" s="1"/>
  <c r="N126" i="28"/>
  <c r="O126" i="28"/>
  <c r="R126" i="28"/>
  <c r="V126" i="28"/>
  <c r="G126" i="28" s="1"/>
  <c r="F126" i="28" s="1"/>
  <c r="N127" i="28"/>
  <c r="R127" i="28"/>
  <c r="O127" i="28" s="1"/>
  <c r="V127" i="28"/>
  <c r="G127" i="28" s="1"/>
  <c r="F127" i="28" s="1"/>
  <c r="N128" i="28"/>
  <c r="O128" i="28"/>
  <c r="R128" i="28"/>
  <c r="V128" i="28"/>
  <c r="G128" i="28" s="1"/>
  <c r="F128" i="28" s="1"/>
  <c r="N129" i="28"/>
  <c r="R129" i="28"/>
  <c r="O129" i="28" s="1"/>
  <c r="V129" i="28"/>
  <c r="G129" i="28" s="1"/>
  <c r="F129" i="28" s="1"/>
  <c r="N130" i="28"/>
  <c r="O130" i="28"/>
  <c r="R130" i="28"/>
  <c r="V130" i="28"/>
  <c r="G130" i="28" s="1"/>
  <c r="F130" i="28" s="1"/>
  <c r="N131" i="28"/>
  <c r="R131" i="28"/>
  <c r="O131" i="28" s="1"/>
  <c r="V131" i="28"/>
  <c r="G131" i="28" s="1"/>
  <c r="F131" i="28" s="1"/>
  <c r="N132" i="28"/>
  <c r="O132" i="28"/>
  <c r="R132" i="28"/>
  <c r="V132" i="28"/>
  <c r="G132" i="28" s="1"/>
  <c r="F132" i="28" s="1"/>
  <c r="N133" i="28"/>
  <c r="R133" i="28"/>
  <c r="O133" i="28" s="1"/>
  <c r="V133" i="28"/>
  <c r="G133" i="28" s="1"/>
  <c r="F133" i="28" s="1"/>
  <c r="N134" i="28"/>
  <c r="O134" i="28"/>
  <c r="R134" i="28"/>
  <c r="V134" i="28"/>
  <c r="G134" i="28" s="1"/>
  <c r="F134" i="28" s="1"/>
  <c r="N135" i="28"/>
  <c r="R135" i="28"/>
  <c r="O135" i="28" s="1"/>
  <c r="V135" i="28"/>
  <c r="G135" i="28" s="1"/>
  <c r="F135" i="28" s="1"/>
  <c r="N136" i="28"/>
  <c r="O136" i="28"/>
  <c r="R136" i="28"/>
  <c r="V136" i="28"/>
  <c r="G136" i="28" s="1"/>
  <c r="F136" i="28" s="1"/>
  <c r="N137" i="28"/>
  <c r="R137" i="28"/>
  <c r="O137" i="28" s="1"/>
  <c r="V137" i="28"/>
  <c r="G137" i="28" s="1"/>
  <c r="F137" i="28" s="1"/>
  <c r="N138" i="28"/>
  <c r="O138" i="28"/>
  <c r="R138" i="28"/>
  <c r="V138" i="28"/>
  <c r="G138" i="28" s="1"/>
  <c r="F138" i="28" s="1"/>
  <c r="N139" i="28"/>
  <c r="R139" i="28"/>
  <c r="O139" i="28" s="1"/>
  <c r="V139" i="28"/>
  <c r="G139" i="28" s="1"/>
  <c r="F139" i="28" s="1"/>
  <c r="N140" i="28"/>
  <c r="O140" i="28"/>
  <c r="R140" i="28"/>
  <c r="V140" i="28"/>
  <c r="G140" i="28" s="1"/>
  <c r="F140" i="28" s="1"/>
  <c r="N141" i="28"/>
  <c r="R141" i="28"/>
  <c r="O141" i="28" s="1"/>
  <c r="V141" i="28"/>
  <c r="G141" i="28" s="1"/>
  <c r="F141" i="28" s="1"/>
  <c r="N142" i="28"/>
  <c r="O142" i="28"/>
  <c r="R142" i="28"/>
  <c r="V142" i="28"/>
  <c r="G142" i="28" s="1"/>
  <c r="F142" i="28" s="1"/>
  <c r="N143" i="28"/>
  <c r="R143" i="28"/>
  <c r="O143" i="28" s="1"/>
  <c r="V143" i="28"/>
  <c r="G143" i="28" s="1"/>
  <c r="F143" i="28" s="1"/>
  <c r="N144" i="28"/>
  <c r="O144" i="28"/>
  <c r="R144" i="28"/>
  <c r="V144" i="28"/>
  <c r="G144" i="28" s="1"/>
  <c r="F144" i="28" s="1"/>
  <c r="N145" i="28"/>
  <c r="R145" i="28"/>
  <c r="O145" i="28" s="1"/>
  <c r="V145" i="28"/>
  <c r="G145" i="28" s="1"/>
  <c r="F145" i="28" s="1"/>
  <c r="N146" i="28"/>
  <c r="O146" i="28"/>
  <c r="R146" i="28"/>
  <c r="V146" i="28"/>
  <c r="G146" i="28" s="1"/>
  <c r="F146" i="28" s="1"/>
  <c r="N147" i="28"/>
  <c r="R147" i="28"/>
  <c r="O147" i="28" s="1"/>
  <c r="V147" i="28"/>
  <c r="G147" i="28" s="1"/>
  <c r="F147" i="28" s="1"/>
  <c r="N148" i="28"/>
  <c r="O148" i="28"/>
  <c r="R148" i="28"/>
  <c r="V148" i="28"/>
  <c r="G148" i="28" s="1"/>
  <c r="F148" i="28" s="1"/>
  <c r="N149" i="28"/>
  <c r="R149" i="28"/>
  <c r="O149" i="28" s="1"/>
  <c r="V149" i="28"/>
  <c r="G149" i="28" s="1"/>
  <c r="F149" i="28" s="1"/>
  <c r="N150" i="28"/>
  <c r="O150" i="28"/>
  <c r="R150" i="28"/>
  <c r="V150" i="28"/>
  <c r="G150" i="28" s="1"/>
  <c r="F150" i="28" s="1"/>
  <c r="N151" i="28"/>
  <c r="R151" i="28"/>
  <c r="O151" i="28" s="1"/>
  <c r="V151" i="28"/>
  <c r="G151" i="28" s="1"/>
  <c r="F151" i="28" s="1"/>
  <c r="N152" i="28"/>
  <c r="O152" i="28"/>
  <c r="R152" i="28"/>
  <c r="V152" i="28"/>
  <c r="G152" i="28" s="1"/>
  <c r="F152" i="28" s="1"/>
  <c r="N153" i="28"/>
  <c r="R153" i="28"/>
  <c r="O153" i="28" s="1"/>
  <c r="V153" i="28"/>
  <c r="G153" i="28" s="1"/>
  <c r="F153" i="28" s="1"/>
  <c r="N154" i="28"/>
  <c r="O154" i="28"/>
  <c r="R154" i="28"/>
  <c r="V154" i="28"/>
  <c r="G154" i="28" s="1"/>
  <c r="F154" i="28" s="1"/>
  <c r="N155" i="28"/>
  <c r="R155" i="28"/>
  <c r="O155" i="28" s="1"/>
  <c r="V155" i="28"/>
  <c r="G155" i="28" s="1"/>
  <c r="F155" i="28" s="1"/>
  <c r="N156" i="28"/>
  <c r="O156" i="28"/>
  <c r="R156" i="28"/>
  <c r="V156" i="28"/>
  <c r="G156" i="28" s="1"/>
  <c r="F156" i="28" s="1"/>
  <c r="N157" i="28"/>
  <c r="R157" i="28"/>
  <c r="O157" i="28" s="1"/>
  <c r="V157" i="28"/>
  <c r="G157" i="28" s="1"/>
  <c r="F157" i="28" s="1"/>
  <c r="N158" i="28"/>
  <c r="O158" i="28"/>
  <c r="R158" i="28"/>
  <c r="V158" i="28"/>
  <c r="G158" i="28" s="1"/>
  <c r="F158" i="28" s="1"/>
  <c r="N159" i="28"/>
  <c r="R159" i="28"/>
  <c r="O159" i="28" s="1"/>
  <c r="V159" i="28"/>
  <c r="G159" i="28" s="1"/>
  <c r="F159" i="28" s="1"/>
  <c r="N160" i="28"/>
  <c r="O160" i="28"/>
  <c r="R160" i="28"/>
  <c r="V160" i="28"/>
  <c r="G160" i="28" s="1"/>
  <c r="F160" i="28" s="1"/>
  <c r="N161" i="28"/>
  <c r="R161" i="28"/>
  <c r="O161" i="28" s="1"/>
  <c r="V161" i="28"/>
  <c r="G161" i="28" s="1"/>
  <c r="F161" i="28" s="1"/>
  <c r="N162" i="28"/>
  <c r="O162" i="28"/>
  <c r="R162" i="28"/>
  <c r="V162" i="28"/>
  <c r="G162" i="28" s="1"/>
  <c r="F162" i="28" s="1"/>
  <c r="N163" i="28"/>
  <c r="R163" i="28"/>
  <c r="O163" i="28" s="1"/>
  <c r="V163" i="28"/>
  <c r="G163" i="28" s="1"/>
  <c r="F163" i="28" s="1"/>
  <c r="N164" i="28"/>
  <c r="O164" i="28"/>
  <c r="R164" i="28"/>
  <c r="V164" i="28"/>
  <c r="G164" i="28" s="1"/>
  <c r="F164" i="28" s="1"/>
  <c r="N165" i="28"/>
  <c r="R165" i="28"/>
  <c r="O165" i="28" s="1"/>
  <c r="V165" i="28"/>
  <c r="G165" i="28" s="1"/>
  <c r="F165" i="28" s="1"/>
  <c r="N166" i="28"/>
  <c r="O166" i="28"/>
  <c r="R166" i="28"/>
  <c r="V166" i="28"/>
  <c r="G166" i="28" s="1"/>
  <c r="F166" i="28" s="1"/>
  <c r="N167" i="28"/>
  <c r="R167" i="28"/>
  <c r="O167" i="28" s="1"/>
  <c r="V167" i="28"/>
  <c r="G167" i="28" s="1"/>
  <c r="F167" i="28" s="1"/>
  <c r="N168" i="28"/>
  <c r="O168" i="28"/>
  <c r="R168" i="28"/>
  <c r="V168" i="28"/>
  <c r="G168" i="28" s="1"/>
  <c r="F168" i="28" s="1"/>
  <c r="N169" i="28"/>
  <c r="R169" i="28"/>
  <c r="O169" i="28" s="1"/>
  <c r="V169" i="28"/>
  <c r="G169" i="28" s="1"/>
  <c r="F169" i="28" s="1"/>
  <c r="N170" i="28"/>
  <c r="O170" i="28"/>
  <c r="R170" i="28"/>
  <c r="V170" i="28"/>
  <c r="G170" i="28" s="1"/>
  <c r="F170" i="28" s="1"/>
  <c r="N171" i="28"/>
  <c r="R171" i="28"/>
  <c r="O171" i="28" s="1"/>
  <c r="V171" i="28"/>
  <c r="G171" i="28" s="1"/>
  <c r="F171" i="28" s="1"/>
  <c r="N172" i="28"/>
  <c r="O172" i="28"/>
  <c r="R172" i="28"/>
  <c r="V172" i="28"/>
  <c r="G172" i="28" s="1"/>
  <c r="F172" i="28" s="1"/>
  <c r="N173" i="28"/>
  <c r="R173" i="28"/>
  <c r="O173" i="28" s="1"/>
  <c r="V173" i="28"/>
  <c r="G173" i="28" s="1"/>
  <c r="F173" i="28" s="1"/>
  <c r="N174" i="28"/>
  <c r="O174" i="28"/>
  <c r="R174" i="28"/>
  <c r="V174" i="28"/>
  <c r="G174" i="28" s="1"/>
  <c r="F174" i="28" s="1"/>
  <c r="N175" i="28"/>
  <c r="R175" i="28"/>
  <c r="O175" i="28" s="1"/>
  <c r="V175" i="28"/>
  <c r="G175" i="28" s="1"/>
  <c r="F175" i="28" s="1"/>
  <c r="N176" i="28"/>
  <c r="O176" i="28"/>
  <c r="R176" i="28"/>
  <c r="V176" i="28"/>
  <c r="G176" i="28" s="1"/>
  <c r="F176" i="28" s="1"/>
  <c r="N177" i="28"/>
  <c r="R177" i="28"/>
  <c r="O177" i="28" s="1"/>
  <c r="V177" i="28"/>
  <c r="G177" i="28" s="1"/>
  <c r="F177" i="28" s="1"/>
  <c r="N178" i="28"/>
  <c r="O178" i="28"/>
  <c r="R178" i="28"/>
  <c r="V178" i="28"/>
  <c r="G178" i="28" s="1"/>
  <c r="F178" i="28" s="1"/>
  <c r="N179" i="28"/>
  <c r="R179" i="28"/>
  <c r="O179" i="28" s="1"/>
  <c r="V179" i="28"/>
  <c r="G179" i="28" s="1"/>
  <c r="F179" i="28" s="1"/>
  <c r="N180" i="28"/>
  <c r="O180" i="28"/>
  <c r="R180" i="28"/>
  <c r="V180" i="28"/>
  <c r="G180" i="28" s="1"/>
  <c r="F180" i="28" s="1"/>
  <c r="N181" i="28"/>
  <c r="R181" i="28"/>
  <c r="O181" i="28" s="1"/>
  <c r="V181" i="28"/>
  <c r="G181" i="28" s="1"/>
  <c r="F181" i="28" s="1"/>
  <c r="N182" i="28"/>
  <c r="O182" i="28"/>
  <c r="R182" i="28"/>
  <c r="V182" i="28"/>
  <c r="G182" i="28" s="1"/>
  <c r="F182" i="28" s="1"/>
  <c r="N183" i="28"/>
  <c r="R183" i="28"/>
  <c r="O183" i="28" s="1"/>
  <c r="V183" i="28"/>
  <c r="G183" i="28" s="1"/>
  <c r="F183" i="28" s="1"/>
  <c r="N184" i="28"/>
  <c r="O184" i="28"/>
  <c r="R184" i="28"/>
  <c r="V184" i="28"/>
  <c r="G184" i="28" s="1"/>
  <c r="F184" i="28" s="1"/>
  <c r="N185" i="28"/>
  <c r="R185" i="28"/>
  <c r="O185" i="28" s="1"/>
  <c r="V185" i="28"/>
  <c r="G185" i="28" s="1"/>
  <c r="F185" i="28" s="1"/>
  <c r="N186" i="28"/>
  <c r="O186" i="28"/>
  <c r="R186" i="28"/>
  <c r="V186" i="28"/>
  <c r="G186" i="28" s="1"/>
  <c r="F186" i="28" s="1"/>
  <c r="N187" i="28"/>
  <c r="R187" i="28"/>
  <c r="O187" i="28" s="1"/>
  <c r="V187" i="28"/>
  <c r="G187" i="28" s="1"/>
  <c r="F187" i="28" s="1"/>
  <c r="N188" i="28"/>
  <c r="O188" i="28"/>
  <c r="R188" i="28"/>
  <c r="V188" i="28"/>
  <c r="G188" i="28" s="1"/>
  <c r="F188" i="28" s="1"/>
  <c r="N189" i="28"/>
  <c r="R189" i="28"/>
  <c r="O189" i="28" s="1"/>
  <c r="V189" i="28"/>
  <c r="G189" i="28" s="1"/>
  <c r="F189" i="28" s="1"/>
  <c r="N190" i="28"/>
  <c r="O190" i="28"/>
  <c r="R190" i="28"/>
  <c r="V190" i="28"/>
  <c r="G190" i="28" s="1"/>
  <c r="F190" i="28" s="1"/>
  <c r="N191" i="28"/>
  <c r="R191" i="28"/>
  <c r="O191" i="28" s="1"/>
  <c r="V191" i="28"/>
  <c r="G191" i="28" s="1"/>
  <c r="F191" i="28" s="1"/>
  <c r="N192" i="28"/>
  <c r="O192" i="28"/>
  <c r="R192" i="28"/>
  <c r="V192" i="28"/>
  <c r="G192" i="28" s="1"/>
  <c r="F192" i="28" s="1"/>
  <c r="N193" i="28"/>
  <c r="R193" i="28"/>
  <c r="O193" i="28" s="1"/>
  <c r="V193" i="28"/>
  <c r="G193" i="28" s="1"/>
  <c r="F193" i="28" s="1"/>
  <c r="N194" i="28"/>
  <c r="O194" i="28"/>
  <c r="R194" i="28"/>
  <c r="V194" i="28"/>
  <c r="G194" i="28" s="1"/>
  <c r="F194" i="28" s="1"/>
  <c r="N195" i="28"/>
  <c r="R195" i="28"/>
  <c r="O195" i="28" s="1"/>
  <c r="V195" i="28"/>
  <c r="G195" i="28" s="1"/>
  <c r="F195" i="28" s="1"/>
  <c r="N196" i="28"/>
  <c r="O196" i="28"/>
  <c r="R196" i="28"/>
  <c r="V196" i="28"/>
  <c r="G196" i="28" s="1"/>
  <c r="F196" i="28" s="1"/>
  <c r="N197" i="28"/>
  <c r="R197" i="28"/>
  <c r="O197" i="28" s="1"/>
  <c r="V197" i="28"/>
  <c r="G197" i="28" s="1"/>
  <c r="F197" i="28" s="1"/>
  <c r="N198" i="28"/>
  <c r="O198" i="28"/>
  <c r="R198" i="28"/>
  <c r="V198" i="28"/>
  <c r="G198" i="28" s="1"/>
  <c r="F198" i="28" s="1"/>
  <c r="N199" i="28"/>
  <c r="R199" i="28"/>
  <c r="O199" i="28" s="1"/>
  <c r="V199" i="28"/>
  <c r="G199" i="28" s="1"/>
  <c r="F199" i="28" s="1"/>
  <c r="N200" i="28"/>
  <c r="O200" i="28"/>
  <c r="R200" i="28"/>
  <c r="V200" i="28"/>
  <c r="G200" i="28" s="1"/>
  <c r="F200" i="28" s="1"/>
  <c r="N201" i="28"/>
  <c r="R201" i="28"/>
  <c r="O201" i="28" s="1"/>
  <c r="V201" i="28"/>
  <c r="G201" i="28" s="1"/>
  <c r="F201" i="28" s="1"/>
  <c r="N202" i="28"/>
  <c r="O202" i="28"/>
  <c r="R202" i="28"/>
  <c r="V202" i="28"/>
  <c r="G202" i="28" s="1"/>
  <c r="F202" i="28" s="1"/>
  <c r="N203" i="28"/>
  <c r="R203" i="28"/>
  <c r="O203" i="28" s="1"/>
  <c r="V203" i="28"/>
  <c r="G203" i="28" s="1"/>
  <c r="F203" i="28" s="1"/>
  <c r="N204" i="28"/>
  <c r="O204" i="28"/>
  <c r="R204" i="28"/>
  <c r="V204" i="28"/>
  <c r="G204" i="28" s="1"/>
  <c r="F204" i="28" s="1"/>
  <c r="N205" i="28"/>
  <c r="R205" i="28"/>
  <c r="O205" i="28" s="1"/>
  <c r="V205" i="28"/>
  <c r="G205" i="28" s="1"/>
  <c r="F205" i="28" s="1"/>
  <c r="N206" i="28"/>
  <c r="O206" i="28"/>
  <c r="R206" i="28"/>
  <c r="V206" i="28"/>
  <c r="G206" i="28" s="1"/>
  <c r="F206" i="28" s="1"/>
  <c r="N207" i="28"/>
  <c r="R207" i="28"/>
  <c r="O207" i="28" s="1"/>
  <c r="V207" i="28"/>
  <c r="G207" i="28" s="1"/>
  <c r="F207" i="28" s="1"/>
  <c r="N208" i="28"/>
  <c r="O208" i="28"/>
  <c r="R208" i="28"/>
  <c r="V208" i="28"/>
  <c r="G208" i="28" s="1"/>
  <c r="F208" i="28" s="1"/>
  <c r="N209" i="28"/>
  <c r="R209" i="28"/>
  <c r="O209" i="28" s="1"/>
  <c r="V209" i="28"/>
  <c r="G209" i="28" s="1"/>
  <c r="F209" i="28" s="1"/>
  <c r="N210" i="28"/>
  <c r="O210" i="28"/>
  <c r="R210" i="28"/>
  <c r="V210" i="28"/>
  <c r="G210" i="28" s="1"/>
  <c r="F210" i="28" s="1"/>
  <c r="N211" i="28"/>
  <c r="R211" i="28"/>
  <c r="O211" i="28" s="1"/>
  <c r="V211" i="28"/>
  <c r="G211" i="28" s="1"/>
  <c r="F211" i="28" s="1"/>
  <c r="N212" i="28"/>
  <c r="O212" i="28"/>
  <c r="R212" i="28"/>
  <c r="V212" i="28"/>
  <c r="G212" i="28" s="1"/>
  <c r="F212" i="28" s="1"/>
  <c r="N213" i="28"/>
  <c r="R213" i="28"/>
  <c r="O213" i="28" s="1"/>
  <c r="V213" i="28"/>
  <c r="G213" i="28" s="1"/>
  <c r="F213" i="28" s="1"/>
  <c r="N214" i="28"/>
  <c r="O214" i="28"/>
  <c r="R214" i="28"/>
  <c r="V214" i="28"/>
  <c r="G214" i="28" s="1"/>
  <c r="F214" i="28" s="1"/>
  <c r="N215" i="28"/>
  <c r="R215" i="28"/>
  <c r="O215" i="28" s="1"/>
  <c r="V215" i="28"/>
  <c r="G215" i="28" s="1"/>
  <c r="F215" i="28" s="1"/>
  <c r="N216" i="28"/>
  <c r="O216" i="28"/>
  <c r="R216" i="28"/>
  <c r="V216" i="28"/>
  <c r="G216" i="28" s="1"/>
  <c r="F216" i="28" s="1"/>
  <c r="N217" i="28"/>
  <c r="R217" i="28"/>
  <c r="O217" i="28" s="1"/>
  <c r="V217" i="28"/>
  <c r="G217" i="28" s="1"/>
  <c r="F217" i="28" s="1"/>
  <c r="N218" i="28"/>
  <c r="O218" i="28"/>
  <c r="R218" i="28"/>
  <c r="V218" i="28"/>
  <c r="G218" i="28" s="1"/>
  <c r="F218" i="28" s="1"/>
  <c r="N219" i="28"/>
  <c r="R219" i="28"/>
  <c r="O219" i="28" s="1"/>
  <c r="V219" i="28"/>
  <c r="G219" i="28" s="1"/>
  <c r="F219" i="28" s="1"/>
  <c r="N220" i="28"/>
  <c r="O220" i="28"/>
  <c r="R220" i="28"/>
  <c r="V220" i="28"/>
  <c r="G220" i="28" s="1"/>
  <c r="F220" i="28" s="1"/>
  <c r="N221" i="28"/>
  <c r="R221" i="28"/>
  <c r="O221" i="28" s="1"/>
  <c r="V221" i="28"/>
  <c r="G221" i="28" s="1"/>
  <c r="F221" i="28" s="1"/>
  <c r="N222" i="28"/>
  <c r="O222" i="28"/>
  <c r="R222" i="28"/>
  <c r="V222" i="28"/>
  <c r="G222" i="28" s="1"/>
  <c r="F222" i="28" s="1"/>
  <c r="N223" i="28"/>
  <c r="R223" i="28"/>
  <c r="O223" i="28" s="1"/>
  <c r="V223" i="28"/>
  <c r="G223" i="28" s="1"/>
  <c r="F223" i="28" s="1"/>
  <c r="N224" i="28"/>
  <c r="O224" i="28"/>
  <c r="R224" i="28"/>
  <c r="V224" i="28"/>
  <c r="G224" i="28" s="1"/>
  <c r="F224" i="28" s="1"/>
  <c r="N225" i="28"/>
  <c r="R225" i="28"/>
  <c r="O225" i="28" s="1"/>
  <c r="V225" i="28"/>
  <c r="G225" i="28" s="1"/>
  <c r="F225" i="28" s="1"/>
  <c r="N226" i="28"/>
  <c r="O226" i="28"/>
  <c r="R226" i="28"/>
  <c r="V226" i="28"/>
  <c r="G226" i="28" s="1"/>
  <c r="F226" i="28" s="1"/>
  <c r="N227" i="28"/>
  <c r="R227" i="28"/>
  <c r="O227" i="28" s="1"/>
  <c r="V227" i="28"/>
  <c r="G227" i="28" s="1"/>
  <c r="F227" i="28" s="1"/>
  <c r="N228" i="28"/>
  <c r="O228" i="28"/>
  <c r="R228" i="28"/>
  <c r="V228" i="28"/>
  <c r="G228" i="28" s="1"/>
  <c r="F228" i="28" s="1"/>
  <c r="N229" i="28"/>
  <c r="R229" i="28"/>
  <c r="O229" i="28" s="1"/>
  <c r="V229" i="28"/>
  <c r="G229" i="28" s="1"/>
  <c r="F229" i="28" s="1"/>
  <c r="N230" i="28"/>
  <c r="O230" i="28"/>
  <c r="R230" i="28"/>
  <c r="V230" i="28"/>
  <c r="G230" i="28" s="1"/>
  <c r="F230" i="28" s="1"/>
  <c r="N231" i="28"/>
  <c r="R231" i="28"/>
  <c r="O231" i="28" s="1"/>
  <c r="V231" i="28"/>
  <c r="G231" i="28" s="1"/>
  <c r="F231" i="28" s="1"/>
  <c r="N232" i="28"/>
  <c r="O232" i="28"/>
  <c r="R232" i="28"/>
  <c r="V232" i="28"/>
  <c r="G232" i="28" s="1"/>
  <c r="F232" i="28" s="1"/>
  <c r="N233" i="28"/>
  <c r="R233" i="28"/>
  <c r="O233" i="28" s="1"/>
  <c r="V233" i="28"/>
  <c r="G233" i="28" s="1"/>
  <c r="F233" i="28" s="1"/>
  <c r="N234" i="28"/>
  <c r="O234" i="28"/>
  <c r="R234" i="28"/>
  <c r="V234" i="28"/>
  <c r="G234" i="28" s="1"/>
  <c r="F234" i="28" s="1"/>
  <c r="N235" i="28"/>
  <c r="R235" i="28"/>
  <c r="O235" i="28" s="1"/>
  <c r="V235" i="28"/>
  <c r="G235" i="28" s="1"/>
  <c r="F235" i="28" s="1"/>
  <c r="N236" i="28"/>
  <c r="O236" i="28"/>
  <c r="R236" i="28"/>
  <c r="V236" i="28"/>
  <c r="G236" i="28" s="1"/>
  <c r="F236" i="28" s="1"/>
  <c r="N237" i="28"/>
  <c r="R237" i="28"/>
  <c r="O237" i="28" s="1"/>
  <c r="V237" i="28"/>
  <c r="G237" i="28" s="1"/>
  <c r="F237" i="28" s="1"/>
  <c r="N238" i="28"/>
  <c r="O238" i="28"/>
  <c r="R238" i="28"/>
  <c r="V238" i="28"/>
  <c r="G238" i="28" s="1"/>
  <c r="F238" i="28" s="1"/>
  <c r="N239" i="28"/>
  <c r="R239" i="28"/>
  <c r="O239" i="28" s="1"/>
  <c r="V239" i="28"/>
  <c r="G239" i="28" s="1"/>
  <c r="F239" i="28" s="1"/>
  <c r="N240" i="28"/>
  <c r="O240" i="28"/>
  <c r="R240" i="28"/>
  <c r="V240" i="28"/>
  <c r="G240" i="28" s="1"/>
  <c r="F240" i="28" s="1"/>
  <c r="N241" i="28"/>
  <c r="R241" i="28"/>
  <c r="O241" i="28" s="1"/>
  <c r="V241" i="28"/>
  <c r="G241" i="28" s="1"/>
  <c r="F241" i="28" s="1"/>
  <c r="N242" i="28"/>
  <c r="O242" i="28"/>
  <c r="R242" i="28"/>
  <c r="V242" i="28"/>
  <c r="G242" i="28" s="1"/>
  <c r="F242" i="28" s="1"/>
  <c r="N243" i="28"/>
  <c r="R243" i="28"/>
  <c r="O243" i="28" s="1"/>
  <c r="V243" i="28"/>
  <c r="G243" i="28" s="1"/>
  <c r="F243" i="28" s="1"/>
  <c r="N244" i="28"/>
  <c r="O244" i="28"/>
  <c r="R244" i="28"/>
  <c r="V244" i="28"/>
  <c r="G244" i="28" s="1"/>
  <c r="F244" i="28" s="1"/>
  <c r="N245" i="28"/>
  <c r="R245" i="28"/>
  <c r="O245" i="28" s="1"/>
  <c r="V245" i="28"/>
  <c r="G245" i="28" s="1"/>
  <c r="F245" i="28" s="1"/>
  <c r="N246" i="28"/>
  <c r="O246" i="28"/>
  <c r="R246" i="28"/>
  <c r="V246" i="28"/>
  <c r="G246" i="28" s="1"/>
  <c r="F246" i="28" s="1"/>
  <c r="N247" i="28"/>
  <c r="R247" i="28"/>
  <c r="O247" i="28" s="1"/>
  <c r="V247" i="28"/>
  <c r="G247" i="28" s="1"/>
  <c r="F247" i="28" s="1"/>
  <c r="N248" i="28"/>
  <c r="O248" i="28"/>
  <c r="R248" i="28"/>
  <c r="V248" i="28"/>
  <c r="G248" i="28" s="1"/>
  <c r="F248" i="28" s="1"/>
  <c r="N249" i="28"/>
  <c r="R249" i="28"/>
  <c r="O249" i="28" s="1"/>
  <c r="V249" i="28"/>
  <c r="G249" i="28" s="1"/>
  <c r="F249" i="28" s="1"/>
  <c r="N250" i="28"/>
  <c r="O250" i="28"/>
  <c r="R250" i="28"/>
  <c r="V250" i="28"/>
  <c r="G250" i="28" s="1"/>
  <c r="F250" i="28" s="1"/>
  <c r="N251" i="28"/>
  <c r="R251" i="28"/>
  <c r="O251" i="28" s="1"/>
  <c r="V251" i="28"/>
  <c r="G251" i="28" s="1"/>
  <c r="F251" i="28" s="1"/>
  <c r="N252" i="28"/>
  <c r="O252" i="28"/>
  <c r="R252" i="28"/>
  <c r="V252" i="28"/>
  <c r="G252" i="28" s="1"/>
  <c r="F252" i="28" s="1"/>
  <c r="N253" i="28"/>
  <c r="R253" i="28"/>
  <c r="O253" i="28" s="1"/>
  <c r="V253" i="28"/>
  <c r="G253" i="28" s="1"/>
  <c r="F253" i="28" s="1"/>
  <c r="N254" i="28"/>
  <c r="O254" i="28"/>
  <c r="R254" i="28"/>
  <c r="V254" i="28"/>
  <c r="G254" i="28" s="1"/>
  <c r="F254" i="28" s="1"/>
  <c r="N255" i="28"/>
  <c r="R255" i="28"/>
  <c r="O255" i="28" s="1"/>
  <c r="V255" i="28"/>
  <c r="G255" i="28" s="1"/>
  <c r="F255" i="28" s="1"/>
  <c r="N256" i="28"/>
  <c r="O256" i="28"/>
  <c r="R256" i="28"/>
  <c r="V256" i="28"/>
  <c r="G256" i="28" s="1"/>
  <c r="F256" i="28" s="1"/>
  <c r="N257" i="28"/>
  <c r="R257" i="28"/>
  <c r="O257" i="28" s="1"/>
  <c r="V257" i="28"/>
  <c r="G257" i="28" s="1"/>
  <c r="F257" i="28" s="1"/>
  <c r="N258" i="28"/>
  <c r="O258" i="28"/>
  <c r="R258" i="28"/>
  <c r="V258" i="28"/>
  <c r="G258" i="28" s="1"/>
  <c r="F258" i="28" s="1"/>
  <c r="N259" i="28"/>
  <c r="R259" i="28"/>
  <c r="O259" i="28" s="1"/>
  <c r="V259" i="28"/>
  <c r="G259" i="28" s="1"/>
  <c r="F259" i="28" s="1"/>
  <c r="N260" i="28"/>
  <c r="O260" i="28"/>
  <c r="R260" i="28"/>
  <c r="V260" i="28"/>
  <c r="G260" i="28" s="1"/>
  <c r="F260" i="28" s="1"/>
  <c r="N261" i="28"/>
  <c r="R261" i="28"/>
  <c r="O261" i="28" s="1"/>
  <c r="V261" i="28"/>
  <c r="G261" i="28" s="1"/>
  <c r="F261" i="28" s="1"/>
  <c r="N262" i="28"/>
  <c r="O262" i="28"/>
  <c r="R262" i="28"/>
  <c r="V262" i="28"/>
  <c r="G262" i="28" s="1"/>
  <c r="F262" i="28" s="1"/>
  <c r="N263" i="28"/>
  <c r="R263" i="28"/>
  <c r="O263" i="28" s="1"/>
  <c r="V263" i="28"/>
  <c r="G263" i="28" s="1"/>
  <c r="F263" i="28" s="1"/>
  <c r="N264" i="28"/>
  <c r="O264" i="28"/>
  <c r="R264" i="28"/>
  <c r="V264" i="28"/>
  <c r="G264" i="28" s="1"/>
  <c r="F264" i="28" s="1"/>
  <c r="N265" i="28"/>
  <c r="R265" i="28"/>
  <c r="O265" i="28" s="1"/>
  <c r="V265" i="28"/>
  <c r="G265" i="28" s="1"/>
  <c r="F265" i="28" s="1"/>
  <c r="N266" i="28"/>
  <c r="O266" i="28"/>
  <c r="R266" i="28"/>
  <c r="V266" i="28"/>
  <c r="G266" i="28" s="1"/>
  <c r="F266" i="28" s="1"/>
  <c r="N267" i="28"/>
  <c r="R267" i="28"/>
  <c r="O267" i="28" s="1"/>
  <c r="V267" i="28"/>
  <c r="G267" i="28" s="1"/>
  <c r="F267" i="28" s="1"/>
  <c r="N268" i="28"/>
  <c r="O268" i="28"/>
  <c r="R268" i="28"/>
  <c r="V268" i="28"/>
  <c r="G268" i="28" s="1"/>
  <c r="F268" i="28" s="1"/>
  <c r="N269" i="28"/>
  <c r="R269" i="28"/>
  <c r="O269" i="28" s="1"/>
  <c r="V269" i="28"/>
  <c r="G269" i="28" s="1"/>
  <c r="F269" i="28" s="1"/>
  <c r="N270" i="28"/>
  <c r="O270" i="28"/>
  <c r="R270" i="28"/>
  <c r="V270" i="28"/>
  <c r="G270" i="28" s="1"/>
  <c r="F270" i="28" s="1"/>
  <c r="N271" i="28"/>
  <c r="R271" i="28"/>
  <c r="O271" i="28" s="1"/>
  <c r="V271" i="28"/>
  <c r="G271" i="28" s="1"/>
  <c r="F271" i="28" s="1"/>
  <c r="N272" i="28"/>
  <c r="O272" i="28"/>
  <c r="R272" i="28"/>
  <c r="V272" i="28"/>
  <c r="G272" i="28" s="1"/>
  <c r="F272" i="28" s="1"/>
  <c r="N273" i="28"/>
  <c r="R273" i="28"/>
  <c r="O273" i="28" s="1"/>
  <c r="V273" i="28"/>
  <c r="G273" i="28" s="1"/>
  <c r="F273" i="28" s="1"/>
  <c r="N274" i="28"/>
  <c r="O274" i="28"/>
  <c r="R274" i="28"/>
  <c r="V274" i="28"/>
  <c r="G274" i="28" s="1"/>
  <c r="F274" i="28" s="1"/>
  <c r="N275" i="28"/>
  <c r="R275" i="28"/>
  <c r="O275" i="28" s="1"/>
  <c r="V275" i="28"/>
  <c r="G275" i="28" s="1"/>
  <c r="F275" i="28" s="1"/>
  <c r="N276" i="28"/>
  <c r="O276" i="28"/>
  <c r="R276" i="28"/>
  <c r="V276" i="28"/>
  <c r="G276" i="28" s="1"/>
  <c r="F276" i="28" s="1"/>
  <c r="N277" i="28"/>
  <c r="R277" i="28"/>
  <c r="O277" i="28" s="1"/>
  <c r="V277" i="28"/>
  <c r="G277" i="28" s="1"/>
  <c r="F277" i="28" s="1"/>
  <c r="N278" i="28"/>
  <c r="O278" i="28"/>
  <c r="R278" i="28"/>
  <c r="V278" i="28"/>
  <c r="G278" i="28" s="1"/>
  <c r="F278" i="28" s="1"/>
  <c r="N279" i="28"/>
  <c r="R279" i="28"/>
  <c r="O279" i="28" s="1"/>
  <c r="V279" i="28"/>
  <c r="G279" i="28" s="1"/>
  <c r="F279" i="28" s="1"/>
  <c r="N280" i="28"/>
  <c r="O280" i="28"/>
  <c r="R280" i="28"/>
  <c r="V280" i="28"/>
  <c r="G280" i="28" s="1"/>
  <c r="F280" i="28" s="1"/>
  <c r="N281" i="28"/>
  <c r="R281" i="28"/>
  <c r="O281" i="28" s="1"/>
  <c r="V281" i="28"/>
  <c r="G281" i="28" s="1"/>
  <c r="F281" i="28" s="1"/>
  <c r="N282" i="28"/>
  <c r="O282" i="28"/>
  <c r="R282" i="28"/>
  <c r="V282" i="28"/>
  <c r="G282" i="28" s="1"/>
  <c r="F282" i="28" s="1"/>
  <c r="N283" i="28"/>
  <c r="R283" i="28"/>
  <c r="O283" i="28" s="1"/>
  <c r="V283" i="28"/>
  <c r="G283" i="28" s="1"/>
  <c r="F283" i="28" s="1"/>
  <c r="N284" i="28"/>
  <c r="O284" i="28"/>
  <c r="R284" i="28"/>
  <c r="V284" i="28"/>
  <c r="G284" i="28" s="1"/>
  <c r="F284" i="28" s="1"/>
  <c r="N285" i="28"/>
  <c r="R285" i="28"/>
  <c r="O285" i="28" s="1"/>
  <c r="V285" i="28"/>
  <c r="G285" i="28" s="1"/>
  <c r="F285" i="28" s="1"/>
  <c r="N286" i="28"/>
  <c r="O286" i="28"/>
  <c r="R286" i="28"/>
  <c r="V286" i="28"/>
  <c r="G286" i="28" s="1"/>
  <c r="F286" i="28" s="1"/>
  <c r="N287" i="28"/>
  <c r="R287" i="28"/>
  <c r="O287" i="28" s="1"/>
  <c r="V287" i="28"/>
  <c r="G287" i="28" s="1"/>
  <c r="F287" i="28" s="1"/>
  <c r="N288" i="28"/>
  <c r="O288" i="28"/>
  <c r="R288" i="28"/>
  <c r="V288" i="28"/>
  <c r="G288" i="28" s="1"/>
  <c r="F288" i="28" s="1"/>
  <c r="N289" i="28"/>
  <c r="R289" i="28"/>
  <c r="O289" i="28" s="1"/>
  <c r="V289" i="28"/>
  <c r="G289" i="28" s="1"/>
  <c r="F289" i="28" s="1"/>
  <c r="N290" i="28"/>
  <c r="O290" i="28"/>
  <c r="R290" i="28"/>
  <c r="V290" i="28"/>
  <c r="G290" i="28" s="1"/>
  <c r="F290" i="28" s="1"/>
  <c r="N291" i="28"/>
  <c r="R291" i="28"/>
  <c r="O291" i="28" s="1"/>
  <c r="V291" i="28"/>
  <c r="G291" i="28" s="1"/>
  <c r="F291" i="28" s="1"/>
  <c r="N292" i="28"/>
  <c r="O292" i="28"/>
  <c r="R292" i="28"/>
  <c r="V292" i="28"/>
  <c r="G292" i="28" s="1"/>
  <c r="F292" i="28" s="1"/>
  <c r="N293" i="28"/>
  <c r="R293" i="28"/>
  <c r="O293" i="28" s="1"/>
  <c r="V293" i="28"/>
  <c r="G293" i="28" s="1"/>
  <c r="F293" i="28" s="1"/>
  <c r="N294" i="28"/>
  <c r="O294" i="28"/>
  <c r="R294" i="28"/>
  <c r="V294" i="28"/>
  <c r="G294" i="28" s="1"/>
  <c r="F294" i="28" s="1"/>
  <c r="N295" i="28"/>
  <c r="R295" i="28"/>
  <c r="O295" i="28" s="1"/>
  <c r="V295" i="28"/>
  <c r="G295" i="28" s="1"/>
  <c r="F295" i="28" s="1"/>
  <c r="N296" i="28"/>
  <c r="O296" i="28"/>
  <c r="R296" i="28"/>
  <c r="V296" i="28"/>
  <c r="G296" i="28" s="1"/>
  <c r="F296" i="28" s="1"/>
  <c r="N297" i="28"/>
  <c r="R297" i="28"/>
  <c r="O297" i="28" s="1"/>
  <c r="V297" i="28"/>
  <c r="G297" i="28" s="1"/>
  <c r="F297" i="28" s="1"/>
  <c r="N298" i="28"/>
  <c r="O298" i="28"/>
  <c r="R298" i="28"/>
  <c r="V298" i="28"/>
  <c r="G298" i="28" s="1"/>
  <c r="F298" i="28" s="1"/>
  <c r="N299" i="28"/>
  <c r="R299" i="28"/>
  <c r="O299" i="28" s="1"/>
  <c r="V299" i="28"/>
  <c r="G299" i="28" s="1"/>
  <c r="F299" i="28" s="1"/>
  <c r="N300" i="28"/>
  <c r="O300" i="28"/>
  <c r="R300" i="28"/>
  <c r="V300" i="28"/>
  <c r="G300" i="28" s="1"/>
  <c r="F300" i="28" s="1"/>
  <c r="N301" i="28"/>
  <c r="R301" i="28"/>
  <c r="O301" i="28" s="1"/>
  <c r="V301" i="28"/>
  <c r="G301" i="28" s="1"/>
  <c r="F301" i="28" s="1"/>
  <c r="N302" i="28"/>
  <c r="O302" i="28"/>
  <c r="R302" i="28"/>
  <c r="V302" i="28"/>
  <c r="G302" i="28" s="1"/>
  <c r="F302" i="28" s="1"/>
  <c r="N303" i="28"/>
  <c r="R303" i="28"/>
  <c r="O303" i="28" s="1"/>
  <c r="V303" i="28"/>
  <c r="G303" i="28" s="1"/>
  <c r="F303" i="28" s="1"/>
  <c r="N304" i="28"/>
  <c r="O304" i="28"/>
  <c r="R304" i="28"/>
  <c r="V304" i="28"/>
  <c r="G304" i="28" s="1"/>
  <c r="F304" i="28" s="1"/>
  <c r="N305" i="28"/>
  <c r="R305" i="28"/>
  <c r="O305" i="28" s="1"/>
  <c r="V305" i="28"/>
  <c r="G305" i="28" s="1"/>
  <c r="F305" i="28" s="1"/>
  <c r="N306" i="28"/>
  <c r="O306" i="28"/>
  <c r="R306" i="28"/>
  <c r="V306" i="28"/>
  <c r="G306" i="28" s="1"/>
  <c r="F306" i="28" s="1"/>
  <c r="N307" i="28"/>
  <c r="R307" i="28"/>
  <c r="O307" i="28" s="1"/>
  <c r="V307" i="28"/>
  <c r="G307" i="28" s="1"/>
  <c r="F307" i="28" s="1"/>
  <c r="N308" i="28"/>
  <c r="O308" i="28"/>
  <c r="R308" i="28"/>
  <c r="V308" i="28"/>
  <c r="G308" i="28" s="1"/>
  <c r="F308" i="28" s="1"/>
  <c r="N309" i="28"/>
  <c r="R309" i="28"/>
  <c r="O309" i="28" s="1"/>
  <c r="V309" i="28"/>
  <c r="G309" i="28" s="1"/>
  <c r="F309" i="28" s="1"/>
  <c r="N310" i="28"/>
  <c r="O310" i="28"/>
  <c r="R310" i="28"/>
  <c r="V310" i="28"/>
  <c r="G310" i="28" s="1"/>
  <c r="F310" i="28" s="1"/>
  <c r="N311" i="28"/>
  <c r="R311" i="28"/>
  <c r="O311" i="28" s="1"/>
  <c r="V311" i="28"/>
  <c r="G311" i="28" s="1"/>
  <c r="F311" i="28" s="1"/>
  <c r="N312" i="28"/>
  <c r="V312" i="28"/>
  <c r="G312" i="28" s="1"/>
  <c r="F312" i="28" s="1"/>
  <c r="H30" i="24"/>
  <c r="G30" i="24" s="1"/>
  <c r="K30" i="24"/>
  <c r="J30" i="24" s="1"/>
  <c r="N30" i="24"/>
  <c r="M30" i="24" s="1"/>
  <c r="U30" i="24"/>
  <c r="AF30" i="24"/>
  <c r="V30" i="24" s="1"/>
  <c r="AJ30" i="24"/>
  <c r="Q30" i="24" s="1"/>
  <c r="P30" i="24" s="1"/>
  <c r="H31" i="24"/>
  <c r="G31" i="24" s="1"/>
  <c r="K31" i="24"/>
  <c r="J31" i="24" s="1"/>
  <c r="N31" i="24"/>
  <c r="M31" i="24" s="1"/>
  <c r="Q31" i="24"/>
  <c r="P31" i="24" s="1"/>
  <c r="U31" i="24"/>
  <c r="AF31" i="24"/>
  <c r="V31" i="24" s="1"/>
  <c r="AJ31" i="24"/>
  <c r="T31" i="24" s="1"/>
  <c r="S31" i="24" s="1"/>
  <c r="H32" i="24"/>
  <c r="G32" i="24" s="1"/>
  <c r="K32" i="24"/>
  <c r="J32" i="24" s="1"/>
  <c r="N32" i="24"/>
  <c r="M32" i="24" s="1"/>
  <c r="U32" i="24"/>
  <c r="V32" i="24"/>
  <c r="AF32" i="24"/>
  <c r="AJ32" i="24"/>
  <c r="Q32" i="24" s="1"/>
  <c r="P32" i="24" s="1"/>
  <c r="H33" i="24"/>
  <c r="G33" i="24" s="1"/>
  <c r="K33" i="24"/>
  <c r="J33" i="24" s="1"/>
  <c r="N33" i="24"/>
  <c r="M33" i="24" s="1"/>
  <c r="Q33" i="24"/>
  <c r="P33" i="24" s="1"/>
  <c r="U33" i="24"/>
  <c r="AF33" i="24"/>
  <c r="V33" i="24" s="1"/>
  <c r="AJ33" i="24"/>
  <c r="T33" i="24" s="1"/>
  <c r="S33" i="24" s="1"/>
  <c r="H34" i="24"/>
  <c r="G34" i="24" s="1"/>
  <c r="K34" i="24"/>
  <c r="J34" i="24" s="1"/>
  <c r="N34" i="24"/>
  <c r="M34" i="24" s="1"/>
  <c r="U34" i="24"/>
  <c r="V34" i="24"/>
  <c r="AF34" i="24"/>
  <c r="AJ34" i="24"/>
  <c r="Q34" i="24" s="1"/>
  <c r="P34" i="24" s="1"/>
  <c r="H35" i="24"/>
  <c r="G35" i="24" s="1"/>
  <c r="K35" i="24"/>
  <c r="J35" i="24" s="1"/>
  <c r="N35" i="24"/>
  <c r="M35" i="24" s="1"/>
  <c r="Q35" i="24"/>
  <c r="P35" i="24" s="1"/>
  <c r="U35" i="24"/>
  <c r="AF35" i="24"/>
  <c r="V35" i="24" s="1"/>
  <c r="AJ35" i="24"/>
  <c r="T35" i="24" s="1"/>
  <c r="S35" i="24" s="1"/>
  <c r="H36" i="24"/>
  <c r="G36" i="24" s="1"/>
  <c r="K36" i="24"/>
  <c r="J36" i="24" s="1"/>
  <c r="N36" i="24"/>
  <c r="M36" i="24" s="1"/>
  <c r="U36" i="24"/>
  <c r="V36" i="24"/>
  <c r="AF36" i="24"/>
  <c r="AJ36" i="24"/>
  <c r="Q36" i="24" s="1"/>
  <c r="P36" i="24" s="1"/>
  <c r="H37" i="24"/>
  <c r="G37" i="24" s="1"/>
  <c r="K37" i="24"/>
  <c r="J37" i="24" s="1"/>
  <c r="N37" i="24"/>
  <c r="M37" i="24" s="1"/>
  <c r="Q37" i="24"/>
  <c r="P37" i="24" s="1"/>
  <c r="U37" i="24"/>
  <c r="AF37" i="24"/>
  <c r="V37" i="24" s="1"/>
  <c r="AJ37" i="24"/>
  <c r="T37" i="24" s="1"/>
  <c r="S37" i="24" s="1"/>
  <c r="H38" i="24"/>
  <c r="G38" i="24" s="1"/>
  <c r="K38" i="24"/>
  <c r="J38" i="24" s="1"/>
  <c r="N38" i="24"/>
  <c r="M38" i="24" s="1"/>
  <c r="U38" i="24"/>
  <c r="V38" i="24"/>
  <c r="AF38" i="24"/>
  <c r="AJ38" i="24"/>
  <c r="Q38" i="24" s="1"/>
  <c r="P38" i="24" s="1"/>
  <c r="H39" i="24"/>
  <c r="G39" i="24" s="1"/>
  <c r="K39" i="24"/>
  <c r="J39" i="24" s="1"/>
  <c r="N39" i="24"/>
  <c r="M39" i="24" s="1"/>
  <c r="Q39" i="24"/>
  <c r="P39" i="24" s="1"/>
  <c r="U39" i="24"/>
  <c r="AF39" i="24"/>
  <c r="V39" i="24" s="1"/>
  <c r="AJ39" i="24"/>
  <c r="T39" i="24" s="1"/>
  <c r="S39" i="24" s="1"/>
  <c r="H40" i="24"/>
  <c r="G40" i="24" s="1"/>
  <c r="K40" i="24"/>
  <c r="J40" i="24" s="1"/>
  <c r="N40" i="24"/>
  <c r="M40" i="24" s="1"/>
  <c r="U40" i="24"/>
  <c r="V40" i="24"/>
  <c r="AF40" i="24"/>
  <c r="AJ40" i="24"/>
  <c r="Q40" i="24" s="1"/>
  <c r="P40" i="24" s="1"/>
  <c r="H41" i="24"/>
  <c r="G41" i="24" s="1"/>
  <c r="K41" i="24"/>
  <c r="J41" i="24" s="1"/>
  <c r="N41" i="24"/>
  <c r="M41" i="24" s="1"/>
  <c r="Q41" i="24"/>
  <c r="P41" i="24" s="1"/>
  <c r="U41" i="24"/>
  <c r="AF41" i="24"/>
  <c r="V41" i="24" s="1"/>
  <c r="AJ41" i="24"/>
  <c r="T41" i="24" s="1"/>
  <c r="S41" i="24" s="1"/>
  <c r="H42" i="24"/>
  <c r="G42" i="24" s="1"/>
  <c r="K42" i="24"/>
  <c r="J42" i="24" s="1"/>
  <c r="N42" i="24"/>
  <c r="M42" i="24" s="1"/>
  <c r="U42" i="24"/>
  <c r="V42" i="24"/>
  <c r="AF42" i="24"/>
  <c r="AJ42" i="24"/>
  <c r="Q42" i="24" s="1"/>
  <c r="P42" i="24" s="1"/>
  <c r="H43" i="24"/>
  <c r="G43" i="24" s="1"/>
  <c r="K43" i="24"/>
  <c r="J43" i="24" s="1"/>
  <c r="N43" i="24"/>
  <c r="M43" i="24" s="1"/>
  <c r="Q43" i="24"/>
  <c r="P43" i="24" s="1"/>
  <c r="U43" i="24"/>
  <c r="AF43" i="24"/>
  <c r="V43" i="24" s="1"/>
  <c r="AJ43" i="24"/>
  <c r="T43" i="24" s="1"/>
  <c r="S43" i="24" s="1"/>
  <c r="H44" i="24"/>
  <c r="G44" i="24" s="1"/>
  <c r="K44" i="24"/>
  <c r="J44" i="24" s="1"/>
  <c r="N44" i="24"/>
  <c r="M44" i="24" s="1"/>
  <c r="U44" i="24"/>
  <c r="V44" i="24"/>
  <c r="AF44" i="24"/>
  <c r="AJ44" i="24"/>
  <c r="Q44" i="24" s="1"/>
  <c r="P44" i="24" s="1"/>
  <c r="H45" i="24"/>
  <c r="G45" i="24" s="1"/>
  <c r="K45" i="24"/>
  <c r="J45" i="24" s="1"/>
  <c r="N45" i="24"/>
  <c r="M45" i="24" s="1"/>
  <c r="Q45" i="24"/>
  <c r="P45" i="24" s="1"/>
  <c r="U45" i="24"/>
  <c r="AF45" i="24"/>
  <c r="V45" i="24" s="1"/>
  <c r="AJ45" i="24"/>
  <c r="T45" i="24" s="1"/>
  <c r="S45" i="24" s="1"/>
  <c r="H46" i="24"/>
  <c r="G46" i="24" s="1"/>
  <c r="K46" i="24"/>
  <c r="J46" i="24" s="1"/>
  <c r="N46" i="24"/>
  <c r="M46" i="24" s="1"/>
  <c r="U46" i="24"/>
  <c r="V46" i="24"/>
  <c r="AF46" i="24"/>
  <c r="AJ46" i="24"/>
  <c r="Q46" i="24" s="1"/>
  <c r="P46" i="24" s="1"/>
  <c r="H47" i="24"/>
  <c r="G47" i="24" s="1"/>
  <c r="K47" i="24"/>
  <c r="J47" i="24" s="1"/>
  <c r="N47" i="24"/>
  <c r="M47" i="24" s="1"/>
  <c r="Q47" i="24"/>
  <c r="P47" i="24" s="1"/>
  <c r="U47" i="24"/>
  <c r="AF47" i="24"/>
  <c r="V47" i="24" s="1"/>
  <c r="AJ47" i="24"/>
  <c r="T47" i="24" s="1"/>
  <c r="S47" i="24" s="1"/>
  <c r="H48" i="24"/>
  <c r="G48" i="24" s="1"/>
  <c r="K48" i="24"/>
  <c r="J48" i="24" s="1"/>
  <c r="N48" i="24"/>
  <c r="M48" i="24" s="1"/>
  <c r="U48" i="24"/>
  <c r="V48" i="24"/>
  <c r="AF48" i="24"/>
  <c r="AJ48" i="24"/>
  <c r="Q48" i="24" s="1"/>
  <c r="P48" i="24" s="1"/>
  <c r="H49" i="24"/>
  <c r="G49" i="24" s="1"/>
  <c r="K49" i="24"/>
  <c r="J49" i="24" s="1"/>
  <c r="N49" i="24"/>
  <c r="M49" i="24" s="1"/>
  <c r="Q49" i="24"/>
  <c r="P49" i="24" s="1"/>
  <c r="U49" i="24"/>
  <c r="AF49" i="24"/>
  <c r="V49" i="24" s="1"/>
  <c r="AJ49" i="24"/>
  <c r="T49" i="24" s="1"/>
  <c r="S49" i="24" s="1"/>
  <c r="H50" i="24"/>
  <c r="G50" i="24" s="1"/>
  <c r="K50" i="24"/>
  <c r="J50" i="24" s="1"/>
  <c r="N50" i="24"/>
  <c r="M50" i="24" s="1"/>
  <c r="U50" i="24"/>
  <c r="V50" i="24"/>
  <c r="AF50" i="24"/>
  <c r="AJ50" i="24"/>
  <c r="Q50" i="24" s="1"/>
  <c r="P50" i="24" s="1"/>
  <c r="H51" i="24"/>
  <c r="G51" i="24" s="1"/>
  <c r="K51" i="24"/>
  <c r="J51" i="24" s="1"/>
  <c r="N51" i="24"/>
  <c r="M51" i="24" s="1"/>
  <c r="Q51" i="24"/>
  <c r="P51" i="24" s="1"/>
  <c r="U51" i="24"/>
  <c r="AF51" i="24"/>
  <c r="V51" i="24" s="1"/>
  <c r="AJ51" i="24"/>
  <c r="T51" i="24" s="1"/>
  <c r="S51" i="24" s="1"/>
  <c r="H52" i="24"/>
  <c r="G52" i="24" s="1"/>
  <c r="K52" i="24"/>
  <c r="J52" i="24" s="1"/>
  <c r="N52" i="24"/>
  <c r="M52" i="24" s="1"/>
  <c r="U52" i="24"/>
  <c r="V52" i="24"/>
  <c r="AF52" i="24"/>
  <c r="AJ52" i="24"/>
  <c r="Q52" i="24" s="1"/>
  <c r="P52" i="24" s="1"/>
  <c r="H53" i="24"/>
  <c r="G53" i="24" s="1"/>
  <c r="K53" i="24"/>
  <c r="J53" i="24" s="1"/>
  <c r="N53" i="24"/>
  <c r="M53" i="24" s="1"/>
  <c r="Q53" i="24"/>
  <c r="P53" i="24" s="1"/>
  <c r="U53" i="24"/>
  <c r="AF53" i="24"/>
  <c r="V53" i="24" s="1"/>
  <c r="AJ53" i="24"/>
  <c r="T53" i="24" s="1"/>
  <c r="S53" i="24" s="1"/>
  <c r="H54" i="24"/>
  <c r="G54" i="24" s="1"/>
  <c r="K54" i="24"/>
  <c r="J54" i="24" s="1"/>
  <c r="N54" i="24"/>
  <c r="M54" i="24" s="1"/>
  <c r="U54" i="24"/>
  <c r="V54" i="24"/>
  <c r="AF54" i="24"/>
  <c r="AJ54" i="24"/>
  <c r="Q54" i="24" s="1"/>
  <c r="P54" i="24" s="1"/>
  <c r="H55" i="24"/>
  <c r="G55" i="24" s="1"/>
  <c r="K55" i="24"/>
  <c r="J55" i="24" s="1"/>
  <c r="N55" i="24"/>
  <c r="M55" i="24" s="1"/>
  <c r="Q55" i="24"/>
  <c r="P55" i="24" s="1"/>
  <c r="U55" i="24"/>
  <c r="AF55" i="24"/>
  <c r="V55" i="24" s="1"/>
  <c r="AJ55" i="24"/>
  <c r="T55" i="24" s="1"/>
  <c r="S55" i="24" s="1"/>
  <c r="H56" i="24"/>
  <c r="G56" i="24" s="1"/>
  <c r="K56" i="24"/>
  <c r="J56" i="24" s="1"/>
  <c r="N56" i="24"/>
  <c r="M56" i="24" s="1"/>
  <c r="U56" i="24"/>
  <c r="V56" i="24"/>
  <c r="AF56" i="24"/>
  <c r="AJ56" i="24"/>
  <c r="Q56" i="24" s="1"/>
  <c r="P56" i="24" s="1"/>
  <c r="H57" i="24"/>
  <c r="G57" i="24" s="1"/>
  <c r="K57" i="24"/>
  <c r="J57" i="24" s="1"/>
  <c r="N57" i="24"/>
  <c r="M57" i="24" s="1"/>
  <c r="Q57" i="24"/>
  <c r="P57" i="24" s="1"/>
  <c r="U57" i="24"/>
  <c r="AF57" i="24"/>
  <c r="V57" i="24" s="1"/>
  <c r="AJ57" i="24"/>
  <c r="T57" i="24" s="1"/>
  <c r="S57" i="24" s="1"/>
  <c r="H58" i="24"/>
  <c r="G58" i="24" s="1"/>
  <c r="K58" i="24"/>
  <c r="J58" i="24" s="1"/>
  <c r="N58" i="24"/>
  <c r="M58" i="24" s="1"/>
  <c r="U58" i="24"/>
  <c r="V58" i="24"/>
  <c r="AF58" i="24"/>
  <c r="AJ58" i="24"/>
  <c r="Q58" i="24" s="1"/>
  <c r="P58" i="24" s="1"/>
  <c r="H59" i="24"/>
  <c r="G59" i="24" s="1"/>
  <c r="K59" i="24"/>
  <c r="J59" i="24" s="1"/>
  <c r="N59" i="24"/>
  <c r="M59" i="24" s="1"/>
  <c r="Q59" i="24"/>
  <c r="P59" i="24" s="1"/>
  <c r="U59" i="24"/>
  <c r="AF59" i="24"/>
  <c r="V59" i="24" s="1"/>
  <c r="AJ59" i="24"/>
  <c r="T59" i="24" s="1"/>
  <c r="S59" i="24" s="1"/>
  <c r="H60" i="24"/>
  <c r="G60" i="24" s="1"/>
  <c r="K60" i="24"/>
  <c r="J60" i="24" s="1"/>
  <c r="N60" i="24"/>
  <c r="M60" i="24" s="1"/>
  <c r="U60" i="24"/>
  <c r="V60" i="24"/>
  <c r="AF60" i="24"/>
  <c r="AJ60" i="24"/>
  <c r="Q60" i="24" s="1"/>
  <c r="P60" i="24" s="1"/>
  <c r="H61" i="24"/>
  <c r="G61" i="24" s="1"/>
  <c r="K61" i="24"/>
  <c r="J61" i="24" s="1"/>
  <c r="N61" i="24"/>
  <c r="M61" i="24" s="1"/>
  <c r="Q61" i="24"/>
  <c r="P61" i="24" s="1"/>
  <c r="U61" i="24"/>
  <c r="AF61" i="24"/>
  <c r="V61" i="24" s="1"/>
  <c r="AJ61" i="24"/>
  <c r="T61" i="24" s="1"/>
  <c r="S61" i="24" s="1"/>
  <c r="H62" i="24"/>
  <c r="G62" i="24" s="1"/>
  <c r="K62" i="24"/>
  <c r="J62" i="24" s="1"/>
  <c r="N62" i="24"/>
  <c r="M62" i="24" s="1"/>
  <c r="U62" i="24"/>
  <c r="V62" i="24"/>
  <c r="AF62" i="24"/>
  <c r="AJ62" i="24"/>
  <c r="Q62" i="24" s="1"/>
  <c r="P62" i="24" s="1"/>
  <c r="H63" i="24"/>
  <c r="G63" i="24" s="1"/>
  <c r="K63" i="24"/>
  <c r="J63" i="24" s="1"/>
  <c r="N63" i="24"/>
  <c r="M63" i="24" s="1"/>
  <c r="Q63" i="24"/>
  <c r="P63" i="24" s="1"/>
  <c r="U63" i="24"/>
  <c r="AF63" i="24"/>
  <c r="V63" i="24" s="1"/>
  <c r="AJ63" i="24"/>
  <c r="T63" i="24" s="1"/>
  <c r="S63" i="24" s="1"/>
  <c r="H64" i="24"/>
  <c r="G64" i="24" s="1"/>
  <c r="K64" i="24"/>
  <c r="J64" i="24" s="1"/>
  <c r="N64" i="24"/>
  <c r="M64" i="24" s="1"/>
  <c r="U64" i="24"/>
  <c r="V64" i="24"/>
  <c r="AF64" i="24"/>
  <c r="AJ64" i="24"/>
  <c r="Q64" i="24" s="1"/>
  <c r="P64" i="24" s="1"/>
  <c r="H65" i="24"/>
  <c r="G65" i="24" s="1"/>
  <c r="K65" i="24"/>
  <c r="J65" i="24" s="1"/>
  <c r="N65" i="24"/>
  <c r="M65" i="24" s="1"/>
  <c r="Q65" i="24"/>
  <c r="P65" i="24" s="1"/>
  <c r="U65" i="24"/>
  <c r="AF65" i="24"/>
  <c r="V65" i="24" s="1"/>
  <c r="AJ65" i="24"/>
  <c r="T65" i="24" s="1"/>
  <c r="S65" i="24" s="1"/>
  <c r="H66" i="24"/>
  <c r="G66" i="24" s="1"/>
  <c r="K66" i="24"/>
  <c r="J66" i="24" s="1"/>
  <c r="N66" i="24"/>
  <c r="M66" i="24" s="1"/>
  <c r="U66" i="24"/>
  <c r="V66" i="24"/>
  <c r="AF66" i="24"/>
  <c r="AJ66" i="24"/>
  <c r="Q66" i="24" s="1"/>
  <c r="P66" i="24" s="1"/>
  <c r="H67" i="24"/>
  <c r="G67" i="24" s="1"/>
  <c r="K67" i="24"/>
  <c r="J67" i="24" s="1"/>
  <c r="N67" i="24"/>
  <c r="M67" i="24" s="1"/>
  <c r="Q67" i="24"/>
  <c r="P67" i="24" s="1"/>
  <c r="U67" i="24"/>
  <c r="AF67" i="24"/>
  <c r="V67" i="24" s="1"/>
  <c r="AJ67" i="24"/>
  <c r="T67" i="24" s="1"/>
  <c r="S67" i="24" s="1"/>
  <c r="H68" i="24"/>
  <c r="G68" i="24" s="1"/>
  <c r="K68" i="24"/>
  <c r="J68" i="24" s="1"/>
  <c r="N68" i="24"/>
  <c r="M68" i="24" s="1"/>
  <c r="U68" i="24"/>
  <c r="V68" i="24"/>
  <c r="AF68" i="24"/>
  <c r="AJ68" i="24"/>
  <c r="Q68" i="24" s="1"/>
  <c r="P68" i="24" s="1"/>
  <c r="H69" i="24"/>
  <c r="G69" i="24" s="1"/>
  <c r="K69" i="24"/>
  <c r="J69" i="24" s="1"/>
  <c r="N69" i="24"/>
  <c r="M69" i="24" s="1"/>
  <c r="Q69" i="24"/>
  <c r="P69" i="24" s="1"/>
  <c r="U69" i="24"/>
  <c r="AF69" i="24"/>
  <c r="V69" i="24" s="1"/>
  <c r="AJ69" i="24"/>
  <c r="T69" i="24" s="1"/>
  <c r="S69" i="24" s="1"/>
  <c r="H70" i="24"/>
  <c r="G70" i="24" s="1"/>
  <c r="K70" i="24"/>
  <c r="J70" i="24" s="1"/>
  <c r="N70" i="24"/>
  <c r="M70" i="24" s="1"/>
  <c r="U70" i="24"/>
  <c r="V70" i="24"/>
  <c r="AF70" i="24"/>
  <c r="AJ70" i="24"/>
  <c r="Q70" i="24" s="1"/>
  <c r="P70" i="24" s="1"/>
  <c r="H71" i="24"/>
  <c r="G71" i="24" s="1"/>
  <c r="K71" i="24"/>
  <c r="J71" i="24" s="1"/>
  <c r="N71" i="24"/>
  <c r="M71" i="24" s="1"/>
  <c r="Q71" i="24"/>
  <c r="P71" i="24" s="1"/>
  <c r="U71" i="24"/>
  <c r="AF71" i="24"/>
  <c r="V71" i="24" s="1"/>
  <c r="AJ71" i="24"/>
  <c r="T71" i="24" s="1"/>
  <c r="S71" i="24" s="1"/>
  <c r="H72" i="24"/>
  <c r="G72" i="24" s="1"/>
  <c r="K72" i="24"/>
  <c r="J72" i="24" s="1"/>
  <c r="N72" i="24"/>
  <c r="M72" i="24" s="1"/>
  <c r="U72" i="24"/>
  <c r="V72" i="24"/>
  <c r="AF72" i="24"/>
  <c r="AJ72" i="24"/>
  <c r="Q72" i="24" s="1"/>
  <c r="P72" i="24" s="1"/>
  <c r="H73" i="24"/>
  <c r="G73" i="24" s="1"/>
  <c r="K73" i="24"/>
  <c r="J73" i="24" s="1"/>
  <c r="N73" i="24"/>
  <c r="M73" i="24" s="1"/>
  <c r="Q73" i="24"/>
  <c r="P73" i="24" s="1"/>
  <c r="U73" i="24"/>
  <c r="AF73" i="24"/>
  <c r="V73" i="24" s="1"/>
  <c r="AJ73" i="24"/>
  <c r="T73" i="24" s="1"/>
  <c r="S73" i="24" s="1"/>
  <c r="H74" i="24"/>
  <c r="G74" i="24" s="1"/>
  <c r="K74" i="24"/>
  <c r="J74" i="24" s="1"/>
  <c r="N74" i="24"/>
  <c r="M74" i="24" s="1"/>
  <c r="U74" i="24"/>
  <c r="V74" i="24"/>
  <c r="AF74" i="24"/>
  <c r="AJ74" i="24"/>
  <c r="Q74" i="24" s="1"/>
  <c r="P74" i="24" s="1"/>
  <c r="H75" i="24"/>
  <c r="G75" i="24" s="1"/>
  <c r="K75" i="24"/>
  <c r="J75" i="24" s="1"/>
  <c r="N75" i="24"/>
  <c r="M75" i="24" s="1"/>
  <c r="Q75" i="24"/>
  <c r="P75" i="24" s="1"/>
  <c r="U75" i="24"/>
  <c r="AF75" i="24"/>
  <c r="V75" i="24" s="1"/>
  <c r="AJ75" i="24"/>
  <c r="T75" i="24" s="1"/>
  <c r="S75" i="24" s="1"/>
  <c r="H76" i="24"/>
  <c r="G76" i="24" s="1"/>
  <c r="K76" i="24"/>
  <c r="J76" i="24" s="1"/>
  <c r="N76" i="24"/>
  <c r="M76" i="24" s="1"/>
  <c r="U76" i="24"/>
  <c r="V76" i="24"/>
  <c r="AF76" i="24"/>
  <c r="AJ76" i="24"/>
  <c r="Q76" i="24" s="1"/>
  <c r="P76" i="24" s="1"/>
  <c r="H77" i="24"/>
  <c r="G77" i="24" s="1"/>
  <c r="K77" i="24"/>
  <c r="J77" i="24" s="1"/>
  <c r="N77" i="24"/>
  <c r="M77" i="24" s="1"/>
  <c r="Q77" i="24"/>
  <c r="P77" i="24" s="1"/>
  <c r="U77" i="24"/>
  <c r="AF77" i="24"/>
  <c r="V77" i="24" s="1"/>
  <c r="AJ77" i="24"/>
  <c r="T77" i="24" s="1"/>
  <c r="S77" i="24" s="1"/>
  <c r="H78" i="24"/>
  <c r="G78" i="24" s="1"/>
  <c r="K78" i="24"/>
  <c r="J78" i="24" s="1"/>
  <c r="N78" i="24"/>
  <c r="M78" i="24" s="1"/>
  <c r="U78" i="24"/>
  <c r="V78" i="24"/>
  <c r="AF78" i="24"/>
  <c r="AJ78" i="24"/>
  <c r="Q78" i="24" s="1"/>
  <c r="P78" i="24" s="1"/>
  <c r="H79" i="24"/>
  <c r="G79" i="24" s="1"/>
  <c r="K79" i="24"/>
  <c r="J79" i="24" s="1"/>
  <c r="N79" i="24"/>
  <c r="M79" i="24" s="1"/>
  <c r="Q79" i="24"/>
  <c r="P79" i="24" s="1"/>
  <c r="U79" i="24"/>
  <c r="AF79" i="24"/>
  <c r="V79" i="24" s="1"/>
  <c r="AJ79" i="24"/>
  <c r="T79" i="24" s="1"/>
  <c r="S79" i="24" s="1"/>
  <c r="H80" i="24"/>
  <c r="G80" i="24" s="1"/>
  <c r="K80" i="24"/>
  <c r="J80" i="24" s="1"/>
  <c r="N80" i="24"/>
  <c r="M80" i="24" s="1"/>
  <c r="U80" i="24"/>
  <c r="V80" i="24"/>
  <c r="AF80" i="24"/>
  <c r="AJ80" i="24"/>
  <c r="Q80" i="24" s="1"/>
  <c r="P80" i="24" s="1"/>
  <c r="H81" i="24"/>
  <c r="G81" i="24" s="1"/>
  <c r="K81" i="24"/>
  <c r="J81" i="24" s="1"/>
  <c r="N81" i="24"/>
  <c r="M81" i="24" s="1"/>
  <c r="Q81" i="24"/>
  <c r="P81" i="24" s="1"/>
  <c r="U81" i="24"/>
  <c r="AF81" i="24"/>
  <c r="V81" i="24" s="1"/>
  <c r="AJ81" i="24"/>
  <c r="T81" i="24" s="1"/>
  <c r="S81" i="24" s="1"/>
  <c r="H82" i="24"/>
  <c r="G82" i="24" s="1"/>
  <c r="K82" i="24"/>
  <c r="J82" i="24" s="1"/>
  <c r="N82" i="24"/>
  <c r="M82" i="24" s="1"/>
  <c r="U82" i="24"/>
  <c r="V82" i="24"/>
  <c r="AF82" i="24"/>
  <c r="AJ82" i="24"/>
  <c r="Q82" i="24" s="1"/>
  <c r="P82" i="24" s="1"/>
  <c r="H83" i="24"/>
  <c r="G83" i="24" s="1"/>
  <c r="K83" i="24"/>
  <c r="J83" i="24" s="1"/>
  <c r="N83" i="24"/>
  <c r="M83" i="24" s="1"/>
  <c r="Q83" i="24"/>
  <c r="P83" i="24" s="1"/>
  <c r="U83" i="24"/>
  <c r="AF83" i="24"/>
  <c r="V83" i="24" s="1"/>
  <c r="AJ83" i="24"/>
  <c r="T83" i="24" s="1"/>
  <c r="S83" i="24" s="1"/>
  <c r="H84" i="24"/>
  <c r="G84" i="24" s="1"/>
  <c r="K84" i="24"/>
  <c r="J84" i="24" s="1"/>
  <c r="N84" i="24"/>
  <c r="M84" i="24" s="1"/>
  <c r="U84" i="24"/>
  <c r="V84" i="24"/>
  <c r="AF84" i="24"/>
  <c r="AJ84" i="24"/>
  <c r="Q84" i="24" s="1"/>
  <c r="P84" i="24" s="1"/>
  <c r="H85" i="24"/>
  <c r="G85" i="24" s="1"/>
  <c r="K85" i="24"/>
  <c r="J85" i="24" s="1"/>
  <c r="N85" i="24"/>
  <c r="M85" i="24" s="1"/>
  <c r="Q85" i="24"/>
  <c r="P85" i="24" s="1"/>
  <c r="U85" i="24"/>
  <c r="AF85" i="24"/>
  <c r="V85" i="24" s="1"/>
  <c r="AJ85" i="24"/>
  <c r="T85" i="24" s="1"/>
  <c r="S85" i="24" s="1"/>
  <c r="H86" i="24"/>
  <c r="G86" i="24" s="1"/>
  <c r="K86" i="24"/>
  <c r="J86" i="24" s="1"/>
  <c r="N86" i="24"/>
  <c r="M86" i="24" s="1"/>
  <c r="U86" i="24"/>
  <c r="V86" i="24"/>
  <c r="AF86" i="24"/>
  <c r="AJ86" i="24"/>
  <c r="Q86" i="24" s="1"/>
  <c r="P86" i="24" s="1"/>
  <c r="H87" i="24"/>
  <c r="G87" i="24" s="1"/>
  <c r="K87" i="24"/>
  <c r="J87" i="24" s="1"/>
  <c r="N87" i="24"/>
  <c r="M87" i="24" s="1"/>
  <c r="Q87" i="24"/>
  <c r="P87" i="24" s="1"/>
  <c r="U87" i="24"/>
  <c r="AF87" i="24"/>
  <c r="V87" i="24" s="1"/>
  <c r="AJ87" i="24"/>
  <c r="T87" i="24" s="1"/>
  <c r="S87" i="24" s="1"/>
  <c r="H88" i="24"/>
  <c r="G88" i="24" s="1"/>
  <c r="K88" i="24"/>
  <c r="J88" i="24" s="1"/>
  <c r="N88" i="24"/>
  <c r="M88" i="24" s="1"/>
  <c r="U88" i="24"/>
  <c r="V88" i="24"/>
  <c r="AF88" i="24"/>
  <c r="AJ88" i="24"/>
  <c r="T88" i="24" s="1"/>
  <c r="S88" i="24" s="1"/>
  <c r="H89" i="24"/>
  <c r="G89" i="24" s="1"/>
  <c r="K89" i="24"/>
  <c r="J89" i="24" s="1"/>
  <c r="N89" i="24"/>
  <c r="M89" i="24" s="1"/>
  <c r="Q89" i="24"/>
  <c r="P89" i="24" s="1"/>
  <c r="U89" i="24"/>
  <c r="AF89" i="24"/>
  <c r="V89" i="24" s="1"/>
  <c r="AJ89" i="24"/>
  <c r="T89" i="24" s="1"/>
  <c r="S89" i="24" s="1"/>
  <c r="H90" i="24"/>
  <c r="G90" i="24" s="1"/>
  <c r="K90" i="24"/>
  <c r="J90" i="24" s="1"/>
  <c r="N90" i="24"/>
  <c r="M90" i="24" s="1"/>
  <c r="U90" i="24"/>
  <c r="V90" i="24"/>
  <c r="AF90" i="24"/>
  <c r="AJ90" i="24"/>
  <c r="T90" i="24" s="1"/>
  <c r="S90" i="24" s="1"/>
  <c r="H91" i="24"/>
  <c r="G91" i="24" s="1"/>
  <c r="K91" i="24"/>
  <c r="J91" i="24" s="1"/>
  <c r="N91" i="24"/>
  <c r="M91" i="24" s="1"/>
  <c r="Q91" i="24"/>
  <c r="P91" i="24" s="1"/>
  <c r="U91" i="24"/>
  <c r="AF91" i="24"/>
  <c r="V91" i="24" s="1"/>
  <c r="AJ91" i="24"/>
  <c r="T91" i="24" s="1"/>
  <c r="S91" i="24" s="1"/>
  <c r="H92" i="24"/>
  <c r="G92" i="24" s="1"/>
  <c r="K92" i="24"/>
  <c r="J92" i="24" s="1"/>
  <c r="N92" i="24"/>
  <c r="M92" i="24" s="1"/>
  <c r="U92" i="24"/>
  <c r="V92" i="24"/>
  <c r="AF92" i="24"/>
  <c r="AJ92" i="24"/>
  <c r="T92" i="24" s="1"/>
  <c r="S92" i="24" s="1"/>
  <c r="H93" i="24"/>
  <c r="G93" i="24" s="1"/>
  <c r="K93" i="24"/>
  <c r="J93" i="24" s="1"/>
  <c r="N93" i="24"/>
  <c r="M93" i="24" s="1"/>
  <c r="Q93" i="24"/>
  <c r="P93" i="24" s="1"/>
  <c r="U93" i="24"/>
  <c r="AF93" i="24"/>
  <c r="V93" i="24" s="1"/>
  <c r="AJ93" i="24"/>
  <c r="T93" i="24" s="1"/>
  <c r="S93" i="24" s="1"/>
  <c r="H94" i="24"/>
  <c r="G94" i="24" s="1"/>
  <c r="K94" i="24"/>
  <c r="J94" i="24" s="1"/>
  <c r="N94" i="24"/>
  <c r="M94" i="24" s="1"/>
  <c r="U94" i="24"/>
  <c r="V94" i="24"/>
  <c r="AF94" i="24"/>
  <c r="AJ94" i="24"/>
  <c r="T94" i="24" s="1"/>
  <c r="S94" i="24" s="1"/>
  <c r="H95" i="24"/>
  <c r="G95" i="24" s="1"/>
  <c r="K95" i="24"/>
  <c r="J95" i="24" s="1"/>
  <c r="N95" i="24"/>
  <c r="M95" i="24" s="1"/>
  <c r="Q95" i="24"/>
  <c r="P95" i="24" s="1"/>
  <c r="U95" i="24"/>
  <c r="AF95" i="24"/>
  <c r="V95" i="24" s="1"/>
  <c r="AJ95" i="24"/>
  <c r="T95" i="24" s="1"/>
  <c r="S95" i="24" s="1"/>
  <c r="H96" i="24"/>
  <c r="G96" i="24" s="1"/>
  <c r="K96" i="24"/>
  <c r="J96" i="24" s="1"/>
  <c r="N96" i="24"/>
  <c r="M96" i="24" s="1"/>
  <c r="U96" i="24"/>
  <c r="V96" i="24"/>
  <c r="AF96" i="24"/>
  <c r="AJ96" i="24"/>
  <c r="T96" i="24" s="1"/>
  <c r="S96" i="24" s="1"/>
  <c r="H97" i="24"/>
  <c r="G97" i="24" s="1"/>
  <c r="K97" i="24"/>
  <c r="J97" i="24" s="1"/>
  <c r="N97" i="24"/>
  <c r="M97" i="24" s="1"/>
  <c r="Q97" i="24"/>
  <c r="P97" i="24" s="1"/>
  <c r="U97" i="24"/>
  <c r="AF97" i="24"/>
  <c r="V97" i="24" s="1"/>
  <c r="AJ97" i="24"/>
  <c r="T97" i="24" s="1"/>
  <c r="S97" i="24" s="1"/>
  <c r="H98" i="24"/>
  <c r="G98" i="24" s="1"/>
  <c r="K98" i="24"/>
  <c r="J98" i="24" s="1"/>
  <c r="N98" i="24"/>
  <c r="M98" i="24" s="1"/>
  <c r="U98" i="24"/>
  <c r="V98" i="24"/>
  <c r="AF98" i="24"/>
  <c r="AJ98" i="24"/>
  <c r="T98" i="24" s="1"/>
  <c r="S98" i="24" s="1"/>
  <c r="H99" i="24"/>
  <c r="G99" i="24" s="1"/>
  <c r="K99" i="24"/>
  <c r="J99" i="24" s="1"/>
  <c r="N99" i="24"/>
  <c r="M99" i="24" s="1"/>
  <c r="Q99" i="24"/>
  <c r="P99" i="24" s="1"/>
  <c r="U99" i="24"/>
  <c r="AF99" i="24"/>
  <c r="V99" i="24" s="1"/>
  <c r="AJ99" i="24"/>
  <c r="T99" i="24" s="1"/>
  <c r="S99" i="24" s="1"/>
  <c r="H100" i="24"/>
  <c r="G100" i="24" s="1"/>
  <c r="K100" i="24"/>
  <c r="J100" i="24" s="1"/>
  <c r="N100" i="24"/>
  <c r="M100" i="24" s="1"/>
  <c r="U100" i="24"/>
  <c r="V100" i="24"/>
  <c r="AF100" i="24"/>
  <c r="AJ100" i="24"/>
  <c r="T100" i="24" s="1"/>
  <c r="S100" i="24" s="1"/>
  <c r="H101" i="24"/>
  <c r="G101" i="24" s="1"/>
  <c r="K101" i="24"/>
  <c r="J101" i="24" s="1"/>
  <c r="N101" i="24"/>
  <c r="M101" i="24" s="1"/>
  <c r="Q101" i="24"/>
  <c r="P101" i="24" s="1"/>
  <c r="U101" i="24"/>
  <c r="AF101" i="24"/>
  <c r="V101" i="24" s="1"/>
  <c r="AJ101" i="24"/>
  <c r="T101" i="24" s="1"/>
  <c r="S101" i="24" s="1"/>
  <c r="H102" i="24"/>
  <c r="G102" i="24" s="1"/>
  <c r="K102" i="24"/>
  <c r="J102" i="24" s="1"/>
  <c r="N102" i="24"/>
  <c r="M102" i="24" s="1"/>
  <c r="U102" i="24"/>
  <c r="V102" i="24"/>
  <c r="AF102" i="24"/>
  <c r="AJ102" i="24"/>
  <c r="T102" i="24" s="1"/>
  <c r="S102" i="24" s="1"/>
  <c r="H103" i="24"/>
  <c r="G103" i="24" s="1"/>
  <c r="K103" i="24"/>
  <c r="J103" i="24" s="1"/>
  <c r="N103" i="24"/>
  <c r="M103" i="24" s="1"/>
  <c r="Q103" i="24"/>
  <c r="P103" i="24" s="1"/>
  <c r="U103" i="24"/>
  <c r="AF103" i="24"/>
  <c r="V103" i="24" s="1"/>
  <c r="AJ103" i="24"/>
  <c r="T103" i="24" s="1"/>
  <c r="S103" i="24" s="1"/>
  <c r="H104" i="24"/>
  <c r="G104" i="24" s="1"/>
  <c r="K104" i="24"/>
  <c r="J104" i="24" s="1"/>
  <c r="N104" i="24"/>
  <c r="M104" i="24" s="1"/>
  <c r="U104" i="24"/>
  <c r="V104" i="24"/>
  <c r="AF104" i="24"/>
  <c r="AJ104" i="24"/>
  <c r="T104" i="24" s="1"/>
  <c r="S104" i="24" s="1"/>
  <c r="H105" i="24"/>
  <c r="G105" i="24" s="1"/>
  <c r="K105" i="24"/>
  <c r="J105" i="24" s="1"/>
  <c r="N105" i="24"/>
  <c r="M105" i="24" s="1"/>
  <c r="Q105" i="24"/>
  <c r="P105" i="24" s="1"/>
  <c r="U105" i="24"/>
  <c r="AF105" i="24"/>
  <c r="V105" i="24" s="1"/>
  <c r="AJ105" i="24"/>
  <c r="T105" i="24" s="1"/>
  <c r="S105" i="24" s="1"/>
  <c r="H106" i="24"/>
  <c r="G106" i="24" s="1"/>
  <c r="K106" i="24"/>
  <c r="J106" i="24" s="1"/>
  <c r="N106" i="24"/>
  <c r="M106" i="24" s="1"/>
  <c r="U106" i="24"/>
  <c r="V106" i="24"/>
  <c r="AF106" i="24"/>
  <c r="AJ106" i="24"/>
  <c r="T106" i="24" s="1"/>
  <c r="S106" i="24" s="1"/>
  <c r="H107" i="24"/>
  <c r="G107" i="24" s="1"/>
  <c r="K107" i="24"/>
  <c r="J107" i="24" s="1"/>
  <c r="N107" i="24"/>
  <c r="M107" i="24" s="1"/>
  <c r="Q107" i="24"/>
  <c r="P107" i="24" s="1"/>
  <c r="U107" i="24"/>
  <c r="AF107" i="24"/>
  <c r="V107" i="24" s="1"/>
  <c r="AJ107" i="24"/>
  <c r="T107" i="24" s="1"/>
  <c r="S107" i="24" s="1"/>
  <c r="H108" i="24"/>
  <c r="G108" i="24" s="1"/>
  <c r="K108" i="24"/>
  <c r="J108" i="24" s="1"/>
  <c r="N108" i="24"/>
  <c r="M108" i="24" s="1"/>
  <c r="U108" i="24"/>
  <c r="V108" i="24"/>
  <c r="AF108" i="24"/>
  <c r="AJ108" i="24"/>
  <c r="T108" i="24" s="1"/>
  <c r="S108" i="24" s="1"/>
  <c r="H109" i="24"/>
  <c r="G109" i="24" s="1"/>
  <c r="K109" i="24"/>
  <c r="J109" i="24" s="1"/>
  <c r="N109" i="24"/>
  <c r="M109" i="24" s="1"/>
  <c r="Q109" i="24"/>
  <c r="P109" i="24" s="1"/>
  <c r="U109" i="24"/>
  <c r="AF109" i="24"/>
  <c r="V109" i="24" s="1"/>
  <c r="AJ109" i="24"/>
  <c r="T109" i="24" s="1"/>
  <c r="S109" i="24" s="1"/>
  <c r="H110" i="24"/>
  <c r="G110" i="24" s="1"/>
  <c r="K110" i="24"/>
  <c r="J110" i="24" s="1"/>
  <c r="N110" i="24"/>
  <c r="M110" i="24" s="1"/>
  <c r="U110" i="24"/>
  <c r="V110" i="24"/>
  <c r="AF110" i="24"/>
  <c r="AJ110" i="24"/>
  <c r="T110" i="24" s="1"/>
  <c r="S110" i="24" s="1"/>
  <c r="H111" i="24"/>
  <c r="G111" i="24" s="1"/>
  <c r="K111" i="24"/>
  <c r="J111" i="24" s="1"/>
  <c r="N111" i="24"/>
  <c r="M111" i="24" s="1"/>
  <c r="Q111" i="24"/>
  <c r="P111" i="24" s="1"/>
  <c r="U111" i="24"/>
  <c r="AF111" i="24"/>
  <c r="V111" i="24" s="1"/>
  <c r="AJ111" i="24"/>
  <c r="T111" i="24" s="1"/>
  <c r="S111" i="24" s="1"/>
  <c r="H112" i="24"/>
  <c r="G112" i="24" s="1"/>
  <c r="K112" i="24"/>
  <c r="J112" i="24" s="1"/>
  <c r="N112" i="24"/>
  <c r="M112" i="24" s="1"/>
  <c r="U112" i="24"/>
  <c r="V112" i="24"/>
  <c r="AF112" i="24"/>
  <c r="AJ112" i="24"/>
  <c r="T112" i="24" s="1"/>
  <c r="S112" i="24" s="1"/>
  <c r="H113" i="24"/>
  <c r="G113" i="24" s="1"/>
  <c r="K113" i="24"/>
  <c r="J113" i="24" s="1"/>
  <c r="N113" i="24"/>
  <c r="M113" i="24" s="1"/>
  <c r="Q113" i="24"/>
  <c r="P113" i="24" s="1"/>
  <c r="U113" i="24"/>
  <c r="AF113" i="24"/>
  <c r="V113" i="24" s="1"/>
  <c r="AJ113" i="24"/>
  <c r="T113" i="24" s="1"/>
  <c r="S113" i="24" s="1"/>
  <c r="H114" i="24"/>
  <c r="G114" i="24" s="1"/>
  <c r="K114" i="24"/>
  <c r="J114" i="24" s="1"/>
  <c r="N114" i="24"/>
  <c r="M114" i="24" s="1"/>
  <c r="U114" i="24"/>
  <c r="V114" i="24"/>
  <c r="AF114" i="24"/>
  <c r="AJ114" i="24"/>
  <c r="T114" i="24" s="1"/>
  <c r="S114" i="24" s="1"/>
  <c r="H115" i="24"/>
  <c r="G115" i="24" s="1"/>
  <c r="K115" i="24"/>
  <c r="J115" i="24" s="1"/>
  <c r="N115" i="24"/>
  <c r="M115" i="24" s="1"/>
  <c r="Q115" i="24"/>
  <c r="P115" i="24" s="1"/>
  <c r="U115" i="24"/>
  <c r="AF115" i="24"/>
  <c r="V115" i="24" s="1"/>
  <c r="AJ115" i="24"/>
  <c r="T115" i="24" s="1"/>
  <c r="S115" i="24" s="1"/>
  <c r="H116" i="24"/>
  <c r="G116" i="24" s="1"/>
  <c r="K116" i="24"/>
  <c r="J116" i="24" s="1"/>
  <c r="N116" i="24"/>
  <c r="M116" i="24" s="1"/>
  <c r="U116" i="24"/>
  <c r="V116" i="24"/>
  <c r="AF116" i="24"/>
  <c r="AJ116" i="24"/>
  <c r="T116" i="24" s="1"/>
  <c r="S116" i="24" s="1"/>
  <c r="H117" i="24"/>
  <c r="G117" i="24" s="1"/>
  <c r="K117" i="24"/>
  <c r="J117" i="24" s="1"/>
  <c r="N117" i="24"/>
  <c r="M117" i="24" s="1"/>
  <c r="Q117" i="24"/>
  <c r="P117" i="24" s="1"/>
  <c r="U117" i="24"/>
  <c r="AF117" i="24"/>
  <c r="V117" i="24" s="1"/>
  <c r="AJ117" i="24"/>
  <c r="T117" i="24" s="1"/>
  <c r="S117" i="24" s="1"/>
  <c r="H118" i="24"/>
  <c r="G118" i="24" s="1"/>
  <c r="K118" i="24"/>
  <c r="J118" i="24" s="1"/>
  <c r="N118" i="24"/>
  <c r="M118" i="24" s="1"/>
  <c r="U118" i="24"/>
  <c r="V118" i="24"/>
  <c r="AF118" i="24"/>
  <c r="AJ118" i="24"/>
  <c r="T118" i="24" s="1"/>
  <c r="S118" i="24" s="1"/>
  <c r="H119" i="24"/>
  <c r="G119" i="24" s="1"/>
  <c r="K119" i="24"/>
  <c r="J119" i="24" s="1"/>
  <c r="N119" i="24"/>
  <c r="M119" i="24" s="1"/>
  <c r="Q119" i="24"/>
  <c r="P119" i="24" s="1"/>
  <c r="U119" i="24"/>
  <c r="AF119" i="24"/>
  <c r="V119" i="24" s="1"/>
  <c r="AJ119" i="24"/>
  <c r="T119" i="24" s="1"/>
  <c r="S119" i="24" s="1"/>
  <c r="H120" i="24"/>
  <c r="G120" i="24" s="1"/>
  <c r="K120" i="24"/>
  <c r="J120" i="24" s="1"/>
  <c r="N120" i="24"/>
  <c r="M120" i="24" s="1"/>
  <c r="U120" i="24"/>
  <c r="V120" i="24"/>
  <c r="AF120" i="24"/>
  <c r="AJ120" i="24"/>
  <c r="T120" i="24" s="1"/>
  <c r="S120" i="24" s="1"/>
  <c r="H121" i="24"/>
  <c r="G121" i="24" s="1"/>
  <c r="K121" i="24"/>
  <c r="J121" i="24" s="1"/>
  <c r="N121" i="24"/>
  <c r="M121" i="24" s="1"/>
  <c r="Q121" i="24"/>
  <c r="P121" i="24" s="1"/>
  <c r="U121" i="24"/>
  <c r="AF121" i="24"/>
  <c r="V121" i="24" s="1"/>
  <c r="AJ121" i="24"/>
  <c r="T121" i="24" s="1"/>
  <c r="S121" i="24" s="1"/>
  <c r="H122" i="24"/>
  <c r="G122" i="24" s="1"/>
  <c r="K122" i="24"/>
  <c r="J122" i="24" s="1"/>
  <c r="N122" i="24"/>
  <c r="M122" i="24" s="1"/>
  <c r="U122" i="24"/>
  <c r="V122" i="24"/>
  <c r="AF122" i="24"/>
  <c r="AJ122" i="24"/>
  <c r="T122" i="24" s="1"/>
  <c r="S122" i="24" s="1"/>
  <c r="H123" i="24"/>
  <c r="G123" i="24" s="1"/>
  <c r="K123" i="24"/>
  <c r="J123" i="24" s="1"/>
  <c r="N123" i="24"/>
  <c r="M123" i="24" s="1"/>
  <c r="Q123" i="24"/>
  <c r="P123" i="24" s="1"/>
  <c r="U123" i="24"/>
  <c r="AF123" i="24"/>
  <c r="V123" i="24" s="1"/>
  <c r="AJ123" i="24"/>
  <c r="T123" i="24" s="1"/>
  <c r="S123" i="24" s="1"/>
  <c r="H124" i="24"/>
  <c r="G124" i="24" s="1"/>
  <c r="K124" i="24"/>
  <c r="J124" i="24" s="1"/>
  <c r="N124" i="24"/>
  <c r="M124" i="24" s="1"/>
  <c r="U124" i="24"/>
  <c r="V124" i="24"/>
  <c r="AF124" i="24"/>
  <c r="AJ124" i="24"/>
  <c r="Q124" i="24" s="1"/>
  <c r="P124" i="24" s="1"/>
  <c r="H125" i="24"/>
  <c r="G125" i="24" s="1"/>
  <c r="K125" i="24"/>
  <c r="J125" i="24" s="1"/>
  <c r="N125" i="24"/>
  <c r="M125" i="24" s="1"/>
  <c r="Q125" i="24"/>
  <c r="P125" i="24" s="1"/>
  <c r="U125" i="24"/>
  <c r="AF125" i="24"/>
  <c r="V125" i="24" s="1"/>
  <c r="AJ125" i="24"/>
  <c r="T125" i="24" s="1"/>
  <c r="S125" i="24" s="1"/>
  <c r="H126" i="24"/>
  <c r="G126" i="24" s="1"/>
  <c r="K126" i="24"/>
  <c r="J126" i="24" s="1"/>
  <c r="N126" i="24"/>
  <c r="M126" i="24" s="1"/>
  <c r="U126" i="24"/>
  <c r="V126" i="24"/>
  <c r="AF126" i="24"/>
  <c r="AJ126" i="24"/>
  <c r="Q126" i="24" s="1"/>
  <c r="P126" i="24" s="1"/>
  <c r="H127" i="24"/>
  <c r="G127" i="24" s="1"/>
  <c r="K127" i="24"/>
  <c r="J127" i="24" s="1"/>
  <c r="N127" i="24"/>
  <c r="M127" i="24" s="1"/>
  <c r="Q127" i="24"/>
  <c r="P127" i="24" s="1"/>
  <c r="U127" i="24"/>
  <c r="AF127" i="24"/>
  <c r="V127" i="24" s="1"/>
  <c r="AJ127" i="24"/>
  <c r="T127" i="24" s="1"/>
  <c r="S127" i="24" s="1"/>
  <c r="H128" i="24"/>
  <c r="G128" i="24" s="1"/>
  <c r="K128" i="24"/>
  <c r="J128" i="24" s="1"/>
  <c r="N128" i="24"/>
  <c r="M128" i="24" s="1"/>
  <c r="U128" i="24"/>
  <c r="V128" i="24"/>
  <c r="AF128" i="24"/>
  <c r="AJ128" i="24"/>
  <c r="Q128" i="24" s="1"/>
  <c r="P128" i="24" s="1"/>
  <c r="H129" i="24"/>
  <c r="G129" i="24" s="1"/>
  <c r="K129" i="24"/>
  <c r="J129" i="24" s="1"/>
  <c r="N129" i="24"/>
  <c r="M129" i="24" s="1"/>
  <c r="Q129" i="24"/>
  <c r="P129" i="24" s="1"/>
  <c r="U129" i="24"/>
  <c r="AF129" i="24"/>
  <c r="V129" i="24" s="1"/>
  <c r="AJ129" i="24"/>
  <c r="T129" i="24" s="1"/>
  <c r="S129" i="24" s="1"/>
  <c r="H130" i="24"/>
  <c r="G130" i="24" s="1"/>
  <c r="K130" i="24"/>
  <c r="J130" i="24" s="1"/>
  <c r="N130" i="24"/>
  <c r="M130" i="24" s="1"/>
  <c r="U130" i="24"/>
  <c r="V130" i="24"/>
  <c r="AF130" i="24"/>
  <c r="AJ130" i="24"/>
  <c r="Q130" i="24" s="1"/>
  <c r="P130" i="24" s="1"/>
  <c r="H131" i="24"/>
  <c r="G131" i="24" s="1"/>
  <c r="K131" i="24"/>
  <c r="J131" i="24" s="1"/>
  <c r="N131" i="24"/>
  <c r="M131" i="24" s="1"/>
  <c r="Q131" i="24"/>
  <c r="P131" i="24" s="1"/>
  <c r="U131" i="24"/>
  <c r="AF131" i="24"/>
  <c r="V131" i="24" s="1"/>
  <c r="AJ131" i="24"/>
  <c r="T131" i="24" s="1"/>
  <c r="S131" i="24" s="1"/>
  <c r="H132" i="24"/>
  <c r="G132" i="24" s="1"/>
  <c r="K132" i="24"/>
  <c r="J132" i="24" s="1"/>
  <c r="N132" i="24"/>
  <c r="M132" i="24" s="1"/>
  <c r="U132" i="24"/>
  <c r="V132" i="24"/>
  <c r="AF132" i="24"/>
  <c r="AJ132" i="24"/>
  <c r="Q132" i="24" s="1"/>
  <c r="P132" i="24" s="1"/>
  <c r="H133" i="24"/>
  <c r="G133" i="24" s="1"/>
  <c r="K133" i="24"/>
  <c r="J133" i="24" s="1"/>
  <c r="N133" i="24"/>
  <c r="M133" i="24" s="1"/>
  <c r="Q133" i="24"/>
  <c r="P133" i="24" s="1"/>
  <c r="U133" i="24"/>
  <c r="AF133" i="24"/>
  <c r="V133" i="24" s="1"/>
  <c r="AJ133" i="24"/>
  <c r="T133" i="24" s="1"/>
  <c r="S133" i="24" s="1"/>
  <c r="H134" i="24"/>
  <c r="G134" i="24" s="1"/>
  <c r="K134" i="24"/>
  <c r="J134" i="24" s="1"/>
  <c r="N134" i="24"/>
  <c r="M134" i="24" s="1"/>
  <c r="U134" i="24"/>
  <c r="V134" i="24"/>
  <c r="AF134" i="24"/>
  <c r="AJ134" i="24"/>
  <c r="Q134" i="24" s="1"/>
  <c r="P134" i="24" s="1"/>
  <c r="H135" i="24"/>
  <c r="G135" i="24" s="1"/>
  <c r="K135" i="24"/>
  <c r="J135" i="24" s="1"/>
  <c r="N135" i="24"/>
  <c r="M135" i="24" s="1"/>
  <c r="Q135" i="24"/>
  <c r="P135" i="24" s="1"/>
  <c r="U135" i="24"/>
  <c r="AF135" i="24"/>
  <c r="V135" i="24" s="1"/>
  <c r="AJ135" i="24"/>
  <c r="T135" i="24" s="1"/>
  <c r="S135" i="24" s="1"/>
  <c r="H136" i="24"/>
  <c r="G136" i="24" s="1"/>
  <c r="K136" i="24"/>
  <c r="J136" i="24" s="1"/>
  <c r="N136" i="24"/>
  <c r="M136" i="24" s="1"/>
  <c r="U136" i="24"/>
  <c r="V136" i="24"/>
  <c r="AF136" i="24"/>
  <c r="AJ136" i="24"/>
  <c r="Q136" i="24" s="1"/>
  <c r="P136" i="24" s="1"/>
  <c r="H137" i="24"/>
  <c r="G137" i="24" s="1"/>
  <c r="K137" i="24"/>
  <c r="J137" i="24" s="1"/>
  <c r="N137" i="24"/>
  <c r="M137" i="24" s="1"/>
  <c r="Q137" i="24"/>
  <c r="P137" i="24" s="1"/>
  <c r="U137" i="24"/>
  <c r="AF137" i="24"/>
  <c r="V137" i="24" s="1"/>
  <c r="AJ137" i="24"/>
  <c r="T137" i="24" s="1"/>
  <c r="S137" i="24" s="1"/>
  <c r="H138" i="24"/>
  <c r="G138" i="24" s="1"/>
  <c r="K138" i="24"/>
  <c r="J138" i="24" s="1"/>
  <c r="N138" i="24"/>
  <c r="M138" i="24" s="1"/>
  <c r="U138" i="24"/>
  <c r="V138" i="24"/>
  <c r="AF138" i="24"/>
  <c r="AJ138" i="24"/>
  <c r="Q138" i="24" s="1"/>
  <c r="P138" i="24" s="1"/>
  <c r="H139" i="24"/>
  <c r="G139" i="24" s="1"/>
  <c r="K139" i="24"/>
  <c r="J139" i="24" s="1"/>
  <c r="N139" i="24"/>
  <c r="M139" i="24" s="1"/>
  <c r="Q139" i="24"/>
  <c r="P139" i="24" s="1"/>
  <c r="U139" i="24"/>
  <c r="AF139" i="24"/>
  <c r="V139" i="24" s="1"/>
  <c r="AJ139" i="24"/>
  <c r="T139" i="24" s="1"/>
  <c r="S139" i="24" s="1"/>
  <c r="H140" i="24"/>
  <c r="G140" i="24" s="1"/>
  <c r="K140" i="24"/>
  <c r="J140" i="24" s="1"/>
  <c r="N140" i="24"/>
  <c r="M140" i="24" s="1"/>
  <c r="U140" i="24"/>
  <c r="V140" i="24"/>
  <c r="AF140" i="24"/>
  <c r="AJ140" i="24"/>
  <c r="Q140" i="24" s="1"/>
  <c r="P140" i="24" s="1"/>
  <c r="H141" i="24"/>
  <c r="G141" i="24" s="1"/>
  <c r="K141" i="24"/>
  <c r="J141" i="24" s="1"/>
  <c r="N141" i="24"/>
  <c r="M141" i="24" s="1"/>
  <c r="U141" i="24"/>
  <c r="AF141" i="24"/>
  <c r="V141" i="24" s="1"/>
  <c r="AJ141" i="24"/>
  <c r="T141" i="24" s="1"/>
  <c r="S141" i="24" s="1"/>
  <c r="H142" i="24"/>
  <c r="G142" i="24" s="1"/>
  <c r="K142" i="24"/>
  <c r="J142" i="24" s="1"/>
  <c r="N142" i="24"/>
  <c r="M142" i="24" s="1"/>
  <c r="Q142" i="24"/>
  <c r="P142" i="24" s="1"/>
  <c r="U142" i="24"/>
  <c r="AF142" i="24"/>
  <c r="V142" i="24" s="1"/>
  <c r="AJ142" i="24"/>
  <c r="T142" i="24" s="1"/>
  <c r="S142" i="24" s="1"/>
  <c r="H143" i="24"/>
  <c r="G143" i="24" s="1"/>
  <c r="K143" i="24"/>
  <c r="J143" i="24" s="1"/>
  <c r="N143" i="24"/>
  <c r="M143" i="24" s="1"/>
  <c r="U143" i="24"/>
  <c r="V143" i="24"/>
  <c r="AF143" i="24"/>
  <c r="AJ143" i="24"/>
  <c r="T143" i="24" s="1"/>
  <c r="S143" i="24" s="1"/>
  <c r="H144" i="24"/>
  <c r="G144" i="24" s="1"/>
  <c r="K144" i="24"/>
  <c r="J144" i="24" s="1"/>
  <c r="N144" i="24"/>
  <c r="M144" i="24" s="1"/>
  <c r="Q144" i="24"/>
  <c r="P144" i="24" s="1"/>
  <c r="U144" i="24"/>
  <c r="AF144" i="24"/>
  <c r="V144" i="24" s="1"/>
  <c r="AJ144" i="24"/>
  <c r="T144" i="24" s="1"/>
  <c r="S144" i="24" s="1"/>
  <c r="H145" i="24"/>
  <c r="G145" i="24" s="1"/>
  <c r="K145" i="24"/>
  <c r="J145" i="24" s="1"/>
  <c r="N145" i="24"/>
  <c r="M145" i="24" s="1"/>
  <c r="U145" i="24"/>
  <c r="V145" i="24"/>
  <c r="AF145" i="24"/>
  <c r="AJ145" i="24"/>
  <c r="T145" i="24" s="1"/>
  <c r="S145" i="24" s="1"/>
  <c r="H146" i="24"/>
  <c r="G146" i="24" s="1"/>
  <c r="K146" i="24"/>
  <c r="J146" i="24" s="1"/>
  <c r="N146" i="24"/>
  <c r="M146" i="24" s="1"/>
  <c r="Q146" i="24"/>
  <c r="P146" i="24" s="1"/>
  <c r="U146" i="24"/>
  <c r="AF146" i="24"/>
  <c r="V146" i="24" s="1"/>
  <c r="AJ146" i="24"/>
  <c r="T146" i="24" s="1"/>
  <c r="S146" i="24" s="1"/>
  <c r="H147" i="24"/>
  <c r="G147" i="24" s="1"/>
  <c r="K147" i="24"/>
  <c r="J147" i="24" s="1"/>
  <c r="N147" i="24"/>
  <c r="M147" i="24" s="1"/>
  <c r="U147" i="24"/>
  <c r="V147" i="24"/>
  <c r="AF147" i="24"/>
  <c r="AJ147" i="24"/>
  <c r="T147" i="24" s="1"/>
  <c r="S147" i="24" s="1"/>
  <c r="H148" i="24"/>
  <c r="G148" i="24" s="1"/>
  <c r="K148" i="24"/>
  <c r="J148" i="24" s="1"/>
  <c r="N148" i="24"/>
  <c r="M148" i="24" s="1"/>
  <c r="Q148" i="24"/>
  <c r="P148" i="24" s="1"/>
  <c r="U148" i="24"/>
  <c r="AF148" i="24"/>
  <c r="V148" i="24" s="1"/>
  <c r="AJ148" i="24"/>
  <c r="T148" i="24" s="1"/>
  <c r="S148" i="24" s="1"/>
  <c r="H149" i="24"/>
  <c r="G149" i="24" s="1"/>
  <c r="K149" i="24"/>
  <c r="J149" i="24" s="1"/>
  <c r="N149" i="24"/>
  <c r="M149" i="24" s="1"/>
  <c r="U149" i="24"/>
  <c r="V149" i="24"/>
  <c r="AF149" i="24"/>
  <c r="AJ149" i="24"/>
  <c r="T149" i="24" s="1"/>
  <c r="S149" i="24" s="1"/>
  <c r="H150" i="24"/>
  <c r="G150" i="24" s="1"/>
  <c r="K150" i="24"/>
  <c r="J150" i="24" s="1"/>
  <c r="N150" i="24"/>
  <c r="M150" i="24" s="1"/>
  <c r="Q150" i="24"/>
  <c r="P150" i="24" s="1"/>
  <c r="U150" i="24"/>
  <c r="AF150" i="24"/>
  <c r="V150" i="24" s="1"/>
  <c r="AJ150" i="24"/>
  <c r="T150" i="24" s="1"/>
  <c r="S150" i="24" s="1"/>
  <c r="H151" i="24"/>
  <c r="G151" i="24" s="1"/>
  <c r="K151" i="24"/>
  <c r="J151" i="24" s="1"/>
  <c r="N151" i="24"/>
  <c r="M151" i="24" s="1"/>
  <c r="U151" i="24"/>
  <c r="V151" i="24"/>
  <c r="AF151" i="24"/>
  <c r="AJ151" i="24"/>
  <c r="T151" i="24" s="1"/>
  <c r="S151" i="24" s="1"/>
  <c r="H152" i="24"/>
  <c r="G152" i="24" s="1"/>
  <c r="K152" i="24"/>
  <c r="J152" i="24" s="1"/>
  <c r="N152" i="24"/>
  <c r="M152" i="24" s="1"/>
  <c r="Q152" i="24"/>
  <c r="P152" i="24" s="1"/>
  <c r="U152" i="24"/>
  <c r="AF152" i="24"/>
  <c r="V152" i="24" s="1"/>
  <c r="AJ152" i="24"/>
  <c r="T152" i="24" s="1"/>
  <c r="S152" i="24" s="1"/>
  <c r="H153" i="24"/>
  <c r="G153" i="24" s="1"/>
  <c r="K153" i="24"/>
  <c r="J153" i="24" s="1"/>
  <c r="N153" i="24"/>
  <c r="M153" i="24" s="1"/>
  <c r="U153" i="24"/>
  <c r="V153" i="24"/>
  <c r="AF153" i="24"/>
  <c r="AJ153" i="24"/>
  <c r="T153" i="24" s="1"/>
  <c r="S153" i="24" s="1"/>
  <c r="H154" i="24"/>
  <c r="G154" i="24" s="1"/>
  <c r="K154" i="24"/>
  <c r="J154" i="24" s="1"/>
  <c r="N154" i="24"/>
  <c r="M154" i="24" s="1"/>
  <c r="Q154" i="24"/>
  <c r="P154" i="24" s="1"/>
  <c r="U154" i="24"/>
  <c r="AF154" i="24"/>
  <c r="V154" i="24" s="1"/>
  <c r="AJ154" i="24"/>
  <c r="T154" i="24" s="1"/>
  <c r="S154" i="24" s="1"/>
  <c r="H155" i="24"/>
  <c r="G155" i="24" s="1"/>
  <c r="K155" i="24"/>
  <c r="J155" i="24" s="1"/>
  <c r="N155" i="24"/>
  <c r="M155" i="24" s="1"/>
  <c r="U155" i="24"/>
  <c r="V155" i="24"/>
  <c r="AF155" i="24"/>
  <c r="AJ155" i="24"/>
  <c r="T155" i="24" s="1"/>
  <c r="S155" i="24" s="1"/>
  <c r="H156" i="24"/>
  <c r="G156" i="24" s="1"/>
  <c r="K156" i="24"/>
  <c r="J156" i="24" s="1"/>
  <c r="N156" i="24"/>
  <c r="M156" i="24" s="1"/>
  <c r="Q156" i="24"/>
  <c r="P156" i="24" s="1"/>
  <c r="U156" i="24"/>
  <c r="AF156" i="24"/>
  <c r="V156" i="24" s="1"/>
  <c r="AJ156" i="24"/>
  <c r="T156" i="24" s="1"/>
  <c r="S156" i="24" s="1"/>
  <c r="H157" i="24"/>
  <c r="G157" i="24" s="1"/>
  <c r="K157" i="24"/>
  <c r="J157" i="24" s="1"/>
  <c r="N157" i="24"/>
  <c r="M157" i="24" s="1"/>
  <c r="U157" i="24"/>
  <c r="V157" i="24"/>
  <c r="AF157" i="24"/>
  <c r="AJ157" i="24"/>
  <c r="T157" i="24" s="1"/>
  <c r="S157" i="24" s="1"/>
  <c r="H158" i="24"/>
  <c r="G158" i="24" s="1"/>
  <c r="K158" i="24"/>
  <c r="J158" i="24" s="1"/>
  <c r="N158" i="24"/>
  <c r="M158" i="24" s="1"/>
  <c r="Q158" i="24"/>
  <c r="P158" i="24" s="1"/>
  <c r="U158" i="24"/>
  <c r="AF158" i="24"/>
  <c r="V158" i="24" s="1"/>
  <c r="AJ158" i="24"/>
  <c r="T158" i="24" s="1"/>
  <c r="S158" i="24" s="1"/>
  <c r="H159" i="24"/>
  <c r="G159" i="24" s="1"/>
  <c r="K159" i="24"/>
  <c r="J159" i="24" s="1"/>
  <c r="N159" i="24"/>
  <c r="M159" i="24" s="1"/>
  <c r="U159" i="24"/>
  <c r="V159" i="24"/>
  <c r="AF159" i="24"/>
  <c r="AJ159" i="24"/>
  <c r="T159" i="24" s="1"/>
  <c r="S159" i="24" s="1"/>
  <c r="H160" i="24"/>
  <c r="G160" i="24" s="1"/>
  <c r="K160" i="24"/>
  <c r="J160" i="24" s="1"/>
  <c r="N160" i="24"/>
  <c r="M160" i="24" s="1"/>
  <c r="Q160" i="24"/>
  <c r="P160" i="24" s="1"/>
  <c r="U160" i="24"/>
  <c r="AF160" i="24"/>
  <c r="V160" i="24" s="1"/>
  <c r="AJ160" i="24"/>
  <c r="T160" i="24" s="1"/>
  <c r="S160" i="24" s="1"/>
  <c r="H161" i="24"/>
  <c r="G161" i="24" s="1"/>
  <c r="K161" i="24"/>
  <c r="J161" i="24" s="1"/>
  <c r="N161" i="24"/>
  <c r="M161" i="24" s="1"/>
  <c r="U161" i="24"/>
  <c r="V161" i="24"/>
  <c r="AF161" i="24"/>
  <c r="AJ161" i="24"/>
  <c r="T161" i="24" s="1"/>
  <c r="S161" i="24" s="1"/>
  <c r="H162" i="24"/>
  <c r="G162" i="24" s="1"/>
  <c r="K162" i="24"/>
  <c r="J162" i="24" s="1"/>
  <c r="N162" i="24"/>
  <c r="M162" i="24" s="1"/>
  <c r="Q162" i="24"/>
  <c r="P162" i="24" s="1"/>
  <c r="U162" i="24"/>
  <c r="AF162" i="24"/>
  <c r="V162" i="24" s="1"/>
  <c r="AJ162" i="24"/>
  <c r="T162" i="24" s="1"/>
  <c r="S162" i="24" s="1"/>
  <c r="H163" i="24"/>
  <c r="G163" i="24" s="1"/>
  <c r="K163" i="24"/>
  <c r="J163" i="24" s="1"/>
  <c r="N163" i="24"/>
  <c r="M163" i="24" s="1"/>
  <c r="U163" i="24"/>
  <c r="V163" i="24"/>
  <c r="AF163" i="24"/>
  <c r="AJ163" i="24"/>
  <c r="T163" i="24" s="1"/>
  <c r="S163" i="24" s="1"/>
  <c r="H164" i="24"/>
  <c r="G164" i="24" s="1"/>
  <c r="K164" i="24"/>
  <c r="J164" i="24" s="1"/>
  <c r="N164" i="24"/>
  <c r="M164" i="24" s="1"/>
  <c r="Q164" i="24"/>
  <c r="P164" i="24" s="1"/>
  <c r="U164" i="24"/>
  <c r="AF164" i="24"/>
  <c r="V164" i="24" s="1"/>
  <c r="AJ164" i="24"/>
  <c r="T164" i="24" s="1"/>
  <c r="S164" i="24" s="1"/>
  <c r="H165" i="24"/>
  <c r="G165" i="24" s="1"/>
  <c r="K165" i="24"/>
  <c r="J165" i="24" s="1"/>
  <c r="N165" i="24"/>
  <c r="M165" i="24" s="1"/>
  <c r="U165" i="24"/>
  <c r="V165" i="24"/>
  <c r="AF165" i="24"/>
  <c r="AJ165" i="24"/>
  <c r="T165" i="24" s="1"/>
  <c r="S165" i="24" s="1"/>
  <c r="H166" i="24"/>
  <c r="G166" i="24" s="1"/>
  <c r="K166" i="24"/>
  <c r="J166" i="24" s="1"/>
  <c r="N166" i="24"/>
  <c r="M166" i="24" s="1"/>
  <c r="Q166" i="24"/>
  <c r="P166" i="24" s="1"/>
  <c r="U166" i="24"/>
  <c r="AF166" i="24"/>
  <c r="V166" i="24" s="1"/>
  <c r="AJ166" i="24"/>
  <c r="T166" i="24" s="1"/>
  <c r="S166" i="24" s="1"/>
  <c r="H167" i="24"/>
  <c r="G167" i="24" s="1"/>
  <c r="K167" i="24"/>
  <c r="J167" i="24" s="1"/>
  <c r="N167" i="24"/>
  <c r="M167" i="24" s="1"/>
  <c r="U167" i="24"/>
  <c r="V167" i="24"/>
  <c r="AF167" i="24"/>
  <c r="AJ167" i="24"/>
  <c r="T167" i="24" s="1"/>
  <c r="S167" i="24" s="1"/>
  <c r="H168" i="24"/>
  <c r="G168" i="24" s="1"/>
  <c r="K168" i="24"/>
  <c r="J168" i="24" s="1"/>
  <c r="N168" i="24"/>
  <c r="M168" i="24" s="1"/>
  <c r="Q168" i="24"/>
  <c r="P168" i="24" s="1"/>
  <c r="U168" i="24"/>
  <c r="AF168" i="24"/>
  <c r="V168" i="24" s="1"/>
  <c r="AJ168" i="24"/>
  <c r="T168" i="24" s="1"/>
  <c r="S168" i="24" s="1"/>
  <c r="H169" i="24"/>
  <c r="G169" i="24" s="1"/>
  <c r="K169" i="24"/>
  <c r="J169" i="24" s="1"/>
  <c r="N169" i="24"/>
  <c r="M169" i="24" s="1"/>
  <c r="U169" i="24"/>
  <c r="V169" i="24"/>
  <c r="AF169" i="24"/>
  <c r="AJ169" i="24"/>
  <c r="T169" i="24" s="1"/>
  <c r="S169" i="24" s="1"/>
  <c r="H170" i="24"/>
  <c r="G170" i="24" s="1"/>
  <c r="K170" i="24"/>
  <c r="J170" i="24" s="1"/>
  <c r="N170" i="24"/>
  <c r="M170" i="24" s="1"/>
  <c r="Q170" i="24"/>
  <c r="P170" i="24" s="1"/>
  <c r="U170" i="24"/>
  <c r="AF170" i="24"/>
  <c r="V170" i="24" s="1"/>
  <c r="AJ170" i="24"/>
  <c r="T170" i="24" s="1"/>
  <c r="S170" i="24" s="1"/>
  <c r="H171" i="24"/>
  <c r="G171" i="24" s="1"/>
  <c r="K171" i="24"/>
  <c r="J171" i="24" s="1"/>
  <c r="N171" i="24"/>
  <c r="M171" i="24" s="1"/>
  <c r="U171" i="24"/>
  <c r="V171" i="24"/>
  <c r="AF171" i="24"/>
  <c r="AJ171" i="24"/>
  <c r="T171" i="24" s="1"/>
  <c r="S171" i="24" s="1"/>
  <c r="H172" i="24"/>
  <c r="G172" i="24" s="1"/>
  <c r="K172" i="24"/>
  <c r="J172" i="24" s="1"/>
  <c r="N172" i="24"/>
  <c r="M172" i="24" s="1"/>
  <c r="Q172" i="24"/>
  <c r="P172" i="24" s="1"/>
  <c r="U172" i="24"/>
  <c r="AF172" i="24"/>
  <c r="V172" i="24" s="1"/>
  <c r="AJ172" i="24"/>
  <c r="T172" i="24" s="1"/>
  <c r="S172" i="24" s="1"/>
  <c r="H173" i="24"/>
  <c r="G173" i="24" s="1"/>
  <c r="K173" i="24"/>
  <c r="J173" i="24" s="1"/>
  <c r="N173" i="24"/>
  <c r="M173" i="24" s="1"/>
  <c r="U173" i="24"/>
  <c r="V173" i="24"/>
  <c r="AF173" i="24"/>
  <c r="AJ173" i="24"/>
  <c r="T173" i="24" s="1"/>
  <c r="S173" i="24" s="1"/>
  <c r="H174" i="24"/>
  <c r="G174" i="24" s="1"/>
  <c r="K174" i="24"/>
  <c r="J174" i="24" s="1"/>
  <c r="N174" i="24"/>
  <c r="M174" i="24" s="1"/>
  <c r="Q174" i="24"/>
  <c r="P174" i="24" s="1"/>
  <c r="U174" i="24"/>
  <c r="AF174" i="24"/>
  <c r="V174" i="24" s="1"/>
  <c r="AJ174" i="24"/>
  <c r="T174" i="24" s="1"/>
  <c r="S174" i="24" s="1"/>
  <c r="H175" i="24"/>
  <c r="G175" i="24" s="1"/>
  <c r="K175" i="24"/>
  <c r="J175" i="24" s="1"/>
  <c r="N175" i="24"/>
  <c r="M175" i="24" s="1"/>
  <c r="U175" i="24"/>
  <c r="V175" i="24"/>
  <c r="AF175" i="24"/>
  <c r="AJ175" i="24"/>
  <c r="T175" i="24" s="1"/>
  <c r="S175" i="24" s="1"/>
  <c r="H176" i="24"/>
  <c r="G176" i="24" s="1"/>
  <c r="K176" i="24"/>
  <c r="J176" i="24" s="1"/>
  <c r="N176" i="24"/>
  <c r="M176" i="24" s="1"/>
  <c r="Q176" i="24"/>
  <c r="P176" i="24" s="1"/>
  <c r="U176" i="24"/>
  <c r="AF176" i="24"/>
  <c r="V176" i="24" s="1"/>
  <c r="AJ176" i="24"/>
  <c r="T176" i="24" s="1"/>
  <c r="S176" i="24" s="1"/>
  <c r="H177" i="24"/>
  <c r="G177" i="24" s="1"/>
  <c r="K177" i="24"/>
  <c r="J177" i="24" s="1"/>
  <c r="N177" i="24"/>
  <c r="M177" i="24" s="1"/>
  <c r="U177" i="24"/>
  <c r="V177" i="24"/>
  <c r="AF177" i="24"/>
  <c r="AJ177" i="24"/>
  <c r="T177" i="24" s="1"/>
  <c r="S177" i="24" s="1"/>
  <c r="H178" i="24"/>
  <c r="G178" i="24" s="1"/>
  <c r="K178" i="24"/>
  <c r="J178" i="24" s="1"/>
  <c r="N178" i="24"/>
  <c r="M178" i="24" s="1"/>
  <c r="Q178" i="24"/>
  <c r="P178" i="24" s="1"/>
  <c r="U178" i="24"/>
  <c r="AF178" i="24"/>
  <c r="V178" i="24" s="1"/>
  <c r="AJ178" i="24"/>
  <c r="T178" i="24" s="1"/>
  <c r="S178" i="24" s="1"/>
  <c r="H179" i="24"/>
  <c r="G179" i="24" s="1"/>
  <c r="K179" i="24"/>
  <c r="J179" i="24" s="1"/>
  <c r="N179" i="24"/>
  <c r="M179" i="24" s="1"/>
  <c r="U179" i="24"/>
  <c r="V179" i="24"/>
  <c r="AF179" i="24"/>
  <c r="AJ179" i="24"/>
  <c r="T179" i="24" s="1"/>
  <c r="S179" i="24" s="1"/>
  <c r="H180" i="24"/>
  <c r="G180" i="24" s="1"/>
  <c r="K180" i="24"/>
  <c r="J180" i="24" s="1"/>
  <c r="N180" i="24"/>
  <c r="M180" i="24" s="1"/>
  <c r="Q180" i="24"/>
  <c r="P180" i="24" s="1"/>
  <c r="U180" i="24"/>
  <c r="AF180" i="24"/>
  <c r="V180" i="24" s="1"/>
  <c r="AJ180" i="24"/>
  <c r="T180" i="24" s="1"/>
  <c r="S180" i="24" s="1"/>
  <c r="H181" i="24"/>
  <c r="G181" i="24" s="1"/>
  <c r="K181" i="24"/>
  <c r="J181" i="24" s="1"/>
  <c r="N181" i="24"/>
  <c r="M181" i="24" s="1"/>
  <c r="U181" i="24"/>
  <c r="V181" i="24"/>
  <c r="AF181" i="24"/>
  <c r="AJ181" i="24"/>
  <c r="T181" i="24" s="1"/>
  <c r="S181" i="24" s="1"/>
  <c r="H182" i="24"/>
  <c r="G182" i="24" s="1"/>
  <c r="K182" i="24"/>
  <c r="J182" i="24" s="1"/>
  <c r="N182" i="24"/>
  <c r="M182" i="24" s="1"/>
  <c r="Q182" i="24"/>
  <c r="P182" i="24" s="1"/>
  <c r="U182" i="24"/>
  <c r="AF182" i="24"/>
  <c r="V182" i="24" s="1"/>
  <c r="AJ182" i="24"/>
  <c r="T182" i="24" s="1"/>
  <c r="S182" i="24" s="1"/>
  <c r="H183" i="24"/>
  <c r="G183" i="24" s="1"/>
  <c r="K183" i="24"/>
  <c r="J183" i="24" s="1"/>
  <c r="N183" i="24"/>
  <c r="M183" i="24" s="1"/>
  <c r="U183" i="24"/>
  <c r="V183" i="24"/>
  <c r="AF183" i="24"/>
  <c r="AJ183" i="24"/>
  <c r="T183" i="24" s="1"/>
  <c r="S183" i="24" s="1"/>
  <c r="H184" i="24"/>
  <c r="G184" i="24" s="1"/>
  <c r="K184" i="24"/>
  <c r="J184" i="24" s="1"/>
  <c r="N184" i="24"/>
  <c r="M184" i="24" s="1"/>
  <c r="Q184" i="24"/>
  <c r="P184" i="24" s="1"/>
  <c r="U184" i="24"/>
  <c r="AF184" i="24"/>
  <c r="V184" i="24" s="1"/>
  <c r="AJ184" i="24"/>
  <c r="T184" i="24" s="1"/>
  <c r="S184" i="24" s="1"/>
  <c r="H185" i="24"/>
  <c r="G185" i="24" s="1"/>
  <c r="K185" i="24"/>
  <c r="J185" i="24" s="1"/>
  <c r="N185" i="24"/>
  <c r="M185" i="24" s="1"/>
  <c r="U185" i="24"/>
  <c r="V185" i="24"/>
  <c r="AF185" i="24"/>
  <c r="AJ185" i="24"/>
  <c r="T185" i="24" s="1"/>
  <c r="S185" i="24" s="1"/>
  <c r="H186" i="24"/>
  <c r="G186" i="24" s="1"/>
  <c r="K186" i="24"/>
  <c r="J186" i="24" s="1"/>
  <c r="N186" i="24"/>
  <c r="M186" i="24" s="1"/>
  <c r="Q186" i="24"/>
  <c r="P186" i="24" s="1"/>
  <c r="U186" i="24"/>
  <c r="AF186" i="24"/>
  <c r="V186" i="24" s="1"/>
  <c r="AJ186" i="24"/>
  <c r="T186" i="24" s="1"/>
  <c r="S186" i="24" s="1"/>
  <c r="H187" i="24"/>
  <c r="G187" i="24" s="1"/>
  <c r="K187" i="24"/>
  <c r="J187" i="24" s="1"/>
  <c r="N187" i="24"/>
  <c r="M187" i="24" s="1"/>
  <c r="U187" i="24"/>
  <c r="V187" i="24"/>
  <c r="AF187" i="24"/>
  <c r="AJ187" i="24"/>
  <c r="T187" i="24" s="1"/>
  <c r="S187" i="24" s="1"/>
  <c r="H188" i="24"/>
  <c r="G188" i="24" s="1"/>
  <c r="K188" i="24"/>
  <c r="J188" i="24" s="1"/>
  <c r="N188" i="24"/>
  <c r="M188" i="24" s="1"/>
  <c r="Q188" i="24"/>
  <c r="P188" i="24" s="1"/>
  <c r="U188" i="24"/>
  <c r="AF188" i="24"/>
  <c r="V188" i="24" s="1"/>
  <c r="AJ188" i="24"/>
  <c r="T188" i="24" s="1"/>
  <c r="S188" i="24" s="1"/>
  <c r="H189" i="24"/>
  <c r="G189" i="24" s="1"/>
  <c r="K189" i="24"/>
  <c r="J189" i="24" s="1"/>
  <c r="N189" i="24"/>
  <c r="M189" i="24" s="1"/>
  <c r="U189" i="24"/>
  <c r="V189" i="24"/>
  <c r="AF189" i="24"/>
  <c r="AJ189" i="24"/>
  <c r="T189" i="24" s="1"/>
  <c r="S189" i="24" s="1"/>
  <c r="H190" i="24"/>
  <c r="G190" i="24" s="1"/>
  <c r="K190" i="24"/>
  <c r="J190" i="24" s="1"/>
  <c r="N190" i="24"/>
  <c r="M190" i="24" s="1"/>
  <c r="Q190" i="24"/>
  <c r="P190" i="24" s="1"/>
  <c r="U190" i="24"/>
  <c r="AF190" i="24"/>
  <c r="V190" i="24" s="1"/>
  <c r="AJ190" i="24"/>
  <c r="T190" i="24" s="1"/>
  <c r="S190" i="24" s="1"/>
  <c r="H191" i="24"/>
  <c r="G191" i="24" s="1"/>
  <c r="K191" i="24"/>
  <c r="J191" i="24" s="1"/>
  <c r="N191" i="24"/>
  <c r="M191" i="24" s="1"/>
  <c r="U191" i="24"/>
  <c r="V191" i="24"/>
  <c r="AF191" i="24"/>
  <c r="AJ191" i="24"/>
  <c r="T191" i="24" s="1"/>
  <c r="S191" i="24" s="1"/>
  <c r="H192" i="24"/>
  <c r="G192" i="24" s="1"/>
  <c r="K192" i="24"/>
  <c r="J192" i="24" s="1"/>
  <c r="N192" i="24"/>
  <c r="M192" i="24" s="1"/>
  <c r="Q192" i="24"/>
  <c r="P192" i="24" s="1"/>
  <c r="U192" i="24"/>
  <c r="AF192" i="24"/>
  <c r="V192" i="24" s="1"/>
  <c r="AJ192" i="24"/>
  <c r="T192" i="24" s="1"/>
  <c r="S192" i="24" s="1"/>
  <c r="H193" i="24"/>
  <c r="G193" i="24" s="1"/>
  <c r="K193" i="24"/>
  <c r="J193" i="24" s="1"/>
  <c r="N193" i="24"/>
  <c r="M193" i="24" s="1"/>
  <c r="U193" i="24"/>
  <c r="V193" i="24"/>
  <c r="AF193" i="24"/>
  <c r="AJ193" i="24"/>
  <c r="T193" i="24" s="1"/>
  <c r="S193" i="24" s="1"/>
  <c r="H194" i="24"/>
  <c r="G194" i="24" s="1"/>
  <c r="K194" i="24"/>
  <c r="J194" i="24" s="1"/>
  <c r="N194" i="24"/>
  <c r="M194" i="24" s="1"/>
  <c r="Q194" i="24"/>
  <c r="P194" i="24" s="1"/>
  <c r="U194" i="24"/>
  <c r="AF194" i="24"/>
  <c r="V194" i="24" s="1"/>
  <c r="AJ194" i="24"/>
  <c r="T194" i="24" s="1"/>
  <c r="S194" i="24" s="1"/>
  <c r="H195" i="24"/>
  <c r="G195" i="24" s="1"/>
  <c r="K195" i="24"/>
  <c r="J195" i="24" s="1"/>
  <c r="N195" i="24"/>
  <c r="M195" i="24" s="1"/>
  <c r="U195" i="24"/>
  <c r="V195" i="24"/>
  <c r="AF195" i="24"/>
  <c r="AJ195" i="24"/>
  <c r="T195" i="24" s="1"/>
  <c r="S195" i="24" s="1"/>
  <c r="H196" i="24"/>
  <c r="G196" i="24" s="1"/>
  <c r="K196" i="24"/>
  <c r="J196" i="24" s="1"/>
  <c r="N196" i="24"/>
  <c r="M196" i="24" s="1"/>
  <c r="Q196" i="24"/>
  <c r="P196" i="24" s="1"/>
  <c r="U196" i="24"/>
  <c r="AF196" i="24"/>
  <c r="V196" i="24" s="1"/>
  <c r="AJ196" i="24"/>
  <c r="T196" i="24" s="1"/>
  <c r="S196" i="24" s="1"/>
  <c r="H197" i="24"/>
  <c r="G197" i="24" s="1"/>
  <c r="K197" i="24"/>
  <c r="J197" i="24" s="1"/>
  <c r="N197" i="24"/>
  <c r="M197" i="24" s="1"/>
  <c r="U197" i="24"/>
  <c r="V197" i="24"/>
  <c r="AF197" i="24"/>
  <c r="AJ197" i="24"/>
  <c r="T197" i="24" s="1"/>
  <c r="S197" i="24" s="1"/>
  <c r="H198" i="24"/>
  <c r="G198" i="24" s="1"/>
  <c r="K198" i="24"/>
  <c r="J198" i="24" s="1"/>
  <c r="N198" i="24"/>
  <c r="M198" i="24" s="1"/>
  <c r="Q198" i="24"/>
  <c r="P198" i="24" s="1"/>
  <c r="U198" i="24"/>
  <c r="AF198" i="24"/>
  <c r="V198" i="24" s="1"/>
  <c r="AJ198" i="24"/>
  <c r="T198" i="24" s="1"/>
  <c r="S198" i="24" s="1"/>
  <c r="H199" i="24"/>
  <c r="G199" i="24" s="1"/>
  <c r="K199" i="24"/>
  <c r="J199" i="24" s="1"/>
  <c r="N199" i="24"/>
  <c r="M199" i="24" s="1"/>
  <c r="U199" i="24"/>
  <c r="V199" i="24"/>
  <c r="AF199" i="24"/>
  <c r="AJ199" i="24"/>
  <c r="T199" i="24" s="1"/>
  <c r="S199" i="24" s="1"/>
  <c r="H200" i="24"/>
  <c r="G200" i="24" s="1"/>
  <c r="K200" i="24"/>
  <c r="J200" i="24" s="1"/>
  <c r="N200" i="24"/>
  <c r="M200" i="24" s="1"/>
  <c r="Q200" i="24"/>
  <c r="P200" i="24" s="1"/>
  <c r="U200" i="24"/>
  <c r="AF200" i="24"/>
  <c r="V200" i="24" s="1"/>
  <c r="AJ200" i="24"/>
  <c r="T200" i="24" s="1"/>
  <c r="S200" i="24" s="1"/>
  <c r="H201" i="24"/>
  <c r="G201" i="24" s="1"/>
  <c r="K201" i="24"/>
  <c r="J201" i="24" s="1"/>
  <c r="N201" i="24"/>
  <c r="M201" i="24" s="1"/>
  <c r="U201" i="24"/>
  <c r="V201" i="24"/>
  <c r="AF201" i="24"/>
  <c r="AJ201" i="24"/>
  <c r="T201" i="24" s="1"/>
  <c r="S201" i="24" s="1"/>
  <c r="H202" i="24"/>
  <c r="G202" i="24" s="1"/>
  <c r="K202" i="24"/>
  <c r="J202" i="24" s="1"/>
  <c r="N202" i="24"/>
  <c r="M202" i="24" s="1"/>
  <c r="Q202" i="24"/>
  <c r="P202" i="24" s="1"/>
  <c r="U202" i="24"/>
  <c r="AF202" i="24"/>
  <c r="V202" i="24" s="1"/>
  <c r="AJ202" i="24"/>
  <c r="T202" i="24" s="1"/>
  <c r="S202" i="24" s="1"/>
  <c r="H203" i="24"/>
  <c r="G203" i="24" s="1"/>
  <c r="K203" i="24"/>
  <c r="J203" i="24" s="1"/>
  <c r="N203" i="24"/>
  <c r="M203" i="24" s="1"/>
  <c r="U203" i="24"/>
  <c r="V203" i="24"/>
  <c r="AF203" i="24"/>
  <c r="AJ203" i="24"/>
  <c r="T203" i="24" s="1"/>
  <c r="S203" i="24" s="1"/>
  <c r="H204" i="24"/>
  <c r="G204" i="24" s="1"/>
  <c r="K204" i="24"/>
  <c r="J204" i="24" s="1"/>
  <c r="N204" i="24"/>
  <c r="M204" i="24" s="1"/>
  <c r="Q204" i="24"/>
  <c r="P204" i="24" s="1"/>
  <c r="U204" i="24"/>
  <c r="AF204" i="24"/>
  <c r="V204" i="24" s="1"/>
  <c r="AJ204" i="24"/>
  <c r="T204" i="24" s="1"/>
  <c r="S204" i="24" s="1"/>
  <c r="H205" i="24"/>
  <c r="G205" i="24" s="1"/>
  <c r="K205" i="24"/>
  <c r="J205" i="24" s="1"/>
  <c r="N205" i="24"/>
  <c r="M205" i="24" s="1"/>
  <c r="U205" i="24"/>
  <c r="V205" i="24"/>
  <c r="AF205" i="24"/>
  <c r="AJ205" i="24"/>
  <c r="T205" i="24" s="1"/>
  <c r="S205" i="24" s="1"/>
  <c r="H206" i="24"/>
  <c r="G206" i="24" s="1"/>
  <c r="K206" i="24"/>
  <c r="J206" i="24" s="1"/>
  <c r="N206" i="24"/>
  <c r="M206" i="24" s="1"/>
  <c r="Q206" i="24"/>
  <c r="P206" i="24" s="1"/>
  <c r="U206" i="24"/>
  <c r="AF206" i="24"/>
  <c r="V206" i="24" s="1"/>
  <c r="AJ206" i="24"/>
  <c r="T206" i="24" s="1"/>
  <c r="S206" i="24" s="1"/>
  <c r="H207" i="24"/>
  <c r="G207" i="24" s="1"/>
  <c r="K207" i="24"/>
  <c r="J207" i="24" s="1"/>
  <c r="N207" i="24"/>
  <c r="M207" i="24" s="1"/>
  <c r="U207" i="24"/>
  <c r="V207" i="24"/>
  <c r="AF207" i="24"/>
  <c r="AJ207" i="24"/>
  <c r="T207" i="24" s="1"/>
  <c r="S207" i="24" s="1"/>
  <c r="H208" i="24"/>
  <c r="G208" i="24" s="1"/>
  <c r="K208" i="24"/>
  <c r="J208" i="24" s="1"/>
  <c r="N208" i="24"/>
  <c r="M208" i="24" s="1"/>
  <c r="Q208" i="24"/>
  <c r="P208" i="24" s="1"/>
  <c r="U208" i="24"/>
  <c r="AF208" i="24"/>
  <c r="V208" i="24" s="1"/>
  <c r="AJ208" i="24"/>
  <c r="T208" i="24" s="1"/>
  <c r="S208" i="24" s="1"/>
  <c r="H209" i="24"/>
  <c r="G209" i="24" s="1"/>
  <c r="K209" i="24"/>
  <c r="J209" i="24" s="1"/>
  <c r="N209" i="24"/>
  <c r="M209" i="24" s="1"/>
  <c r="U209" i="24"/>
  <c r="V209" i="24"/>
  <c r="AF209" i="24"/>
  <c r="AJ209" i="24"/>
  <c r="T209" i="24" s="1"/>
  <c r="S209" i="24" s="1"/>
  <c r="H210" i="24"/>
  <c r="G210" i="24" s="1"/>
  <c r="K210" i="24"/>
  <c r="J210" i="24" s="1"/>
  <c r="N210" i="24"/>
  <c r="M210" i="24" s="1"/>
  <c r="Q210" i="24"/>
  <c r="P210" i="24" s="1"/>
  <c r="U210" i="24"/>
  <c r="AF210" i="24"/>
  <c r="V210" i="24" s="1"/>
  <c r="AJ210" i="24"/>
  <c r="T210" i="24" s="1"/>
  <c r="S210" i="24" s="1"/>
  <c r="H211" i="24"/>
  <c r="G211" i="24" s="1"/>
  <c r="K211" i="24"/>
  <c r="J211" i="24" s="1"/>
  <c r="N211" i="24"/>
  <c r="M211" i="24" s="1"/>
  <c r="U211" i="24"/>
  <c r="V211" i="24"/>
  <c r="AF211" i="24"/>
  <c r="AJ211" i="24"/>
  <c r="T211" i="24" s="1"/>
  <c r="S211" i="24" s="1"/>
  <c r="H212" i="24"/>
  <c r="G212" i="24" s="1"/>
  <c r="K212" i="24"/>
  <c r="J212" i="24" s="1"/>
  <c r="N212" i="24"/>
  <c r="M212" i="24" s="1"/>
  <c r="Q212" i="24"/>
  <c r="P212" i="24" s="1"/>
  <c r="U212" i="24"/>
  <c r="AF212" i="24"/>
  <c r="V212" i="24" s="1"/>
  <c r="AJ212" i="24"/>
  <c r="T212" i="24" s="1"/>
  <c r="S212" i="24" s="1"/>
  <c r="H213" i="24"/>
  <c r="G213" i="24" s="1"/>
  <c r="K213" i="24"/>
  <c r="J213" i="24" s="1"/>
  <c r="N213" i="24"/>
  <c r="M213" i="24" s="1"/>
  <c r="U213" i="24"/>
  <c r="V213" i="24"/>
  <c r="AF213" i="24"/>
  <c r="AJ213" i="24"/>
  <c r="T213" i="24" s="1"/>
  <c r="S213" i="24" s="1"/>
  <c r="H214" i="24"/>
  <c r="G214" i="24" s="1"/>
  <c r="K214" i="24"/>
  <c r="J214" i="24" s="1"/>
  <c r="N214" i="24"/>
  <c r="M214" i="24" s="1"/>
  <c r="Q214" i="24"/>
  <c r="P214" i="24" s="1"/>
  <c r="U214" i="24"/>
  <c r="AF214" i="24"/>
  <c r="V214" i="24" s="1"/>
  <c r="AJ214" i="24"/>
  <c r="T214" i="24" s="1"/>
  <c r="S214" i="24" s="1"/>
  <c r="H215" i="24"/>
  <c r="G215" i="24" s="1"/>
  <c r="K215" i="24"/>
  <c r="J215" i="24" s="1"/>
  <c r="N215" i="24"/>
  <c r="M215" i="24" s="1"/>
  <c r="U215" i="24"/>
  <c r="V215" i="24"/>
  <c r="AF215" i="24"/>
  <c r="AJ215" i="24"/>
  <c r="T215" i="24" s="1"/>
  <c r="S215" i="24" s="1"/>
  <c r="H216" i="24"/>
  <c r="G216" i="24" s="1"/>
  <c r="K216" i="24"/>
  <c r="J216" i="24" s="1"/>
  <c r="N216" i="24"/>
  <c r="M216" i="24" s="1"/>
  <c r="Q216" i="24"/>
  <c r="P216" i="24" s="1"/>
  <c r="U216" i="24"/>
  <c r="AF216" i="24"/>
  <c r="V216" i="24" s="1"/>
  <c r="AJ216" i="24"/>
  <c r="T216" i="24" s="1"/>
  <c r="S216" i="24" s="1"/>
  <c r="H217" i="24"/>
  <c r="G217" i="24" s="1"/>
  <c r="K217" i="24"/>
  <c r="J217" i="24" s="1"/>
  <c r="N217" i="24"/>
  <c r="M217" i="24" s="1"/>
  <c r="U217" i="24"/>
  <c r="V217" i="24"/>
  <c r="AF217" i="24"/>
  <c r="AJ217" i="24"/>
  <c r="T217" i="24" s="1"/>
  <c r="S217" i="24" s="1"/>
  <c r="H218" i="24"/>
  <c r="G218" i="24" s="1"/>
  <c r="K218" i="24"/>
  <c r="J218" i="24" s="1"/>
  <c r="N218" i="24"/>
  <c r="M218" i="24" s="1"/>
  <c r="Q218" i="24"/>
  <c r="P218" i="24" s="1"/>
  <c r="U218" i="24"/>
  <c r="AF218" i="24"/>
  <c r="V218" i="24" s="1"/>
  <c r="AJ218" i="24"/>
  <c r="T218" i="24" s="1"/>
  <c r="S218" i="24" s="1"/>
  <c r="H219" i="24"/>
  <c r="G219" i="24" s="1"/>
  <c r="K219" i="24"/>
  <c r="J219" i="24" s="1"/>
  <c r="N219" i="24"/>
  <c r="M219" i="24" s="1"/>
  <c r="U219" i="24"/>
  <c r="V219" i="24"/>
  <c r="AF219" i="24"/>
  <c r="AJ219" i="24"/>
  <c r="T219" i="24" s="1"/>
  <c r="S219" i="24" s="1"/>
  <c r="H220" i="24"/>
  <c r="G220" i="24" s="1"/>
  <c r="K220" i="24"/>
  <c r="J220" i="24" s="1"/>
  <c r="N220" i="24"/>
  <c r="M220" i="24" s="1"/>
  <c r="Q220" i="24"/>
  <c r="P220" i="24" s="1"/>
  <c r="U220" i="24"/>
  <c r="AF220" i="24"/>
  <c r="V220" i="24" s="1"/>
  <c r="AJ220" i="24"/>
  <c r="T220" i="24" s="1"/>
  <c r="S220" i="24" s="1"/>
  <c r="H221" i="24"/>
  <c r="G221" i="24" s="1"/>
  <c r="K221" i="24"/>
  <c r="J221" i="24" s="1"/>
  <c r="N221" i="24"/>
  <c r="M221" i="24" s="1"/>
  <c r="U221" i="24"/>
  <c r="V221" i="24"/>
  <c r="AF221" i="24"/>
  <c r="AJ221" i="24"/>
  <c r="Q221" i="24" s="1"/>
  <c r="P221" i="24" s="1"/>
  <c r="H222" i="24"/>
  <c r="G222" i="24" s="1"/>
  <c r="K222" i="24"/>
  <c r="J222" i="24" s="1"/>
  <c r="N222" i="24"/>
  <c r="M222" i="24" s="1"/>
  <c r="Q222" i="24"/>
  <c r="P222" i="24" s="1"/>
  <c r="U222" i="24"/>
  <c r="AF222" i="24"/>
  <c r="V222" i="24" s="1"/>
  <c r="AJ222" i="24"/>
  <c r="T222" i="24" s="1"/>
  <c r="S222" i="24" s="1"/>
  <c r="H223" i="24"/>
  <c r="G223" i="24" s="1"/>
  <c r="K223" i="24"/>
  <c r="J223" i="24" s="1"/>
  <c r="N223" i="24"/>
  <c r="M223" i="24" s="1"/>
  <c r="U223" i="24"/>
  <c r="V223" i="24"/>
  <c r="AF223" i="24"/>
  <c r="AJ223" i="24"/>
  <c r="Q223" i="24" s="1"/>
  <c r="P223" i="24" s="1"/>
  <c r="H224" i="24"/>
  <c r="G224" i="24" s="1"/>
  <c r="K224" i="24"/>
  <c r="J224" i="24" s="1"/>
  <c r="N224" i="24"/>
  <c r="M224" i="24" s="1"/>
  <c r="Q224" i="24"/>
  <c r="P224" i="24" s="1"/>
  <c r="U224" i="24"/>
  <c r="AF224" i="24"/>
  <c r="V224" i="24" s="1"/>
  <c r="AJ224" i="24"/>
  <c r="T224" i="24" s="1"/>
  <c r="S224" i="24" s="1"/>
  <c r="H225" i="24"/>
  <c r="G225" i="24" s="1"/>
  <c r="K225" i="24"/>
  <c r="J225" i="24" s="1"/>
  <c r="N225" i="24"/>
  <c r="M225" i="24" s="1"/>
  <c r="U225" i="24"/>
  <c r="V225" i="24"/>
  <c r="AF225" i="24"/>
  <c r="AJ225" i="24"/>
  <c r="Q225" i="24" s="1"/>
  <c r="P225" i="24" s="1"/>
  <c r="H226" i="24"/>
  <c r="G226" i="24" s="1"/>
  <c r="K226" i="24"/>
  <c r="J226" i="24" s="1"/>
  <c r="N226" i="24"/>
  <c r="M226" i="24" s="1"/>
  <c r="Q226" i="24"/>
  <c r="P226" i="24" s="1"/>
  <c r="U226" i="24"/>
  <c r="AF226" i="24"/>
  <c r="V226" i="24" s="1"/>
  <c r="AJ226" i="24"/>
  <c r="T226" i="24" s="1"/>
  <c r="S226" i="24" s="1"/>
  <c r="H227" i="24"/>
  <c r="G227" i="24" s="1"/>
  <c r="K227" i="24"/>
  <c r="J227" i="24" s="1"/>
  <c r="N227" i="24"/>
  <c r="M227" i="24" s="1"/>
  <c r="U227" i="24"/>
  <c r="V227" i="24"/>
  <c r="AF227" i="24"/>
  <c r="AJ227" i="24"/>
  <c r="Q227" i="24" s="1"/>
  <c r="P227" i="24" s="1"/>
  <c r="H228" i="24"/>
  <c r="G228" i="24" s="1"/>
  <c r="K228" i="24"/>
  <c r="J228" i="24" s="1"/>
  <c r="N228" i="24"/>
  <c r="M228" i="24" s="1"/>
  <c r="Q228" i="24"/>
  <c r="P228" i="24" s="1"/>
  <c r="U228" i="24"/>
  <c r="AF228" i="24"/>
  <c r="V228" i="24" s="1"/>
  <c r="AJ228" i="24"/>
  <c r="T228" i="24" s="1"/>
  <c r="S228" i="24" s="1"/>
  <c r="H229" i="24"/>
  <c r="G229" i="24" s="1"/>
  <c r="K229" i="24"/>
  <c r="J229" i="24" s="1"/>
  <c r="N229" i="24"/>
  <c r="M229" i="24" s="1"/>
  <c r="U229" i="24"/>
  <c r="V229" i="24"/>
  <c r="AF229" i="24"/>
  <c r="AJ229" i="24"/>
  <c r="Q229" i="24" s="1"/>
  <c r="P229" i="24" s="1"/>
  <c r="H230" i="24"/>
  <c r="G230" i="24" s="1"/>
  <c r="K230" i="24"/>
  <c r="J230" i="24" s="1"/>
  <c r="N230" i="24"/>
  <c r="M230" i="24" s="1"/>
  <c r="Q230" i="24"/>
  <c r="P230" i="24" s="1"/>
  <c r="U230" i="24"/>
  <c r="AF230" i="24"/>
  <c r="V230" i="24" s="1"/>
  <c r="AJ230" i="24"/>
  <c r="T230" i="24" s="1"/>
  <c r="S230" i="24" s="1"/>
  <c r="H231" i="24"/>
  <c r="G231" i="24" s="1"/>
  <c r="K231" i="24"/>
  <c r="J231" i="24" s="1"/>
  <c r="N231" i="24"/>
  <c r="M231" i="24" s="1"/>
  <c r="U231" i="24"/>
  <c r="V231" i="24"/>
  <c r="AF231" i="24"/>
  <c r="AJ231" i="24"/>
  <c r="Q231" i="24" s="1"/>
  <c r="P231" i="24" s="1"/>
  <c r="H232" i="24"/>
  <c r="G232" i="24" s="1"/>
  <c r="K232" i="24"/>
  <c r="J232" i="24" s="1"/>
  <c r="N232" i="24"/>
  <c r="M232" i="24" s="1"/>
  <c r="Q232" i="24"/>
  <c r="P232" i="24" s="1"/>
  <c r="U232" i="24"/>
  <c r="AF232" i="24"/>
  <c r="V232" i="24" s="1"/>
  <c r="AJ232" i="24"/>
  <c r="T232" i="24" s="1"/>
  <c r="S232" i="24" s="1"/>
  <c r="H233" i="24"/>
  <c r="G233" i="24" s="1"/>
  <c r="K233" i="24"/>
  <c r="J233" i="24" s="1"/>
  <c r="N233" i="24"/>
  <c r="M233" i="24" s="1"/>
  <c r="U233" i="24"/>
  <c r="V233" i="24"/>
  <c r="AF233" i="24"/>
  <c r="AJ233" i="24"/>
  <c r="Q233" i="24" s="1"/>
  <c r="P233" i="24" s="1"/>
  <c r="H234" i="24"/>
  <c r="G234" i="24" s="1"/>
  <c r="K234" i="24"/>
  <c r="J234" i="24" s="1"/>
  <c r="N234" i="24"/>
  <c r="M234" i="24" s="1"/>
  <c r="Q234" i="24"/>
  <c r="P234" i="24" s="1"/>
  <c r="U234" i="24"/>
  <c r="AF234" i="24"/>
  <c r="V234" i="24" s="1"/>
  <c r="AJ234" i="24"/>
  <c r="T234" i="24" s="1"/>
  <c r="S234" i="24" s="1"/>
  <c r="H235" i="24"/>
  <c r="G235" i="24" s="1"/>
  <c r="K235" i="24"/>
  <c r="J235" i="24" s="1"/>
  <c r="N235" i="24"/>
  <c r="M235" i="24" s="1"/>
  <c r="U235" i="24"/>
  <c r="V235" i="24"/>
  <c r="AF235" i="24"/>
  <c r="AJ235" i="24"/>
  <c r="Q235" i="24" s="1"/>
  <c r="P235" i="24" s="1"/>
  <c r="H236" i="24"/>
  <c r="G236" i="24" s="1"/>
  <c r="K236" i="24"/>
  <c r="J236" i="24" s="1"/>
  <c r="N236" i="24"/>
  <c r="M236" i="24" s="1"/>
  <c r="Q236" i="24"/>
  <c r="P236" i="24" s="1"/>
  <c r="U236" i="24"/>
  <c r="AF236" i="24"/>
  <c r="V236" i="24" s="1"/>
  <c r="AJ236" i="24"/>
  <c r="T236" i="24" s="1"/>
  <c r="S236" i="24" s="1"/>
  <c r="H237" i="24"/>
  <c r="G237" i="24" s="1"/>
  <c r="K237" i="24"/>
  <c r="J237" i="24" s="1"/>
  <c r="N237" i="24"/>
  <c r="M237" i="24" s="1"/>
  <c r="U237" i="24"/>
  <c r="V237" i="24"/>
  <c r="AF237" i="24"/>
  <c r="AJ237" i="24"/>
  <c r="Q237" i="24" s="1"/>
  <c r="P237" i="24" s="1"/>
  <c r="H238" i="24"/>
  <c r="G238" i="24" s="1"/>
  <c r="K238" i="24"/>
  <c r="J238" i="24" s="1"/>
  <c r="N238" i="24"/>
  <c r="M238" i="24" s="1"/>
  <c r="Q238" i="24"/>
  <c r="P238" i="24" s="1"/>
  <c r="U238" i="24"/>
  <c r="AF238" i="24"/>
  <c r="V238" i="24" s="1"/>
  <c r="AJ238" i="24"/>
  <c r="T238" i="24" s="1"/>
  <c r="S238" i="24" s="1"/>
  <c r="H239" i="24"/>
  <c r="G239" i="24" s="1"/>
  <c r="K239" i="24"/>
  <c r="J239" i="24" s="1"/>
  <c r="N239" i="24"/>
  <c r="M239" i="24" s="1"/>
  <c r="U239" i="24"/>
  <c r="V239" i="24"/>
  <c r="AF239" i="24"/>
  <c r="AJ239" i="24"/>
  <c r="Q239" i="24" s="1"/>
  <c r="P239" i="24" s="1"/>
  <c r="H240" i="24"/>
  <c r="G240" i="24" s="1"/>
  <c r="K240" i="24"/>
  <c r="J240" i="24" s="1"/>
  <c r="N240" i="24"/>
  <c r="M240" i="24" s="1"/>
  <c r="Q240" i="24"/>
  <c r="P240" i="24" s="1"/>
  <c r="U240" i="24"/>
  <c r="AF240" i="24"/>
  <c r="V240" i="24" s="1"/>
  <c r="AJ240" i="24"/>
  <c r="T240" i="24" s="1"/>
  <c r="S240" i="24" s="1"/>
  <c r="H241" i="24"/>
  <c r="G241" i="24" s="1"/>
  <c r="K241" i="24"/>
  <c r="J241" i="24" s="1"/>
  <c r="N241" i="24"/>
  <c r="M241" i="24" s="1"/>
  <c r="U241" i="24"/>
  <c r="V241" i="24"/>
  <c r="AF241" i="24"/>
  <c r="AJ241" i="24"/>
  <c r="Q241" i="24" s="1"/>
  <c r="P241" i="24" s="1"/>
  <c r="H242" i="24"/>
  <c r="G242" i="24" s="1"/>
  <c r="K242" i="24"/>
  <c r="J242" i="24" s="1"/>
  <c r="N242" i="24"/>
  <c r="M242" i="24" s="1"/>
  <c r="Q242" i="24"/>
  <c r="P242" i="24" s="1"/>
  <c r="U242" i="24"/>
  <c r="AF242" i="24"/>
  <c r="V242" i="24" s="1"/>
  <c r="AJ242" i="24"/>
  <c r="T242" i="24" s="1"/>
  <c r="S242" i="24" s="1"/>
  <c r="H243" i="24"/>
  <c r="G243" i="24" s="1"/>
  <c r="K243" i="24"/>
  <c r="J243" i="24" s="1"/>
  <c r="N243" i="24"/>
  <c r="M243" i="24" s="1"/>
  <c r="U243" i="24"/>
  <c r="V243" i="24"/>
  <c r="AF243" i="24"/>
  <c r="AJ243" i="24"/>
  <c r="Q243" i="24" s="1"/>
  <c r="P243" i="24" s="1"/>
  <c r="H244" i="24"/>
  <c r="G244" i="24" s="1"/>
  <c r="K244" i="24"/>
  <c r="J244" i="24" s="1"/>
  <c r="N244" i="24"/>
  <c r="M244" i="24" s="1"/>
  <c r="Q244" i="24"/>
  <c r="P244" i="24" s="1"/>
  <c r="U244" i="24"/>
  <c r="AF244" i="24"/>
  <c r="V244" i="24" s="1"/>
  <c r="AJ244" i="24"/>
  <c r="T244" i="24" s="1"/>
  <c r="S244" i="24" s="1"/>
  <c r="H245" i="24"/>
  <c r="G245" i="24" s="1"/>
  <c r="K245" i="24"/>
  <c r="J245" i="24" s="1"/>
  <c r="N245" i="24"/>
  <c r="M245" i="24" s="1"/>
  <c r="U245" i="24"/>
  <c r="V245" i="24"/>
  <c r="AF245" i="24"/>
  <c r="AJ245" i="24"/>
  <c r="Q245" i="24" s="1"/>
  <c r="P245" i="24" s="1"/>
  <c r="H246" i="24"/>
  <c r="G246" i="24" s="1"/>
  <c r="K246" i="24"/>
  <c r="J246" i="24" s="1"/>
  <c r="N246" i="24"/>
  <c r="M246" i="24" s="1"/>
  <c r="Q246" i="24"/>
  <c r="P246" i="24" s="1"/>
  <c r="U246" i="24"/>
  <c r="AF246" i="24"/>
  <c r="V246" i="24" s="1"/>
  <c r="AJ246" i="24"/>
  <c r="T246" i="24" s="1"/>
  <c r="S246" i="24" s="1"/>
  <c r="H247" i="24"/>
  <c r="G247" i="24" s="1"/>
  <c r="K247" i="24"/>
  <c r="J247" i="24" s="1"/>
  <c r="N247" i="24"/>
  <c r="M247" i="24" s="1"/>
  <c r="U247" i="24"/>
  <c r="V247" i="24"/>
  <c r="AF247" i="24"/>
  <c r="AJ247" i="24"/>
  <c r="Q247" i="24" s="1"/>
  <c r="P247" i="24" s="1"/>
  <c r="H248" i="24"/>
  <c r="G248" i="24" s="1"/>
  <c r="K248" i="24"/>
  <c r="J248" i="24" s="1"/>
  <c r="N248" i="24"/>
  <c r="M248" i="24" s="1"/>
  <c r="Q248" i="24"/>
  <c r="P248" i="24" s="1"/>
  <c r="U248" i="24"/>
  <c r="AF248" i="24"/>
  <c r="V248" i="24" s="1"/>
  <c r="AJ248" i="24"/>
  <c r="T248" i="24" s="1"/>
  <c r="S248" i="24" s="1"/>
  <c r="H249" i="24"/>
  <c r="G249" i="24" s="1"/>
  <c r="K249" i="24"/>
  <c r="J249" i="24" s="1"/>
  <c r="N249" i="24"/>
  <c r="M249" i="24" s="1"/>
  <c r="U249" i="24"/>
  <c r="V249" i="24"/>
  <c r="AF249" i="24"/>
  <c r="AJ249" i="24"/>
  <c r="Q249" i="24" s="1"/>
  <c r="P249" i="24" s="1"/>
  <c r="H250" i="24"/>
  <c r="G250" i="24" s="1"/>
  <c r="K250" i="24"/>
  <c r="J250" i="24" s="1"/>
  <c r="N250" i="24"/>
  <c r="M250" i="24" s="1"/>
  <c r="U250" i="24"/>
  <c r="AF250" i="24"/>
  <c r="V250" i="24" s="1"/>
  <c r="AJ250" i="24"/>
  <c r="T250" i="24" s="1"/>
  <c r="S250" i="24" s="1"/>
  <c r="H251" i="24"/>
  <c r="G251" i="24" s="1"/>
  <c r="K251" i="24"/>
  <c r="J251" i="24" s="1"/>
  <c r="N251" i="24"/>
  <c r="M251" i="24" s="1"/>
  <c r="Q251" i="24"/>
  <c r="P251" i="24" s="1"/>
  <c r="U251" i="24"/>
  <c r="AF251" i="24"/>
  <c r="V251" i="24" s="1"/>
  <c r="AJ251" i="24"/>
  <c r="T251" i="24" s="1"/>
  <c r="S251" i="24" s="1"/>
  <c r="H252" i="24"/>
  <c r="G252" i="24" s="1"/>
  <c r="K252" i="24"/>
  <c r="J252" i="24" s="1"/>
  <c r="N252" i="24"/>
  <c r="M252" i="24" s="1"/>
  <c r="U252" i="24"/>
  <c r="V252" i="24"/>
  <c r="AF252" i="24"/>
  <c r="AJ252" i="24"/>
  <c r="T252" i="24" s="1"/>
  <c r="S252" i="24" s="1"/>
  <c r="H253" i="24"/>
  <c r="G253" i="24" s="1"/>
  <c r="K253" i="24"/>
  <c r="J253" i="24" s="1"/>
  <c r="N253" i="24"/>
  <c r="M253" i="24" s="1"/>
  <c r="Q253" i="24"/>
  <c r="P253" i="24" s="1"/>
  <c r="U253" i="24"/>
  <c r="AF253" i="24"/>
  <c r="V253" i="24" s="1"/>
  <c r="AJ253" i="24"/>
  <c r="T253" i="24" s="1"/>
  <c r="S253" i="24" s="1"/>
  <c r="H254" i="24"/>
  <c r="G254" i="24" s="1"/>
  <c r="K254" i="24"/>
  <c r="J254" i="24" s="1"/>
  <c r="N254" i="24"/>
  <c r="M254" i="24" s="1"/>
  <c r="U254" i="24"/>
  <c r="V254" i="24"/>
  <c r="AF254" i="24"/>
  <c r="AJ254" i="24"/>
  <c r="T254" i="24" s="1"/>
  <c r="S254" i="24" s="1"/>
  <c r="H255" i="24"/>
  <c r="G255" i="24" s="1"/>
  <c r="K255" i="24"/>
  <c r="J255" i="24" s="1"/>
  <c r="N255" i="24"/>
  <c r="M255" i="24" s="1"/>
  <c r="Q255" i="24"/>
  <c r="P255" i="24" s="1"/>
  <c r="U255" i="24"/>
  <c r="AF255" i="24"/>
  <c r="V255" i="24" s="1"/>
  <c r="AJ255" i="24"/>
  <c r="T255" i="24" s="1"/>
  <c r="S255" i="24" s="1"/>
  <c r="H256" i="24"/>
  <c r="G256" i="24" s="1"/>
  <c r="K256" i="24"/>
  <c r="J256" i="24" s="1"/>
  <c r="N256" i="24"/>
  <c r="M256" i="24" s="1"/>
  <c r="U256" i="24"/>
  <c r="V256" i="24"/>
  <c r="AF256" i="24"/>
  <c r="AJ256" i="24"/>
  <c r="T256" i="24" s="1"/>
  <c r="S256" i="24" s="1"/>
  <c r="H257" i="24"/>
  <c r="G257" i="24" s="1"/>
  <c r="K257" i="24"/>
  <c r="J257" i="24" s="1"/>
  <c r="N257" i="24"/>
  <c r="M257" i="24" s="1"/>
  <c r="Q257" i="24"/>
  <c r="P257" i="24" s="1"/>
  <c r="U257" i="24"/>
  <c r="AF257" i="24"/>
  <c r="V257" i="24" s="1"/>
  <c r="AJ257" i="24"/>
  <c r="T257" i="24" s="1"/>
  <c r="S257" i="24" s="1"/>
  <c r="H258" i="24"/>
  <c r="G258" i="24" s="1"/>
  <c r="K258" i="24"/>
  <c r="J258" i="24" s="1"/>
  <c r="N258" i="24"/>
  <c r="M258" i="24" s="1"/>
  <c r="U258" i="24"/>
  <c r="V258" i="24"/>
  <c r="AF258" i="24"/>
  <c r="AJ258" i="24"/>
  <c r="T258" i="24" s="1"/>
  <c r="S258" i="24" s="1"/>
  <c r="H259" i="24"/>
  <c r="G259" i="24" s="1"/>
  <c r="K259" i="24"/>
  <c r="J259" i="24" s="1"/>
  <c r="N259" i="24"/>
  <c r="M259" i="24" s="1"/>
  <c r="Q259" i="24"/>
  <c r="P259" i="24" s="1"/>
  <c r="U259" i="24"/>
  <c r="AF259" i="24"/>
  <c r="V259" i="24" s="1"/>
  <c r="AJ259" i="24"/>
  <c r="T259" i="24" s="1"/>
  <c r="S259" i="24" s="1"/>
  <c r="H260" i="24"/>
  <c r="G260" i="24" s="1"/>
  <c r="K260" i="24"/>
  <c r="J260" i="24" s="1"/>
  <c r="N260" i="24"/>
  <c r="M260" i="24" s="1"/>
  <c r="U260" i="24"/>
  <c r="V260" i="24"/>
  <c r="AF260" i="24"/>
  <c r="AJ260" i="24"/>
  <c r="T260" i="24" s="1"/>
  <c r="S260" i="24" s="1"/>
  <c r="H261" i="24"/>
  <c r="G261" i="24" s="1"/>
  <c r="K261" i="24"/>
  <c r="J261" i="24" s="1"/>
  <c r="N261" i="24"/>
  <c r="M261" i="24" s="1"/>
  <c r="Q261" i="24"/>
  <c r="P261" i="24" s="1"/>
  <c r="U261" i="24"/>
  <c r="AF261" i="24"/>
  <c r="V261" i="24" s="1"/>
  <c r="AJ261" i="24"/>
  <c r="T261" i="24" s="1"/>
  <c r="S261" i="24" s="1"/>
  <c r="H262" i="24"/>
  <c r="G262" i="24" s="1"/>
  <c r="K262" i="24"/>
  <c r="J262" i="24" s="1"/>
  <c r="N262" i="24"/>
  <c r="M262" i="24" s="1"/>
  <c r="U262" i="24"/>
  <c r="V262" i="24"/>
  <c r="AF262" i="24"/>
  <c r="AJ262" i="24"/>
  <c r="T262" i="24" s="1"/>
  <c r="S262" i="24" s="1"/>
  <c r="H263" i="24"/>
  <c r="G263" i="24" s="1"/>
  <c r="K263" i="24"/>
  <c r="J263" i="24" s="1"/>
  <c r="N263" i="24"/>
  <c r="M263" i="24" s="1"/>
  <c r="Q263" i="24"/>
  <c r="P263" i="24" s="1"/>
  <c r="U263" i="24"/>
  <c r="AF263" i="24"/>
  <c r="V263" i="24" s="1"/>
  <c r="AJ263" i="24"/>
  <c r="T263" i="24" s="1"/>
  <c r="S263" i="24" s="1"/>
  <c r="H264" i="24"/>
  <c r="G264" i="24" s="1"/>
  <c r="K264" i="24"/>
  <c r="J264" i="24" s="1"/>
  <c r="N264" i="24"/>
  <c r="M264" i="24" s="1"/>
  <c r="U264" i="24"/>
  <c r="V264" i="24"/>
  <c r="AF264" i="24"/>
  <c r="AJ264" i="24"/>
  <c r="T264" i="24" s="1"/>
  <c r="S264" i="24" s="1"/>
  <c r="H265" i="24"/>
  <c r="G265" i="24" s="1"/>
  <c r="K265" i="24"/>
  <c r="J265" i="24" s="1"/>
  <c r="N265" i="24"/>
  <c r="M265" i="24" s="1"/>
  <c r="Q265" i="24"/>
  <c r="P265" i="24" s="1"/>
  <c r="U265" i="24"/>
  <c r="AF265" i="24"/>
  <c r="V265" i="24" s="1"/>
  <c r="AJ265" i="24"/>
  <c r="T265" i="24" s="1"/>
  <c r="S265" i="24" s="1"/>
  <c r="H266" i="24"/>
  <c r="G266" i="24" s="1"/>
  <c r="K266" i="24"/>
  <c r="J266" i="24" s="1"/>
  <c r="N266" i="24"/>
  <c r="M266" i="24" s="1"/>
  <c r="U266" i="24"/>
  <c r="V266" i="24"/>
  <c r="AF266" i="24"/>
  <c r="AJ266" i="24"/>
  <c r="T266" i="24" s="1"/>
  <c r="S266" i="24" s="1"/>
  <c r="H267" i="24"/>
  <c r="G267" i="24" s="1"/>
  <c r="K267" i="24"/>
  <c r="J267" i="24" s="1"/>
  <c r="N267" i="24"/>
  <c r="M267" i="24" s="1"/>
  <c r="Q267" i="24"/>
  <c r="P267" i="24" s="1"/>
  <c r="U267" i="24"/>
  <c r="AF267" i="24"/>
  <c r="V267" i="24" s="1"/>
  <c r="AJ267" i="24"/>
  <c r="T267" i="24" s="1"/>
  <c r="S267" i="24" s="1"/>
  <c r="H268" i="24"/>
  <c r="G268" i="24" s="1"/>
  <c r="K268" i="24"/>
  <c r="J268" i="24" s="1"/>
  <c r="N268" i="24"/>
  <c r="M268" i="24" s="1"/>
  <c r="U268" i="24"/>
  <c r="V268" i="24"/>
  <c r="AF268" i="24"/>
  <c r="AJ268" i="24"/>
  <c r="T268" i="24" s="1"/>
  <c r="S268" i="24" s="1"/>
  <c r="H269" i="24"/>
  <c r="G269" i="24" s="1"/>
  <c r="K269" i="24"/>
  <c r="J269" i="24" s="1"/>
  <c r="N269" i="24"/>
  <c r="M269" i="24" s="1"/>
  <c r="Q269" i="24"/>
  <c r="P269" i="24" s="1"/>
  <c r="U269" i="24"/>
  <c r="AF269" i="24"/>
  <c r="V269" i="24" s="1"/>
  <c r="AJ269" i="24"/>
  <c r="T269" i="24" s="1"/>
  <c r="S269" i="24" s="1"/>
  <c r="H270" i="24"/>
  <c r="G270" i="24" s="1"/>
  <c r="K270" i="24"/>
  <c r="J270" i="24" s="1"/>
  <c r="N270" i="24"/>
  <c r="M270" i="24" s="1"/>
  <c r="U270" i="24"/>
  <c r="V270" i="24"/>
  <c r="AF270" i="24"/>
  <c r="AJ270" i="24"/>
  <c r="T270" i="24" s="1"/>
  <c r="S270" i="24" s="1"/>
  <c r="H271" i="24"/>
  <c r="G271" i="24" s="1"/>
  <c r="K271" i="24"/>
  <c r="J271" i="24" s="1"/>
  <c r="N271" i="24"/>
  <c r="M271" i="24" s="1"/>
  <c r="Q271" i="24"/>
  <c r="P271" i="24" s="1"/>
  <c r="U271" i="24"/>
  <c r="AF271" i="24"/>
  <c r="V271" i="24" s="1"/>
  <c r="AJ271" i="24"/>
  <c r="T271" i="24" s="1"/>
  <c r="S271" i="24" s="1"/>
  <c r="H272" i="24"/>
  <c r="G272" i="24" s="1"/>
  <c r="K272" i="24"/>
  <c r="J272" i="24" s="1"/>
  <c r="N272" i="24"/>
  <c r="M272" i="24" s="1"/>
  <c r="U272" i="24"/>
  <c r="V272" i="24"/>
  <c r="AF272" i="24"/>
  <c r="AJ272" i="24"/>
  <c r="T272" i="24" s="1"/>
  <c r="S272" i="24" s="1"/>
  <c r="H273" i="24"/>
  <c r="G273" i="24" s="1"/>
  <c r="K273" i="24"/>
  <c r="J273" i="24" s="1"/>
  <c r="N273" i="24"/>
  <c r="M273" i="24" s="1"/>
  <c r="Q273" i="24"/>
  <c r="P273" i="24" s="1"/>
  <c r="U273" i="24"/>
  <c r="AF273" i="24"/>
  <c r="V273" i="24" s="1"/>
  <c r="AJ273" i="24"/>
  <c r="T273" i="24" s="1"/>
  <c r="S273" i="24" s="1"/>
  <c r="H274" i="24"/>
  <c r="G274" i="24" s="1"/>
  <c r="K274" i="24"/>
  <c r="J274" i="24" s="1"/>
  <c r="N274" i="24"/>
  <c r="M274" i="24" s="1"/>
  <c r="U274" i="24"/>
  <c r="V274" i="24"/>
  <c r="AF274" i="24"/>
  <c r="AJ274" i="24"/>
  <c r="T274" i="24" s="1"/>
  <c r="S274" i="24" s="1"/>
  <c r="H275" i="24"/>
  <c r="G275" i="24" s="1"/>
  <c r="K275" i="24"/>
  <c r="J275" i="24" s="1"/>
  <c r="N275" i="24"/>
  <c r="M275" i="24" s="1"/>
  <c r="Q275" i="24"/>
  <c r="P275" i="24" s="1"/>
  <c r="U275" i="24"/>
  <c r="AF275" i="24"/>
  <c r="V275" i="24" s="1"/>
  <c r="AJ275" i="24"/>
  <c r="T275" i="24" s="1"/>
  <c r="S275" i="24" s="1"/>
  <c r="H276" i="24"/>
  <c r="G276" i="24" s="1"/>
  <c r="K276" i="24"/>
  <c r="J276" i="24" s="1"/>
  <c r="N276" i="24"/>
  <c r="M276" i="24" s="1"/>
  <c r="U276" i="24"/>
  <c r="V276" i="24"/>
  <c r="AF276" i="24"/>
  <c r="AJ276" i="24"/>
  <c r="T276" i="24" s="1"/>
  <c r="S276" i="24" s="1"/>
  <c r="H277" i="24"/>
  <c r="G277" i="24" s="1"/>
  <c r="K277" i="24"/>
  <c r="J277" i="24" s="1"/>
  <c r="N277" i="24"/>
  <c r="M277" i="24" s="1"/>
  <c r="Q277" i="24"/>
  <c r="P277" i="24" s="1"/>
  <c r="U277" i="24"/>
  <c r="AF277" i="24"/>
  <c r="V277" i="24" s="1"/>
  <c r="AJ277" i="24"/>
  <c r="T277" i="24" s="1"/>
  <c r="S277" i="24" s="1"/>
  <c r="H278" i="24"/>
  <c r="G278" i="24" s="1"/>
  <c r="K278" i="24"/>
  <c r="J278" i="24" s="1"/>
  <c r="N278" i="24"/>
  <c r="M278" i="24" s="1"/>
  <c r="U278" i="24"/>
  <c r="V278" i="24"/>
  <c r="AF278" i="24"/>
  <c r="AJ278" i="24"/>
  <c r="T278" i="24" s="1"/>
  <c r="S278" i="24" s="1"/>
  <c r="H279" i="24"/>
  <c r="G279" i="24" s="1"/>
  <c r="K279" i="24"/>
  <c r="J279" i="24" s="1"/>
  <c r="N279" i="24"/>
  <c r="M279" i="24" s="1"/>
  <c r="Q279" i="24"/>
  <c r="P279" i="24" s="1"/>
  <c r="U279" i="24"/>
  <c r="AF279" i="24"/>
  <c r="V279" i="24" s="1"/>
  <c r="AJ279" i="24"/>
  <c r="T279" i="24" s="1"/>
  <c r="S279" i="24" s="1"/>
  <c r="H280" i="24"/>
  <c r="G280" i="24" s="1"/>
  <c r="K280" i="24"/>
  <c r="J280" i="24" s="1"/>
  <c r="N280" i="24"/>
  <c r="M280" i="24" s="1"/>
  <c r="U280" i="24"/>
  <c r="V280" i="24"/>
  <c r="AF280" i="24"/>
  <c r="AJ280" i="24"/>
  <c r="T280" i="24" s="1"/>
  <c r="S280" i="24" s="1"/>
  <c r="H281" i="24"/>
  <c r="G281" i="24" s="1"/>
  <c r="K281" i="24"/>
  <c r="J281" i="24" s="1"/>
  <c r="N281" i="24"/>
  <c r="M281" i="24" s="1"/>
  <c r="Q281" i="24"/>
  <c r="P281" i="24" s="1"/>
  <c r="U281" i="24"/>
  <c r="AF281" i="24"/>
  <c r="V281" i="24" s="1"/>
  <c r="AJ281" i="24"/>
  <c r="T281" i="24" s="1"/>
  <c r="S281" i="24" s="1"/>
  <c r="H282" i="24"/>
  <c r="G282" i="24" s="1"/>
  <c r="K282" i="24"/>
  <c r="J282" i="24" s="1"/>
  <c r="N282" i="24"/>
  <c r="M282" i="24" s="1"/>
  <c r="U282" i="24"/>
  <c r="V282" i="24"/>
  <c r="AF282" i="24"/>
  <c r="AJ282" i="24"/>
  <c r="T282" i="24" s="1"/>
  <c r="S282" i="24" s="1"/>
  <c r="H283" i="24"/>
  <c r="G283" i="24" s="1"/>
  <c r="K283" i="24"/>
  <c r="J283" i="24" s="1"/>
  <c r="N283" i="24"/>
  <c r="M283" i="24" s="1"/>
  <c r="Q283" i="24"/>
  <c r="P283" i="24" s="1"/>
  <c r="U283" i="24"/>
  <c r="AF283" i="24"/>
  <c r="V283" i="24" s="1"/>
  <c r="AJ283" i="24"/>
  <c r="T283" i="24" s="1"/>
  <c r="S283" i="24" s="1"/>
  <c r="H284" i="24"/>
  <c r="G284" i="24" s="1"/>
  <c r="K284" i="24"/>
  <c r="J284" i="24" s="1"/>
  <c r="N284" i="24"/>
  <c r="M284" i="24" s="1"/>
  <c r="U284" i="24"/>
  <c r="V284" i="24"/>
  <c r="AF284" i="24"/>
  <c r="AJ284" i="24"/>
  <c r="T284" i="24" s="1"/>
  <c r="S284" i="24" s="1"/>
  <c r="H285" i="24"/>
  <c r="G285" i="24" s="1"/>
  <c r="K285" i="24"/>
  <c r="J285" i="24" s="1"/>
  <c r="N285" i="24"/>
  <c r="M285" i="24" s="1"/>
  <c r="Q285" i="24"/>
  <c r="P285" i="24" s="1"/>
  <c r="U285" i="24"/>
  <c r="AF285" i="24"/>
  <c r="V285" i="24" s="1"/>
  <c r="AJ285" i="24"/>
  <c r="T285" i="24" s="1"/>
  <c r="S285" i="24" s="1"/>
  <c r="H286" i="24"/>
  <c r="G286" i="24" s="1"/>
  <c r="K286" i="24"/>
  <c r="J286" i="24" s="1"/>
  <c r="N286" i="24"/>
  <c r="M286" i="24" s="1"/>
  <c r="U286" i="24"/>
  <c r="V286" i="24"/>
  <c r="AF286" i="24"/>
  <c r="AJ286" i="24"/>
  <c r="T286" i="24" s="1"/>
  <c r="S286" i="24" s="1"/>
  <c r="H287" i="24"/>
  <c r="G287" i="24" s="1"/>
  <c r="K287" i="24"/>
  <c r="J287" i="24" s="1"/>
  <c r="N287" i="24"/>
  <c r="M287" i="24" s="1"/>
  <c r="Q287" i="24"/>
  <c r="P287" i="24" s="1"/>
  <c r="U287" i="24"/>
  <c r="AF287" i="24"/>
  <c r="V287" i="24" s="1"/>
  <c r="AJ287" i="24"/>
  <c r="T287" i="24" s="1"/>
  <c r="S287" i="24" s="1"/>
  <c r="H288" i="24"/>
  <c r="G288" i="24" s="1"/>
  <c r="K288" i="24"/>
  <c r="J288" i="24" s="1"/>
  <c r="N288" i="24"/>
  <c r="M288" i="24" s="1"/>
  <c r="U288" i="24"/>
  <c r="V288" i="24"/>
  <c r="AF288" i="24"/>
  <c r="AJ288" i="24"/>
  <c r="T288" i="24" s="1"/>
  <c r="S288" i="24" s="1"/>
  <c r="H289" i="24"/>
  <c r="G289" i="24" s="1"/>
  <c r="K289" i="24"/>
  <c r="J289" i="24" s="1"/>
  <c r="N289" i="24"/>
  <c r="M289" i="24" s="1"/>
  <c r="Q289" i="24"/>
  <c r="P289" i="24" s="1"/>
  <c r="U289" i="24"/>
  <c r="AF289" i="24"/>
  <c r="V289" i="24" s="1"/>
  <c r="AJ289" i="24"/>
  <c r="T289" i="24" s="1"/>
  <c r="S289" i="24" s="1"/>
  <c r="H290" i="24"/>
  <c r="G290" i="24" s="1"/>
  <c r="K290" i="24"/>
  <c r="J290" i="24" s="1"/>
  <c r="N290" i="24"/>
  <c r="M290" i="24" s="1"/>
  <c r="U290" i="24"/>
  <c r="V290" i="24"/>
  <c r="AF290" i="24"/>
  <c r="AJ290" i="24"/>
  <c r="T290" i="24" s="1"/>
  <c r="S290" i="24" s="1"/>
  <c r="H291" i="24"/>
  <c r="G291" i="24" s="1"/>
  <c r="K291" i="24"/>
  <c r="J291" i="24" s="1"/>
  <c r="N291" i="24"/>
  <c r="M291" i="24" s="1"/>
  <c r="Q291" i="24"/>
  <c r="P291" i="24" s="1"/>
  <c r="U291" i="24"/>
  <c r="AF291" i="24"/>
  <c r="V291" i="24" s="1"/>
  <c r="AJ291" i="24"/>
  <c r="T291" i="24" s="1"/>
  <c r="S291" i="24" s="1"/>
  <c r="H292" i="24"/>
  <c r="G292" i="24" s="1"/>
  <c r="K292" i="24"/>
  <c r="J292" i="24" s="1"/>
  <c r="N292" i="24"/>
  <c r="M292" i="24" s="1"/>
  <c r="U292" i="24"/>
  <c r="V292" i="24"/>
  <c r="AF292" i="24"/>
  <c r="AJ292" i="24"/>
  <c r="T292" i="24" s="1"/>
  <c r="S292" i="24" s="1"/>
  <c r="H293" i="24"/>
  <c r="G293" i="24" s="1"/>
  <c r="K293" i="24"/>
  <c r="J293" i="24" s="1"/>
  <c r="N293" i="24"/>
  <c r="M293" i="24" s="1"/>
  <c r="Q293" i="24"/>
  <c r="P293" i="24" s="1"/>
  <c r="U293" i="24"/>
  <c r="AF293" i="24"/>
  <c r="V293" i="24" s="1"/>
  <c r="AJ293" i="24"/>
  <c r="T293" i="24" s="1"/>
  <c r="S293" i="24" s="1"/>
  <c r="H294" i="24"/>
  <c r="G294" i="24" s="1"/>
  <c r="K294" i="24"/>
  <c r="J294" i="24" s="1"/>
  <c r="N294" i="24"/>
  <c r="M294" i="24" s="1"/>
  <c r="U294" i="24"/>
  <c r="V294" i="24"/>
  <c r="AF294" i="24"/>
  <c r="AJ294" i="24"/>
  <c r="T294" i="24" s="1"/>
  <c r="S294" i="24" s="1"/>
  <c r="H295" i="24"/>
  <c r="G295" i="24" s="1"/>
  <c r="K295" i="24"/>
  <c r="J295" i="24" s="1"/>
  <c r="N295" i="24"/>
  <c r="M295" i="24" s="1"/>
  <c r="Q295" i="24"/>
  <c r="P295" i="24" s="1"/>
  <c r="U295" i="24"/>
  <c r="AF295" i="24"/>
  <c r="V295" i="24" s="1"/>
  <c r="AJ295" i="24"/>
  <c r="T295" i="24" s="1"/>
  <c r="S295" i="24" s="1"/>
  <c r="H296" i="24"/>
  <c r="G296" i="24" s="1"/>
  <c r="K296" i="24"/>
  <c r="J296" i="24" s="1"/>
  <c r="N296" i="24"/>
  <c r="M296" i="24" s="1"/>
  <c r="U296" i="24"/>
  <c r="V296" i="24"/>
  <c r="AF296" i="24"/>
  <c r="AJ296" i="24"/>
  <c r="T296" i="24" s="1"/>
  <c r="S296" i="24" s="1"/>
  <c r="H297" i="24"/>
  <c r="G297" i="24" s="1"/>
  <c r="K297" i="24"/>
  <c r="J297" i="24" s="1"/>
  <c r="N297" i="24"/>
  <c r="M297" i="24" s="1"/>
  <c r="Q297" i="24"/>
  <c r="P297" i="24" s="1"/>
  <c r="U297" i="24"/>
  <c r="AF297" i="24"/>
  <c r="V297" i="24" s="1"/>
  <c r="AJ297" i="24"/>
  <c r="T297" i="24" s="1"/>
  <c r="S297" i="24" s="1"/>
  <c r="H298" i="24"/>
  <c r="G298" i="24" s="1"/>
  <c r="K298" i="24"/>
  <c r="J298" i="24" s="1"/>
  <c r="N298" i="24"/>
  <c r="M298" i="24" s="1"/>
  <c r="U298" i="24"/>
  <c r="V298" i="24"/>
  <c r="AF298" i="24"/>
  <c r="AJ298" i="24"/>
  <c r="T298" i="24" s="1"/>
  <c r="S298" i="24" s="1"/>
  <c r="H299" i="24"/>
  <c r="G299" i="24" s="1"/>
  <c r="K299" i="24"/>
  <c r="J299" i="24" s="1"/>
  <c r="N299" i="24"/>
  <c r="M299" i="24" s="1"/>
  <c r="Q299" i="24"/>
  <c r="P299" i="24" s="1"/>
  <c r="U299" i="24"/>
  <c r="AF299" i="24"/>
  <c r="V299" i="24" s="1"/>
  <c r="AJ299" i="24"/>
  <c r="T299" i="24" s="1"/>
  <c r="S299" i="24" s="1"/>
  <c r="H300" i="24"/>
  <c r="G300" i="24" s="1"/>
  <c r="K300" i="24"/>
  <c r="J300" i="24" s="1"/>
  <c r="N300" i="24"/>
  <c r="M300" i="24" s="1"/>
  <c r="U300" i="24"/>
  <c r="V300" i="24"/>
  <c r="AF300" i="24"/>
  <c r="AJ300" i="24"/>
  <c r="T300" i="24" s="1"/>
  <c r="S300" i="24" s="1"/>
  <c r="H301" i="24"/>
  <c r="G301" i="24" s="1"/>
  <c r="K301" i="24"/>
  <c r="J301" i="24" s="1"/>
  <c r="N301" i="24"/>
  <c r="M301" i="24" s="1"/>
  <c r="Q301" i="24"/>
  <c r="P301" i="24" s="1"/>
  <c r="U301" i="24"/>
  <c r="AF301" i="24"/>
  <c r="V301" i="24" s="1"/>
  <c r="AJ301" i="24"/>
  <c r="T301" i="24" s="1"/>
  <c r="S301" i="24" s="1"/>
  <c r="H302" i="24"/>
  <c r="G302" i="24" s="1"/>
  <c r="K302" i="24"/>
  <c r="J302" i="24" s="1"/>
  <c r="N302" i="24"/>
  <c r="M302" i="24" s="1"/>
  <c r="U302" i="24"/>
  <c r="V302" i="24"/>
  <c r="AF302" i="24"/>
  <c r="AJ302" i="24"/>
  <c r="T302" i="24" s="1"/>
  <c r="S302" i="24" s="1"/>
  <c r="H303" i="24"/>
  <c r="G303" i="24" s="1"/>
  <c r="K303" i="24"/>
  <c r="J303" i="24" s="1"/>
  <c r="N303" i="24"/>
  <c r="M303" i="24" s="1"/>
  <c r="Q303" i="24"/>
  <c r="P303" i="24" s="1"/>
  <c r="U303" i="24"/>
  <c r="AF303" i="24"/>
  <c r="V303" i="24" s="1"/>
  <c r="AJ303" i="24"/>
  <c r="T303" i="24" s="1"/>
  <c r="S303" i="24" s="1"/>
  <c r="H304" i="24"/>
  <c r="G304" i="24" s="1"/>
  <c r="K304" i="24"/>
  <c r="J304" i="24" s="1"/>
  <c r="N304" i="24"/>
  <c r="M304" i="24" s="1"/>
  <c r="U304" i="24"/>
  <c r="V304" i="24"/>
  <c r="AF304" i="24"/>
  <c r="AJ304" i="24"/>
  <c r="T304" i="24" s="1"/>
  <c r="S304" i="24" s="1"/>
  <c r="H305" i="24"/>
  <c r="G305" i="24" s="1"/>
  <c r="K305" i="24"/>
  <c r="J305" i="24" s="1"/>
  <c r="N305" i="24"/>
  <c r="M305" i="24" s="1"/>
  <c r="Q305" i="24"/>
  <c r="P305" i="24" s="1"/>
  <c r="U305" i="24"/>
  <c r="AF305" i="24"/>
  <c r="V305" i="24" s="1"/>
  <c r="AJ305" i="24"/>
  <c r="T305" i="24" s="1"/>
  <c r="S305" i="24" s="1"/>
  <c r="H306" i="24"/>
  <c r="G306" i="24" s="1"/>
  <c r="K306" i="24"/>
  <c r="J306" i="24" s="1"/>
  <c r="N306" i="24"/>
  <c r="M306" i="24" s="1"/>
  <c r="U306" i="24"/>
  <c r="V306" i="24"/>
  <c r="AF306" i="24"/>
  <c r="AJ306" i="24"/>
  <c r="T306" i="24" s="1"/>
  <c r="S306" i="24" s="1"/>
  <c r="H307" i="24"/>
  <c r="G307" i="24" s="1"/>
  <c r="K307" i="24"/>
  <c r="J307" i="24" s="1"/>
  <c r="N307" i="24"/>
  <c r="M307" i="24" s="1"/>
  <c r="Q307" i="24"/>
  <c r="P307" i="24" s="1"/>
  <c r="U307" i="24"/>
  <c r="AF307" i="24"/>
  <c r="V307" i="24" s="1"/>
  <c r="AJ307" i="24"/>
  <c r="T307" i="24" s="1"/>
  <c r="S307" i="24" s="1"/>
  <c r="H308" i="24"/>
  <c r="G308" i="24" s="1"/>
  <c r="K308" i="24"/>
  <c r="J308" i="24" s="1"/>
  <c r="N308" i="24"/>
  <c r="M308" i="24" s="1"/>
  <c r="U308" i="24"/>
  <c r="V308" i="24"/>
  <c r="AF308" i="24"/>
  <c r="AJ308" i="24"/>
  <c r="T308" i="24" s="1"/>
  <c r="S308" i="24" s="1"/>
  <c r="H309" i="24"/>
  <c r="G309" i="24" s="1"/>
  <c r="K309" i="24"/>
  <c r="J309" i="24" s="1"/>
  <c r="N309" i="24"/>
  <c r="M309" i="24" s="1"/>
  <c r="Q309" i="24"/>
  <c r="P309" i="24" s="1"/>
  <c r="U309" i="24"/>
  <c r="AF309" i="24"/>
  <c r="V309" i="24" s="1"/>
  <c r="AJ309" i="24"/>
  <c r="T309" i="24" s="1"/>
  <c r="S309" i="24" s="1"/>
  <c r="H310" i="24"/>
  <c r="G310" i="24" s="1"/>
  <c r="K310" i="24"/>
  <c r="J310" i="24" s="1"/>
  <c r="N310" i="24"/>
  <c r="M310" i="24" s="1"/>
  <c r="U310" i="24"/>
  <c r="V310" i="24"/>
  <c r="AF310" i="24"/>
  <c r="AJ310" i="24"/>
  <c r="T310" i="24" s="1"/>
  <c r="S310" i="24" s="1"/>
  <c r="H311" i="24"/>
  <c r="G311" i="24" s="1"/>
  <c r="K311" i="24"/>
  <c r="J311" i="24" s="1"/>
  <c r="N311" i="24"/>
  <c r="M311" i="24" s="1"/>
  <c r="Q311" i="24"/>
  <c r="P311" i="24" s="1"/>
  <c r="U311" i="24"/>
  <c r="AF311" i="24"/>
  <c r="V311" i="24" s="1"/>
  <c r="AJ311" i="24"/>
  <c r="T311" i="24" s="1"/>
  <c r="S311" i="24" s="1"/>
  <c r="U312" i="24"/>
  <c r="AF312" i="24"/>
  <c r="V312" i="24" s="1"/>
  <c r="AJ312" i="24"/>
  <c r="Q312" i="24" s="1"/>
  <c r="P312" i="24" s="1"/>
  <c r="H313" i="24"/>
  <c r="G313" i="24" s="1"/>
  <c r="K313" i="24"/>
  <c r="J313" i="24" s="1"/>
  <c r="N313" i="24"/>
  <c r="M313" i="24" s="1"/>
  <c r="U313" i="24"/>
  <c r="AF313" i="24"/>
  <c r="V313" i="24" s="1"/>
  <c r="AJ313" i="24"/>
  <c r="Q313" i="24" s="1"/>
  <c r="P313" i="24" s="1"/>
  <c r="Q31" i="22"/>
  <c r="AA31" i="22"/>
  <c r="R31" i="22" s="1"/>
  <c r="AE31" i="22"/>
  <c r="G31" i="22" s="1"/>
  <c r="F31" i="22" s="1"/>
  <c r="Q32" i="22"/>
  <c r="R32" i="22"/>
  <c r="AA32" i="22"/>
  <c r="AE32" i="22"/>
  <c r="G32" i="22" s="1"/>
  <c r="F32" i="22" s="1"/>
  <c r="Q33" i="22"/>
  <c r="R33" i="22"/>
  <c r="AA33" i="22"/>
  <c r="AE33" i="22"/>
  <c r="G33" i="22" s="1"/>
  <c r="F33" i="22" s="1"/>
  <c r="Q34" i="22"/>
  <c r="R34" i="22"/>
  <c r="AA34" i="22"/>
  <c r="AE34" i="22"/>
  <c r="G34" i="22" s="1"/>
  <c r="F34" i="22" s="1"/>
  <c r="Q35" i="22"/>
  <c r="R35" i="22"/>
  <c r="AA35" i="22"/>
  <c r="AE35" i="22"/>
  <c r="G35" i="22" s="1"/>
  <c r="F35" i="22" s="1"/>
  <c r="Q36" i="22"/>
  <c r="R36" i="22"/>
  <c r="AA36" i="22"/>
  <c r="AE36" i="22"/>
  <c r="G36" i="22" s="1"/>
  <c r="F36" i="22" s="1"/>
  <c r="Q37" i="22"/>
  <c r="R37" i="22"/>
  <c r="AA37" i="22"/>
  <c r="AE37" i="22"/>
  <c r="G37" i="22" s="1"/>
  <c r="F37" i="22" s="1"/>
  <c r="Q38" i="22"/>
  <c r="R38" i="22"/>
  <c r="AA38" i="22"/>
  <c r="AE38" i="22"/>
  <c r="G38" i="22" s="1"/>
  <c r="F38" i="22" s="1"/>
  <c r="Q39" i="22"/>
  <c r="R39" i="22"/>
  <c r="AA39" i="22"/>
  <c r="AE39" i="22"/>
  <c r="G39" i="22" s="1"/>
  <c r="F39" i="22" s="1"/>
  <c r="Q40" i="22"/>
  <c r="R40" i="22"/>
  <c r="AA40" i="22"/>
  <c r="AE40" i="22"/>
  <c r="G40" i="22" s="1"/>
  <c r="F40" i="22" s="1"/>
  <c r="Q41" i="22"/>
  <c r="R41" i="22"/>
  <c r="AA41" i="22"/>
  <c r="AE41" i="22"/>
  <c r="G41" i="22" s="1"/>
  <c r="F41" i="22" s="1"/>
  <c r="Q42" i="22"/>
  <c r="R42" i="22"/>
  <c r="AA42" i="22"/>
  <c r="AE42" i="22"/>
  <c r="G42" i="22" s="1"/>
  <c r="F42" i="22" s="1"/>
  <c r="Q43" i="22"/>
  <c r="R43" i="22"/>
  <c r="AA43" i="22"/>
  <c r="AE43" i="22"/>
  <c r="G43" i="22" s="1"/>
  <c r="F43" i="22" s="1"/>
  <c r="Q44" i="22"/>
  <c r="R44" i="22"/>
  <c r="AA44" i="22"/>
  <c r="AE44" i="22"/>
  <c r="G44" i="22" s="1"/>
  <c r="F44" i="22" s="1"/>
  <c r="Q45" i="22"/>
  <c r="R45" i="22"/>
  <c r="AA45" i="22"/>
  <c r="AE45" i="22"/>
  <c r="G45" i="22" s="1"/>
  <c r="F45" i="22" s="1"/>
  <c r="Q46" i="22"/>
  <c r="R46" i="22"/>
  <c r="AA46" i="22"/>
  <c r="AE46" i="22"/>
  <c r="G46" i="22" s="1"/>
  <c r="F46" i="22" s="1"/>
  <c r="Q47" i="22"/>
  <c r="R47" i="22"/>
  <c r="AA47" i="22"/>
  <c r="AE47" i="22"/>
  <c r="G47" i="22" s="1"/>
  <c r="F47" i="22" s="1"/>
  <c r="Q48" i="22"/>
  <c r="R48" i="22"/>
  <c r="AA48" i="22"/>
  <c r="AE48" i="22"/>
  <c r="G48" i="22" s="1"/>
  <c r="F48" i="22" s="1"/>
  <c r="Q49" i="22"/>
  <c r="R49" i="22"/>
  <c r="AA49" i="22"/>
  <c r="AE49" i="22"/>
  <c r="G49" i="22" s="1"/>
  <c r="F49" i="22" s="1"/>
  <c r="Q50" i="22"/>
  <c r="R50" i="22"/>
  <c r="AA50" i="22"/>
  <c r="AE50" i="22"/>
  <c r="G50" i="22" s="1"/>
  <c r="F50" i="22" s="1"/>
  <c r="Q51" i="22"/>
  <c r="R51" i="22"/>
  <c r="AA51" i="22"/>
  <c r="AE51" i="22"/>
  <c r="G51" i="22" s="1"/>
  <c r="F51" i="22" s="1"/>
  <c r="Q52" i="22"/>
  <c r="R52" i="22"/>
  <c r="AA52" i="22"/>
  <c r="AE52" i="22"/>
  <c r="G52" i="22" s="1"/>
  <c r="F52" i="22" s="1"/>
  <c r="Q53" i="22"/>
  <c r="R53" i="22"/>
  <c r="AA53" i="22"/>
  <c r="AE53" i="22"/>
  <c r="G53" i="22" s="1"/>
  <c r="F53" i="22" s="1"/>
  <c r="Q54" i="22"/>
  <c r="R54" i="22"/>
  <c r="AA54" i="22"/>
  <c r="AE54" i="22"/>
  <c r="G54" i="22" s="1"/>
  <c r="F54" i="22" s="1"/>
  <c r="Q55" i="22"/>
  <c r="R55" i="22"/>
  <c r="AA55" i="22"/>
  <c r="AE55" i="22"/>
  <c r="G55" i="22" s="1"/>
  <c r="F55" i="22" s="1"/>
  <c r="Q56" i="22"/>
  <c r="R56" i="22"/>
  <c r="AA56" i="22"/>
  <c r="AE56" i="22"/>
  <c r="G56" i="22" s="1"/>
  <c r="F56" i="22" s="1"/>
  <c r="Q57" i="22"/>
  <c r="R57" i="22"/>
  <c r="AA57" i="22"/>
  <c r="AE57" i="22"/>
  <c r="J57" i="22" s="1"/>
  <c r="I57" i="22" s="1"/>
  <c r="Q58" i="22"/>
  <c r="R58" i="22"/>
  <c r="AA58" i="22"/>
  <c r="AE58" i="22"/>
  <c r="J58" i="22" s="1"/>
  <c r="I58" i="22" s="1"/>
  <c r="Q59" i="22"/>
  <c r="R59" i="22"/>
  <c r="AA59" i="22"/>
  <c r="AE59" i="22"/>
  <c r="Q60" i="22"/>
  <c r="R60" i="22"/>
  <c r="AA60" i="22"/>
  <c r="AE60" i="22"/>
  <c r="Q61" i="22"/>
  <c r="R61" i="22"/>
  <c r="AA61" i="22"/>
  <c r="AE61" i="22"/>
  <c r="Q62" i="22"/>
  <c r="R62" i="22"/>
  <c r="AA62" i="22"/>
  <c r="AE62" i="22"/>
  <c r="Q63" i="22"/>
  <c r="R63" i="22"/>
  <c r="AA63" i="22"/>
  <c r="AE63" i="22"/>
  <c r="Q64" i="22"/>
  <c r="R64" i="22"/>
  <c r="AA64" i="22"/>
  <c r="AE64" i="22"/>
  <c r="Q65" i="22"/>
  <c r="R65" i="22"/>
  <c r="AA65" i="22"/>
  <c r="AE65" i="22"/>
  <c r="Q66" i="22"/>
  <c r="R66" i="22"/>
  <c r="AA66" i="22"/>
  <c r="AE66" i="22"/>
  <c r="Q67" i="22"/>
  <c r="R67" i="22"/>
  <c r="AA67" i="22"/>
  <c r="AE67" i="22"/>
  <c r="Q68" i="22"/>
  <c r="R68" i="22"/>
  <c r="AA68" i="22"/>
  <c r="AE68" i="22"/>
  <c r="Q69" i="22"/>
  <c r="R69" i="22"/>
  <c r="AA69" i="22"/>
  <c r="AE69" i="22"/>
  <c r="Q70" i="22"/>
  <c r="R70" i="22"/>
  <c r="AA70" i="22"/>
  <c r="AE70" i="22"/>
  <c r="Q71" i="22"/>
  <c r="R71" i="22"/>
  <c r="AA71" i="22"/>
  <c r="AE71" i="22"/>
  <c r="Q72" i="22"/>
  <c r="R72" i="22"/>
  <c r="AA72" i="22"/>
  <c r="AE72" i="22"/>
  <c r="M73" i="22"/>
  <c r="L73" i="22" s="1"/>
  <c r="Q73" i="22"/>
  <c r="AA73" i="22"/>
  <c r="R73" i="22" s="1"/>
  <c r="AE73" i="22"/>
  <c r="G73" i="22" s="1"/>
  <c r="F73" i="22" s="1"/>
  <c r="G74" i="22"/>
  <c r="F74" i="22" s="1"/>
  <c r="M74" i="22"/>
  <c r="L74" i="22" s="1"/>
  <c r="Q74" i="22"/>
  <c r="AA74" i="22"/>
  <c r="R74" i="22" s="1"/>
  <c r="AE74" i="22"/>
  <c r="J74" i="22" s="1"/>
  <c r="I74" i="22" s="1"/>
  <c r="G75" i="22"/>
  <c r="F75" i="22" s="1"/>
  <c r="M75" i="22"/>
  <c r="L75" i="22" s="1"/>
  <c r="Q75" i="22"/>
  <c r="AA75" i="22"/>
  <c r="R75" i="22" s="1"/>
  <c r="AE75" i="22"/>
  <c r="J75" i="22" s="1"/>
  <c r="I75" i="22" s="1"/>
  <c r="G76" i="22"/>
  <c r="F76" i="22" s="1"/>
  <c r="M76" i="22"/>
  <c r="L76" i="22" s="1"/>
  <c r="Q76" i="22"/>
  <c r="AA76" i="22"/>
  <c r="R76" i="22" s="1"/>
  <c r="AE76" i="22"/>
  <c r="J76" i="22" s="1"/>
  <c r="I76" i="22" s="1"/>
  <c r="G77" i="22"/>
  <c r="F77" i="22" s="1"/>
  <c r="M77" i="22"/>
  <c r="L77" i="22" s="1"/>
  <c r="Q77" i="22"/>
  <c r="AA77" i="22"/>
  <c r="R77" i="22" s="1"/>
  <c r="AE77" i="22"/>
  <c r="J77" i="22" s="1"/>
  <c r="I77" i="22" s="1"/>
  <c r="G78" i="22"/>
  <c r="F78" i="22" s="1"/>
  <c r="M78" i="22"/>
  <c r="L78" i="22" s="1"/>
  <c r="Q78" i="22"/>
  <c r="AA78" i="22"/>
  <c r="R78" i="22" s="1"/>
  <c r="AE78" i="22"/>
  <c r="J78" i="22" s="1"/>
  <c r="I78" i="22" s="1"/>
  <c r="G79" i="22"/>
  <c r="F79" i="22" s="1"/>
  <c r="M79" i="22"/>
  <c r="L79" i="22" s="1"/>
  <c r="Q79" i="22"/>
  <c r="AA79" i="22"/>
  <c r="R79" i="22" s="1"/>
  <c r="AE79" i="22"/>
  <c r="J79" i="22" s="1"/>
  <c r="I79" i="22" s="1"/>
  <c r="G80" i="22"/>
  <c r="F80" i="22" s="1"/>
  <c r="M80" i="22"/>
  <c r="L80" i="22" s="1"/>
  <c r="Q80" i="22"/>
  <c r="AA80" i="22"/>
  <c r="R80" i="22" s="1"/>
  <c r="AE80" i="22"/>
  <c r="J80" i="22" s="1"/>
  <c r="I80" i="22" s="1"/>
  <c r="G81" i="22"/>
  <c r="F81" i="22" s="1"/>
  <c r="M81" i="22"/>
  <c r="L81" i="22" s="1"/>
  <c r="Q81" i="22"/>
  <c r="AA81" i="22"/>
  <c r="R81" i="22" s="1"/>
  <c r="AE81" i="22"/>
  <c r="J81" i="22" s="1"/>
  <c r="I81" i="22" s="1"/>
  <c r="G82" i="22"/>
  <c r="F82" i="22" s="1"/>
  <c r="M82" i="22"/>
  <c r="L82" i="22" s="1"/>
  <c r="Q82" i="22"/>
  <c r="AA82" i="22"/>
  <c r="R82" i="22" s="1"/>
  <c r="AE82" i="22"/>
  <c r="J82" i="22" s="1"/>
  <c r="I82" i="22" s="1"/>
  <c r="G83" i="22"/>
  <c r="F83" i="22" s="1"/>
  <c r="M83" i="22"/>
  <c r="L83" i="22" s="1"/>
  <c r="Q83" i="22"/>
  <c r="AA83" i="22"/>
  <c r="R83" i="22" s="1"/>
  <c r="AE83" i="22"/>
  <c r="J83" i="22" s="1"/>
  <c r="I83" i="22" s="1"/>
  <c r="G84" i="22"/>
  <c r="F84" i="22" s="1"/>
  <c r="M84" i="22"/>
  <c r="L84" i="22" s="1"/>
  <c r="Q84" i="22"/>
  <c r="AA84" i="22"/>
  <c r="R84" i="22" s="1"/>
  <c r="AE84" i="22"/>
  <c r="J84" i="22" s="1"/>
  <c r="I84" i="22" s="1"/>
  <c r="G85" i="22"/>
  <c r="F85" i="22" s="1"/>
  <c r="M85" i="22"/>
  <c r="L85" i="22" s="1"/>
  <c r="Q85" i="22"/>
  <c r="AA85" i="22"/>
  <c r="R85" i="22" s="1"/>
  <c r="AE85" i="22"/>
  <c r="J85" i="22" s="1"/>
  <c r="I85" i="22" s="1"/>
  <c r="G86" i="22"/>
  <c r="F86" i="22" s="1"/>
  <c r="M86" i="22"/>
  <c r="L86" i="22" s="1"/>
  <c r="Q86" i="22"/>
  <c r="AA86" i="22"/>
  <c r="R86" i="22" s="1"/>
  <c r="AE86" i="22"/>
  <c r="J86" i="22" s="1"/>
  <c r="I86" i="22" s="1"/>
  <c r="G87" i="22"/>
  <c r="F87" i="22" s="1"/>
  <c r="M87" i="22"/>
  <c r="L87" i="22" s="1"/>
  <c r="Q87" i="22"/>
  <c r="AA87" i="22"/>
  <c r="R87" i="22" s="1"/>
  <c r="AE87" i="22"/>
  <c r="J87" i="22" s="1"/>
  <c r="I87" i="22" s="1"/>
  <c r="G88" i="22"/>
  <c r="F88" i="22" s="1"/>
  <c r="M88" i="22"/>
  <c r="L88" i="22" s="1"/>
  <c r="Q88" i="22"/>
  <c r="AA88" i="22"/>
  <c r="R88" i="22" s="1"/>
  <c r="AE88" i="22"/>
  <c r="J88" i="22" s="1"/>
  <c r="I88" i="22" s="1"/>
  <c r="G89" i="22"/>
  <c r="F89" i="22" s="1"/>
  <c r="M89" i="22"/>
  <c r="L89" i="22" s="1"/>
  <c r="Q89" i="22"/>
  <c r="AA89" i="22"/>
  <c r="R89" i="22" s="1"/>
  <c r="AE89" i="22"/>
  <c r="J89" i="22" s="1"/>
  <c r="I89" i="22" s="1"/>
  <c r="G90" i="22"/>
  <c r="F90" i="22" s="1"/>
  <c r="M90" i="22"/>
  <c r="L90" i="22" s="1"/>
  <c r="Q90" i="22"/>
  <c r="AA90" i="22"/>
  <c r="R90" i="22" s="1"/>
  <c r="AE90" i="22"/>
  <c r="J90" i="22" s="1"/>
  <c r="I90" i="22" s="1"/>
  <c r="G91" i="22"/>
  <c r="F91" i="22" s="1"/>
  <c r="M91" i="22"/>
  <c r="L91" i="22" s="1"/>
  <c r="Q91" i="22"/>
  <c r="AA91" i="22"/>
  <c r="R91" i="22" s="1"/>
  <c r="AE91" i="22"/>
  <c r="J91" i="22" s="1"/>
  <c r="I91" i="22" s="1"/>
  <c r="G92" i="22"/>
  <c r="F92" i="22" s="1"/>
  <c r="M92" i="22"/>
  <c r="L92" i="22" s="1"/>
  <c r="Q92" i="22"/>
  <c r="AA92" i="22"/>
  <c r="R92" i="22" s="1"/>
  <c r="AE92" i="22"/>
  <c r="J92" i="22" s="1"/>
  <c r="I92" i="22" s="1"/>
  <c r="G93" i="22"/>
  <c r="F93" i="22" s="1"/>
  <c r="M93" i="22"/>
  <c r="L93" i="22" s="1"/>
  <c r="Q93" i="22"/>
  <c r="AA93" i="22"/>
  <c r="R93" i="22" s="1"/>
  <c r="AE93" i="22"/>
  <c r="J93" i="22" s="1"/>
  <c r="I93" i="22" s="1"/>
  <c r="G94" i="22"/>
  <c r="F94" i="22" s="1"/>
  <c r="M94" i="22"/>
  <c r="L94" i="22" s="1"/>
  <c r="Q94" i="22"/>
  <c r="AA94" i="22"/>
  <c r="R94" i="22" s="1"/>
  <c r="AE94" i="22"/>
  <c r="J94" i="22" s="1"/>
  <c r="I94" i="22" s="1"/>
  <c r="Q95" i="22"/>
  <c r="AA95" i="22"/>
  <c r="R95" i="22" s="1"/>
  <c r="AE95" i="22"/>
  <c r="M95" i="22" s="1"/>
  <c r="L95" i="22" s="1"/>
  <c r="Q96" i="22"/>
  <c r="R96" i="22"/>
  <c r="AA96" i="22"/>
  <c r="AE96" i="22"/>
  <c r="J96" i="22" s="1"/>
  <c r="I96" i="22" s="1"/>
  <c r="Q97" i="22"/>
  <c r="R97" i="22"/>
  <c r="AA97" i="22"/>
  <c r="AE97" i="22"/>
  <c r="J97" i="22" s="1"/>
  <c r="I97" i="22" s="1"/>
  <c r="Q98" i="22"/>
  <c r="R98" i="22"/>
  <c r="AA98" i="22"/>
  <c r="AE98" i="22"/>
  <c r="J98" i="22" s="1"/>
  <c r="I98" i="22" s="1"/>
  <c r="Q99" i="22"/>
  <c r="R99" i="22"/>
  <c r="AA99" i="22"/>
  <c r="AE99" i="22"/>
  <c r="J99" i="22" s="1"/>
  <c r="I99" i="22" s="1"/>
  <c r="Q100" i="22"/>
  <c r="R100" i="22"/>
  <c r="AA100" i="22"/>
  <c r="AE100" i="22"/>
  <c r="J100" i="22" s="1"/>
  <c r="I100" i="22" s="1"/>
  <c r="Q101" i="22"/>
  <c r="R101" i="22"/>
  <c r="AA101" i="22"/>
  <c r="AE101" i="22"/>
  <c r="J101" i="22" s="1"/>
  <c r="I101" i="22" s="1"/>
  <c r="Q102" i="22"/>
  <c r="R102" i="22"/>
  <c r="AA102" i="22"/>
  <c r="AE102" i="22"/>
  <c r="J102" i="22" s="1"/>
  <c r="I102" i="22" s="1"/>
  <c r="Q103" i="22"/>
  <c r="R103" i="22"/>
  <c r="AA103" i="22"/>
  <c r="AE103" i="22"/>
  <c r="J103" i="22" s="1"/>
  <c r="I103" i="22" s="1"/>
  <c r="Q104" i="22"/>
  <c r="R104" i="22"/>
  <c r="AA104" i="22"/>
  <c r="AE104" i="22"/>
  <c r="J104" i="22" s="1"/>
  <c r="I104" i="22" s="1"/>
  <c r="Q105" i="22"/>
  <c r="R105" i="22"/>
  <c r="AA105" i="22"/>
  <c r="AE105" i="22"/>
  <c r="J105" i="22" s="1"/>
  <c r="I105" i="22" s="1"/>
  <c r="Q106" i="22"/>
  <c r="R106" i="22"/>
  <c r="AA106" i="22"/>
  <c r="AE106" i="22"/>
  <c r="J106" i="22" s="1"/>
  <c r="I106" i="22" s="1"/>
  <c r="Q107" i="22"/>
  <c r="R107" i="22"/>
  <c r="AA107" i="22"/>
  <c r="AE107" i="22"/>
  <c r="J107" i="22" s="1"/>
  <c r="I107" i="22" s="1"/>
  <c r="Q108" i="22"/>
  <c r="R108" i="22"/>
  <c r="AA108" i="22"/>
  <c r="AE108" i="22"/>
  <c r="J108" i="22" s="1"/>
  <c r="I108" i="22" s="1"/>
  <c r="Q109" i="22"/>
  <c r="R109" i="22"/>
  <c r="AA109" i="22"/>
  <c r="AE109" i="22"/>
  <c r="J109" i="22" s="1"/>
  <c r="I109" i="22" s="1"/>
  <c r="Q110" i="22"/>
  <c r="R110" i="22"/>
  <c r="AA110" i="22"/>
  <c r="AE110" i="22"/>
  <c r="J110" i="22" s="1"/>
  <c r="I110" i="22" s="1"/>
  <c r="Q111" i="22"/>
  <c r="R111" i="22"/>
  <c r="AA111" i="22"/>
  <c r="AE111" i="22"/>
  <c r="J111" i="22" s="1"/>
  <c r="I111" i="22" s="1"/>
  <c r="Q112" i="22"/>
  <c r="R112" i="22"/>
  <c r="AA112" i="22"/>
  <c r="AE112" i="22"/>
  <c r="J112" i="22" s="1"/>
  <c r="I112" i="22" s="1"/>
  <c r="Q113" i="22"/>
  <c r="R113" i="22"/>
  <c r="AA113" i="22"/>
  <c r="AE113" i="22"/>
  <c r="J113" i="22" s="1"/>
  <c r="I113" i="22" s="1"/>
  <c r="Q114" i="22"/>
  <c r="R114" i="22"/>
  <c r="AA114" i="22"/>
  <c r="AE114" i="22"/>
  <c r="J114" i="22" s="1"/>
  <c r="I114" i="22" s="1"/>
  <c r="Q115" i="22"/>
  <c r="R115" i="22"/>
  <c r="AA115" i="22"/>
  <c r="AE115" i="22"/>
  <c r="J115" i="22" s="1"/>
  <c r="I115" i="22" s="1"/>
  <c r="Q116" i="22"/>
  <c r="R116" i="22"/>
  <c r="AA116" i="22"/>
  <c r="AE116" i="22"/>
  <c r="J116" i="22" s="1"/>
  <c r="I116" i="22" s="1"/>
  <c r="Q117" i="22"/>
  <c r="R117" i="22"/>
  <c r="AA117" i="22"/>
  <c r="AE117" i="22"/>
  <c r="J117" i="22" s="1"/>
  <c r="I117" i="22" s="1"/>
  <c r="Q118" i="22"/>
  <c r="R118" i="22"/>
  <c r="AA118" i="22"/>
  <c r="AE118" i="22"/>
  <c r="J118" i="22" s="1"/>
  <c r="I118" i="22" s="1"/>
  <c r="Q119" i="22"/>
  <c r="R119" i="22"/>
  <c r="AA119" i="22"/>
  <c r="AE119" i="22"/>
  <c r="J119" i="22" s="1"/>
  <c r="I119" i="22" s="1"/>
  <c r="Q120" i="22"/>
  <c r="R120" i="22"/>
  <c r="AA120" i="22"/>
  <c r="AE120" i="22"/>
  <c r="J120" i="22" s="1"/>
  <c r="I120" i="22" s="1"/>
  <c r="Q121" i="22"/>
  <c r="R121" i="22"/>
  <c r="AA121" i="22"/>
  <c r="AE121" i="22"/>
  <c r="J121" i="22" s="1"/>
  <c r="I121" i="22" s="1"/>
  <c r="Q122" i="22"/>
  <c r="R122" i="22"/>
  <c r="AA122" i="22"/>
  <c r="AE122" i="22"/>
  <c r="J122" i="22" s="1"/>
  <c r="I122" i="22" s="1"/>
  <c r="Q123" i="22"/>
  <c r="R123" i="22"/>
  <c r="AA123" i="22"/>
  <c r="AE123" i="22"/>
  <c r="J123" i="22" s="1"/>
  <c r="I123" i="22" s="1"/>
  <c r="Q124" i="22"/>
  <c r="R124" i="22"/>
  <c r="AA124" i="22"/>
  <c r="AE124" i="22"/>
  <c r="J124" i="22" s="1"/>
  <c r="I124" i="22" s="1"/>
  <c r="Q125" i="22"/>
  <c r="R125" i="22"/>
  <c r="AA125" i="22"/>
  <c r="AE125" i="22"/>
  <c r="J125" i="22" s="1"/>
  <c r="I125" i="22" s="1"/>
  <c r="Q126" i="22"/>
  <c r="R126" i="22"/>
  <c r="AA126" i="22"/>
  <c r="AE126" i="22"/>
  <c r="J126" i="22" s="1"/>
  <c r="I126" i="22" s="1"/>
  <c r="Q127" i="22"/>
  <c r="R127" i="22"/>
  <c r="AA127" i="22"/>
  <c r="AE127" i="22"/>
  <c r="J127" i="22" s="1"/>
  <c r="I127" i="22" s="1"/>
  <c r="Q128" i="22"/>
  <c r="R128" i="22"/>
  <c r="AA128" i="22"/>
  <c r="AE128" i="22"/>
  <c r="J128" i="22" s="1"/>
  <c r="I128" i="22" s="1"/>
  <c r="Q129" i="22"/>
  <c r="R129" i="22"/>
  <c r="AA129" i="22"/>
  <c r="AE129" i="22"/>
  <c r="J129" i="22" s="1"/>
  <c r="I129" i="22" s="1"/>
  <c r="Q130" i="22"/>
  <c r="R130" i="22"/>
  <c r="AA130" i="22"/>
  <c r="AE130" i="22"/>
  <c r="J130" i="22" s="1"/>
  <c r="I130" i="22" s="1"/>
  <c r="Q131" i="22"/>
  <c r="R131" i="22"/>
  <c r="AA131" i="22"/>
  <c r="AE131" i="22"/>
  <c r="J131" i="22" s="1"/>
  <c r="I131" i="22" s="1"/>
  <c r="Q132" i="22"/>
  <c r="R132" i="22"/>
  <c r="AA132" i="22"/>
  <c r="AE132" i="22"/>
  <c r="J132" i="22" s="1"/>
  <c r="I132" i="22" s="1"/>
  <c r="Q133" i="22"/>
  <c r="R133" i="22"/>
  <c r="AA133" i="22"/>
  <c r="AE133" i="22"/>
  <c r="J133" i="22" s="1"/>
  <c r="I133" i="22" s="1"/>
  <c r="Q134" i="22"/>
  <c r="R134" i="22"/>
  <c r="AA134" i="22"/>
  <c r="AE134" i="22"/>
  <c r="J134" i="22" s="1"/>
  <c r="I134" i="22" s="1"/>
  <c r="Q135" i="22"/>
  <c r="R135" i="22"/>
  <c r="AA135" i="22"/>
  <c r="AE135" i="22"/>
  <c r="J135" i="22" s="1"/>
  <c r="I135" i="22" s="1"/>
  <c r="Q136" i="22"/>
  <c r="R136" i="22"/>
  <c r="AA136" i="22"/>
  <c r="AE136" i="22"/>
  <c r="J136" i="22" s="1"/>
  <c r="I136" i="22" s="1"/>
  <c r="Q137" i="22"/>
  <c r="R137" i="22"/>
  <c r="AA137" i="22"/>
  <c r="AE137" i="22"/>
  <c r="J137" i="22" s="1"/>
  <c r="I137" i="22" s="1"/>
  <c r="Q138" i="22"/>
  <c r="R138" i="22"/>
  <c r="AA138" i="22"/>
  <c r="AE138" i="22"/>
  <c r="J138" i="22" s="1"/>
  <c r="I138" i="22" s="1"/>
  <c r="Q139" i="22"/>
  <c r="R139" i="22"/>
  <c r="AA139" i="22"/>
  <c r="AE139" i="22"/>
  <c r="J139" i="22" s="1"/>
  <c r="I139" i="22" s="1"/>
  <c r="Q140" i="22"/>
  <c r="R140" i="22"/>
  <c r="AA140" i="22"/>
  <c r="AE140" i="22"/>
  <c r="J140" i="22" s="1"/>
  <c r="I140" i="22" s="1"/>
  <c r="Q141" i="22"/>
  <c r="R141" i="22"/>
  <c r="AA141" i="22"/>
  <c r="AE141" i="22"/>
  <c r="J141" i="22" s="1"/>
  <c r="I141" i="22" s="1"/>
  <c r="Q142" i="22"/>
  <c r="R142" i="22"/>
  <c r="AA142" i="22"/>
  <c r="AE142" i="22"/>
  <c r="J142" i="22" s="1"/>
  <c r="I142" i="22" s="1"/>
  <c r="Q143" i="22"/>
  <c r="R143" i="22"/>
  <c r="AA143" i="22"/>
  <c r="AE143" i="22"/>
  <c r="J143" i="22" s="1"/>
  <c r="I143" i="22" s="1"/>
  <c r="Q144" i="22"/>
  <c r="R144" i="22"/>
  <c r="AA144" i="22"/>
  <c r="AE144" i="22"/>
  <c r="J144" i="22" s="1"/>
  <c r="I144" i="22" s="1"/>
  <c r="Q145" i="22"/>
  <c r="R145" i="22"/>
  <c r="AA145" i="22"/>
  <c r="AE145" i="22"/>
  <c r="J145" i="22" s="1"/>
  <c r="I145" i="22" s="1"/>
  <c r="Q146" i="22"/>
  <c r="R146" i="22"/>
  <c r="AA146" i="22"/>
  <c r="AE146" i="22"/>
  <c r="J146" i="22" s="1"/>
  <c r="I146" i="22" s="1"/>
  <c r="Q147" i="22"/>
  <c r="R147" i="22"/>
  <c r="AA147" i="22"/>
  <c r="AE147" i="22"/>
  <c r="J147" i="22" s="1"/>
  <c r="I147" i="22" s="1"/>
  <c r="Q148" i="22"/>
  <c r="R148" i="22"/>
  <c r="AA148" i="22"/>
  <c r="AE148" i="22"/>
  <c r="J148" i="22" s="1"/>
  <c r="I148" i="22" s="1"/>
  <c r="Q149" i="22"/>
  <c r="R149" i="22"/>
  <c r="AA149" i="22"/>
  <c r="AE149" i="22"/>
  <c r="J149" i="22" s="1"/>
  <c r="I149" i="22" s="1"/>
  <c r="Q150" i="22"/>
  <c r="R150" i="22"/>
  <c r="AA150" i="22"/>
  <c r="AE150" i="22"/>
  <c r="J150" i="22" s="1"/>
  <c r="I150" i="22" s="1"/>
  <c r="Q151" i="22"/>
  <c r="R151" i="22"/>
  <c r="AA151" i="22"/>
  <c r="AE151" i="22"/>
  <c r="J152" i="22"/>
  <c r="I152" i="22" s="1"/>
  <c r="Q152" i="22"/>
  <c r="R152" i="22"/>
  <c r="AA152" i="22"/>
  <c r="AE152" i="22"/>
  <c r="J153" i="22"/>
  <c r="I153" i="22" s="1"/>
  <c r="Q153" i="22"/>
  <c r="R153" i="22"/>
  <c r="AA153" i="22"/>
  <c r="AE153" i="22"/>
  <c r="J154" i="22"/>
  <c r="I154" i="22" s="1"/>
  <c r="Q154" i="22"/>
  <c r="R154" i="22"/>
  <c r="AA154" i="22"/>
  <c r="AE154" i="22"/>
  <c r="J155" i="22"/>
  <c r="I155" i="22" s="1"/>
  <c r="Q155" i="22"/>
  <c r="R155" i="22"/>
  <c r="AA155" i="22"/>
  <c r="AE155" i="22"/>
  <c r="J156" i="22"/>
  <c r="I156" i="22" s="1"/>
  <c r="Q156" i="22"/>
  <c r="R156" i="22"/>
  <c r="AA156" i="22"/>
  <c r="AE156" i="22"/>
  <c r="J157" i="22"/>
  <c r="I157" i="22" s="1"/>
  <c r="Q157" i="22"/>
  <c r="R157" i="22"/>
  <c r="AA157" i="22"/>
  <c r="AE157" i="22"/>
  <c r="J158" i="22"/>
  <c r="I158" i="22" s="1"/>
  <c r="Q158" i="22"/>
  <c r="R158" i="22"/>
  <c r="AA158" i="22"/>
  <c r="AE158" i="22"/>
  <c r="J159" i="22"/>
  <c r="I159" i="22" s="1"/>
  <c r="Q159" i="22"/>
  <c r="R159" i="22"/>
  <c r="AA159" i="22"/>
  <c r="AE159" i="22"/>
  <c r="J160" i="22"/>
  <c r="I160" i="22" s="1"/>
  <c r="Q160" i="22"/>
  <c r="R160" i="22"/>
  <c r="AA160" i="22"/>
  <c r="AE160" i="22"/>
  <c r="J161" i="22"/>
  <c r="I161" i="22" s="1"/>
  <c r="Q161" i="22"/>
  <c r="R161" i="22"/>
  <c r="AA161" i="22"/>
  <c r="AE161" i="22"/>
  <c r="J162" i="22"/>
  <c r="I162" i="22" s="1"/>
  <c r="Q162" i="22"/>
  <c r="R162" i="22"/>
  <c r="AA162" i="22"/>
  <c r="AE162" i="22"/>
  <c r="J163" i="22"/>
  <c r="I163" i="22" s="1"/>
  <c r="Q163" i="22"/>
  <c r="R163" i="22"/>
  <c r="AA163" i="22"/>
  <c r="AE163" i="22"/>
  <c r="J164" i="22"/>
  <c r="I164" i="22" s="1"/>
  <c r="Q164" i="22"/>
  <c r="R164" i="22"/>
  <c r="AA164" i="22"/>
  <c r="AE164" i="22"/>
  <c r="J165" i="22"/>
  <c r="I165" i="22" s="1"/>
  <c r="Q165" i="22"/>
  <c r="R165" i="22"/>
  <c r="AA165" i="22"/>
  <c r="AE165" i="22"/>
  <c r="J166" i="22"/>
  <c r="I166" i="22" s="1"/>
  <c r="Q166" i="22"/>
  <c r="R166" i="22"/>
  <c r="AA166" i="22"/>
  <c r="AE166" i="22"/>
  <c r="J167" i="22"/>
  <c r="I167" i="22" s="1"/>
  <c r="Q167" i="22"/>
  <c r="R167" i="22"/>
  <c r="AA167" i="22"/>
  <c r="AE167" i="22"/>
  <c r="J168" i="22"/>
  <c r="I168" i="22" s="1"/>
  <c r="Q168" i="22"/>
  <c r="R168" i="22"/>
  <c r="AA168" i="22"/>
  <c r="AE168" i="22"/>
  <c r="J169" i="22"/>
  <c r="I169" i="22" s="1"/>
  <c r="Q169" i="22"/>
  <c r="R169" i="22"/>
  <c r="AA169" i="22"/>
  <c r="AE169" i="22"/>
  <c r="J170" i="22"/>
  <c r="I170" i="22" s="1"/>
  <c r="Q170" i="22"/>
  <c r="R170" i="22"/>
  <c r="AA170" i="22"/>
  <c r="AE170" i="22"/>
  <c r="J171" i="22"/>
  <c r="I171" i="22" s="1"/>
  <c r="Q171" i="22"/>
  <c r="R171" i="22"/>
  <c r="AA171" i="22"/>
  <c r="AE171" i="22"/>
  <c r="J172" i="22"/>
  <c r="I172" i="22" s="1"/>
  <c r="Q172" i="22"/>
  <c r="R172" i="22"/>
  <c r="AA172" i="22"/>
  <c r="AE172" i="22"/>
  <c r="J173" i="22"/>
  <c r="I173" i="22" s="1"/>
  <c r="Q173" i="22"/>
  <c r="R173" i="22"/>
  <c r="AA173" i="22"/>
  <c r="AE173" i="22"/>
  <c r="J174" i="22"/>
  <c r="I174" i="22" s="1"/>
  <c r="Q174" i="22"/>
  <c r="R174" i="22"/>
  <c r="AA174" i="22"/>
  <c r="AE174" i="22"/>
  <c r="J175" i="22"/>
  <c r="I175" i="22" s="1"/>
  <c r="Q175" i="22"/>
  <c r="AA175" i="22"/>
  <c r="R175" i="22" s="1"/>
  <c r="AE175" i="22"/>
  <c r="G176" i="22"/>
  <c r="F176" i="22" s="1"/>
  <c r="M176" i="22"/>
  <c r="L176" i="22" s="1"/>
  <c r="Q176" i="22"/>
  <c r="AA176" i="22"/>
  <c r="R176" i="22" s="1"/>
  <c r="AE176" i="22"/>
  <c r="J176" i="22" s="1"/>
  <c r="I176" i="22" s="1"/>
  <c r="G177" i="22"/>
  <c r="F177" i="22" s="1"/>
  <c r="M177" i="22"/>
  <c r="L177" i="22" s="1"/>
  <c r="Q177" i="22"/>
  <c r="AA177" i="22"/>
  <c r="R177" i="22" s="1"/>
  <c r="AE177" i="22"/>
  <c r="J177" i="22" s="1"/>
  <c r="I177" i="22" s="1"/>
  <c r="G178" i="22"/>
  <c r="F178" i="22" s="1"/>
  <c r="M178" i="22"/>
  <c r="L178" i="22" s="1"/>
  <c r="Q178" i="22"/>
  <c r="AA178" i="22"/>
  <c r="R178" i="22" s="1"/>
  <c r="AE178" i="22"/>
  <c r="J178" i="22" s="1"/>
  <c r="I178" i="22" s="1"/>
  <c r="G179" i="22"/>
  <c r="F179" i="22" s="1"/>
  <c r="M179" i="22"/>
  <c r="L179" i="22" s="1"/>
  <c r="Q179" i="22"/>
  <c r="AA179" i="22"/>
  <c r="R179" i="22" s="1"/>
  <c r="AE179" i="22"/>
  <c r="J179" i="22" s="1"/>
  <c r="I179" i="22" s="1"/>
  <c r="G180" i="22"/>
  <c r="F180" i="22" s="1"/>
  <c r="M180" i="22"/>
  <c r="L180" i="22" s="1"/>
  <c r="Q180" i="22"/>
  <c r="AA180" i="22"/>
  <c r="R180" i="22" s="1"/>
  <c r="AE180" i="22"/>
  <c r="J180" i="22" s="1"/>
  <c r="I180" i="22" s="1"/>
  <c r="G181" i="22"/>
  <c r="F181" i="22" s="1"/>
  <c r="M181" i="22"/>
  <c r="L181" i="22" s="1"/>
  <c r="Q181" i="22"/>
  <c r="AA181" i="22"/>
  <c r="R181" i="22" s="1"/>
  <c r="AE181" i="22"/>
  <c r="J181" i="22" s="1"/>
  <c r="I181" i="22" s="1"/>
  <c r="G182" i="22"/>
  <c r="F182" i="22" s="1"/>
  <c r="M182" i="22"/>
  <c r="L182" i="22" s="1"/>
  <c r="Q182" i="22"/>
  <c r="AA182" i="22"/>
  <c r="R182" i="22" s="1"/>
  <c r="AE182" i="22"/>
  <c r="J182" i="22" s="1"/>
  <c r="I182" i="22" s="1"/>
  <c r="G183" i="22"/>
  <c r="F183" i="22" s="1"/>
  <c r="M183" i="22"/>
  <c r="L183" i="22" s="1"/>
  <c r="Q183" i="22"/>
  <c r="AA183" i="22"/>
  <c r="R183" i="22" s="1"/>
  <c r="AE183" i="22"/>
  <c r="J183" i="22" s="1"/>
  <c r="I183" i="22" s="1"/>
  <c r="G184" i="22"/>
  <c r="F184" i="22" s="1"/>
  <c r="M184" i="22"/>
  <c r="L184" i="22" s="1"/>
  <c r="Q184" i="22"/>
  <c r="AA184" i="22"/>
  <c r="R184" i="22" s="1"/>
  <c r="AE184" i="22"/>
  <c r="J184" i="22" s="1"/>
  <c r="I184" i="22" s="1"/>
  <c r="G185" i="22"/>
  <c r="F185" i="22" s="1"/>
  <c r="M185" i="22"/>
  <c r="L185" i="22" s="1"/>
  <c r="Q185" i="22"/>
  <c r="AA185" i="22"/>
  <c r="R185" i="22" s="1"/>
  <c r="AE185" i="22"/>
  <c r="J185" i="22" s="1"/>
  <c r="I185" i="22" s="1"/>
  <c r="G186" i="22"/>
  <c r="F186" i="22" s="1"/>
  <c r="M186" i="22"/>
  <c r="L186" i="22" s="1"/>
  <c r="Q186" i="22"/>
  <c r="AA186" i="22"/>
  <c r="R186" i="22" s="1"/>
  <c r="AE186" i="22"/>
  <c r="J186" i="22" s="1"/>
  <c r="I186" i="22" s="1"/>
  <c r="G187" i="22"/>
  <c r="F187" i="22" s="1"/>
  <c r="M187" i="22"/>
  <c r="L187" i="22" s="1"/>
  <c r="Q187" i="22"/>
  <c r="AA187" i="22"/>
  <c r="R187" i="22" s="1"/>
  <c r="AE187" i="22"/>
  <c r="J187" i="22" s="1"/>
  <c r="I187" i="22" s="1"/>
  <c r="G188" i="22"/>
  <c r="F188" i="22" s="1"/>
  <c r="M188" i="22"/>
  <c r="L188" i="22" s="1"/>
  <c r="Q188" i="22"/>
  <c r="AA188" i="22"/>
  <c r="R188" i="22" s="1"/>
  <c r="AE188" i="22"/>
  <c r="J188" i="22" s="1"/>
  <c r="I188" i="22" s="1"/>
  <c r="G189" i="22"/>
  <c r="F189" i="22" s="1"/>
  <c r="M189" i="22"/>
  <c r="L189" i="22" s="1"/>
  <c r="Q189" i="22"/>
  <c r="AA189" i="22"/>
  <c r="R189" i="22" s="1"/>
  <c r="AE189" i="22"/>
  <c r="J189" i="22" s="1"/>
  <c r="I189" i="22" s="1"/>
  <c r="G190" i="22"/>
  <c r="F190" i="22" s="1"/>
  <c r="M190" i="22"/>
  <c r="L190" i="22" s="1"/>
  <c r="Q190" i="22"/>
  <c r="AA190" i="22"/>
  <c r="R190" i="22" s="1"/>
  <c r="AE190" i="22"/>
  <c r="J190" i="22" s="1"/>
  <c r="I190" i="22" s="1"/>
  <c r="G191" i="22"/>
  <c r="F191" i="22" s="1"/>
  <c r="M191" i="22"/>
  <c r="L191" i="22" s="1"/>
  <c r="Q191" i="22"/>
  <c r="AA191" i="22"/>
  <c r="R191" i="22" s="1"/>
  <c r="AE191" i="22"/>
  <c r="J191" i="22" s="1"/>
  <c r="I191" i="22" s="1"/>
  <c r="G192" i="22"/>
  <c r="F192" i="22" s="1"/>
  <c r="M192" i="22"/>
  <c r="L192" i="22" s="1"/>
  <c r="Q192" i="22"/>
  <c r="AA192" i="22"/>
  <c r="R192" i="22" s="1"/>
  <c r="AE192" i="22"/>
  <c r="J192" i="22" s="1"/>
  <c r="I192" i="22" s="1"/>
  <c r="G193" i="22"/>
  <c r="F193" i="22" s="1"/>
  <c r="M193" i="22"/>
  <c r="L193" i="22" s="1"/>
  <c r="Q193" i="22"/>
  <c r="AA193" i="22"/>
  <c r="R193" i="22" s="1"/>
  <c r="AE193" i="22"/>
  <c r="J193" i="22" s="1"/>
  <c r="I193" i="22" s="1"/>
  <c r="G194" i="22"/>
  <c r="F194" i="22" s="1"/>
  <c r="M194" i="22"/>
  <c r="L194" i="22" s="1"/>
  <c r="Q194" i="22"/>
  <c r="AA194" i="22"/>
  <c r="R194" i="22" s="1"/>
  <c r="AE194" i="22"/>
  <c r="J194" i="22" s="1"/>
  <c r="I194" i="22" s="1"/>
  <c r="G195" i="22"/>
  <c r="F195" i="22" s="1"/>
  <c r="M195" i="22"/>
  <c r="L195" i="22" s="1"/>
  <c r="Q195" i="22"/>
  <c r="AA195" i="22"/>
  <c r="R195" i="22" s="1"/>
  <c r="AE195" i="22"/>
  <c r="J195" i="22" s="1"/>
  <c r="I195" i="22" s="1"/>
  <c r="G196" i="22"/>
  <c r="F196" i="22" s="1"/>
  <c r="M196" i="22"/>
  <c r="L196" i="22" s="1"/>
  <c r="Q196" i="22"/>
  <c r="AA196" i="22"/>
  <c r="R196" i="22" s="1"/>
  <c r="AE196" i="22"/>
  <c r="J196" i="22" s="1"/>
  <c r="I196" i="22" s="1"/>
  <c r="G197" i="22"/>
  <c r="F197" i="22" s="1"/>
  <c r="M197" i="22"/>
  <c r="L197" i="22" s="1"/>
  <c r="Q197" i="22"/>
  <c r="AA197" i="22"/>
  <c r="R197" i="22" s="1"/>
  <c r="AE197" i="22"/>
  <c r="J197" i="22" s="1"/>
  <c r="I197" i="22" s="1"/>
  <c r="G198" i="22"/>
  <c r="F198" i="22" s="1"/>
  <c r="M198" i="22"/>
  <c r="L198" i="22" s="1"/>
  <c r="Q198" i="22"/>
  <c r="AA198" i="22"/>
  <c r="R198" i="22" s="1"/>
  <c r="AE198" i="22"/>
  <c r="J198" i="22" s="1"/>
  <c r="I198" i="22" s="1"/>
  <c r="G199" i="22"/>
  <c r="F199" i="22" s="1"/>
  <c r="M199" i="22"/>
  <c r="L199" i="22" s="1"/>
  <c r="Q199" i="22"/>
  <c r="AA199" i="22"/>
  <c r="R199" i="22" s="1"/>
  <c r="AE199" i="22"/>
  <c r="J199" i="22" s="1"/>
  <c r="I199" i="22" s="1"/>
  <c r="G200" i="22"/>
  <c r="F200" i="22" s="1"/>
  <c r="M200" i="22"/>
  <c r="L200" i="22" s="1"/>
  <c r="Q200" i="22"/>
  <c r="AA200" i="22"/>
  <c r="R200" i="22" s="1"/>
  <c r="AE200" i="22"/>
  <c r="J200" i="22" s="1"/>
  <c r="I200" i="22" s="1"/>
  <c r="G201" i="22"/>
  <c r="F201" i="22" s="1"/>
  <c r="M201" i="22"/>
  <c r="L201" i="22" s="1"/>
  <c r="Q201" i="22"/>
  <c r="AA201" i="22"/>
  <c r="R201" i="22" s="1"/>
  <c r="AE201" i="22"/>
  <c r="J201" i="22" s="1"/>
  <c r="I201" i="22" s="1"/>
  <c r="G202" i="22"/>
  <c r="F202" i="22" s="1"/>
  <c r="M202" i="22"/>
  <c r="L202" i="22" s="1"/>
  <c r="Q202" i="22"/>
  <c r="AA202" i="22"/>
  <c r="R202" i="22" s="1"/>
  <c r="AE202" i="22"/>
  <c r="J202" i="22" s="1"/>
  <c r="I202" i="22" s="1"/>
  <c r="G203" i="22"/>
  <c r="F203" i="22" s="1"/>
  <c r="M203" i="22"/>
  <c r="L203" i="22" s="1"/>
  <c r="Q203" i="22"/>
  <c r="AA203" i="22"/>
  <c r="R203" i="22" s="1"/>
  <c r="AE203" i="22"/>
  <c r="J203" i="22" s="1"/>
  <c r="I203" i="22" s="1"/>
  <c r="G204" i="22"/>
  <c r="F204" i="22" s="1"/>
  <c r="M204" i="22"/>
  <c r="L204" i="22" s="1"/>
  <c r="Q204" i="22"/>
  <c r="AA204" i="22"/>
  <c r="R204" i="22" s="1"/>
  <c r="AE204" i="22"/>
  <c r="J204" i="22" s="1"/>
  <c r="I204" i="22" s="1"/>
  <c r="G205" i="22"/>
  <c r="F205" i="22" s="1"/>
  <c r="M205" i="22"/>
  <c r="L205" i="22" s="1"/>
  <c r="Q205" i="22"/>
  <c r="AA205" i="22"/>
  <c r="R205" i="22" s="1"/>
  <c r="AE205" i="22"/>
  <c r="J205" i="22" s="1"/>
  <c r="I205" i="22" s="1"/>
  <c r="G206" i="22"/>
  <c r="F206" i="22" s="1"/>
  <c r="M206" i="22"/>
  <c r="L206" i="22" s="1"/>
  <c r="Q206" i="22"/>
  <c r="AA206" i="22"/>
  <c r="R206" i="22" s="1"/>
  <c r="AE206" i="22"/>
  <c r="J206" i="22" s="1"/>
  <c r="I206" i="22" s="1"/>
  <c r="G207" i="22"/>
  <c r="F207" i="22" s="1"/>
  <c r="M207" i="22"/>
  <c r="L207" i="22" s="1"/>
  <c r="Q207" i="22"/>
  <c r="AA207" i="22"/>
  <c r="R207" i="22" s="1"/>
  <c r="AE207" i="22"/>
  <c r="J207" i="22" s="1"/>
  <c r="I207" i="22" s="1"/>
  <c r="G208" i="22"/>
  <c r="F208" i="22" s="1"/>
  <c r="M208" i="22"/>
  <c r="L208" i="22" s="1"/>
  <c r="Q208" i="22"/>
  <c r="AA208" i="22"/>
  <c r="R208" i="22" s="1"/>
  <c r="AE208" i="22"/>
  <c r="J208" i="22" s="1"/>
  <c r="I208" i="22" s="1"/>
  <c r="G209" i="22"/>
  <c r="F209" i="22" s="1"/>
  <c r="M209" i="22"/>
  <c r="L209" i="22" s="1"/>
  <c r="Q209" i="22"/>
  <c r="AA209" i="22"/>
  <c r="R209" i="22" s="1"/>
  <c r="AE209" i="22"/>
  <c r="J209" i="22" s="1"/>
  <c r="I209" i="22" s="1"/>
  <c r="G210" i="22"/>
  <c r="F210" i="22" s="1"/>
  <c r="M210" i="22"/>
  <c r="L210" i="22" s="1"/>
  <c r="Q210" i="22"/>
  <c r="AA210" i="22"/>
  <c r="R210" i="22" s="1"/>
  <c r="AE210" i="22"/>
  <c r="J210" i="22" s="1"/>
  <c r="I210" i="22" s="1"/>
  <c r="G211" i="22"/>
  <c r="F211" i="22" s="1"/>
  <c r="M211" i="22"/>
  <c r="L211" i="22" s="1"/>
  <c r="Q211" i="22"/>
  <c r="AA211" i="22"/>
  <c r="R211" i="22" s="1"/>
  <c r="AE211" i="22"/>
  <c r="J211" i="22" s="1"/>
  <c r="I211" i="22" s="1"/>
  <c r="G212" i="22"/>
  <c r="F212" i="22" s="1"/>
  <c r="M212" i="22"/>
  <c r="L212" i="22" s="1"/>
  <c r="Q212" i="22"/>
  <c r="AA212" i="22"/>
  <c r="R212" i="22" s="1"/>
  <c r="AE212" i="22"/>
  <c r="J212" i="22" s="1"/>
  <c r="I212" i="22" s="1"/>
  <c r="G213" i="22"/>
  <c r="F213" i="22" s="1"/>
  <c r="M213" i="22"/>
  <c r="L213" i="22" s="1"/>
  <c r="Q213" i="22"/>
  <c r="AA213" i="22"/>
  <c r="R213" i="22" s="1"/>
  <c r="AE213" i="22"/>
  <c r="J213" i="22" s="1"/>
  <c r="I213" i="22" s="1"/>
  <c r="G214" i="22"/>
  <c r="F214" i="22" s="1"/>
  <c r="M214" i="22"/>
  <c r="L214" i="22" s="1"/>
  <c r="Q214" i="22"/>
  <c r="AA214" i="22"/>
  <c r="R214" i="22" s="1"/>
  <c r="AE214" i="22"/>
  <c r="J214" i="22" s="1"/>
  <c r="I214" i="22" s="1"/>
  <c r="G215" i="22"/>
  <c r="F215" i="22" s="1"/>
  <c r="M215" i="22"/>
  <c r="L215" i="22" s="1"/>
  <c r="Q215" i="22"/>
  <c r="AA215" i="22"/>
  <c r="R215" i="22" s="1"/>
  <c r="AE215" i="22"/>
  <c r="J215" i="22" s="1"/>
  <c r="I215" i="22" s="1"/>
  <c r="G216" i="22"/>
  <c r="F216" i="22" s="1"/>
  <c r="M216" i="22"/>
  <c r="L216" i="22" s="1"/>
  <c r="Q216" i="22"/>
  <c r="AA216" i="22"/>
  <c r="R216" i="22" s="1"/>
  <c r="AE216" i="22"/>
  <c r="J216" i="22" s="1"/>
  <c r="I216" i="22" s="1"/>
  <c r="G217" i="22"/>
  <c r="F217" i="22" s="1"/>
  <c r="M217" i="22"/>
  <c r="L217" i="22" s="1"/>
  <c r="Q217" i="22"/>
  <c r="AA217" i="22"/>
  <c r="R217" i="22" s="1"/>
  <c r="AE217" i="22"/>
  <c r="J217" i="22" s="1"/>
  <c r="I217" i="22" s="1"/>
  <c r="G218" i="22"/>
  <c r="F218" i="22" s="1"/>
  <c r="M218" i="22"/>
  <c r="L218" i="22" s="1"/>
  <c r="Q218" i="22"/>
  <c r="AA218" i="22"/>
  <c r="R218" i="22" s="1"/>
  <c r="AE218" i="22"/>
  <c r="J218" i="22" s="1"/>
  <c r="I218" i="22" s="1"/>
  <c r="G219" i="22"/>
  <c r="F219" i="22" s="1"/>
  <c r="M219" i="22"/>
  <c r="L219" i="22" s="1"/>
  <c r="Q219" i="22"/>
  <c r="AA219" i="22"/>
  <c r="R219" i="22" s="1"/>
  <c r="AE219" i="22"/>
  <c r="J219" i="22" s="1"/>
  <c r="I219" i="22" s="1"/>
  <c r="G220" i="22"/>
  <c r="F220" i="22" s="1"/>
  <c r="M220" i="22"/>
  <c r="L220" i="22" s="1"/>
  <c r="Q220" i="22"/>
  <c r="AA220" i="22"/>
  <c r="R220" i="22" s="1"/>
  <c r="AE220" i="22"/>
  <c r="J220" i="22" s="1"/>
  <c r="I220" i="22" s="1"/>
  <c r="G221" i="22"/>
  <c r="F221" i="22" s="1"/>
  <c r="M221" i="22"/>
  <c r="L221" i="22" s="1"/>
  <c r="Q221" i="22"/>
  <c r="AA221" i="22"/>
  <c r="R221" i="22" s="1"/>
  <c r="AE221" i="22"/>
  <c r="J221" i="22" s="1"/>
  <c r="I221" i="22" s="1"/>
  <c r="G222" i="22"/>
  <c r="F222" i="22" s="1"/>
  <c r="M222" i="22"/>
  <c r="L222" i="22" s="1"/>
  <c r="Q222" i="22"/>
  <c r="AA222" i="22"/>
  <c r="R222" i="22" s="1"/>
  <c r="AE222" i="22"/>
  <c r="J222" i="22" s="1"/>
  <c r="I222" i="22" s="1"/>
  <c r="G223" i="22"/>
  <c r="F223" i="22" s="1"/>
  <c r="M223" i="22"/>
  <c r="L223" i="22" s="1"/>
  <c r="Q223" i="22"/>
  <c r="AA223" i="22"/>
  <c r="R223" i="22" s="1"/>
  <c r="AE223" i="22"/>
  <c r="J223" i="22" s="1"/>
  <c r="I223" i="22" s="1"/>
  <c r="G224" i="22"/>
  <c r="F224" i="22" s="1"/>
  <c r="M224" i="22"/>
  <c r="L224" i="22" s="1"/>
  <c r="Q224" i="22"/>
  <c r="AA224" i="22"/>
  <c r="R224" i="22" s="1"/>
  <c r="AE224" i="22"/>
  <c r="J224" i="22" s="1"/>
  <c r="I224" i="22" s="1"/>
  <c r="G225" i="22"/>
  <c r="F225" i="22" s="1"/>
  <c r="M225" i="22"/>
  <c r="L225" i="22" s="1"/>
  <c r="Q225" i="22"/>
  <c r="AA225" i="22"/>
  <c r="R225" i="22" s="1"/>
  <c r="AE225" i="22"/>
  <c r="J225" i="22" s="1"/>
  <c r="I225" i="22" s="1"/>
  <c r="G226" i="22"/>
  <c r="F226" i="22" s="1"/>
  <c r="M226" i="22"/>
  <c r="L226" i="22" s="1"/>
  <c r="Q226" i="22"/>
  <c r="AA226" i="22"/>
  <c r="R226" i="22" s="1"/>
  <c r="AE226" i="22"/>
  <c r="J226" i="22" s="1"/>
  <c r="I226" i="22" s="1"/>
  <c r="G227" i="22"/>
  <c r="F227" i="22" s="1"/>
  <c r="M227" i="22"/>
  <c r="L227" i="22" s="1"/>
  <c r="Q227" i="22"/>
  <c r="AA227" i="22"/>
  <c r="R227" i="22" s="1"/>
  <c r="AE227" i="22"/>
  <c r="J227" i="22" s="1"/>
  <c r="I227" i="22" s="1"/>
  <c r="G228" i="22"/>
  <c r="F228" i="22" s="1"/>
  <c r="M228" i="22"/>
  <c r="L228" i="22" s="1"/>
  <c r="Q228" i="22"/>
  <c r="AA228" i="22"/>
  <c r="R228" i="22" s="1"/>
  <c r="AE228" i="22"/>
  <c r="J228" i="22" s="1"/>
  <c r="I228" i="22" s="1"/>
  <c r="G229" i="22"/>
  <c r="F229" i="22" s="1"/>
  <c r="M229" i="22"/>
  <c r="L229" i="22" s="1"/>
  <c r="Q229" i="22"/>
  <c r="AA229" i="22"/>
  <c r="R229" i="22" s="1"/>
  <c r="AE229" i="22"/>
  <c r="J229" i="22" s="1"/>
  <c r="I229" i="22" s="1"/>
  <c r="G230" i="22"/>
  <c r="F230" i="22" s="1"/>
  <c r="M230" i="22"/>
  <c r="L230" i="22" s="1"/>
  <c r="Q230" i="22"/>
  <c r="AA230" i="22"/>
  <c r="R230" i="22" s="1"/>
  <c r="AE230" i="22"/>
  <c r="J230" i="22" s="1"/>
  <c r="I230" i="22" s="1"/>
  <c r="G231" i="22"/>
  <c r="F231" i="22" s="1"/>
  <c r="M231" i="22"/>
  <c r="L231" i="22" s="1"/>
  <c r="Q231" i="22"/>
  <c r="AA231" i="22"/>
  <c r="R231" i="22" s="1"/>
  <c r="AE231" i="22"/>
  <c r="J231" i="22" s="1"/>
  <c r="I231" i="22" s="1"/>
  <c r="G232" i="22"/>
  <c r="F232" i="22" s="1"/>
  <c r="M232" i="22"/>
  <c r="L232" i="22" s="1"/>
  <c r="Q232" i="22"/>
  <c r="AA232" i="22"/>
  <c r="R232" i="22" s="1"/>
  <c r="AE232" i="22"/>
  <c r="J232" i="22" s="1"/>
  <c r="I232" i="22" s="1"/>
  <c r="G233" i="22"/>
  <c r="F233" i="22" s="1"/>
  <c r="M233" i="22"/>
  <c r="L233" i="22" s="1"/>
  <c r="Q233" i="22"/>
  <c r="AA233" i="22"/>
  <c r="R233" i="22" s="1"/>
  <c r="AE233" i="22"/>
  <c r="J233" i="22" s="1"/>
  <c r="I233" i="22" s="1"/>
  <c r="G234" i="22"/>
  <c r="F234" i="22" s="1"/>
  <c r="M234" i="22"/>
  <c r="L234" i="22" s="1"/>
  <c r="Q234" i="22"/>
  <c r="AA234" i="22"/>
  <c r="R234" i="22" s="1"/>
  <c r="AE234" i="22"/>
  <c r="J234" i="22" s="1"/>
  <c r="I234" i="22" s="1"/>
  <c r="G235" i="22"/>
  <c r="F235" i="22" s="1"/>
  <c r="M235" i="22"/>
  <c r="L235" i="22" s="1"/>
  <c r="Q235" i="22"/>
  <c r="AA235" i="22"/>
  <c r="R235" i="22" s="1"/>
  <c r="AE235" i="22"/>
  <c r="J235" i="22" s="1"/>
  <c r="I235" i="22" s="1"/>
  <c r="G236" i="22"/>
  <c r="F236" i="22" s="1"/>
  <c r="M236" i="22"/>
  <c r="L236" i="22" s="1"/>
  <c r="Q236" i="22"/>
  <c r="AA236" i="22"/>
  <c r="R236" i="22" s="1"/>
  <c r="AE236" i="22"/>
  <c r="J236" i="22" s="1"/>
  <c r="I236" i="22" s="1"/>
  <c r="G237" i="22"/>
  <c r="F237" i="22" s="1"/>
  <c r="M237" i="22"/>
  <c r="L237" i="22" s="1"/>
  <c r="Q237" i="22"/>
  <c r="AA237" i="22"/>
  <c r="R237" i="22" s="1"/>
  <c r="AE237" i="22"/>
  <c r="J237" i="22" s="1"/>
  <c r="I237" i="22" s="1"/>
  <c r="G238" i="22"/>
  <c r="F238" i="22" s="1"/>
  <c r="M238" i="22"/>
  <c r="L238" i="22" s="1"/>
  <c r="Q238" i="22"/>
  <c r="AA238" i="22"/>
  <c r="R238" i="22" s="1"/>
  <c r="AE238" i="22"/>
  <c r="J238" i="22" s="1"/>
  <c r="I238" i="22" s="1"/>
  <c r="G239" i="22"/>
  <c r="F239" i="22" s="1"/>
  <c r="M239" i="22"/>
  <c r="L239" i="22" s="1"/>
  <c r="Q239" i="22"/>
  <c r="AA239" i="22"/>
  <c r="R239" i="22" s="1"/>
  <c r="AE239" i="22"/>
  <c r="J239" i="22" s="1"/>
  <c r="I239" i="22" s="1"/>
  <c r="G240" i="22"/>
  <c r="F240" i="22" s="1"/>
  <c r="M240" i="22"/>
  <c r="L240" i="22" s="1"/>
  <c r="Q240" i="22"/>
  <c r="AA240" i="22"/>
  <c r="R240" i="22" s="1"/>
  <c r="AE240" i="22"/>
  <c r="J240" i="22" s="1"/>
  <c r="I240" i="22" s="1"/>
  <c r="G241" i="22"/>
  <c r="F241" i="22" s="1"/>
  <c r="M241" i="22"/>
  <c r="L241" i="22" s="1"/>
  <c r="Q241" i="22"/>
  <c r="AA241" i="22"/>
  <c r="R241" i="22" s="1"/>
  <c r="AE241" i="22"/>
  <c r="J241" i="22" s="1"/>
  <c r="I241" i="22" s="1"/>
  <c r="G242" i="22"/>
  <c r="F242" i="22" s="1"/>
  <c r="M242" i="22"/>
  <c r="L242" i="22" s="1"/>
  <c r="Q242" i="22"/>
  <c r="AA242" i="22"/>
  <c r="R242" i="22" s="1"/>
  <c r="AE242" i="22"/>
  <c r="J242" i="22" s="1"/>
  <c r="I242" i="22" s="1"/>
  <c r="G243" i="22"/>
  <c r="F243" i="22" s="1"/>
  <c r="M243" i="22"/>
  <c r="L243" i="22" s="1"/>
  <c r="Q243" i="22"/>
  <c r="AA243" i="22"/>
  <c r="R243" i="22" s="1"/>
  <c r="AE243" i="22"/>
  <c r="J243" i="22" s="1"/>
  <c r="I243" i="22" s="1"/>
  <c r="G244" i="22"/>
  <c r="F244" i="22" s="1"/>
  <c r="M244" i="22"/>
  <c r="L244" i="22" s="1"/>
  <c r="Q244" i="22"/>
  <c r="AA244" i="22"/>
  <c r="R244" i="22" s="1"/>
  <c r="AE244" i="22"/>
  <c r="J244" i="22" s="1"/>
  <c r="I244" i="22" s="1"/>
  <c r="G245" i="22"/>
  <c r="F245" i="22" s="1"/>
  <c r="M245" i="22"/>
  <c r="L245" i="22" s="1"/>
  <c r="Q245" i="22"/>
  <c r="AA245" i="22"/>
  <c r="R245" i="22" s="1"/>
  <c r="AE245" i="22"/>
  <c r="J245" i="22" s="1"/>
  <c r="I245" i="22" s="1"/>
  <c r="G246" i="22"/>
  <c r="F246" i="22" s="1"/>
  <c r="M246" i="22"/>
  <c r="L246" i="22" s="1"/>
  <c r="Q246" i="22"/>
  <c r="AA246" i="22"/>
  <c r="R246" i="22" s="1"/>
  <c r="AE246" i="22"/>
  <c r="J246" i="22" s="1"/>
  <c r="I246" i="22" s="1"/>
  <c r="G247" i="22"/>
  <c r="F247" i="22" s="1"/>
  <c r="Q247" i="22"/>
  <c r="R247" i="22"/>
  <c r="AA247" i="22"/>
  <c r="AE247" i="22"/>
  <c r="J248" i="22"/>
  <c r="I248" i="22" s="1"/>
  <c r="Q248" i="22"/>
  <c r="R248" i="22"/>
  <c r="AA248" i="22"/>
  <c r="AE248" i="22"/>
  <c r="J249" i="22"/>
  <c r="I249" i="22" s="1"/>
  <c r="Q249" i="22"/>
  <c r="R249" i="22"/>
  <c r="AA249" i="22"/>
  <c r="AE249" i="22"/>
  <c r="J250" i="22"/>
  <c r="I250" i="22" s="1"/>
  <c r="Q250" i="22"/>
  <c r="R250" i="22"/>
  <c r="AA250" i="22"/>
  <c r="AE250" i="22"/>
  <c r="J251" i="22"/>
  <c r="I251" i="22" s="1"/>
  <c r="Q251" i="22"/>
  <c r="R251" i="22"/>
  <c r="AA251" i="22"/>
  <c r="AE251" i="22"/>
  <c r="J252" i="22"/>
  <c r="I252" i="22" s="1"/>
  <c r="Q252" i="22"/>
  <c r="R252" i="22"/>
  <c r="AA252" i="22"/>
  <c r="AE252" i="22"/>
  <c r="J253" i="22"/>
  <c r="I253" i="22" s="1"/>
  <c r="Q253" i="22"/>
  <c r="R253" i="22"/>
  <c r="AA253" i="22"/>
  <c r="AE253" i="22"/>
  <c r="J254" i="22"/>
  <c r="I254" i="22" s="1"/>
  <c r="Q254" i="22"/>
  <c r="R254" i="22"/>
  <c r="AA254" i="22"/>
  <c r="AE254" i="22"/>
  <c r="J255" i="22"/>
  <c r="I255" i="22" s="1"/>
  <c r="Q255" i="22"/>
  <c r="R255" i="22"/>
  <c r="AA255" i="22"/>
  <c r="AE255" i="22"/>
  <c r="J256" i="22"/>
  <c r="I256" i="22" s="1"/>
  <c r="Q256" i="22"/>
  <c r="R256" i="22"/>
  <c r="AA256" i="22"/>
  <c r="AE256" i="22"/>
  <c r="J257" i="22"/>
  <c r="I257" i="22" s="1"/>
  <c r="Q257" i="22"/>
  <c r="R257" i="22"/>
  <c r="AA257" i="22"/>
  <c r="AE257" i="22"/>
  <c r="J258" i="22"/>
  <c r="I258" i="22" s="1"/>
  <c r="Q258" i="22"/>
  <c r="R258" i="22"/>
  <c r="AA258" i="22"/>
  <c r="AE258" i="22"/>
  <c r="J259" i="22"/>
  <c r="I259" i="22" s="1"/>
  <c r="Q259" i="22"/>
  <c r="R259" i="22"/>
  <c r="AA259" i="22"/>
  <c r="AE259" i="22"/>
  <c r="J260" i="22"/>
  <c r="I260" i="22" s="1"/>
  <c r="Q260" i="22"/>
  <c r="R260" i="22"/>
  <c r="AA260" i="22"/>
  <c r="AE260" i="22"/>
  <c r="J261" i="22"/>
  <c r="I261" i="22" s="1"/>
  <c r="Q261" i="22"/>
  <c r="R261" i="22"/>
  <c r="AA261" i="22"/>
  <c r="AE261" i="22"/>
  <c r="J262" i="22"/>
  <c r="I262" i="22" s="1"/>
  <c r="Q262" i="22"/>
  <c r="R262" i="22"/>
  <c r="AA262" i="22"/>
  <c r="AE262" i="22"/>
  <c r="J263" i="22"/>
  <c r="I263" i="22" s="1"/>
  <c r="Q263" i="22"/>
  <c r="R263" i="22"/>
  <c r="AA263" i="22"/>
  <c r="AE263" i="22"/>
  <c r="J264" i="22"/>
  <c r="I264" i="22" s="1"/>
  <c r="Q264" i="22"/>
  <c r="R264" i="22"/>
  <c r="AA264" i="22"/>
  <c r="AE264" i="22"/>
  <c r="J265" i="22"/>
  <c r="I265" i="22" s="1"/>
  <c r="Q265" i="22"/>
  <c r="R265" i="22"/>
  <c r="AA265" i="22"/>
  <c r="AE265" i="22"/>
  <c r="J266" i="22"/>
  <c r="I266" i="22" s="1"/>
  <c r="Q266" i="22"/>
  <c r="R266" i="22"/>
  <c r="AA266" i="22"/>
  <c r="AE266" i="22"/>
  <c r="J267" i="22"/>
  <c r="I267" i="22" s="1"/>
  <c r="Q267" i="22"/>
  <c r="R267" i="22"/>
  <c r="AA267" i="22"/>
  <c r="AE267" i="22"/>
  <c r="J268" i="22"/>
  <c r="I268" i="22" s="1"/>
  <c r="Q268" i="22"/>
  <c r="R268" i="22"/>
  <c r="AA268" i="22"/>
  <c r="AE268" i="22"/>
  <c r="J269" i="22"/>
  <c r="I269" i="22" s="1"/>
  <c r="Q269" i="22"/>
  <c r="R269" i="22"/>
  <c r="AA269" i="22"/>
  <c r="AE269" i="22"/>
  <c r="J270" i="22"/>
  <c r="I270" i="22" s="1"/>
  <c r="Q270" i="22"/>
  <c r="R270" i="22"/>
  <c r="AA270" i="22"/>
  <c r="AE270" i="22"/>
  <c r="G271" i="22"/>
  <c r="F271" i="22" s="1"/>
  <c r="M271" i="22"/>
  <c r="L271" i="22" s="1"/>
  <c r="Q271" i="22"/>
  <c r="R271" i="22"/>
  <c r="AA271" i="22"/>
  <c r="AE271" i="22"/>
  <c r="J271" i="22" s="1"/>
  <c r="I271" i="22" s="1"/>
  <c r="G272" i="22"/>
  <c r="F272" i="22" s="1"/>
  <c r="M272" i="22"/>
  <c r="L272" i="22" s="1"/>
  <c r="Q272" i="22"/>
  <c r="R272" i="22"/>
  <c r="AA272" i="22"/>
  <c r="AE272" i="22"/>
  <c r="J272" i="22" s="1"/>
  <c r="I272" i="22" s="1"/>
  <c r="G273" i="22"/>
  <c r="F273" i="22" s="1"/>
  <c r="M273" i="22"/>
  <c r="L273" i="22" s="1"/>
  <c r="Q273" i="22"/>
  <c r="R273" i="22"/>
  <c r="AA273" i="22"/>
  <c r="AE273" i="22"/>
  <c r="J273" i="22" s="1"/>
  <c r="I273" i="22" s="1"/>
  <c r="G274" i="22"/>
  <c r="F274" i="22" s="1"/>
  <c r="M274" i="22"/>
  <c r="L274" i="22" s="1"/>
  <c r="Q274" i="22"/>
  <c r="R274" i="22"/>
  <c r="AA274" i="22"/>
  <c r="AE274" i="22"/>
  <c r="J274" i="22" s="1"/>
  <c r="I274" i="22" s="1"/>
  <c r="G275" i="22"/>
  <c r="F275" i="22" s="1"/>
  <c r="M275" i="22"/>
  <c r="L275" i="22" s="1"/>
  <c r="Q275" i="22"/>
  <c r="R275" i="22"/>
  <c r="AA275" i="22"/>
  <c r="AE275" i="22"/>
  <c r="J275" i="22" s="1"/>
  <c r="I275" i="22" s="1"/>
  <c r="G276" i="22"/>
  <c r="F276" i="22" s="1"/>
  <c r="M276" i="22"/>
  <c r="L276" i="22" s="1"/>
  <c r="Q276" i="22"/>
  <c r="R276" i="22"/>
  <c r="AA276" i="22"/>
  <c r="AE276" i="22"/>
  <c r="J276" i="22" s="1"/>
  <c r="I276" i="22" s="1"/>
  <c r="G277" i="22"/>
  <c r="F277" i="22" s="1"/>
  <c r="M277" i="22"/>
  <c r="L277" i="22" s="1"/>
  <c r="Q277" i="22"/>
  <c r="R277" i="22"/>
  <c r="AA277" i="22"/>
  <c r="AE277" i="22"/>
  <c r="J277" i="22" s="1"/>
  <c r="I277" i="22" s="1"/>
  <c r="G278" i="22"/>
  <c r="F278" i="22" s="1"/>
  <c r="M278" i="22"/>
  <c r="L278" i="22" s="1"/>
  <c r="Q278" i="22"/>
  <c r="R278" i="22"/>
  <c r="AA278" i="22"/>
  <c r="AE278" i="22"/>
  <c r="J278" i="22" s="1"/>
  <c r="I278" i="22" s="1"/>
  <c r="G279" i="22"/>
  <c r="F279" i="22" s="1"/>
  <c r="M279" i="22"/>
  <c r="L279" i="22" s="1"/>
  <c r="Q279" i="22"/>
  <c r="R279" i="22"/>
  <c r="AA279" i="22"/>
  <c r="AE279" i="22"/>
  <c r="J279" i="22" s="1"/>
  <c r="I279" i="22" s="1"/>
  <c r="G280" i="22"/>
  <c r="F280" i="22" s="1"/>
  <c r="M280" i="22"/>
  <c r="L280" i="22" s="1"/>
  <c r="Q280" i="22"/>
  <c r="R280" i="22"/>
  <c r="AA280" i="22"/>
  <c r="AE280" i="22"/>
  <c r="J280" i="22" s="1"/>
  <c r="I280" i="22" s="1"/>
  <c r="G281" i="22"/>
  <c r="F281" i="22" s="1"/>
  <c r="M281" i="22"/>
  <c r="L281" i="22" s="1"/>
  <c r="Q281" i="22"/>
  <c r="R281" i="22"/>
  <c r="AA281" i="22"/>
  <c r="AE281" i="22"/>
  <c r="J281" i="22" s="1"/>
  <c r="I281" i="22" s="1"/>
  <c r="G282" i="22"/>
  <c r="F282" i="22" s="1"/>
  <c r="M282" i="22"/>
  <c r="L282" i="22" s="1"/>
  <c r="Q282" i="22"/>
  <c r="R282" i="22"/>
  <c r="AA282" i="22"/>
  <c r="AE282" i="22"/>
  <c r="J282" i="22" s="1"/>
  <c r="I282" i="22" s="1"/>
  <c r="G283" i="22"/>
  <c r="F283" i="22" s="1"/>
  <c r="M283" i="22"/>
  <c r="L283" i="22" s="1"/>
  <c r="Q283" i="22"/>
  <c r="R283" i="22"/>
  <c r="AA283" i="22"/>
  <c r="AE283" i="22"/>
  <c r="J283" i="22" s="1"/>
  <c r="I283" i="22" s="1"/>
  <c r="G284" i="22"/>
  <c r="F284" i="22" s="1"/>
  <c r="M284" i="22"/>
  <c r="L284" i="22" s="1"/>
  <c r="Q284" i="22"/>
  <c r="R284" i="22"/>
  <c r="AA284" i="22"/>
  <c r="AE284" i="22"/>
  <c r="J284" i="22" s="1"/>
  <c r="I284" i="22" s="1"/>
  <c r="G285" i="22"/>
  <c r="F285" i="22" s="1"/>
  <c r="M285" i="22"/>
  <c r="L285" i="22" s="1"/>
  <c r="Q285" i="22"/>
  <c r="R285" i="22"/>
  <c r="AA285" i="22"/>
  <c r="AE285" i="22"/>
  <c r="J285" i="22" s="1"/>
  <c r="I285" i="22" s="1"/>
  <c r="G286" i="22"/>
  <c r="F286" i="22" s="1"/>
  <c r="M286" i="22"/>
  <c r="L286" i="22" s="1"/>
  <c r="Q286" i="22"/>
  <c r="R286" i="22"/>
  <c r="AA286" i="22"/>
  <c r="AE286" i="22"/>
  <c r="J286" i="22" s="1"/>
  <c r="I286" i="22" s="1"/>
  <c r="G287" i="22"/>
  <c r="F287" i="22" s="1"/>
  <c r="M287" i="22"/>
  <c r="L287" i="22" s="1"/>
  <c r="Q287" i="22"/>
  <c r="R287" i="22"/>
  <c r="AA287" i="22"/>
  <c r="AE287" i="22"/>
  <c r="J287" i="22" s="1"/>
  <c r="I287" i="22" s="1"/>
  <c r="G288" i="22"/>
  <c r="F288" i="22" s="1"/>
  <c r="M288" i="22"/>
  <c r="L288" i="22" s="1"/>
  <c r="Q288" i="22"/>
  <c r="R288" i="22"/>
  <c r="AA288" i="22"/>
  <c r="AE288" i="22"/>
  <c r="J288" i="22" s="1"/>
  <c r="I288" i="22" s="1"/>
  <c r="G289" i="22"/>
  <c r="F289" i="22" s="1"/>
  <c r="M289" i="22"/>
  <c r="L289" i="22" s="1"/>
  <c r="Q289" i="22"/>
  <c r="R289" i="22"/>
  <c r="AA289" i="22"/>
  <c r="AE289" i="22"/>
  <c r="J289" i="22" s="1"/>
  <c r="I289" i="22" s="1"/>
  <c r="G290" i="22"/>
  <c r="F290" i="22" s="1"/>
  <c r="M290" i="22"/>
  <c r="L290" i="22" s="1"/>
  <c r="Q290" i="22"/>
  <c r="R290" i="22"/>
  <c r="AA290" i="22"/>
  <c r="AE290" i="22"/>
  <c r="J290" i="22" s="1"/>
  <c r="I290" i="22" s="1"/>
  <c r="G291" i="22"/>
  <c r="F291" i="22" s="1"/>
  <c r="M291" i="22"/>
  <c r="L291" i="22" s="1"/>
  <c r="Q291" i="22"/>
  <c r="R291" i="22"/>
  <c r="AA291" i="22"/>
  <c r="AE291" i="22"/>
  <c r="J291" i="22" s="1"/>
  <c r="I291" i="22" s="1"/>
  <c r="G292" i="22"/>
  <c r="F292" i="22" s="1"/>
  <c r="M292" i="22"/>
  <c r="L292" i="22" s="1"/>
  <c r="Q292" i="22"/>
  <c r="R292" i="22"/>
  <c r="AA292" i="22"/>
  <c r="AE292" i="22"/>
  <c r="J292" i="22" s="1"/>
  <c r="I292" i="22" s="1"/>
  <c r="G293" i="22"/>
  <c r="F293" i="22" s="1"/>
  <c r="M293" i="22"/>
  <c r="L293" i="22" s="1"/>
  <c r="Q293" i="22"/>
  <c r="R293" i="22"/>
  <c r="AA293" i="22"/>
  <c r="AE293" i="22"/>
  <c r="J293" i="22" s="1"/>
  <c r="I293" i="22" s="1"/>
  <c r="G294" i="22"/>
  <c r="F294" i="22" s="1"/>
  <c r="M294" i="22"/>
  <c r="L294" i="22" s="1"/>
  <c r="Q294" i="22"/>
  <c r="R294" i="22"/>
  <c r="AA294" i="22"/>
  <c r="AE294" i="22"/>
  <c r="J294" i="22" s="1"/>
  <c r="I294" i="22" s="1"/>
  <c r="G295" i="22"/>
  <c r="F295" i="22" s="1"/>
  <c r="M295" i="22"/>
  <c r="L295" i="22" s="1"/>
  <c r="Q295" i="22"/>
  <c r="R295" i="22"/>
  <c r="AA295" i="22"/>
  <c r="AE295" i="22"/>
  <c r="J295" i="22" s="1"/>
  <c r="I295" i="22" s="1"/>
  <c r="G296" i="22"/>
  <c r="F296" i="22" s="1"/>
  <c r="M296" i="22"/>
  <c r="L296" i="22" s="1"/>
  <c r="Q296" i="22"/>
  <c r="R296" i="22"/>
  <c r="AA296" i="22"/>
  <c r="AE296" i="22"/>
  <c r="J296" i="22" s="1"/>
  <c r="I296" i="22" s="1"/>
  <c r="G297" i="22"/>
  <c r="F297" i="22" s="1"/>
  <c r="M297" i="22"/>
  <c r="L297" i="22" s="1"/>
  <c r="Q297" i="22"/>
  <c r="R297" i="22"/>
  <c r="AA297" i="22"/>
  <c r="AE297" i="22"/>
  <c r="J297" i="22" s="1"/>
  <c r="I297" i="22" s="1"/>
  <c r="G298" i="22"/>
  <c r="F298" i="22" s="1"/>
  <c r="M298" i="22"/>
  <c r="L298" i="22" s="1"/>
  <c r="Q298" i="22"/>
  <c r="R298" i="22"/>
  <c r="AA298" i="22"/>
  <c r="AE298" i="22"/>
  <c r="J298" i="22" s="1"/>
  <c r="I298" i="22" s="1"/>
  <c r="G299" i="22"/>
  <c r="F299" i="22" s="1"/>
  <c r="M299" i="22"/>
  <c r="L299" i="22" s="1"/>
  <c r="Q299" i="22"/>
  <c r="R299" i="22"/>
  <c r="AA299" i="22"/>
  <c r="AE299" i="22"/>
  <c r="J299" i="22" s="1"/>
  <c r="I299" i="22" s="1"/>
  <c r="G300" i="22"/>
  <c r="F300" i="22" s="1"/>
  <c r="M300" i="22"/>
  <c r="L300" i="22" s="1"/>
  <c r="Q300" i="22"/>
  <c r="R300" i="22"/>
  <c r="AA300" i="22"/>
  <c r="AE300" i="22"/>
  <c r="J300" i="22" s="1"/>
  <c r="I300" i="22" s="1"/>
  <c r="Q301" i="22"/>
  <c r="R301" i="22"/>
  <c r="AA301" i="22"/>
  <c r="AE301" i="22"/>
  <c r="J301" i="22" s="1"/>
  <c r="I301" i="22" s="1"/>
  <c r="Q302" i="22"/>
  <c r="R302" i="22"/>
  <c r="AA302" i="22"/>
  <c r="AE302" i="22"/>
  <c r="G302" i="22" s="1"/>
  <c r="F302" i="22" s="1"/>
  <c r="Q303" i="22"/>
  <c r="R303" i="22"/>
  <c r="AA303" i="22"/>
  <c r="AE303" i="22"/>
  <c r="G303" i="22" s="1"/>
  <c r="F303" i="22" s="1"/>
  <c r="Q304" i="22"/>
  <c r="R304" i="22"/>
  <c r="AA304" i="22"/>
  <c r="AE304" i="22"/>
  <c r="G304" i="22" s="1"/>
  <c r="F304" i="22" s="1"/>
  <c r="Q305" i="22"/>
  <c r="R305" i="22"/>
  <c r="AA305" i="22"/>
  <c r="AE305" i="22"/>
  <c r="G305" i="22" s="1"/>
  <c r="F305" i="22" s="1"/>
  <c r="Q306" i="22"/>
  <c r="R306" i="22"/>
  <c r="AA306" i="22"/>
  <c r="AE306" i="22"/>
  <c r="G306" i="22" s="1"/>
  <c r="F306" i="22" s="1"/>
  <c r="Q307" i="22"/>
  <c r="R307" i="22"/>
  <c r="AA307" i="22"/>
  <c r="AE307" i="22"/>
  <c r="G307" i="22" s="1"/>
  <c r="F307" i="22" s="1"/>
  <c r="Q308" i="22"/>
  <c r="R308" i="22"/>
  <c r="AA308" i="22"/>
  <c r="AE308" i="22"/>
  <c r="G308" i="22" s="1"/>
  <c r="F308" i="22" s="1"/>
  <c r="Q309" i="22"/>
  <c r="R309" i="22"/>
  <c r="AA309" i="22"/>
  <c r="AE309" i="22"/>
  <c r="G309" i="22" s="1"/>
  <c r="F309" i="22" s="1"/>
  <c r="Q310" i="22"/>
  <c r="R310" i="22"/>
  <c r="AA310" i="22"/>
  <c r="AE310" i="22"/>
  <c r="G310" i="22" s="1"/>
  <c r="F310" i="22" s="1"/>
  <c r="Q311" i="22"/>
  <c r="R311" i="22"/>
  <c r="AA311" i="22"/>
  <c r="AE311" i="22"/>
  <c r="G311" i="22" s="1"/>
  <c r="F311" i="22" s="1"/>
  <c r="Q312" i="22"/>
  <c r="R312" i="22"/>
  <c r="AA312" i="22"/>
  <c r="AE312" i="22"/>
  <c r="G312" i="22" s="1"/>
  <c r="F312" i="22" s="1"/>
  <c r="Q313" i="22"/>
  <c r="R313" i="22"/>
  <c r="AA313" i="22"/>
  <c r="AE313" i="22"/>
  <c r="G313" i="22" s="1"/>
  <c r="F313" i="22" s="1"/>
  <c r="Q314" i="22"/>
  <c r="AA314" i="22"/>
  <c r="R314" i="22" s="1"/>
  <c r="AE314" i="22"/>
  <c r="G314" i="22" s="1"/>
  <c r="F314" i="22" s="1"/>
  <c r="N33" i="26"/>
  <c r="S33" i="26"/>
  <c r="O33" i="26" s="1"/>
  <c r="W33" i="26"/>
  <c r="G33" i="26" s="1"/>
  <c r="F33" i="26" s="1"/>
  <c r="J34" i="26"/>
  <c r="I34" i="26" s="1"/>
  <c r="N34" i="26"/>
  <c r="S34" i="26"/>
  <c r="O34" i="26" s="1"/>
  <c r="W34" i="26"/>
  <c r="G34" i="26" s="1"/>
  <c r="F34" i="26" s="1"/>
  <c r="N35" i="26"/>
  <c r="O35" i="26"/>
  <c r="S35" i="26"/>
  <c r="W35" i="26"/>
  <c r="G35" i="26" s="1"/>
  <c r="F35" i="26" s="1"/>
  <c r="J36" i="26"/>
  <c r="I36" i="26" s="1"/>
  <c r="N36" i="26"/>
  <c r="S36" i="26"/>
  <c r="O36" i="26" s="1"/>
  <c r="W36" i="26"/>
  <c r="G36" i="26" s="1"/>
  <c r="F36" i="26" s="1"/>
  <c r="N37" i="26"/>
  <c r="O37" i="26"/>
  <c r="S37" i="26"/>
  <c r="W37" i="26"/>
  <c r="G37" i="26" s="1"/>
  <c r="F37" i="26" s="1"/>
  <c r="J38" i="26"/>
  <c r="I38" i="26" s="1"/>
  <c r="N38" i="26"/>
  <c r="S38" i="26"/>
  <c r="O38" i="26" s="1"/>
  <c r="W38" i="26"/>
  <c r="G38" i="26" s="1"/>
  <c r="F38" i="26" s="1"/>
  <c r="N39" i="26"/>
  <c r="O39" i="26"/>
  <c r="S39" i="26"/>
  <c r="W39" i="26"/>
  <c r="G39" i="26" s="1"/>
  <c r="F39" i="26" s="1"/>
  <c r="J40" i="26"/>
  <c r="I40" i="26" s="1"/>
  <c r="N40" i="26"/>
  <c r="S40" i="26"/>
  <c r="O40" i="26" s="1"/>
  <c r="W40" i="26"/>
  <c r="G40" i="26" s="1"/>
  <c r="F40" i="26" s="1"/>
  <c r="N41" i="26"/>
  <c r="O41" i="26"/>
  <c r="S41" i="26"/>
  <c r="W41" i="26"/>
  <c r="G41" i="26" s="1"/>
  <c r="F41" i="26" s="1"/>
  <c r="J42" i="26"/>
  <c r="I42" i="26" s="1"/>
  <c r="N42" i="26"/>
  <c r="S42" i="26"/>
  <c r="O42" i="26" s="1"/>
  <c r="W42" i="26"/>
  <c r="G42" i="26" s="1"/>
  <c r="F42" i="26" s="1"/>
  <c r="N43" i="26"/>
  <c r="O43" i="26"/>
  <c r="S43" i="26"/>
  <c r="W43" i="26"/>
  <c r="G43" i="26" s="1"/>
  <c r="F43" i="26" s="1"/>
  <c r="J44" i="26"/>
  <c r="I44" i="26" s="1"/>
  <c r="N44" i="26"/>
  <c r="S44" i="26"/>
  <c r="O44" i="26" s="1"/>
  <c r="W44" i="26"/>
  <c r="G44" i="26" s="1"/>
  <c r="F44" i="26" s="1"/>
  <c r="N45" i="26"/>
  <c r="O45" i="26"/>
  <c r="S45" i="26"/>
  <c r="W45" i="26"/>
  <c r="G45" i="26" s="1"/>
  <c r="F45" i="26" s="1"/>
  <c r="J46" i="26"/>
  <c r="I46" i="26" s="1"/>
  <c r="N46" i="26"/>
  <c r="S46" i="26"/>
  <c r="O46" i="26" s="1"/>
  <c r="W46" i="26"/>
  <c r="G46" i="26" s="1"/>
  <c r="F46" i="26" s="1"/>
  <c r="N47" i="26"/>
  <c r="O47" i="26"/>
  <c r="S47" i="26"/>
  <c r="W47" i="26"/>
  <c r="G47" i="26" s="1"/>
  <c r="F47" i="26" s="1"/>
  <c r="J48" i="26"/>
  <c r="I48" i="26" s="1"/>
  <c r="N48" i="26"/>
  <c r="S48" i="26"/>
  <c r="O48" i="26" s="1"/>
  <c r="W48" i="26"/>
  <c r="G48" i="26" s="1"/>
  <c r="F48" i="26" s="1"/>
  <c r="N49" i="26"/>
  <c r="O49" i="26"/>
  <c r="S49" i="26"/>
  <c r="W49" i="26"/>
  <c r="G49" i="26" s="1"/>
  <c r="F49" i="26" s="1"/>
  <c r="J50" i="26"/>
  <c r="I50" i="26" s="1"/>
  <c r="N50" i="26"/>
  <c r="S50" i="26"/>
  <c r="O50" i="26" s="1"/>
  <c r="W50" i="26"/>
  <c r="G50" i="26" s="1"/>
  <c r="F50" i="26" s="1"/>
  <c r="N51" i="26"/>
  <c r="O51" i="26"/>
  <c r="S51" i="26"/>
  <c r="W51" i="26"/>
  <c r="G51" i="26" s="1"/>
  <c r="F51" i="26" s="1"/>
  <c r="J52" i="26"/>
  <c r="I52" i="26" s="1"/>
  <c r="N52" i="26"/>
  <c r="S52" i="26"/>
  <c r="O52" i="26" s="1"/>
  <c r="W52" i="26"/>
  <c r="G52" i="26" s="1"/>
  <c r="F52" i="26" s="1"/>
  <c r="N53" i="26"/>
  <c r="O53" i="26"/>
  <c r="S53" i="26"/>
  <c r="W53" i="26"/>
  <c r="G53" i="26" s="1"/>
  <c r="F53" i="26" s="1"/>
  <c r="J54" i="26"/>
  <c r="I54" i="26" s="1"/>
  <c r="N54" i="26"/>
  <c r="S54" i="26"/>
  <c r="O54" i="26" s="1"/>
  <c r="W54" i="26"/>
  <c r="G54" i="26" s="1"/>
  <c r="F54" i="26" s="1"/>
  <c r="N55" i="26"/>
  <c r="O55" i="26"/>
  <c r="S55" i="26"/>
  <c r="W55" i="26"/>
  <c r="G55" i="26" s="1"/>
  <c r="F55" i="26" s="1"/>
  <c r="J56" i="26"/>
  <c r="I56" i="26" s="1"/>
  <c r="N56" i="26"/>
  <c r="S56" i="26"/>
  <c r="O56" i="26" s="1"/>
  <c r="W56" i="26"/>
  <c r="G56" i="26" s="1"/>
  <c r="F56" i="26" s="1"/>
  <c r="N57" i="26"/>
  <c r="O57" i="26"/>
  <c r="S57" i="26"/>
  <c r="W57" i="26"/>
  <c r="G57" i="26" s="1"/>
  <c r="F57" i="26" s="1"/>
  <c r="J58" i="26"/>
  <c r="I58" i="26" s="1"/>
  <c r="N58" i="26"/>
  <c r="S58" i="26"/>
  <c r="O58" i="26" s="1"/>
  <c r="W58" i="26"/>
  <c r="G58" i="26" s="1"/>
  <c r="F58" i="26" s="1"/>
  <c r="N59" i="26"/>
  <c r="O59" i="26"/>
  <c r="S59" i="26"/>
  <c r="W59" i="26"/>
  <c r="G59" i="26" s="1"/>
  <c r="F59" i="26" s="1"/>
  <c r="J60" i="26"/>
  <c r="I60" i="26" s="1"/>
  <c r="N60" i="26"/>
  <c r="S60" i="26"/>
  <c r="O60" i="26" s="1"/>
  <c r="W60" i="26"/>
  <c r="G60" i="26" s="1"/>
  <c r="F60" i="26" s="1"/>
  <c r="N61" i="26"/>
  <c r="O61" i="26"/>
  <c r="S61" i="26"/>
  <c r="W61" i="26"/>
  <c r="G61" i="26" s="1"/>
  <c r="F61" i="26" s="1"/>
  <c r="J62" i="26"/>
  <c r="I62" i="26" s="1"/>
  <c r="N62" i="26"/>
  <c r="S62" i="26"/>
  <c r="O62" i="26" s="1"/>
  <c r="W62" i="26"/>
  <c r="G62" i="26" s="1"/>
  <c r="F62" i="26" s="1"/>
  <c r="N63" i="26"/>
  <c r="O63" i="26"/>
  <c r="S63" i="26"/>
  <c r="W63" i="26"/>
  <c r="G63" i="26" s="1"/>
  <c r="F63" i="26" s="1"/>
  <c r="J64" i="26"/>
  <c r="I64" i="26" s="1"/>
  <c r="N64" i="26"/>
  <c r="S64" i="26"/>
  <c r="O64" i="26" s="1"/>
  <c r="W64" i="26"/>
  <c r="G64" i="26" s="1"/>
  <c r="F64" i="26" s="1"/>
  <c r="N65" i="26"/>
  <c r="O65" i="26"/>
  <c r="S65" i="26"/>
  <c r="W65" i="26"/>
  <c r="J65" i="26" s="1"/>
  <c r="I65" i="26" s="1"/>
  <c r="J66" i="26"/>
  <c r="I66" i="26" s="1"/>
  <c r="N66" i="26"/>
  <c r="S66" i="26"/>
  <c r="O66" i="26" s="1"/>
  <c r="W66" i="26"/>
  <c r="G66" i="26" s="1"/>
  <c r="F66" i="26" s="1"/>
  <c r="N67" i="26"/>
  <c r="O67" i="26"/>
  <c r="S67" i="26"/>
  <c r="W67" i="26"/>
  <c r="J67" i="26" s="1"/>
  <c r="I67" i="26" s="1"/>
  <c r="J68" i="26"/>
  <c r="I68" i="26" s="1"/>
  <c r="N68" i="26"/>
  <c r="S68" i="26"/>
  <c r="O68" i="26" s="1"/>
  <c r="W68" i="26"/>
  <c r="G68" i="26" s="1"/>
  <c r="F68" i="26" s="1"/>
  <c r="N69" i="26"/>
  <c r="O69" i="26"/>
  <c r="S69" i="26"/>
  <c r="W69" i="26"/>
  <c r="J69" i="26" s="1"/>
  <c r="I69" i="26" s="1"/>
  <c r="J70" i="26"/>
  <c r="I70" i="26" s="1"/>
  <c r="N70" i="26"/>
  <c r="S70" i="26"/>
  <c r="O70" i="26" s="1"/>
  <c r="W70" i="26"/>
  <c r="G70" i="26" s="1"/>
  <c r="F70" i="26" s="1"/>
  <c r="N71" i="26"/>
  <c r="O71" i="26"/>
  <c r="S71" i="26"/>
  <c r="W71" i="26"/>
  <c r="J71" i="26" s="1"/>
  <c r="I71" i="26" s="1"/>
  <c r="J72" i="26"/>
  <c r="I72" i="26" s="1"/>
  <c r="N72" i="26"/>
  <c r="S72" i="26"/>
  <c r="O72" i="26" s="1"/>
  <c r="W72" i="26"/>
  <c r="G72" i="26" s="1"/>
  <c r="F72" i="26" s="1"/>
  <c r="N73" i="26"/>
  <c r="O73" i="26"/>
  <c r="S73" i="26"/>
  <c r="W73" i="26"/>
  <c r="J73" i="26" s="1"/>
  <c r="I73" i="26" s="1"/>
  <c r="J74" i="26"/>
  <c r="I74" i="26" s="1"/>
  <c r="N74" i="26"/>
  <c r="S74" i="26"/>
  <c r="O74" i="26" s="1"/>
  <c r="W74" i="26"/>
  <c r="G74" i="26" s="1"/>
  <c r="F74" i="26" s="1"/>
  <c r="N75" i="26"/>
  <c r="O75" i="26"/>
  <c r="S75" i="26"/>
  <c r="W75" i="26"/>
  <c r="J75" i="26" s="1"/>
  <c r="I75" i="26" s="1"/>
  <c r="J76" i="26"/>
  <c r="I76" i="26" s="1"/>
  <c r="N76" i="26"/>
  <c r="S76" i="26"/>
  <c r="O76" i="26" s="1"/>
  <c r="W76" i="26"/>
  <c r="G76" i="26" s="1"/>
  <c r="F76" i="26" s="1"/>
  <c r="N77" i="26"/>
  <c r="O77" i="26"/>
  <c r="S77" i="26"/>
  <c r="W77" i="26"/>
  <c r="G77" i="26" s="1"/>
  <c r="F77" i="26" s="1"/>
  <c r="J78" i="26"/>
  <c r="I78" i="26" s="1"/>
  <c r="N78" i="26"/>
  <c r="S78" i="26"/>
  <c r="O78" i="26" s="1"/>
  <c r="W78" i="26"/>
  <c r="G78" i="26" s="1"/>
  <c r="F78" i="26" s="1"/>
  <c r="N79" i="26"/>
  <c r="O79" i="26"/>
  <c r="S79" i="26"/>
  <c r="W79" i="26"/>
  <c r="G79" i="26" s="1"/>
  <c r="F79" i="26" s="1"/>
  <c r="J80" i="26"/>
  <c r="I80" i="26" s="1"/>
  <c r="N80" i="26"/>
  <c r="S80" i="26"/>
  <c r="O80" i="26" s="1"/>
  <c r="W80" i="26"/>
  <c r="G80" i="26" s="1"/>
  <c r="F80" i="26" s="1"/>
  <c r="N81" i="26"/>
  <c r="O81" i="26"/>
  <c r="S81" i="26"/>
  <c r="W81" i="26"/>
  <c r="G81" i="26" s="1"/>
  <c r="F81" i="26" s="1"/>
  <c r="J82" i="26"/>
  <c r="I82" i="26" s="1"/>
  <c r="N82" i="26"/>
  <c r="S82" i="26"/>
  <c r="O82" i="26" s="1"/>
  <c r="W82" i="26"/>
  <c r="G82" i="26" s="1"/>
  <c r="F82" i="26" s="1"/>
  <c r="N83" i="26"/>
  <c r="O83" i="26"/>
  <c r="S83" i="26"/>
  <c r="W83" i="26"/>
  <c r="G83" i="26" s="1"/>
  <c r="F83" i="26" s="1"/>
  <c r="J84" i="26"/>
  <c r="I84" i="26" s="1"/>
  <c r="N84" i="26"/>
  <c r="S84" i="26"/>
  <c r="O84" i="26" s="1"/>
  <c r="W84" i="26"/>
  <c r="G84" i="26" s="1"/>
  <c r="F84" i="26" s="1"/>
  <c r="N85" i="26"/>
  <c r="O85" i="26"/>
  <c r="S85" i="26"/>
  <c r="W85" i="26"/>
  <c r="G85" i="26" s="1"/>
  <c r="F85" i="26" s="1"/>
  <c r="J86" i="26"/>
  <c r="I86" i="26" s="1"/>
  <c r="N86" i="26"/>
  <c r="S86" i="26"/>
  <c r="O86" i="26" s="1"/>
  <c r="W86" i="26"/>
  <c r="G86" i="26" s="1"/>
  <c r="F86" i="26" s="1"/>
  <c r="N87" i="26"/>
  <c r="O87" i="26"/>
  <c r="S87" i="26"/>
  <c r="W87" i="26"/>
  <c r="G87" i="26" s="1"/>
  <c r="F87" i="26" s="1"/>
  <c r="J88" i="26"/>
  <c r="I88" i="26" s="1"/>
  <c r="N88" i="26"/>
  <c r="S88" i="26"/>
  <c r="O88" i="26" s="1"/>
  <c r="W88" i="26"/>
  <c r="G88" i="26" s="1"/>
  <c r="F88" i="26" s="1"/>
  <c r="N89" i="26"/>
  <c r="O89" i="26"/>
  <c r="S89" i="26"/>
  <c r="W89" i="26"/>
  <c r="G89" i="26" s="1"/>
  <c r="F89" i="26" s="1"/>
  <c r="J90" i="26"/>
  <c r="I90" i="26" s="1"/>
  <c r="N90" i="26"/>
  <c r="S90" i="26"/>
  <c r="O90" i="26" s="1"/>
  <c r="W90" i="26"/>
  <c r="G90" i="26" s="1"/>
  <c r="F90" i="26" s="1"/>
  <c r="N91" i="26"/>
  <c r="O91" i="26"/>
  <c r="S91" i="26"/>
  <c r="W91" i="26"/>
  <c r="G91" i="26" s="1"/>
  <c r="F91" i="26" s="1"/>
  <c r="J92" i="26"/>
  <c r="I92" i="26" s="1"/>
  <c r="N92" i="26"/>
  <c r="S92" i="26"/>
  <c r="O92" i="26" s="1"/>
  <c r="W92" i="26"/>
  <c r="G92" i="26" s="1"/>
  <c r="F92" i="26" s="1"/>
  <c r="N93" i="26"/>
  <c r="O93" i="26"/>
  <c r="S93" i="26"/>
  <c r="W93" i="26"/>
  <c r="G93" i="26" s="1"/>
  <c r="F93" i="26" s="1"/>
  <c r="J94" i="26"/>
  <c r="I94" i="26" s="1"/>
  <c r="N94" i="26"/>
  <c r="S94" i="26"/>
  <c r="O94" i="26" s="1"/>
  <c r="W94" i="26"/>
  <c r="G94" i="26" s="1"/>
  <c r="F94" i="26" s="1"/>
  <c r="N95" i="26"/>
  <c r="O95" i="26"/>
  <c r="S95" i="26"/>
  <c r="W95" i="26"/>
  <c r="J96" i="26"/>
  <c r="I96" i="26" s="1"/>
  <c r="N96" i="26"/>
  <c r="S96" i="26"/>
  <c r="O96" i="26" s="1"/>
  <c r="W96" i="26"/>
  <c r="G96" i="26" s="1"/>
  <c r="F96" i="26" s="1"/>
  <c r="N97" i="26"/>
  <c r="O97" i="26"/>
  <c r="S97" i="26"/>
  <c r="W97" i="26"/>
  <c r="J97" i="26" s="1"/>
  <c r="I97" i="26" s="1"/>
  <c r="J98" i="26"/>
  <c r="I98" i="26" s="1"/>
  <c r="N98" i="26"/>
  <c r="S98" i="26"/>
  <c r="O98" i="26" s="1"/>
  <c r="W98" i="26"/>
  <c r="G98" i="26" s="1"/>
  <c r="F98" i="26" s="1"/>
  <c r="N99" i="26"/>
  <c r="O99" i="26"/>
  <c r="S99" i="26"/>
  <c r="W99" i="26"/>
  <c r="J99" i="26" s="1"/>
  <c r="I99" i="26" s="1"/>
  <c r="J100" i="26"/>
  <c r="I100" i="26" s="1"/>
  <c r="N100" i="26"/>
  <c r="S100" i="26"/>
  <c r="O100" i="26" s="1"/>
  <c r="W100" i="26"/>
  <c r="G100" i="26" s="1"/>
  <c r="F100" i="26" s="1"/>
  <c r="N101" i="26"/>
  <c r="O101" i="26"/>
  <c r="S101" i="26"/>
  <c r="W101" i="26"/>
  <c r="J101" i="26" s="1"/>
  <c r="I101" i="26" s="1"/>
  <c r="J102" i="26"/>
  <c r="I102" i="26" s="1"/>
  <c r="N102" i="26"/>
  <c r="S102" i="26"/>
  <c r="O102" i="26" s="1"/>
  <c r="W102" i="26"/>
  <c r="G102" i="26" s="1"/>
  <c r="F102" i="26" s="1"/>
  <c r="N103" i="26"/>
  <c r="O103" i="26"/>
  <c r="S103" i="26"/>
  <c r="W103" i="26"/>
  <c r="J103" i="26" s="1"/>
  <c r="I103" i="26" s="1"/>
  <c r="J104" i="26"/>
  <c r="I104" i="26" s="1"/>
  <c r="N104" i="26"/>
  <c r="S104" i="26"/>
  <c r="O104" i="26" s="1"/>
  <c r="W104" i="26"/>
  <c r="G104" i="26" s="1"/>
  <c r="F104" i="26" s="1"/>
  <c r="N105" i="26"/>
  <c r="O105" i="26"/>
  <c r="S105" i="26"/>
  <c r="W105" i="26"/>
  <c r="J105" i="26" s="1"/>
  <c r="I105" i="26" s="1"/>
  <c r="J106" i="26"/>
  <c r="I106" i="26" s="1"/>
  <c r="N106" i="26"/>
  <c r="S106" i="26"/>
  <c r="O106" i="26" s="1"/>
  <c r="W106" i="26"/>
  <c r="G106" i="26" s="1"/>
  <c r="F106" i="26" s="1"/>
  <c r="N107" i="26"/>
  <c r="O107" i="26"/>
  <c r="S107" i="26"/>
  <c r="W107" i="26"/>
  <c r="J107" i="26" s="1"/>
  <c r="I107" i="26" s="1"/>
  <c r="J108" i="26"/>
  <c r="I108" i="26" s="1"/>
  <c r="N108" i="26"/>
  <c r="S108" i="26"/>
  <c r="O108" i="26" s="1"/>
  <c r="W108" i="26"/>
  <c r="G108" i="26" s="1"/>
  <c r="F108" i="26" s="1"/>
  <c r="N109" i="26"/>
  <c r="O109" i="26"/>
  <c r="S109" i="26"/>
  <c r="W109" i="26"/>
  <c r="J109" i="26" s="1"/>
  <c r="I109" i="26" s="1"/>
  <c r="J110" i="26"/>
  <c r="I110" i="26" s="1"/>
  <c r="N110" i="26"/>
  <c r="S110" i="26"/>
  <c r="O110" i="26" s="1"/>
  <c r="W110" i="26"/>
  <c r="G110" i="26" s="1"/>
  <c r="F110" i="26" s="1"/>
  <c r="N111" i="26"/>
  <c r="O111" i="26"/>
  <c r="S111" i="26"/>
  <c r="W111" i="26"/>
  <c r="J111" i="26" s="1"/>
  <c r="I111" i="26" s="1"/>
  <c r="J112" i="26"/>
  <c r="I112" i="26" s="1"/>
  <c r="N112" i="26"/>
  <c r="S112" i="26"/>
  <c r="O112" i="26" s="1"/>
  <c r="W112" i="26"/>
  <c r="G112" i="26" s="1"/>
  <c r="F112" i="26" s="1"/>
  <c r="N113" i="26"/>
  <c r="O113" i="26"/>
  <c r="S113" i="26"/>
  <c r="W113" i="26"/>
  <c r="J113" i="26" s="1"/>
  <c r="I113" i="26" s="1"/>
  <c r="J114" i="26"/>
  <c r="I114" i="26" s="1"/>
  <c r="N114" i="26"/>
  <c r="S114" i="26"/>
  <c r="O114" i="26" s="1"/>
  <c r="W114" i="26"/>
  <c r="G114" i="26" s="1"/>
  <c r="F114" i="26" s="1"/>
  <c r="N115" i="26"/>
  <c r="O115" i="26"/>
  <c r="S115" i="26"/>
  <c r="W115" i="26"/>
  <c r="J115" i="26" s="1"/>
  <c r="I115" i="26" s="1"/>
  <c r="J116" i="26"/>
  <c r="I116" i="26" s="1"/>
  <c r="N116" i="26"/>
  <c r="S116" i="26"/>
  <c r="O116" i="26" s="1"/>
  <c r="W116" i="26"/>
  <c r="G116" i="26" s="1"/>
  <c r="F116" i="26" s="1"/>
  <c r="N117" i="26"/>
  <c r="O117" i="26"/>
  <c r="S117" i="26"/>
  <c r="W117" i="26"/>
  <c r="J117" i="26" s="1"/>
  <c r="I117" i="26" s="1"/>
  <c r="J118" i="26"/>
  <c r="I118" i="26" s="1"/>
  <c r="N118" i="26"/>
  <c r="S118" i="26"/>
  <c r="O118" i="26" s="1"/>
  <c r="W118" i="26"/>
  <c r="G118" i="26" s="1"/>
  <c r="F118" i="26" s="1"/>
  <c r="N119" i="26"/>
  <c r="O119" i="26"/>
  <c r="S119" i="26"/>
  <c r="W119" i="26"/>
  <c r="J119" i="26" s="1"/>
  <c r="I119" i="26" s="1"/>
  <c r="J120" i="26"/>
  <c r="I120" i="26" s="1"/>
  <c r="N120" i="26"/>
  <c r="S120" i="26"/>
  <c r="O120" i="26" s="1"/>
  <c r="W120" i="26"/>
  <c r="G120" i="26" s="1"/>
  <c r="F120" i="26" s="1"/>
  <c r="N121" i="26"/>
  <c r="O121" i="26"/>
  <c r="S121" i="26"/>
  <c r="W121" i="26"/>
  <c r="J121" i="26" s="1"/>
  <c r="I121" i="26" s="1"/>
  <c r="J122" i="26"/>
  <c r="I122" i="26" s="1"/>
  <c r="N122" i="26"/>
  <c r="S122" i="26"/>
  <c r="O122" i="26" s="1"/>
  <c r="W122" i="26"/>
  <c r="G122" i="26" s="1"/>
  <c r="F122" i="26" s="1"/>
  <c r="N123" i="26"/>
  <c r="O123" i="26"/>
  <c r="S123" i="26"/>
  <c r="W123" i="26"/>
  <c r="J123" i="26" s="1"/>
  <c r="I123" i="26" s="1"/>
  <c r="J124" i="26"/>
  <c r="I124" i="26" s="1"/>
  <c r="N124" i="26"/>
  <c r="S124" i="26"/>
  <c r="O124" i="26" s="1"/>
  <c r="W124" i="26"/>
  <c r="G124" i="26" s="1"/>
  <c r="F124" i="26" s="1"/>
  <c r="N125" i="26"/>
  <c r="O125" i="26"/>
  <c r="S125" i="26"/>
  <c r="W125" i="26"/>
  <c r="J125" i="26" s="1"/>
  <c r="I125" i="26" s="1"/>
  <c r="J126" i="26"/>
  <c r="I126" i="26" s="1"/>
  <c r="N126" i="26"/>
  <c r="S126" i="26"/>
  <c r="O126" i="26" s="1"/>
  <c r="W126" i="26"/>
  <c r="G126" i="26" s="1"/>
  <c r="F126" i="26" s="1"/>
  <c r="N127" i="26"/>
  <c r="O127" i="26"/>
  <c r="S127" i="26"/>
  <c r="W127" i="26"/>
  <c r="J127" i="26" s="1"/>
  <c r="I127" i="26" s="1"/>
  <c r="J128" i="26"/>
  <c r="I128" i="26" s="1"/>
  <c r="N128" i="26"/>
  <c r="S128" i="26"/>
  <c r="O128" i="26" s="1"/>
  <c r="W128" i="26"/>
  <c r="G128" i="26" s="1"/>
  <c r="F128" i="26" s="1"/>
  <c r="N129" i="26"/>
  <c r="O129" i="26"/>
  <c r="S129" i="26"/>
  <c r="W129" i="26"/>
  <c r="J129" i="26" s="1"/>
  <c r="I129" i="26" s="1"/>
  <c r="J130" i="26"/>
  <c r="I130" i="26" s="1"/>
  <c r="N130" i="26"/>
  <c r="S130" i="26"/>
  <c r="O130" i="26" s="1"/>
  <c r="W130" i="26"/>
  <c r="G130" i="26" s="1"/>
  <c r="F130" i="26" s="1"/>
  <c r="N131" i="26"/>
  <c r="O131" i="26"/>
  <c r="S131" i="26"/>
  <c r="W131" i="26"/>
  <c r="J131" i="26" s="1"/>
  <c r="I131" i="26" s="1"/>
  <c r="J132" i="26"/>
  <c r="I132" i="26" s="1"/>
  <c r="N132" i="26"/>
  <c r="S132" i="26"/>
  <c r="O132" i="26" s="1"/>
  <c r="W132" i="26"/>
  <c r="G132" i="26" s="1"/>
  <c r="F132" i="26" s="1"/>
  <c r="N133" i="26"/>
  <c r="O133" i="26"/>
  <c r="S133" i="26"/>
  <c r="W133" i="26"/>
  <c r="J133" i="26" s="1"/>
  <c r="I133" i="26" s="1"/>
  <c r="J134" i="26"/>
  <c r="I134" i="26" s="1"/>
  <c r="N134" i="26"/>
  <c r="S134" i="26"/>
  <c r="O134" i="26" s="1"/>
  <c r="W134" i="26"/>
  <c r="G134" i="26" s="1"/>
  <c r="F134" i="26" s="1"/>
  <c r="N135" i="26"/>
  <c r="O135" i="26"/>
  <c r="S135" i="26"/>
  <c r="W135" i="26"/>
  <c r="J135" i="26" s="1"/>
  <c r="I135" i="26" s="1"/>
  <c r="J136" i="26"/>
  <c r="I136" i="26" s="1"/>
  <c r="N136" i="26"/>
  <c r="S136" i="26"/>
  <c r="O136" i="26" s="1"/>
  <c r="W136" i="26"/>
  <c r="G136" i="26" s="1"/>
  <c r="F136" i="26" s="1"/>
  <c r="N137" i="26"/>
  <c r="O137" i="26"/>
  <c r="S137" i="26"/>
  <c r="W137" i="26"/>
  <c r="J137" i="26" s="1"/>
  <c r="I137" i="26" s="1"/>
  <c r="J138" i="26"/>
  <c r="I138" i="26" s="1"/>
  <c r="N138" i="26"/>
  <c r="S138" i="26"/>
  <c r="O138" i="26" s="1"/>
  <c r="W138" i="26"/>
  <c r="G138" i="26" s="1"/>
  <c r="F138" i="26" s="1"/>
  <c r="N139" i="26"/>
  <c r="O139" i="26"/>
  <c r="S139" i="26"/>
  <c r="W139" i="26"/>
  <c r="J139" i="26" s="1"/>
  <c r="I139" i="26" s="1"/>
  <c r="J140" i="26"/>
  <c r="I140" i="26" s="1"/>
  <c r="N140" i="26"/>
  <c r="S140" i="26"/>
  <c r="O140" i="26" s="1"/>
  <c r="W140" i="26"/>
  <c r="G140" i="26" s="1"/>
  <c r="F140" i="26" s="1"/>
  <c r="N141" i="26"/>
  <c r="O141" i="26"/>
  <c r="S141" i="26"/>
  <c r="W141" i="26"/>
  <c r="J141" i="26" s="1"/>
  <c r="I141" i="26" s="1"/>
  <c r="J142" i="26"/>
  <c r="I142" i="26" s="1"/>
  <c r="N142" i="26"/>
  <c r="S142" i="26"/>
  <c r="O142" i="26" s="1"/>
  <c r="W142" i="26"/>
  <c r="G142" i="26" s="1"/>
  <c r="F142" i="26" s="1"/>
  <c r="N143" i="26"/>
  <c r="O143" i="26"/>
  <c r="S143" i="26"/>
  <c r="W143" i="26"/>
  <c r="J143" i="26" s="1"/>
  <c r="I143" i="26" s="1"/>
  <c r="J144" i="26"/>
  <c r="I144" i="26" s="1"/>
  <c r="N144" i="26"/>
  <c r="S144" i="26"/>
  <c r="O144" i="26" s="1"/>
  <c r="W144" i="26"/>
  <c r="G144" i="26" s="1"/>
  <c r="F144" i="26" s="1"/>
  <c r="N145" i="26"/>
  <c r="O145" i="26"/>
  <c r="S145" i="26"/>
  <c r="W145" i="26"/>
  <c r="J145" i="26" s="1"/>
  <c r="I145" i="26" s="1"/>
  <c r="J146" i="26"/>
  <c r="I146" i="26" s="1"/>
  <c r="N146" i="26"/>
  <c r="S146" i="26"/>
  <c r="O146" i="26" s="1"/>
  <c r="W146" i="26"/>
  <c r="G146" i="26" s="1"/>
  <c r="F146" i="26" s="1"/>
  <c r="N147" i="26"/>
  <c r="O147" i="26"/>
  <c r="S147" i="26"/>
  <c r="W147" i="26"/>
  <c r="J147" i="26" s="1"/>
  <c r="I147" i="26" s="1"/>
  <c r="J148" i="26"/>
  <c r="I148" i="26" s="1"/>
  <c r="N148" i="26"/>
  <c r="S148" i="26"/>
  <c r="O148" i="26" s="1"/>
  <c r="W148" i="26"/>
  <c r="G148" i="26" s="1"/>
  <c r="F148" i="26" s="1"/>
  <c r="N149" i="26"/>
  <c r="O149" i="26"/>
  <c r="S149" i="26"/>
  <c r="W149" i="26"/>
  <c r="J149" i="26" s="1"/>
  <c r="I149" i="26" s="1"/>
  <c r="J150" i="26"/>
  <c r="I150" i="26" s="1"/>
  <c r="N150" i="26"/>
  <c r="S150" i="26"/>
  <c r="O150" i="26" s="1"/>
  <c r="W150" i="26"/>
  <c r="G150" i="26" s="1"/>
  <c r="F150" i="26" s="1"/>
  <c r="N151" i="26"/>
  <c r="O151" i="26"/>
  <c r="S151" i="26"/>
  <c r="W151" i="26"/>
  <c r="J151" i="26" s="1"/>
  <c r="I151" i="26" s="1"/>
  <c r="J152" i="26"/>
  <c r="I152" i="26" s="1"/>
  <c r="N152" i="26"/>
  <c r="S152" i="26"/>
  <c r="O152" i="26" s="1"/>
  <c r="W152" i="26"/>
  <c r="G152" i="26" s="1"/>
  <c r="F152" i="26" s="1"/>
  <c r="N153" i="26"/>
  <c r="O153" i="26"/>
  <c r="S153" i="26"/>
  <c r="W153" i="26"/>
  <c r="J153" i="26" s="1"/>
  <c r="I153" i="26" s="1"/>
  <c r="J154" i="26"/>
  <c r="I154" i="26" s="1"/>
  <c r="N154" i="26"/>
  <c r="S154" i="26"/>
  <c r="O154" i="26" s="1"/>
  <c r="W154" i="26"/>
  <c r="G154" i="26" s="1"/>
  <c r="F154" i="26" s="1"/>
  <c r="N155" i="26"/>
  <c r="O155" i="26"/>
  <c r="S155" i="26"/>
  <c r="W155" i="26"/>
  <c r="J155" i="26" s="1"/>
  <c r="I155" i="26" s="1"/>
  <c r="J156" i="26"/>
  <c r="I156" i="26" s="1"/>
  <c r="N156" i="26"/>
  <c r="S156" i="26"/>
  <c r="O156" i="26" s="1"/>
  <c r="W156" i="26"/>
  <c r="G156" i="26" s="1"/>
  <c r="F156" i="26" s="1"/>
  <c r="N157" i="26"/>
  <c r="O157" i="26"/>
  <c r="S157" i="26"/>
  <c r="W157" i="26"/>
  <c r="J157" i="26" s="1"/>
  <c r="I157" i="26" s="1"/>
  <c r="J158" i="26"/>
  <c r="I158" i="26" s="1"/>
  <c r="N158" i="26"/>
  <c r="S158" i="26"/>
  <c r="O158" i="26" s="1"/>
  <c r="W158" i="26"/>
  <c r="G158" i="26" s="1"/>
  <c r="F158" i="26" s="1"/>
  <c r="N159" i="26"/>
  <c r="O159" i="26"/>
  <c r="S159" i="26"/>
  <c r="W159" i="26"/>
  <c r="G159" i="26" s="1"/>
  <c r="F159" i="26" s="1"/>
  <c r="J160" i="26"/>
  <c r="I160" i="26" s="1"/>
  <c r="N160" i="26"/>
  <c r="S160" i="26"/>
  <c r="O160" i="26" s="1"/>
  <c r="W160" i="26"/>
  <c r="G160" i="26" s="1"/>
  <c r="F160" i="26" s="1"/>
  <c r="N161" i="26"/>
  <c r="O161" i="26"/>
  <c r="S161" i="26"/>
  <c r="W161" i="26"/>
  <c r="G161" i="26" s="1"/>
  <c r="F161" i="26" s="1"/>
  <c r="J162" i="26"/>
  <c r="I162" i="26" s="1"/>
  <c r="N162" i="26"/>
  <c r="S162" i="26"/>
  <c r="O162" i="26" s="1"/>
  <c r="W162" i="26"/>
  <c r="G162" i="26" s="1"/>
  <c r="F162" i="26" s="1"/>
  <c r="N163" i="26"/>
  <c r="O163" i="26"/>
  <c r="S163" i="26"/>
  <c r="W163" i="26"/>
  <c r="G163" i="26" s="1"/>
  <c r="F163" i="26" s="1"/>
  <c r="J164" i="26"/>
  <c r="I164" i="26" s="1"/>
  <c r="N164" i="26"/>
  <c r="S164" i="26"/>
  <c r="O164" i="26" s="1"/>
  <c r="W164" i="26"/>
  <c r="G164" i="26" s="1"/>
  <c r="F164" i="26" s="1"/>
  <c r="N165" i="26"/>
  <c r="O165" i="26"/>
  <c r="S165" i="26"/>
  <c r="W165" i="26"/>
  <c r="G165" i="26" s="1"/>
  <c r="F165" i="26" s="1"/>
  <c r="J166" i="26"/>
  <c r="I166" i="26" s="1"/>
  <c r="N166" i="26"/>
  <c r="S166" i="26"/>
  <c r="O166" i="26" s="1"/>
  <c r="W166" i="26"/>
  <c r="G166" i="26" s="1"/>
  <c r="F166" i="26" s="1"/>
  <c r="N167" i="26"/>
  <c r="O167" i="26"/>
  <c r="S167" i="26"/>
  <c r="W167" i="26"/>
  <c r="G167" i="26" s="1"/>
  <c r="F167" i="26" s="1"/>
  <c r="J168" i="26"/>
  <c r="I168" i="26" s="1"/>
  <c r="N168" i="26"/>
  <c r="S168" i="26"/>
  <c r="O168" i="26" s="1"/>
  <c r="W168" i="26"/>
  <c r="G168" i="26" s="1"/>
  <c r="F168" i="26" s="1"/>
  <c r="N169" i="26"/>
  <c r="O169" i="26"/>
  <c r="S169" i="26"/>
  <c r="W169" i="26"/>
  <c r="G169" i="26" s="1"/>
  <c r="F169" i="26" s="1"/>
  <c r="J170" i="26"/>
  <c r="I170" i="26" s="1"/>
  <c r="N170" i="26"/>
  <c r="S170" i="26"/>
  <c r="O170" i="26" s="1"/>
  <c r="W170" i="26"/>
  <c r="G170" i="26" s="1"/>
  <c r="F170" i="26" s="1"/>
  <c r="N171" i="26"/>
  <c r="O171" i="26"/>
  <c r="S171" i="26"/>
  <c r="W171" i="26"/>
  <c r="G171" i="26" s="1"/>
  <c r="F171" i="26" s="1"/>
  <c r="J172" i="26"/>
  <c r="I172" i="26" s="1"/>
  <c r="N172" i="26"/>
  <c r="S172" i="26"/>
  <c r="O172" i="26" s="1"/>
  <c r="W172" i="26"/>
  <c r="G172" i="26" s="1"/>
  <c r="F172" i="26" s="1"/>
  <c r="N173" i="26"/>
  <c r="O173" i="26"/>
  <c r="S173" i="26"/>
  <c r="W173" i="26"/>
  <c r="G173" i="26" s="1"/>
  <c r="F173" i="26" s="1"/>
  <c r="J174" i="26"/>
  <c r="I174" i="26" s="1"/>
  <c r="N174" i="26"/>
  <c r="S174" i="26"/>
  <c r="O174" i="26" s="1"/>
  <c r="W174" i="26"/>
  <c r="G174" i="26" s="1"/>
  <c r="F174" i="26" s="1"/>
  <c r="N175" i="26"/>
  <c r="O175" i="26"/>
  <c r="S175" i="26"/>
  <c r="W175" i="26"/>
  <c r="G175" i="26" s="1"/>
  <c r="F175" i="26" s="1"/>
  <c r="J176" i="26"/>
  <c r="I176" i="26" s="1"/>
  <c r="N176" i="26"/>
  <c r="S176" i="26"/>
  <c r="O176" i="26" s="1"/>
  <c r="W176" i="26"/>
  <c r="G176" i="26" s="1"/>
  <c r="F176" i="26" s="1"/>
  <c r="N177" i="26"/>
  <c r="O177" i="26"/>
  <c r="S177" i="26"/>
  <c r="W177" i="26"/>
  <c r="G177" i="26" s="1"/>
  <c r="F177" i="26" s="1"/>
  <c r="J178" i="26"/>
  <c r="I178" i="26" s="1"/>
  <c r="N178" i="26"/>
  <c r="S178" i="26"/>
  <c r="O178" i="26" s="1"/>
  <c r="W178" i="26"/>
  <c r="G178" i="26" s="1"/>
  <c r="F178" i="26" s="1"/>
  <c r="N179" i="26"/>
  <c r="O179" i="26"/>
  <c r="S179" i="26"/>
  <c r="W179" i="26"/>
  <c r="G179" i="26" s="1"/>
  <c r="F179" i="26" s="1"/>
  <c r="J180" i="26"/>
  <c r="I180" i="26" s="1"/>
  <c r="N180" i="26"/>
  <c r="S180" i="26"/>
  <c r="O180" i="26" s="1"/>
  <c r="W180" i="26"/>
  <c r="G180" i="26" s="1"/>
  <c r="F180" i="26" s="1"/>
  <c r="N181" i="26"/>
  <c r="O181" i="26"/>
  <c r="S181" i="26"/>
  <c r="W181" i="26"/>
  <c r="G181" i="26" s="1"/>
  <c r="F181" i="26" s="1"/>
  <c r="J182" i="26"/>
  <c r="I182" i="26" s="1"/>
  <c r="N182" i="26"/>
  <c r="S182" i="26"/>
  <c r="O182" i="26" s="1"/>
  <c r="W182" i="26"/>
  <c r="G182" i="26" s="1"/>
  <c r="F182" i="26" s="1"/>
  <c r="N183" i="26"/>
  <c r="O183" i="26"/>
  <c r="S183" i="26"/>
  <c r="W183" i="26"/>
  <c r="G183" i="26" s="1"/>
  <c r="F183" i="26" s="1"/>
  <c r="J184" i="26"/>
  <c r="I184" i="26" s="1"/>
  <c r="N184" i="26"/>
  <c r="S184" i="26"/>
  <c r="O184" i="26" s="1"/>
  <c r="W184" i="26"/>
  <c r="G184" i="26" s="1"/>
  <c r="F184" i="26" s="1"/>
  <c r="N185" i="26"/>
  <c r="O185" i="26"/>
  <c r="S185" i="26"/>
  <c r="W185" i="26"/>
  <c r="G185" i="26" s="1"/>
  <c r="F185" i="26" s="1"/>
  <c r="J186" i="26"/>
  <c r="I186" i="26" s="1"/>
  <c r="N186" i="26"/>
  <c r="S186" i="26"/>
  <c r="O186" i="26" s="1"/>
  <c r="W186" i="26"/>
  <c r="G186" i="26" s="1"/>
  <c r="F186" i="26" s="1"/>
  <c r="N187" i="26"/>
  <c r="O187" i="26"/>
  <c r="S187" i="26"/>
  <c r="W187" i="26"/>
  <c r="G187" i="26" s="1"/>
  <c r="F187" i="26" s="1"/>
  <c r="J188" i="26"/>
  <c r="I188" i="26" s="1"/>
  <c r="N188" i="26"/>
  <c r="S188" i="26"/>
  <c r="O188" i="26" s="1"/>
  <c r="W188" i="26"/>
  <c r="G188" i="26" s="1"/>
  <c r="F188" i="26" s="1"/>
  <c r="N189" i="26"/>
  <c r="O189" i="26"/>
  <c r="S189" i="26"/>
  <c r="W189" i="26"/>
  <c r="G189" i="26" s="1"/>
  <c r="F189" i="26" s="1"/>
  <c r="J190" i="26"/>
  <c r="I190" i="26" s="1"/>
  <c r="N190" i="26"/>
  <c r="S190" i="26"/>
  <c r="O190" i="26" s="1"/>
  <c r="W190" i="26"/>
  <c r="G190" i="26" s="1"/>
  <c r="F190" i="26" s="1"/>
  <c r="N191" i="26"/>
  <c r="O191" i="26"/>
  <c r="S191" i="26"/>
  <c r="W191" i="26"/>
  <c r="G191" i="26" s="1"/>
  <c r="F191" i="26" s="1"/>
  <c r="J192" i="26"/>
  <c r="I192" i="26" s="1"/>
  <c r="N192" i="26"/>
  <c r="S192" i="26"/>
  <c r="O192" i="26" s="1"/>
  <c r="W192" i="26"/>
  <c r="G192" i="26" s="1"/>
  <c r="F192" i="26" s="1"/>
  <c r="N193" i="26"/>
  <c r="O193" i="26"/>
  <c r="S193" i="26"/>
  <c r="W193" i="26"/>
  <c r="G193" i="26" s="1"/>
  <c r="F193" i="26" s="1"/>
  <c r="J194" i="26"/>
  <c r="I194" i="26" s="1"/>
  <c r="N194" i="26"/>
  <c r="S194" i="26"/>
  <c r="O194" i="26" s="1"/>
  <c r="W194" i="26"/>
  <c r="G194" i="26" s="1"/>
  <c r="F194" i="26" s="1"/>
  <c r="N195" i="26"/>
  <c r="O195" i="26"/>
  <c r="S195" i="26"/>
  <c r="W195" i="26"/>
  <c r="G195" i="26" s="1"/>
  <c r="F195" i="26" s="1"/>
  <c r="J196" i="26"/>
  <c r="I196" i="26" s="1"/>
  <c r="N196" i="26"/>
  <c r="S196" i="26"/>
  <c r="O196" i="26" s="1"/>
  <c r="W196" i="26"/>
  <c r="G196" i="26" s="1"/>
  <c r="F196" i="26" s="1"/>
  <c r="N197" i="26"/>
  <c r="O197" i="26"/>
  <c r="S197" i="26"/>
  <c r="W197" i="26"/>
  <c r="G197" i="26" s="1"/>
  <c r="F197" i="26" s="1"/>
  <c r="J198" i="26"/>
  <c r="I198" i="26" s="1"/>
  <c r="N198" i="26"/>
  <c r="S198" i="26"/>
  <c r="O198" i="26" s="1"/>
  <c r="W198" i="26"/>
  <c r="G198" i="26" s="1"/>
  <c r="F198" i="26" s="1"/>
  <c r="N199" i="26"/>
  <c r="O199" i="26"/>
  <c r="S199" i="26"/>
  <c r="W199" i="26"/>
  <c r="G199" i="26" s="1"/>
  <c r="F199" i="26" s="1"/>
  <c r="J200" i="26"/>
  <c r="I200" i="26" s="1"/>
  <c r="N200" i="26"/>
  <c r="S200" i="26"/>
  <c r="O200" i="26" s="1"/>
  <c r="W200" i="26"/>
  <c r="G200" i="26" s="1"/>
  <c r="F200" i="26" s="1"/>
  <c r="N201" i="26"/>
  <c r="O201" i="26"/>
  <c r="S201" i="26"/>
  <c r="W201" i="26"/>
  <c r="G201" i="26" s="1"/>
  <c r="F201" i="26" s="1"/>
  <c r="J202" i="26"/>
  <c r="I202" i="26" s="1"/>
  <c r="N202" i="26"/>
  <c r="S202" i="26"/>
  <c r="O202" i="26" s="1"/>
  <c r="W202" i="26"/>
  <c r="G202" i="26" s="1"/>
  <c r="F202" i="26" s="1"/>
  <c r="N203" i="26"/>
  <c r="O203" i="26"/>
  <c r="S203" i="26"/>
  <c r="W203" i="26"/>
  <c r="G203" i="26" s="1"/>
  <c r="F203" i="26" s="1"/>
  <c r="J204" i="26"/>
  <c r="I204" i="26" s="1"/>
  <c r="N204" i="26"/>
  <c r="S204" i="26"/>
  <c r="O204" i="26" s="1"/>
  <c r="W204" i="26"/>
  <c r="G204" i="26" s="1"/>
  <c r="F204" i="26" s="1"/>
  <c r="N205" i="26"/>
  <c r="O205" i="26"/>
  <c r="S205" i="26"/>
  <c r="W205" i="26"/>
  <c r="G205" i="26" s="1"/>
  <c r="F205" i="26" s="1"/>
  <c r="J206" i="26"/>
  <c r="I206" i="26" s="1"/>
  <c r="N206" i="26"/>
  <c r="S206" i="26"/>
  <c r="O206" i="26" s="1"/>
  <c r="W206" i="26"/>
  <c r="G206" i="26" s="1"/>
  <c r="F206" i="26" s="1"/>
  <c r="N207" i="26"/>
  <c r="O207" i="26"/>
  <c r="S207" i="26"/>
  <c r="W207" i="26"/>
  <c r="G207" i="26" s="1"/>
  <c r="F207" i="26" s="1"/>
  <c r="J208" i="26"/>
  <c r="I208" i="26" s="1"/>
  <c r="N208" i="26"/>
  <c r="S208" i="26"/>
  <c r="O208" i="26" s="1"/>
  <c r="W208" i="26"/>
  <c r="G208" i="26" s="1"/>
  <c r="F208" i="26" s="1"/>
  <c r="N209" i="26"/>
  <c r="O209" i="26"/>
  <c r="S209" i="26"/>
  <c r="W209" i="26"/>
  <c r="G209" i="26" s="1"/>
  <c r="F209" i="26" s="1"/>
  <c r="J210" i="26"/>
  <c r="I210" i="26" s="1"/>
  <c r="N210" i="26"/>
  <c r="S210" i="26"/>
  <c r="O210" i="26" s="1"/>
  <c r="W210" i="26"/>
  <c r="G210" i="26" s="1"/>
  <c r="F210" i="26" s="1"/>
  <c r="N211" i="26"/>
  <c r="O211" i="26"/>
  <c r="S211" i="26"/>
  <c r="W211" i="26"/>
  <c r="J212" i="26"/>
  <c r="I212" i="26" s="1"/>
  <c r="N212" i="26"/>
  <c r="S212" i="26"/>
  <c r="O212" i="26" s="1"/>
  <c r="W212" i="26"/>
  <c r="G212" i="26" s="1"/>
  <c r="F212" i="26" s="1"/>
  <c r="N213" i="26"/>
  <c r="O213" i="26"/>
  <c r="S213" i="26"/>
  <c r="W213" i="26"/>
  <c r="J213" i="26" s="1"/>
  <c r="I213" i="26" s="1"/>
  <c r="J214" i="26"/>
  <c r="I214" i="26" s="1"/>
  <c r="N214" i="26"/>
  <c r="S214" i="26"/>
  <c r="O214" i="26" s="1"/>
  <c r="W214" i="26"/>
  <c r="G214" i="26" s="1"/>
  <c r="F214" i="26" s="1"/>
  <c r="N215" i="26"/>
  <c r="O215" i="26"/>
  <c r="S215" i="26"/>
  <c r="W215" i="26"/>
  <c r="J215" i="26" s="1"/>
  <c r="I215" i="26" s="1"/>
  <c r="J216" i="26"/>
  <c r="I216" i="26" s="1"/>
  <c r="N216" i="26"/>
  <c r="S216" i="26"/>
  <c r="O216" i="26" s="1"/>
  <c r="W216" i="26"/>
  <c r="G216" i="26" s="1"/>
  <c r="F216" i="26" s="1"/>
  <c r="N217" i="26"/>
  <c r="O217" i="26"/>
  <c r="S217" i="26"/>
  <c r="W217" i="26"/>
  <c r="J217" i="26" s="1"/>
  <c r="I217" i="26" s="1"/>
  <c r="J218" i="26"/>
  <c r="I218" i="26" s="1"/>
  <c r="N218" i="26"/>
  <c r="S218" i="26"/>
  <c r="O218" i="26" s="1"/>
  <c r="W218" i="26"/>
  <c r="G218" i="26" s="1"/>
  <c r="F218" i="26" s="1"/>
  <c r="N219" i="26"/>
  <c r="O219" i="26"/>
  <c r="S219" i="26"/>
  <c r="W219" i="26"/>
  <c r="J219" i="26" s="1"/>
  <c r="I219" i="26" s="1"/>
  <c r="J220" i="26"/>
  <c r="I220" i="26" s="1"/>
  <c r="N220" i="26"/>
  <c r="S220" i="26"/>
  <c r="O220" i="26" s="1"/>
  <c r="W220" i="26"/>
  <c r="G220" i="26" s="1"/>
  <c r="F220" i="26" s="1"/>
  <c r="N221" i="26"/>
  <c r="O221" i="26"/>
  <c r="S221" i="26"/>
  <c r="W221" i="26"/>
  <c r="J221" i="26" s="1"/>
  <c r="I221" i="26" s="1"/>
  <c r="J222" i="26"/>
  <c r="I222" i="26" s="1"/>
  <c r="N222" i="26"/>
  <c r="S222" i="26"/>
  <c r="O222" i="26" s="1"/>
  <c r="W222" i="26"/>
  <c r="G222" i="26" s="1"/>
  <c r="F222" i="26" s="1"/>
  <c r="N223" i="26"/>
  <c r="O223" i="26"/>
  <c r="S223" i="26"/>
  <c r="W223" i="26"/>
  <c r="J223" i="26" s="1"/>
  <c r="I223" i="26" s="1"/>
  <c r="J224" i="26"/>
  <c r="I224" i="26" s="1"/>
  <c r="N224" i="26"/>
  <c r="S224" i="26"/>
  <c r="O224" i="26" s="1"/>
  <c r="W224" i="26"/>
  <c r="G224" i="26" s="1"/>
  <c r="F224" i="26" s="1"/>
  <c r="N225" i="26"/>
  <c r="O225" i="26"/>
  <c r="S225" i="26"/>
  <c r="W225" i="26"/>
  <c r="J225" i="26" s="1"/>
  <c r="I225" i="26" s="1"/>
  <c r="J226" i="26"/>
  <c r="I226" i="26" s="1"/>
  <c r="N226" i="26"/>
  <c r="S226" i="26"/>
  <c r="O226" i="26" s="1"/>
  <c r="W226" i="26"/>
  <c r="G226" i="26" s="1"/>
  <c r="F226" i="26" s="1"/>
  <c r="N227" i="26"/>
  <c r="O227" i="26"/>
  <c r="S227" i="26"/>
  <c r="W227" i="26"/>
  <c r="J227" i="26" s="1"/>
  <c r="I227" i="26" s="1"/>
  <c r="J228" i="26"/>
  <c r="I228" i="26" s="1"/>
  <c r="N228" i="26"/>
  <c r="S228" i="26"/>
  <c r="O228" i="26" s="1"/>
  <c r="W228" i="26"/>
  <c r="G228" i="26" s="1"/>
  <c r="F228" i="26" s="1"/>
  <c r="N229" i="26"/>
  <c r="O229" i="26"/>
  <c r="S229" i="26"/>
  <c r="W229" i="26"/>
  <c r="J229" i="26" s="1"/>
  <c r="I229" i="26" s="1"/>
  <c r="J230" i="26"/>
  <c r="I230" i="26" s="1"/>
  <c r="N230" i="26"/>
  <c r="S230" i="26"/>
  <c r="O230" i="26" s="1"/>
  <c r="W230" i="26"/>
  <c r="G230" i="26" s="1"/>
  <c r="F230" i="26" s="1"/>
  <c r="N231" i="26"/>
  <c r="O231" i="26"/>
  <c r="S231" i="26"/>
  <c r="W231" i="26"/>
  <c r="J231" i="26" s="1"/>
  <c r="I231" i="26" s="1"/>
  <c r="J232" i="26"/>
  <c r="I232" i="26" s="1"/>
  <c r="N232" i="26"/>
  <c r="S232" i="26"/>
  <c r="O232" i="26" s="1"/>
  <c r="W232" i="26"/>
  <c r="G232" i="26" s="1"/>
  <c r="F232" i="26" s="1"/>
  <c r="N233" i="26"/>
  <c r="O233" i="26"/>
  <c r="S233" i="26"/>
  <c r="W233" i="26"/>
  <c r="J233" i="26" s="1"/>
  <c r="I233" i="26" s="1"/>
  <c r="J234" i="26"/>
  <c r="I234" i="26" s="1"/>
  <c r="N234" i="26"/>
  <c r="S234" i="26"/>
  <c r="O234" i="26" s="1"/>
  <c r="W234" i="26"/>
  <c r="G234" i="26" s="1"/>
  <c r="F234" i="26" s="1"/>
  <c r="N235" i="26"/>
  <c r="O235" i="26"/>
  <c r="S235" i="26"/>
  <c r="W235" i="26"/>
  <c r="J235" i="26" s="1"/>
  <c r="I235" i="26" s="1"/>
  <c r="J236" i="26"/>
  <c r="I236" i="26" s="1"/>
  <c r="N236" i="26"/>
  <c r="S236" i="26"/>
  <c r="O236" i="26" s="1"/>
  <c r="W236" i="26"/>
  <c r="G236" i="26" s="1"/>
  <c r="F236" i="26" s="1"/>
  <c r="N237" i="26"/>
  <c r="O237" i="26"/>
  <c r="S237" i="26"/>
  <c r="W237" i="26"/>
  <c r="J237" i="26" s="1"/>
  <c r="I237" i="26" s="1"/>
  <c r="J238" i="26"/>
  <c r="I238" i="26" s="1"/>
  <c r="N238" i="26"/>
  <c r="S238" i="26"/>
  <c r="O238" i="26" s="1"/>
  <c r="W238" i="26"/>
  <c r="G238" i="26" s="1"/>
  <c r="F238" i="26" s="1"/>
  <c r="N239" i="26"/>
  <c r="O239" i="26"/>
  <c r="S239" i="26"/>
  <c r="W239" i="26"/>
  <c r="J239" i="26" s="1"/>
  <c r="I239" i="26" s="1"/>
  <c r="J240" i="26"/>
  <c r="I240" i="26" s="1"/>
  <c r="N240" i="26"/>
  <c r="S240" i="26"/>
  <c r="O240" i="26" s="1"/>
  <c r="W240" i="26"/>
  <c r="G240" i="26" s="1"/>
  <c r="F240" i="26" s="1"/>
  <c r="N241" i="26"/>
  <c r="O241" i="26"/>
  <c r="S241" i="26"/>
  <c r="W241" i="26"/>
  <c r="J241" i="26" s="1"/>
  <c r="I241" i="26" s="1"/>
  <c r="J242" i="26"/>
  <c r="I242" i="26" s="1"/>
  <c r="N242" i="26"/>
  <c r="S242" i="26"/>
  <c r="O242" i="26" s="1"/>
  <c r="W242" i="26"/>
  <c r="G242" i="26" s="1"/>
  <c r="F242" i="26" s="1"/>
  <c r="N243" i="26"/>
  <c r="O243" i="26"/>
  <c r="S243" i="26"/>
  <c r="W243" i="26"/>
  <c r="J243" i="26" s="1"/>
  <c r="I243" i="26" s="1"/>
  <c r="J244" i="26"/>
  <c r="I244" i="26" s="1"/>
  <c r="N244" i="26"/>
  <c r="S244" i="26"/>
  <c r="O244" i="26" s="1"/>
  <c r="W244" i="26"/>
  <c r="G244" i="26" s="1"/>
  <c r="F244" i="26" s="1"/>
  <c r="N245" i="26"/>
  <c r="O245" i="26"/>
  <c r="S245" i="26"/>
  <c r="W245" i="26"/>
  <c r="J245" i="26" s="1"/>
  <c r="I245" i="26" s="1"/>
  <c r="J246" i="26"/>
  <c r="I246" i="26" s="1"/>
  <c r="N246" i="26"/>
  <c r="S246" i="26"/>
  <c r="O246" i="26" s="1"/>
  <c r="W246" i="26"/>
  <c r="G246" i="26" s="1"/>
  <c r="F246" i="26" s="1"/>
  <c r="N247" i="26"/>
  <c r="O247" i="26"/>
  <c r="S247" i="26"/>
  <c r="W247" i="26"/>
  <c r="J247" i="26" s="1"/>
  <c r="I247" i="26" s="1"/>
  <c r="J248" i="26"/>
  <c r="I248" i="26" s="1"/>
  <c r="N248" i="26"/>
  <c r="S248" i="26"/>
  <c r="O248" i="26" s="1"/>
  <c r="W248" i="26"/>
  <c r="G248" i="26" s="1"/>
  <c r="F248" i="26" s="1"/>
  <c r="N249" i="26"/>
  <c r="O249" i="26"/>
  <c r="S249" i="26"/>
  <c r="W249" i="26"/>
  <c r="J249" i="26" s="1"/>
  <c r="I249" i="26" s="1"/>
  <c r="J250" i="26"/>
  <c r="I250" i="26" s="1"/>
  <c r="N250" i="26"/>
  <c r="S250" i="26"/>
  <c r="O250" i="26" s="1"/>
  <c r="W250" i="26"/>
  <c r="G250" i="26" s="1"/>
  <c r="F250" i="26" s="1"/>
  <c r="N251" i="26"/>
  <c r="O251" i="26"/>
  <c r="S251" i="26"/>
  <c r="W251" i="26"/>
  <c r="J251" i="26" s="1"/>
  <c r="I251" i="26" s="1"/>
  <c r="J252" i="26"/>
  <c r="I252" i="26" s="1"/>
  <c r="N252" i="26"/>
  <c r="S252" i="26"/>
  <c r="O252" i="26" s="1"/>
  <c r="W252" i="26"/>
  <c r="G252" i="26" s="1"/>
  <c r="F252" i="26" s="1"/>
  <c r="N253" i="26"/>
  <c r="O253" i="26"/>
  <c r="S253" i="26"/>
  <c r="W253" i="26"/>
  <c r="J253" i="26" s="1"/>
  <c r="I253" i="26" s="1"/>
  <c r="J254" i="26"/>
  <c r="I254" i="26" s="1"/>
  <c r="N254" i="26"/>
  <c r="S254" i="26"/>
  <c r="O254" i="26" s="1"/>
  <c r="W254" i="26"/>
  <c r="G254" i="26" s="1"/>
  <c r="F254" i="26" s="1"/>
  <c r="N255" i="26"/>
  <c r="O255" i="26"/>
  <c r="S255" i="26"/>
  <c r="W255" i="26"/>
  <c r="J255" i="26" s="1"/>
  <c r="I255" i="26" s="1"/>
  <c r="J256" i="26"/>
  <c r="I256" i="26" s="1"/>
  <c r="N256" i="26"/>
  <c r="S256" i="26"/>
  <c r="O256" i="26" s="1"/>
  <c r="W256" i="26"/>
  <c r="G256" i="26" s="1"/>
  <c r="F256" i="26" s="1"/>
  <c r="N257" i="26"/>
  <c r="O257" i="26"/>
  <c r="S257" i="26"/>
  <c r="W257" i="26"/>
  <c r="J257" i="26" s="1"/>
  <c r="I257" i="26" s="1"/>
  <c r="J258" i="26"/>
  <c r="I258" i="26" s="1"/>
  <c r="N258" i="26"/>
  <c r="S258" i="26"/>
  <c r="O258" i="26" s="1"/>
  <c r="W258" i="26"/>
  <c r="G258" i="26" s="1"/>
  <c r="F258" i="26" s="1"/>
  <c r="N259" i="26"/>
  <c r="O259" i="26"/>
  <c r="S259" i="26"/>
  <c r="W259" i="26"/>
  <c r="J259" i="26" s="1"/>
  <c r="I259" i="26" s="1"/>
  <c r="J260" i="26"/>
  <c r="I260" i="26" s="1"/>
  <c r="N260" i="26"/>
  <c r="S260" i="26"/>
  <c r="O260" i="26" s="1"/>
  <c r="W260" i="26"/>
  <c r="G260" i="26" s="1"/>
  <c r="F260" i="26" s="1"/>
  <c r="N261" i="26"/>
  <c r="O261" i="26"/>
  <c r="S261" i="26"/>
  <c r="W261" i="26"/>
  <c r="J261" i="26" s="1"/>
  <c r="I261" i="26" s="1"/>
  <c r="J262" i="26"/>
  <c r="I262" i="26" s="1"/>
  <c r="N262" i="26"/>
  <c r="S262" i="26"/>
  <c r="O262" i="26" s="1"/>
  <c r="W262" i="26"/>
  <c r="G262" i="26" s="1"/>
  <c r="F262" i="26" s="1"/>
  <c r="N263" i="26"/>
  <c r="O263" i="26"/>
  <c r="S263" i="26"/>
  <c r="W263" i="26"/>
  <c r="J263" i="26" s="1"/>
  <c r="I263" i="26" s="1"/>
  <c r="J264" i="26"/>
  <c r="I264" i="26" s="1"/>
  <c r="N264" i="26"/>
  <c r="S264" i="26"/>
  <c r="O264" i="26" s="1"/>
  <c r="W264" i="26"/>
  <c r="G264" i="26" s="1"/>
  <c r="F264" i="26" s="1"/>
  <c r="N265" i="26"/>
  <c r="O265" i="26"/>
  <c r="S265" i="26"/>
  <c r="W265" i="26"/>
  <c r="J265" i="26" s="1"/>
  <c r="I265" i="26" s="1"/>
  <c r="J266" i="26"/>
  <c r="I266" i="26" s="1"/>
  <c r="N266" i="26"/>
  <c r="S266" i="26"/>
  <c r="O266" i="26" s="1"/>
  <c r="W266" i="26"/>
  <c r="G266" i="26" s="1"/>
  <c r="F266" i="26" s="1"/>
  <c r="N267" i="26"/>
  <c r="O267" i="26"/>
  <c r="S267" i="26"/>
  <c r="W267" i="26"/>
  <c r="J267" i="26" s="1"/>
  <c r="I267" i="26" s="1"/>
  <c r="J268" i="26"/>
  <c r="I268" i="26" s="1"/>
  <c r="N268" i="26"/>
  <c r="S268" i="26"/>
  <c r="O268" i="26" s="1"/>
  <c r="W268" i="26"/>
  <c r="G268" i="26" s="1"/>
  <c r="F268" i="26" s="1"/>
  <c r="N269" i="26"/>
  <c r="O269" i="26"/>
  <c r="S269" i="26"/>
  <c r="W269" i="26"/>
  <c r="J269" i="26" s="1"/>
  <c r="I269" i="26" s="1"/>
  <c r="J270" i="26"/>
  <c r="I270" i="26" s="1"/>
  <c r="N270" i="26"/>
  <c r="S270" i="26"/>
  <c r="O270" i="26" s="1"/>
  <c r="W270" i="26"/>
  <c r="G270" i="26" s="1"/>
  <c r="F270" i="26" s="1"/>
  <c r="N271" i="26"/>
  <c r="O271" i="26"/>
  <c r="S271" i="26"/>
  <c r="W271" i="26"/>
  <c r="J271" i="26" s="1"/>
  <c r="I271" i="26" s="1"/>
  <c r="J272" i="26"/>
  <c r="I272" i="26" s="1"/>
  <c r="N272" i="26"/>
  <c r="S272" i="26"/>
  <c r="O272" i="26" s="1"/>
  <c r="W272" i="26"/>
  <c r="G272" i="26" s="1"/>
  <c r="F272" i="26" s="1"/>
  <c r="N273" i="26"/>
  <c r="O273" i="26"/>
  <c r="S273" i="26"/>
  <c r="W273" i="26"/>
  <c r="J273" i="26" s="1"/>
  <c r="I273" i="26" s="1"/>
  <c r="J274" i="26"/>
  <c r="I274" i="26" s="1"/>
  <c r="N274" i="26"/>
  <c r="S274" i="26"/>
  <c r="O274" i="26" s="1"/>
  <c r="W274" i="26"/>
  <c r="G274" i="26" s="1"/>
  <c r="F274" i="26" s="1"/>
  <c r="N275" i="26"/>
  <c r="O275" i="26"/>
  <c r="S275" i="26"/>
  <c r="W275" i="26"/>
  <c r="J275" i="26" s="1"/>
  <c r="I275" i="26" s="1"/>
  <c r="J276" i="26"/>
  <c r="I276" i="26" s="1"/>
  <c r="N276" i="26"/>
  <c r="S276" i="26"/>
  <c r="O276" i="26" s="1"/>
  <c r="W276" i="26"/>
  <c r="G276" i="26" s="1"/>
  <c r="F276" i="26" s="1"/>
  <c r="N277" i="26"/>
  <c r="O277" i="26"/>
  <c r="S277" i="26"/>
  <c r="W277" i="26"/>
  <c r="J277" i="26" s="1"/>
  <c r="I277" i="26" s="1"/>
  <c r="J278" i="26"/>
  <c r="I278" i="26" s="1"/>
  <c r="N278" i="26"/>
  <c r="S278" i="26"/>
  <c r="O278" i="26" s="1"/>
  <c r="W278" i="26"/>
  <c r="G278" i="26" s="1"/>
  <c r="F278" i="26" s="1"/>
  <c r="N279" i="26"/>
  <c r="O279" i="26"/>
  <c r="S279" i="26"/>
  <c r="W279" i="26"/>
  <c r="J279" i="26" s="1"/>
  <c r="I279" i="26" s="1"/>
  <c r="J280" i="26"/>
  <c r="I280" i="26" s="1"/>
  <c r="N280" i="26"/>
  <c r="S280" i="26"/>
  <c r="O280" i="26" s="1"/>
  <c r="W280" i="26"/>
  <c r="G280" i="26" s="1"/>
  <c r="F280" i="26" s="1"/>
  <c r="N281" i="26"/>
  <c r="O281" i="26"/>
  <c r="S281" i="26"/>
  <c r="W281" i="26"/>
  <c r="J281" i="26" s="1"/>
  <c r="I281" i="26" s="1"/>
  <c r="J282" i="26"/>
  <c r="I282" i="26" s="1"/>
  <c r="N282" i="26"/>
  <c r="S282" i="26"/>
  <c r="O282" i="26" s="1"/>
  <c r="W282" i="26"/>
  <c r="G282" i="26" s="1"/>
  <c r="F282" i="26" s="1"/>
  <c r="N283" i="26"/>
  <c r="O283" i="26"/>
  <c r="S283" i="26"/>
  <c r="W283" i="26"/>
  <c r="J283" i="26" s="1"/>
  <c r="I283" i="26" s="1"/>
  <c r="J284" i="26"/>
  <c r="I284" i="26" s="1"/>
  <c r="N284" i="26"/>
  <c r="S284" i="26"/>
  <c r="O284" i="26" s="1"/>
  <c r="W284" i="26"/>
  <c r="G284" i="26" s="1"/>
  <c r="F284" i="26" s="1"/>
  <c r="N285" i="26"/>
  <c r="O285" i="26"/>
  <c r="S285" i="26"/>
  <c r="W285" i="26"/>
  <c r="J285" i="26" s="1"/>
  <c r="I285" i="26" s="1"/>
  <c r="J286" i="26"/>
  <c r="I286" i="26" s="1"/>
  <c r="N286" i="26"/>
  <c r="S286" i="26"/>
  <c r="O286" i="26" s="1"/>
  <c r="W286" i="26"/>
  <c r="G286" i="26" s="1"/>
  <c r="F286" i="26" s="1"/>
  <c r="N287" i="26"/>
  <c r="O287" i="26"/>
  <c r="S287" i="26"/>
  <c r="W287" i="26"/>
  <c r="J287" i="26" s="1"/>
  <c r="I287" i="26" s="1"/>
  <c r="J288" i="26"/>
  <c r="I288" i="26" s="1"/>
  <c r="N288" i="26"/>
  <c r="S288" i="26"/>
  <c r="O288" i="26" s="1"/>
  <c r="W288" i="26"/>
  <c r="G288" i="26" s="1"/>
  <c r="F288" i="26" s="1"/>
  <c r="N289" i="26"/>
  <c r="O289" i="26"/>
  <c r="S289" i="26"/>
  <c r="W289" i="26"/>
  <c r="J289" i="26" s="1"/>
  <c r="I289" i="26" s="1"/>
  <c r="J290" i="26"/>
  <c r="I290" i="26" s="1"/>
  <c r="N290" i="26"/>
  <c r="S290" i="26"/>
  <c r="O290" i="26" s="1"/>
  <c r="W290" i="26"/>
  <c r="G290" i="26" s="1"/>
  <c r="F290" i="26" s="1"/>
  <c r="N291" i="26"/>
  <c r="O291" i="26"/>
  <c r="S291" i="26"/>
  <c r="W291" i="26"/>
  <c r="J291" i="26" s="1"/>
  <c r="I291" i="26" s="1"/>
  <c r="J292" i="26"/>
  <c r="I292" i="26" s="1"/>
  <c r="N292" i="26"/>
  <c r="S292" i="26"/>
  <c r="O292" i="26" s="1"/>
  <c r="W292" i="26"/>
  <c r="G292" i="26" s="1"/>
  <c r="F292" i="26" s="1"/>
  <c r="N293" i="26"/>
  <c r="O293" i="26"/>
  <c r="S293" i="26"/>
  <c r="W293" i="26"/>
  <c r="J293" i="26" s="1"/>
  <c r="I293" i="26" s="1"/>
  <c r="J294" i="26"/>
  <c r="I294" i="26" s="1"/>
  <c r="N294" i="26"/>
  <c r="S294" i="26"/>
  <c r="O294" i="26" s="1"/>
  <c r="W294" i="26"/>
  <c r="G294" i="26" s="1"/>
  <c r="F294" i="26" s="1"/>
  <c r="N295" i="26"/>
  <c r="O295" i="26"/>
  <c r="S295" i="26"/>
  <c r="W295" i="26"/>
  <c r="J295" i="26" s="1"/>
  <c r="I295" i="26" s="1"/>
  <c r="J296" i="26"/>
  <c r="I296" i="26" s="1"/>
  <c r="N296" i="26"/>
  <c r="S296" i="26"/>
  <c r="O296" i="26" s="1"/>
  <c r="W296" i="26"/>
  <c r="G296" i="26" s="1"/>
  <c r="F296" i="26" s="1"/>
  <c r="N297" i="26"/>
  <c r="O297" i="26"/>
  <c r="S297" i="26"/>
  <c r="W297" i="26"/>
  <c r="J297" i="26" s="1"/>
  <c r="I297" i="26" s="1"/>
  <c r="J298" i="26"/>
  <c r="I298" i="26" s="1"/>
  <c r="N298" i="26"/>
  <c r="S298" i="26"/>
  <c r="O298" i="26" s="1"/>
  <c r="W298" i="26"/>
  <c r="G298" i="26" s="1"/>
  <c r="F298" i="26" s="1"/>
  <c r="N299" i="26"/>
  <c r="O299" i="26"/>
  <c r="S299" i="26"/>
  <c r="W299" i="26"/>
  <c r="J299" i="26" s="1"/>
  <c r="I299" i="26" s="1"/>
  <c r="J300" i="26"/>
  <c r="I300" i="26" s="1"/>
  <c r="N300" i="26"/>
  <c r="S300" i="26"/>
  <c r="O300" i="26" s="1"/>
  <c r="W300" i="26"/>
  <c r="G300" i="26" s="1"/>
  <c r="F300" i="26" s="1"/>
  <c r="M301" i="26"/>
  <c r="L301" i="26" s="1"/>
  <c r="N301" i="26"/>
  <c r="O301" i="26"/>
  <c r="S301" i="26"/>
  <c r="W301" i="26"/>
  <c r="J301" i="26" s="1"/>
  <c r="I301" i="26" s="1"/>
  <c r="J302" i="26"/>
  <c r="I302" i="26" s="1"/>
  <c r="N302" i="26"/>
  <c r="S302" i="26"/>
  <c r="O302" i="26" s="1"/>
  <c r="W302" i="26"/>
  <c r="G302" i="26" s="1"/>
  <c r="F302" i="26" s="1"/>
  <c r="N303" i="26"/>
  <c r="O303" i="26"/>
  <c r="S303" i="26"/>
  <c r="W303" i="26"/>
  <c r="J303" i="26" s="1"/>
  <c r="I303" i="26" s="1"/>
  <c r="J304" i="26"/>
  <c r="I304" i="26" s="1"/>
  <c r="N304" i="26"/>
  <c r="S304" i="26"/>
  <c r="O304" i="26" s="1"/>
  <c r="W304" i="26"/>
  <c r="G304" i="26" s="1"/>
  <c r="F304" i="26" s="1"/>
  <c r="N305" i="26"/>
  <c r="O305" i="26"/>
  <c r="S305" i="26"/>
  <c r="W305" i="26"/>
  <c r="G305" i="26" s="1"/>
  <c r="F305" i="26" s="1"/>
  <c r="J306" i="26"/>
  <c r="I306" i="26" s="1"/>
  <c r="N306" i="26"/>
  <c r="S306" i="26"/>
  <c r="O306" i="26" s="1"/>
  <c r="W306" i="26"/>
  <c r="G306" i="26" s="1"/>
  <c r="F306" i="26" s="1"/>
  <c r="N307" i="26"/>
  <c r="O307" i="26"/>
  <c r="S307" i="26"/>
  <c r="W307" i="26"/>
  <c r="G307" i="26" s="1"/>
  <c r="F307" i="26" s="1"/>
  <c r="J308" i="26"/>
  <c r="I308" i="26" s="1"/>
  <c r="N308" i="26"/>
  <c r="S308" i="26"/>
  <c r="O308" i="26" s="1"/>
  <c r="W308" i="26"/>
  <c r="G308" i="26" s="1"/>
  <c r="F308" i="26" s="1"/>
  <c r="N309" i="26"/>
  <c r="O309" i="26"/>
  <c r="S309" i="26"/>
  <c r="W309" i="26"/>
  <c r="G309" i="26" s="1"/>
  <c r="F309" i="26" s="1"/>
  <c r="J310" i="26"/>
  <c r="I310" i="26" s="1"/>
  <c r="N310" i="26"/>
  <c r="S310" i="26"/>
  <c r="O310" i="26" s="1"/>
  <c r="W310" i="26"/>
  <c r="G310" i="26" s="1"/>
  <c r="F310" i="26" s="1"/>
  <c r="N311" i="26"/>
  <c r="O311" i="26"/>
  <c r="S311" i="26"/>
  <c r="W311" i="26"/>
  <c r="G311" i="26" s="1"/>
  <c r="F311" i="26" s="1"/>
  <c r="J312" i="26"/>
  <c r="I312" i="26" s="1"/>
  <c r="N312" i="26"/>
  <c r="S312" i="26"/>
  <c r="O312" i="26" s="1"/>
  <c r="W312" i="26"/>
  <c r="G312" i="26" s="1"/>
  <c r="F312" i="26" s="1"/>
  <c r="N313" i="26"/>
  <c r="O313" i="26"/>
  <c r="S313" i="26"/>
  <c r="W313" i="26"/>
  <c r="G313" i="26" s="1"/>
  <c r="F313" i="26" s="1"/>
  <c r="N314" i="26"/>
  <c r="S314" i="26"/>
  <c r="O314" i="26" s="1"/>
  <c r="W314" i="26"/>
  <c r="G314" i="26" s="1"/>
  <c r="F314" i="26" s="1"/>
  <c r="H31" i="21"/>
  <c r="G31" i="21" s="1"/>
  <c r="K31" i="21"/>
  <c r="J31" i="21" s="1"/>
  <c r="N31" i="21"/>
  <c r="M31" i="21" s="1"/>
  <c r="Q31" i="21"/>
  <c r="P31" i="21" s="1"/>
  <c r="T31" i="21"/>
  <c r="S31" i="21" s="1"/>
  <c r="U31" i="21"/>
  <c r="V31" i="21"/>
  <c r="AC31" i="21"/>
  <c r="AG31" i="21"/>
  <c r="H32" i="21"/>
  <c r="G32" i="21" s="1"/>
  <c r="K32" i="21"/>
  <c r="J32" i="21" s="1"/>
  <c r="N32" i="21"/>
  <c r="M32" i="21" s="1"/>
  <c r="Q32" i="21"/>
  <c r="P32" i="21" s="1"/>
  <c r="T32" i="21"/>
  <c r="S32" i="21" s="1"/>
  <c r="U32" i="21"/>
  <c r="V32" i="21"/>
  <c r="AC32" i="21"/>
  <c r="AG32" i="21"/>
  <c r="H33" i="21"/>
  <c r="G33" i="21" s="1"/>
  <c r="K33" i="21"/>
  <c r="J33" i="21" s="1"/>
  <c r="N33" i="21"/>
  <c r="M33" i="21" s="1"/>
  <c r="Q33" i="21"/>
  <c r="P33" i="21" s="1"/>
  <c r="T33" i="21"/>
  <c r="S33" i="21" s="1"/>
  <c r="U33" i="21"/>
  <c r="V33" i="21"/>
  <c r="AC33" i="21"/>
  <c r="AG33" i="21"/>
  <c r="H34" i="21"/>
  <c r="G34" i="21" s="1"/>
  <c r="K34" i="21"/>
  <c r="J34" i="21" s="1"/>
  <c r="N34" i="21"/>
  <c r="M34" i="21" s="1"/>
  <c r="Q34" i="21"/>
  <c r="P34" i="21" s="1"/>
  <c r="T34" i="21"/>
  <c r="S34" i="21" s="1"/>
  <c r="U34" i="21"/>
  <c r="V34" i="21"/>
  <c r="AC34" i="21"/>
  <c r="AG34" i="21"/>
  <c r="H35" i="21"/>
  <c r="G35" i="21" s="1"/>
  <c r="K35" i="21"/>
  <c r="J35" i="21" s="1"/>
  <c r="N35" i="21"/>
  <c r="M35" i="21" s="1"/>
  <c r="Q35" i="21"/>
  <c r="P35" i="21" s="1"/>
  <c r="T35" i="21"/>
  <c r="S35" i="21" s="1"/>
  <c r="U35" i="21"/>
  <c r="V35" i="21"/>
  <c r="AC35" i="21"/>
  <c r="AG35" i="21"/>
  <c r="H36" i="21"/>
  <c r="G36" i="21" s="1"/>
  <c r="K36" i="21"/>
  <c r="J36" i="21" s="1"/>
  <c r="N36" i="21"/>
  <c r="M36" i="21" s="1"/>
  <c r="Q36" i="21"/>
  <c r="P36" i="21" s="1"/>
  <c r="T36" i="21"/>
  <c r="S36" i="21" s="1"/>
  <c r="U36" i="21"/>
  <c r="V36" i="21"/>
  <c r="AC36" i="21"/>
  <c r="AG36" i="21"/>
  <c r="H37" i="21"/>
  <c r="G37" i="21" s="1"/>
  <c r="K37" i="21"/>
  <c r="J37" i="21" s="1"/>
  <c r="N37" i="21"/>
  <c r="M37" i="21" s="1"/>
  <c r="Q37" i="21"/>
  <c r="P37" i="21" s="1"/>
  <c r="T37" i="21"/>
  <c r="S37" i="21" s="1"/>
  <c r="U37" i="21"/>
  <c r="V37" i="21"/>
  <c r="AC37" i="21"/>
  <c r="AG37" i="21"/>
  <c r="H38" i="21"/>
  <c r="G38" i="21" s="1"/>
  <c r="K38" i="21"/>
  <c r="J38" i="21" s="1"/>
  <c r="N38" i="21"/>
  <c r="M38" i="21" s="1"/>
  <c r="Q38" i="21"/>
  <c r="P38" i="21" s="1"/>
  <c r="T38" i="21"/>
  <c r="S38" i="21" s="1"/>
  <c r="U38" i="21"/>
  <c r="V38" i="21"/>
  <c r="AC38" i="21"/>
  <c r="AG38" i="21"/>
  <c r="H39" i="21"/>
  <c r="G39" i="21" s="1"/>
  <c r="K39" i="21"/>
  <c r="J39" i="21" s="1"/>
  <c r="N39" i="21"/>
  <c r="M39" i="21" s="1"/>
  <c r="Q39" i="21"/>
  <c r="P39" i="21" s="1"/>
  <c r="T39" i="21"/>
  <c r="S39" i="21" s="1"/>
  <c r="U39" i="21"/>
  <c r="V39" i="21"/>
  <c r="AC39" i="21"/>
  <c r="AG39" i="21"/>
  <c r="H40" i="21"/>
  <c r="G40" i="21" s="1"/>
  <c r="K40" i="21"/>
  <c r="J40" i="21" s="1"/>
  <c r="N40" i="21"/>
  <c r="M40" i="21" s="1"/>
  <c r="Q40" i="21"/>
  <c r="P40" i="21" s="1"/>
  <c r="T40" i="21"/>
  <c r="S40" i="21" s="1"/>
  <c r="U40" i="21"/>
  <c r="V40" i="21"/>
  <c r="AC40" i="21"/>
  <c r="AG40" i="21"/>
  <c r="H41" i="21"/>
  <c r="G41" i="21" s="1"/>
  <c r="K41" i="21"/>
  <c r="J41" i="21" s="1"/>
  <c r="N41" i="21"/>
  <c r="M41" i="21" s="1"/>
  <c r="Q41" i="21"/>
  <c r="P41" i="21" s="1"/>
  <c r="T41" i="21"/>
  <c r="S41" i="21" s="1"/>
  <c r="U41" i="21"/>
  <c r="V41" i="21"/>
  <c r="AC41" i="21"/>
  <c r="AG41" i="21"/>
  <c r="H42" i="21"/>
  <c r="G42" i="21" s="1"/>
  <c r="K42" i="21"/>
  <c r="J42" i="21" s="1"/>
  <c r="N42" i="21"/>
  <c r="M42" i="21" s="1"/>
  <c r="Q42" i="21"/>
  <c r="P42" i="21" s="1"/>
  <c r="T42" i="21"/>
  <c r="S42" i="21" s="1"/>
  <c r="U42" i="21"/>
  <c r="V42" i="21"/>
  <c r="AC42" i="21"/>
  <c r="AG42" i="21"/>
  <c r="H43" i="21"/>
  <c r="G43" i="21" s="1"/>
  <c r="K43" i="21"/>
  <c r="J43" i="21" s="1"/>
  <c r="N43" i="21"/>
  <c r="M43" i="21" s="1"/>
  <c r="Q43" i="21"/>
  <c r="P43" i="21" s="1"/>
  <c r="T43" i="21"/>
  <c r="S43" i="21" s="1"/>
  <c r="U43" i="21"/>
  <c r="V43" i="21"/>
  <c r="AC43" i="21"/>
  <c r="AG43" i="21"/>
  <c r="H44" i="21"/>
  <c r="G44" i="21" s="1"/>
  <c r="K44" i="21"/>
  <c r="J44" i="21" s="1"/>
  <c r="N44" i="21"/>
  <c r="M44" i="21" s="1"/>
  <c r="Q44" i="21"/>
  <c r="P44" i="21" s="1"/>
  <c r="T44" i="21"/>
  <c r="S44" i="21" s="1"/>
  <c r="U44" i="21"/>
  <c r="V44" i="21"/>
  <c r="AC44" i="21"/>
  <c r="AG44" i="21"/>
  <c r="H45" i="21"/>
  <c r="G45" i="21" s="1"/>
  <c r="K45" i="21"/>
  <c r="J45" i="21" s="1"/>
  <c r="N45" i="21"/>
  <c r="M45" i="21" s="1"/>
  <c r="Q45" i="21"/>
  <c r="P45" i="21" s="1"/>
  <c r="T45" i="21"/>
  <c r="S45" i="21" s="1"/>
  <c r="U45" i="21"/>
  <c r="V45" i="21"/>
  <c r="AC45" i="21"/>
  <c r="AG45" i="21"/>
  <c r="H46" i="21"/>
  <c r="G46" i="21" s="1"/>
  <c r="K46" i="21"/>
  <c r="J46" i="21" s="1"/>
  <c r="N46" i="21"/>
  <c r="M46" i="21" s="1"/>
  <c r="Q46" i="21"/>
  <c r="P46" i="21" s="1"/>
  <c r="T46" i="21"/>
  <c r="S46" i="21" s="1"/>
  <c r="U46" i="21"/>
  <c r="V46" i="21"/>
  <c r="AC46" i="21"/>
  <c r="AG46" i="21"/>
  <c r="H47" i="21"/>
  <c r="G47" i="21" s="1"/>
  <c r="K47" i="21"/>
  <c r="J47" i="21" s="1"/>
  <c r="N47" i="21"/>
  <c r="M47" i="21" s="1"/>
  <c r="Q47" i="21"/>
  <c r="P47" i="21" s="1"/>
  <c r="T47" i="21"/>
  <c r="S47" i="21" s="1"/>
  <c r="U47" i="21"/>
  <c r="V47" i="21"/>
  <c r="AC47" i="21"/>
  <c r="AG47" i="21"/>
  <c r="H48" i="21"/>
  <c r="G48" i="21" s="1"/>
  <c r="K48" i="21"/>
  <c r="J48" i="21" s="1"/>
  <c r="N48" i="21"/>
  <c r="M48" i="21" s="1"/>
  <c r="Q48" i="21"/>
  <c r="P48" i="21" s="1"/>
  <c r="T48" i="21"/>
  <c r="S48" i="21" s="1"/>
  <c r="U48" i="21"/>
  <c r="V48" i="21"/>
  <c r="AC48" i="21"/>
  <c r="AG48" i="21"/>
  <c r="H49" i="21"/>
  <c r="G49" i="21" s="1"/>
  <c r="K49" i="21"/>
  <c r="J49" i="21" s="1"/>
  <c r="N49" i="21"/>
  <c r="M49" i="21" s="1"/>
  <c r="Q49" i="21"/>
  <c r="P49" i="21" s="1"/>
  <c r="T49" i="21"/>
  <c r="S49" i="21" s="1"/>
  <c r="U49" i="21"/>
  <c r="V49" i="21"/>
  <c r="AC49" i="21"/>
  <c r="AG49" i="21"/>
  <c r="H50" i="21"/>
  <c r="G50" i="21" s="1"/>
  <c r="K50" i="21"/>
  <c r="J50" i="21" s="1"/>
  <c r="N50" i="21"/>
  <c r="M50" i="21" s="1"/>
  <c r="Q50" i="21"/>
  <c r="P50" i="21" s="1"/>
  <c r="T50" i="21"/>
  <c r="S50" i="21" s="1"/>
  <c r="U50" i="21"/>
  <c r="V50" i="21"/>
  <c r="AC50" i="21"/>
  <c r="AG50" i="21"/>
  <c r="H51" i="21"/>
  <c r="G51" i="21" s="1"/>
  <c r="K51" i="21"/>
  <c r="J51" i="21" s="1"/>
  <c r="N51" i="21"/>
  <c r="M51" i="21" s="1"/>
  <c r="Q51" i="21"/>
  <c r="P51" i="21" s="1"/>
  <c r="T51" i="21"/>
  <c r="S51" i="21" s="1"/>
  <c r="U51" i="21"/>
  <c r="V51" i="21"/>
  <c r="AC51" i="21"/>
  <c r="AG51" i="21"/>
  <c r="H52" i="21"/>
  <c r="G52" i="21" s="1"/>
  <c r="K52" i="21"/>
  <c r="J52" i="21" s="1"/>
  <c r="N52" i="21"/>
  <c r="M52" i="21" s="1"/>
  <c r="Q52" i="21"/>
  <c r="P52" i="21" s="1"/>
  <c r="T52" i="21"/>
  <c r="S52" i="21" s="1"/>
  <c r="U52" i="21"/>
  <c r="V52" i="21"/>
  <c r="AC52" i="21"/>
  <c r="AG52" i="21"/>
  <c r="H53" i="21"/>
  <c r="G53" i="21" s="1"/>
  <c r="K53" i="21"/>
  <c r="J53" i="21" s="1"/>
  <c r="N53" i="21"/>
  <c r="M53" i="21" s="1"/>
  <c r="Q53" i="21"/>
  <c r="P53" i="21" s="1"/>
  <c r="T53" i="21"/>
  <c r="S53" i="21" s="1"/>
  <c r="U53" i="21"/>
  <c r="V53" i="21"/>
  <c r="AC53" i="21"/>
  <c r="AG53" i="21"/>
  <c r="H54" i="21"/>
  <c r="G54" i="21" s="1"/>
  <c r="K54" i="21"/>
  <c r="J54" i="21" s="1"/>
  <c r="N54" i="21"/>
  <c r="M54" i="21" s="1"/>
  <c r="Q54" i="21"/>
  <c r="P54" i="21" s="1"/>
  <c r="T54" i="21"/>
  <c r="S54" i="21" s="1"/>
  <c r="U54" i="21"/>
  <c r="V54" i="21"/>
  <c r="AC54" i="21"/>
  <c r="AG54" i="21"/>
  <c r="H55" i="21"/>
  <c r="G55" i="21" s="1"/>
  <c r="K55" i="21"/>
  <c r="J55" i="21" s="1"/>
  <c r="N55" i="21"/>
  <c r="M55" i="21" s="1"/>
  <c r="Q55" i="21"/>
  <c r="P55" i="21" s="1"/>
  <c r="T55" i="21"/>
  <c r="S55" i="21" s="1"/>
  <c r="U55" i="21"/>
  <c r="V55" i="21"/>
  <c r="AC55" i="21"/>
  <c r="AG55" i="21"/>
  <c r="H56" i="21"/>
  <c r="G56" i="21" s="1"/>
  <c r="K56" i="21"/>
  <c r="J56" i="21" s="1"/>
  <c r="N56" i="21"/>
  <c r="M56" i="21" s="1"/>
  <c r="Q56" i="21"/>
  <c r="P56" i="21" s="1"/>
  <c r="T56" i="21"/>
  <c r="S56" i="21" s="1"/>
  <c r="U56" i="21"/>
  <c r="V56" i="21"/>
  <c r="AC56" i="21"/>
  <c r="AG56" i="21"/>
  <c r="H57" i="21"/>
  <c r="G57" i="21" s="1"/>
  <c r="K57" i="21"/>
  <c r="J57" i="21" s="1"/>
  <c r="N57" i="21"/>
  <c r="M57" i="21" s="1"/>
  <c r="Q57" i="21"/>
  <c r="P57" i="21" s="1"/>
  <c r="T57" i="21"/>
  <c r="S57" i="21" s="1"/>
  <c r="U57" i="21"/>
  <c r="V57" i="21"/>
  <c r="AC57" i="21"/>
  <c r="AG57" i="21"/>
  <c r="H58" i="21"/>
  <c r="G58" i="21" s="1"/>
  <c r="K58" i="21"/>
  <c r="J58" i="21" s="1"/>
  <c r="N58" i="21"/>
  <c r="M58" i="21" s="1"/>
  <c r="Q58" i="21"/>
  <c r="P58" i="21" s="1"/>
  <c r="T58" i="21"/>
  <c r="S58" i="21" s="1"/>
  <c r="U58" i="21"/>
  <c r="V58" i="21"/>
  <c r="AC58" i="21"/>
  <c r="AG58" i="21"/>
  <c r="H59" i="21"/>
  <c r="G59" i="21" s="1"/>
  <c r="K59" i="21"/>
  <c r="J59" i="21" s="1"/>
  <c r="N59" i="21"/>
  <c r="M59" i="21" s="1"/>
  <c r="Q59" i="21"/>
  <c r="P59" i="21" s="1"/>
  <c r="T59" i="21"/>
  <c r="S59" i="21" s="1"/>
  <c r="U59" i="21"/>
  <c r="V59" i="21"/>
  <c r="AC59" i="21"/>
  <c r="AG59" i="21"/>
  <c r="H60" i="21"/>
  <c r="G60" i="21" s="1"/>
  <c r="K60" i="21"/>
  <c r="J60" i="21" s="1"/>
  <c r="N60" i="21"/>
  <c r="M60" i="21" s="1"/>
  <c r="Q60" i="21"/>
  <c r="P60" i="21" s="1"/>
  <c r="T60" i="21"/>
  <c r="S60" i="21" s="1"/>
  <c r="U60" i="21"/>
  <c r="V60" i="21"/>
  <c r="AC60" i="21"/>
  <c r="AG60" i="21"/>
  <c r="H61" i="21"/>
  <c r="G61" i="21" s="1"/>
  <c r="K61" i="21"/>
  <c r="J61" i="21" s="1"/>
  <c r="N61" i="21"/>
  <c r="M61" i="21" s="1"/>
  <c r="Q61" i="21"/>
  <c r="P61" i="21" s="1"/>
  <c r="T61" i="21"/>
  <c r="S61" i="21" s="1"/>
  <c r="U61" i="21"/>
  <c r="V61" i="21"/>
  <c r="AC61" i="21"/>
  <c r="AG61" i="21"/>
  <c r="H62" i="21"/>
  <c r="G62" i="21" s="1"/>
  <c r="K62" i="21"/>
  <c r="J62" i="21" s="1"/>
  <c r="N62" i="21"/>
  <c r="M62" i="21" s="1"/>
  <c r="Q62" i="21"/>
  <c r="P62" i="21" s="1"/>
  <c r="T62" i="21"/>
  <c r="S62" i="21" s="1"/>
  <c r="U62" i="21"/>
  <c r="V62" i="21"/>
  <c r="AC62" i="21"/>
  <c r="AG62" i="21"/>
  <c r="H63" i="21"/>
  <c r="G63" i="21" s="1"/>
  <c r="K63" i="21"/>
  <c r="J63" i="21" s="1"/>
  <c r="N63" i="21"/>
  <c r="M63" i="21" s="1"/>
  <c r="Q63" i="21"/>
  <c r="P63" i="21" s="1"/>
  <c r="T63" i="21"/>
  <c r="S63" i="21" s="1"/>
  <c r="U63" i="21"/>
  <c r="V63" i="21"/>
  <c r="AC63" i="21"/>
  <c r="AG63" i="21"/>
  <c r="H64" i="21"/>
  <c r="G64" i="21" s="1"/>
  <c r="K64" i="21"/>
  <c r="J64" i="21" s="1"/>
  <c r="N64" i="21"/>
  <c r="M64" i="21" s="1"/>
  <c r="Q64" i="21"/>
  <c r="P64" i="21" s="1"/>
  <c r="T64" i="21"/>
  <c r="S64" i="21" s="1"/>
  <c r="U64" i="21"/>
  <c r="V64" i="21"/>
  <c r="AC64" i="21"/>
  <c r="AG64" i="21"/>
  <c r="H65" i="21"/>
  <c r="G65" i="21" s="1"/>
  <c r="K65" i="21"/>
  <c r="J65" i="21" s="1"/>
  <c r="N65" i="21"/>
  <c r="M65" i="21" s="1"/>
  <c r="Q65" i="21"/>
  <c r="P65" i="21" s="1"/>
  <c r="T65" i="21"/>
  <c r="S65" i="21" s="1"/>
  <c r="U65" i="21"/>
  <c r="V65" i="21"/>
  <c r="AC65" i="21"/>
  <c r="AG65" i="21"/>
  <c r="H66" i="21"/>
  <c r="G66" i="21" s="1"/>
  <c r="K66" i="21"/>
  <c r="J66" i="21" s="1"/>
  <c r="N66" i="21"/>
  <c r="M66" i="21" s="1"/>
  <c r="Q66" i="21"/>
  <c r="P66" i="21" s="1"/>
  <c r="T66" i="21"/>
  <c r="S66" i="21" s="1"/>
  <c r="U66" i="21"/>
  <c r="V66" i="21"/>
  <c r="AC66" i="21"/>
  <c r="AG66" i="21"/>
  <c r="H67" i="21"/>
  <c r="G67" i="21" s="1"/>
  <c r="K67" i="21"/>
  <c r="J67" i="21" s="1"/>
  <c r="N67" i="21"/>
  <c r="M67" i="21" s="1"/>
  <c r="Q67" i="21"/>
  <c r="P67" i="21" s="1"/>
  <c r="T67" i="21"/>
  <c r="S67" i="21" s="1"/>
  <c r="U67" i="21"/>
  <c r="V67" i="21"/>
  <c r="AC67" i="21"/>
  <c r="AG67" i="21"/>
  <c r="H68" i="21"/>
  <c r="G68" i="21" s="1"/>
  <c r="K68" i="21"/>
  <c r="J68" i="21" s="1"/>
  <c r="N68" i="21"/>
  <c r="M68" i="21" s="1"/>
  <c r="Q68" i="21"/>
  <c r="P68" i="21" s="1"/>
  <c r="T68" i="21"/>
  <c r="S68" i="21" s="1"/>
  <c r="U68" i="21"/>
  <c r="V68" i="21"/>
  <c r="AC68" i="21"/>
  <c r="AG68" i="21"/>
  <c r="H69" i="21"/>
  <c r="G69" i="21" s="1"/>
  <c r="K69" i="21"/>
  <c r="J69" i="21" s="1"/>
  <c r="N69" i="21"/>
  <c r="M69" i="21" s="1"/>
  <c r="Q69" i="21"/>
  <c r="P69" i="21" s="1"/>
  <c r="T69" i="21"/>
  <c r="S69" i="21" s="1"/>
  <c r="U69" i="21"/>
  <c r="V69" i="21"/>
  <c r="AC69" i="21"/>
  <c r="AG69" i="21"/>
  <c r="H70" i="21"/>
  <c r="G70" i="21" s="1"/>
  <c r="K70" i="21"/>
  <c r="J70" i="21" s="1"/>
  <c r="N70" i="21"/>
  <c r="M70" i="21" s="1"/>
  <c r="Q70" i="21"/>
  <c r="P70" i="21" s="1"/>
  <c r="T70" i="21"/>
  <c r="S70" i="21" s="1"/>
  <c r="U70" i="21"/>
  <c r="V70" i="21"/>
  <c r="AC70" i="21"/>
  <c r="AG70" i="21"/>
  <c r="H71" i="21"/>
  <c r="G71" i="21" s="1"/>
  <c r="K71" i="21"/>
  <c r="J71" i="21" s="1"/>
  <c r="N71" i="21"/>
  <c r="M71" i="21" s="1"/>
  <c r="Q71" i="21"/>
  <c r="P71" i="21" s="1"/>
  <c r="T71" i="21"/>
  <c r="S71" i="21" s="1"/>
  <c r="U71" i="21"/>
  <c r="V71" i="21"/>
  <c r="AC71" i="21"/>
  <c r="AG71" i="21"/>
  <c r="H72" i="21"/>
  <c r="G72" i="21" s="1"/>
  <c r="K72" i="21"/>
  <c r="J72" i="21" s="1"/>
  <c r="N72" i="21"/>
  <c r="M72" i="21" s="1"/>
  <c r="Q72" i="21"/>
  <c r="P72" i="21" s="1"/>
  <c r="T72" i="21"/>
  <c r="S72" i="21" s="1"/>
  <c r="U72" i="21"/>
  <c r="V72" i="21"/>
  <c r="AC72" i="21"/>
  <c r="AG72" i="21"/>
  <c r="H73" i="21"/>
  <c r="G73" i="21" s="1"/>
  <c r="K73" i="21"/>
  <c r="J73" i="21" s="1"/>
  <c r="N73" i="21"/>
  <c r="M73" i="21" s="1"/>
  <c r="Q73" i="21"/>
  <c r="P73" i="21" s="1"/>
  <c r="T73" i="21"/>
  <c r="S73" i="21" s="1"/>
  <c r="U73" i="21"/>
  <c r="V73" i="21"/>
  <c r="AC73" i="21"/>
  <c r="AG73" i="21"/>
  <c r="H74" i="21"/>
  <c r="G74" i="21" s="1"/>
  <c r="K74" i="21"/>
  <c r="J74" i="21" s="1"/>
  <c r="N74" i="21"/>
  <c r="M74" i="21" s="1"/>
  <c r="Q74" i="21"/>
  <c r="P74" i="21" s="1"/>
  <c r="T74" i="21"/>
  <c r="S74" i="21" s="1"/>
  <c r="U74" i="21"/>
  <c r="V74" i="21"/>
  <c r="AC74" i="21"/>
  <c r="AG74" i="21"/>
  <c r="H75" i="21"/>
  <c r="G75" i="21" s="1"/>
  <c r="K75" i="21"/>
  <c r="J75" i="21" s="1"/>
  <c r="N75" i="21"/>
  <c r="M75" i="21" s="1"/>
  <c r="Q75" i="21"/>
  <c r="P75" i="21" s="1"/>
  <c r="T75" i="21"/>
  <c r="S75" i="21" s="1"/>
  <c r="U75" i="21"/>
  <c r="V75" i="21"/>
  <c r="AC75" i="21"/>
  <c r="AG75" i="21"/>
  <c r="H76" i="21"/>
  <c r="G76" i="21" s="1"/>
  <c r="K76" i="21"/>
  <c r="J76" i="21" s="1"/>
  <c r="N76" i="21"/>
  <c r="M76" i="21" s="1"/>
  <c r="Q76" i="21"/>
  <c r="P76" i="21" s="1"/>
  <c r="T76" i="21"/>
  <c r="S76" i="21" s="1"/>
  <c r="U76" i="21"/>
  <c r="V76" i="21"/>
  <c r="AC76" i="21"/>
  <c r="AG76" i="21"/>
  <c r="H77" i="21"/>
  <c r="G77" i="21" s="1"/>
  <c r="K77" i="21"/>
  <c r="J77" i="21" s="1"/>
  <c r="N77" i="21"/>
  <c r="M77" i="21" s="1"/>
  <c r="Q77" i="21"/>
  <c r="P77" i="21" s="1"/>
  <c r="T77" i="21"/>
  <c r="S77" i="21" s="1"/>
  <c r="U77" i="21"/>
  <c r="V77" i="21"/>
  <c r="AC77" i="21"/>
  <c r="AG77" i="21"/>
  <c r="H78" i="21"/>
  <c r="G78" i="21" s="1"/>
  <c r="K78" i="21"/>
  <c r="J78" i="21" s="1"/>
  <c r="N78" i="21"/>
  <c r="M78" i="21" s="1"/>
  <c r="Q78" i="21"/>
  <c r="P78" i="21" s="1"/>
  <c r="T78" i="21"/>
  <c r="S78" i="21" s="1"/>
  <c r="U78" i="21"/>
  <c r="V78" i="21"/>
  <c r="AC78" i="21"/>
  <c r="AG78" i="21"/>
  <c r="H79" i="21"/>
  <c r="G79" i="21" s="1"/>
  <c r="K79" i="21"/>
  <c r="J79" i="21" s="1"/>
  <c r="N79" i="21"/>
  <c r="M79" i="21" s="1"/>
  <c r="Q79" i="21"/>
  <c r="P79" i="21" s="1"/>
  <c r="T79" i="21"/>
  <c r="S79" i="21" s="1"/>
  <c r="U79" i="21"/>
  <c r="V79" i="21"/>
  <c r="AC79" i="21"/>
  <c r="AG79" i="21"/>
  <c r="H80" i="21"/>
  <c r="G80" i="21" s="1"/>
  <c r="K80" i="21"/>
  <c r="J80" i="21" s="1"/>
  <c r="N80" i="21"/>
  <c r="M80" i="21" s="1"/>
  <c r="Q80" i="21"/>
  <c r="P80" i="21" s="1"/>
  <c r="T80" i="21"/>
  <c r="S80" i="21" s="1"/>
  <c r="U80" i="21"/>
  <c r="V80" i="21"/>
  <c r="AC80" i="21"/>
  <c r="AG80" i="21"/>
  <c r="H81" i="21"/>
  <c r="G81" i="21" s="1"/>
  <c r="K81" i="21"/>
  <c r="J81" i="21" s="1"/>
  <c r="N81" i="21"/>
  <c r="M81" i="21" s="1"/>
  <c r="Q81" i="21"/>
  <c r="P81" i="21" s="1"/>
  <c r="T81" i="21"/>
  <c r="S81" i="21" s="1"/>
  <c r="U81" i="21"/>
  <c r="V81" i="21"/>
  <c r="AC81" i="21"/>
  <c r="AG81" i="21"/>
  <c r="H82" i="21"/>
  <c r="G82" i="21" s="1"/>
  <c r="K82" i="21"/>
  <c r="J82" i="21" s="1"/>
  <c r="N82" i="21"/>
  <c r="M82" i="21" s="1"/>
  <c r="Q82" i="21"/>
  <c r="P82" i="21" s="1"/>
  <c r="T82" i="21"/>
  <c r="S82" i="21" s="1"/>
  <c r="U82" i="21"/>
  <c r="V82" i="21"/>
  <c r="AC82" i="21"/>
  <c r="AG82" i="21"/>
  <c r="H83" i="21"/>
  <c r="G83" i="21" s="1"/>
  <c r="K83" i="21"/>
  <c r="J83" i="21" s="1"/>
  <c r="N83" i="21"/>
  <c r="M83" i="21" s="1"/>
  <c r="Q83" i="21"/>
  <c r="P83" i="21" s="1"/>
  <c r="T83" i="21"/>
  <c r="S83" i="21" s="1"/>
  <c r="U83" i="21"/>
  <c r="V83" i="21"/>
  <c r="AC83" i="21"/>
  <c r="AG83" i="21"/>
  <c r="H84" i="21"/>
  <c r="G84" i="21" s="1"/>
  <c r="K84" i="21"/>
  <c r="J84" i="21" s="1"/>
  <c r="N84" i="21"/>
  <c r="M84" i="21" s="1"/>
  <c r="Q84" i="21"/>
  <c r="P84" i="21" s="1"/>
  <c r="T84" i="21"/>
  <c r="S84" i="21" s="1"/>
  <c r="U84" i="21"/>
  <c r="V84" i="21"/>
  <c r="AC84" i="21"/>
  <c r="AG84" i="21"/>
  <c r="H85" i="21"/>
  <c r="G85" i="21" s="1"/>
  <c r="K85" i="21"/>
  <c r="J85" i="21" s="1"/>
  <c r="N85" i="21"/>
  <c r="M85" i="21" s="1"/>
  <c r="Q85" i="21"/>
  <c r="P85" i="21" s="1"/>
  <c r="T85" i="21"/>
  <c r="S85" i="21" s="1"/>
  <c r="U85" i="21"/>
  <c r="V85" i="21"/>
  <c r="AC85" i="21"/>
  <c r="AG85" i="21"/>
  <c r="H86" i="21"/>
  <c r="G86" i="21" s="1"/>
  <c r="K86" i="21"/>
  <c r="J86" i="21" s="1"/>
  <c r="N86" i="21"/>
  <c r="M86" i="21" s="1"/>
  <c r="Q86" i="21"/>
  <c r="P86" i="21" s="1"/>
  <c r="T86" i="21"/>
  <c r="S86" i="21" s="1"/>
  <c r="U86" i="21"/>
  <c r="V86" i="21"/>
  <c r="AC86" i="21"/>
  <c r="AG86" i="21"/>
  <c r="H87" i="21"/>
  <c r="G87" i="21" s="1"/>
  <c r="K87" i="21"/>
  <c r="J87" i="21" s="1"/>
  <c r="N87" i="21"/>
  <c r="M87" i="21" s="1"/>
  <c r="Q87" i="21"/>
  <c r="P87" i="21" s="1"/>
  <c r="T87" i="21"/>
  <c r="S87" i="21" s="1"/>
  <c r="U87" i="21"/>
  <c r="V87" i="21"/>
  <c r="AC87" i="21"/>
  <c r="AG87" i="21"/>
  <c r="H88" i="21"/>
  <c r="G88" i="21" s="1"/>
  <c r="K88" i="21"/>
  <c r="J88" i="21" s="1"/>
  <c r="N88" i="21"/>
  <c r="M88" i="21" s="1"/>
  <c r="Q88" i="21"/>
  <c r="P88" i="21" s="1"/>
  <c r="T88" i="21"/>
  <c r="S88" i="21" s="1"/>
  <c r="U88" i="21"/>
  <c r="V88" i="21"/>
  <c r="AC88" i="21"/>
  <c r="AG88" i="21"/>
  <c r="H89" i="21"/>
  <c r="G89" i="21" s="1"/>
  <c r="K89" i="21"/>
  <c r="J89" i="21" s="1"/>
  <c r="N89" i="21"/>
  <c r="M89" i="21" s="1"/>
  <c r="Q89" i="21"/>
  <c r="P89" i="21" s="1"/>
  <c r="T89" i="21"/>
  <c r="S89" i="21" s="1"/>
  <c r="U89" i="21"/>
  <c r="V89" i="21"/>
  <c r="AC89" i="21"/>
  <c r="AG89" i="21"/>
  <c r="H90" i="21"/>
  <c r="G90" i="21" s="1"/>
  <c r="K90" i="21"/>
  <c r="J90" i="21" s="1"/>
  <c r="N90" i="21"/>
  <c r="M90" i="21" s="1"/>
  <c r="Q90" i="21"/>
  <c r="P90" i="21" s="1"/>
  <c r="T90" i="21"/>
  <c r="S90" i="21" s="1"/>
  <c r="U90" i="21"/>
  <c r="V90" i="21"/>
  <c r="AC90" i="21"/>
  <c r="AG90" i="21"/>
  <c r="H91" i="21"/>
  <c r="G91" i="21" s="1"/>
  <c r="K91" i="21"/>
  <c r="J91" i="21" s="1"/>
  <c r="N91" i="21"/>
  <c r="M91" i="21" s="1"/>
  <c r="Q91" i="21"/>
  <c r="P91" i="21" s="1"/>
  <c r="T91" i="21"/>
  <c r="S91" i="21" s="1"/>
  <c r="U91" i="21"/>
  <c r="V91" i="21"/>
  <c r="AC91" i="21"/>
  <c r="AG91" i="21"/>
  <c r="H92" i="21"/>
  <c r="G92" i="21" s="1"/>
  <c r="K92" i="21"/>
  <c r="J92" i="21" s="1"/>
  <c r="N92" i="21"/>
  <c r="M92" i="21" s="1"/>
  <c r="Q92" i="21"/>
  <c r="P92" i="21" s="1"/>
  <c r="T92" i="21"/>
  <c r="S92" i="21" s="1"/>
  <c r="U92" i="21"/>
  <c r="V92" i="21"/>
  <c r="AC92" i="21"/>
  <c r="AG92" i="21"/>
  <c r="H93" i="21"/>
  <c r="G93" i="21" s="1"/>
  <c r="K93" i="21"/>
  <c r="J93" i="21" s="1"/>
  <c r="N93" i="21"/>
  <c r="M93" i="21" s="1"/>
  <c r="Q93" i="21"/>
  <c r="P93" i="21" s="1"/>
  <c r="T93" i="21"/>
  <c r="S93" i="21" s="1"/>
  <c r="U93" i="21"/>
  <c r="V93" i="21"/>
  <c r="AC93" i="21"/>
  <c r="AG93" i="21"/>
  <c r="H94" i="21"/>
  <c r="G94" i="21" s="1"/>
  <c r="K94" i="21"/>
  <c r="J94" i="21" s="1"/>
  <c r="N94" i="21"/>
  <c r="M94" i="21" s="1"/>
  <c r="Q94" i="21"/>
  <c r="P94" i="21" s="1"/>
  <c r="T94" i="21"/>
  <c r="S94" i="21" s="1"/>
  <c r="U94" i="21"/>
  <c r="V94" i="21"/>
  <c r="AC94" i="21"/>
  <c r="AG94" i="21"/>
  <c r="H95" i="21"/>
  <c r="G95" i="21" s="1"/>
  <c r="K95" i="21"/>
  <c r="J95" i="21" s="1"/>
  <c r="N95" i="21"/>
  <c r="M95" i="21" s="1"/>
  <c r="Q95" i="21"/>
  <c r="P95" i="21" s="1"/>
  <c r="T95" i="21"/>
  <c r="S95" i="21" s="1"/>
  <c r="U95" i="21"/>
  <c r="V95" i="21"/>
  <c r="AC95" i="21"/>
  <c r="AG95" i="21"/>
  <c r="H96" i="21"/>
  <c r="G96" i="21" s="1"/>
  <c r="K96" i="21"/>
  <c r="J96" i="21" s="1"/>
  <c r="N96" i="21"/>
  <c r="M96" i="21" s="1"/>
  <c r="Q96" i="21"/>
  <c r="P96" i="21" s="1"/>
  <c r="T96" i="21"/>
  <c r="S96" i="21" s="1"/>
  <c r="U96" i="21"/>
  <c r="V96" i="21"/>
  <c r="AC96" i="21"/>
  <c r="AG96" i="21"/>
  <c r="H97" i="21"/>
  <c r="G97" i="21" s="1"/>
  <c r="K97" i="21"/>
  <c r="J97" i="21" s="1"/>
  <c r="N97" i="21"/>
  <c r="M97" i="21" s="1"/>
  <c r="Q97" i="21"/>
  <c r="P97" i="21" s="1"/>
  <c r="T97" i="21"/>
  <c r="S97" i="21" s="1"/>
  <c r="U97" i="21"/>
  <c r="V97" i="21"/>
  <c r="AC97" i="21"/>
  <c r="AG97" i="21"/>
  <c r="H98" i="21"/>
  <c r="G98" i="21" s="1"/>
  <c r="K98" i="21"/>
  <c r="J98" i="21" s="1"/>
  <c r="N98" i="21"/>
  <c r="M98" i="21" s="1"/>
  <c r="Q98" i="21"/>
  <c r="P98" i="21" s="1"/>
  <c r="T98" i="21"/>
  <c r="S98" i="21" s="1"/>
  <c r="U98" i="21"/>
  <c r="V98" i="21"/>
  <c r="AC98" i="21"/>
  <c r="AG98" i="21"/>
  <c r="H99" i="21"/>
  <c r="G99" i="21" s="1"/>
  <c r="K99" i="21"/>
  <c r="J99" i="21" s="1"/>
  <c r="N99" i="21"/>
  <c r="M99" i="21" s="1"/>
  <c r="Q99" i="21"/>
  <c r="P99" i="21" s="1"/>
  <c r="T99" i="21"/>
  <c r="S99" i="21" s="1"/>
  <c r="U99" i="21"/>
  <c r="V99" i="21"/>
  <c r="AC99" i="21"/>
  <c r="AG99" i="21"/>
  <c r="H100" i="21"/>
  <c r="G100" i="21" s="1"/>
  <c r="K100" i="21"/>
  <c r="J100" i="21" s="1"/>
  <c r="N100" i="21"/>
  <c r="M100" i="21" s="1"/>
  <c r="Q100" i="21"/>
  <c r="P100" i="21" s="1"/>
  <c r="T100" i="21"/>
  <c r="S100" i="21" s="1"/>
  <c r="U100" i="21"/>
  <c r="V100" i="21"/>
  <c r="AC100" i="21"/>
  <c r="AG100" i="21"/>
  <c r="H101" i="21"/>
  <c r="G101" i="21" s="1"/>
  <c r="K101" i="21"/>
  <c r="J101" i="21" s="1"/>
  <c r="N101" i="21"/>
  <c r="M101" i="21" s="1"/>
  <c r="Q101" i="21"/>
  <c r="P101" i="21" s="1"/>
  <c r="T101" i="21"/>
  <c r="S101" i="21" s="1"/>
  <c r="U101" i="21"/>
  <c r="V101" i="21"/>
  <c r="AC101" i="21"/>
  <c r="AG101" i="21"/>
  <c r="H102" i="21"/>
  <c r="G102" i="21" s="1"/>
  <c r="K102" i="21"/>
  <c r="J102" i="21" s="1"/>
  <c r="N102" i="21"/>
  <c r="M102" i="21" s="1"/>
  <c r="Q102" i="21"/>
  <c r="P102" i="21" s="1"/>
  <c r="T102" i="21"/>
  <c r="S102" i="21" s="1"/>
  <c r="U102" i="21"/>
  <c r="V102" i="21"/>
  <c r="AC102" i="21"/>
  <c r="AG102" i="21"/>
  <c r="H103" i="21"/>
  <c r="G103" i="21" s="1"/>
  <c r="K103" i="21"/>
  <c r="J103" i="21" s="1"/>
  <c r="N103" i="21"/>
  <c r="M103" i="21" s="1"/>
  <c r="Q103" i="21"/>
  <c r="P103" i="21" s="1"/>
  <c r="T103" i="21"/>
  <c r="S103" i="21" s="1"/>
  <c r="U103" i="21"/>
  <c r="V103" i="21"/>
  <c r="AC103" i="21"/>
  <c r="AG103" i="21"/>
  <c r="H104" i="21"/>
  <c r="G104" i="21" s="1"/>
  <c r="K104" i="21"/>
  <c r="J104" i="21" s="1"/>
  <c r="N104" i="21"/>
  <c r="M104" i="21" s="1"/>
  <c r="Q104" i="21"/>
  <c r="P104" i="21" s="1"/>
  <c r="T104" i="21"/>
  <c r="S104" i="21" s="1"/>
  <c r="U104" i="21"/>
  <c r="V104" i="21"/>
  <c r="AC104" i="21"/>
  <c r="AG104" i="21"/>
  <c r="H105" i="21"/>
  <c r="G105" i="21" s="1"/>
  <c r="K105" i="21"/>
  <c r="J105" i="21" s="1"/>
  <c r="N105" i="21"/>
  <c r="M105" i="21" s="1"/>
  <c r="Q105" i="21"/>
  <c r="P105" i="21" s="1"/>
  <c r="T105" i="21"/>
  <c r="S105" i="21" s="1"/>
  <c r="U105" i="21"/>
  <c r="V105" i="21"/>
  <c r="AC105" i="21"/>
  <c r="AG105" i="21"/>
  <c r="H106" i="21"/>
  <c r="G106" i="21" s="1"/>
  <c r="K106" i="21"/>
  <c r="J106" i="21" s="1"/>
  <c r="N106" i="21"/>
  <c r="M106" i="21" s="1"/>
  <c r="Q106" i="21"/>
  <c r="P106" i="21" s="1"/>
  <c r="T106" i="21"/>
  <c r="S106" i="21" s="1"/>
  <c r="U106" i="21"/>
  <c r="V106" i="21"/>
  <c r="AC106" i="21"/>
  <c r="AG106" i="21"/>
  <c r="H107" i="21"/>
  <c r="G107" i="21" s="1"/>
  <c r="K107" i="21"/>
  <c r="J107" i="21" s="1"/>
  <c r="N107" i="21"/>
  <c r="M107" i="21" s="1"/>
  <c r="Q107" i="21"/>
  <c r="P107" i="21" s="1"/>
  <c r="T107" i="21"/>
  <c r="S107" i="21" s="1"/>
  <c r="U107" i="21"/>
  <c r="V107" i="21"/>
  <c r="AC107" i="21"/>
  <c r="AG107" i="21"/>
  <c r="H108" i="21"/>
  <c r="G108" i="21" s="1"/>
  <c r="K108" i="21"/>
  <c r="J108" i="21" s="1"/>
  <c r="N108" i="21"/>
  <c r="M108" i="21" s="1"/>
  <c r="Q108" i="21"/>
  <c r="P108" i="21" s="1"/>
  <c r="T108" i="21"/>
  <c r="S108" i="21" s="1"/>
  <c r="U108" i="21"/>
  <c r="V108" i="21"/>
  <c r="AC108" i="21"/>
  <c r="AG108" i="21"/>
  <c r="H109" i="21"/>
  <c r="G109" i="21" s="1"/>
  <c r="K109" i="21"/>
  <c r="J109" i="21" s="1"/>
  <c r="N109" i="21"/>
  <c r="M109" i="21" s="1"/>
  <c r="Q109" i="21"/>
  <c r="P109" i="21" s="1"/>
  <c r="T109" i="21"/>
  <c r="S109" i="21" s="1"/>
  <c r="U109" i="21"/>
  <c r="V109" i="21"/>
  <c r="AC109" i="21"/>
  <c r="AG109" i="21"/>
  <c r="H110" i="21"/>
  <c r="G110" i="21" s="1"/>
  <c r="K110" i="21"/>
  <c r="J110" i="21" s="1"/>
  <c r="N110" i="21"/>
  <c r="M110" i="21" s="1"/>
  <c r="Q110" i="21"/>
  <c r="P110" i="21" s="1"/>
  <c r="T110" i="21"/>
  <c r="S110" i="21" s="1"/>
  <c r="U110" i="21"/>
  <c r="V110" i="21"/>
  <c r="AC110" i="21"/>
  <c r="AG110" i="21"/>
  <c r="H111" i="21"/>
  <c r="G111" i="21" s="1"/>
  <c r="K111" i="21"/>
  <c r="J111" i="21" s="1"/>
  <c r="N111" i="21"/>
  <c r="M111" i="21" s="1"/>
  <c r="Q111" i="21"/>
  <c r="P111" i="21" s="1"/>
  <c r="T111" i="21"/>
  <c r="S111" i="21" s="1"/>
  <c r="U111" i="21"/>
  <c r="V111" i="21"/>
  <c r="AC111" i="21"/>
  <c r="AG111" i="21"/>
  <c r="H112" i="21"/>
  <c r="G112" i="21" s="1"/>
  <c r="K112" i="21"/>
  <c r="J112" i="21" s="1"/>
  <c r="N112" i="21"/>
  <c r="M112" i="21" s="1"/>
  <c r="Q112" i="21"/>
  <c r="P112" i="21" s="1"/>
  <c r="T112" i="21"/>
  <c r="S112" i="21" s="1"/>
  <c r="U112" i="21"/>
  <c r="V112" i="21"/>
  <c r="AC112" i="21"/>
  <c r="AG112" i="21"/>
  <c r="H113" i="21"/>
  <c r="G113" i="21" s="1"/>
  <c r="K113" i="21"/>
  <c r="J113" i="21" s="1"/>
  <c r="N113" i="21"/>
  <c r="M113" i="21" s="1"/>
  <c r="Q113" i="21"/>
  <c r="P113" i="21" s="1"/>
  <c r="T113" i="21"/>
  <c r="S113" i="21" s="1"/>
  <c r="U113" i="21"/>
  <c r="V113" i="21"/>
  <c r="AC113" i="21"/>
  <c r="AG113" i="21"/>
  <c r="H114" i="21"/>
  <c r="G114" i="21" s="1"/>
  <c r="K114" i="21"/>
  <c r="J114" i="21" s="1"/>
  <c r="N114" i="21"/>
  <c r="M114" i="21" s="1"/>
  <c r="Q114" i="21"/>
  <c r="P114" i="21" s="1"/>
  <c r="T114" i="21"/>
  <c r="S114" i="21" s="1"/>
  <c r="U114" i="21"/>
  <c r="V114" i="21"/>
  <c r="AC114" i="21"/>
  <c r="AG114" i="21"/>
  <c r="H115" i="21"/>
  <c r="G115" i="21" s="1"/>
  <c r="K115" i="21"/>
  <c r="J115" i="21" s="1"/>
  <c r="N115" i="21"/>
  <c r="M115" i="21" s="1"/>
  <c r="Q115" i="21"/>
  <c r="P115" i="21" s="1"/>
  <c r="T115" i="21"/>
  <c r="S115" i="21" s="1"/>
  <c r="U115" i="21"/>
  <c r="V115" i="21"/>
  <c r="AC115" i="21"/>
  <c r="AG115" i="21"/>
  <c r="H116" i="21"/>
  <c r="G116" i="21" s="1"/>
  <c r="K116" i="21"/>
  <c r="J116" i="21" s="1"/>
  <c r="N116" i="21"/>
  <c r="M116" i="21" s="1"/>
  <c r="Q116" i="21"/>
  <c r="P116" i="21" s="1"/>
  <c r="T116" i="21"/>
  <c r="S116" i="21" s="1"/>
  <c r="U116" i="21"/>
  <c r="V116" i="21"/>
  <c r="AC116" i="21"/>
  <c r="AG116" i="21"/>
  <c r="H117" i="21"/>
  <c r="G117" i="21" s="1"/>
  <c r="K117" i="21"/>
  <c r="J117" i="21" s="1"/>
  <c r="N117" i="21"/>
  <c r="M117" i="21" s="1"/>
  <c r="Q117" i="21"/>
  <c r="P117" i="21" s="1"/>
  <c r="T117" i="21"/>
  <c r="S117" i="21" s="1"/>
  <c r="U117" i="21"/>
  <c r="V117" i="21"/>
  <c r="AC117" i="21"/>
  <c r="AG117" i="21"/>
  <c r="H118" i="21"/>
  <c r="G118" i="21" s="1"/>
  <c r="K118" i="21"/>
  <c r="J118" i="21" s="1"/>
  <c r="N118" i="21"/>
  <c r="M118" i="21" s="1"/>
  <c r="Q118" i="21"/>
  <c r="P118" i="21" s="1"/>
  <c r="T118" i="21"/>
  <c r="S118" i="21" s="1"/>
  <c r="U118" i="21"/>
  <c r="V118" i="21"/>
  <c r="AC118" i="21"/>
  <c r="AG118" i="21"/>
  <c r="H119" i="21"/>
  <c r="G119" i="21" s="1"/>
  <c r="K119" i="21"/>
  <c r="J119" i="21" s="1"/>
  <c r="N119" i="21"/>
  <c r="M119" i="21" s="1"/>
  <c r="Q119" i="21"/>
  <c r="P119" i="21" s="1"/>
  <c r="T119" i="21"/>
  <c r="S119" i="21" s="1"/>
  <c r="U119" i="21"/>
  <c r="V119" i="21"/>
  <c r="AC119" i="21"/>
  <c r="AG119" i="21"/>
  <c r="H120" i="21"/>
  <c r="G120" i="21" s="1"/>
  <c r="K120" i="21"/>
  <c r="J120" i="21" s="1"/>
  <c r="N120" i="21"/>
  <c r="M120" i="21" s="1"/>
  <c r="Q120" i="21"/>
  <c r="P120" i="21" s="1"/>
  <c r="T120" i="21"/>
  <c r="S120" i="21" s="1"/>
  <c r="U120" i="21"/>
  <c r="V120" i="21"/>
  <c r="AC120" i="21"/>
  <c r="AG120" i="21"/>
  <c r="H121" i="21"/>
  <c r="G121" i="21" s="1"/>
  <c r="K121" i="21"/>
  <c r="J121" i="21" s="1"/>
  <c r="N121" i="21"/>
  <c r="M121" i="21" s="1"/>
  <c r="Q121" i="21"/>
  <c r="P121" i="21" s="1"/>
  <c r="T121" i="21"/>
  <c r="S121" i="21" s="1"/>
  <c r="U121" i="21"/>
  <c r="V121" i="21"/>
  <c r="AC121" i="21"/>
  <c r="AG121" i="21"/>
  <c r="H122" i="21"/>
  <c r="G122" i="21" s="1"/>
  <c r="K122" i="21"/>
  <c r="J122" i="21" s="1"/>
  <c r="N122" i="21"/>
  <c r="M122" i="21" s="1"/>
  <c r="Q122" i="21"/>
  <c r="P122" i="21" s="1"/>
  <c r="T122" i="21"/>
  <c r="S122" i="21" s="1"/>
  <c r="U122" i="21"/>
  <c r="V122" i="21"/>
  <c r="AC122" i="21"/>
  <c r="AG122" i="21"/>
  <c r="H123" i="21"/>
  <c r="G123" i="21" s="1"/>
  <c r="K123" i="21"/>
  <c r="J123" i="21" s="1"/>
  <c r="N123" i="21"/>
  <c r="M123" i="21" s="1"/>
  <c r="Q123" i="21"/>
  <c r="P123" i="21" s="1"/>
  <c r="T123" i="21"/>
  <c r="S123" i="21" s="1"/>
  <c r="U123" i="21"/>
  <c r="V123" i="21"/>
  <c r="AC123" i="21"/>
  <c r="AG123" i="21"/>
  <c r="H124" i="21"/>
  <c r="G124" i="21" s="1"/>
  <c r="K124" i="21"/>
  <c r="J124" i="21" s="1"/>
  <c r="N124" i="21"/>
  <c r="M124" i="21" s="1"/>
  <c r="Q124" i="21"/>
  <c r="P124" i="21" s="1"/>
  <c r="T124" i="21"/>
  <c r="S124" i="21" s="1"/>
  <c r="U124" i="21"/>
  <c r="V124" i="21"/>
  <c r="AC124" i="21"/>
  <c r="AG124" i="21"/>
  <c r="H125" i="21"/>
  <c r="G125" i="21" s="1"/>
  <c r="K125" i="21"/>
  <c r="J125" i="21" s="1"/>
  <c r="N125" i="21"/>
  <c r="M125" i="21" s="1"/>
  <c r="Q125" i="21"/>
  <c r="P125" i="21" s="1"/>
  <c r="T125" i="21"/>
  <c r="S125" i="21" s="1"/>
  <c r="U125" i="21"/>
  <c r="V125" i="21"/>
  <c r="AC125" i="21"/>
  <c r="AG125" i="21"/>
  <c r="H126" i="21"/>
  <c r="G126" i="21" s="1"/>
  <c r="K126" i="21"/>
  <c r="J126" i="21" s="1"/>
  <c r="N126" i="21"/>
  <c r="M126" i="21" s="1"/>
  <c r="Q126" i="21"/>
  <c r="P126" i="21" s="1"/>
  <c r="T126" i="21"/>
  <c r="S126" i="21" s="1"/>
  <c r="U126" i="21"/>
  <c r="V126" i="21"/>
  <c r="AC126" i="21"/>
  <c r="AG126" i="21"/>
  <c r="H127" i="21"/>
  <c r="G127" i="21" s="1"/>
  <c r="K127" i="21"/>
  <c r="J127" i="21" s="1"/>
  <c r="N127" i="21"/>
  <c r="M127" i="21" s="1"/>
  <c r="Q127" i="21"/>
  <c r="P127" i="21" s="1"/>
  <c r="T127" i="21"/>
  <c r="S127" i="21" s="1"/>
  <c r="U127" i="21"/>
  <c r="V127" i="21"/>
  <c r="AC127" i="21"/>
  <c r="AG127" i="21"/>
  <c r="H128" i="21"/>
  <c r="G128" i="21" s="1"/>
  <c r="K128" i="21"/>
  <c r="J128" i="21" s="1"/>
  <c r="N128" i="21"/>
  <c r="M128" i="21" s="1"/>
  <c r="Q128" i="21"/>
  <c r="P128" i="21" s="1"/>
  <c r="T128" i="21"/>
  <c r="S128" i="21" s="1"/>
  <c r="U128" i="21"/>
  <c r="V128" i="21"/>
  <c r="AC128" i="21"/>
  <c r="AG128" i="21"/>
  <c r="H129" i="21"/>
  <c r="G129" i="21" s="1"/>
  <c r="K129" i="21"/>
  <c r="J129" i="21" s="1"/>
  <c r="N129" i="21"/>
  <c r="M129" i="21" s="1"/>
  <c r="Q129" i="21"/>
  <c r="P129" i="21" s="1"/>
  <c r="T129" i="21"/>
  <c r="S129" i="21" s="1"/>
  <c r="U129" i="21"/>
  <c r="V129" i="21"/>
  <c r="AC129" i="21"/>
  <c r="AG129" i="21"/>
  <c r="H130" i="21"/>
  <c r="G130" i="21" s="1"/>
  <c r="K130" i="21"/>
  <c r="J130" i="21" s="1"/>
  <c r="N130" i="21"/>
  <c r="M130" i="21" s="1"/>
  <c r="Q130" i="21"/>
  <c r="P130" i="21" s="1"/>
  <c r="T130" i="21"/>
  <c r="S130" i="21" s="1"/>
  <c r="U130" i="21"/>
  <c r="V130" i="21"/>
  <c r="AC130" i="21"/>
  <c r="AG130" i="21"/>
  <c r="H131" i="21"/>
  <c r="G131" i="21" s="1"/>
  <c r="K131" i="21"/>
  <c r="J131" i="21" s="1"/>
  <c r="N131" i="21"/>
  <c r="M131" i="21" s="1"/>
  <c r="Q131" i="21"/>
  <c r="P131" i="21" s="1"/>
  <c r="T131" i="21"/>
  <c r="S131" i="21" s="1"/>
  <c r="U131" i="21"/>
  <c r="V131" i="21"/>
  <c r="AC131" i="21"/>
  <c r="AG131" i="21"/>
  <c r="H132" i="21"/>
  <c r="G132" i="21" s="1"/>
  <c r="K132" i="21"/>
  <c r="J132" i="21" s="1"/>
  <c r="N132" i="21"/>
  <c r="M132" i="21" s="1"/>
  <c r="Q132" i="21"/>
  <c r="P132" i="21" s="1"/>
  <c r="T132" i="21"/>
  <c r="S132" i="21" s="1"/>
  <c r="U132" i="21"/>
  <c r="V132" i="21"/>
  <c r="AC132" i="21"/>
  <c r="AG132" i="21"/>
  <c r="H133" i="21"/>
  <c r="G133" i="21" s="1"/>
  <c r="K133" i="21"/>
  <c r="J133" i="21" s="1"/>
  <c r="N133" i="21"/>
  <c r="M133" i="21" s="1"/>
  <c r="Q133" i="21"/>
  <c r="P133" i="21" s="1"/>
  <c r="T133" i="21"/>
  <c r="S133" i="21" s="1"/>
  <c r="U133" i="21"/>
  <c r="V133" i="21"/>
  <c r="AC133" i="21"/>
  <c r="AG133" i="21"/>
  <c r="H134" i="21"/>
  <c r="G134" i="21" s="1"/>
  <c r="K134" i="21"/>
  <c r="J134" i="21" s="1"/>
  <c r="N134" i="21"/>
  <c r="M134" i="21" s="1"/>
  <c r="Q134" i="21"/>
  <c r="P134" i="21" s="1"/>
  <c r="T134" i="21"/>
  <c r="S134" i="21" s="1"/>
  <c r="U134" i="21"/>
  <c r="V134" i="21"/>
  <c r="AC134" i="21"/>
  <c r="AG134" i="21"/>
  <c r="H135" i="21"/>
  <c r="G135" i="21" s="1"/>
  <c r="K135" i="21"/>
  <c r="J135" i="21" s="1"/>
  <c r="N135" i="21"/>
  <c r="M135" i="21" s="1"/>
  <c r="Q135" i="21"/>
  <c r="P135" i="21" s="1"/>
  <c r="T135" i="21"/>
  <c r="S135" i="21" s="1"/>
  <c r="U135" i="21"/>
  <c r="V135" i="21"/>
  <c r="AC135" i="21"/>
  <c r="AG135" i="21"/>
  <c r="H136" i="21"/>
  <c r="G136" i="21" s="1"/>
  <c r="K136" i="21"/>
  <c r="J136" i="21" s="1"/>
  <c r="N136" i="21"/>
  <c r="M136" i="21" s="1"/>
  <c r="Q136" i="21"/>
  <c r="P136" i="21" s="1"/>
  <c r="T136" i="21"/>
  <c r="S136" i="21" s="1"/>
  <c r="U136" i="21"/>
  <c r="V136" i="21"/>
  <c r="AC136" i="21"/>
  <c r="AG136" i="21"/>
  <c r="H137" i="21"/>
  <c r="G137" i="21" s="1"/>
  <c r="K137" i="21"/>
  <c r="J137" i="21" s="1"/>
  <c r="N137" i="21"/>
  <c r="M137" i="21" s="1"/>
  <c r="Q137" i="21"/>
  <c r="P137" i="21" s="1"/>
  <c r="T137" i="21"/>
  <c r="S137" i="21" s="1"/>
  <c r="U137" i="21"/>
  <c r="V137" i="21"/>
  <c r="AC137" i="21"/>
  <c r="AG137" i="21"/>
  <c r="H138" i="21"/>
  <c r="G138" i="21" s="1"/>
  <c r="K138" i="21"/>
  <c r="J138" i="21" s="1"/>
  <c r="N138" i="21"/>
  <c r="M138" i="21" s="1"/>
  <c r="Q138" i="21"/>
  <c r="P138" i="21" s="1"/>
  <c r="T138" i="21"/>
  <c r="S138" i="21" s="1"/>
  <c r="U138" i="21"/>
  <c r="V138" i="21"/>
  <c r="AC138" i="21"/>
  <c r="AG138" i="21"/>
  <c r="H139" i="21"/>
  <c r="G139" i="21" s="1"/>
  <c r="K139" i="21"/>
  <c r="J139" i="21" s="1"/>
  <c r="N139" i="21"/>
  <c r="M139" i="21" s="1"/>
  <c r="Q139" i="21"/>
  <c r="P139" i="21" s="1"/>
  <c r="T139" i="21"/>
  <c r="S139" i="21" s="1"/>
  <c r="U139" i="21"/>
  <c r="V139" i="21"/>
  <c r="AC139" i="21"/>
  <c r="AG139" i="21"/>
  <c r="H140" i="21"/>
  <c r="G140" i="21" s="1"/>
  <c r="K140" i="21"/>
  <c r="J140" i="21" s="1"/>
  <c r="N140" i="21"/>
  <c r="M140" i="21" s="1"/>
  <c r="Q140" i="21"/>
  <c r="P140" i="21" s="1"/>
  <c r="T140" i="21"/>
  <c r="S140" i="21" s="1"/>
  <c r="U140" i="21"/>
  <c r="V140" i="21"/>
  <c r="AC140" i="21"/>
  <c r="AG140" i="21"/>
  <c r="H141" i="21"/>
  <c r="G141" i="21" s="1"/>
  <c r="K141" i="21"/>
  <c r="J141" i="21" s="1"/>
  <c r="N141" i="21"/>
  <c r="M141" i="21" s="1"/>
  <c r="Q141" i="21"/>
  <c r="P141" i="21" s="1"/>
  <c r="T141" i="21"/>
  <c r="S141" i="21" s="1"/>
  <c r="U141" i="21"/>
  <c r="V141" i="21"/>
  <c r="AC141" i="21"/>
  <c r="AG141" i="21"/>
  <c r="H142" i="21"/>
  <c r="G142" i="21" s="1"/>
  <c r="K142" i="21"/>
  <c r="J142" i="21" s="1"/>
  <c r="N142" i="21"/>
  <c r="M142" i="21" s="1"/>
  <c r="Q142" i="21"/>
  <c r="P142" i="21" s="1"/>
  <c r="T142" i="21"/>
  <c r="S142" i="21" s="1"/>
  <c r="U142" i="21"/>
  <c r="V142" i="21"/>
  <c r="AC142" i="21"/>
  <c r="AG142" i="21"/>
  <c r="H143" i="21"/>
  <c r="G143" i="21" s="1"/>
  <c r="K143" i="21"/>
  <c r="J143" i="21" s="1"/>
  <c r="N143" i="21"/>
  <c r="M143" i="21" s="1"/>
  <c r="Q143" i="21"/>
  <c r="P143" i="21" s="1"/>
  <c r="T143" i="21"/>
  <c r="S143" i="21" s="1"/>
  <c r="U143" i="21"/>
  <c r="V143" i="21"/>
  <c r="AC143" i="21"/>
  <c r="AG143" i="21"/>
  <c r="H144" i="21"/>
  <c r="G144" i="21" s="1"/>
  <c r="K144" i="21"/>
  <c r="J144" i="21" s="1"/>
  <c r="N144" i="21"/>
  <c r="M144" i="21" s="1"/>
  <c r="Q144" i="21"/>
  <c r="P144" i="21" s="1"/>
  <c r="T144" i="21"/>
  <c r="S144" i="21" s="1"/>
  <c r="U144" i="21"/>
  <c r="V144" i="21"/>
  <c r="AC144" i="21"/>
  <c r="AG144" i="21"/>
  <c r="H145" i="21"/>
  <c r="G145" i="21" s="1"/>
  <c r="K145" i="21"/>
  <c r="J145" i="21" s="1"/>
  <c r="N145" i="21"/>
  <c r="M145" i="21" s="1"/>
  <c r="Q145" i="21"/>
  <c r="P145" i="21" s="1"/>
  <c r="T145" i="21"/>
  <c r="S145" i="21" s="1"/>
  <c r="U145" i="21"/>
  <c r="V145" i="21"/>
  <c r="AC145" i="21"/>
  <c r="AG145" i="21"/>
  <c r="H146" i="21"/>
  <c r="G146" i="21" s="1"/>
  <c r="K146" i="21"/>
  <c r="J146" i="21" s="1"/>
  <c r="N146" i="21"/>
  <c r="M146" i="21" s="1"/>
  <c r="Q146" i="21"/>
  <c r="P146" i="21" s="1"/>
  <c r="T146" i="21"/>
  <c r="S146" i="21" s="1"/>
  <c r="U146" i="21"/>
  <c r="V146" i="21"/>
  <c r="AC146" i="21"/>
  <c r="AG146" i="21"/>
  <c r="H147" i="21"/>
  <c r="G147" i="21" s="1"/>
  <c r="K147" i="21"/>
  <c r="J147" i="21" s="1"/>
  <c r="N147" i="21"/>
  <c r="M147" i="21" s="1"/>
  <c r="Q147" i="21"/>
  <c r="P147" i="21" s="1"/>
  <c r="T147" i="21"/>
  <c r="S147" i="21" s="1"/>
  <c r="U147" i="21"/>
  <c r="V147" i="21"/>
  <c r="AC147" i="21"/>
  <c r="AG147" i="21"/>
  <c r="H148" i="21"/>
  <c r="G148" i="21" s="1"/>
  <c r="K148" i="21"/>
  <c r="J148" i="21" s="1"/>
  <c r="N148" i="21"/>
  <c r="M148" i="21" s="1"/>
  <c r="Q148" i="21"/>
  <c r="P148" i="21" s="1"/>
  <c r="T148" i="21"/>
  <c r="S148" i="21" s="1"/>
  <c r="U148" i="21"/>
  <c r="V148" i="21"/>
  <c r="AC148" i="21"/>
  <c r="AG148" i="21"/>
  <c r="H149" i="21"/>
  <c r="G149" i="21" s="1"/>
  <c r="K149" i="21"/>
  <c r="J149" i="21" s="1"/>
  <c r="N149" i="21"/>
  <c r="M149" i="21" s="1"/>
  <c r="Q149" i="21"/>
  <c r="P149" i="21" s="1"/>
  <c r="T149" i="21"/>
  <c r="S149" i="21" s="1"/>
  <c r="U149" i="21"/>
  <c r="V149" i="21"/>
  <c r="AC149" i="21"/>
  <c r="AG149" i="21"/>
  <c r="H150" i="21"/>
  <c r="G150" i="21" s="1"/>
  <c r="K150" i="21"/>
  <c r="J150" i="21" s="1"/>
  <c r="N150" i="21"/>
  <c r="M150" i="21" s="1"/>
  <c r="Q150" i="21"/>
  <c r="P150" i="21" s="1"/>
  <c r="T150" i="21"/>
  <c r="S150" i="21" s="1"/>
  <c r="U150" i="21"/>
  <c r="V150" i="21"/>
  <c r="AC150" i="21"/>
  <c r="AG150" i="21"/>
  <c r="H151" i="21"/>
  <c r="G151" i="21" s="1"/>
  <c r="K151" i="21"/>
  <c r="J151" i="21" s="1"/>
  <c r="N151" i="21"/>
  <c r="M151" i="21" s="1"/>
  <c r="Q151" i="21"/>
  <c r="P151" i="21" s="1"/>
  <c r="T151" i="21"/>
  <c r="S151" i="21" s="1"/>
  <c r="U151" i="21"/>
  <c r="V151" i="21"/>
  <c r="AC151" i="21"/>
  <c r="AG151" i="21"/>
  <c r="H152" i="21"/>
  <c r="G152" i="21" s="1"/>
  <c r="K152" i="21"/>
  <c r="J152" i="21" s="1"/>
  <c r="N152" i="21"/>
  <c r="M152" i="21" s="1"/>
  <c r="Q152" i="21"/>
  <c r="P152" i="21" s="1"/>
  <c r="T152" i="21"/>
  <c r="S152" i="21" s="1"/>
  <c r="U152" i="21"/>
  <c r="V152" i="21"/>
  <c r="AC152" i="21"/>
  <c r="AG152" i="21"/>
  <c r="H153" i="21"/>
  <c r="G153" i="21" s="1"/>
  <c r="K153" i="21"/>
  <c r="J153" i="21" s="1"/>
  <c r="N153" i="21"/>
  <c r="M153" i="21" s="1"/>
  <c r="Q153" i="21"/>
  <c r="P153" i="21" s="1"/>
  <c r="T153" i="21"/>
  <c r="S153" i="21" s="1"/>
  <c r="U153" i="21"/>
  <c r="V153" i="21"/>
  <c r="AC153" i="21"/>
  <c r="AG153" i="21"/>
  <c r="H154" i="21"/>
  <c r="G154" i="21" s="1"/>
  <c r="K154" i="21"/>
  <c r="J154" i="21" s="1"/>
  <c r="N154" i="21"/>
  <c r="M154" i="21" s="1"/>
  <c r="Q154" i="21"/>
  <c r="P154" i="21" s="1"/>
  <c r="T154" i="21"/>
  <c r="S154" i="21" s="1"/>
  <c r="U154" i="21"/>
  <c r="V154" i="21"/>
  <c r="AC154" i="21"/>
  <c r="AG154" i="21"/>
  <c r="H155" i="21"/>
  <c r="G155" i="21" s="1"/>
  <c r="K155" i="21"/>
  <c r="J155" i="21" s="1"/>
  <c r="N155" i="21"/>
  <c r="M155" i="21" s="1"/>
  <c r="Q155" i="21"/>
  <c r="P155" i="21" s="1"/>
  <c r="T155" i="21"/>
  <c r="S155" i="21" s="1"/>
  <c r="U155" i="21"/>
  <c r="V155" i="21"/>
  <c r="AC155" i="21"/>
  <c r="AG155" i="21"/>
  <c r="H156" i="21"/>
  <c r="G156" i="21" s="1"/>
  <c r="K156" i="21"/>
  <c r="J156" i="21" s="1"/>
  <c r="N156" i="21"/>
  <c r="M156" i="21" s="1"/>
  <c r="Q156" i="21"/>
  <c r="P156" i="21" s="1"/>
  <c r="T156" i="21"/>
  <c r="S156" i="21" s="1"/>
  <c r="U156" i="21"/>
  <c r="V156" i="21"/>
  <c r="AC156" i="21"/>
  <c r="AG156" i="21"/>
  <c r="H157" i="21"/>
  <c r="G157" i="21" s="1"/>
  <c r="K157" i="21"/>
  <c r="J157" i="21" s="1"/>
  <c r="N157" i="21"/>
  <c r="M157" i="21" s="1"/>
  <c r="Q157" i="21"/>
  <c r="P157" i="21" s="1"/>
  <c r="T157" i="21"/>
  <c r="S157" i="21" s="1"/>
  <c r="U157" i="21"/>
  <c r="V157" i="21"/>
  <c r="AC157" i="21"/>
  <c r="AG157" i="21"/>
  <c r="H158" i="21"/>
  <c r="G158" i="21" s="1"/>
  <c r="K158" i="21"/>
  <c r="J158" i="21" s="1"/>
  <c r="N158" i="21"/>
  <c r="M158" i="21" s="1"/>
  <c r="Q158" i="21"/>
  <c r="P158" i="21" s="1"/>
  <c r="T158" i="21"/>
  <c r="S158" i="21" s="1"/>
  <c r="U158" i="21"/>
  <c r="V158" i="21"/>
  <c r="AC158" i="21"/>
  <c r="AG158" i="21"/>
  <c r="H159" i="21"/>
  <c r="G159" i="21" s="1"/>
  <c r="K159" i="21"/>
  <c r="J159" i="21" s="1"/>
  <c r="N159" i="21"/>
  <c r="M159" i="21" s="1"/>
  <c r="Q159" i="21"/>
  <c r="P159" i="21" s="1"/>
  <c r="T159" i="21"/>
  <c r="S159" i="21" s="1"/>
  <c r="U159" i="21"/>
  <c r="V159" i="21"/>
  <c r="AC159" i="21"/>
  <c r="AG159" i="21"/>
  <c r="H160" i="21"/>
  <c r="G160" i="21" s="1"/>
  <c r="K160" i="21"/>
  <c r="J160" i="21" s="1"/>
  <c r="N160" i="21"/>
  <c r="M160" i="21" s="1"/>
  <c r="Q160" i="21"/>
  <c r="P160" i="21" s="1"/>
  <c r="T160" i="21"/>
  <c r="S160" i="21" s="1"/>
  <c r="U160" i="21"/>
  <c r="V160" i="21"/>
  <c r="AC160" i="21"/>
  <c r="AG160" i="21"/>
  <c r="H161" i="21"/>
  <c r="G161" i="21" s="1"/>
  <c r="K161" i="21"/>
  <c r="J161" i="21" s="1"/>
  <c r="N161" i="21"/>
  <c r="M161" i="21" s="1"/>
  <c r="Q161" i="21"/>
  <c r="P161" i="21" s="1"/>
  <c r="T161" i="21"/>
  <c r="S161" i="21" s="1"/>
  <c r="U161" i="21"/>
  <c r="V161" i="21"/>
  <c r="AC161" i="21"/>
  <c r="AG161" i="21"/>
  <c r="H162" i="21"/>
  <c r="G162" i="21" s="1"/>
  <c r="K162" i="21"/>
  <c r="J162" i="21" s="1"/>
  <c r="N162" i="21"/>
  <c r="M162" i="21" s="1"/>
  <c r="Q162" i="21"/>
  <c r="P162" i="21" s="1"/>
  <c r="T162" i="21"/>
  <c r="S162" i="21" s="1"/>
  <c r="U162" i="21"/>
  <c r="V162" i="21"/>
  <c r="AC162" i="21"/>
  <c r="AG162" i="21"/>
  <c r="H163" i="21"/>
  <c r="G163" i="21" s="1"/>
  <c r="K163" i="21"/>
  <c r="J163" i="21" s="1"/>
  <c r="N163" i="21"/>
  <c r="M163" i="21" s="1"/>
  <c r="Q163" i="21"/>
  <c r="P163" i="21" s="1"/>
  <c r="T163" i="21"/>
  <c r="S163" i="21" s="1"/>
  <c r="U163" i="21"/>
  <c r="V163" i="21"/>
  <c r="AC163" i="21"/>
  <c r="AG163" i="21"/>
  <c r="H164" i="21"/>
  <c r="G164" i="21" s="1"/>
  <c r="K164" i="21"/>
  <c r="J164" i="21" s="1"/>
  <c r="N164" i="21"/>
  <c r="M164" i="21" s="1"/>
  <c r="Q164" i="21"/>
  <c r="P164" i="21" s="1"/>
  <c r="T164" i="21"/>
  <c r="S164" i="21" s="1"/>
  <c r="U164" i="21"/>
  <c r="V164" i="21"/>
  <c r="AC164" i="21"/>
  <c r="AG164" i="21"/>
  <c r="H165" i="21"/>
  <c r="G165" i="21" s="1"/>
  <c r="K165" i="21"/>
  <c r="J165" i="21" s="1"/>
  <c r="N165" i="21"/>
  <c r="M165" i="21" s="1"/>
  <c r="Q165" i="21"/>
  <c r="P165" i="21" s="1"/>
  <c r="T165" i="21"/>
  <c r="S165" i="21" s="1"/>
  <c r="U165" i="21"/>
  <c r="V165" i="21"/>
  <c r="AC165" i="21"/>
  <c r="AG165" i="21"/>
  <c r="H166" i="21"/>
  <c r="G166" i="21" s="1"/>
  <c r="K166" i="21"/>
  <c r="J166" i="21" s="1"/>
  <c r="N166" i="21"/>
  <c r="M166" i="21" s="1"/>
  <c r="Q166" i="21"/>
  <c r="P166" i="21" s="1"/>
  <c r="T166" i="21"/>
  <c r="S166" i="21" s="1"/>
  <c r="U166" i="21"/>
  <c r="V166" i="21"/>
  <c r="AC166" i="21"/>
  <c r="AG166" i="21"/>
  <c r="H167" i="21"/>
  <c r="G167" i="21" s="1"/>
  <c r="K167" i="21"/>
  <c r="J167" i="21" s="1"/>
  <c r="N167" i="21"/>
  <c r="M167" i="21" s="1"/>
  <c r="Q167" i="21"/>
  <c r="P167" i="21" s="1"/>
  <c r="T167" i="21"/>
  <c r="S167" i="21" s="1"/>
  <c r="U167" i="21"/>
  <c r="V167" i="21"/>
  <c r="AC167" i="21"/>
  <c r="AG167" i="21"/>
  <c r="H168" i="21"/>
  <c r="G168" i="21" s="1"/>
  <c r="K168" i="21"/>
  <c r="J168" i="21" s="1"/>
  <c r="N168" i="21"/>
  <c r="M168" i="21" s="1"/>
  <c r="Q168" i="21"/>
  <c r="P168" i="21" s="1"/>
  <c r="T168" i="21"/>
  <c r="S168" i="21" s="1"/>
  <c r="U168" i="21"/>
  <c r="V168" i="21"/>
  <c r="AC168" i="21"/>
  <c r="AG168" i="21"/>
  <c r="H169" i="21"/>
  <c r="G169" i="21" s="1"/>
  <c r="K169" i="21"/>
  <c r="J169" i="21" s="1"/>
  <c r="N169" i="21"/>
  <c r="M169" i="21" s="1"/>
  <c r="Q169" i="21"/>
  <c r="P169" i="21" s="1"/>
  <c r="T169" i="21"/>
  <c r="S169" i="21" s="1"/>
  <c r="U169" i="21"/>
  <c r="V169" i="21"/>
  <c r="AC169" i="21"/>
  <c r="AG169" i="21"/>
  <c r="H170" i="21"/>
  <c r="G170" i="21" s="1"/>
  <c r="K170" i="21"/>
  <c r="J170" i="21" s="1"/>
  <c r="N170" i="21"/>
  <c r="M170" i="21" s="1"/>
  <c r="Q170" i="21"/>
  <c r="P170" i="21" s="1"/>
  <c r="T170" i="21"/>
  <c r="S170" i="21" s="1"/>
  <c r="U170" i="21"/>
  <c r="V170" i="21"/>
  <c r="AC170" i="21"/>
  <c r="AG170" i="21"/>
  <c r="H171" i="21"/>
  <c r="G171" i="21" s="1"/>
  <c r="K171" i="21"/>
  <c r="J171" i="21" s="1"/>
  <c r="N171" i="21"/>
  <c r="M171" i="21" s="1"/>
  <c r="Q171" i="21"/>
  <c r="P171" i="21" s="1"/>
  <c r="T171" i="21"/>
  <c r="S171" i="21" s="1"/>
  <c r="U171" i="21"/>
  <c r="V171" i="21"/>
  <c r="AC171" i="21"/>
  <c r="AG171" i="21"/>
  <c r="H172" i="21"/>
  <c r="G172" i="21" s="1"/>
  <c r="K172" i="21"/>
  <c r="J172" i="21" s="1"/>
  <c r="N172" i="21"/>
  <c r="M172" i="21" s="1"/>
  <c r="Q172" i="21"/>
  <c r="P172" i="21" s="1"/>
  <c r="T172" i="21"/>
  <c r="S172" i="21" s="1"/>
  <c r="U172" i="21"/>
  <c r="V172" i="21"/>
  <c r="AC172" i="21"/>
  <c r="AG172" i="21"/>
  <c r="H173" i="21"/>
  <c r="G173" i="21" s="1"/>
  <c r="K173" i="21"/>
  <c r="J173" i="21" s="1"/>
  <c r="N173" i="21"/>
  <c r="M173" i="21" s="1"/>
  <c r="Q173" i="21"/>
  <c r="P173" i="21" s="1"/>
  <c r="T173" i="21"/>
  <c r="S173" i="21" s="1"/>
  <c r="U173" i="21"/>
  <c r="V173" i="21"/>
  <c r="AC173" i="21"/>
  <c r="AG173" i="21"/>
  <c r="H174" i="21"/>
  <c r="G174" i="21" s="1"/>
  <c r="K174" i="21"/>
  <c r="J174" i="21" s="1"/>
  <c r="N174" i="21"/>
  <c r="M174" i="21" s="1"/>
  <c r="Q174" i="21"/>
  <c r="P174" i="21" s="1"/>
  <c r="T174" i="21"/>
  <c r="S174" i="21" s="1"/>
  <c r="U174" i="21"/>
  <c r="V174" i="21"/>
  <c r="AC174" i="21"/>
  <c r="AG174" i="21"/>
  <c r="H175" i="21"/>
  <c r="G175" i="21" s="1"/>
  <c r="K175" i="21"/>
  <c r="J175" i="21" s="1"/>
  <c r="N175" i="21"/>
  <c r="M175" i="21" s="1"/>
  <c r="Q175" i="21"/>
  <c r="P175" i="21" s="1"/>
  <c r="T175" i="21"/>
  <c r="S175" i="21" s="1"/>
  <c r="U175" i="21"/>
  <c r="V175" i="21"/>
  <c r="AC175" i="21"/>
  <c r="AG175" i="21"/>
  <c r="H176" i="21"/>
  <c r="G176" i="21" s="1"/>
  <c r="K176" i="21"/>
  <c r="J176" i="21" s="1"/>
  <c r="N176" i="21"/>
  <c r="M176" i="21" s="1"/>
  <c r="Q176" i="21"/>
  <c r="P176" i="21" s="1"/>
  <c r="T176" i="21"/>
  <c r="S176" i="21" s="1"/>
  <c r="U176" i="21"/>
  <c r="V176" i="21"/>
  <c r="AC176" i="21"/>
  <c r="AG176" i="21"/>
  <c r="H177" i="21"/>
  <c r="G177" i="21" s="1"/>
  <c r="K177" i="21"/>
  <c r="J177" i="21" s="1"/>
  <c r="N177" i="21"/>
  <c r="M177" i="21" s="1"/>
  <c r="Q177" i="21"/>
  <c r="P177" i="21" s="1"/>
  <c r="T177" i="21"/>
  <c r="S177" i="21" s="1"/>
  <c r="U177" i="21"/>
  <c r="V177" i="21"/>
  <c r="AC177" i="21"/>
  <c r="AG177" i="21"/>
  <c r="H178" i="21"/>
  <c r="G178" i="21" s="1"/>
  <c r="K178" i="21"/>
  <c r="J178" i="21" s="1"/>
  <c r="N178" i="21"/>
  <c r="M178" i="21" s="1"/>
  <c r="Q178" i="21"/>
  <c r="P178" i="21" s="1"/>
  <c r="T178" i="21"/>
  <c r="S178" i="21" s="1"/>
  <c r="U178" i="21"/>
  <c r="V178" i="21"/>
  <c r="AC178" i="21"/>
  <c r="AG178" i="21"/>
  <c r="H179" i="21"/>
  <c r="G179" i="21" s="1"/>
  <c r="K179" i="21"/>
  <c r="J179" i="21" s="1"/>
  <c r="N179" i="21"/>
  <c r="M179" i="21" s="1"/>
  <c r="Q179" i="21"/>
  <c r="P179" i="21" s="1"/>
  <c r="T179" i="21"/>
  <c r="S179" i="21" s="1"/>
  <c r="U179" i="21"/>
  <c r="V179" i="21"/>
  <c r="AC179" i="21"/>
  <c r="AG179" i="21"/>
  <c r="H180" i="21"/>
  <c r="G180" i="21" s="1"/>
  <c r="K180" i="21"/>
  <c r="J180" i="21" s="1"/>
  <c r="N180" i="21"/>
  <c r="M180" i="21" s="1"/>
  <c r="Q180" i="21"/>
  <c r="P180" i="21" s="1"/>
  <c r="T180" i="21"/>
  <c r="S180" i="21" s="1"/>
  <c r="U180" i="21"/>
  <c r="V180" i="21"/>
  <c r="AC180" i="21"/>
  <c r="AG180" i="21"/>
  <c r="H181" i="21"/>
  <c r="G181" i="21" s="1"/>
  <c r="K181" i="21"/>
  <c r="J181" i="21" s="1"/>
  <c r="N181" i="21"/>
  <c r="M181" i="21" s="1"/>
  <c r="Q181" i="21"/>
  <c r="P181" i="21" s="1"/>
  <c r="T181" i="21"/>
  <c r="S181" i="21" s="1"/>
  <c r="U181" i="21"/>
  <c r="V181" i="21"/>
  <c r="AC181" i="21"/>
  <c r="AG181" i="21"/>
  <c r="H182" i="21"/>
  <c r="G182" i="21" s="1"/>
  <c r="K182" i="21"/>
  <c r="J182" i="21" s="1"/>
  <c r="N182" i="21"/>
  <c r="M182" i="21" s="1"/>
  <c r="Q182" i="21"/>
  <c r="P182" i="21" s="1"/>
  <c r="T182" i="21"/>
  <c r="S182" i="21" s="1"/>
  <c r="U182" i="21"/>
  <c r="V182" i="21"/>
  <c r="AC182" i="21"/>
  <c r="AG182" i="21"/>
  <c r="H183" i="21"/>
  <c r="G183" i="21" s="1"/>
  <c r="K183" i="21"/>
  <c r="J183" i="21" s="1"/>
  <c r="N183" i="21"/>
  <c r="M183" i="21" s="1"/>
  <c r="Q183" i="21"/>
  <c r="P183" i="21" s="1"/>
  <c r="T183" i="21"/>
  <c r="S183" i="21" s="1"/>
  <c r="U183" i="21"/>
  <c r="V183" i="21"/>
  <c r="AC183" i="21"/>
  <c r="AG183" i="21"/>
  <c r="H184" i="21"/>
  <c r="G184" i="21" s="1"/>
  <c r="K184" i="21"/>
  <c r="J184" i="21" s="1"/>
  <c r="N184" i="21"/>
  <c r="M184" i="21" s="1"/>
  <c r="Q184" i="21"/>
  <c r="P184" i="21" s="1"/>
  <c r="T184" i="21"/>
  <c r="S184" i="21" s="1"/>
  <c r="U184" i="21"/>
  <c r="V184" i="21"/>
  <c r="AC184" i="21"/>
  <c r="AG184" i="21"/>
  <c r="H185" i="21"/>
  <c r="G185" i="21" s="1"/>
  <c r="K185" i="21"/>
  <c r="J185" i="21" s="1"/>
  <c r="N185" i="21"/>
  <c r="M185" i="21" s="1"/>
  <c r="Q185" i="21"/>
  <c r="P185" i="21" s="1"/>
  <c r="T185" i="21"/>
  <c r="S185" i="21" s="1"/>
  <c r="U185" i="21"/>
  <c r="V185" i="21"/>
  <c r="AC185" i="21"/>
  <c r="AG185" i="21"/>
  <c r="H186" i="21"/>
  <c r="G186" i="21" s="1"/>
  <c r="K186" i="21"/>
  <c r="J186" i="21" s="1"/>
  <c r="N186" i="21"/>
  <c r="M186" i="21" s="1"/>
  <c r="Q186" i="21"/>
  <c r="P186" i="21" s="1"/>
  <c r="T186" i="21"/>
  <c r="S186" i="21" s="1"/>
  <c r="U186" i="21"/>
  <c r="V186" i="21"/>
  <c r="AC186" i="21"/>
  <c r="AG186" i="21"/>
  <c r="H187" i="21"/>
  <c r="G187" i="21" s="1"/>
  <c r="K187" i="21"/>
  <c r="J187" i="21" s="1"/>
  <c r="N187" i="21"/>
  <c r="M187" i="21" s="1"/>
  <c r="Q187" i="21"/>
  <c r="P187" i="21" s="1"/>
  <c r="T187" i="21"/>
  <c r="S187" i="21" s="1"/>
  <c r="U187" i="21"/>
  <c r="V187" i="21"/>
  <c r="AC187" i="21"/>
  <c r="AG187" i="21"/>
  <c r="H188" i="21"/>
  <c r="G188" i="21" s="1"/>
  <c r="K188" i="21"/>
  <c r="J188" i="21" s="1"/>
  <c r="N188" i="21"/>
  <c r="M188" i="21" s="1"/>
  <c r="Q188" i="21"/>
  <c r="P188" i="21" s="1"/>
  <c r="T188" i="21"/>
  <c r="S188" i="21" s="1"/>
  <c r="U188" i="21"/>
  <c r="V188" i="21"/>
  <c r="AC188" i="21"/>
  <c r="AG188" i="21"/>
  <c r="H189" i="21"/>
  <c r="G189" i="21" s="1"/>
  <c r="K189" i="21"/>
  <c r="J189" i="21" s="1"/>
  <c r="N189" i="21"/>
  <c r="M189" i="21" s="1"/>
  <c r="Q189" i="21"/>
  <c r="P189" i="21" s="1"/>
  <c r="T189" i="21"/>
  <c r="S189" i="21" s="1"/>
  <c r="U189" i="21"/>
  <c r="V189" i="21"/>
  <c r="AC189" i="21"/>
  <c r="AG189" i="21"/>
  <c r="H190" i="21"/>
  <c r="G190" i="21" s="1"/>
  <c r="K190" i="21"/>
  <c r="J190" i="21" s="1"/>
  <c r="N190" i="21"/>
  <c r="M190" i="21" s="1"/>
  <c r="Q190" i="21"/>
  <c r="P190" i="21" s="1"/>
  <c r="T190" i="21"/>
  <c r="S190" i="21" s="1"/>
  <c r="U190" i="21"/>
  <c r="V190" i="21"/>
  <c r="AC190" i="21"/>
  <c r="AG190" i="21"/>
  <c r="H191" i="21"/>
  <c r="G191" i="21" s="1"/>
  <c r="K191" i="21"/>
  <c r="J191" i="21" s="1"/>
  <c r="N191" i="21"/>
  <c r="M191" i="21" s="1"/>
  <c r="Q191" i="21"/>
  <c r="P191" i="21" s="1"/>
  <c r="T191" i="21"/>
  <c r="S191" i="21" s="1"/>
  <c r="U191" i="21"/>
  <c r="V191" i="21"/>
  <c r="AC191" i="21"/>
  <c r="AG191" i="21"/>
  <c r="H192" i="21"/>
  <c r="G192" i="21" s="1"/>
  <c r="K192" i="21"/>
  <c r="J192" i="21" s="1"/>
  <c r="N192" i="21"/>
  <c r="M192" i="21" s="1"/>
  <c r="Q192" i="21"/>
  <c r="P192" i="21" s="1"/>
  <c r="T192" i="21"/>
  <c r="S192" i="21" s="1"/>
  <c r="U192" i="21"/>
  <c r="V192" i="21"/>
  <c r="AC192" i="21"/>
  <c r="AG192" i="21"/>
  <c r="H193" i="21"/>
  <c r="G193" i="21" s="1"/>
  <c r="K193" i="21"/>
  <c r="J193" i="21" s="1"/>
  <c r="N193" i="21"/>
  <c r="M193" i="21" s="1"/>
  <c r="Q193" i="21"/>
  <c r="P193" i="21" s="1"/>
  <c r="T193" i="21"/>
  <c r="S193" i="21" s="1"/>
  <c r="U193" i="21"/>
  <c r="V193" i="21"/>
  <c r="AC193" i="21"/>
  <c r="AG193" i="21"/>
  <c r="H194" i="21"/>
  <c r="G194" i="21" s="1"/>
  <c r="K194" i="21"/>
  <c r="J194" i="21" s="1"/>
  <c r="N194" i="21"/>
  <c r="M194" i="21" s="1"/>
  <c r="Q194" i="21"/>
  <c r="P194" i="21" s="1"/>
  <c r="T194" i="21"/>
  <c r="S194" i="21" s="1"/>
  <c r="U194" i="21"/>
  <c r="V194" i="21"/>
  <c r="AC194" i="21"/>
  <c r="AG194" i="21"/>
  <c r="H195" i="21"/>
  <c r="G195" i="21" s="1"/>
  <c r="K195" i="21"/>
  <c r="J195" i="21" s="1"/>
  <c r="N195" i="21"/>
  <c r="M195" i="21" s="1"/>
  <c r="Q195" i="21"/>
  <c r="P195" i="21" s="1"/>
  <c r="T195" i="21"/>
  <c r="S195" i="21" s="1"/>
  <c r="U195" i="21"/>
  <c r="V195" i="21"/>
  <c r="AC195" i="21"/>
  <c r="AG195" i="21"/>
  <c r="H196" i="21"/>
  <c r="G196" i="21" s="1"/>
  <c r="K196" i="21"/>
  <c r="J196" i="21" s="1"/>
  <c r="N196" i="21"/>
  <c r="M196" i="21" s="1"/>
  <c r="Q196" i="21"/>
  <c r="P196" i="21" s="1"/>
  <c r="T196" i="21"/>
  <c r="S196" i="21" s="1"/>
  <c r="U196" i="21"/>
  <c r="V196" i="21"/>
  <c r="AC196" i="21"/>
  <c r="AG196" i="21"/>
  <c r="H197" i="21"/>
  <c r="G197" i="21" s="1"/>
  <c r="K197" i="21"/>
  <c r="J197" i="21" s="1"/>
  <c r="N197" i="21"/>
  <c r="M197" i="21" s="1"/>
  <c r="Q197" i="21"/>
  <c r="P197" i="21" s="1"/>
  <c r="T197" i="21"/>
  <c r="S197" i="21" s="1"/>
  <c r="U197" i="21"/>
  <c r="V197" i="21"/>
  <c r="AC197" i="21"/>
  <c r="AG197" i="21"/>
  <c r="H198" i="21"/>
  <c r="G198" i="21" s="1"/>
  <c r="K198" i="21"/>
  <c r="J198" i="21" s="1"/>
  <c r="N198" i="21"/>
  <c r="M198" i="21" s="1"/>
  <c r="Q198" i="21"/>
  <c r="P198" i="21" s="1"/>
  <c r="T198" i="21"/>
  <c r="S198" i="21" s="1"/>
  <c r="U198" i="21"/>
  <c r="V198" i="21"/>
  <c r="AC198" i="21"/>
  <c r="AG198" i="21"/>
  <c r="H199" i="21"/>
  <c r="G199" i="21" s="1"/>
  <c r="K199" i="21"/>
  <c r="J199" i="21" s="1"/>
  <c r="N199" i="21"/>
  <c r="M199" i="21" s="1"/>
  <c r="Q199" i="21"/>
  <c r="P199" i="21" s="1"/>
  <c r="T199" i="21"/>
  <c r="S199" i="21" s="1"/>
  <c r="U199" i="21"/>
  <c r="V199" i="21"/>
  <c r="AC199" i="21"/>
  <c r="AG199" i="21"/>
  <c r="H200" i="21"/>
  <c r="G200" i="21" s="1"/>
  <c r="K200" i="21"/>
  <c r="J200" i="21" s="1"/>
  <c r="N200" i="21"/>
  <c r="M200" i="21" s="1"/>
  <c r="Q200" i="21"/>
  <c r="P200" i="21" s="1"/>
  <c r="T200" i="21"/>
  <c r="S200" i="21" s="1"/>
  <c r="U200" i="21"/>
  <c r="V200" i="21"/>
  <c r="AC200" i="21"/>
  <c r="AG200" i="21"/>
  <c r="H201" i="21"/>
  <c r="G201" i="21" s="1"/>
  <c r="K201" i="21"/>
  <c r="J201" i="21" s="1"/>
  <c r="N201" i="21"/>
  <c r="M201" i="21" s="1"/>
  <c r="Q201" i="21"/>
  <c r="P201" i="21" s="1"/>
  <c r="T201" i="21"/>
  <c r="S201" i="21" s="1"/>
  <c r="U201" i="21"/>
  <c r="V201" i="21"/>
  <c r="AC201" i="21"/>
  <c r="AG201" i="21"/>
  <c r="H202" i="21"/>
  <c r="G202" i="21" s="1"/>
  <c r="K202" i="21"/>
  <c r="J202" i="21" s="1"/>
  <c r="N202" i="21"/>
  <c r="M202" i="21" s="1"/>
  <c r="Q202" i="21"/>
  <c r="P202" i="21" s="1"/>
  <c r="T202" i="21"/>
  <c r="S202" i="21" s="1"/>
  <c r="U202" i="21"/>
  <c r="V202" i="21"/>
  <c r="AC202" i="21"/>
  <c r="AG202" i="21"/>
  <c r="H203" i="21"/>
  <c r="G203" i="21" s="1"/>
  <c r="K203" i="21"/>
  <c r="J203" i="21" s="1"/>
  <c r="N203" i="21"/>
  <c r="M203" i="21" s="1"/>
  <c r="Q203" i="21"/>
  <c r="P203" i="21" s="1"/>
  <c r="T203" i="21"/>
  <c r="S203" i="21" s="1"/>
  <c r="U203" i="21"/>
  <c r="V203" i="21"/>
  <c r="AC203" i="21"/>
  <c r="AG203" i="21"/>
  <c r="H204" i="21"/>
  <c r="G204" i="21" s="1"/>
  <c r="K204" i="21"/>
  <c r="J204" i="21" s="1"/>
  <c r="N204" i="21"/>
  <c r="M204" i="21" s="1"/>
  <c r="Q204" i="21"/>
  <c r="P204" i="21" s="1"/>
  <c r="T204" i="21"/>
  <c r="S204" i="21" s="1"/>
  <c r="U204" i="21"/>
  <c r="V204" i="21"/>
  <c r="AC204" i="21"/>
  <c r="AG204" i="21"/>
  <c r="H205" i="21"/>
  <c r="G205" i="21" s="1"/>
  <c r="K205" i="21"/>
  <c r="J205" i="21" s="1"/>
  <c r="N205" i="21"/>
  <c r="M205" i="21" s="1"/>
  <c r="Q205" i="21"/>
  <c r="P205" i="21" s="1"/>
  <c r="T205" i="21"/>
  <c r="S205" i="21" s="1"/>
  <c r="U205" i="21"/>
  <c r="V205" i="21"/>
  <c r="AC205" i="21"/>
  <c r="AG205" i="21"/>
  <c r="H206" i="21"/>
  <c r="G206" i="21" s="1"/>
  <c r="K206" i="21"/>
  <c r="J206" i="21" s="1"/>
  <c r="N206" i="21"/>
  <c r="M206" i="21" s="1"/>
  <c r="Q206" i="21"/>
  <c r="P206" i="21" s="1"/>
  <c r="T206" i="21"/>
  <c r="S206" i="21" s="1"/>
  <c r="U206" i="21"/>
  <c r="V206" i="21"/>
  <c r="AC206" i="21"/>
  <c r="AG206" i="21"/>
  <c r="H207" i="21"/>
  <c r="G207" i="21" s="1"/>
  <c r="K207" i="21"/>
  <c r="J207" i="21" s="1"/>
  <c r="N207" i="21"/>
  <c r="M207" i="21" s="1"/>
  <c r="Q207" i="21"/>
  <c r="P207" i="21" s="1"/>
  <c r="T207" i="21"/>
  <c r="S207" i="21" s="1"/>
  <c r="U207" i="21"/>
  <c r="V207" i="21"/>
  <c r="AC207" i="21"/>
  <c r="AG207" i="21"/>
  <c r="H208" i="21"/>
  <c r="G208" i="21" s="1"/>
  <c r="K208" i="21"/>
  <c r="J208" i="21" s="1"/>
  <c r="N208" i="21"/>
  <c r="M208" i="21" s="1"/>
  <c r="Q208" i="21"/>
  <c r="P208" i="21" s="1"/>
  <c r="T208" i="21"/>
  <c r="S208" i="21" s="1"/>
  <c r="U208" i="21"/>
  <c r="V208" i="21"/>
  <c r="AC208" i="21"/>
  <c r="AG208" i="21"/>
  <c r="H209" i="21"/>
  <c r="G209" i="21" s="1"/>
  <c r="K209" i="21"/>
  <c r="J209" i="21" s="1"/>
  <c r="N209" i="21"/>
  <c r="M209" i="21" s="1"/>
  <c r="Q209" i="21"/>
  <c r="P209" i="21" s="1"/>
  <c r="T209" i="21"/>
  <c r="S209" i="21" s="1"/>
  <c r="U209" i="21"/>
  <c r="V209" i="21"/>
  <c r="AC209" i="21"/>
  <c r="AG209" i="21"/>
  <c r="H210" i="21"/>
  <c r="G210" i="21" s="1"/>
  <c r="K210" i="21"/>
  <c r="J210" i="21" s="1"/>
  <c r="N210" i="21"/>
  <c r="M210" i="21" s="1"/>
  <c r="Q210" i="21"/>
  <c r="P210" i="21" s="1"/>
  <c r="T210" i="21"/>
  <c r="S210" i="21" s="1"/>
  <c r="U210" i="21"/>
  <c r="V210" i="21"/>
  <c r="AC210" i="21"/>
  <c r="AG210" i="21"/>
  <c r="H211" i="21"/>
  <c r="G211" i="21" s="1"/>
  <c r="K211" i="21"/>
  <c r="J211" i="21" s="1"/>
  <c r="N211" i="21"/>
  <c r="M211" i="21" s="1"/>
  <c r="Q211" i="21"/>
  <c r="P211" i="21" s="1"/>
  <c r="T211" i="21"/>
  <c r="S211" i="21" s="1"/>
  <c r="U211" i="21"/>
  <c r="V211" i="21"/>
  <c r="AC211" i="21"/>
  <c r="AG211" i="21"/>
  <c r="H212" i="21"/>
  <c r="G212" i="21" s="1"/>
  <c r="K212" i="21"/>
  <c r="J212" i="21" s="1"/>
  <c r="N212" i="21"/>
  <c r="M212" i="21" s="1"/>
  <c r="Q212" i="21"/>
  <c r="P212" i="21" s="1"/>
  <c r="T212" i="21"/>
  <c r="S212" i="21" s="1"/>
  <c r="U212" i="21"/>
  <c r="V212" i="21"/>
  <c r="AC212" i="21"/>
  <c r="AG212" i="21"/>
  <c r="H213" i="21"/>
  <c r="G213" i="21" s="1"/>
  <c r="K213" i="21"/>
  <c r="J213" i="21" s="1"/>
  <c r="N213" i="21"/>
  <c r="M213" i="21" s="1"/>
  <c r="Q213" i="21"/>
  <c r="P213" i="21" s="1"/>
  <c r="T213" i="21"/>
  <c r="S213" i="21" s="1"/>
  <c r="U213" i="21"/>
  <c r="V213" i="21"/>
  <c r="AC213" i="21"/>
  <c r="AG213" i="21"/>
  <c r="H214" i="21"/>
  <c r="G214" i="21" s="1"/>
  <c r="K214" i="21"/>
  <c r="J214" i="21" s="1"/>
  <c r="N214" i="21"/>
  <c r="M214" i="21" s="1"/>
  <c r="Q214" i="21"/>
  <c r="P214" i="21" s="1"/>
  <c r="T214" i="21"/>
  <c r="S214" i="21" s="1"/>
  <c r="U214" i="21"/>
  <c r="V214" i="21"/>
  <c r="AC214" i="21"/>
  <c r="AG214" i="21"/>
  <c r="H215" i="21"/>
  <c r="G215" i="21" s="1"/>
  <c r="K215" i="21"/>
  <c r="J215" i="21" s="1"/>
  <c r="N215" i="21"/>
  <c r="M215" i="21" s="1"/>
  <c r="Q215" i="21"/>
  <c r="P215" i="21" s="1"/>
  <c r="T215" i="21"/>
  <c r="S215" i="21" s="1"/>
  <c r="U215" i="21"/>
  <c r="V215" i="21"/>
  <c r="AC215" i="21"/>
  <c r="AG215" i="21"/>
  <c r="H216" i="21"/>
  <c r="G216" i="21" s="1"/>
  <c r="K216" i="21"/>
  <c r="J216" i="21" s="1"/>
  <c r="N216" i="21"/>
  <c r="M216" i="21" s="1"/>
  <c r="Q216" i="21"/>
  <c r="P216" i="21" s="1"/>
  <c r="T216" i="21"/>
  <c r="S216" i="21" s="1"/>
  <c r="U216" i="21"/>
  <c r="V216" i="21"/>
  <c r="AC216" i="21"/>
  <c r="AG216" i="21"/>
  <c r="H217" i="21"/>
  <c r="G217" i="21" s="1"/>
  <c r="K217" i="21"/>
  <c r="J217" i="21" s="1"/>
  <c r="N217" i="21"/>
  <c r="M217" i="21" s="1"/>
  <c r="Q217" i="21"/>
  <c r="P217" i="21" s="1"/>
  <c r="T217" i="21"/>
  <c r="S217" i="21" s="1"/>
  <c r="U217" i="21"/>
  <c r="V217" i="21"/>
  <c r="AC217" i="21"/>
  <c r="AG217" i="21"/>
  <c r="H218" i="21"/>
  <c r="G218" i="21" s="1"/>
  <c r="K218" i="21"/>
  <c r="J218" i="21" s="1"/>
  <c r="N218" i="21"/>
  <c r="M218" i="21" s="1"/>
  <c r="Q218" i="21"/>
  <c r="P218" i="21" s="1"/>
  <c r="T218" i="21"/>
  <c r="S218" i="21" s="1"/>
  <c r="U218" i="21"/>
  <c r="V218" i="21"/>
  <c r="AC218" i="21"/>
  <c r="AG218" i="21"/>
  <c r="H219" i="21"/>
  <c r="G219" i="21" s="1"/>
  <c r="K219" i="21"/>
  <c r="J219" i="21" s="1"/>
  <c r="N219" i="21"/>
  <c r="M219" i="21" s="1"/>
  <c r="Q219" i="21"/>
  <c r="P219" i="21" s="1"/>
  <c r="T219" i="21"/>
  <c r="S219" i="21" s="1"/>
  <c r="U219" i="21"/>
  <c r="V219" i="21"/>
  <c r="AC219" i="21"/>
  <c r="AG219" i="21"/>
  <c r="H220" i="21"/>
  <c r="G220" i="21" s="1"/>
  <c r="K220" i="21"/>
  <c r="J220" i="21" s="1"/>
  <c r="N220" i="21"/>
  <c r="M220" i="21" s="1"/>
  <c r="Q220" i="21"/>
  <c r="P220" i="21" s="1"/>
  <c r="T220" i="21"/>
  <c r="S220" i="21" s="1"/>
  <c r="U220" i="21"/>
  <c r="V220" i="21"/>
  <c r="AC220" i="21"/>
  <c r="AG220" i="21"/>
  <c r="H221" i="21"/>
  <c r="G221" i="21" s="1"/>
  <c r="K221" i="21"/>
  <c r="J221" i="21" s="1"/>
  <c r="N221" i="21"/>
  <c r="M221" i="21" s="1"/>
  <c r="Q221" i="21"/>
  <c r="P221" i="21" s="1"/>
  <c r="T221" i="21"/>
  <c r="S221" i="21" s="1"/>
  <c r="U221" i="21"/>
  <c r="V221" i="21"/>
  <c r="AC221" i="21"/>
  <c r="AG221" i="21"/>
  <c r="H222" i="21"/>
  <c r="G222" i="21" s="1"/>
  <c r="K222" i="21"/>
  <c r="J222" i="21" s="1"/>
  <c r="N222" i="21"/>
  <c r="M222" i="21" s="1"/>
  <c r="Q222" i="21"/>
  <c r="P222" i="21" s="1"/>
  <c r="T222" i="21"/>
  <c r="S222" i="21" s="1"/>
  <c r="U222" i="21"/>
  <c r="V222" i="21"/>
  <c r="AC222" i="21"/>
  <c r="AG222" i="21"/>
  <c r="H223" i="21"/>
  <c r="G223" i="21" s="1"/>
  <c r="K223" i="21"/>
  <c r="J223" i="21" s="1"/>
  <c r="N223" i="21"/>
  <c r="M223" i="21" s="1"/>
  <c r="Q223" i="21"/>
  <c r="P223" i="21" s="1"/>
  <c r="T223" i="21"/>
  <c r="S223" i="21" s="1"/>
  <c r="U223" i="21"/>
  <c r="V223" i="21"/>
  <c r="AC223" i="21"/>
  <c r="AG223" i="21"/>
  <c r="H224" i="21"/>
  <c r="G224" i="21" s="1"/>
  <c r="K224" i="21"/>
  <c r="J224" i="21" s="1"/>
  <c r="N224" i="21"/>
  <c r="M224" i="21" s="1"/>
  <c r="Q224" i="21"/>
  <c r="P224" i="21" s="1"/>
  <c r="T224" i="21"/>
  <c r="S224" i="21" s="1"/>
  <c r="U224" i="21"/>
  <c r="V224" i="21"/>
  <c r="AC224" i="21"/>
  <c r="AG224" i="21"/>
  <c r="H225" i="21"/>
  <c r="G225" i="21" s="1"/>
  <c r="K225" i="21"/>
  <c r="J225" i="21" s="1"/>
  <c r="N225" i="21"/>
  <c r="M225" i="21" s="1"/>
  <c r="Q225" i="21"/>
  <c r="P225" i="21" s="1"/>
  <c r="T225" i="21"/>
  <c r="S225" i="21" s="1"/>
  <c r="U225" i="21"/>
  <c r="V225" i="21"/>
  <c r="AC225" i="21"/>
  <c r="AG225" i="21"/>
  <c r="H226" i="21"/>
  <c r="G226" i="21" s="1"/>
  <c r="K226" i="21"/>
  <c r="J226" i="21" s="1"/>
  <c r="N226" i="21"/>
  <c r="M226" i="21" s="1"/>
  <c r="Q226" i="21"/>
  <c r="P226" i="21" s="1"/>
  <c r="T226" i="21"/>
  <c r="S226" i="21" s="1"/>
  <c r="U226" i="21"/>
  <c r="V226" i="21"/>
  <c r="AC226" i="21"/>
  <c r="AG226" i="21"/>
  <c r="H227" i="21"/>
  <c r="G227" i="21" s="1"/>
  <c r="K227" i="21"/>
  <c r="J227" i="21" s="1"/>
  <c r="N227" i="21"/>
  <c r="M227" i="21" s="1"/>
  <c r="Q227" i="21"/>
  <c r="P227" i="21" s="1"/>
  <c r="T227" i="21"/>
  <c r="S227" i="21" s="1"/>
  <c r="U227" i="21"/>
  <c r="V227" i="21"/>
  <c r="AC227" i="21"/>
  <c r="AG227" i="21"/>
  <c r="H228" i="21"/>
  <c r="G228" i="21" s="1"/>
  <c r="K228" i="21"/>
  <c r="J228" i="21" s="1"/>
  <c r="N228" i="21"/>
  <c r="M228" i="21" s="1"/>
  <c r="Q228" i="21"/>
  <c r="P228" i="21" s="1"/>
  <c r="T228" i="21"/>
  <c r="S228" i="21" s="1"/>
  <c r="U228" i="21"/>
  <c r="V228" i="21"/>
  <c r="AC228" i="21"/>
  <c r="AG228" i="21"/>
  <c r="H229" i="21"/>
  <c r="G229" i="21" s="1"/>
  <c r="K229" i="21"/>
  <c r="J229" i="21" s="1"/>
  <c r="N229" i="21"/>
  <c r="M229" i="21" s="1"/>
  <c r="Q229" i="21"/>
  <c r="P229" i="21" s="1"/>
  <c r="T229" i="21"/>
  <c r="S229" i="21" s="1"/>
  <c r="U229" i="21"/>
  <c r="V229" i="21"/>
  <c r="AC229" i="21"/>
  <c r="AG229" i="21"/>
  <c r="H230" i="21"/>
  <c r="G230" i="21" s="1"/>
  <c r="K230" i="21"/>
  <c r="J230" i="21" s="1"/>
  <c r="N230" i="21"/>
  <c r="M230" i="21" s="1"/>
  <c r="Q230" i="21"/>
  <c r="P230" i="21" s="1"/>
  <c r="T230" i="21"/>
  <c r="S230" i="21" s="1"/>
  <c r="U230" i="21"/>
  <c r="V230" i="21"/>
  <c r="AC230" i="21"/>
  <c r="AG230" i="21"/>
  <c r="H231" i="21"/>
  <c r="G231" i="21" s="1"/>
  <c r="K231" i="21"/>
  <c r="J231" i="21" s="1"/>
  <c r="N231" i="21"/>
  <c r="M231" i="21" s="1"/>
  <c r="Q231" i="21"/>
  <c r="P231" i="21" s="1"/>
  <c r="T231" i="21"/>
  <c r="S231" i="21" s="1"/>
  <c r="U231" i="21"/>
  <c r="V231" i="21"/>
  <c r="AC231" i="21"/>
  <c r="AG231" i="21"/>
  <c r="H232" i="21"/>
  <c r="G232" i="21" s="1"/>
  <c r="K232" i="21"/>
  <c r="J232" i="21" s="1"/>
  <c r="N232" i="21"/>
  <c r="M232" i="21" s="1"/>
  <c r="Q232" i="21"/>
  <c r="P232" i="21" s="1"/>
  <c r="T232" i="21"/>
  <c r="S232" i="21" s="1"/>
  <c r="U232" i="21"/>
  <c r="V232" i="21"/>
  <c r="AC232" i="21"/>
  <c r="AG232" i="21"/>
  <c r="H233" i="21"/>
  <c r="G233" i="21" s="1"/>
  <c r="K233" i="21"/>
  <c r="J233" i="21" s="1"/>
  <c r="N233" i="21"/>
  <c r="M233" i="21" s="1"/>
  <c r="Q233" i="21"/>
  <c r="P233" i="21" s="1"/>
  <c r="T233" i="21"/>
  <c r="S233" i="21" s="1"/>
  <c r="U233" i="21"/>
  <c r="V233" i="21"/>
  <c r="AC233" i="21"/>
  <c r="AG233" i="21"/>
  <c r="H234" i="21"/>
  <c r="G234" i="21" s="1"/>
  <c r="K234" i="21"/>
  <c r="J234" i="21" s="1"/>
  <c r="N234" i="21"/>
  <c r="M234" i="21" s="1"/>
  <c r="Q234" i="21"/>
  <c r="P234" i="21" s="1"/>
  <c r="T234" i="21"/>
  <c r="S234" i="21" s="1"/>
  <c r="U234" i="21"/>
  <c r="V234" i="21"/>
  <c r="AC234" i="21"/>
  <c r="AG234" i="21"/>
  <c r="H235" i="21"/>
  <c r="G235" i="21" s="1"/>
  <c r="K235" i="21"/>
  <c r="J235" i="21" s="1"/>
  <c r="N235" i="21"/>
  <c r="M235" i="21" s="1"/>
  <c r="Q235" i="21"/>
  <c r="P235" i="21" s="1"/>
  <c r="T235" i="21"/>
  <c r="S235" i="21" s="1"/>
  <c r="U235" i="21"/>
  <c r="V235" i="21"/>
  <c r="AC235" i="21"/>
  <c r="AG235" i="21"/>
  <c r="H236" i="21"/>
  <c r="G236" i="21" s="1"/>
  <c r="K236" i="21"/>
  <c r="J236" i="21" s="1"/>
  <c r="N236" i="21"/>
  <c r="M236" i="21" s="1"/>
  <c r="Q236" i="21"/>
  <c r="P236" i="21" s="1"/>
  <c r="T236" i="21"/>
  <c r="S236" i="21" s="1"/>
  <c r="U236" i="21"/>
  <c r="V236" i="21"/>
  <c r="AC236" i="21"/>
  <c r="AG236" i="21"/>
  <c r="H237" i="21"/>
  <c r="G237" i="21" s="1"/>
  <c r="K237" i="21"/>
  <c r="J237" i="21" s="1"/>
  <c r="N237" i="21"/>
  <c r="M237" i="21" s="1"/>
  <c r="Q237" i="21"/>
  <c r="P237" i="21" s="1"/>
  <c r="T237" i="21"/>
  <c r="S237" i="21" s="1"/>
  <c r="U237" i="21"/>
  <c r="V237" i="21"/>
  <c r="AC237" i="21"/>
  <c r="AG237" i="21"/>
  <c r="H238" i="21"/>
  <c r="G238" i="21" s="1"/>
  <c r="K238" i="21"/>
  <c r="J238" i="21" s="1"/>
  <c r="N238" i="21"/>
  <c r="M238" i="21" s="1"/>
  <c r="Q238" i="21"/>
  <c r="P238" i="21" s="1"/>
  <c r="T238" i="21"/>
  <c r="S238" i="21" s="1"/>
  <c r="U238" i="21"/>
  <c r="V238" i="21"/>
  <c r="AC238" i="21"/>
  <c r="AG238" i="21"/>
  <c r="H239" i="21"/>
  <c r="G239" i="21" s="1"/>
  <c r="K239" i="21"/>
  <c r="J239" i="21" s="1"/>
  <c r="N239" i="21"/>
  <c r="M239" i="21" s="1"/>
  <c r="Q239" i="21"/>
  <c r="P239" i="21" s="1"/>
  <c r="T239" i="21"/>
  <c r="S239" i="21" s="1"/>
  <c r="U239" i="21"/>
  <c r="V239" i="21"/>
  <c r="AC239" i="21"/>
  <c r="AG239" i="21"/>
  <c r="H240" i="21"/>
  <c r="G240" i="21" s="1"/>
  <c r="K240" i="21"/>
  <c r="J240" i="21" s="1"/>
  <c r="N240" i="21"/>
  <c r="M240" i="21" s="1"/>
  <c r="Q240" i="21"/>
  <c r="P240" i="21" s="1"/>
  <c r="T240" i="21"/>
  <c r="S240" i="21" s="1"/>
  <c r="U240" i="21"/>
  <c r="V240" i="21"/>
  <c r="AC240" i="21"/>
  <c r="AG240" i="21"/>
  <c r="H241" i="21"/>
  <c r="G241" i="21" s="1"/>
  <c r="K241" i="21"/>
  <c r="J241" i="21" s="1"/>
  <c r="N241" i="21"/>
  <c r="M241" i="21" s="1"/>
  <c r="Q241" i="21"/>
  <c r="P241" i="21" s="1"/>
  <c r="T241" i="21"/>
  <c r="S241" i="21" s="1"/>
  <c r="U241" i="21"/>
  <c r="V241" i="21"/>
  <c r="AC241" i="21"/>
  <c r="AG241" i="21"/>
  <c r="H242" i="21"/>
  <c r="G242" i="21" s="1"/>
  <c r="K242" i="21"/>
  <c r="J242" i="21" s="1"/>
  <c r="N242" i="21"/>
  <c r="M242" i="21" s="1"/>
  <c r="Q242" i="21"/>
  <c r="P242" i="21" s="1"/>
  <c r="T242" i="21"/>
  <c r="S242" i="21" s="1"/>
  <c r="U242" i="21"/>
  <c r="V242" i="21"/>
  <c r="AC242" i="21"/>
  <c r="AG242" i="21"/>
  <c r="H243" i="21"/>
  <c r="G243" i="21" s="1"/>
  <c r="K243" i="21"/>
  <c r="J243" i="21" s="1"/>
  <c r="N243" i="21"/>
  <c r="M243" i="21" s="1"/>
  <c r="Q243" i="21"/>
  <c r="P243" i="21" s="1"/>
  <c r="T243" i="21"/>
  <c r="S243" i="21" s="1"/>
  <c r="U243" i="21"/>
  <c r="V243" i="21"/>
  <c r="AC243" i="21"/>
  <c r="AG243" i="21"/>
  <c r="H244" i="21"/>
  <c r="G244" i="21" s="1"/>
  <c r="K244" i="21"/>
  <c r="J244" i="21" s="1"/>
  <c r="N244" i="21"/>
  <c r="M244" i="21" s="1"/>
  <c r="Q244" i="21"/>
  <c r="P244" i="21" s="1"/>
  <c r="T244" i="21"/>
  <c r="S244" i="21" s="1"/>
  <c r="U244" i="21"/>
  <c r="V244" i="21"/>
  <c r="AC244" i="21"/>
  <c r="AG244" i="21"/>
  <c r="H245" i="21"/>
  <c r="G245" i="21" s="1"/>
  <c r="K245" i="21"/>
  <c r="J245" i="21" s="1"/>
  <c r="N245" i="21"/>
  <c r="M245" i="21" s="1"/>
  <c r="Q245" i="21"/>
  <c r="P245" i="21" s="1"/>
  <c r="T245" i="21"/>
  <c r="S245" i="21" s="1"/>
  <c r="U245" i="21"/>
  <c r="V245" i="21"/>
  <c r="AC245" i="21"/>
  <c r="AG245" i="21"/>
  <c r="H246" i="21"/>
  <c r="G246" i="21" s="1"/>
  <c r="K246" i="21"/>
  <c r="J246" i="21" s="1"/>
  <c r="N246" i="21"/>
  <c r="M246" i="21" s="1"/>
  <c r="Q246" i="21"/>
  <c r="P246" i="21" s="1"/>
  <c r="T246" i="21"/>
  <c r="S246" i="21" s="1"/>
  <c r="U246" i="21"/>
  <c r="V246" i="21"/>
  <c r="AC246" i="21"/>
  <c r="AG246" i="21"/>
  <c r="H247" i="21"/>
  <c r="G247" i="21" s="1"/>
  <c r="K247" i="21"/>
  <c r="J247" i="21" s="1"/>
  <c r="N247" i="21"/>
  <c r="M247" i="21" s="1"/>
  <c r="Q247" i="21"/>
  <c r="P247" i="21" s="1"/>
  <c r="T247" i="21"/>
  <c r="S247" i="21" s="1"/>
  <c r="U247" i="21"/>
  <c r="V247" i="21"/>
  <c r="AC247" i="21"/>
  <c r="AG247" i="21"/>
  <c r="H248" i="21"/>
  <c r="G248" i="21" s="1"/>
  <c r="K248" i="21"/>
  <c r="J248" i="21" s="1"/>
  <c r="N248" i="21"/>
  <c r="M248" i="21" s="1"/>
  <c r="Q248" i="21"/>
  <c r="P248" i="21" s="1"/>
  <c r="T248" i="21"/>
  <c r="S248" i="21" s="1"/>
  <c r="U248" i="21"/>
  <c r="V248" i="21"/>
  <c r="AC248" i="21"/>
  <c r="AG248" i="21"/>
  <c r="H249" i="21"/>
  <c r="G249" i="21" s="1"/>
  <c r="K249" i="21"/>
  <c r="J249" i="21" s="1"/>
  <c r="N249" i="21"/>
  <c r="M249" i="21" s="1"/>
  <c r="Q249" i="21"/>
  <c r="P249" i="21" s="1"/>
  <c r="T249" i="21"/>
  <c r="S249" i="21" s="1"/>
  <c r="U249" i="21"/>
  <c r="V249" i="21"/>
  <c r="AC249" i="21"/>
  <c r="AG249" i="21"/>
  <c r="H250" i="21"/>
  <c r="G250" i="21" s="1"/>
  <c r="K250" i="21"/>
  <c r="J250" i="21" s="1"/>
  <c r="N250" i="21"/>
  <c r="M250" i="21" s="1"/>
  <c r="Q250" i="21"/>
  <c r="P250" i="21" s="1"/>
  <c r="T250" i="21"/>
  <c r="S250" i="21" s="1"/>
  <c r="U250" i="21"/>
  <c r="V250" i="21"/>
  <c r="AC250" i="21"/>
  <c r="AG250" i="21"/>
  <c r="H251" i="21"/>
  <c r="G251" i="21" s="1"/>
  <c r="K251" i="21"/>
  <c r="J251" i="21" s="1"/>
  <c r="N251" i="21"/>
  <c r="M251" i="21" s="1"/>
  <c r="Q251" i="21"/>
  <c r="P251" i="21" s="1"/>
  <c r="T251" i="21"/>
  <c r="S251" i="21" s="1"/>
  <c r="U251" i="21"/>
  <c r="V251" i="21"/>
  <c r="AC251" i="21"/>
  <c r="AG251" i="21"/>
  <c r="H252" i="21"/>
  <c r="G252" i="21" s="1"/>
  <c r="K252" i="21"/>
  <c r="J252" i="21" s="1"/>
  <c r="N252" i="21"/>
  <c r="M252" i="21" s="1"/>
  <c r="Q252" i="21"/>
  <c r="P252" i="21" s="1"/>
  <c r="T252" i="21"/>
  <c r="S252" i="21" s="1"/>
  <c r="U252" i="21"/>
  <c r="V252" i="21"/>
  <c r="AC252" i="21"/>
  <c r="AG252" i="21"/>
  <c r="H253" i="21"/>
  <c r="G253" i="21" s="1"/>
  <c r="K253" i="21"/>
  <c r="J253" i="21" s="1"/>
  <c r="N253" i="21"/>
  <c r="M253" i="21" s="1"/>
  <c r="Q253" i="21"/>
  <c r="P253" i="21" s="1"/>
  <c r="T253" i="21"/>
  <c r="S253" i="21" s="1"/>
  <c r="U253" i="21"/>
  <c r="V253" i="21"/>
  <c r="AC253" i="21"/>
  <c r="AG253" i="21"/>
  <c r="H254" i="21"/>
  <c r="G254" i="21" s="1"/>
  <c r="K254" i="21"/>
  <c r="J254" i="21" s="1"/>
  <c r="N254" i="21"/>
  <c r="M254" i="21" s="1"/>
  <c r="Q254" i="21"/>
  <c r="P254" i="21" s="1"/>
  <c r="T254" i="21"/>
  <c r="S254" i="21" s="1"/>
  <c r="U254" i="21"/>
  <c r="V254" i="21"/>
  <c r="AC254" i="21"/>
  <c r="AG254" i="21"/>
  <c r="H255" i="21"/>
  <c r="G255" i="21" s="1"/>
  <c r="K255" i="21"/>
  <c r="J255" i="21" s="1"/>
  <c r="N255" i="21"/>
  <c r="M255" i="21" s="1"/>
  <c r="Q255" i="21"/>
  <c r="P255" i="21" s="1"/>
  <c r="T255" i="21"/>
  <c r="S255" i="21" s="1"/>
  <c r="U255" i="21"/>
  <c r="V255" i="21"/>
  <c r="AC255" i="21"/>
  <c r="AG255" i="21"/>
  <c r="H256" i="21"/>
  <c r="G256" i="21" s="1"/>
  <c r="K256" i="21"/>
  <c r="J256" i="21" s="1"/>
  <c r="N256" i="21"/>
  <c r="M256" i="21" s="1"/>
  <c r="Q256" i="21"/>
  <c r="P256" i="21" s="1"/>
  <c r="T256" i="21"/>
  <c r="S256" i="21" s="1"/>
  <c r="U256" i="21"/>
  <c r="V256" i="21"/>
  <c r="AC256" i="21"/>
  <c r="AG256" i="21"/>
  <c r="H257" i="21"/>
  <c r="G257" i="21" s="1"/>
  <c r="K257" i="21"/>
  <c r="J257" i="21" s="1"/>
  <c r="N257" i="21"/>
  <c r="M257" i="21" s="1"/>
  <c r="Q257" i="21"/>
  <c r="P257" i="21" s="1"/>
  <c r="T257" i="21"/>
  <c r="S257" i="21" s="1"/>
  <c r="U257" i="21"/>
  <c r="V257" i="21"/>
  <c r="AC257" i="21"/>
  <c r="AG257" i="21"/>
  <c r="H258" i="21"/>
  <c r="G258" i="21" s="1"/>
  <c r="K258" i="21"/>
  <c r="J258" i="21" s="1"/>
  <c r="N258" i="21"/>
  <c r="M258" i="21" s="1"/>
  <c r="Q258" i="21"/>
  <c r="P258" i="21" s="1"/>
  <c r="T258" i="21"/>
  <c r="S258" i="21" s="1"/>
  <c r="U258" i="21"/>
  <c r="V258" i="21"/>
  <c r="AC258" i="21"/>
  <c r="AG258" i="21"/>
  <c r="H259" i="21"/>
  <c r="G259" i="21" s="1"/>
  <c r="K259" i="21"/>
  <c r="J259" i="21" s="1"/>
  <c r="N259" i="21"/>
  <c r="M259" i="21" s="1"/>
  <c r="Q259" i="21"/>
  <c r="P259" i="21" s="1"/>
  <c r="T259" i="21"/>
  <c r="S259" i="21" s="1"/>
  <c r="U259" i="21"/>
  <c r="V259" i="21"/>
  <c r="AC259" i="21"/>
  <c r="AG259" i="21"/>
  <c r="H260" i="21"/>
  <c r="G260" i="21" s="1"/>
  <c r="K260" i="21"/>
  <c r="J260" i="21" s="1"/>
  <c r="N260" i="21"/>
  <c r="M260" i="21" s="1"/>
  <c r="Q260" i="21"/>
  <c r="P260" i="21" s="1"/>
  <c r="T260" i="21"/>
  <c r="S260" i="21" s="1"/>
  <c r="U260" i="21"/>
  <c r="V260" i="21"/>
  <c r="AC260" i="21"/>
  <c r="AG260" i="21"/>
  <c r="H261" i="21"/>
  <c r="G261" i="21" s="1"/>
  <c r="K261" i="21"/>
  <c r="J261" i="21" s="1"/>
  <c r="N261" i="21"/>
  <c r="M261" i="21" s="1"/>
  <c r="Q261" i="21"/>
  <c r="P261" i="21" s="1"/>
  <c r="T261" i="21"/>
  <c r="S261" i="21" s="1"/>
  <c r="U261" i="21"/>
  <c r="V261" i="21"/>
  <c r="AC261" i="21"/>
  <c r="AG261" i="21"/>
  <c r="H262" i="21"/>
  <c r="G262" i="21" s="1"/>
  <c r="K262" i="21"/>
  <c r="J262" i="21" s="1"/>
  <c r="N262" i="21"/>
  <c r="M262" i="21" s="1"/>
  <c r="Q262" i="21"/>
  <c r="P262" i="21" s="1"/>
  <c r="T262" i="21"/>
  <c r="S262" i="21" s="1"/>
  <c r="U262" i="21"/>
  <c r="V262" i="21"/>
  <c r="AC262" i="21"/>
  <c r="AG262" i="21"/>
  <c r="H263" i="21"/>
  <c r="G263" i="21" s="1"/>
  <c r="K263" i="21"/>
  <c r="J263" i="21" s="1"/>
  <c r="N263" i="21"/>
  <c r="M263" i="21" s="1"/>
  <c r="Q263" i="21"/>
  <c r="P263" i="21" s="1"/>
  <c r="T263" i="21"/>
  <c r="S263" i="21" s="1"/>
  <c r="U263" i="21"/>
  <c r="V263" i="21"/>
  <c r="AC263" i="21"/>
  <c r="AG263" i="21"/>
  <c r="H264" i="21"/>
  <c r="G264" i="21" s="1"/>
  <c r="K264" i="21"/>
  <c r="J264" i="21" s="1"/>
  <c r="N264" i="21"/>
  <c r="M264" i="21" s="1"/>
  <c r="Q264" i="21"/>
  <c r="P264" i="21" s="1"/>
  <c r="T264" i="21"/>
  <c r="S264" i="21" s="1"/>
  <c r="U264" i="21"/>
  <c r="V264" i="21"/>
  <c r="AC264" i="21"/>
  <c r="AG264" i="21"/>
  <c r="H265" i="21"/>
  <c r="G265" i="21" s="1"/>
  <c r="K265" i="21"/>
  <c r="J265" i="21" s="1"/>
  <c r="N265" i="21"/>
  <c r="M265" i="21" s="1"/>
  <c r="Q265" i="21"/>
  <c r="P265" i="21" s="1"/>
  <c r="T265" i="21"/>
  <c r="S265" i="21" s="1"/>
  <c r="U265" i="21"/>
  <c r="V265" i="21"/>
  <c r="AC265" i="21"/>
  <c r="AG265" i="21"/>
  <c r="H266" i="21"/>
  <c r="G266" i="21" s="1"/>
  <c r="K266" i="21"/>
  <c r="J266" i="21" s="1"/>
  <c r="N266" i="21"/>
  <c r="M266" i="21" s="1"/>
  <c r="Q266" i="21"/>
  <c r="P266" i="21" s="1"/>
  <c r="T266" i="21"/>
  <c r="S266" i="21" s="1"/>
  <c r="U266" i="21"/>
  <c r="V266" i="21"/>
  <c r="AC266" i="21"/>
  <c r="AG266" i="21"/>
  <c r="H267" i="21"/>
  <c r="G267" i="21" s="1"/>
  <c r="K267" i="21"/>
  <c r="J267" i="21" s="1"/>
  <c r="N267" i="21"/>
  <c r="M267" i="21" s="1"/>
  <c r="Q267" i="21"/>
  <c r="P267" i="21" s="1"/>
  <c r="T267" i="21"/>
  <c r="S267" i="21" s="1"/>
  <c r="U267" i="21"/>
  <c r="V267" i="21"/>
  <c r="AC267" i="21"/>
  <c r="AG267" i="21"/>
  <c r="H268" i="21"/>
  <c r="G268" i="21" s="1"/>
  <c r="K268" i="21"/>
  <c r="J268" i="21" s="1"/>
  <c r="N268" i="21"/>
  <c r="M268" i="21" s="1"/>
  <c r="Q268" i="21"/>
  <c r="P268" i="21" s="1"/>
  <c r="T268" i="21"/>
  <c r="S268" i="21" s="1"/>
  <c r="U268" i="21"/>
  <c r="V268" i="21"/>
  <c r="AC268" i="21"/>
  <c r="AG268" i="21"/>
  <c r="H269" i="21"/>
  <c r="G269" i="21" s="1"/>
  <c r="K269" i="21"/>
  <c r="J269" i="21" s="1"/>
  <c r="N269" i="21"/>
  <c r="M269" i="21" s="1"/>
  <c r="Q269" i="21"/>
  <c r="P269" i="21" s="1"/>
  <c r="T269" i="21"/>
  <c r="S269" i="21" s="1"/>
  <c r="U269" i="21"/>
  <c r="V269" i="21"/>
  <c r="AC269" i="21"/>
  <c r="AG269" i="21"/>
  <c r="H270" i="21"/>
  <c r="G270" i="21" s="1"/>
  <c r="K270" i="21"/>
  <c r="J270" i="21" s="1"/>
  <c r="N270" i="21"/>
  <c r="M270" i="21" s="1"/>
  <c r="Q270" i="21"/>
  <c r="P270" i="21" s="1"/>
  <c r="T270" i="21"/>
  <c r="S270" i="21" s="1"/>
  <c r="U270" i="21"/>
  <c r="V270" i="21"/>
  <c r="AC270" i="21"/>
  <c r="AG270" i="21"/>
  <c r="H271" i="21"/>
  <c r="G271" i="21" s="1"/>
  <c r="K271" i="21"/>
  <c r="J271" i="21" s="1"/>
  <c r="N271" i="21"/>
  <c r="M271" i="21" s="1"/>
  <c r="Q271" i="21"/>
  <c r="P271" i="21" s="1"/>
  <c r="T271" i="21"/>
  <c r="S271" i="21" s="1"/>
  <c r="U271" i="21"/>
  <c r="V271" i="21"/>
  <c r="AC271" i="21"/>
  <c r="AG271" i="21"/>
  <c r="H272" i="21"/>
  <c r="G272" i="21" s="1"/>
  <c r="K272" i="21"/>
  <c r="J272" i="21" s="1"/>
  <c r="N272" i="21"/>
  <c r="M272" i="21" s="1"/>
  <c r="Q272" i="21"/>
  <c r="P272" i="21" s="1"/>
  <c r="T272" i="21"/>
  <c r="S272" i="21" s="1"/>
  <c r="U272" i="21"/>
  <c r="V272" i="21"/>
  <c r="AC272" i="21"/>
  <c r="AG272" i="21"/>
  <c r="H273" i="21"/>
  <c r="G273" i="21" s="1"/>
  <c r="K273" i="21"/>
  <c r="J273" i="21" s="1"/>
  <c r="N273" i="21"/>
  <c r="M273" i="21" s="1"/>
  <c r="Q273" i="21"/>
  <c r="P273" i="21" s="1"/>
  <c r="T273" i="21"/>
  <c r="S273" i="21" s="1"/>
  <c r="U273" i="21"/>
  <c r="V273" i="21"/>
  <c r="AC273" i="21"/>
  <c r="AG273" i="21"/>
  <c r="H274" i="21"/>
  <c r="G274" i="21" s="1"/>
  <c r="K274" i="21"/>
  <c r="J274" i="21" s="1"/>
  <c r="N274" i="21"/>
  <c r="M274" i="21" s="1"/>
  <c r="Q274" i="21"/>
  <c r="P274" i="21" s="1"/>
  <c r="T274" i="21"/>
  <c r="S274" i="21" s="1"/>
  <c r="U274" i="21"/>
  <c r="V274" i="21"/>
  <c r="AC274" i="21"/>
  <c r="AG274" i="21"/>
  <c r="H275" i="21"/>
  <c r="G275" i="21" s="1"/>
  <c r="K275" i="21"/>
  <c r="J275" i="21" s="1"/>
  <c r="N275" i="21"/>
  <c r="M275" i="21" s="1"/>
  <c r="Q275" i="21"/>
  <c r="P275" i="21" s="1"/>
  <c r="T275" i="21"/>
  <c r="S275" i="21" s="1"/>
  <c r="U275" i="21"/>
  <c r="V275" i="21"/>
  <c r="AC275" i="21"/>
  <c r="AG275" i="21"/>
  <c r="H276" i="21"/>
  <c r="G276" i="21" s="1"/>
  <c r="K276" i="21"/>
  <c r="J276" i="21" s="1"/>
  <c r="N276" i="21"/>
  <c r="M276" i="21" s="1"/>
  <c r="Q276" i="21"/>
  <c r="P276" i="21" s="1"/>
  <c r="T276" i="21"/>
  <c r="S276" i="21" s="1"/>
  <c r="U276" i="21"/>
  <c r="V276" i="21"/>
  <c r="AC276" i="21"/>
  <c r="AG276" i="21"/>
  <c r="H277" i="21"/>
  <c r="G277" i="21" s="1"/>
  <c r="K277" i="21"/>
  <c r="J277" i="21" s="1"/>
  <c r="N277" i="21"/>
  <c r="M277" i="21" s="1"/>
  <c r="Q277" i="21"/>
  <c r="P277" i="21" s="1"/>
  <c r="T277" i="21"/>
  <c r="S277" i="21" s="1"/>
  <c r="U277" i="21"/>
  <c r="V277" i="21"/>
  <c r="AC277" i="21"/>
  <c r="AG277" i="21"/>
  <c r="H278" i="21"/>
  <c r="G278" i="21" s="1"/>
  <c r="K278" i="21"/>
  <c r="J278" i="21" s="1"/>
  <c r="N278" i="21"/>
  <c r="M278" i="21" s="1"/>
  <c r="Q278" i="21"/>
  <c r="P278" i="21" s="1"/>
  <c r="T278" i="21"/>
  <c r="S278" i="21" s="1"/>
  <c r="U278" i="21"/>
  <c r="V278" i="21"/>
  <c r="AC278" i="21"/>
  <c r="AG278" i="21"/>
  <c r="H279" i="21"/>
  <c r="G279" i="21" s="1"/>
  <c r="K279" i="21"/>
  <c r="J279" i="21" s="1"/>
  <c r="N279" i="21"/>
  <c r="M279" i="21" s="1"/>
  <c r="Q279" i="21"/>
  <c r="P279" i="21" s="1"/>
  <c r="T279" i="21"/>
  <c r="S279" i="21" s="1"/>
  <c r="U279" i="21"/>
  <c r="V279" i="21"/>
  <c r="AC279" i="21"/>
  <c r="AG279" i="21"/>
  <c r="H280" i="21"/>
  <c r="G280" i="21" s="1"/>
  <c r="K280" i="21"/>
  <c r="J280" i="21" s="1"/>
  <c r="N280" i="21"/>
  <c r="M280" i="21" s="1"/>
  <c r="Q280" i="21"/>
  <c r="P280" i="21" s="1"/>
  <c r="T280" i="21"/>
  <c r="S280" i="21" s="1"/>
  <c r="U280" i="21"/>
  <c r="V280" i="21"/>
  <c r="AC280" i="21"/>
  <c r="AG280" i="21"/>
  <c r="H281" i="21"/>
  <c r="G281" i="21" s="1"/>
  <c r="K281" i="21"/>
  <c r="J281" i="21" s="1"/>
  <c r="N281" i="21"/>
  <c r="M281" i="21" s="1"/>
  <c r="Q281" i="21"/>
  <c r="P281" i="21" s="1"/>
  <c r="T281" i="21"/>
  <c r="S281" i="21" s="1"/>
  <c r="U281" i="21"/>
  <c r="V281" i="21"/>
  <c r="AC281" i="21"/>
  <c r="AG281" i="21"/>
  <c r="H282" i="21"/>
  <c r="G282" i="21" s="1"/>
  <c r="K282" i="21"/>
  <c r="J282" i="21" s="1"/>
  <c r="N282" i="21"/>
  <c r="M282" i="21" s="1"/>
  <c r="Q282" i="21"/>
  <c r="P282" i="21" s="1"/>
  <c r="T282" i="21"/>
  <c r="S282" i="21" s="1"/>
  <c r="U282" i="21"/>
  <c r="V282" i="21"/>
  <c r="AC282" i="21"/>
  <c r="AG282" i="21"/>
  <c r="H283" i="21"/>
  <c r="G283" i="21" s="1"/>
  <c r="K283" i="21"/>
  <c r="J283" i="21" s="1"/>
  <c r="N283" i="21"/>
  <c r="M283" i="21" s="1"/>
  <c r="Q283" i="21"/>
  <c r="P283" i="21" s="1"/>
  <c r="T283" i="21"/>
  <c r="S283" i="21" s="1"/>
  <c r="U283" i="21"/>
  <c r="V283" i="21"/>
  <c r="AC283" i="21"/>
  <c r="AG283" i="21"/>
  <c r="H284" i="21"/>
  <c r="G284" i="21" s="1"/>
  <c r="K284" i="21"/>
  <c r="J284" i="21" s="1"/>
  <c r="N284" i="21"/>
  <c r="M284" i="21" s="1"/>
  <c r="Q284" i="21"/>
  <c r="P284" i="21" s="1"/>
  <c r="T284" i="21"/>
  <c r="S284" i="21" s="1"/>
  <c r="U284" i="21"/>
  <c r="V284" i="21"/>
  <c r="AC284" i="21"/>
  <c r="AG284" i="21"/>
  <c r="H285" i="21"/>
  <c r="G285" i="21" s="1"/>
  <c r="K285" i="21"/>
  <c r="J285" i="21" s="1"/>
  <c r="N285" i="21"/>
  <c r="M285" i="21" s="1"/>
  <c r="Q285" i="21"/>
  <c r="P285" i="21" s="1"/>
  <c r="T285" i="21"/>
  <c r="S285" i="21" s="1"/>
  <c r="U285" i="21"/>
  <c r="V285" i="21"/>
  <c r="AC285" i="21"/>
  <c r="AG285" i="21"/>
  <c r="H286" i="21"/>
  <c r="G286" i="21" s="1"/>
  <c r="K286" i="21"/>
  <c r="J286" i="21" s="1"/>
  <c r="N286" i="21"/>
  <c r="M286" i="21" s="1"/>
  <c r="Q286" i="21"/>
  <c r="P286" i="21" s="1"/>
  <c r="T286" i="21"/>
  <c r="S286" i="21" s="1"/>
  <c r="U286" i="21"/>
  <c r="V286" i="21"/>
  <c r="AC286" i="21"/>
  <c r="AG286" i="21"/>
  <c r="H287" i="21"/>
  <c r="G287" i="21" s="1"/>
  <c r="K287" i="21"/>
  <c r="J287" i="21" s="1"/>
  <c r="N287" i="21"/>
  <c r="M287" i="21" s="1"/>
  <c r="Q287" i="21"/>
  <c r="P287" i="21" s="1"/>
  <c r="T287" i="21"/>
  <c r="S287" i="21" s="1"/>
  <c r="U287" i="21"/>
  <c r="V287" i="21"/>
  <c r="AC287" i="21"/>
  <c r="AG287" i="21"/>
  <c r="H288" i="21"/>
  <c r="G288" i="21" s="1"/>
  <c r="K288" i="21"/>
  <c r="J288" i="21" s="1"/>
  <c r="N288" i="21"/>
  <c r="M288" i="21" s="1"/>
  <c r="Q288" i="21"/>
  <c r="P288" i="21" s="1"/>
  <c r="T288" i="21"/>
  <c r="S288" i="21" s="1"/>
  <c r="U288" i="21"/>
  <c r="V288" i="21"/>
  <c r="AC288" i="21"/>
  <c r="AG288" i="21"/>
  <c r="H289" i="21"/>
  <c r="G289" i="21" s="1"/>
  <c r="K289" i="21"/>
  <c r="J289" i="21" s="1"/>
  <c r="N289" i="21"/>
  <c r="M289" i="21" s="1"/>
  <c r="Q289" i="21"/>
  <c r="P289" i="21" s="1"/>
  <c r="T289" i="21"/>
  <c r="S289" i="21" s="1"/>
  <c r="U289" i="21"/>
  <c r="V289" i="21"/>
  <c r="AC289" i="21"/>
  <c r="AG289" i="21"/>
  <c r="H290" i="21"/>
  <c r="G290" i="21" s="1"/>
  <c r="K290" i="21"/>
  <c r="J290" i="21" s="1"/>
  <c r="N290" i="21"/>
  <c r="M290" i="21" s="1"/>
  <c r="Q290" i="21"/>
  <c r="P290" i="21" s="1"/>
  <c r="T290" i="21"/>
  <c r="S290" i="21" s="1"/>
  <c r="U290" i="21"/>
  <c r="V290" i="21"/>
  <c r="AC290" i="21"/>
  <c r="AG290" i="21"/>
  <c r="H291" i="21"/>
  <c r="G291" i="21" s="1"/>
  <c r="K291" i="21"/>
  <c r="J291" i="21" s="1"/>
  <c r="N291" i="21"/>
  <c r="M291" i="21" s="1"/>
  <c r="Q291" i="21"/>
  <c r="P291" i="21" s="1"/>
  <c r="T291" i="21"/>
  <c r="S291" i="21" s="1"/>
  <c r="U291" i="21"/>
  <c r="V291" i="21"/>
  <c r="AC291" i="21"/>
  <c r="AG291" i="21"/>
  <c r="H292" i="21"/>
  <c r="G292" i="21" s="1"/>
  <c r="K292" i="21"/>
  <c r="J292" i="21" s="1"/>
  <c r="N292" i="21"/>
  <c r="M292" i="21" s="1"/>
  <c r="Q292" i="21"/>
  <c r="P292" i="21" s="1"/>
  <c r="T292" i="21"/>
  <c r="S292" i="21" s="1"/>
  <c r="U292" i="21"/>
  <c r="V292" i="21"/>
  <c r="AC292" i="21"/>
  <c r="AG292" i="21"/>
  <c r="H293" i="21"/>
  <c r="G293" i="21" s="1"/>
  <c r="K293" i="21"/>
  <c r="J293" i="21" s="1"/>
  <c r="N293" i="21"/>
  <c r="M293" i="21" s="1"/>
  <c r="Q293" i="21"/>
  <c r="P293" i="21" s="1"/>
  <c r="T293" i="21"/>
  <c r="S293" i="21" s="1"/>
  <c r="U293" i="21"/>
  <c r="V293" i="21"/>
  <c r="AC293" i="21"/>
  <c r="AG293" i="21"/>
  <c r="H294" i="21"/>
  <c r="G294" i="21" s="1"/>
  <c r="K294" i="21"/>
  <c r="J294" i="21" s="1"/>
  <c r="N294" i="21"/>
  <c r="M294" i="21" s="1"/>
  <c r="Q294" i="21"/>
  <c r="P294" i="21" s="1"/>
  <c r="T294" i="21"/>
  <c r="S294" i="21" s="1"/>
  <c r="U294" i="21"/>
  <c r="V294" i="21"/>
  <c r="AC294" i="21"/>
  <c r="AG294" i="21"/>
  <c r="H295" i="21"/>
  <c r="G295" i="21" s="1"/>
  <c r="K295" i="21"/>
  <c r="J295" i="21" s="1"/>
  <c r="N295" i="21"/>
  <c r="M295" i="21" s="1"/>
  <c r="Q295" i="21"/>
  <c r="P295" i="21" s="1"/>
  <c r="T295" i="21"/>
  <c r="S295" i="21" s="1"/>
  <c r="U295" i="21"/>
  <c r="V295" i="21"/>
  <c r="AC295" i="21"/>
  <c r="AG295" i="21"/>
  <c r="H296" i="21"/>
  <c r="G296" i="21" s="1"/>
  <c r="K296" i="21"/>
  <c r="J296" i="21" s="1"/>
  <c r="N296" i="21"/>
  <c r="M296" i="21" s="1"/>
  <c r="Q296" i="21"/>
  <c r="P296" i="21" s="1"/>
  <c r="T296" i="21"/>
  <c r="S296" i="21" s="1"/>
  <c r="U296" i="21"/>
  <c r="V296" i="21"/>
  <c r="AC296" i="21"/>
  <c r="AG296" i="21"/>
  <c r="H297" i="21"/>
  <c r="G297" i="21" s="1"/>
  <c r="K297" i="21"/>
  <c r="J297" i="21" s="1"/>
  <c r="N297" i="21"/>
  <c r="M297" i="21" s="1"/>
  <c r="Q297" i="21"/>
  <c r="P297" i="21" s="1"/>
  <c r="T297" i="21"/>
  <c r="S297" i="21" s="1"/>
  <c r="U297" i="21"/>
  <c r="V297" i="21"/>
  <c r="AC297" i="21"/>
  <c r="AG297" i="21"/>
  <c r="H298" i="21"/>
  <c r="G298" i="21" s="1"/>
  <c r="K298" i="21"/>
  <c r="J298" i="21" s="1"/>
  <c r="N298" i="21"/>
  <c r="M298" i="21" s="1"/>
  <c r="Q298" i="21"/>
  <c r="P298" i="21" s="1"/>
  <c r="T298" i="21"/>
  <c r="S298" i="21" s="1"/>
  <c r="U298" i="21"/>
  <c r="V298" i="21"/>
  <c r="AC298" i="21"/>
  <c r="AG298" i="21"/>
  <c r="H299" i="21"/>
  <c r="G299" i="21" s="1"/>
  <c r="K299" i="21"/>
  <c r="J299" i="21" s="1"/>
  <c r="N299" i="21"/>
  <c r="M299" i="21" s="1"/>
  <c r="Q299" i="21"/>
  <c r="P299" i="21" s="1"/>
  <c r="T299" i="21"/>
  <c r="S299" i="21" s="1"/>
  <c r="U299" i="21"/>
  <c r="V299" i="21"/>
  <c r="AC299" i="21"/>
  <c r="AG299" i="21"/>
  <c r="H300" i="21"/>
  <c r="G300" i="21" s="1"/>
  <c r="K300" i="21"/>
  <c r="J300" i="21" s="1"/>
  <c r="N300" i="21"/>
  <c r="M300" i="21" s="1"/>
  <c r="Q300" i="21"/>
  <c r="P300" i="21" s="1"/>
  <c r="T300" i="21"/>
  <c r="S300" i="21" s="1"/>
  <c r="U300" i="21"/>
  <c r="V300" i="21"/>
  <c r="AC300" i="21"/>
  <c r="AG300" i="21"/>
  <c r="H301" i="21"/>
  <c r="G301" i="21" s="1"/>
  <c r="K301" i="21"/>
  <c r="J301" i="21" s="1"/>
  <c r="N301" i="21"/>
  <c r="M301" i="21" s="1"/>
  <c r="Q301" i="21"/>
  <c r="P301" i="21" s="1"/>
  <c r="T301" i="21"/>
  <c r="S301" i="21" s="1"/>
  <c r="U301" i="21"/>
  <c r="V301" i="21"/>
  <c r="AC301" i="21"/>
  <c r="AG301" i="21"/>
  <c r="H302" i="21"/>
  <c r="G302" i="21" s="1"/>
  <c r="K302" i="21"/>
  <c r="J302" i="21" s="1"/>
  <c r="N302" i="21"/>
  <c r="M302" i="21" s="1"/>
  <c r="Q302" i="21"/>
  <c r="P302" i="21" s="1"/>
  <c r="T302" i="21"/>
  <c r="S302" i="21" s="1"/>
  <c r="U302" i="21"/>
  <c r="V302" i="21"/>
  <c r="AC302" i="21"/>
  <c r="AG302" i="21"/>
  <c r="H303" i="21"/>
  <c r="G303" i="21" s="1"/>
  <c r="K303" i="21"/>
  <c r="J303" i="21" s="1"/>
  <c r="N303" i="21"/>
  <c r="M303" i="21" s="1"/>
  <c r="Q303" i="21"/>
  <c r="P303" i="21" s="1"/>
  <c r="T303" i="21"/>
  <c r="S303" i="21" s="1"/>
  <c r="U303" i="21"/>
  <c r="V303" i="21"/>
  <c r="AC303" i="21"/>
  <c r="AG303" i="21"/>
  <c r="H304" i="21"/>
  <c r="G304" i="21" s="1"/>
  <c r="K304" i="21"/>
  <c r="J304" i="21" s="1"/>
  <c r="N304" i="21"/>
  <c r="M304" i="21" s="1"/>
  <c r="Q304" i="21"/>
  <c r="P304" i="21" s="1"/>
  <c r="T304" i="21"/>
  <c r="S304" i="21" s="1"/>
  <c r="U304" i="21"/>
  <c r="V304" i="21"/>
  <c r="AC304" i="21"/>
  <c r="AG304" i="21"/>
  <c r="H305" i="21"/>
  <c r="G305" i="21" s="1"/>
  <c r="K305" i="21"/>
  <c r="J305" i="21" s="1"/>
  <c r="N305" i="21"/>
  <c r="M305" i="21" s="1"/>
  <c r="Q305" i="21"/>
  <c r="P305" i="21" s="1"/>
  <c r="T305" i="21"/>
  <c r="S305" i="21" s="1"/>
  <c r="U305" i="21"/>
  <c r="V305" i="21"/>
  <c r="AC305" i="21"/>
  <c r="AG305" i="21"/>
  <c r="H306" i="21"/>
  <c r="G306" i="21" s="1"/>
  <c r="K306" i="21"/>
  <c r="J306" i="21" s="1"/>
  <c r="N306" i="21"/>
  <c r="M306" i="21" s="1"/>
  <c r="Q306" i="21"/>
  <c r="P306" i="21" s="1"/>
  <c r="T306" i="21"/>
  <c r="S306" i="21" s="1"/>
  <c r="U306" i="21"/>
  <c r="V306" i="21"/>
  <c r="AC306" i="21"/>
  <c r="AG306" i="21"/>
  <c r="H307" i="21"/>
  <c r="G307" i="21" s="1"/>
  <c r="K307" i="21"/>
  <c r="J307" i="21" s="1"/>
  <c r="N307" i="21"/>
  <c r="M307" i="21" s="1"/>
  <c r="Q307" i="21"/>
  <c r="P307" i="21" s="1"/>
  <c r="T307" i="21"/>
  <c r="S307" i="21" s="1"/>
  <c r="U307" i="21"/>
  <c r="V307" i="21"/>
  <c r="AC307" i="21"/>
  <c r="AG307" i="21"/>
  <c r="H308" i="21"/>
  <c r="G308" i="21" s="1"/>
  <c r="K308" i="21"/>
  <c r="J308" i="21" s="1"/>
  <c r="N308" i="21"/>
  <c r="M308" i="21" s="1"/>
  <c r="Q308" i="21"/>
  <c r="P308" i="21" s="1"/>
  <c r="T308" i="21"/>
  <c r="S308" i="21" s="1"/>
  <c r="U308" i="21"/>
  <c r="V308" i="21"/>
  <c r="AC308" i="21"/>
  <c r="AG308" i="21"/>
  <c r="H309" i="21"/>
  <c r="G309" i="21" s="1"/>
  <c r="K309" i="21"/>
  <c r="J309" i="21" s="1"/>
  <c r="N309" i="21"/>
  <c r="M309" i="21" s="1"/>
  <c r="Q309" i="21"/>
  <c r="P309" i="21" s="1"/>
  <c r="T309" i="21"/>
  <c r="S309" i="21" s="1"/>
  <c r="U309" i="21"/>
  <c r="V309" i="21"/>
  <c r="AC309" i="21"/>
  <c r="AG309" i="21"/>
  <c r="H310" i="21"/>
  <c r="G310" i="21" s="1"/>
  <c r="K310" i="21"/>
  <c r="J310" i="21" s="1"/>
  <c r="N310" i="21"/>
  <c r="M310" i="21" s="1"/>
  <c r="Q310" i="21"/>
  <c r="P310" i="21" s="1"/>
  <c r="T310" i="21"/>
  <c r="S310" i="21" s="1"/>
  <c r="U310" i="21"/>
  <c r="V310" i="21"/>
  <c r="AC310" i="21"/>
  <c r="AG310" i="21"/>
  <c r="H311" i="21"/>
  <c r="G311" i="21" s="1"/>
  <c r="K311" i="21"/>
  <c r="J311" i="21" s="1"/>
  <c r="N311" i="21"/>
  <c r="M311" i="21" s="1"/>
  <c r="Q311" i="21"/>
  <c r="P311" i="21" s="1"/>
  <c r="T311" i="21"/>
  <c r="S311" i="21" s="1"/>
  <c r="U311" i="21"/>
  <c r="V311" i="21"/>
  <c r="AC311" i="21"/>
  <c r="AG311" i="21"/>
  <c r="U312" i="21"/>
  <c r="AC312" i="21"/>
  <c r="V312" i="21" s="1"/>
  <c r="AG312" i="21"/>
  <c r="H312" i="21" s="1"/>
  <c r="G312" i="21" s="1"/>
  <c r="I35" i="18"/>
  <c r="H35" i="18" s="1"/>
  <c r="R35" i="18"/>
  <c r="S35" i="18"/>
  <c r="T35" i="18"/>
  <c r="AB35" i="18"/>
  <c r="AF35" i="18"/>
  <c r="O35" i="18" s="1"/>
  <c r="N35" i="18" s="1"/>
  <c r="I36" i="18"/>
  <c r="H36" i="18" s="1"/>
  <c r="R36" i="18"/>
  <c r="S36" i="18"/>
  <c r="T36" i="18"/>
  <c r="AB36" i="18"/>
  <c r="AF36" i="18"/>
  <c r="O36" i="18" s="1"/>
  <c r="N36" i="18" s="1"/>
  <c r="I37" i="18"/>
  <c r="H37" i="18" s="1"/>
  <c r="R37" i="18"/>
  <c r="S37" i="18"/>
  <c r="T37" i="18"/>
  <c r="AB37" i="18"/>
  <c r="AF37" i="18"/>
  <c r="O37" i="18" s="1"/>
  <c r="N37" i="18" s="1"/>
  <c r="I38" i="18"/>
  <c r="H38" i="18" s="1"/>
  <c r="R38" i="18"/>
  <c r="S38" i="18"/>
  <c r="T38" i="18"/>
  <c r="AB38" i="18"/>
  <c r="AF38" i="18"/>
  <c r="O38" i="18" s="1"/>
  <c r="N38" i="18" s="1"/>
  <c r="I39" i="18"/>
  <c r="H39" i="18" s="1"/>
  <c r="R39" i="18"/>
  <c r="S39" i="18"/>
  <c r="T39" i="18"/>
  <c r="AB39" i="18"/>
  <c r="AF39" i="18"/>
  <c r="O39" i="18" s="1"/>
  <c r="N39" i="18" s="1"/>
  <c r="I40" i="18"/>
  <c r="H40" i="18" s="1"/>
  <c r="R40" i="18"/>
  <c r="S40" i="18"/>
  <c r="T40" i="18"/>
  <c r="AB40" i="18"/>
  <c r="AF40" i="18"/>
  <c r="O40" i="18" s="1"/>
  <c r="N40" i="18" s="1"/>
  <c r="I41" i="18"/>
  <c r="H41" i="18" s="1"/>
  <c r="R41" i="18"/>
  <c r="S41" i="18"/>
  <c r="T41" i="18"/>
  <c r="AB41" i="18"/>
  <c r="AF41" i="18"/>
  <c r="O41" i="18" s="1"/>
  <c r="N41" i="18" s="1"/>
  <c r="I42" i="18"/>
  <c r="H42" i="18" s="1"/>
  <c r="R42" i="18"/>
  <c r="S42" i="18"/>
  <c r="T42" i="18"/>
  <c r="AB42" i="18"/>
  <c r="AF42" i="18"/>
  <c r="O42" i="18" s="1"/>
  <c r="N42" i="18" s="1"/>
  <c r="I43" i="18"/>
  <c r="H43" i="18" s="1"/>
  <c r="R43" i="18"/>
  <c r="S43" i="18"/>
  <c r="T43" i="18"/>
  <c r="AB43" i="18"/>
  <c r="AF43" i="18"/>
  <c r="O43" i="18" s="1"/>
  <c r="N43" i="18" s="1"/>
  <c r="I44" i="18"/>
  <c r="H44" i="18" s="1"/>
  <c r="R44" i="18"/>
  <c r="S44" i="18"/>
  <c r="T44" i="18"/>
  <c r="AB44" i="18"/>
  <c r="AF44" i="18"/>
  <c r="O44" i="18" s="1"/>
  <c r="N44" i="18" s="1"/>
  <c r="I45" i="18"/>
  <c r="H45" i="18" s="1"/>
  <c r="R45" i="18"/>
  <c r="S45" i="18"/>
  <c r="T45" i="18"/>
  <c r="AB45" i="18"/>
  <c r="AF45" i="18"/>
  <c r="O45" i="18" s="1"/>
  <c r="N45" i="18" s="1"/>
  <c r="I46" i="18"/>
  <c r="H46" i="18" s="1"/>
  <c r="R46" i="18"/>
  <c r="S46" i="18"/>
  <c r="T46" i="18"/>
  <c r="AB46" i="18"/>
  <c r="AF46" i="18"/>
  <c r="O46" i="18" s="1"/>
  <c r="N46" i="18" s="1"/>
  <c r="I47" i="18"/>
  <c r="H47" i="18" s="1"/>
  <c r="R47" i="18"/>
  <c r="S47" i="18"/>
  <c r="T47" i="18"/>
  <c r="AB47" i="18"/>
  <c r="AF47" i="18"/>
  <c r="O47" i="18" s="1"/>
  <c r="N47" i="18" s="1"/>
  <c r="I48" i="18"/>
  <c r="H48" i="18" s="1"/>
  <c r="R48" i="18"/>
  <c r="S48" i="18"/>
  <c r="T48" i="18"/>
  <c r="AB48" i="18"/>
  <c r="AF48" i="18"/>
  <c r="O48" i="18" s="1"/>
  <c r="N48" i="18" s="1"/>
  <c r="I49" i="18"/>
  <c r="H49" i="18" s="1"/>
  <c r="R49" i="18"/>
  <c r="S49" i="18"/>
  <c r="T49" i="18"/>
  <c r="AB49" i="18"/>
  <c r="AF49" i="18"/>
  <c r="O49" i="18" s="1"/>
  <c r="N49" i="18" s="1"/>
  <c r="I50" i="18"/>
  <c r="H50" i="18" s="1"/>
  <c r="R50" i="18"/>
  <c r="S50" i="18"/>
  <c r="T50" i="18"/>
  <c r="AB50" i="18"/>
  <c r="AF50" i="18"/>
  <c r="O50" i="18" s="1"/>
  <c r="N50" i="18" s="1"/>
  <c r="I51" i="18"/>
  <c r="H51" i="18" s="1"/>
  <c r="R51" i="18"/>
  <c r="S51" i="18"/>
  <c r="T51" i="18"/>
  <c r="AB51" i="18"/>
  <c r="AF51" i="18"/>
  <c r="O51" i="18" s="1"/>
  <c r="N51" i="18" s="1"/>
  <c r="I52" i="18"/>
  <c r="H52" i="18" s="1"/>
  <c r="R52" i="18"/>
  <c r="S52" i="18"/>
  <c r="T52" i="18"/>
  <c r="AB52" i="18"/>
  <c r="AF52" i="18"/>
  <c r="O52" i="18" s="1"/>
  <c r="N52" i="18" s="1"/>
  <c r="I53" i="18"/>
  <c r="H53" i="18" s="1"/>
  <c r="R53" i="18"/>
  <c r="S53" i="18"/>
  <c r="T53" i="18"/>
  <c r="AB53" i="18"/>
  <c r="AF53" i="18"/>
  <c r="O53" i="18" s="1"/>
  <c r="N53" i="18" s="1"/>
  <c r="I54" i="18"/>
  <c r="H54" i="18" s="1"/>
  <c r="R54" i="18"/>
  <c r="S54" i="18"/>
  <c r="T54" i="18"/>
  <c r="AB54" i="18"/>
  <c r="AF54" i="18"/>
  <c r="O54" i="18" s="1"/>
  <c r="N54" i="18" s="1"/>
  <c r="I55" i="18"/>
  <c r="H55" i="18" s="1"/>
  <c r="R55" i="18"/>
  <c r="S55" i="18"/>
  <c r="T55" i="18"/>
  <c r="AB55" i="18"/>
  <c r="AF55" i="18"/>
  <c r="O55" i="18" s="1"/>
  <c r="N55" i="18" s="1"/>
  <c r="I56" i="18"/>
  <c r="H56" i="18" s="1"/>
  <c r="R56" i="18"/>
  <c r="S56" i="18"/>
  <c r="T56" i="18"/>
  <c r="AB56" i="18"/>
  <c r="AF56" i="18"/>
  <c r="O56" i="18" s="1"/>
  <c r="N56" i="18" s="1"/>
  <c r="I57" i="18"/>
  <c r="H57" i="18" s="1"/>
  <c r="R57" i="18"/>
  <c r="S57" i="18"/>
  <c r="T57" i="18"/>
  <c r="AB57" i="18"/>
  <c r="AF57" i="18"/>
  <c r="O57" i="18" s="1"/>
  <c r="N57" i="18" s="1"/>
  <c r="I58" i="18"/>
  <c r="H58" i="18" s="1"/>
  <c r="R58" i="18"/>
  <c r="S58" i="18"/>
  <c r="T58" i="18"/>
  <c r="AB58" i="18"/>
  <c r="AF58" i="18"/>
  <c r="O58" i="18" s="1"/>
  <c r="N58" i="18" s="1"/>
  <c r="I59" i="18"/>
  <c r="H59" i="18" s="1"/>
  <c r="R59" i="18"/>
  <c r="S59" i="18"/>
  <c r="T59" i="18"/>
  <c r="AB59" i="18"/>
  <c r="AF59" i="18"/>
  <c r="O59" i="18" s="1"/>
  <c r="N59" i="18" s="1"/>
  <c r="I60" i="18"/>
  <c r="H60" i="18" s="1"/>
  <c r="R60" i="18"/>
  <c r="S60" i="18"/>
  <c r="T60" i="18"/>
  <c r="AB60" i="18"/>
  <c r="AF60" i="18"/>
  <c r="O60" i="18" s="1"/>
  <c r="N60" i="18" s="1"/>
  <c r="I61" i="18"/>
  <c r="H61" i="18" s="1"/>
  <c r="R61" i="18"/>
  <c r="S61" i="18"/>
  <c r="T61" i="18"/>
  <c r="AB61" i="18"/>
  <c r="AF61" i="18"/>
  <c r="O61" i="18" s="1"/>
  <c r="N61" i="18" s="1"/>
  <c r="I62" i="18"/>
  <c r="H62" i="18" s="1"/>
  <c r="R62" i="18"/>
  <c r="S62" i="18"/>
  <c r="T62" i="18"/>
  <c r="AB62" i="18"/>
  <c r="AF62" i="18"/>
  <c r="O62" i="18" s="1"/>
  <c r="N62" i="18" s="1"/>
  <c r="I63" i="18"/>
  <c r="H63" i="18" s="1"/>
  <c r="R63" i="18"/>
  <c r="S63" i="18"/>
  <c r="T63" i="18"/>
  <c r="AB63" i="18"/>
  <c r="AF63" i="18"/>
  <c r="O63" i="18" s="1"/>
  <c r="N63" i="18" s="1"/>
  <c r="I64" i="18"/>
  <c r="H64" i="18" s="1"/>
  <c r="R64" i="18"/>
  <c r="S64" i="18"/>
  <c r="T64" i="18"/>
  <c r="AB64" i="18"/>
  <c r="AF64" i="18"/>
  <c r="O64" i="18" s="1"/>
  <c r="N64" i="18" s="1"/>
  <c r="I65" i="18"/>
  <c r="H65" i="18" s="1"/>
  <c r="R65" i="18"/>
  <c r="S65" i="18"/>
  <c r="T65" i="18"/>
  <c r="AB65" i="18"/>
  <c r="AF65" i="18"/>
  <c r="O65" i="18" s="1"/>
  <c r="N65" i="18" s="1"/>
  <c r="I66" i="18"/>
  <c r="H66" i="18" s="1"/>
  <c r="R66" i="18"/>
  <c r="S66" i="18"/>
  <c r="T66" i="18"/>
  <c r="AB66" i="18"/>
  <c r="AF66" i="18"/>
  <c r="O66" i="18" s="1"/>
  <c r="N66" i="18" s="1"/>
  <c r="I67" i="18"/>
  <c r="H67" i="18" s="1"/>
  <c r="R67" i="18"/>
  <c r="S67" i="18"/>
  <c r="T67" i="18"/>
  <c r="AB67" i="18"/>
  <c r="AF67" i="18"/>
  <c r="O67" i="18" s="1"/>
  <c r="N67" i="18" s="1"/>
  <c r="I68" i="18"/>
  <c r="H68" i="18" s="1"/>
  <c r="R68" i="18"/>
  <c r="S68" i="18"/>
  <c r="T68" i="18"/>
  <c r="AB68" i="18"/>
  <c r="AF68" i="18"/>
  <c r="O68" i="18" s="1"/>
  <c r="N68" i="18" s="1"/>
  <c r="I69" i="18"/>
  <c r="H69" i="18" s="1"/>
  <c r="R69" i="18"/>
  <c r="S69" i="18"/>
  <c r="T69" i="18"/>
  <c r="AB69" i="18"/>
  <c r="AF69" i="18"/>
  <c r="O69" i="18" s="1"/>
  <c r="N69" i="18" s="1"/>
  <c r="I70" i="18"/>
  <c r="H70" i="18" s="1"/>
  <c r="R70" i="18"/>
  <c r="S70" i="18"/>
  <c r="T70" i="18"/>
  <c r="AB70" i="18"/>
  <c r="AF70" i="18"/>
  <c r="O70" i="18" s="1"/>
  <c r="N70" i="18" s="1"/>
  <c r="I71" i="18"/>
  <c r="H71" i="18" s="1"/>
  <c r="R71" i="18"/>
  <c r="S71" i="18"/>
  <c r="T71" i="18"/>
  <c r="AB71" i="18"/>
  <c r="AF71" i="18"/>
  <c r="O71" i="18" s="1"/>
  <c r="N71" i="18" s="1"/>
  <c r="I72" i="18"/>
  <c r="H72" i="18" s="1"/>
  <c r="R72" i="18"/>
  <c r="S72" i="18"/>
  <c r="T72" i="18"/>
  <c r="AB72" i="18"/>
  <c r="AF72" i="18"/>
  <c r="O72" i="18" s="1"/>
  <c r="N72" i="18" s="1"/>
  <c r="I73" i="18"/>
  <c r="H73" i="18" s="1"/>
  <c r="R73" i="18"/>
  <c r="S73" i="18"/>
  <c r="T73" i="18"/>
  <c r="AB73" i="18"/>
  <c r="AF73" i="18"/>
  <c r="O73" i="18" s="1"/>
  <c r="N73" i="18" s="1"/>
  <c r="I74" i="18"/>
  <c r="H74" i="18" s="1"/>
  <c r="R74" i="18"/>
  <c r="S74" i="18"/>
  <c r="T74" i="18"/>
  <c r="AB74" i="18"/>
  <c r="AF74" i="18"/>
  <c r="I75" i="18"/>
  <c r="H75" i="18" s="1"/>
  <c r="R75" i="18"/>
  <c r="S75" i="18"/>
  <c r="T75" i="18"/>
  <c r="AB75" i="18"/>
  <c r="AF75" i="18"/>
  <c r="I76" i="18"/>
  <c r="H76" i="18" s="1"/>
  <c r="R76" i="18"/>
  <c r="S76" i="18"/>
  <c r="T76" i="18"/>
  <c r="AB76" i="18"/>
  <c r="AF76" i="18"/>
  <c r="I77" i="18"/>
  <c r="H77" i="18" s="1"/>
  <c r="R77" i="18"/>
  <c r="S77" i="18"/>
  <c r="T77" i="18"/>
  <c r="AB77" i="18"/>
  <c r="AF77" i="18"/>
  <c r="O77" i="18" s="1"/>
  <c r="N77" i="18" s="1"/>
  <c r="I78" i="18"/>
  <c r="H78" i="18" s="1"/>
  <c r="R78" i="18"/>
  <c r="S78" i="18"/>
  <c r="T78" i="18"/>
  <c r="AB78" i="18"/>
  <c r="AF78" i="18"/>
  <c r="L78" i="18" s="1"/>
  <c r="K78" i="18" s="1"/>
  <c r="I79" i="18"/>
  <c r="H79" i="18" s="1"/>
  <c r="R79" i="18"/>
  <c r="S79" i="18"/>
  <c r="T79" i="18"/>
  <c r="AB79" i="18"/>
  <c r="AF79" i="18"/>
  <c r="L79" i="18" s="1"/>
  <c r="K79" i="18" s="1"/>
  <c r="I80" i="18"/>
  <c r="H80" i="18" s="1"/>
  <c r="R80" i="18"/>
  <c r="S80" i="18"/>
  <c r="T80" i="18"/>
  <c r="AB80" i="18"/>
  <c r="AF80" i="18"/>
  <c r="L80" i="18" s="1"/>
  <c r="K80" i="18" s="1"/>
  <c r="I81" i="18"/>
  <c r="H81" i="18" s="1"/>
  <c r="R81" i="18"/>
  <c r="S81" i="18"/>
  <c r="T81" i="18"/>
  <c r="AB81" i="18"/>
  <c r="AF81" i="18"/>
  <c r="L81" i="18" s="1"/>
  <c r="K81" i="18" s="1"/>
  <c r="I82" i="18"/>
  <c r="H82" i="18" s="1"/>
  <c r="R82" i="18"/>
  <c r="S82" i="18"/>
  <c r="T82" i="18"/>
  <c r="AB82" i="18"/>
  <c r="AF82" i="18"/>
  <c r="L82" i="18" s="1"/>
  <c r="K82" i="18" s="1"/>
  <c r="I83" i="18"/>
  <c r="H83" i="18" s="1"/>
  <c r="R83" i="18"/>
  <c r="S83" i="18"/>
  <c r="T83" i="18"/>
  <c r="AB83" i="18"/>
  <c r="AF83" i="18"/>
  <c r="L83" i="18" s="1"/>
  <c r="K83" i="18" s="1"/>
  <c r="I84" i="18"/>
  <c r="H84" i="18" s="1"/>
  <c r="R84" i="18"/>
  <c r="S84" i="18"/>
  <c r="T84" i="18"/>
  <c r="AB84" i="18"/>
  <c r="AF84" i="18"/>
  <c r="L84" i="18" s="1"/>
  <c r="K84" i="18" s="1"/>
  <c r="I85" i="18"/>
  <c r="H85" i="18" s="1"/>
  <c r="R85" i="18"/>
  <c r="S85" i="18"/>
  <c r="T85" i="18"/>
  <c r="AB85" i="18"/>
  <c r="AF85" i="18"/>
  <c r="L85" i="18" s="1"/>
  <c r="K85" i="18" s="1"/>
  <c r="I86" i="18"/>
  <c r="H86" i="18" s="1"/>
  <c r="R86" i="18"/>
  <c r="S86" i="18"/>
  <c r="T86" i="18"/>
  <c r="AB86" i="18"/>
  <c r="AF86" i="18"/>
  <c r="L86" i="18" s="1"/>
  <c r="K86" i="18" s="1"/>
  <c r="I87" i="18"/>
  <c r="H87" i="18" s="1"/>
  <c r="R87" i="18"/>
  <c r="S87" i="18"/>
  <c r="T87" i="18"/>
  <c r="AB87" i="18"/>
  <c r="AF87" i="18"/>
  <c r="L87" i="18" s="1"/>
  <c r="K87" i="18" s="1"/>
  <c r="I88" i="18"/>
  <c r="H88" i="18" s="1"/>
  <c r="R88" i="18"/>
  <c r="S88" i="18"/>
  <c r="T88" i="18"/>
  <c r="AB88" i="18"/>
  <c r="AF88" i="18"/>
  <c r="L88" i="18" s="1"/>
  <c r="K88" i="18" s="1"/>
  <c r="I89" i="18"/>
  <c r="H89" i="18" s="1"/>
  <c r="R89" i="18"/>
  <c r="S89" i="18"/>
  <c r="T89" i="18"/>
  <c r="AB89" i="18"/>
  <c r="AF89" i="18"/>
  <c r="L89" i="18" s="1"/>
  <c r="K89" i="18" s="1"/>
  <c r="I90" i="18"/>
  <c r="H90" i="18" s="1"/>
  <c r="L90" i="18"/>
  <c r="K90" i="18" s="1"/>
  <c r="O90" i="18"/>
  <c r="N90" i="18" s="1"/>
  <c r="R90" i="18"/>
  <c r="S90" i="18"/>
  <c r="T90" i="18"/>
  <c r="Z90" i="18"/>
  <c r="AB90" i="18"/>
  <c r="AF90" i="18"/>
  <c r="AA90" i="18" s="1"/>
  <c r="I91" i="18"/>
  <c r="H91" i="18" s="1"/>
  <c r="O91" i="18"/>
  <c r="N91" i="18" s="1"/>
  <c r="R91" i="18"/>
  <c r="S91" i="18"/>
  <c r="T91" i="18"/>
  <c r="Z91" i="18"/>
  <c r="AB91" i="18"/>
  <c r="AF91" i="18"/>
  <c r="L91" i="18" s="1"/>
  <c r="K91" i="18" s="1"/>
  <c r="I92" i="18"/>
  <c r="H92" i="18" s="1"/>
  <c r="O92" i="18"/>
  <c r="N92" i="18" s="1"/>
  <c r="R92" i="18"/>
  <c r="S92" i="18"/>
  <c r="T92" i="18"/>
  <c r="Z92" i="18"/>
  <c r="AB92" i="18"/>
  <c r="AF92" i="18"/>
  <c r="L92" i="18" s="1"/>
  <c r="K92" i="18" s="1"/>
  <c r="I93" i="18"/>
  <c r="H93" i="18" s="1"/>
  <c r="O93" i="18"/>
  <c r="N93" i="18" s="1"/>
  <c r="R93" i="18"/>
  <c r="S93" i="18"/>
  <c r="T93" i="18"/>
  <c r="Z93" i="18"/>
  <c r="AB93" i="18"/>
  <c r="AF93" i="18"/>
  <c r="L93" i="18" s="1"/>
  <c r="K93" i="18" s="1"/>
  <c r="I94" i="18"/>
  <c r="H94" i="18" s="1"/>
  <c r="O94" i="18"/>
  <c r="N94" i="18" s="1"/>
  <c r="R94" i="18"/>
  <c r="S94" i="18"/>
  <c r="T94" i="18"/>
  <c r="Z94" i="18"/>
  <c r="AB94" i="18"/>
  <c r="AF94" i="18"/>
  <c r="L94" i="18" s="1"/>
  <c r="K94" i="18" s="1"/>
  <c r="I95" i="18"/>
  <c r="H95" i="18" s="1"/>
  <c r="O95" i="18"/>
  <c r="N95" i="18" s="1"/>
  <c r="R95" i="18"/>
  <c r="S95" i="18"/>
  <c r="T95" i="18"/>
  <c r="Z95" i="18"/>
  <c r="AB95" i="18"/>
  <c r="AF95" i="18"/>
  <c r="L95" i="18" s="1"/>
  <c r="K95" i="18" s="1"/>
  <c r="I96" i="18"/>
  <c r="H96" i="18" s="1"/>
  <c r="O96" i="18"/>
  <c r="N96" i="18" s="1"/>
  <c r="R96" i="18"/>
  <c r="S96" i="18"/>
  <c r="T96" i="18"/>
  <c r="Z96" i="18"/>
  <c r="AB96" i="18"/>
  <c r="AF96" i="18"/>
  <c r="L96" i="18" s="1"/>
  <c r="K96" i="18" s="1"/>
  <c r="I97" i="18"/>
  <c r="H97" i="18" s="1"/>
  <c r="O97" i="18"/>
  <c r="N97" i="18" s="1"/>
  <c r="R97" i="18"/>
  <c r="S97" i="18"/>
  <c r="T97" i="18"/>
  <c r="Z97" i="18"/>
  <c r="AB97" i="18"/>
  <c r="AF97" i="18"/>
  <c r="L97" i="18" s="1"/>
  <c r="K97" i="18" s="1"/>
  <c r="I98" i="18"/>
  <c r="H98" i="18" s="1"/>
  <c r="O98" i="18"/>
  <c r="N98" i="18" s="1"/>
  <c r="R98" i="18"/>
  <c r="S98" i="18"/>
  <c r="T98" i="18"/>
  <c r="Z98" i="18"/>
  <c r="AB98" i="18"/>
  <c r="AF98" i="18"/>
  <c r="L98" i="18" s="1"/>
  <c r="K98" i="18" s="1"/>
  <c r="I99" i="18"/>
  <c r="H99" i="18" s="1"/>
  <c r="O99" i="18"/>
  <c r="N99" i="18" s="1"/>
  <c r="R99" i="18"/>
  <c r="S99" i="18"/>
  <c r="T99" i="18"/>
  <c r="Z99" i="18"/>
  <c r="AB99" i="18"/>
  <c r="AF99" i="18"/>
  <c r="L99" i="18" s="1"/>
  <c r="K99" i="18" s="1"/>
  <c r="I100" i="18"/>
  <c r="H100" i="18" s="1"/>
  <c r="O100" i="18"/>
  <c r="N100" i="18" s="1"/>
  <c r="R100" i="18"/>
  <c r="S100" i="18"/>
  <c r="T100" i="18"/>
  <c r="Z100" i="18"/>
  <c r="AB100" i="18"/>
  <c r="AF100" i="18"/>
  <c r="L100" i="18" s="1"/>
  <c r="K100" i="18" s="1"/>
  <c r="I101" i="18"/>
  <c r="H101" i="18" s="1"/>
  <c r="O101" i="18"/>
  <c r="N101" i="18" s="1"/>
  <c r="R101" i="18"/>
  <c r="S101" i="18"/>
  <c r="T101" i="18"/>
  <c r="Z101" i="18"/>
  <c r="AB101" i="18"/>
  <c r="AF101" i="18"/>
  <c r="L101" i="18" s="1"/>
  <c r="K101" i="18" s="1"/>
  <c r="I102" i="18"/>
  <c r="H102" i="18" s="1"/>
  <c r="O102" i="18"/>
  <c r="N102" i="18" s="1"/>
  <c r="R102" i="18"/>
  <c r="S102" i="18"/>
  <c r="T102" i="18"/>
  <c r="Z102" i="18"/>
  <c r="AB102" i="18"/>
  <c r="AF102" i="18"/>
  <c r="L102" i="18" s="1"/>
  <c r="K102" i="18" s="1"/>
  <c r="I103" i="18"/>
  <c r="H103" i="18" s="1"/>
  <c r="O103" i="18"/>
  <c r="N103" i="18" s="1"/>
  <c r="R103" i="18"/>
  <c r="S103" i="18"/>
  <c r="T103" i="18"/>
  <c r="Z103" i="18"/>
  <c r="AB103" i="18"/>
  <c r="AF103" i="18"/>
  <c r="L103" i="18" s="1"/>
  <c r="K103" i="18" s="1"/>
  <c r="I104" i="18"/>
  <c r="H104" i="18" s="1"/>
  <c r="O104" i="18"/>
  <c r="N104" i="18" s="1"/>
  <c r="R104" i="18"/>
  <c r="S104" i="18"/>
  <c r="T104" i="18"/>
  <c r="Z104" i="18"/>
  <c r="AB104" i="18"/>
  <c r="AF104" i="18"/>
  <c r="L104" i="18" s="1"/>
  <c r="K104" i="18" s="1"/>
  <c r="I105" i="18"/>
  <c r="H105" i="18" s="1"/>
  <c r="O105" i="18"/>
  <c r="N105" i="18" s="1"/>
  <c r="R105" i="18"/>
  <c r="S105" i="18"/>
  <c r="T105" i="18"/>
  <c r="Z105" i="18"/>
  <c r="AB105" i="18"/>
  <c r="AF105" i="18"/>
  <c r="L105" i="18" s="1"/>
  <c r="K105" i="18" s="1"/>
  <c r="I106" i="18"/>
  <c r="H106" i="18" s="1"/>
  <c r="R106" i="18"/>
  <c r="S106" i="18"/>
  <c r="T106" i="18"/>
  <c r="AB106" i="18"/>
  <c r="AF106" i="18"/>
  <c r="I107" i="18"/>
  <c r="H107" i="18" s="1"/>
  <c r="R107" i="18"/>
  <c r="S107" i="18"/>
  <c r="T107" i="18"/>
  <c r="AB107" i="18"/>
  <c r="AF107" i="18"/>
  <c r="I108" i="18"/>
  <c r="H108" i="18" s="1"/>
  <c r="R108" i="18"/>
  <c r="S108" i="18"/>
  <c r="T108" i="18"/>
  <c r="AB108" i="18"/>
  <c r="AF108" i="18"/>
  <c r="I109" i="18"/>
  <c r="H109" i="18" s="1"/>
  <c r="R109" i="18"/>
  <c r="S109" i="18"/>
  <c r="T109" i="18"/>
  <c r="AB109" i="18"/>
  <c r="AF109" i="18"/>
  <c r="I110" i="18"/>
  <c r="H110" i="18" s="1"/>
  <c r="R110" i="18"/>
  <c r="S110" i="18"/>
  <c r="T110" i="18"/>
  <c r="AB110" i="18"/>
  <c r="AF110" i="18"/>
  <c r="I111" i="18"/>
  <c r="H111" i="18" s="1"/>
  <c r="R111" i="18"/>
  <c r="S111" i="18"/>
  <c r="T111" i="18"/>
  <c r="AB111" i="18"/>
  <c r="AF111" i="18"/>
  <c r="I112" i="18"/>
  <c r="H112" i="18" s="1"/>
  <c r="R112" i="18"/>
  <c r="S112" i="18"/>
  <c r="T112" i="18"/>
  <c r="AB112" i="18"/>
  <c r="AF112" i="18"/>
  <c r="I113" i="18"/>
  <c r="H113" i="18" s="1"/>
  <c r="R113" i="18"/>
  <c r="S113" i="18"/>
  <c r="T113" i="18"/>
  <c r="AB113" i="18"/>
  <c r="AF113" i="18"/>
  <c r="I114" i="18"/>
  <c r="H114" i="18" s="1"/>
  <c r="L114" i="18"/>
  <c r="K114" i="18" s="1"/>
  <c r="R114" i="18"/>
  <c r="S114" i="18"/>
  <c r="T114" i="18"/>
  <c r="Z114" i="18"/>
  <c r="AB114" i="18"/>
  <c r="AF114" i="18"/>
  <c r="O114" i="18" s="1"/>
  <c r="N114" i="18" s="1"/>
  <c r="I115" i="18"/>
  <c r="H115" i="18" s="1"/>
  <c r="O115" i="18"/>
  <c r="N115" i="18" s="1"/>
  <c r="R115" i="18"/>
  <c r="S115" i="18"/>
  <c r="T115" i="18"/>
  <c r="Z115" i="18"/>
  <c r="AB115" i="18"/>
  <c r="AF115" i="18"/>
  <c r="L115" i="18" s="1"/>
  <c r="K115" i="18" s="1"/>
  <c r="I116" i="18"/>
  <c r="H116" i="18" s="1"/>
  <c r="O116" i="18"/>
  <c r="N116" i="18" s="1"/>
  <c r="R116" i="18"/>
  <c r="S116" i="18"/>
  <c r="T116" i="18"/>
  <c r="Z116" i="18"/>
  <c r="AB116" i="18"/>
  <c r="AF116" i="18"/>
  <c r="L116" i="18" s="1"/>
  <c r="K116" i="18" s="1"/>
  <c r="I117" i="18"/>
  <c r="H117" i="18" s="1"/>
  <c r="O117" i="18"/>
  <c r="N117" i="18" s="1"/>
  <c r="R117" i="18"/>
  <c r="S117" i="18"/>
  <c r="T117" i="18"/>
  <c r="Z117" i="18"/>
  <c r="AB117" i="18"/>
  <c r="AF117" i="18"/>
  <c r="L117" i="18" s="1"/>
  <c r="K117" i="18" s="1"/>
  <c r="I118" i="18"/>
  <c r="H118" i="18" s="1"/>
  <c r="O118" i="18"/>
  <c r="N118" i="18" s="1"/>
  <c r="R118" i="18"/>
  <c r="S118" i="18"/>
  <c r="T118" i="18"/>
  <c r="Z118" i="18"/>
  <c r="AB118" i="18"/>
  <c r="AF118" i="18"/>
  <c r="L118" i="18" s="1"/>
  <c r="K118" i="18" s="1"/>
  <c r="I119" i="18"/>
  <c r="H119" i="18" s="1"/>
  <c r="O119" i="18"/>
  <c r="N119" i="18" s="1"/>
  <c r="R119" i="18"/>
  <c r="S119" i="18"/>
  <c r="T119" i="18"/>
  <c r="Z119" i="18"/>
  <c r="AB119" i="18"/>
  <c r="AF119" i="18"/>
  <c r="L119" i="18" s="1"/>
  <c r="K119" i="18" s="1"/>
  <c r="I120" i="18"/>
  <c r="H120" i="18" s="1"/>
  <c r="O120" i="18"/>
  <c r="N120" i="18" s="1"/>
  <c r="R120" i="18"/>
  <c r="S120" i="18"/>
  <c r="T120" i="18"/>
  <c r="Z120" i="18"/>
  <c r="AB120" i="18"/>
  <c r="AF120" i="18"/>
  <c r="L120" i="18" s="1"/>
  <c r="K120" i="18" s="1"/>
  <c r="I121" i="18"/>
  <c r="H121" i="18" s="1"/>
  <c r="O121" i="18"/>
  <c r="N121" i="18" s="1"/>
  <c r="R121" i="18"/>
  <c r="S121" i="18"/>
  <c r="T121" i="18"/>
  <c r="Z121" i="18"/>
  <c r="AB121" i="18"/>
  <c r="AF121" i="18"/>
  <c r="L121" i="18" s="1"/>
  <c r="K121" i="18" s="1"/>
  <c r="I122" i="18"/>
  <c r="H122" i="18" s="1"/>
  <c r="R122" i="18"/>
  <c r="S122" i="18"/>
  <c r="T122" i="18"/>
  <c r="AB122" i="18"/>
  <c r="AF122" i="18"/>
  <c r="AA122" i="18" s="1"/>
  <c r="I123" i="18"/>
  <c r="H123" i="18" s="1"/>
  <c r="R123" i="18"/>
  <c r="S123" i="18"/>
  <c r="T123" i="18"/>
  <c r="AB123" i="18"/>
  <c r="AF123" i="18"/>
  <c r="L123" i="18" s="1"/>
  <c r="K123" i="18" s="1"/>
  <c r="I124" i="18"/>
  <c r="H124" i="18" s="1"/>
  <c r="R124" i="18"/>
  <c r="S124" i="18"/>
  <c r="T124" i="18"/>
  <c r="AB124" i="18"/>
  <c r="AF124" i="18"/>
  <c r="L124" i="18" s="1"/>
  <c r="K124" i="18" s="1"/>
  <c r="I125" i="18"/>
  <c r="H125" i="18" s="1"/>
  <c r="R125" i="18"/>
  <c r="S125" i="18"/>
  <c r="T125" i="18"/>
  <c r="AB125" i="18"/>
  <c r="AF125" i="18"/>
  <c r="L125" i="18" s="1"/>
  <c r="K125" i="18" s="1"/>
  <c r="I126" i="18"/>
  <c r="H126" i="18" s="1"/>
  <c r="R126" i="18"/>
  <c r="S126" i="18"/>
  <c r="T126" i="18"/>
  <c r="AB126" i="18"/>
  <c r="AF126" i="18"/>
  <c r="L126" i="18" s="1"/>
  <c r="K126" i="18" s="1"/>
  <c r="I127" i="18"/>
  <c r="H127" i="18" s="1"/>
  <c r="R127" i="18"/>
  <c r="S127" i="18"/>
  <c r="T127" i="18"/>
  <c r="AB127" i="18"/>
  <c r="AF127" i="18"/>
  <c r="L127" i="18" s="1"/>
  <c r="K127" i="18" s="1"/>
  <c r="I128" i="18"/>
  <c r="H128" i="18" s="1"/>
  <c r="R128" i="18"/>
  <c r="S128" i="18"/>
  <c r="T128" i="18"/>
  <c r="AB128" i="18"/>
  <c r="AF128" i="18"/>
  <c r="L128" i="18" s="1"/>
  <c r="K128" i="18" s="1"/>
  <c r="I129" i="18"/>
  <c r="H129" i="18" s="1"/>
  <c r="R129" i="18"/>
  <c r="S129" i="18"/>
  <c r="T129" i="18"/>
  <c r="AB129" i="18"/>
  <c r="AF129" i="18"/>
  <c r="L129" i="18" s="1"/>
  <c r="K129" i="18" s="1"/>
  <c r="I130" i="18"/>
  <c r="H130" i="18" s="1"/>
  <c r="R130" i="18"/>
  <c r="S130" i="18"/>
  <c r="T130" i="18"/>
  <c r="AB130" i="18"/>
  <c r="AF130" i="18"/>
  <c r="L130" i="18" s="1"/>
  <c r="K130" i="18" s="1"/>
  <c r="I131" i="18"/>
  <c r="H131" i="18" s="1"/>
  <c r="R131" i="18"/>
  <c r="S131" i="18"/>
  <c r="T131" i="18"/>
  <c r="AB131" i="18"/>
  <c r="AF131" i="18"/>
  <c r="L131" i="18" s="1"/>
  <c r="K131" i="18" s="1"/>
  <c r="I132" i="18"/>
  <c r="H132" i="18" s="1"/>
  <c r="R132" i="18"/>
  <c r="S132" i="18"/>
  <c r="T132" i="18"/>
  <c r="AB132" i="18"/>
  <c r="AF132" i="18"/>
  <c r="L132" i="18" s="1"/>
  <c r="K132" i="18" s="1"/>
  <c r="I133" i="18"/>
  <c r="H133" i="18" s="1"/>
  <c r="R133" i="18"/>
  <c r="S133" i="18"/>
  <c r="T133" i="18"/>
  <c r="AB133" i="18"/>
  <c r="AF133" i="18"/>
  <c r="L133" i="18" s="1"/>
  <c r="K133" i="18" s="1"/>
  <c r="I134" i="18"/>
  <c r="H134" i="18" s="1"/>
  <c r="R134" i="18"/>
  <c r="S134" i="18"/>
  <c r="T134" i="18"/>
  <c r="AB134" i="18"/>
  <c r="AF134" i="18"/>
  <c r="L134" i="18" s="1"/>
  <c r="K134" i="18" s="1"/>
  <c r="I135" i="18"/>
  <c r="H135" i="18" s="1"/>
  <c r="R135" i="18"/>
  <c r="S135" i="18"/>
  <c r="T135" i="18"/>
  <c r="AB135" i="18"/>
  <c r="AF135" i="18"/>
  <c r="L135" i="18" s="1"/>
  <c r="K135" i="18" s="1"/>
  <c r="I136" i="18"/>
  <c r="H136" i="18" s="1"/>
  <c r="R136" i="18"/>
  <c r="S136" i="18"/>
  <c r="T136" i="18"/>
  <c r="AB136" i="18"/>
  <c r="AF136" i="18"/>
  <c r="L136" i="18" s="1"/>
  <c r="K136" i="18" s="1"/>
  <c r="I137" i="18"/>
  <c r="H137" i="18" s="1"/>
  <c r="R137" i="18"/>
  <c r="S137" i="18"/>
  <c r="T137" i="18"/>
  <c r="AB137" i="18"/>
  <c r="AF137" i="18"/>
  <c r="L137" i="18" s="1"/>
  <c r="K137" i="18" s="1"/>
  <c r="I138" i="18"/>
  <c r="H138" i="18" s="1"/>
  <c r="L138" i="18"/>
  <c r="K138" i="18" s="1"/>
  <c r="O138" i="18"/>
  <c r="N138" i="18" s="1"/>
  <c r="R138" i="18"/>
  <c r="S138" i="18"/>
  <c r="T138" i="18"/>
  <c r="Z138" i="18"/>
  <c r="AB138" i="18"/>
  <c r="AF138" i="18"/>
  <c r="AA138" i="18" s="1"/>
  <c r="I139" i="18"/>
  <c r="H139" i="18" s="1"/>
  <c r="O139" i="18"/>
  <c r="N139" i="18" s="1"/>
  <c r="R139" i="18"/>
  <c r="S139" i="18"/>
  <c r="T139" i="18"/>
  <c r="Z139" i="18"/>
  <c r="AB139" i="18"/>
  <c r="AF139" i="18"/>
  <c r="L139" i="18" s="1"/>
  <c r="K139" i="18" s="1"/>
  <c r="I140" i="18"/>
  <c r="H140" i="18" s="1"/>
  <c r="O140" i="18"/>
  <c r="N140" i="18" s="1"/>
  <c r="R140" i="18"/>
  <c r="S140" i="18"/>
  <c r="T140" i="18"/>
  <c r="Z140" i="18"/>
  <c r="AB140" i="18"/>
  <c r="AF140" i="18"/>
  <c r="L140" i="18" s="1"/>
  <c r="K140" i="18" s="1"/>
  <c r="I141" i="18"/>
  <c r="H141" i="18" s="1"/>
  <c r="O141" i="18"/>
  <c r="N141" i="18" s="1"/>
  <c r="R141" i="18"/>
  <c r="S141" i="18"/>
  <c r="T141" i="18"/>
  <c r="Z141" i="18"/>
  <c r="AB141" i="18"/>
  <c r="AF141" i="18"/>
  <c r="L141" i="18" s="1"/>
  <c r="K141" i="18" s="1"/>
  <c r="I142" i="18"/>
  <c r="H142" i="18" s="1"/>
  <c r="O142" i="18"/>
  <c r="N142" i="18" s="1"/>
  <c r="R142" i="18"/>
  <c r="S142" i="18"/>
  <c r="T142" i="18"/>
  <c r="Z142" i="18"/>
  <c r="AB142" i="18"/>
  <c r="AF142" i="18"/>
  <c r="L142" i="18" s="1"/>
  <c r="K142" i="18" s="1"/>
  <c r="I143" i="18"/>
  <c r="H143" i="18" s="1"/>
  <c r="O143" i="18"/>
  <c r="N143" i="18" s="1"/>
  <c r="R143" i="18"/>
  <c r="S143" i="18"/>
  <c r="T143" i="18"/>
  <c r="Z143" i="18"/>
  <c r="AB143" i="18"/>
  <c r="AF143" i="18"/>
  <c r="L143" i="18" s="1"/>
  <c r="K143" i="18" s="1"/>
  <c r="I144" i="18"/>
  <c r="H144" i="18" s="1"/>
  <c r="O144" i="18"/>
  <c r="N144" i="18" s="1"/>
  <c r="R144" i="18"/>
  <c r="S144" i="18"/>
  <c r="T144" i="18"/>
  <c r="Z144" i="18"/>
  <c r="AB144" i="18"/>
  <c r="AF144" i="18"/>
  <c r="L144" i="18" s="1"/>
  <c r="K144" i="18" s="1"/>
  <c r="I145" i="18"/>
  <c r="H145" i="18" s="1"/>
  <c r="O145" i="18"/>
  <c r="N145" i="18" s="1"/>
  <c r="R145" i="18"/>
  <c r="S145" i="18"/>
  <c r="T145" i="18"/>
  <c r="Z145" i="18"/>
  <c r="AB145" i="18"/>
  <c r="AF145" i="18"/>
  <c r="L145" i="18" s="1"/>
  <c r="K145" i="18" s="1"/>
  <c r="I146" i="18"/>
  <c r="H146" i="18" s="1"/>
  <c r="O146" i="18"/>
  <c r="N146" i="18" s="1"/>
  <c r="R146" i="18"/>
  <c r="S146" i="18"/>
  <c r="T146" i="18"/>
  <c r="Z146" i="18"/>
  <c r="AB146" i="18"/>
  <c r="AF146" i="18"/>
  <c r="L146" i="18" s="1"/>
  <c r="K146" i="18" s="1"/>
  <c r="I147" i="18"/>
  <c r="H147" i="18" s="1"/>
  <c r="O147" i="18"/>
  <c r="N147" i="18" s="1"/>
  <c r="R147" i="18"/>
  <c r="S147" i="18"/>
  <c r="T147" i="18"/>
  <c r="Z147" i="18"/>
  <c r="AB147" i="18"/>
  <c r="AF147" i="18"/>
  <c r="L147" i="18" s="1"/>
  <c r="K147" i="18" s="1"/>
  <c r="I148" i="18"/>
  <c r="H148" i="18" s="1"/>
  <c r="O148" i="18"/>
  <c r="N148" i="18" s="1"/>
  <c r="R148" i="18"/>
  <c r="S148" i="18"/>
  <c r="T148" i="18"/>
  <c r="Z148" i="18"/>
  <c r="AB148" i="18"/>
  <c r="AF148" i="18"/>
  <c r="L148" i="18" s="1"/>
  <c r="K148" i="18" s="1"/>
  <c r="I149" i="18"/>
  <c r="H149" i="18" s="1"/>
  <c r="O149" i="18"/>
  <c r="N149" i="18" s="1"/>
  <c r="R149" i="18"/>
  <c r="S149" i="18"/>
  <c r="T149" i="18"/>
  <c r="Z149" i="18"/>
  <c r="AB149" i="18"/>
  <c r="AF149" i="18"/>
  <c r="L149" i="18" s="1"/>
  <c r="K149" i="18" s="1"/>
  <c r="I150" i="18"/>
  <c r="H150" i="18" s="1"/>
  <c r="O150" i="18"/>
  <c r="N150" i="18" s="1"/>
  <c r="R150" i="18"/>
  <c r="S150" i="18"/>
  <c r="T150" i="18"/>
  <c r="Z150" i="18"/>
  <c r="AB150" i="18"/>
  <c r="AF150" i="18"/>
  <c r="L150" i="18" s="1"/>
  <c r="K150" i="18" s="1"/>
  <c r="I151" i="18"/>
  <c r="H151" i="18" s="1"/>
  <c r="O151" i="18"/>
  <c r="N151" i="18" s="1"/>
  <c r="R151" i="18"/>
  <c r="S151" i="18"/>
  <c r="T151" i="18"/>
  <c r="Z151" i="18"/>
  <c r="AB151" i="18"/>
  <c r="AF151" i="18"/>
  <c r="L151" i="18" s="1"/>
  <c r="K151" i="18" s="1"/>
  <c r="I152" i="18"/>
  <c r="H152" i="18" s="1"/>
  <c r="O152" i="18"/>
  <c r="N152" i="18" s="1"/>
  <c r="R152" i="18"/>
  <c r="S152" i="18"/>
  <c r="T152" i="18"/>
  <c r="Z152" i="18"/>
  <c r="AB152" i="18"/>
  <c r="AF152" i="18"/>
  <c r="L152" i="18" s="1"/>
  <c r="K152" i="18" s="1"/>
  <c r="I153" i="18"/>
  <c r="H153" i="18" s="1"/>
  <c r="O153" i="18"/>
  <c r="N153" i="18" s="1"/>
  <c r="R153" i="18"/>
  <c r="S153" i="18"/>
  <c r="T153" i="18"/>
  <c r="Z153" i="18"/>
  <c r="AB153" i="18"/>
  <c r="AF153" i="18"/>
  <c r="L153" i="18" s="1"/>
  <c r="K153" i="18" s="1"/>
  <c r="I154" i="18"/>
  <c r="H154" i="18" s="1"/>
  <c r="O154" i="18"/>
  <c r="N154" i="18" s="1"/>
  <c r="R154" i="18"/>
  <c r="S154" i="18"/>
  <c r="T154" i="18"/>
  <c r="Z154" i="18"/>
  <c r="AB154" i="18"/>
  <c r="AF154" i="18"/>
  <c r="L154" i="18" s="1"/>
  <c r="K154" i="18" s="1"/>
  <c r="I155" i="18"/>
  <c r="H155" i="18" s="1"/>
  <c r="R155" i="18"/>
  <c r="S155" i="18"/>
  <c r="T155" i="18"/>
  <c r="AB155" i="18"/>
  <c r="AF155" i="18"/>
  <c r="I156" i="18"/>
  <c r="H156" i="18" s="1"/>
  <c r="R156" i="18"/>
  <c r="S156" i="18"/>
  <c r="T156" i="18"/>
  <c r="AB156" i="18"/>
  <c r="AF156" i="18"/>
  <c r="I157" i="18"/>
  <c r="H157" i="18" s="1"/>
  <c r="R157" i="18"/>
  <c r="S157" i="18"/>
  <c r="T157" i="18"/>
  <c r="AB157" i="18"/>
  <c r="AF157" i="18"/>
  <c r="I158" i="18"/>
  <c r="H158" i="18" s="1"/>
  <c r="R158" i="18"/>
  <c r="S158" i="18"/>
  <c r="T158" i="18"/>
  <c r="AB158" i="18"/>
  <c r="AF158" i="18"/>
  <c r="I159" i="18"/>
  <c r="H159" i="18" s="1"/>
  <c r="R159" i="18"/>
  <c r="S159" i="18"/>
  <c r="T159" i="18"/>
  <c r="AB159" i="18"/>
  <c r="AF159" i="18"/>
  <c r="I160" i="18"/>
  <c r="H160" i="18" s="1"/>
  <c r="R160" i="18"/>
  <c r="S160" i="18"/>
  <c r="T160" i="18"/>
  <c r="AB160" i="18"/>
  <c r="AF160" i="18"/>
  <c r="I161" i="18"/>
  <c r="H161" i="18" s="1"/>
  <c r="R161" i="18"/>
  <c r="S161" i="18"/>
  <c r="T161" i="18"/>
  <c r="AB161" i="18"/>
  <c r="AF161" i="18"/>
  <c r="I162" i="18"/>
  <c r="H162" i="18" s="1"/>
  <c r="R162" i="18"/>
  <c r="S162" i="18"/>
  <c r="T162" i="18"/>
  <c r="AB162" i="18"/>
  <c r="AF162" i="18"/>
  <c r="I163" i="18"/>
  <c r="H163" i="18" s="1"/>
  <c r="R163" i="18"/>
  <c r="S163" i="18"/>
  <c r="T163" i="18"/>
  <c r="AB163" i="18"/>
  <c r="AF163" i="18"/>
  <c r="I164" i="18"/>
  <c r="H164" i="18" s="1"/>
  <c r="R164" i="18"/>
  <c r="S164" i="18"/>
  <c r="T164" i="18"/>
  <c r="AB164" i="18"/>
  <c r="AF164" i="18"/>
  <c r="I165" i="18"/>
  <c r="H165" i="18" s="1"/>
  <c r="R165" i="18"/>
  <c r="S165" i="18"/>
  <c r="T165" i="18"/>
  <c r="AB165" i="18"/>
  <c r="AF165" i="18"/>
  <c r="I166" i="18"/>
  <c r="H166" i="18" s="1"/>
  <c r="R166" i="18"/>
  <c r="S166" i="18"/>
  <c r="T166" i="18"/>
  <c r="AB166" i="18"/>
  <c r="AF166" i="18"/>
  <c r="I167" i="18"/>
  <c r="H167" i="18" s="1"/>
  <c r="R167" i="18"/>
  <c r="S167" i="18"/>
  <c r="T167" i="18"/>
  <c r="AB167" i="18"/>
  <c r="AF167" i="18"/>
  <c r="I168" i="18"/>
  <c r="H168" i="18" s="1"/>
  <c r="R168" i="18"/>
  <c r="S168" i="18"/>
  <c r="T168" i="18"/>
  <c r="AB168" i="18"/>
  <c r="AF168" i="18"/>
  <c r="I169" i="18"/>
  <c r="H169" i="18" s="1"/>
  <c r="R169" i="18"/>
  <c r="S169" i="18"/>
  <c r="T169" i="18"/>
  <c r="AB169" i="18"/>
  <c r="AF169" i="18"/>
  <c r="I170" i="18"/>
  <c r="H170" i="18" s="1"/>
  <c r="R170" i="18"/>
  <c r="S170" i="18"/>
  <c r="T170" i="18"/>
  <c r="AB170" i="18"/>
  <c r="AF170" i="18"/>
  <c r="I171" i="18"/>
  <c r="H171" i="18" s="1"/>
  <c r="L171" i="18"/>
  <c r="K171" i="18" s="1"/>
  <c r="O171" i="18"/>
  <c r="N171" i="18" s="1"/>
  <c r="R171" i="18"/>
  <c r="S171" i="18"/>
  <c r="T171" i="18"/>
  <c r="Z171" i="18"/>
  <c r="AB171" i="18"/>
  <c r="AF171" i="18"/>
  <c r="AA171" i="18" s="1"/>
  <c r="I172" i="18"/>
  <c r="H172" i="18" s="1"/>
  <c r="O172" i="18"/>
  <c r="N172" i="18" s="1"/>
  <c r="R172" i="18"/>
  <c r="S172" i="18"/>
  <c r="T172" i="18"/>
  <c r="Z172" i="18"/>
  <c r="AB172" i="18"/>
  <c r="AF172" i="18"/>
  <c r="L172" i="18" s="1"/>
  <c r="K172" i="18" s="1"/>
  <c r="I173" i="18"/>
  <c r="H173" i="18" s="1"/>
  <c r="O173" i="18"/>
  <c r="N173" i="18" s="1"/>
  <c r="R173" i="18"/>
  <c r="S173" i="18"/>
  <c r="T173" i="18"/>
  <c r="Z173" i="18"/>
  <c r="AB173" i="18"/>
  <c r="AF173" i="18"/>
  <c r="L173" i="18" s="1"/>
  <c r="K173" i="18" s="1"/>
  <c r="I174" i="18"/>
  <c r="H174" i="18" s="1"/>
  <c r="O174" i="18"/>
  <c r="N174" i="18" s="1"/>
  <c r="R174" i="18"/>
  <c r="S174" i="18"/>
  <c r="T174" i="18"/>
  <c r="Z174" i="18"/>
  <c r="AB174" i="18"/>
  <c r="AF174" i="18"/>
  <c r="L174" i="18" s="1"/>
  <c r="K174" i="18" s="1"/>
  <c r="I175" i="18"/>
  <c r="H175" i="18" s="1"/>
  <c r="O175" i="18"/>
  <c r="N175" i="18" s="1"/>
  <c r="R175" i="18"/>
  <c r="S175" i="18"/>
  <c r="T175" i="18"/>
  <c r="Z175" i="18"/>
  <c r="AB175" i="18"/>
  <c r="AF175" i="18"/>
  <c r="L175" i="18" s="1"/>
  <c r="K175" i="18" s="1"/>
  <c r="I176" i="18"/>
  <c r="H176" i="18" s="1"/>
  <c r="O176" i="18"/>
  <c r="N176" i="18" s="1"/>
  <c r="R176" i="18"/>
  <c r="S176" i="18"/>
  <c r="T176" i="18"/>
  <c r="Z176" i="18"/>
  <c r="AB176" i="18"/>
  <c r="AF176" i="18"/>
  <c r="L176" i="18" s="1"/>
  <c r="K176" i="18" s="1"/>
  <c r="I177" i="18"/>
  <c r="H177" i="18" s="1"/>
  <c r="O177" i="18"/>
  <c r="N177" i="18" s="1"/>
  <c r="R177" i="18"/>
  <c r="S177" i="18"/>
  <c r="T177" i="18"/>
  <c r="Z177" i="18"/>
  <c r="AB177" i="18"/>
  <c r="AF177" i="18"/>
  <c r="L177" i="18" s="1"/>
  <c r="K177" i="18" s="1"/>
  <c r="I178" i="18"/>
  <c r="H178" i="18" s="1"/>
  <c r="O178" i="18"/>
  <c r="N178" i="18" s="1"/>
  <c r="R178" i="18"/>
  <c r="S178" i="18"/>
  <c r="T178" i="18"/>
  <c r="Z178" i="18"/>
  <c r="AB178" i="18"/>
  <c r="AF178" i="18"/>
  <c r="L178" i="18" s="1"/>
  <c r="K178" i="18" s="1"/>
  <c r="I179" i="18"/>
  <c r="H179" i="18" s="1"/>
  <c r="O179" i="18"/>
  <c r="N179" i="18" s="1"/>
  <c r="R179" i="18"/>
  <c r="S179" i="18"/>
  <c r="T179" i="18"/>
  <c r="Z179" i="18"/>
  <c r="AB179" i="18"/>
  <c r="AF179" i="18"/>
  <c r="L179" i="18" s="1"/>
  <c r="K179" i="18" s="1"/>
  <c r="I180" i="18"/>
  <c r="H180" i="18" s="1"/>
  <c r="O180" i="18"/>
  <c r="N180" i="18" s="1"/>
  <c r="R180" i="18"/>
  <c r="S180" i="18"/>
  <c r="T180" i="18"/>
  <c r="Z180" i="18"/>
  <c r="AB180" i="18"/>
  <c r="AF180" i="18"/>
  <c r="L180" i="18" s="1"/>
  <c r="K180" i="18" s="1"/>
  <c r="I181" i="18"/>
  <c r="H181" i="18" s="1"/>
  <c r="O181" i="18"/>
  <c r="N181" i="18" s="1"/>
  <c r="R181" i="18"/>
  <c r="S181" i="18"/>
  <c r="T181" i="18"/>
  <c r="Z181" i="18"/>
  <c r="AB181" i="18"/>
  <c r="AF181" i="18"/>
  <c r="L181" i="18" s="1"/>
  <c r="K181" i="18" s="1"/>
  <c r="I182" i="18"/>
  <c r="H182" i="18" s="1"/>
  <c r="O182" i="18"/>
  <c r="N182" i="18" s="1"/>
  <c r="R182" i="18"/>
  <c r="S182" i="18"/>
  <c r="T182" i="18"/>
  <c r="Z182" i="18"/>
  <c r="AB182" i="18"/>
  <c r="AF182" i="18"/>
  <c r="L182" i="18" s="1"/>
  <c r="K182" i="18" s="1"/>
  <c r="I183" i="18"/>
  <c r="H183" i="18" s="1"/>
  <c r="O183" i="18"/>
  <c r="N183" i="18" s="1"/>
  <c r="R183" i="18"/>
  <c r="S183" i="18"/>
  <c r="T183" i="18"/>
  <c r="Z183" i="18"/>
  <c r="AB183" i="18"/>
  <c r="AF183" i="18"/>
  <c r="L183" i="18" s="1"/>
  <c r="K183" i="18" s="1"/>
  <c r="I184" i="18"/>
  <c r="H184" i="18" s="1"/>
  <c r="O184" i="18"/>
  <c r="N184" i="18" s="1"/>
  <c r="R184" i="18"/>
  <c r="S184" i="18"/>
  <c r="T184" i="18"/>
  <c r="Z184" i="18"/>
  <c r="AB184" i="18"/>
  <c r="AF184" i="18"/>
  <c r="L184" i="18" s="1"/>
  <c r="K184" i="18" s="1"/>
  <c r="I185" i="18"/>
  <c r="H185" i="18" s="1"/>
  <c r="O185" i="18"/>
  <c r="N185" i="18" s="1"/>
  <c r="R185" i="18"/>
  <c r="S185" i="18"/>
  <c r="T185" i="18"/>
  <c r="Z185" i="18"/>
  <c r="AB185" i="18"/>
  <c r="AF185" i="18"/>
  <c r="L185" i="18" s="1"/>
  <c r="K185" i="18" s="1"/>
  <c r="I186" i="18"/>
  <c r="H186" i="18" s="1"/>
  <c r="O186" i="18"/>
  <c r="N186" i="18" s="1"/>
  <c r="R186" i="18"/>
  <c r="S186" i="18"/>
  <c r="T186" i="18"/>
  <c r="Z186" i="18"/>
  <c r="AB186" i="18"/>
  <c r="AF186" i="18"/>
  <c r="L186" i="18" s="1"/>
  <c r="K186" i="18" s="1"/>
  <c r="I187" i="18"/>
  <c r="H187" i="18" s="1"/>
  <c r="R187" i="18"/>
  <c r="S187" i="18"/>
  <c r="T187" i="18"/>
  <c r="AB187" i="18"/>
  <c r="AF187" i="18"/>
  <c r="I188" i="18"/>
  <c r="H188" i="18" s="1"/>
  <c r="R188" i="18"/>
  <c r="S188" i="18"/>
  <c r="T188" i="18"/>
  <c r="AB188" i="18"/>
  <c r="AF188" i="18"/>
  <c r="I189" i="18"/>
  <c r="H189" i="18" s="1"/>
  <c r="R189" i="18"/>
  <c r="S189" i="18"/>
  <c r="T189" i="18"/>
  <c r="AB189" i="18"/>
  <c r="AF189" i="18"/>
  <c r="I190" i="18"/>
  <c r="H190" i="18" s="1"/>
  <c r="R190" i="18"/>
  <c r="S190" i="18"/>
  <c r="T190" i="18"/>
  <c r="AB190" i="18"/>
  <c r="AF190" i="18"/>
  <c r="I191" i="18"/>
  <c r="H191" i="18" s="1"/>
  <c r="R191" i="18"/>
  <c r="S191" i="18"/>
  <c r="T191" i="18"/>
  <c r="AB191" i="18"/>
  <c r="AF191" i="18"/>
  <c r="I192" i="18"/>
  <c r="H192" i="18" s="1"/>
  <c r="R192" i="18"/>
  <c r="S192" i="18"/>
  <c r="T192" i="18"/>
  <c r="AB192" i="18"/>
  <c r="AF192" i="18"/>
  <c r="I193" i="18"/>
  <c r="H193" i="18" s="1"/>
  <c r="R193" i="18"/>
  <c r="S193" i="18"/>
  <c r="T193" i="18"/>
  <c r="AB193" i="18"/>
  <c r="AF193" i="18"/>
  <c r="I194" i="18"/>
  <c r="H194" i="18" s="1"/>
  <c r="R194" i="18"/>
  <c r="S194" i="18"/>
  <c r="T194" i="18"/>
  <c r="AB194" i="18"/>
  <c r="AF194" i="18"/>
  <c r="I195" i="18"/>
  <c r="H195" i="18" s="1"/>
  <c r="L195" i="18"/>
  <c r="K195" i="18" s="1"/>
  <c r="R195" i="18"/>
  <c r="S195" i="18"/>
  <c r="T195" i="18"/>
  <c r="Z195" i="18"/>
  <c r="AB195" i="18"/>
  <c r="AF195" i="18"/>
  <c r="O195" i="18" s="1"/>
  <c r="N195" i="18" s="1"/>
  <c r="I196" i="18"/>
  <c r="H196" i="18" s="1"/>
  <c r="O196" i="18"/>
  <c r="N196" i="18" s="1"/>
  <c r="R196" i="18"/>
  <c r="S196" i="18"/>
  <c r="T196" i="18"/>
  <c r="Z196" i="18"/>
  <c r="AB196" i="18"/>
  <c r="AF196" i="18"/>
  <c r="L196" i="18" s="1"/>
  <c r="K196" i="18" s="1"/>
  <c r="I197" i="18"/>
  <c r="H197" i="18" s="1"/>
  <c r="O197" i="18"/>
  <c r="N197" i="18" s="1"/>
  <c r="R197" i="18"/>
  <c r="S197" i="18"/>
  <c r="T197" i="18"/>
  <c r="Z197" i="18"/>
  <c r="AB197" i="18"/>
  <c r="AF197" i="18"/>
  <c r="L197" i="18" s="1"/>
  <c r="K197" i="18" s="1"/>
  <c r="I198" i="18"/>
  <c r="H198" i="18" s="1"/>
  <c r="O198" i="18"/>
  <c r="N198" i="18" s="1"/>
  <c r="R198" i="18"/>
  <c r="S198" i="18"/>
  <c r="T198" i="18"/>
  <c r="Z198" i="18"/>
  <c r="AB198" i="18"/>
  <c r="AF198" i="18"/>
  <c r="L198" i="18" s="1"/>
  <c r="K198" i="18" s="1"/>
  <c r="I199" i="18"/>
  <c r="H199" i="18" s="1"/>
  <c r="O199" i="18"/>
  <c r="N199" i="18" s="1"/>
  <c r="R199" i="18"/>
  <c r="S199" i="18"/>
  <c r="T199" i="18"/>
  <c r="Z199" i="18"/>
  <c r="AB199" i="18"/>
  <c r="AF199" i="18"/>
  <c r="L199" i="18" s="1"/>
  <c r="K199" i="18" s="1"/>
  <c r="I200" i="18"/>
  <c r="H200" i="18" s="1"/>
  <c r="O200" i="18"/>
  <c r="N200" i="18" s="1"/>
  <c r="R200" i="18"/>
  <c r="S200" i="18"/>
  <c r="T200" i="18"/>
  <c r="Z200" i="18"/>
  <c r="AB200" i="18"/>
  <c r="AF200" i="18"/>
  <c r="L200" i="18" s="1"/>
  <c r="K200" i="18" s="1"/>
  <c r="I201" i="18"/>
  <c r="H201" i="18" s="1"/>
  <c r="O201" i="18"/>
  <c r="N201" i="18" s="1"/>
  <c r="R201" i="18"/>
  <c r="S201" i="18"/>
  <c r="T201" i="18"/>
  <c r="Z201" i="18"/>
  <c r="AB201" i="18"/>
  <c r="AF201" i="18"/>
  <c r="L201" i="18" s="1"/>
  <c r="K201" i="18" s="1"/>
  <c r="I202" i="18"/>
  <c r="H202" i="18" s="1"/>
  <c r="O202" i="18"/>
  <c r="N202" i="18" s="1"/>
  <c r="R202" i="18"/>
  <c r="S202" i="18"/>
  <c r="T202" i="18"/>
  <c r="Z202" i="18"/>
  <c r="AB202" i="18"/>
  <c r="AF202" i="18"/>
  <c r="L202" i="18" s="1"/>
  <c r="K202" i="18" s="1"/>
  <c r="I203" i="18"/>
  <c r="H203" i="18" s="1"/>
  <c r="R203" i="18"/>
  <c r="S203" i="18"/>
  <c r="T203" i="18"/>
  <c r="AB203" i="18"/>
  <c r="AF203" i="18"/>
  <c r="AA203" i="18" s="1"/>
  <c r="I204" i="18"/>
  <c r="H204" i="18" s="1"/>
  <c r="R204" i="18"/>
  <c r="S204" i="18"/>
  <c r="T204" i="18"/>
  <c r="AB204" i="18"/>
  <c r="AF204" i="18"/>
  <c r="L204" i="18" s="1"/>
  <c r="K204" i="18" s="1"/>
  <c r="I205" i="18"/>
  <c r="H205" i="18" s="1"/>
  <c r="R205" i="18"/>
  <c r="S205" i="18"/>
  <c r="T205" i="18"/>
  <c r="AB205" i="18"/>
  <c r="AF205" i="18"/>
  <c r="L205" i="18" s="1"/>
  <c r="K205" i="18" s="1"/>
  <c r="I206" i="18"/>
  <c r="H206" i="18" s="1"/>
  <c r="R206" i="18"/>
  <c r="S206" i="18"/>
  <c r="T206" i="18"/>
  <c r="AB206" i="18"/>
  <c r="AF206" i="18"/>
  <c r="L206" i="18" s="1"/>
  <c r="K206" i="18" s="1"/>
  <c r="I207" i="18"/>
  <c r="H207" i="18" s="1"/>
  <c r="R207" i="18"/>
  <c r="S207" i="18"/>
  <c r="T207" i="18"/>
  <c r="AB207" i="18"/>
  <c r="AF207" i="18"/>
  <c r="L207" i="18" s="1"/>
  <c r="K207" i="18" s="1"/>
  <c r="I208" i="18"/>
  <c r="H208" i="18" s="1"/>
  <c r="R208" i="18"/>
  <c r="S208" i="18"/>
  <c r="T208" i="18"/>
  <c r="AB208" i="18"/>
  <c r="AF208" i="18"/>
  <c r="L208" i="18" s="1"/>
  <c r="K208" i="18" s="1"/>
  <c r="I209" i="18"/>
  <c r="H209" i="18" s="1"/>
  <c r="R209" i="18"/>
  <c r="S209" i="18"/>
  <c r="T209" i="18"/>
  <c r="AB209" i="18"/>
  <c r="AF209" i="18"/>
  <c r="L209" i="18" s="1"/>
  <c r="K209" i="18" s="1"/>
  <c r="I210" i="18"/>
  <c r="H210" i="18" s="1"/>
  <c r="R210" i="18"/>
  <c r="S210" i="18"/>
  <c r="T210" i="18"/>
  <c r="AB210" i="18"/>
  <c r="AF210" i="18"/>
  <c r="L210" i="18" s="1"/>
  <c r="K210" i="18" s="1"/>
  <c r="I211" i="18"/>
  <c r="H211" i="18" s="1"/>
  <c r="R211" i="18"/>
  <c r="S211" i="18"/>
  <c r="T211" i="18"/>
  <c r="AB211" i="18"/>
  <c r="AF211" i="18"/>
  <c r="L211" i="18" s="1"/>
  <c r="K211" i="18" s="1"/>
  <c r="I212" i="18"/>
  <c r="H212" i="18" s="1"/>
  <c r="R212" i="18"/>
  <c r="S212" i="18"/>
  <c r="T212" i="18"/>
  <c r="AB212" i="18"/>
  <c r="AF212" i="18"/>
  <c r="L212" i="18" s="1"/>
  <c r="K212" i="18" s="1"/>
  <c r="I213" i="18"/>
  <c r="H213" i="18" s="1"/>
  <c r="R213" i="18"/>
  <c r="S213" i="18"/>
  <c r="T213" i="18"/>
  <c r="AB213" i="18"/>
  <c r="AF213" i="18"/>
  <c r="L213" i="18" s="1"/>
  <c r="K213" i="18" s="1"/>
  <c r="I214" i="18"/>
  <c r="H214" i="18" s="1"/>
  <c r="R214" i="18"/>
  <c r="S214" i="18"/>
  <c r="T214" i="18"/>
  <c r="AB214" i="18"/>
  <c r="AF214" i="18"/>
  <c r="L214" i="18" s="1"/>
  <c r="K214" i="18" s="1"/>
  <c r="I215" i="18"/>
  <c r="H215" i="18" s="1"/>
  <c r="R215" i="18"/>
  <c r="S215" i="18"/>
  <c r="T215" i="18"/>
  <c r="AB215" i="18"/>
  <c r="AF215" i="18"/>
  <c r="L215" i="18" s="1"/>
  <c r="K215" i="18" s="1"/>
  <c r="I216" i="18"/>
  <c r="H216" i="18" s="1"/>
  <c r="R216" i="18"/>
  <c r="S216" i="18"/>
  <c r="T216" i="18"/>
  <c r="AB216" i="18"/>
  <c r="AF216" i="18"/>
  <c r="L216" i="18" s="1"/>
  <c r="K216" i="18" s="1"/>
  <c r="I217" i="18"/>
  <c r="H217" i="18" s="1"/>
  <c r="R217" i="18"/>
  <c r="S217" i="18"/>
  <c r="T217" i="18"/>
  <c r="AB217" i="18"/>
  <c r="AF217" i="18"/>
  <c r="L217" i="18" s="1"/>
  <c r="K217" i="18" s="1"/>
  <c r="I218" i="18"/>
  <c r="H218" i="18" s="1"/>
  <c r="R218" i="18"/>
  <c r="S218" i="18"/>
  <c r="T218" i="18"/>
  <c r="AB218" i="18"/>
  <c r="AF218" i="18"/>
  <c r="L218" i="18" s="1"/>
  <c r="K218" i="18" s="1"/>
  <c r="I219" i="18"/>
  <c r="H219" i="18" s="1"/>
  <c r="L219" i="18"/>
  <c r="K219" i="18" s="1"/>
  <c r="O219" i="18"/>
  <c r="N219" i="18" s="1"/>
  <c r="R219" i="18"/>
  <c r="S219" i="18"/>
  <c r="T219" i="18"/>
  <c r="Z219" i="18"/>
  <c r="AB219" i="18"/>
  <c r="AF219" i="18"/>
  <c r="AA219" i="18" s="1"/>
  <c r="I220" i="18"/>
  <c r="H220" i="18" s="1"/>
  <c r="O220" i="18"/>
  <c r="N220" i="18" s="1"/>
  <c r="R220" i="18"/>
  <c r="S220" i="18"/>
  <c r="T220" i="18"/>
  <c r="Z220" i="18"/>
  <c r="AB220" i="18"/>
  <c r="AF220" i="18"/>
  <c r="L220" i="18" s="1"/>
  <c r="K220" i="18" s="1"/>
  <c r="I221" i="18"/>
  <c r="H221" i="18" s="1"/>
  <c r="O221" i="18"/>
  <c r="N221" i="18" s="1"/>
  <c r="R221" i="18"/>
  <c r="S221" i="18"/>
  <c r="T221" i="18"/>
  <c r="Z221" i="18"/>
  <c r="AB221" i="18"/>
  <c r="AF221" i="18"/>
  <c r="L221" i="18" s="1"/>
  <c r="K221" i="18" s="1"/>
  <c r="I222" i="18"/>
  <c r="H222" i="18" s="1"/>
  <c r="O222" i="18"/>
  <c r="N222" i="18" s="1"/>
  <c r="R222" i="18"/>
  <c r="S222" i="18"/>
  <c r="T222" i="18"/>
  <c r="Z222" i="18"/>
  <c r="AB222" i="18"/>
  <c r="AF222" i="18"/>
  <c r="L222" i="18" s="1"/>
  <c r="K222" i="18" s="1"/>
  <c r="I223" i="18"/>
  <c r="H223" i="18" s="1"/>
  <c r="O223" i="18"/>
  <c r="N223" i="18" s="1"/>
  <c r="R223" i="18"/>
  <c r="S223" i="18"/>
  <c r="T223" i="18"/>
  <c r="Z223" i="18"/>
  <c r="AB223" i="18"/>
  <c r="AF223" i="18"/>
  <c r="L223" i="18" s="1"/>
  <c r="K223" i="18" s="1"/>
  <c r="I224" i="18"/>
  <c r="H224" i="18" s="1"/>
  <c r="O224" i="18"/>
  <c r="N224" i="18" s="1"/>
  <c r="R224" i="18"/>
  <c r="S224" i="18"/>
  <c r="T224" i="18"/>
  <c r="Z224" i="18"/>
  <c r="AB224" i="18"/>
  <c r="AF224" i="18"/>
  <c r="L224" i="18" s="1"/>
  <c r="K224" i="18" s="1"/>
  <c r="I225" i="18"/>
  <c r="H225" i="18" s="1"/>
  <c r="O225" i="18"/>
  <c r="N225" i="18" s="1"/>
  <c r="R225" i="18"/>
  <c r="S225" i="18"/>
  <c r="T225" i="18"/>
  <c r="Z225" i="18"/>
  <c r="AB225" i="18"/>
  <c r="AF225" i="18"/>
  <c r="L225" i="18" s="1"/>
  <c r="K225" i="18" s="1"/>
  <c r="I226" i="18"/>
  <c r="H226" i="18" s="1"/>
  <c r="O226" i="18"/>
  <c r="N226" i="18" s="1"/>
  <c r="R226" i="18"/>
  <c r="S226" i="18"/>
  <c r="T226" i="18"/>
  <c r="Z226" i="18"/>
  <c r="AB226" i="18"/>
  <c r="AF226" i="18"/>
  <c r="L226" i="18" s="1"/>
  <c r="K226" i="18" s="1"/>
  <c r="I227" i="18"/>
  <c r="H227" i="18" s="1"/>
  <c r="O227" i="18"/>
  <c r="N227" i="18" s="1"/>
  <c r="R227" i="18"/>
  <c r="S227" i="18"/>
  <c r="T227" i="18"/>
  <c r="Z227" i="18"/>
  <c r="AB227" i="18"/>
  <c r="AF227" i="18"/>
  <c r="L227" i="18" s="1"/>
  <c r="K227" i="18" s="1"/>
  <c r="I228" i="18"/>
  <c r="H228" i="18" s="1"/>
  <c r="O228" i="18"/>
  <c r="N228" i="18" s="1"/>
  <c r="R228" i="18"/>
  <c r="S228" i="18"/>
  <c r="T228" i="18"/>
  <c r="Z228" i="18"/>
  <c r="AB228" i="18"/>
  <c r="AF228" i="18"/>
  <c r="L228" i="18" s="1"/>
  <c r="K228" i="18" s="1"/>
  <c r="I229" i="18"/>
  <c r="H229" i="18" s="1"/>
  <c r="O229" i="18"/>
  <c r="N229" i="18" s="1"/>
  <c r="R229" i="18"/>
  <c r="S229" i="18"/>
  <c r="T229" i="18"/>
  <c r="Z229" i="18"/>
  <c r="AB229" i="18"/>
  <c r="AF229" i="18"/>
  <c r="L229" i="18" s="1"/>
  <c r="K229" i="18" s="1"/>
  <c r="I230" i="18"/>
  <c r="H230" i="18" s="1"/>
  <c r="O230" i="18"/>
  <c r="N230" i="18" s="1"/>
  <c r="R230" i="18"/>
  <c r="S230" i="18"/>
  <c r="T230" i="18"/>
  <c r="Z230" i="18"/>
  <c r="AB230" i="18"/>
  <c r="AF230" i="18"/>
  <c r="L230" i="18" s="1"/>
  <c r="K230" i="18" s="1"/>
  <c r="I231" i="18"/>
  <c r="H231" i="18" s="1"/>
  <c r="O231" i="18"/>
  <c r="N231" i="18" s="1"/>
  <c r="R231" i="18"/>
  <c r="S231" i="18"/>
  <c r="T231" i="18"/>
  <c r="Z231" i="18"/>
  <c r="AB231" i="18"/>
  <c r="AF231" i="18"/>
  <c r="L231" i="18" s="1"/>
  <c r="K231" i="18" s="1"/>
  <c r="I232" i="18"/>
  <c r="H232" i="18" s="1"/>
  <c r="O232" i="18"/>
  <c r="N232" i="18" s="1"/>
  <c r="R232" i="18"/>
  <c r="S232" i="18"/>
  <c r="T232" i="18"/>
  <c r="Z232" i="18"/>
  <c r="AB232" i="18"/>
  <c r="AF232" i="18"/>
  <c r="L232" i="18" s="1"/>
  <c r="K232" i="18" s="1"/>
  <c r="I233" i="18"/>
  <c r="H233" i="18" s="1"/>
  <c r="O233" i="18"/>
  <c r="N233" i="18" s="1"/>
  <c r="R233" i="18"/>
  <c r="S233" i="18"/>
  <c r="T233" i="18"/>
  <c r="Z233" i="18"/>
  <c r="AB233" i="18"/>
  <c r="AF233" i="18"/>
  <c r="L233" i="18" s="1"/>
  <c r="K233" i="18" s="1"/>
  <c r="I234" i="18"/>
  <c r="H234" i="18" s="1"/>
  <c r="O234" i="18"/>
  <c r="N234" i="18" s="1"/>
  <c r="R234" i="18"/>
  <c r="S234" i="18"/>
  <c r="T234" i="18"/>
  <c r="Z234" i="18"/>
  <c r="AB234" i="18"/>
  <c r="AF234" i="18"/>
  <c r="L234" i="18" s="1"/>
  <c r="K234" i="18" s="1"/>
  <c r="I235" i="18"/>
  <c r="H235" i="18" s="1"/>
  <c r="R235" i="18"/>
  <c r="S235" i="18"/>
  <c r="T235" i="18"/>
  <c r="AB235" i="18"/>
  <c r="AF235" i="18"/>
  <c r="AA235" i="18" s="1"/>
  <c r="I236" i="18"/>
  <c r="H236" i="18" s="1"/>
  <c r="R236" i="18"/>
  <c r="S236" i="18"/>
  <c r="T236" i="18"/>
  <c r="AB236" i="18"/>
  <c r="AF236" i="18"/>
  <c r="L236" i="18" s="1"/>
  <c r="K236" i="18" s="1"/>
  <c r="I237" i="18"/>
  <c r="H237" i="18" s="1"/>
  <c r="R237" i="18"/>
  <c r="S237" i="18"/>
  <c r="T237" i="18"/>
  <c r="AB237" i="18"/>
  <c r="AF237" i="18"/>
  <c r="L237" i="18" s="1"/>
  <c r="K237" i="18" s="1"/>
  <c r="I238" i="18"/>
  <c r="H238" i="18" s="1"/>
  <c r="R238" i="18"/>
  <c r="S238" i="18"/>
  <c r="T238" i="18"/>
  <c r="AB238" i="18"/>
  <c r="AF238" i="18"/>
  <c r="L238" i="18" s="1"/>
  <c r="K238" i="18" s="1"/>
  <c r="I239" i="18"/>
  <c r="H239" i="18" s="1"/>
  <c r="R239" i="18"/>
  <c r="S239" i="18"/>
  <c r="T239" i="18"/>
  <c r="AB239" i="18"/>
  <c r="AF239" i="18"/>
  <c r="L239" i="18" s="1"/>
  <c r="K239" i="18" s="1"/>
  <c r="I240" i="18"/>
  <c r="H240" i="18" s="1"/>
  <c r="R240" i="18"/>
  <c r="S240" i="18"/>
  <c r="T240" i="18"/>
  <c r="AB240" i="18"/>
  <c r="AF240" i="18"/>
  <c r="L240" i="18" s="1"/>
  <c r="K240" i="18" s="1"/>
  <c r="I241" i="18"/>
  <c r="H241" i="18" s="1"/>
  <c r="R241" i="18"/>
  <c r="S241" i="18"/>
  <c r="T241" i="18"/>
  <c r="AB241" i="18"/>
  <c r="AF241" i="18"/>
  <c r="L241" i="18" s="1"/>
  <c r="K241" i="18" s="1"/>
  <c r="I242" i="18"/>
  <c r="H242" i="18" s="1"/>
  <c r="R242" i="18"/>
  <c r="S242" i="18"/>
  <c r="T242" i="18"/>
  <c r="AB242" i="18"/>
  <c r="AF242" i="18"/>
  <c r="L242" i="18" s="1"/>
  <c r="K242" i="18" s="1"/>
  <c r="I243" i="18"/>
  <c r="H243" i="18" s="1"/>
  <c r="R243" i="18"/>
  <c r="S243" i="18"/>
  <c r="T243" i="18"/>
  <c r="AB243" i="18"/>
  <c r="AF243" i="18"/>
  <c r="L243" i="18" s="1"/>
  <c r="K243" i="18" s="1"/>
  <c r="I244" i="18"/>
  <c r="H244" i="18" s="1"/>
  <c r="R244" i="18"/>
  <c r="S244" i="18"/>
  <c r="T244" i="18"/>
  <c r="AB244" i="18"/>
  <c r="AF244" i="18"/>
  <c r="L244" i="18" s="1"/>
  <c r="K244" i="18" s="1"/>
  <c r="I245" i="18"/>
  <c r="H245" i="18" s="1"/>
  <c r="R245" i="18"/>
  <c r="S245" i="18"/>
  <c r="T245" i="18"/>
  <c r="AB245" i="18"/>
  <c r="AF245" i="18"/>
  <c r="L245" i="18" s="1"/>
  <c r="K245" i="18" s="1"/>
  <c r="I246" i="18"/>
  <c r="H246" i="18" s="1"/>
  <c r="R246" i="18"/>
  <c r="S246" i="18"/>
  <c r="T246" i="18"/>
  <c r="AB246" i="18"/>
  <c r="AF246" i="18"/>
  <c r="L246" i="18" s="1"/>
  <c r="K246" i="18" s="1"/>
  <c r="I247" i="18"/>
  <c r="H247" i="18" s="1"/>
  <c r="R247" i="18"/>
  <c r="S247" i="18"/>
  <c r="T247" i="18"/>
  <c r="AB247" i="18"/>
  <c r="AF247" i="18"/>
  <c r="L247" i="18" s="1"/>
  <c r="K247" i="18" s="1"/>
  <c r="I248" i="18"/>
  <c r="H248" i="18" s="1"/>
  <c r="R248" i="18"/>
  <c r="S248" i="18"/>
  <c r="T248" i="18"/>
  <c r="AB248" i="18"/>
  <c r="AF248" i="18"/>
  <c r="L248" i="18" s="1"/>
  <c r="K248" i="18" s="1"/>
  <c r="I249" i="18"/>
  <c r="H249" i="18" s="1"/>
  <c r="R249" i="18"/>
  <c r="S249" i="18"/>
  <c r="T249" i="18"/>
  <c r="AB249" i="18"/>
  <c r="AF249" i="18"/>
  <c r="L249" i="18" s="1"/>
  <c r="K249" i="18" s="1"/>
  <c r="I250" i="18"/>
  <c r="H250" i="18" s="1"/>
  <c r="R250" i="18"/>
  <c r="S250" i="18"/>
  <c r="T250" i="18"/>
  <c r="AB250" i="18"/>
  <c r="AF250" i="18"/>
  <c r="L250" i="18" s="1"/>
  <c r="K250" i="18" s="1"/>
  <c r="I251" i="18"/>
  <c r="H251" i="18" s="1"/>
  <c r="L251" i="18"/>
  <c r="K251" i="18" s="1"/>
  <c r="O251" i="18"/>
  <c r="N251" i="18" s="1"/>
  <c r="R251" i="18"/>
  <c r="S251" i="18"/>
  <c r="T251" i="18"/>
  <c r="Z251" i="18"/>
  <c r="AB251" i="18"/>
  <c r="AF251" i="18"/>
  <c r="AA251" i="18" s="1"/>
  <c r="I252" i="18"/>
  <c r="H252" i="18" s="1"/>
  <c r="O252" i="18"/>
  <c r="N252" i="18" s="1"/>
  <c r="R252" i="18"/>
  <c r="S252" i="18"/>
  <c r="T252" i="18"/>
  <c r="Z252" i="18"/>
  <c r="AB252" i="18"/>
  <c r="AF252" i="18"/>
  <c r="L252" i="18" s="1"/>
  <c r="K252" i="18" s="1"/>
  <c r="I253" i="18"/>
  <c r="H253" i="18" s="1"/>
  <c r="O253" i="18"/>
  <c r="N253" i="18" s="1"/>
  <c r="R253" i="18"/>
  <c r="S253" i="18"/>
  <c r="T253" i="18"/>
  <c r="Z253" i="18"/>
  <c r="AB253" i="18"/>
  <c r="AF253" i="18"/>
  <c r="L253" i="18" s="1"/>
  <c r="K253" i="18" s="1"/>
  <c r="I254" i="18"/>
  <c r="H254" i="18" s="1"/>
  <c r="O254" i="18"/>
  <c r="N254" i="18" s="1"/>
  <c r="R254" i="18"/>
  <c r="S254" i="18"/>
  <c r="T254" i="18"/>
  <c r="Z254" i="18"/>
  <c r="AB254" i="18"/>
  <c r="AF254" i="18"/>
  <c r="L254" i="18" s="1"/>
  <c r="K254" i="18" s="1"/>
  <c r="I255" i="18"/>
  <c r="H255" i="18" s="1"/>
  <c r="O255" i="18"/>
  <c r="N255" i="18" s="1"/>
  <c r="R255" i="18"/>
  <c r="S255" i="18"/>
  <c r="T255" i="18"/>
  <c r="Z255" i="18"/>
  <c r="AB255" i="18"/>
  <c r="AF255" i="18"/>
  <c r="L255" i="18" s="1"/>
  <c r="K255" i="18" s="1"/>
  <c r="I256" i="18"/>
  <c r="H256" i="18" s="1"/>
  <c r="O256" i="18"/>
  <c r="N256" i="18" s="1"/>
  <c r="R256" i="18"/>
  <c r="S256" i="18"/>
  <c r="T256" i="18"/>
  <c r="Z256" i="18"/>
  <c r="AB256" i="18"/>
  <c r="AF256" i="18"/>
  <c r="L256" i="18" s="1"/>
  <c r="K256" i="18" s="1"/>
  <c r="I257" i="18"/>
  <c r="H257" i="18" s="1"/>
  <c r="O257" i="18"/>
  <c r="N257" i="18" s="1"/>
  <c r="R257" i="18"/>
  <c r="S257" i="18"/>
  <c r="T257" i="18"/>
  <c r="Z257" i="18"/>
  <c r="AB257" i="18"/>
  <c r="AF257" i="18"/>
  <c r="L257" i="18" s="1"/>
  <c r="K257" i="18" s="1"/>
  <c r="I258" i="18"/>
  <c r="H258" i="18" s="1"/>
  <c r="O258" i="18"/>
  <c r="N258" i="18" s="1"/>
  <c r="R258" i="18"/>
  <c r="S258" i="18"/>
  <c r="T258" i="18"/>
  <c r="Z258" i="18"/>
  <c r="AB258" i="18"/>
  <c r="AF258" i="18"/>
  <c r="L258" i="18" s="1"/>
  <c r="K258" i="18" s="1"/>
  <c r="I259" i="18"/>
  <c r="H259" i="18" s="1"/>
  <c r="O259" i="18"/>
  <c r="N259" i="18" s="1"/>
  <c r="R259" i="18"/>
  <c r="S259" i="18"/>
  <c r="T259" i="18"/>
  <c r="Z259" i="18"/>
  <c r="AB259" i="18"/>
  <c r="AF259" i="18"/>
  <c r="L259" i="18" s="1"/>
  <c r="K259" i="18" s="1"/>
  <c r="I260" i="18"/>
  <c r="H260" i="18" s="1"/>
  <c r="O260" i="18"/>
  <c r="N260" i="18" s="1"/>
  <c r="R260" i="18"/>
  <c r="S260" i="18"/>
  <c r="T260" i="18"/>
  <c r="Z260" i="18"/>
  <c r="AB260" i="18"/>
  <c r="AF260" i="18"/>
  <c r="L260" i="18" s="1"/>
  <c r="K260" i="18" s="1"/>
  <c r="I261" i="18"/>
  <c r="H261" i="18" s="1"/>
  <c r="O261" i="18"/>
  <c r="N261" i="18" s="1"/>
  <c r="R261" i="18"/>
  <c r="S261" i="18"/>
  <c r="T261" i="18"/>
  <c r="Z261" i="18"/>
  <c r="AB261" i="18"/>
  <c r="AF261" i="18"/>
  <c r="L261" i="18" s="1"/>
  <c r="K261" i="18" s="1"/>
  <c r="I262" i="18"/>
  <c r="H262" i="18" s="1"/>
  <c r="O262" i="18"/>
  <c r="N262" i="18" s="1"/>
  <c r="R262" i="18"/>
  <c r="S262" i="18"/>
  <c r="T262" i="18"/>
  <c r="Z262" i="18"/>
  <c r="AB262" i="18"/>
  <c r="AF262" i="18"/>
  <c r="L262" i="18" s="1"/>
  <c r="K262" i="18" s="1"/>
  <c r="I263" i="18"/>
  <c r="H263" i="18" s="1"/>
  <c r="O263" i="18"/>
  <c r="N263" i="18" s="1"/>
  <c r="R263" i="18"/>
  <c r="S263" i="18"/>
  <c r="T263" i="18"/>
  <c r="Z263" i="18"/>
  <c r="AB263" i="18"/>
  <c r="AF263" i="18"/>
  <c r="L263" i="18" s="1"/>
  <c r="K263" i="18" s="1"/>
  <c r="I264" i="18"/>
  <c r="H264" i="18" s="1"/>
  <c r="O264" i="18"/>
  <c r="N264" i="18" s="1"/>
  <c r="R264" i="18"/>
  <c r="S264" i="18"/>
  <c r="T264" i="18"/>
  <c r="Z264" i="18"/>
  <c r="AB264" i="18"/>
  <c r="AF264" i="18"/>
  <c r="L264" i="18" s="1"/>
  <c r="K264" i="18" s="1"/>
  <c r="I265" i="18"/>
  <c r="H265" i="18" s="1"/>
  <c r="O265" i="18"/>
  <c r="N265" i="18" s="1"/>
  <c r="R265" i="18"/>
  <c r="S265" i="18"/>
  <c r="T265" i="18"/>
  <c r="Z265" i="18"/>
  <c r="AB265" i="18"/>
  <c r="AF265" i="18"/>
  <c r="L265" i="18" s="1"/>
  <c r="K265" i="18" s="1"/>
  <c r="I266" i="18"/>
  <c r="H266" i="18" s="1"/>
  <c r="O266" i="18"/>
  <c r="N266" i="18" s="1"/>
  <c r="R266" i="18"/>
  <c r="S266" i="18"/>
  <c r="T266" i="18"/>
  <c r="Z266" i="18"/>
  <c r="AB266" i="18"/>
  <c r="AF266" i="18"/>
  <c r="L266" i="18" s="1"/>
  <c r="K266" i="18" s="1"/>
  <c r="I267" i="18"/>
  <c r="H267" i="18" s="1"/>
  <c r="R267" i="18"/>
  <c r="S267" i="18"/>
  <c r="T267" i="18"/>
  <c r="AB267" i="18"/>
  <c r="AF267" i="18"/>
  <c r="L267" i="18" s="1"/>
  <c r="K267" i="18" s="1"/>
  <c r="I268" i="18"/>
  <c r="H268" i="18" s="1"/>
  <c r="R268" i="18"/>
  <c r="S268" i="18"/>
  <c r="T268" i="18"/>
  <c r="AB268" i="18"/>
  <c r="AF268" i="18"/>
  <c r="L268" i="18" s="1"/>
  <c r="K268" i="18" s="1"/>
  <c r="I269" i="18"/>
  <c r="H269" i="18" s="1"/>
  <c r="R269" i="18"/>
  <c r="S269" i="18"/>
  <c r="T269" i="18"/>
  <c r="AB269" i="18"/>
  <c r="AF269" i="18"/>
  <c r="AA269" i="18" s="1"/>
  <c r="I270" i="18"/>
  <c r="H270" i="18" s="1"/>
  <c r="R270" i="18"/>
  <c r="S270" i="18"/>
  <c r="T270" i="18"/>
  <c r="AB270" i="18"/>
  <c r="AF270" i="18"/>
  <c r="L270" i="18" s="1"/>
  <c r="K270" i="18" s="1"/>
  <c r="I271" i="18"/>
  <c r="H271" i="18" s="1"/>
  <c r="R271" i="18"/>
  <c r="S271" i="18"/>
  <c r="T271" i="18"/>
  <c r="AB271" i="18"/>
  <c r="AF271" i="18"/>
  <c r="AA271" i="18" s="1"/>
  <c r="I272" i="18"/>
  <c r="H272" i="18" s="1"/>
  <c r="R272" i="18"/>
  <c r="S272" i="18"/>
  <c r="T272" i="18"/>
  <c r="AB272" i="18"/>
  <c r="AF272" i="18"/>
  <c r="L272" i="18" s="1"/>
  <c r="K272" i="18" s="1"/>
  <c r="I273" i="18"/>
  <c r="H273" i="18" s="1"/>
  <c r="R273" i="18"/>
  <c r="S273" i="18"/>
  <c r="T273" i="18"/>
  <c r="AB273" i="18"/>
  <c r="AF273" i="18"/>
  <c r="AA273" i="18" s="1"/>
  <c r="I274" i="18"/>
  <c r="H274" i="18" s="1"/>
  <c r="R274" i="18"/>
  <c r="S274" i="18"/>
  <c r="T274" i="18"/>
  <c r="AB274" i="18"/>
  <c r="AF274" i="18"/>
  <c r="AA274" i="18" s="1"/>
  <c r="I275" i="18"/>
  <c r="H275" i="18" s="1"/>
  <c r="R275" i="18"/>
  <c r="S275" i="18"/>
  <c r="T275" i="18"/>
  <c r="AB275" i="18"/>
  <c r="AF275" i="18"/>
  <c r="AA275" i="18" s="1"/>
  <c r="I276" i="18"/>
  <c r="H276" i="18" s="1"/>
  <c r="R276" i="18"/>
  <c r="S276" i="18"/>
  <c r="T276" i="18"/>
  <c r="AB276" i="18"/>
  <c r="AF276" i="18"/>
  <c r="L276" i="18" s="1"/>
  <c r="K276" i="18" s="1"/>
  <c r="I277" i="18"/>
  <c r="H277" i="18" s="1"/>
  <c r="R277" i="18"/>
  <c r="S277" i="18"/>
  <c r="T277" i="18"/>
  <c r="AB277" i="18"/>
  <c r="AF277" i="18"/>
  <c r="L277" i="18" s="1"/>
  <c r="K277" i="18" s="1"/>
  <c r="I278" i="18"/>
  <c r="H278" i="18" s="1"/>
  <c r="R278" i="18"/>
  <c r="S278" i="18"/>
  <c r="T278" i="18"/>
  <c r="AB278" i="18"/>
  <c r="AF278" i="18"/>
  <c r="L278" i="18" s="1"/>
  <c r="K278" i="18" s="1"/>
  <c r="I279" i="18"/>
  <c r="H279" i="18" s="1"/>
  <c r="R279" i="18"/>
  <c r="S279" i="18"/>
  <c r="T279" i="18"/>
  <c r="AB279" i="18"/>
  <c r="AF279" i="18"/>
  <c r="AA279" i="18" s="1"/>
  <c r="I280" i="18"/>
  <c r="H280" i="18" s="1"/>
  <c r="R280" i="18"/>
  <c r="S280" i="18"/>
  <c r="T280" i="18"/>
  <c r="AB280" i="18"/>
  <c r="AF280" i="18"/>
  <c r="L280" i="18" s="1"/>
  <c r="K280" i="18" s="1"/>
  <c r="I281" i="18"/>
  <c r="H281" i="18" s="1"/>
  <c r="R281" i="18"/>
  <c r="S281" i="18"/>
  <c r="T281" i="18"/>
  <c r="AB281" i="18"/>
  <c r="AF281" i="18"/>
  <c r="AA281" i="18" s="1"/>
  <c r="I282" i="18"/>
  <c r="H282" i="18" s="1"/>
  <c r="R282" i="18"/>
  <c r="S282" i="18"/>
  <c r="T282" i="18"/>
  <c r="AB282" i="18"/>
  <c r="AF282" i="18"/>
  <c r="AA282" i="18" s="1"/>
  <c r="I283" i="18"/>
  <c r="H283" i="18" s="1"/>
  <c r="L283" i="18"/>
  <c r="K283" i="18" s="1"/>
  <c r="O283" i="18"/>
  <c r="N283" i="18" s="1"/>
  <c r="R283" i="18"/>
  <c r="S283" i="18"/>
  <c r="T283" i="18"/>
  <c r="Z283" i="18"/>
  <c r="AB283" i="18"/>
  <c r="AF283" i="18"/>
  <c r="AA283" i="18" s="1"/>
  <c r="I284" i="18"/>
  <c r="H284" i="18" s="1"/>
  <c r="O284" i="18"/>
  <c r="N284" i="18" s="1"/>
  <c r="R284" i="18"/>
  <c r="S284" i="18"/>
  <c r="T284" i="18"/>
  <c r="Z284" i="18"/>
  <c r="AB284" i="18"/>
  <c r="AF284" i="18"/>
  <c r="L284" i="18" s="1"/>
  <c r="K284" i="18" s="1"/>
  <c r="I285" i="18"/>
  <c r="H285" i="18" s="1"/>
  <c r="O285" i="18"/>
  <c r="N285" i="18" s="1"/>
  <c r="R285" i="18"/>
  <c r="S285" i="18"/>
  <c r="T285" i="18"/>
  <c r="Z285" i="18"/>
  <c r="AB285" i="18"/>
  <c r="AF285" i="18"/>
  <c r="L285" i="18" s="1"/>
  <c r="K285" i="18" s="1"/>
  <c r="I286" i="18"/>
  <c r="H286" i="18" s="1"/>
  <c r="O286" i="18"/>
  <c r="N286" i="18" s="1"/>
  <c r="R286" i="18"/>
  <c r="S286" i="18"/>
  <c r="T286" i="18"/>
  <c r="Z286" i="18"/>
  <c r="AB286" i="18"/>
  <c r="AF286" i="18"/>
  <c r="L286" i="18" s="1"/>
  <c r="K286" i="18" s="1"/>
  <c r="I287" i="18"/>
  <c r="H287" i="18" s="1"/>
  <c r="O287" i="18"/>
  <c r="N287" i="18" s="1"/>
  <c r="R287" i="18"/>
  <c r="S287" i="18"/>
  <c r="T287" i="18"/>
  <c r="Z287" i="18"/>
  <c r="AB287" i="18"/>
  <c r="AF287" i="18"/>
  <c r="L287" i="18" s="1"/>
  <c r="K287" i="18" s="1"/>
  <c r="I288" i="18"/>
  <c r="H288" i="18" s="1"/>
  <c r="O288" i="18"/>
  <c r="N288" i="18" s="1"/>
  <c r="R288" i="18"/>
  <c r="S288" i="18"/>
  <c r="T288" i="18"/>
  <c r="Z288" i="18"/>
  <c r="AB288" i="18"/>
  <c r="AF288" i="18"/>
  <c r="L288" i="18" s="1"/>
  <c r="K288" i="18" s="1"/>
  <c r="I289" i="18"/>
  <c r="H289" i="18" s="1"/>
  <c r="O289" i="18"/>
  <c r="N289" i="18" s="1"/>
  <c r="R289" i="18"/>
  <c r="S289" i="18"/>
  <c r="T289" i="18"/>
  <c r="Z289" i="18"/>
  <c r="AB289" i="18"/>
  <c r="AF289" i="18"/>
  <c r="L289" i="18" s="1"/>
  <c r="K289" i="18" s="1"/>
  <c r="I290" i="18"/>
  <c r="H290" i="18" s="1"/>
  <c r="O290" i="18"/>
  <c r="N290" i="18" s="1"/>
  <c r="R290" i="18"/>
  <c r="S290" i="18"/>
  <c r="T290" i="18"/>
  <c r="Z290" i="18"/>
  <c r="AB290" i="18"/>
  <c r="AF290" i="18"/>
  <c r="L290" i="18" s="1"/>
  <c r="K290" i="18" s="1"/>
  <c r="I291" i="18"/>
  <c r="H291" i="18" s="1"/>
  <c r="O291" i="18"/>
  <c r="N291" i="18" s="1"/>
  <c r="R291" i="18"/>
  <c r="S291" i="18"/>
  <c r="T291" i="18"/>
  <c r="Z291" i="18"/>
  <c r="AB291" i="18"/>
  <c r="AF291" i="18"/>
  <c r="L291" i="18" s="1"/>
  <c r="K291" i="18" s="1"/>
  <c r="I292" i="18"/>
  <c r="H292" i="18" s="1"/>
  <c r="O292" i="18"/>
  <c r="N292" i="18" s="1"/>
  <c r="R292" i="18"/>
  <c r="S292" i="18"/>
  <c r="T292" i="18"/>
  <c r="Z292" i="18"/>
  <c r="AB292" i="18"/>
  <c r="AF292" i="18"/>
  <c r="L292" i="18" s="1"/>
  <c r="K292" i="18" s="1"/>
  <c r="I293" i="18"/>
  <c r="H293" i="18" s="1"/>
  <c r="O293" i="18"/>
  <c r="N293" i="18" s="1"/>
  <c r="R293" i="18"/>
  <c r="S293" i="18"/>
  <c r="T293" i="18"/>
  <c r="Z293" i="18"/>
  <c r="AB293" i="18"/>
  <c r="AF293" i="18"/>
  <c r="L293" i="18" s="1"/>
  <c r="K293" i="18" s="1"/>
  <c r="I294" i="18"/>
  <c r="H294" i="18" s="1"/>
  <c r="O294" i="18"/>
  <c r="N294" i="18" s="1"/>
  <c r="R294" i="18"/>
  <c r="S294" i="18"/>
  <c r="T294" i="18"/>
  <c r="Z294" i="18"/>
  <c r="AB294" i="18"/>
  <c r="AF294" i="18"/>
  <c r="L294" i="18" s="1"/>
  <c r="K294" i="18" s="1"/>
  <c r="I295" i="18"/>
  <c r="H295" i="18" s="1"/>
  <c r="O295" i="18"/>
  <c r="N295" i="18" s="1"/>
  <c r="R295" i="18"/>
  <c r="S295" i="18"/>
  <c r="T295" i="18"/>
  <c r="Z295" i="18"/>
  <c r="AB295" i="18"/>
  <c r="AF295" i="18"/>
  <c r="L295" i="18" s="1"/>
  <c r="K295" i="18" s="1"/>
  <c r="I296" i="18"/>
  <c r="H296" i="18" s="1"/>
  <c r="O296" i="18"/>
  <c r="N296" i="18" s="1"/>
  <c r="R296" i="18"/>
  <c r="S296" i="18"/>
  <c r="T296" i="18"/>
  <c r="Z296" i="18"/>
  <c r="AB296" i="18"/>
  <c r="AF296" i="18"/>
  <c r="L296" i="18" s="1"/>
  <c r="K296" i="18" s="1"/>
  <c r="I297" i="18"/>
  <c r="H297" i="18" s="1"/>
  <c r="O297" i="18"/>
  <c r="N297" i="18" s="1"/>
  <c r="R297" i="18"/>
  <c r="S297" i="18"/>
  <c r="T297" i="18"/>
  <c r="Z297" i="18"/>
  <c r="AB297" i="18"/>
  <c r="AF297" i="18"/>
  <c r="L297" i="18" s="1"/>
  <c r="K297" i="18" s="1"/>
  <c r="I298" i="18"/>
  <c r="H298" i="18" s="1"/>
  <c r="O298" i="18"/>
  <c r="N298" i="18" s="1"/>
  <c r="R298" i="18"/>
  <c r="S298" i="18"/>
  <c r="T298" i="18"/>
  <c r="Z298" i="18"/>
  <c r="AB298" i="18"/>
  <c r="AF298" i="18"/>
  <c r="L298" i="18" s="1"/>
  <c r="K298" i="18" s="1"/>
  <c r="I299" i="18"/>
  <c r="H299" i="18" s="1"/>
  <c r="R299" i="18"/>
  <c r="S299" i="18"/>
  <c r="T299" i="18"/>
  <c r="AB299" i="18"/>
  <c r="AF299" i="18"/>
  <c r="L299" i="18" s="1"/>
  <c r="K299" i="18" s="1"/>
  <c r="I300" i="18"/>
  <c r="H300" i="18" s="1"/>
  <c r="R300" i="18"/>
  <c r="S300" i="18"/>
  <c r="T300" i="18"/>
  <c r="AB300" i="18"/>
  <c r="AF300" i="18"/>
  <c r="L300" i="18" s="1"/>
  <c r="K300" i="18" s="1"/>
  <c r="I301" i="18"/>
  <c r="H301" i="18" s="1"/>
  <c r="R301" i="18"/>
  <c r="S301" i="18"/>
  <c r="T301" i="18"/>
  <c r="AB301" i="18"/>
  <c r="AF301" i="18"/>
  <c r="AA301" i="18" s="1"/>
  <c r="I302" i="18"/>
  <c r="H302" i="18" s="1"/>
  <c r="R302" i="18"/>
  <c r="S302" i="18"/>
  <c r="T302" i="18"/>
  <c r="AB302" i="18"/>
  <c r="AF302" i="18"/>
  <c r="AA302" i="18" s="1"/>
  <c r="I303" i="18"/>
  <c r="H303" i="18" s="1"/>
  <c r="R303" i="18"/>
  <c r="S303" i="18"/>
  <c r="T303" i="18"/>
  <c r="AB303" i="18"/>
  <c r="AF303" i="18"/>
  <c r="AA303" i="18" s="1"/>
  <c r="I304" i="18"/>
  <c r="H304" i="18" s="1"/>
  <c r="R304" i="18"/>
  <c r="S304" i="18"/>
  <c r="T304" i="18"/>
  <c r="AB304" i="18"/>
  <c r="AF304" i="18"/>
  <c r="AA304" i="18" s="1"/>
  <c r="I305" i="18"/>
  <c r="H305" i="18" s="1"/>
  <c r="R305" i="18"/>
  <c r="S305" i="18"/>
  <c r="T305" i="18"/>
  <c r="AB305" i="18"/>
  <c r="AF305" i="18"/>
  <c r="L305" i="18" s="1"/>
  <c r="K305" i="18" s="1"/>
  <c r="I306" i="18"/>
  <c r="H306" i="18" s="1"/>
  <c r="R306" i="18"/>
  <c r="S306" i="18"/>
  <c r="T306" i="18"/>
  <c r="AB306" i="18"/>
  <c r="AF306" i="18"/>
  <c r="AA306" i="18" s="1"/>
  <c r="I307" i="18"/>
  <c r="H307" i="18" s="1"/>
  <c r="R307" i="18"/>
  <c r="S307" i="18"/>
  <c r="T307" i="18"/>
  <c r="AB307" i="18"/>
  <c r="AF307" i="18"/>
  <c r="L307" i="18" s="1"/>
  <c r="K307" i="18" s="1"/>
  <c r="I308" i="18"/>
  <c r="H308" i="18" s="1"/>
  <c r="R308" i="18"/>
  <c r="S308" i="18"/>
  <c r="T308" i="18"/>
  <c r="AB308" i="18"/>
  <c r="AF308" i="18"/>
  <c r="L308" i="18" s="1"/>
  <c r="K308" i="18" s="1"/>
  <c r="I309" i="18"/>
  <c r="H309" i="18" s="1"/>
  <c r="R309" i="18"/>
  <c r="S309" i="18"/>
  <c r="T309" i="18"/>
  <c r="AB309" i="18"/>
  <c r="AF309" i="18"/>
  <c r="AA309" i="18" s="1"/>
  <c r="I310" i="18"/>
  <c r="H310" i="18" s="1"/>
  <c r="R310" i="18"/>
  <c r="S310" i="18"/>
  <c r="T310" i="18"/>
  <c r="AB310" i="18"/>
  <c r="AF310" i="18"/>
  <c r="L310" i="18" s="1"/>
  <c r="K310" i="18" s="1"/>
  <c r="I311" i="18"/>
  <c r="H311" i="18" s="1"/>
  <c r="R311" i="18"/>
  <c r="S311" i="18"/>
  <c r="T311" i="18"/>
  <c r="AB311" i="18"/>
  <c r="AF311" i="18"/>
  <c r="L311" i="18" s="1"/>
  <c r="K311" i="18" s="1"/>
  <c r="S312" i="18"/>
  <c r="AB312" i="18"/>
  <c r="T312" i="18" s="1"/>
  <c r="AF312" i="18"/>
  <c r="L312" i="18" s="1"/>
  <c r="K312" i="18" s="1"/>
  <c r="H41" i="17"/>
  <c r="G41" i="17" s="1"/>
  <c r="K41" i="17"/>
  <c r="J41" i="17" s="1"/>
  <c r="N41" i="17"/>
  <c r="M41" i="17" s="1"/>
  <c r="Q41" i="17"/>
  <c r="P41" i="17" s="1"/>
  <c r="T41" i="17"/>
  <c r="S41" i="17" s="1"/>
  <c r="U41" i="17"/>
  <c r="V41" i="17"/>
  <c r="AC41" i="17"/>
  <c r="AG41" i="17"/>
  <c r="H42" i="17"/>
  <c r="G42" i="17" s="1"/>
  <c r="K42" i="17"/>
  <c r="J42" i="17" s="1"/>
  <c r="N42" i="17"/>
  <c r="M42" i="17" s="1"/>
  <c r="Q42" i="17"/>
  <c r="P42" i="17" s="1"/>
  <c r="T42" i="17"/>
  <c r="S42" i="17" s="1"/>
  <c r="U42" i="17"/>
  <c r="V42" i="17"/>
  <c r="AC42" i="17"/>
  <c r="AG42" i="17"/>
  <c r="H43" i="17"/>
  <c r="G43" i="17" s="1"/>
  <c r="K43" i="17"/>
  <c r="J43" i="17" s="1"/>
  <c r="N43" i="17"/>
  <c r="M43" i="17" s="1"/>
  <c r="Q43" i="17"/>
  <c r="P43" i="17" s="1"/>
  <c r="T43" i="17"/>
  <c r="S43" i="17" s="1"/>
  <c r="U43" i="17"/>
  <c r="V43" i="17"/>
  <c r="AC43" i="17"/>
  <c r="AG43" i="17"/>
  <c r="H44" i="17"/>
  <c r="G44" i="17" s="1"/>
  <c r="K44" i="17"/>
  <c r="J44" i="17" s="1"/>
  <c r="N44" i="17"/>
  <c r="M44" i="17" s="1"/>
  <c r="Q44" i="17"/>
  <c r="P44" i="17" s="1"/>
  <c r="T44" i="17"/>
  <c r="S44" i="17" s="1"/>
  <c r="U44" i="17"/>
  <c r="V44" i="17"/>
  <c r="AC44" i="17"/>
  <c r="AG44" i="17"/>
  <c r="H45" i="17"/>
  <c r="G45" i="17" s="1"/>
  <c r="K45" i="17"/>
  <c r="J45" i="17" s="1"/>
  <c r="N45" i="17"/>
  <c r="M45" i="17" s="1"/>
  <c r="Q45" i="17"/>
  <c r="P45" i="17" s="1"/>
  <c r="T45" i="17"/>
  <c r="S45" i="17" s="1"/>
  <c r="U45" i="17"/>
  <c r="V45" i="17"/>
  <c r="AC45" i="17"/>
  <c r="AG45" i="17"/>
  <c r="H46" i="17"/>
  <c r="G46" i="17" s="1"/>
  <c r="K46" i="17"/>
  <c r="J46" i="17" s="1"/>
  <c r="N46" i="17"/>
  <c r="M46" i="17" s="1"/>
  <c r="Q46" i="17"/>
  <c r="P46" i="17" s="1"/>
  <c r="T46" i="17"/>
  <c r="S46" i="17" s="1"/>
  <c r="U46" i="17"/>
  <c r="V46" i="17"/>
  <c r="AC46" i="17"/>
  <c r="AG46" i="17"/>
  <c r="H47" i="17"/>
  <c r="G47" i="17" s="1"/>
  <c r="K47" i="17"/>
  <c r="J47" i="17" s="1"/>
  <c r="N47" i="17"/>
  <c r="M47" i="17" s="1"/>
  <c r="Q47" i="17"/>
  <c r="P47" i="17" s="1"/>
  <c r="T47" i="17"/>
  <c r="S47" i="17" s="1"/>
  <c r="U47" i="17"/>
  <c r="V47" i="17"/>
  <c r="AC47" i="17"/>
  <c r="AG47" i="17"/>
  <c r="H48" i="17"/>
  <c r="G48" i="17" s="1"/>
  <c r="K48" i="17"/>
  <c r="J48" i="17" s="1"/>
  <c r="N48" i="17"/>
  <c r="M48" i="17" s="1"/>
  <c r="Q48" i="17"/>
  <c r="P48" i="17" s="1"/>
  <c r="T48" i="17"/>
  <c r="S48" i="17" s="1"/>
  <c r="U48" i="17"/>
  <c r="V48" i="17"/>
  <c r="AC48" i="17"/>
  <c r="AG48" i="17"/>
  <c r="H49" i="17"/>
  <c r="G49" i="17" s="1"/>
  <c r="K49" i="17"/>
  <c r="J49" i="17" s="1"/>
  <c r="N49" i="17"/>
  <c r="M49" i="17" s="1"/>
  <c r="Q49" i="17"/>
  <c r="P49" i="17" s="1"/>
  <c r="T49" i="17"/>
  <c r="S49" i="17" s="1"/>
  <c r="U49" i="17"/>
  <c r="V49" i="17"/>
  <c r="AC49" i="17"/>
  <c r="AG49" i="17"/>
  <c r="H50" i="17"/>
  <c r="G50" i="17" s="1"/>
  <c r="K50" i="17"/>
  <c r="J50" i="17" s="1"/>
  <c r="N50" i="17"/>
  <c r="M50" i="17" s="1"/>
  <c r="Q50" i="17"/>
  <c r="P50" i="17" s="1"/>
  <c r="T50" i="17"/>
  <c r="S50" i="17" s="1"/>
  <c r="U50" i="17"/>
  <c r="V50" i="17"/>
  <c r="AC50" i="17"/>
  <c r="AG50" i="17"/>
  <c r="H51" i="17"/>
  <c r="G51" i="17" s="1"/>
  <c r="K51" i="17"/>
  <c r="J51" i="17" s="1"/>
  <c r="N51" i="17"/>
  <c r="M51" i="17" s="1"/>
  <c r="Q51" i="17"/>
  <c r="P51" i="17" s="1"/>
  <c r="T51" i="17"/>
  <c r="S51" i="17" s="1"/>
  <c r="U51" i="17"/>
  <c r="V51" i="17"/>
  <c r="AC51" i="17"/>
  <c r="AG51" i="17"/>
  <c r="H52" i="17"/>
  <c r="G52" i="17" s="1"/>
  <c r="K52" i="17"/>
  <c r="J52" i="17" s="1"/>
  <c r="N52" i="17"/>
  <c r="M52" i="17" s="1"/>
  <c r="Q52" i="17"/>
  <c r="P52" i="17" s="1"/>
  <c r="T52" i="17"/>
  <c r="S52" i="17" s="1"/>
  <c r="U52" i="17"/>
  <c r="V52" i="17"/>
  <c r="AC52" i="17"/>
  <c r="AG52" i="17"/>
  <c r="H53" i="17"/>
  <c r="G53" i="17" s="1"/>
  <c r="K53" i="17"/>
  <c r="J53" i="17" s="1"/>
  <c r="N53" i="17"/>
  <c r="M53" i="17" s="1"/>
  <c r="Q53" i="17"/>
  <c r="P53" i="17" s="1"/>
  <c r="T53" i="17"/>
  <c r="S53" i="17" s="1"/>
  <c r="U53" i="17"/>
  <c r="V53" i="17"/>
  <c r="AC53" i="17"/>
  <c r="AG53" i="17"/>
  <c r="H54" i="17"/>
  <c r="G54" i="17" s="1"/>
  <c r="K54" i="17"/>
  <c r="J54" i="17" s="1"/>
  <c r="N54" i="17"/>
  <c r="M54" i="17" s="1"/>
  <c r="Q54" i="17"/>
  <c r="P54" i="17" s="1"/>
  <c r="T54" i="17"/>
  <c r="S54" i="17" s="1"/>
  <c r="U54" i="17"/>
  <c r="V54" i="17"/>
  <c r="AC54" i="17"/>
  <c r="AG54" i="17"/>
  <c r="H55" i="17"/>
  <c r="G55" i="17" s="1"/>
  <c r="K55" i="17"/>
  <c r="J55" i="17" s="1"/>
  <c r="N55" i="17"/>
  <c r="M55" i="17" s="1"/>
  <c r="Q55" i="17"/>
  <c r="P55" i="17" s="1"/>
  <c r="T55" i="17"/>
  <c r="S55" i="17" s="1"/>
  <c r="U55" i="17"/>
  <c r="V55" i="17"/>
  <c r="AC55" i="17"/>
  <c r="AG55" i="17"/>
  <c r="H56" i="17"/>
  <c r="G56" i="17" s="1"/>
  <c r="K56" i="17"/>
  <c r="J56" i="17" s="1"/>
  <c r="N56" i="17"/>
  <c r="M56" i="17" s="1"/>
  <c r="Q56" i="17"/>
  <c r="P56" i="17" s="1"/>
  <c r="T56" i="17"/>
  <c r="S56" i="17" s="1"/>
  <c r="U56" i="17"/>
  <c r="V56" i="17"/>
  <c r="AC56" i="17"/>
  <c r="AG56" i="17"/>
  <c r="H57" i="17"/>
  <c r="G57" i="17" s="1"/>
  <c r="K57" i="17"/>
  <c r="J57" i="17" s="1"/>
  <c r="N57" i="17"/>
  <c r="M57" i="17" s="1"/>
  <c r="Q57" i="17"/>
  <c r="P57" i="17" s="1"/>
  <c r="T57" i="17"/>
  <c r="S57" i="17" s="1"/>
  <c r="U57" i="17"/>
  <c r="V57" i="17"/>
  <c r="AC57" i="17"/>
  <c r="AG57" i="17"/>
  <c r="H58" i="17"/>
  <c r="G58" i="17" s="1"/>
  <c r="K58" i="17"/>
  <c r="J58" i="17" s="1"/>
  <c r="N58" i="17"/>
  <c r="M58" i="17" s="1"/>
  <c r="Q58" i="17"/>
  <c r="P58" i="17" s="1"/>
  <c r="T58" i="17"/>
  <c r="S58" i="17" s="1"/>
  <c r="U58" i="17"/>
  <c r="V58" i="17"/>
  <c r="AC58" i="17"/>
  <c r="AG58" i="17"/>
  <c r="H59" i="17"/>
  <c r="G59" i="17" s="1"/>
  <c r="K59" i="17"/>
  <c r="J59" i="17" s="1"/>
  <c r="N59" i="17"/>
  <c r="M59" i="17" s="1"/>
  <c r="Q59" i="17"/>
  <c r="P59" i="17" s="1"/>
  <c r="T59" i="17"/>
  <c r="S59" i="17" s="1"/>
  <c r="U59" i="17"/>
  <c r="V59" i="17"/>
  <c r="AC59" i="17"/>
  <c r="AG59" i="17"/>
  <c r="H60" i="17"/>
  <c r="G60" i="17" s="1"/>
  <c r="K60" i="17"/>
  <c r="J60" i="17" s="1"/>
  <c r="N60" i="17"/>
  <c r="M60" i="17" s="1"/>
  <c r="Q60" i="17"/>
  <c r="P60" i="17" s="1"/>
  <c r="T60" i="17"/>
  <c r="S60" i="17" s="1"/>
  <c r="U60" i="17"/>
  <c r="V60" i="17"/>
  <c r="AC60" i="17"/>
  <c r="AG60" i="17"/>
  <c r="H61" i="17"/>
  <c r="G61" i="17" s="1"/>
  <c r="K61" i="17"/>
  <c r="J61" i="17" s="1"/>
  <c r="N61" i="17"/>
  <c r="M61" i="17" s="1"/>
  <c r="Q61" i="17"/>
  <c r="P61" i="17" s="1"/>
  <c r="T61" i="17"/>
  <c r="S61" i="17" s="1"/>
  <c r="U61" i="17"/>
  <c r="V61" i="17"/>
  <c r="AC61" i="17"/>
  <c r="AG61" i="17"/>
  <c r="H62" i="17"/>
  <c r="G62" i="17" s="1"/>
  <c r="K62" i="17"/>
  <c r="J62" i="17" s="1"/>
  <c r="N62" i="17"/>
  <c r="M62" i="17" s="1"/>
  <c r="Q62" i="17"/>
  <c r="P62" i="17" s="1"/>
  <c r="T62" i="17"/>
  <c r="S62" i="17" s="1"/>
  <c r="U62" i="17"/>
  <c r="V62" i="17"/>
  <c r="AC62" i="17"/>
  <c r="AG62" i="17"/>
  <c r="H63" i="17"/>
  <c r="G63" i="17" s="1"/>
  <c r="K63" i="17"/>
  <c r="J63" i="17" s="1"/>
  <c r="N63" i="17"/>
  <c r="M63" i="17" s="1"/>
  <c r="Q63" i="17"/>
  <c r="P63" i="17" s="1"/>
  <c r="T63" i="17"/>
  <c r="S63" i="17" s="1"/>
  <c r="U63" i="17"/>
  <c r="V63" i="17"/>
  <c r="AC63" i="17"/>
  <c r="AG63" i="17"/>
  <c r="H64" i="17"/>
  <c r="G64" i="17" s="1"/>
  <c r="K64" i="17"/>
  <c r="J64" i="17" s="1"/>
  <c r="N64" i="17"/>
  <c r="M64" i="17" s="1"/>
  <c r="Q64" i="17"/>
  <c r="P64" i="17" s="1"/>
  <c r="T64" i="17"/>
  <c r="S64" i="17" s="1"/>
  <c r="U64" i="17"/>
  <c r="V64" i="17"/>
  <c r="AC64" i="17"/>
  <c r="AG64" i="17"/>
  <c r="H65" i="17"/>
  <c r="G65" i="17" s="1"/>
  <c r="K65" i="17"/>
  <c r="J65" i="17" s="1"/>
  <c r="N65" i="17"/>
  <c r="M65" i="17" s="1"/>
  <c r="Q65" i="17"/>
  <c r="P65" i="17" s="1"/>
  <c r="T65" i="17"/>
  <c r="S65" i="17" s="1"/>
  <c r="U65" i="17"/>
  <c r="V65" i="17"/>
  <c r="AC65" i="17"/>
  <c r="AG65" i="17"/>
  <c r="H66" i="17"/>
  <c r="G66" i="17" s="1"/>
  <c r="K66" i="17"/>
  <c r="J66" i="17" s="1"/>
  <c r="N66" i="17"/>
  <c r="M66" i="17" s="1"/>
  <c r="Q66" i="17"/>
  <c r="P66" i="17" s="1"/>
  <c r="T66" i="17"/>
  <c r="S66" i="17" s="1"/>
  <c r="U66" i="17"/>
  <c r="V66" i="17"/>
  <c r="AC66" i="17"/>
  <c r="AG66" i="17"/>
  <c r="H67" i="17"/>
  <c r="G67" i="17" s="1"/>
  <c r="K67" i="17"/>
  <c r="J67" i="17" s="1"/>
  <c r="N67" i="17"/>
  <c r="M67" i="17" s="1"/>
  <c r="Q67" i="17"/>
  <c r="P67" i="17" s="1"/>
  <c r="T67" i="17"/>
  <c r="S67" i="17" s="1"/>
  <c r="U67" i="17"/>
  <c r="V67" i="17"/>
  <c r="AC67" i="17"/>
  <c r="AG67" i="17"/>
  <c r="H68" i="17"/>
  <c r="G68" i="17" s="1"/>
  <c r="K68" i="17"/>
  <c r="J68" i="17" s="1"/>
  <c r="N68" i="17"/>
  <c r="M68" i="17" s="1"/>
  <c r="Q68" i="17"/>
  <c r="P68" i="17" s="1"/>
  <c r="T68" i="17"/>
  <c r="S68" i="17" s="1"/>
  <c r="U68" i="17"/>
  <c r="V68" i="17"/>
  <c r="AC68" i="17"/>
  <c r="AG68" i="17"/>
  <c r="H69" i="17"/>
  <c r="G69" i="17" s="1"/>
  <c r="K69" i="17"/>
  <c r="J69" i="17" s="1"/>
  <c r="N69" i="17"/>
  <c r="M69" i="17" s="1"/>
  <c r="Q69" i="17"/>
  <c r="P69" i="17" s="1"/>
  <c r="T69" i="17"/>
  <c r="S69" i="17" s="1"/>
  <c r="U69" i="17"/>
  <c r="V69" i="17"/>
  <c r="AC69" i="17"/>
  <c r="AG69" i="17"/>
  <c r="H70" i="17"/>
  <c r="G70" i="17" s="1"/>
  <c r="K70" i="17"/>
  <c r="J70" i="17" s="1"/>
  <c r="N70" i="17"/>
  <c r="M70" i="17" s="1"/>
  <c r="Q70" i="17"/>
  <c r="P70" i="17" s="1"/>
  <c r="T70" i="17"/>
  <c r="S70" i="17" s="1"/>
  <c r="U70" i="17"/>
  <c r="V70" i="17"/>
  <c r="AC70" i="17"/>
  <c r="AG70" i="17"/>
  <c r="H71" i="17"/>
  <c r="G71" i="17" s="1"/>
  <c r="K71" i="17"/>
  <c r="J71" i="17" s="1"/>
  <c r="N71" i="17"/>
  <c r="M71" i="17" s="1"/>
  <c r="Q71" i="17"/>
  <c r="P71" i="17" s="1"/>
  <c r="T71" i="17"/>
  <c r="S71" i="17" s="1"/>
  <c r="U71" i="17"/>
  <c r="V71" i="17"/>
  <c r="AC71" i="17"/>
  <c r="AG71" i="17"/>
  <c r="H72" i="17"/>
  <c r="G72" i="17" s="1"/>
  <c r="K72" i="17"/>
  <c r="J72" i="17" s="1"/>
  <c r="N72" i="17"/>
  <c r="M72" i="17" s="1"/>
  <c r="Q72" i="17"/>
  <c r="P72" i="17" s="1"/>
  <c r="T72" i="17"/>
  <c r="S72" i="17" s="1"/>
  <c r="U72" i="17"/>
  <c r="V72" i="17"/>
  <c r="AC72" i="17"/>
  <c r="AG72" i="17"/>
  <c r="H73" i="17"/>
  <c r="G73" i="17" s="1"/>
  <c r="K73" i="17"/>
  <c r="J73" i="17" s="1"/>
  <c r="N73" i="17"/>
  <c r="M73" i="17" s="1"/>
  <c r="Q73" i="17"/>
  <c r="P73" i="17" s="1"/>
  <c r="T73" i="17"/>
  <c r="S73" i="17" s="1"/>
  <c r="U73" i="17"/>
  <c r="V73" i="17"/>
  <c r="AC73" i="17"/>
  <c r="AG73" i="17"/>
  <c r="H74" i="17"/>
  <c r="G74" i="17" s="1"/>
  <c r="K74" i="17"/>
  <c r="J74" i="17" s="1"/>
  <c r="N74" i="17"/>
  <c r="M74" i="17" s="1"/>
  <c r="Q74" i="17"/>
  <c r="P74" i="17" s="1"/>
  <c r="T74" i="17"/>
  <c r="S74" i="17" s="1"/>
  <c r="U74" i="17"/>
  <c r="V74" i="17"/>
  <c r="AC74" i="17"/>
  <c r="AG74" i="17"/>
  <c r="H75" i="17"/>
  <c r="G75" i="17" s="1"/>
  <c r="K75" i="17"/>
  <c r="J75" i="17" s="1"/>
  <c r="N75" i="17"/>
  <c r="M75" i="17" s="1"/>
  <c r="Q75" i="17"/>
  <c r="P75" i="17" s="1"/>
  <c r="T75" i="17"/>
  <c r="S75" i="17" s="1"/>
  <c r="U75" i="17"/>
  <c r="V75" i="17"/>
  <c r="AC75" i="17"/>
  <c r="AG75" i="17"/>
  <c r="H76" i="17"/>
  <c r="G76" i="17" s="1"/>
  <c r="K76" i="17"/>
  <c r="J76" i="17" s="1"/>
  <c r="N76" i="17"/>
  <c r="M76" i="17" s="1"/>
  <c r="Q76" i="17"/>
  <c r="P76" i="17" s="1"/>
  <c r="T76" i="17"/>
  <c r="S76" i="17" s="1"/>
  <c r="U76" i="17"/>
  <c r="V76" i="17"/>
  <c r="AC76" i="17"/>
  <c r="AG76" i="17"/>
  <c r="H77" i="17"/>
  <c r="G77" i="17" s="1"/>
  <c r="K77" i="17"/>
  <c r="J77" i="17" s="1"/>
  <c r="N77" i="17"/>
  <c r="M77" i="17" s="1"/>
  <c r="Q77" i="17"/>
  <c r="P77" i="17" s="1"/>
  <c r="T77" i="17"/>
  <c r="S77" i="17" s="1"/>
  <c r="U77" i="17"/>
  <c r="V77" i="17"/>
  <c r="AC77" i="17"/>
  <c r="AG77" i="17"/>
  <c r="H78" i="17"/>
  <c r="G78" i="17" s="1"/>
  <c r="K78" i="17"/>
  <c r="J78" i="17" s="1"/>
  <c r="N78" i="17"/>
  <c r="M78" i="17" s="1"/>
  <c r="Q78" i="17"/>
  <c r="P78" i="17" s="1"/>
  <c r="T78" i="17"/>
  <c r="S78" i="17" s="1"/>
  <c r="U78" i="17"/>
  <c r="V78" i="17"/>
  <c r="AC78" i="17"/>
  <c r="AG78" i="17"/>
  <c r="H79" i="17"/>
  <c r="G79" i="17" s="1"/>
  <c r="K79" i="17"/>
  <c r="J79" i="17" s="1"/>
  <c r="N79" i="17"/>
  <c r="M79" i="17" s="1"/>
  <c r="Q79" i="17"/>
  <c r="P79" i="17" s="1"/>
  <c r="T79" i="17"/>
  <c r="S79" i="17" s="1"/>
  <c r="U79" i="17"/>
  <c r="V79" i="17"/>
  <c r="AC79" i="17"/>
  <c r="AG79" i="17"/>
  <c r="H80" i="17"/>
  <c r="G80" i="17" s="1"/>
  <c r="K80" i="17"/>
  <c r="J80" i="17" s="1"/>
  <c r="N80" i="17"/>
  <c r="M80" i="17" s="1"/>
  <c r="Q80" i="17"/>
  <c r="P80" i="17" s="1"/>
  <c r="T80" i="17"/>
  <c r="S80" i="17" s="1"/>
  <c r="U80" i="17"/>
  <c r="V80" i="17"/>
  <c r="AC80" i="17"/>
  <c r="AG80" i="17"/>
  <c r="H81" i="17"/>
  <c r="G81" i="17" s="1"/>
  <c r="K81" i="17"/>
  <c r="J81" i="17" s="1"/>
  <c r="N81" i="17"/>
  <c r="M81" i="17" s="1"/>
  <c r="Q81" i="17"/>
  <c r="P81" i="17" s="1"/>
  <c r="T81" i="17"/>
  <c r="S81" i="17" s="1"/>
  <c r="U81" i="17"/>
  <c r="V81" i="17"/>
  <c r="AC81" i="17"/>
  <c r="AG81" i="17"/>
  <c r="H82" i="17"/>
  <c r="G82" i="17" s="1"/>
  <c r="K82" i="17"/>
  <c r="J82" i="17" s="1"/>
  <c r="N82" i="17"/>
  <c r="M82" i="17" s="1"/>
  <c r="Q82" i="17"/>
  <c r="P82" i="17" s="1"/>
  <c r="T82" i="17"/>
  <c r="S82" i="17" s="1"/>
  <c r="U82" i="17"/>
  <c r="V82" i="17"/>
  <c r="AC82" i="17"/>
  <c r="AG82" i="17"/>
  <c r="H83" i="17"/>
  <c r="G83" i="17" s="1"/>
  <c r="K83" i="17"/>
  <c r="J83" i="17" s="1"/>
  <c r="N83" i="17"/>
  <c r="M83" i="17" s="1"/>
  <c r="Q83" i="17"/>
  <c r="P83" i="17" s="1"/>
  <c r="T83" i="17"/>
  <c r="S83" i="17" s="1"/>
  <c r="U83" i="17"/>
  <c r="V83" i="17"/>
  <c r="AC83" i="17"/>
  <c r="AG83" i="17"/>
  <c r="H84" i="17"/>
  <c r="G84" i="17" s="1"/>
  <c r="K84" i="17"/>
  <c r="J84" i="17" s="1"/>
  <c r="N84" i="17"/>
  <c r="M84" i="17" s="1"/>
  <c r="Q84" i="17"/>
  <c r="P84" i="17" s="1"/>
  <c r="T84" i="17"/>
  <c r="S84" i="17" s="1"/>
  <c r="U84" i="17"/>
  <c r="V84" i="17"/>
  <c r="AC84" i="17"/>
  <c r="AG84" i="17"/>
  <c r="H85" i="17"/>
  <c r="G85" i="17" s="1"/>
  <c r="K85" i="17"/>
  <c r="J85" i="17" s="1"/>
  <c r="N85" i="17"/>
  <c r="M85" i="17" s="1"/>
  <c r="Q85" i="17"/>
  <c r="P85" i="17" s="1"/>
  <c r="T85" i="17"/>
  <c r="S85" i="17" s="1"/>
  <c r="U85" i="17"/>
  <c r="V85" i="17"/>
  <c r="AC85" i="17"/>
  <c r="AG85" i="17"/>
  <c r="H86" i="17"/>
  <c r="G86" i="17" s="1"/>
  <c r="K86" i="17"/>
  <c r="J86" i="17" s="1"/>
  <c r="N86" i="17"/>
  <c r="M86" i="17" s="1"/>
  <c r="Q86" i="17"/>
  <c r="P86" i="17" s="1"/>
  <c r="T86" i="17"/>
  <c r="S86" i="17" s="1"/>
  <c r="U86" i="17"/>
  <c r="V86" i="17"/>
  <c r="AC86" i="17"/>
  <c r="AG86" i="17"/>
  <c r="H87" i="17"/>
  <c r="G87" i="17" s="1"/>
  <c r="K87" i="17"/>
  <c r="J87" i="17" s="1"/>
  <c r="N87" i="17"/>
  <c r="M87" i="17" s="1"/>
  <c r="Q87" i="17"/>
  <c r="P87" i="17" s="1"/>
  <c r="T87" i="17"/>
  <c r="S87" i="17" s="1"/>
  <c r="U87" i="17"/>
  <c r="V87" i="17"/>
  <c r="AC87" i="17"/>
  <c r="AG87" i="17"/>
  <c r="H88" i="17"/>
  <c r="G88" i="17" s="1"/>
  <c r="K88" i="17"/>
  <c r="J88" i="17" s="1"/>
  <c r="N88" i="17"/>
  <c r="M88" i="17" s="1"/>
  <c r="Q88" i="17"/>
  <c r="P88" i="17" s="1"/>
  <c r="T88" i="17"/>
  <c r="S88" i="17" s="1"/>
  <c r="U88" i="17"/>
  <c r="V88" i="17"/>
  <c r="AC88" i="17"/>
  <c r="AG88" i="17"/>
  <c r="H89" i="17"/>
  <c r="G89" i="17" s="1"/>
  <c r="K89" i="17"/>
  <c r="J89" i="17" s="1"/>
  <c r="N89" i="17"/>
  <c r="M89" i="17" s="1"/>
  <c r="Q89" i="17"/>
  <c r="P89" i="17" s="1"/>
  <c r="T89" i="17"/>
  <c r="S89" i="17" s="1"/>
  <c r="U89" i="17"/>
  <c r="V89" i="17"/>
  <c r="AC89" i="17"/>
  <c r="AG89" i="17"/>
  <c r="H90" i="17"/>
  <c r="G90" i="17" s="1"/>
  <c r="K90" i="17"/>
  <c r="J90" i="17" s="1"/>
  <c r="N90" i="17"/>
  <c r="M90" i="17" s="1"/>
  <c r="Q90" i="17"/>
  <c r="P90" i="17" s="1"/>
  <c r="T90" i="17"/>
  <c r="S90" i="17" s="1"/>
  <c r="U90" i="17"/>
  <c r="V90" i="17"/>
  <c r="AC90" i="17"/>
  <c r="AG90" i="17"/>
  <c r="H91" i="17"/>
  <c r="G91" i="17" s="1"/>
  <c r="K91" i="17"/>
  <c r="J91" i="17" s="1"/>
  <c r="N91" i="17"/>
  <c r="M91" i="17" s="1"/>
  <c r="Q91" i="17"/>
  <c r="P91" i="17" s="1"/>
  <c r="T91" i="17"/>
  <c r="S91" i="17" s="1"/>
  <c r="U91" i="17"/>
  <c r="V91" i="17"/>
  <c r="AC91" i="17"/>
  <c r="AG91" i="17"/>
  <c r="H92" i="17"/>
  <c r="G92" i="17" s="1"/>
  <c r="K92" i="17"/>
  <c r="J92" i="17" s="1"/>
  <c r="N92" i="17"/>
  <c r="M92" i="17" s="1"/>
  <c r="Q92" i="17"/>
  <c r="P92" i="17" s="1"/>
  <c r="T92" i="17"/>
  <c r="S92" i="17" s="1"/>
  <c r="U92" i="17"/>
  <c r="V92" i="17"/>
  <c r="AC92" i="17"/>
  <c r="AG92" i="17"/>
  <c r="H93" i="17"/>
  <c r="G93" i="17" s="1"/>
  <c r="K93" i="17"/>
  <c r="J93" i="17" s="1"/>
  <c r="N93" i="17"/>
  <c r="M93" i="17" s="1"/>
  <c r="Q93" i="17"/>
  <c r="P93" i="17" s="1"/>
  <c r="T93" i="17"/>
  <c r="S93" i="17" s="1"/>
  <c r="U93" i="17"/>
  <c r="V93" i="17"/>
  <c r="AC93" i="17"/>
  <c r="AG93" i="17"/>
  <c r="H94" i="17"/>
  <c r="G94" i="17" s="1"/>
  <c r="K94" i="17"/>
  <c r="J94" i="17" s="1"/>
  <c r="N94" i="17"/>
  <c r="M94" i="17" s="1"/>
  <c r="Q94" i="17"/>
  <c r="P94" i="17" s="1"/>
  <c r="T94" i="17"/>
  <c r="S94" i="17" s="1"/>
  <c r="U94" i="17"/>
  <c r="V94" i="17"/>
  <c r="AC94" i="17"/>
  <c r="AG94" i="17"/>
  <c r="H95" i="17"/>
  <c r="G95" i="17" s="1"/>
  <c r="K95" i="17"/>
  <c r="J95" i="17" s="1"/>
  <c r="N95" i="17"/>
  <c r="M95" i="17" s="1"/>
  <c r="Q95" i="17"/>
  <c r="P95" i="17" s="1"/>
  <c r="T95" i="17"/>
  <c r="S95" i="17" s="1"/>
  <c r="U95" i="17"/>
  <c r="V95" i="17"/>
  <c r="AC95" i="17"/>
  <c r="AG95" i="17"/>
  <c r="H96" i="17"/>
  <c r="G96" i="17" s="1"/>
  <c r="K96" i="17"/>
  <c r="J96" i="17" s="1"/>
  <c r="N96" i="17"/>
  <c r="M96" i="17" s="1"/>
  <c r="Q96" i="17"/>
  <c r="P96" i="17" s="1"/>
  <c r="T96" i="17"/>
  <c r="S96" i="17" s="1"/>
  <c r="U96" i="17"/>
  <c r="V96" i="17"/>
  <c r="AC96" i="17"/>
  <c r="AG96" i="17"/>
  <c r="H97" i="17"/>
  <c r="G97" i="17" s="1"/>
  <c r="K97" i="17"/>
  <c r="J97" i="17" s="1"/>
  <c r="N97" i="17"/>
  <c r="M97" i="17" s="1"/>
  <c r="Q97" i="17"/>
  <c r="P97" i="17" s="1"/>
  <c r="T97" i="17"/>
  <c r="S97" i="17" s="1"/>
  <c r="U97" i="17"/>
  <c r="V97" i="17"/>
  <c r="AC97" i="17"/>
  <c r="AG97" i="17"/>
  <c r="H98" i="17"/>
  <c r="G98" i="17" s="1"/>
  <c r="K98" i="17"/>
  <c r="J98" i="17" s="1"/>
  <c r="N98" i="17"/>
  <c r="M98" i="17" s="1"/>
  <c r="Q98" i="17"/>
  <c r="P98" i="17" s="1"/>
  <c r="T98" i="17"/>
  <c r="S98" i="17" s="1"/>
  <c r="U98" i="17"/>
  <c r="V98" i="17"/>
  <c r="AC98" i="17"/>
  <c r="AG98" i="17"/>
  <c r="H99" i="17"/>
  <c r="G99" i="17" s="1"/>
  <c r="K99" i="17"/>
  <c r="J99" i="17" s="1"/>
  <c r="N99" i="17"/>
  <c r="M99" i="17" s="1"/>
  <c r="Q99" i="17"/>
  <c r="P99" i="17" s="1"/>
  <c r="T99" i="17"/>
  <c r="S99" i="17" s="1"/>
  <c r="U99" i="17"/>
  <c r="V99" i="17"/>
  <c r="AC99" i="17"/>
  <c r="AG99" i="17"/>
  <c r="H100" i="17"/>
  <c r="G100" i="17" s="1"/>
  <c r="K100" i="17"/>
  <c r="J100" i="17" s="1"/>
  <c r="N100" i="17"/>
  <c r="M100" i="17" s="1"/>
  <c r="Q100" i="17"/>
  <c r="P100" i="17" s="1"/>
  <c r="T100" i="17"/>
  <c r="S100" i="17" s="1"/>
  <c r="U100" i="17"/>
  <c r="V100" i="17"/>
  <c r="AC100" i="17"/>
  <c r="AG100" i="17"/>
  <c r="H101" i="17"/>
  <c r="G101" i="17" s="1"/>
  <c r="K101" i="17"/>
  <c r="J101" i="17" s="1"/>
  <c r="N101" i="17"/>
  <c r="M101" i="17" s="1"/>
  <c r="Q101" i="17"/>
  <c r="P101" i="17" s="1"/>
  <c r="T101" i="17"/>
  <c r="S101" i="17" s="1"/>
  <c r="U101" i="17"/>
  <c r="V101" i="17"/>
  <c r="AC101" i="17"/>
  <c r="AG101" i="17"/>
  <c r="H102" i="17"/>
  <c r="G102" i="17" s="1"/>
  <c r="K102" i="17"/>
  <c r="J102" i="17" s="1"/>
  <c r="N102" i="17"/>
  <c r="M102" i="17" s="1"/>
  <c r="Q102" i="17"/>
  <c r="P102" i="17" s="1"/>
  <c r="T102" i="17"/>
  <c r="S102" i="17" s="1"/>
  <c r="U102" i="17"/>
  <c r="V102" i="17"/>
  <c r="AC102" i="17"/>
  <c r="AG102" i="17"/>
  <c r="H103" i="17"/>
  <c r="G103" i="17" s="1"/>
  <c r="K103" i="17"/>
  <c r="J103" i="17" s="1"/>
  <c r="N103" i="17"/>
  <c r="M103" i="17" s="1"/>
  <c r="Q103" i="17"/>
  <c r="P103" i="17" s="1"/>
  <c r="T103" i="17"/>
  <c r="S103" i="17" s="1"/>
  <c r="U103" i="17"/>
  <c r="V103" i="17"/>
  <c r="AC103" i="17"/>
  <c r="AG103" i="17"/>
  <c r="H104" i="17"/>
  <c r="G104" i="17" s="1"/>
  <c r="K104" i="17"/>
  <c r="J104" i="17" s="1"/>
  <c r="N104" i="17"/>
  <c r="M104" i="17" s="1"/>
  <c r="Q104" i="17"/>
  <c r="P104" i="17" s="1"/>
  <c r="T104" i="17"/>
  <c r="S104" i="17" s="1"/>
  <c r="U104" i="17"/>
  <c r="V104" i="17"/>
  <c r="AC104" i="17"/>
  <c r="AG104" i="17"/>
  <c r="H105" i="17"/>
  <c r="G105" i="17" s="1"/>
  <c r="K105" i="17"/>
  <c r="J105" i="17" s="1"/>
  <c r="N105" i="17"/>
  <c r="M105" i="17" s="1"/>
  <c r="Q105" i="17"/>
  <c r="P105" i="17" s="1"/>
  <c r="T105" i="17"/>
  <c r="S105" i="17" s="1"/>
  <c r="U105" i="17"/>
  <c r="V105" i="17"/>
  <c r="AC105" i="17"/>
  <c r="AG105" i="17"/>
  <c r="H106" i="17"/>
  <c r="G106" i="17" s="1"/>
  <c r="K106" i="17"/>
  <c r="J106" i="17" s="1"/>
  <c r="N106" i="17"/>
  <c r="M106" i="17" s="1"/>
  <c r="Q106" i="17"/>
  <c r="P106" i="17" s="1"/>
  <c r="T106" i="17"/>
  <c r="S106" i="17" s="1"/>
  <c r="U106" i="17"/>
  <c r="V106" i="17"/>
  <c r="AC106" i="17"/>
  <c r="AG106" i="17"/>
  <c r="H107" i="17"/>
  <c r="G107" i="17" s="1"/>
  <c r="K107" i="17"/>
  <c r="J107" i="17" s="1"/>
  <c r="N107" i="17"/>
  <c r="M107" i="17" s="1"/>
  <c r="Q107" i="17"/>
  <c r="P107" i="17" s="1"/>
  <c r="T107" i="17"/>
  <c r="S107" i="17" s="1"/>
  <c r="U107" i="17"/>
  <c r="V107" i="17"/>
  <c r="AC107" i="17"/>
  <c r="AG107" i="17"/>
  <c r="H108" i="17"/>
  <c r="G108" i="17" s="1"/>
  <c r="K108" i="17"/>
  <c r="J108" i="17" s="1"/>
  <c r="N108" i="17"/>
  <c r="M108" i="17" s="1"/>
  <c r="Q108" i="17"/>
  <c r="P108" i="17" s="1"/>
  <c r="T108" i="17"/>
  <c r="S108" i="17" s="1"/>
  <c r="U108" i="17"/>
  <c r="V108" i="17"/>
  <c r="AC108" i="17"/>
  <c r="AG108" i="17"/>
  <c r="H109" i="17"/>
  <c r="G109" i="17" s="1"/>
  <c r="K109" i="17"/>
  <c r="J109" i="17" s="1"/>
  <c r="N109" i="17"/>
  <c r="M109" i="17" s="1"/>
  <c r="Q109" i="17"/>
  <c r="P109" i="17" s="1"/>
  <c r="T109" i="17"/>
  <c r="S109" i="17" s="1"/>
  <c r="U109" i="17"/>
  <c r="V109" i="17"/>
  <c r="AC109" i="17"/>
  <c r="AG109" i="17"/>
  <c r="H110" i="17"/>
  <c r="G110" i="17" s="1"/>
  <c r="K110" i="17"/>
  <c r="J110" i="17" s="1"/>
  <c r="N110" i="17"/>
  <c r="M110" i="17" s="1"/>
  <c r="Q110" i="17"/>
  <c r="P110" i="17" s="1"/>
  <c r="T110" i="17"/>
  <c r="S110" i="17" s="1"/>
  <c r="U110" i="17"/>
  <c r="V110" i="17"/>
  <c r="AC110" i="17"/>
  <c r="AG110" i="17"/>
  <c r="H111" i="17"/>
  <c r="G111" i="17" s="1"/>
  <c r="K111" i="17"/>
  <c r="J111" i="17" s="1"/>
  <c r="N111" i="17"/>
  <c r="M111" i="17" s="1"/>
  <c r="Q111" i="17"/>
  <c r="P111" i="17" s="1"/>
  <c r="T111" i="17"/>
  <c r="S111" i="17" s="1"/>
  <c r="U111" i="17"/>
  <c r="V111" i="17"/>
  <c r="AC111" i="17"/>
  <c r="AG111" i="17"/>
  <c r="H112" i="17"/>
  <c r="G112" i="17" s="1"/>
  <c r="K112" i="17"/>
  <c r="J112" i="17" s="1"/>
  <c r="N112" i="17"/>
  <c r="M112" i="17" s="1"/>
  <c r="Q112" i="17"/>
  <c r="P112" i="17" s="1"/>
  <c r="T112" i="17"/>
  <c r="S112" i="17" s="1"/>
  <c r="U112" i="17"/>
  <c r="V112" i="17"/>
  <c r="AC112" i="17"/>
  <c r="AG112" i="17"/>
  <c r="H113" i="17"/>
  <c r="G113" i="17" s="1"/>
  <c r="K113" i="17"/>
  <c r="J113" i="17" s="1"/>
  <c r="N113" i="17"/>
  <c r="M113" i="17" s="1"/>
  <c r="Q113" i="17"/>
  <c r="P113" i="17" s="1"/>
  <c r="T113" i="17"/>
  <c r="S113" i="17" s="1"/>
  <c r="U113" i="17"/>
  <c r="V113" i="17"/>
  <c r="AC113" i="17"/>
  <c r="AG113" i="17"/>
  <c r="H114" i="17"/>
  <c r="G114" i="17" s="1"/>
  <c r="K114" i="17"/>
  <c r="J114" i="17" s="1"/>
  <c r="N114" i="17"/>
  <c r="M114" i="17" s="1"/>
  <c r="Q114" i="17"/>
  <c r="P114" i="17" s="1"/>
  <c r="T114" i="17"/>
  <c r="S114" i="17" s="1"/>
  <c r="U114" i="17"/>
  <c r="V114" i="17"/>
  <c r="AC114" i="17"/>
  <c r="AG114" i="17"/>
  <c r="H115" i="17"/>
  <c r="G115" i="17" s="1"/>
  <c r="K115" i="17"/>
  <c r="J115" i="17" s="1"/>
  <c r="N115" i="17"/>
  <c r="M115" i="17" s="1"/>
  <c r="Q115" i="17"/>
  <c r="P115" i="17" s="1"/>
  <c r="T115" i="17"/>
  <c r="S115" i="17" s="1"/>
  <c r="U115" i="17"/>
  <c r="V115" i="17"/>
  <c r="AC115" i="17"/>
  <c r="AG115" i="17"/>
  <c r="H116" i="17"/>
  <c r="G116" i="17" s="1"/>
  <c r="K116" i="17"/>
  <c r="J116" i="17" s="1"/>
  <c r="N116" i="17"/>
  <c r="M116" i="17" s="1"/>
  <c r="Q116" i="17"/>
  <c r="P116" i="17" s="1"/>
  <c r="T116" i="17"/>
  <c r="S116" i="17" s="1"/>
  <c r="U116" i="17"/>
  <c r="V116" i="17"/>
  <c r="AC116" i="17"/>
  <c r="AG116" i="17"/>
  <c r="H117" i="17"/>
  <c r="G117" i="17" s="1"/>
  <c r="K117" i="17"/>
  <c r="J117" i="17" s="1"/>
  <c r="N117" i="17"/>
  <c r="M117" i="17" s="1"/>
  <c r="Q117" i="17"/>
  <c r="P117" i="17" s="1"/>
  <c r="T117" i="17"/>
  <c r="S117" i="17" s="1"/>
  <c r="U117" i="17"/>
  <c r="V117" i="17"/>
  <c r="AC117" i="17"/>
  <c r="AG117" i="17"/>
  <c r="H118" i="17"/>
  <c r="G118" i="17" s="1"/>
  <c r="K118" i="17"/>
  <c r="J118" i="17" s="1"/>
  <c r="N118" i="17"/>
  <c r="M118" i="17" s="1"/>
  <c r="Q118" i="17"/>
  <c r="P118" i="17" s="1"/>
  <c r="T118" i="17"/>
  <c r="S118" i="17" s="1"/>
  <c r="U118" i="17"/>
  <c r="V118" i="17"/>
  <c r="AC118" i="17"/>
  <c r="AG118" i="17"/>
  <c r="H119" i="17"/>
  <c r="G119" i="17" s="1"/>
  <c r="K119" i="17"/>
  <c r="J119" i="17" s="1"/>
  <c r="N119" i="17"/>
  <c r="M119" i="17" s="1"/>
  <c r="Q119" i="17"/>
  <c r="P119" i="17" s="1"/>
  <c r="T119" i="17"/>
  <c r="S119" i="17" s="1"/>
  <c r="U119" i="17"/>
  <c r="V119" i="17"/>
  <c r="AC119" i="17"/>
  <c r="AG119" i="17"/>
  <c r="H120" i="17"/>
  <c r="G120" i="17" s="1"/>
  <c r="K120" i="17"/>
  <c r="J120" i="17" s="1"/>
  <c r="N120" i="17"/>
  <c r="M120" i="17" s="1"/>
  <c r="Q120" i="17"/>
  <c r="P120" i="17" s="1"/>
  <c r="T120" i="17"/>
  <c r="S120" i="17" s="1"/>
  <c r="U120" i="17"/>
  <c r="V120" i="17"/>
  <c r="AC120" i="17"/>
  <c r="AG120" i="17"/>
  <c r="H121" i="17"/>
  <c r="G121" i="17" s="1"/>
  <c r="K121" i="17"/>
  <c r="J121" i="17" s="1"/>
  <c r="N121" i="17"/>
  <c r="M121" i="17" s="1"/>
  <c r="Q121" i="17"/>
  <c r="P121" i="17" s="1"/>
  <c r="T121" i="17"/>
  <c r="S121" i="17" s="1"/>
  <c r="U121" i="17"/>
  <c r="V121" i="17"/>
  <c r="AC121" i="17"/>
  <c r="AG121" i="17"/>
  <c r="H122" i="17"/>
  <c r="G122" i="17" s="1"/>
  <c r="K122" i="17"/>
  <c r="J122" i="17" s="1"/>
  <c r="N122" i="17"/>
  <c r="M122" i="17" s="1"/>
  <c r="Q122" i="17"/>
  <c r="P122" i="17" s="1"/>
  <c r="T122" i="17"/>
  <c r="S122" i="17" s="1"/>
  <c r="U122" i="17"/>
  <c r="V122" i="17"/>
  <c r="AC122" i="17"/>
  <c r="AG122" i="17"/>
  <c r="H123" i="17"/>
  <c r="G123" i="17" s="1"/>
  <c r="K123" i="17"/>
  <c r="J123" i="17" s="1"/>
  <c r="N123" i="17"/>
  <c r="M123" i="17" s="1"/>
  <c r="Q123" i="17"/>
  <c r="P123" i="17" s="1"/>
  <c r="T123" i="17"/>
  <c r="S123" i="17" s="1"/>
  <c r="U123" i="17"/>
  <c r="V123" i="17"/>
  <c r="AC123" i="17"/>
  <c r="AG123" i="17"/>
  <c r="H124" i="17"/>
  <c r="G124" i="17" s="1"/>
  <c r="K124" i="17"/>
  <c r="J124" i="17" s="1"/>
  <c r="N124" i="17"/>
  <c r="M124" i="17" s="1"/>
  <c r="Q124" i="17"/>
  <c r="P124" i="17" s="1"/>
  <c r="T124" i="17"/>
  <c r="S124" i="17" s="1"/>
  <c r="U124" i="17"/>
  <c r="V124" i="17"/>
  <c r="AC124" i="17"/>
  <c r="AG124" i="17"/>
  <c r="H125" i="17"/>
  <c r="G125" i="17" s="1"/>
  <c r="K125" i="17"/>
  <c r="J125" i="17" s="1"/>
  <c r="N125" i="17"/>
  <c r="M125" i="17" s="1"/>
  <c r="Q125" i="17"/>
  <c r="P125" i="17" s="1"/>
  <c r="T125" i="17"/>
  <c r="S125" i="17" s="1"/>
  <c r="U125" i="17"/>
  <c r="V125" i="17"/>
  <c r="AC125" i="17"/>
  <c r="AG125" i="17"/>
  <c r="H126" i="17"/>
  <c r="G126" i="17" s="1"/>
  <c r="K126" i="17"/>
  <c r="J126" i="17" s="1"/>
  <c r="N126" i="17"/>
  <c r="M126" i="17" s="1"/>
  <c r="Q126" i="17"/>
  <c r="P126" i="17" s="1"/>
  <c r="T126" i="17"/>
  <c r="S126" i="17" s="1"/>
  <c r="U126" i="17"/>
  <c r="V126" i="17"/>
  <c r="AC126" i="17"/>
  <c r="AG126" i="17"/>
  <c r="H127" i="17"/>
  <c r="G127" i="17" s="1"/>
  <c r="K127" i="17"/>
  <c r="J127" i="17" s="1"/>
  <c r="N127" i="17"/>
  <c r="M127" i="17" s="1"/>
  <c r="Q127" i="17"/>
  <c r="P127" i="17" s="1"/>
  <c r="T127" i="17"/>
  <c r="S127" i="17" s="1"/>
  <c r="U127" i="17"/>
  <c r="V127" i="17"/>
  <c r="AC127" i="17"/>
  <c r="AG127" i="17"/>
  <c r="H128" i="17"/>
  <c r="G128" i="17" s="1"/>
  <c r="K128" i="17"/>
  <c r="J128" i="17" s="1"/>
  <c r="N128" i="17"/>
  <c r="M128" i="17" s="1"/>
  <c r="Q128" i="17"/>
  <c r="P128" i="17" s="1"/>
  <c r="T128" i="17"/>
  <c r="S128" i="17" s="1"/>
  <c r="U128" i="17"/>
  <c r="V128" i="17"/>
  <c r="AC128" i="17"/>
  <c r="AG128" i="17"/>
  <c r="H129" i="17"/>
  <c r="G129" i="17" s="1"/>
  <c r="K129" i="17"/>
  <c r="J129" i="17" s="1"/>
  <c r="N129" i="17"/>
  <c r="M129" i="17" s="1"/>
  <c r="Q129" i="17"/>
  <c r="P129" i="17" s="1"/>
  <c r="T129" i="17"/>
  <c r="S129" i="17" s="1"/>
  <c r="U129" i="17"/>
  <c r="V129" i="17"/>
  <c r="AC129" i="17"/>
  <c r="AG129" i="17"/>
  <c r="H130" i="17"/>
  <c r="G130" i="17" s="1"/>
  <c r="K130" i="17"/>
  <c r="J130" i="17" s="1"/>
  <c r="N130" i="17"/>
  <c r="M130" i="17" s="1"/>
  <c r="Q130" i="17"/>
  <c r="P130" i="17" s="1"/>
  <c r="T130" i="17"/>
  <c r="S130" i="17" s="1"/>
  <c r="U130" i="17"/>
  <c r="V130" i="17"/>
  <c r="AC130" i="17"/>
  <c r="AG130" i="17"/>
  <c r="H131" i="17"/>
  <c r="G131" i="17" s="1"/>
  <c r="K131" i="17"/>
  <c r="J131" i="17" s="1"/>
  <c r="N131" i="17"/>
  <c r="M131" i="17" s="1"/>
  <c r="Q131" i="17"/>
  <c r="P131" i="17" s="1"/>
  <c r="T131" i="17"/>
  <c r="S131" i="17" s="1"/>
  <c r="U131" i="17"/>
  <c r="V131" i="17"/>
  <c r="AC131" i="17"/>
  <c r="AG131" i="17"/>
  <c r="H132" i="17"/>
  <c r="G132" i="17" s="1"/>
  <c r="K132" i="17"/>
  <c r="J132" i="17" s="1"/>
  <c r="N132" i="17"/>
  <c r="M132" i="17" s="1"/>
  <c r="Q132" i="17"/>
  <c r="P132" i="17" s="1"/>
  <c r="T132" i="17"/>
  <c r="S132" i="17" s="1"/>
  <c r="U132" i="17"/>
  <c r="V132" i="17"/>
  <c r="AC132" i="17"/>
  <c r="AG132" i="17"/>
  <c r="H133" i="17"/>
  <c r="G133" i="17" s="1"/>
  <c r="K133" i="17"/>
  <c r="J133" i="17" s="1"/>
  <c r="N133" i="17"/>
  <c r="M133" i="17" s="1"/>
  <c r="Q133" i="17"/>
  <c r="P133" i="17" s="1"/>
  <c r="T133" i="17"/>
  <c r="S133" i="17" s="1"/>
  <c r="U133" i="17"/>
  <c r="V133" i="17"/>
  <c r="AC133" i="17"/>
  <c r="AG133" i="17"/>
  <c r="H134" i="17"/>
  <c r="G134" i="17" s="1"/>
  <c r="K134" i="17"/>
  <c r="J134" i="17" s="1"/>
  <c r="N134" i="17"/>
  <c r="M134" i="17" s="1"/>
  <c r="Q134" i="17"/>
  <c r="P134" i="17" s="1"/>
  <c r="T134" i="17"/>
  <c r="S134" i="17" s="1"/>
  <c r="U134" i="17"/>
  <c r="V134" i="17"/>
  <c r="AC134" i="17"/>
  <c r="AG134" i="17"/>
  <c r="H135" i="17"/>
  <c r="G135" i="17" s="1"/>
  <c r="K135" i="17"/>
  <c r="J135" i="17" s="1"/>
  <c r="N135" i="17"/>
  <c r="M135" i="17" s="1"/>
  <c r="Q135" i="17"/>
  <c r="P135" i="17" s="1"/>
  <c r="T135" i="17"/>
  <c r="S135" i="17" s="1"/>
  <c r="U135" i="17"/>
  <c r="V135" i="17"/>
  <c r="AC135" i="17"/>
  <c r="AG135" i="17"/>
  <c r="H136" i="17"/>
  <c r="G136" i="17" s="1"/>
  <c r="K136" i="17"/>
  <c r="J136" i="17" s="1"/>
  <c r="N136" i="17"/>
  <c r="M136" i="17" s="1"/>
  <c r="Q136" i="17"/>
  <c r="P136" i="17" s="1"/>
  <c r="T136" i="17"/>
  <c r="S136" i="17" s="1"/>
  <c r="U136" i="17"/>
  <c r="V136" i="17"/>
  <c r="AC136" i="17"/>
  <c r="AG136" i="17"/>
  <c r="H137" i="17"/>
  <c r="G137" i="17" s="1"/>
  <c r="K137" i="17"/>
  <c r="J137" i="17" s="1"/>
  <c r="N137" i="17"/>
  <c r="M137" i="17" s="1"/>
  <c r="Q137" i="17"/>
  <c r="P137" i="17" s="1"/>
  <c r="T137" i="17"/>
  <c r="S137" i="17" s="1"/>
  <c r="U137" i="17"/>
  <c r="V137" i="17"/>
  <c r="AC137" i="17"/>
  <c r="AG137" i="17"/>
  <c r="H138" i="17"/>
  <c r="G138" i="17" s="1"/>
  <c r="K138" i="17"/>
  <c r="J138" i="17" s="1"/>
  <c r="N138" i="17"/>
  <c r="M138" i="17" s="1"/>
  <c r="Q138" i="17"/>
  <c r="P138" i="17" s="1"/>
  <c r="T138" i="17"/>
  <c r="S138" i="17" s="1"/>
  <c r="U138" i="17"/>
  <c r="V138" i="17"/>
  <c r="AC138" i="17"/>
  <c r="AG138" i="17"/>
  <c r="H139" i="17"/>
  <c r="G139" i="17" s="1"/>
  <c r="K139" i="17"/>
  <c r="J139" i="17" s="1"/>
  <c r="N139" i="17"/>
  <c r="M139" i="17" s="1"/>
  <c r="Q139" i="17"/>
  <c r="P139" i="17" s="1"/>
  <c r="T139" i="17"/>
  <c r="S139" i="17" s="1"/>
  <c r="U139" i="17"/>
  <c r="V139" i="17"/>
  <c r="AC139" i="17"/>
  <c r="AG139" i="17"/>
  <c r="H140" i="17"/>
  <c r="G140" i="17" s="1"/>
  <c r="K140" i="17"/>
  <c r="J140" i="17" s="1"/>
  <c r="N140" i="17"/>
  <c r="M140" i="17" s="1"/>
  <c r="Q140" i="17"/>
  <c r="P140" i="17" s="1"/>
  <c r="T140" i="17"/>
  <c r="S140" i="17" s="1"/>
  <c r="U140" i="17"/>
  <c r="V140" i="17"/>
  <c r="AC140" i="17"/>
  <c r="AG140" i="17"/>
  <c r="H141" i="17"/>
  <c r="G141" i="17" s="1"/>
  <c r="K141" i="17"/>
  <c r="J141" i="17" s="1"/>
  <c r="N141" i="17"/>
  <c r="M141" i="17" s="1"/>
  <c r="Q141" i="17"/>
  <c r="P141" i="17" s="1"/>
  <c r="T141" i="17"/>
  <c r="S141" i="17" s="1"/>
  <c r="U141" i="17"/>
  <c r="V141" i="17"/>
  <c r="AC141" i="17"/>
  <c r="AG141" i="17"/>
  <c r="H142" i="17"/>
  <c r="G142" i="17" s="1"/>
  <c r="K142" i="17"/>
  <c r="J142" i="17" s="1"/>
  <c r="N142" i="17"/>
  <c r="M142" i="17" s="1"/>
  <c r="Q142" i="17"/>
  <c r="P142" i="17" s="1"/>
  <c r="T142" i="17"/>
  <c r="S142" i="17" s="1"/>
  <c r="U142" i="17"/>
  <c r="V142" i="17"/>
  <c r="AC142" i="17"/>
  <c r="AG142" i="17"/>
  <c r="H143" i="17"/>
  <c r="G143" i="17" s="1"/>
  <c r="K143" i="17"/>
  <c r="J143" i="17" s="1"/>
  <c r="N143" i="17"/>
  <c r="M143" i="17" s="1"/>
  <c r="Q143" i="17"/>
  <c r="P143" i="17" s="1"/>
  <c r="T143" i="17"/>
  <c r="S143" i="17" s="1"/>
  <c r="U143" i="17"/>
  <c r="V143" i="17"/>
  <c r="AC143" i="17"/>
  <c r="AG143" i="17"/>
  <c r="H144" i="17"/>
  <c r="G144" i="17" s="1"/>
  <c r="K144" i="17"/>
  <c r="J144" i="17" s="1"/>
  <c r="N144" i="17"/>
  <c r="M144" i="17" s="1"/>
  <c r="Q144" i="17"/>
  <c r="P144" i="17" s="1"/>
  <c r="T144" i="17"/>
  <c r="S144" i="17" s="1"/>
  <c r="U144" i="17"/>
  <c r="V144" i="17"/>
  <c r="AC144" i="17"/>
  <c r="AG144" i="17"/>
  <c r="H145" i="17"/>
  <c r="G145" i="17" s="1"/>
  <c r="K145" i="17"/>
  <c r="J145" i="17" s="1"/>
  <c r="N145" i="17"/>
  <c r="M145" i="17" s="1"/>
  <c r="Q145" i="17"/>
  <c r="P145" i="17" s="1"/>
  <c r="T145" i="17"/>
  <c r="S145" i="17" s="1"/>
  <c r="U145" i="17"/>
  <c r="V145" i="17"/>
  <c r="AC145" i="17"/>
  <c r="AG145" i="17"/>
  <c r="H146" i="17"/>
  <c r="G146" i="17" s="1"/>
  <c r="K146" i="17"/>
  <c r="J146" i="17" s="1"/>
  <c r="N146" i="17"/>
  <c r="M146" i="17" s="1"/>
  <c r="Q146" i="17"/>
  <c r="P146" i="17" s="1"/>
  <c r="T146" i="17"/>
  <c r="S146" i="17" s="1"/>
  <c r="U146" i="17"/>
  <c r="V146" i="17"/>
  <c r="AC146" i="17"/>
  <c r="AG146" i="17"/>
  <c r="H147" i="17"/>
  <c r="G147" i="17" s="1"/>
  <c r="K147" i="17"/>
  <c r="J147" i="17" s="1"/>
  <c r="N147" i="17"/>
  <c r="M147" i="17" s="1"/>
  <c r="Q147" i="17"/>
  <c r="P147" i="17" s="1"/>
  <c r="T147" i="17"/>
  <c r="S147" i="17" s="1"/>
  <c r="U147" i="17"/>
  <c r="V147" i="17"/>
  <c r="AC147" i="17"/>
  <c r="AG147" i="17"/>
  <c r="H148" i="17"/>
  <c r="G148" i="17" s="1"/>
  <c r="K148" i="17"/>
  <c r="J148" i="17" s="1"/>
  <c r="N148" i="17"/>
  <c r="M148" i="17" s="1"/>
  <c r="Q148" i="17"/>
  <c r="P148" i="17" s="1"/>
  <c r="T148" i="17"/>
  <c r="S148" i="17" s="1"/>
  <c r="U148" i="17"/>
  <c r="V148" i="17"/>
  <c r="AC148" i="17"/>
  <c r="AG148" i="17"/>
  <c r="H149" i="17"/>
  <c r="G149" i="17" s="1"/>
  <c r="K149" i="17"/>
  <c r="J149" i="17" s="1"/>
  <c r="N149" i="17"/>
  <c r="M149" i="17" s="1"/>
  <c r="Q149" i="17"/>
  <c r="P149" i="17" s="1"/>
  <c r="T149" i="17"/>
  <c r="S149" i="17" s="1"/>
  <c r="U149" i="17"/>
  <c r="V149" i="17"/>
  <c r="AC149" i="17"/>
  <c r="AG149" i="17"/>
  <c r="H150" i="17"/>
  <c r="G150" i="17" s="1"/>
  <c r="K150" i="17"/>
  <c r="J150" i="17" s="1"/>
  <c r="N150" i="17"/>
  <c r="M150" i="17" s="1"/>
  <c r="Q150" i="17"/>
  <c r="P150" i="17" s="1"/>
  <c r="T150" i="17"/>
  <c r="S150" i="17" s="1"/>
  <c r="U150" i="17"/>
  <c r="V150" i="17"/>
  <c r="AC150" i="17"/>
  <c r="AG150" i="17"/>
  <c r="H151" i="17"/>
  <c r="G151" i="17" s="1"/>
  <c r="K151" i="17"/>
  <c r="J151" i="17" s="1"/>
  <c r="N151" i="17"/>
  <c r="M151" i="17" s="1"/>
  <c r="Q151" i="17"/>
  <c r="P151" i="17" s="1"/>
  <c r="T151" i="17"/>
  <c r="S151" i="17" s="1"/>
  <c r="U151" i="17"/>
  <c r="V151" i="17"/>
  <c r="AC151" i="17"/>
  <c r="AG151" i="17"/>
  <c r="H152" i="17"/>
  <c r="G152" i="17" s="1"/>
  <c r="K152" i="17"/>
  <c r="J152" i="17" s="1"/>
  <c r="N152" i="17"/>
  <c r="M152" i="17" s="1"/>
  <c r="Q152" i="17"/>
  <c r="P152" i="17" s="1"/>
  <c r="T152" i="17"/>
  <c r="S152" i="17" s="1"/>
  <c r="U152" i="17"/>
  <c r="V152" i="17"/>
  <c r="AC152" i="17"/>
  <c r="AG152" i="17"/>
  <c r="H153" i="17"/>
  <c r="G153" i="17" s="1"/>
  <c r="K153" i="17"/>
  <c r="J153" i="17" s="1"/>
  <c r="N153" i="17"/>
  <c r="M153" i="17" s="1"/>
  <c r="Q153" i="17"/>
  <c r="P153" i="17" s="1"/>
  <c r="T153" i="17"/>
  <c r="S153" i="17" s="1"/>
  <c r="U153" i="17"/>
  <c r="V153" i="17"/>
  <c r="AC153" i="17"/>
  <c r="AG153" i="17"/>
  <c r="H154" i="17"/>
  <c r="G154" i="17" s="1"/>
  <c r="K154" i="17"/>
  <c r="J154" i="17" s="1"/>
  <c r="N154" i="17"/>
  <c r="M154" i="17" s="1"/>
  <c r="Q154" i="17"/>
  <c r="P154" i="17" s="1"/>
  <c r="T154" i="17"/>
  <c r="S154" i="17" s="1"/>
  <c r="U154" i="17"/>
  <c r="V154" i="17"/>
  <c r="AC154" i="17"/>
  <c r="AG154" i="17"/>
  <c r="H155" i="17"/>
  <c r="G155" i="17" s="1"/>
  <c r="K155" i="17"/>
  <c r="J155" i="17" s="1"/>
  <c r="N155" i="17"/>
  <c r="M155" i="17" s="1"/>
  <c r="Q155" i="17"/>
  <c r="P155" i="17" s="1"/>
  <c r="T155" i="17"/>
  <c r="S155" i="17" s="1"/>
  <c r="U155" i="17"/>
  <c r="V155" i="17"/>
  <c r="AC155" i="17"/>
  <c r="AG155" i="17"/>
  <c r="H156" i="17"/>
  <c r="G156" i="17" s="1"/>
  <c r="K156" i="17"/>
  <c r="J156" i="17" s="1"/>
  <c r="N156" i="17"/>
  <c r="M156" i="17" s="1"/>
  <c r="Q156" i="17"/>
  <c r="P156" i="17" s="1"/>
  <c r="T156" i="17"/>
  <c r="S156" i="17" s="1"/>
  <c r="U156" i="17"/>
  <c r="V156" i="17"/>
  <c r="AC156" i="17"/>
  <c r="AG156" i="17"/>
  <c r="H157" i="17"/>
  <c r="G157" i="17" s="1"/>
  <c r="K157" i="17"/>
  <c r="J157" i="17" s="1"/>
  <c r="N157" i="17"/>
  <c r="M157" i="17" s="1"/>
  <c r="Q157" i="17"/>
  <c r="P157" i="17" s="1"/>
  <c r="T157" i="17"/>
  <c r="S157" i="17" s="1"/>
  <c r="U157" i="17"/>
  <c r="V157" i="17"/>
  <c r="AC157" i="17"/>
  <c r="AG157" i="17"/>
  <c r="H158" i="17"/>
  <c r="G158" i="17" s="1"/>
  <c r="K158" i="17"/>
  <c r="J158" i="17" s="1"/>
  <c r="N158" i="17"/>
  <c r="M158" i="17" s="1"/>
  <c r="Q158" i="17"/>
  <c r="P158" i="17" s="1"/>
  <c r="T158" i="17"/>
  <c r="S158" i="17" s="1"/>
  <c r="U158" i="17"/>
  <c r="V158" i="17"/>
  <c r="AC158" i="17"/>
  <c r="AG158" i="17"/>
  <c r="H159" i="17"/>
  <c r="G159" i="17" s="1"/>
  <c r="K159" i="17"/>
  <c r="J159" i="17" s="1"/>
  <c r="N159" i="17"/>
  <c r="M159" i="17" s="1"/>
  <c r="Q159" i="17"/>
  <c r="P159" i="17" s="1"/>
  <c r="T159" i="17"/>
  <c r="S159" i="17" s="1"/>
  <c r="U159" i="17"/>
  <c r="V159" i="17"/>
  <c r="AC159" i="17"/>
  <c r="AG159" i="17"/>
  <c r="H160" i="17"/>
  <c r="G160" i="17" s="1"/>
  <c r="K160" i="17"/>
  <c r="J160" i="17" s="1"/>
  <c r="N160" i="17"/>
  <c r="M160" i="17" s="1"/>
  <c r="Q160" i="17"/>
  <c r="P160" i="17" s="1"/>
  <c r="T160" i="17"/>
  <c r="S160" i="17" s="1"/>
  <c r="U160" i="17"/>
  <c r="V160" i="17"/>
  <c r="AC160" i="17"/>
  <c r="AG160" i="17"/>
  <c r="H161" i="17"/>
  <c r="G161" i="17" s="1"/>
  <c r="K161" i="17"/>
  <c r="J161" i="17" s="1"/>
  <c r="N161" i="17"/>
  <c r="M161" i="17" s="1"/>
  <c r="Q161" i="17"/>
  <c r="P161" i="17" s="1"/>
  <c r="T161" i="17"/>
  <c r="S161" i="17" s="1"/>
  <c r="U161" i="17"/>
  <c r="V161" i="17"/>
  <c r="AC161" i="17"/>
  <c r="AG161" i="17"/>
  <c r="H162" i="17"/>
  <c r="G162" i="17" s="1"/>
  <c r="K162" i="17"/>
  <c r="J162" i="17" s="1"/>
  <c r="N162" i="17"/>
  <c r="M162" i="17" s="1"/>
  <c r="Q162" i="17"/>
  <c r="P162" i="17" s="1"/>
  <c r="T162" i="17"/>
  <c r="S162" i="17" s="1"/>
  <c r="U162" i="17"/>
  <c r="V162" i="17"/>
  <c r="AC162" i="17"/>
  <c r="AG162" i="17"/>
  <c r="H163" i="17"/>
  <c r="G163" i="17" s="1"/>
  <c r="K163" i="17"/>
  <c r="J163" i="17" s="1"/>
  <c r="N163" i="17"/>
  <c r="M163" i="17" s="1"/>
  <c r="Q163" i="17"/>
  <c r="P163" i="17" s="1"/>
  <c r="T163" i="17"/>
  <c r="S163" i="17" s="1"/>
  <c r="U163" i="17"/>
  <c r="V163" i="17"/>
  <c r="AC163" i="17"/>
  <c r="AG163" i="17"/>
  <c r="H164" i="17"/>
  <c r="G164" i="17" s="1"/>
  <c r="K164" i="17"/>
  <c r="J164" i="17" s="1"/>
  <c r="N164" i="17"/>
  <c r="M164" i="17" s="1"/>
  <c r="Q164" i="17"/>
  <c r="P164" i="17" s="1"/>
  <c r="T164" i="17"/>
  <c r="S164" i="17" s="1"/>
  <c r="U164" i="17"/>
  <c r="V164" i="17"/>
  <c r="AC164" i="17"/>
  <c r="AG164" i="17"/>
  <c r="H165" i="17"/>
  <c r="G165" i="17" s="1"/>
  <c r="K165" i="17"/>
  <c r="J165" i="17" s="1"/>
  <c r="N165" i="17"/>
  <c r="M165" i="17" s="1"/>
  <c r="Q165" i="17"/>
  <c r="P165" i="17" s="1"/>
  <c r="T165" i="17"/>
  <c r="S165" i="17" s="1"/>
  <c r="U165" i="17"/>
  <c r="V165" i="17"/>
  <c r="AC165" i="17"/>
  <c r="AG165" i="17"/>
  <c r="H166" i="17"/>
  <c r="G166" i="17" s="1"/>
  <c r="K166" i="17"/>
  <c r="J166" i="17" s="1"/>
  <c r="N166" i="17"/>
  <c r="M166" i="17" s="1"/>
  <c r="Q166" i="17"/>
  <c r="P166" i="17" s="1"/>
  <c r="T166" i="17"/>
  <c r="S166" i="17" s="1"/>
  <c r="U166" i="17"/>
  <c r="V166" i="17"/>
  <c r="AC166" i="17"/>
  <c r="AG166" i="17"/>
  <c r="H167" i="17"/>
  <c r="G167" i="17" s="1"/>
  <c r="K167" i="17"/>
  <c r="J167" i="17" s="1"/>
  <c r="N167" i="17"/>
  <c r="M167" i="17" s="1"/>
  <c r="Q167" i="17"/>
  <c r="P167" i="17" s="1"/>
  <c r="T167" i="17"/>
  <c r="S167" i="17" s="1"/>
  <c r="U167" i="17"/>
  <c r="V167" i="17"/>
  <c r="AC167" i="17"/>
  <c r="AG167" i="17"/>
  <c r="H168" i="17"/>
  <c r="G168" i="17" s="1"/>
  <c r="K168" i="17"/>
  <c r="J168" i="17" s="1"/>
  <c r="N168" i="17"/>
  <c r="M168" i="17" s="1"/>
  <c r="Q168" i="17"/>
  <c r="P168" i="17" s="1"/>
  <c r="T168" i="17"/>
  <c r="S168" i="17" s="1"/>
  <c r="U168" i="17"/>
  <c r="V168" i="17"/>
  <c r="AC168" i="17"/>
  <c r="AG168" i="17"/>
  <c r="H169" i="17"/>
  <c r="G169" i="17" s="1"/>
  <c r="K169" i="17"/>
  <c r="J169" i="17" s="1"/>
  <c r="N169" i="17"/>
  <c r="M169" i="17" s="1"/>
  <c r="Q169" i="17"/>
  <c r="P169" i="17" s="1"/>
  <c r="T169" i="17"/>
  <c r="S169" i="17" s="1"/>
  <c r="U169" i="17"/>
  <c r="V169" i="17"/>
  <c r="AC169" i="17"/>
  <c r="AG169" i="17"/>
  <c r="H170" i="17"/>
  <c r="G170" i="17" s="1"/>
  <c r="K170" i="17"/>
  <c r="J170" i="17" s="1"/>
  <c r="N170" i="17"/>
  <c r="M170" i="17" s="1"/>
  <c r="Q170" i="17"/>
  <c r="P170" i="17" s="1"/>
  <c r="T170" i="17"/>
  <c r="S170" i="17" s="1"/>
  <c r="U170" i="17"/>
  <c r="V170" i="17"/>
  <c r="AC170" i="17"/>
  <c r="AG170" i="17"/>
  <c r="H171" i="17"/>
  <c r="G171" i="17" s="1"/>
  <c r="K171" i="17"/>
  <c r="J171" i="17" s="1"/>
  <c r="N171" i="17"/>
  <c r="M171" i="17" s="1"/>
  <c r="Q171" i="17"/>
  <c r="P171" i="17" s="1"/>
  <c r="T171" i="17"/>
  <c r="S171" i="17" s="1"/>
  <c r="U171" i="17"/>
  <c r="V171" i="17"/>
  <c r="AC171" i="17"/>
  <c r="AG171" i="17"/>
  <c r="H172" i="17"/>
  <c r="G172" i="17" s="1"/>
  <c r="K172" i="17"/>
  <c r="J172" i="17" s="1"/>
  <c r="N172" i="17"/>
  <c r="M172" i="17" s="1"/>
  <c r="Q172" i="17"/>
  <c r="P172" i="17" s="1"/>
  <c r="T172" i="17"/>
  <c r="S172" i="17" s="1"/>
  <c r="U172" i="17"/>
  <c r="V172" i="17"/>
  <c r="AC172" i="17"/>
  <c r="AG172" i="17"/>
  <c r="H173" i="17"/>
  <c r="G173" i="17" s="1"/>
  <c r="K173" i="17"/>
  <c r="J173" i="17" s="1"/>
  <c r="N173" i="17"/>
  <c r="M173" i="17" s="1"/>
  <c r="Q173" i="17"/>
  <c r="P173" i="17" s="1"/>
  <c r="T173" i="17"/>
  <c r="S173" i="17" s="1"/>
  <c r="U173" i="17"/>
  <c r="V173" i="17"/>
  <c r="AC173" i="17"/>
  <c r="AG173" i="17"/>
  <c r="H174" i="17"/>
  <c r="G174" i="17" s="1"/>
  <c r="K174" i="17"/>
  <c r="J174" i="17" s="1"/>
  <c r="N174" i="17"/>
  <c r="M174" i="17" s="1"/>
  <c r="Q174" i="17"/>
  <c r="P174" i="17" s="1"/>
  <c r="T174" i="17"/>
  <c r="S174" i="17" s="1"/>
  <c r="U174" i="17"/>
  <c r="V174" i="17"/>
  <c r="AC174" i="17"/>
  <c r="AG174" i="17"/>
  <c r="H175" i="17"/>
  <c r="G175" i="17" s="1"/>
  <c r="K175" i="17"/>
  <c r="J175" i="17" s="1"/>
  <c r="N175" i="17"/>
  <c r="M175" i="17" s="1"/>
  <c r="Q175" i="17"/>
  <c r="P175" i="17" s="1"/>
  <c r="T175" i="17"/>
  <c r="S175" i="17" s="1"/>
  <c r="U175" i="17"/>
  <c r="V175" i="17"/>
  <c r="AC175" i="17"/>
  <c r="AG175" i="17"/>
  <c r="H176" i="17"/>
  <c r="G176" i="17" s="1"/>
  <c r="K176" i="17"/>
  <c r="J176" i="17" s="1"/>
  <c r="N176" i="17"/>
  <c r="M176" i="17" s="1"/>
  <c r="Q176" i="17"/>
  <c r="P176" i="17" s="1"/>
  <c r="T176" i="17"/>
  <c r="S176" i="17" s="1"/>
  <c r="U176" i="17"/>
  <c r="V176" i="17"/>
  <c r="AC176" i="17"/>
  <c r="AG176" i="17"/>
  <c r="H177" i="17"/>
  <c r="G177" i="17" s="1"/>
  <c r="K177" i="17"/>
  <c r="J177" i="17" s="1"/>
  <c r="N177" i="17"/>
  <c r="M177" i="17" s="1"/>
  <c r="Q177" i="17"/>
  <c r="P177" i="17" s="1"/>
  <c r="T177" i="17"/>
  <c r="S177" i="17" s="1"/>
  <c r="U177" i="17"/>
  <c r="V177" i="17"/>
  <c r="AC177" i="17"/>
  <c r="AG177" i="17"/>
  <c r="H178" i="17"/>
  <c r="G178" i="17" s="1"/>
  <c r="K178" i="17"/>
  <c r="J178" i="17" s="1"/>
  <c r="N178" i="17"/>
  <c r="M178" i="17" s="1"/>
  <c r="Q178" i="17"/>
  <c r="P178" i="17" s="1"/>
  <c r="T178" i="17"/>
  <c r="S178" i="17" s="1"/>
  <c r="U178" i="17"/>
  <c r="V178" i="17"/>
  <c r="AC178" i="17"/>
  <c r="AG178" i="17"/>
  <c r="H179" i="17"/>
  <c r="G179" i="17" s="1"/>
  <c r="K179" i="17"/>
  <c r="J179" i="17" s="1"/>
  <c r="N179" i="17"/>
  <c r="M179" i="17" s="1"/>
  <c r="Q179" i="17"/>
  <c r="P179" i="17" s="1"/>
  <c r="T179" i="17"/>
  <c r="S179" i="17" s="1"/>
  <c r="U179" i="17"/>
  <c r="V179" i="17"/>
  <c r="AC179" i="17"/>
  <c r="AG179" i="17"/>
  <c r="H180" i="17"/>
  <c r="G180" i="17" s="1"/>
  <c r="K180" i="17"/>
  <c r="J180" i="17" s="1"/>
  <c r="N180" i="17"/>
  <c r="M180" i="17" s="1"/>
  <c r="Q180" i="17"/>
  <c r="P180" i="17" s="1"/>
  <c r="T180" i="17"/>
  <c r="S180" i="17" s="1"/>
  <c r="U180" i="17"/>
  <c r="V180" i="17"/>
  <c r="AC180" i="17"/>
  <c r="AG180" i="17"/>
  <c r="H181" i="17"/>
  <c r="G181" i="17" s="1"/>
  <c r="K181" i="17"/>
  <c r="J181" i="17" s="1"/>
  <c r="N181" i="17"/>
  <c r="M181" i="17" s="1"/>
  <c r="Q181" i="17"/>
  <c r="P181" i="17" s="1"/>
  <c r="T181" i="17"/>
  <c r="S181" i="17" s="1"/>
  <c r="U181" i="17"/>
  <c r="V181" i="17"/>
  <c r="AC181" i="17"/>
  <c r="AG181" i="17"/>
  <c r="H182" i="17"/>
  <c r="G182" i="17" s="1"/>
  <c r="K182" i="17"/>
  <c r="J182" i="17" s="1"/>
  <c r="N182" i="17"/>
  <c r="M182" i="17" s="1"/>
  <c r="Q182" i="17"/>
  <c r="P182" i="17" s="1"/>
  <c r="T182" i="17"/>
  <c r="S182" i="17" s="1"/>
  <c r="U182" i="17"/>
  <c r="V182" i="17"/>
  <c r="AC182" i="17"/>
  <c r="AG182" i="17"/>
  <c r="H183" i="17"/>
  <c r="G183" i="17" s="1"/>
  <c r="K183" i="17"/>
  <c r="J183" i="17" s="1"/>
  <c r="N183" i="17"/>
  <c r="M183" i="17" s="1"/>
  <c r="Q183" i="17"/>
  <c r="P183" i="17" s="1"/>
  <c r="T183" i="17"/>
  <c r="S183" i="17" s="1"/>
  <c r="U183" i="17"/>
  <c r="V183" i="17"/>
  <c r="AC183" i="17"/>
  <c r="AG183" i="17"/>
  <c r="H184" i="17"/>
  <c r="G184" i="17" s="1"/>
  <c r="K184" i="17"/>
  <c r="J184" i="17" s="1"/>
  <c r="N184" i="17"/>
  <c r="M184" i="17" s="1"/>
  <c r="Q184" i="17"/>
  <c r="P184" i="17" s="1"/>
  <c r="T184" i="17"/>
  <c r="S184" i="17" s="1"/>
  <c r="U184" i="17"/>
  <c r="V184" i="17"/>
  <c r="AC184" i="17"/>
  <c r="AG184" i="17"/>
  <c r="H185" i="17"/>
  <c r="G185" i="17" s="1"/>
  <c r="K185" i="17"/>
  <c r="J185" i="17" s="1"/>
  <c r="N185" i="17"/>
  <c r="M185" i="17" s="1"/>
  <c r="Q185" i="17"/>
  <c r="P185" i="17" s="1"/>
  <c r="T185" i="17"/>
  <c r="S185" i="17" s="1"/>
  <c r="U185" i="17"/>
  <c r="V185" i="17"/>
  <c r="AC185" i="17"/>
  <c r="AG185" i="17"/>
  <c r="H186" i="17"/>
  <c r="G186" i="17" s="1"/>
  <c r="K186" i="17"/>
  <c r="J186" i="17" s="1"/>
  <c r="N186" i="17"/>
  <c r="M186" i="17" s="1"/>
  <c r="Q186" i="17"/>
  <c r="P186" i="17" s="1"/>
  <c r="T186" i="17"/>
  <c r="S186" i="17" s="1"/>
  <c r="U186" i="17"/>
  <c r="V186" i="17"/>
  <c r="AC186" i="17"/>
  <c r="AG186" i="17"/>
  <c r="H187" i="17"/>
  <c r="G187" i="17" s="1"/>
  <c r="K187" i="17"/>
  <c r="J187" i="17" s="1"/>
  <c r="N187" i="17"/>
  <c r="M187" i="17" s="1"/>
  <c r="Q187" i="17"/>
  <c r="P187" i="17" s="1"/>
  <c r="T187" i="17"/>
  <c r="S187" i="17" s="1"/>
  <c r="U187" i="17"/>
  <c r="V187" i="17"/>
  <c r="AC187" i="17"/>
  <c r="AG187" i="17"/>
  <c r="H188" i="17"/>
  <c r="G188" i="17" s="1"/>
  <c r="K188" i="17"/>
  <c r="J188" i="17" s="1"/>
  <c r="N188" i="17"/>
  <c r="M188" i="17" s="1"/>
  <c r="Q188" i="17"/>
  <c r="P188" i="17" s="1"/>
  <c r="T188" i="17"/>
  <c r="S188" i="17" s="1"/>
  <c r="U188" i="17"/>
  <c r="V188" i="17"/>
  <c r="AC188" i="17"/>
  <c r="AG188" i="17"/>
  <c r="H189" i="17"/>
  <c r="G189" i="17" s="1"/>
  <c r="K189" i="17"/>
  <c r="J189" i="17" s="1"/>
  <c r="N189" i="17"/>
  <c r="M189" i="17" s="1"/>
  <c r="Q189" i="17"/>
  <c r="P189" i="17" s="1"/>
  <c r="T189" i="17"/>
  <c r="S189" i="17" s="1"/>
  <c r="U189" i="17"/>
  <c r="V189" i="17"/>
  <c r="AC189" i="17"/>
  <c r="AG189" i="17"/>
  <c r="H190" i="17"/>
  <c r="G190" i="17" s="1"/>
  <c r="K190" i="17"/>
  <c r="J190" i="17" s="1"/>
  <c r="N190" i="17"/>
  <c r="M190" i="17" s="1"/>
  <c r="Q190" i="17"/>
  <c r="P190" i="17" s="1"/>
  <c r="T190" i="17"/>
  <c r="S190" i="17" s="1"/>
  <c r="U190" i="17"/>
  <c r="V190" i="17"/>
  <c r="AC190" i="17"/>
  <c r="AG190" i="17"/>
  <c r="H191" i="17"/>
  <c r="G191" i="17" s="1"/>
  <c r="K191" i="17"/>
  <c r="J191" i="17" s="1"/>
  <c r="N191" i="17"/>
  <c r="M191" i="17" s="1"/>
  <c r="Q191" i="17"/>
  <c r="P191" i="17" s="1"/>
  <c r="T191" i="17"/>
  <c r="S191" i="17" s="1"/>
  <c r="U191" i="17"/>
  <c r="V191" i="17"/>
  <c r="AC191" i="17"/>
  <c r="AG191" i="17"/>
  <c r="H192" i="17"/>
  <c r="G192" i="17" s="1"/>
  <c r="K192" i="17"/>
  <c r="J192" i="17" s="1"/>
  <c r="N192" i="17"/>
  <c r="M192" i="17" s="1"/>
  <c r="Q192" i="17"/>
  <c r="P192" i="17" s="1"/>
  <c r="T192" i="17"/>
  <c r="S192" i="17" s="1"/>
  <c r="U192" i="17"/>
  <c r="V192" i="17"/>
  <c r="AC192" i="17"/>
  <c r="AG192" i="17"/>
  <c r="H193" i="17"/>
  <c r="G193" i="17" s="1"/>
  <c r="K193" i="17"/>
  <c r="J193" i="17" s="1"/>
  <c r="N193" i="17"/>
  <c r="M193" i="17" s="1"/>
  <c r="Q193" i="17"/>
  <c r="P193" i="17" s="1"/>
  <c r="T193" i="17"/>
  <c r="S193" i="17" s="1"/>
  <c r="U193" i="17"/>
  <c r="V193" i="17"/>
  <c r="AC193" i="17"/>
  <c r="AG193" i="17"/>
  <c r="H194" i="17"/>
  <c r="G194" i="17" s="1"/>
  <c r="K194" i="17"/>
  <c r="J194" i="17" s="1"/>
  <c r="N194" i="17"/>
  <c r="M194" i="17" s="1"/>
  <c r="Q194" i="17"/>
  <c r="P194" i="17" s="1"/>
  <c r="T194" i="17"/>
  <c r="S194" i="17" s="1"/>
  <c r="U194" i="17"/>
  <c r="V194" i="17"/>
  <c r="AC194" i="17"/>
  <c r="AG194" i="17"/>
  <c r="H195" i="17"/>
  <c r="G195" i="17" s="1"/>
  <c r="K195" i="17"/>
  <c r="J195" i="17" s="1"/>
  <c r="N195" i="17"/>
  <c r="M195" i="17" s="1"/>
  <c r="Q195" i="17"/>
  <c r="P195" i="17" s="1"/>
  <c r="T195" i="17"/>
  <c r="S195" i="17" s="1"/>
  <c r="U195" i="17"/>
  <c r="V195" i="17"/>
  <c r="AC195" i="17"/>
  <c r="AG195" i="17"/>
  <c r="H196" i="17"/>
  <c r="G196" i="17" s="1"/>
  <c r="K196" i="17"/>
  <c r="J196" i="17" s="1"/>
  <c r="N196" i="17"/>
  <c r="M196" i="17" s="1"/>
  <c r="Q196" i="17"/>
  <c r="P196" i="17" s="1"/>
  <c r="T196" i="17"/>
  <c r="S196" i="17" s="1"/>
  <c r="U196" i="17"/>
  <c r="V196" i="17"/>
  <c r="AC196" i="17"/>
  <c r="AG196" i="17"/>
  <c r="H197" i="17"/>
  <c r="G197" i="17" s="1"/>
  <c r="K197" i="17"/>
  <c r="J197" i="17" s="1"/>
  <c r="N197" i="17"/>
  <c r="M197" i="17" s="1"/>
  <c r="Q197" i="17"/>
  <c r="P197" i="17" s="1"/>
  <c r="T197" i="17"/>
  <c r="S197" i="17" s="1"/>
  <c r="U197" i="17"/>
  <c r="V197" i="17"/>
  <c r="AC197" i="17"/>
  <c r="AG197" i="17"/>
  <c r="H198" i="17"/>
  <c r="G198" i="17" s="1"/>
  <c r="K198" i="17"/>
  <c r="J198" i="17" s="1"/>
  <c r="N198" i="17"/>
  <c r="M198" i="17" s="1"/>
  <c r="Q198" i="17"/>
  <c r="P198" i="17" s="1"/>
  <c r="T198" i="17"/>
  <c r="S198" i="17" s="1"/>
  <c r="U198" i="17"/>
  <c r="V198" i="17"/>
  <c r="AC198" i="17"/>
  <c r="AG198" i="17"/>
  <c r="H199" i="17"/>
  <c r="G199" i="17" s="1"/>
  <c r="K199" i="17"/>
  <c r="J199" i="17" s="1"/>
  <c r="N199" i="17"/>
  <c r="M199" i="17" s="1"/>
  <c r="Q199" i="17"/>
  <c r="P199" i="17" s="1"/>
  <c r="T199" i="17"/>
  <c r="S199" i="17" s="1"/>
  <c r="U199" i="17"/>
  <c r="V199" i="17"/>
  <c r="AC199" i="17"/>
  <c r="AG199" i="17"/>
  <c r="H200" i="17"/>
  <c r="G200" i="17" s="1"/>
  <c r="K200" i="17"/>
  <c r="J200" i="17" s="1"/>
  <c r="N200" i="17"/>
  <c r="M200" i="17" s="1"/>
  <c r="Q200" i="17"/>
  <c r="P200" i="17" s="1"/>
  <c r="T200" i="17"/>
  <c r="S200" i="17" s="1"/>
  <c r="U200" i="17"/>
  <c r="V200" i="17"/>
  <c r="AC200" i="17"/>
  <c r="AG200" i="17"/>
  <c r="H201" i="17"/>
  <c r="G201" i="17" s="1"/>
  <c r="K201" i="17"/>
  <c r="J201" i="17" s="1"/>
  <c r="N201" i="17"/>
  <c r="M201" i="17" s="1"/>
  <c r="Q201" i="17"/>
  <c r="P201" i="17" s="1"/>
  <c r="T201" i="17"/>
  <c r="S201" i="17" s="1"/>
  <c r="U201" i="17"/>
  <c r="V201" i="17"/>
  <c r="AC201" i="17"/>
  <c r="AG201" i="17"/>
  <c r="H202" i="17"/>
  <c r="G202" i="17" s="1"/>
  <c r="K202" i="17"/>
  <c r="J202" i="17" s="1"/>
  <c r="N202" i="17"/>
  <c r="M202" i="17" s="1"/>
  <c r="Q202" i="17"/>
  <c r="P202" i="17" s="1"/>
  <c r="T202" i="17"/>
  <c r="S202" i="17" s="1"/>
  <c r="U202" i="17"/>
  <c r="V202" i="17"/>
  <c r="AC202" i="17"/>
  <c r="AG202" i="17"/>
  <c r="H203" i="17"/>
  <c r="G203" i="17" s="1"/>
  <c r="K203" i="17"/>
  <c r="J203" i="17" s="1"/>
  <c r="N203" i="17"/>
  <c r="M203" i="17" s="1"/>
  <c r="Q203" i="17"/>
  <c r="P203" i="17" s="1"/>
  <c r="T203" i="17"/>
  <c r="S203" i="17" s="1"/>
  <c r="U203" i="17"/>
  <c r="V203" i="17"/>
  <c r="AC203" i="17"/>
  <c r="AG203" i="17"/>
  <c r="H204" i="17"/>
  <c r="G204" i="17" s="1"/>
  <c r="K204" i="17"/>
  <c r="J204" i="17" s="1"/>
  <c r="N204" i="17"/>
  <c r="M204" i="17" s="1"/>
  <c r="Q204" i="17"/>
  <c r="P204" i="17" s="1"/>
  <c r="T204" i="17"/>
  <c r="S204" i="17" s="1"/>
  <c r="U204" i="17"/>
  <c r="V204" i="17"/>
  <c r="AC204" i="17"/>
  <c r="AG204" i="17"/>
  <c r="H205" i="17"/>
  <c r="G205" i="17" s="1"/>
  <c r="K205" i="17"/>
  <c r="J205" i="17" s="1"/>
  <c r="N205" i="17"/>
  <c r="M205" i="17" s="1"/>
  <c r="Q205" i="17"/>
  <c r="P205" i="17" s="1"/>
  <c r="T205" i="17"/>
  <c r="S205" i="17" s="1"/>
  <c r="U205" i="17"/>
  <c r="V205" i="17"/>
  <c r="AC205" i="17"/>
  <c r="AG205" i="17"/>
  <c r="H206" i="17"/>
  <c r="G206" i="17" s="1"/>
  <c r="K206" i="17"/>
  <c r="J206" i="17" s="1"/>
  <c r="N206" i="17"/>
  <c r="M206" i="17" s="1"/>
  <c r="Q206" i="17"/>
  <c r="P206" i="17" s="1"/>
  <c r="T206" i="17"/>
  <c r="S206" i="17" s="1"/>
  <c r="U206" i="17"/>
  <c r="V206" i="17"/>
  <c r="AC206" i="17"/>
  <c r="AG206" i="17"/>
  <c r="H207" i="17"/>
  <c r="G207" i="17" s="1"/>
  <c r="K207" i="17"/>
  <c r="J207" i="17" s="1"/>
  <c r="N207" i="17"/>
  <c r="M207" i="17" s="1"/>
  <c r="Q207" i="17"/>
  <c r="P207" i="17" s="1"/>
  <c r="T207" i="17"/>
  <c r="S207" i="17" s="1"/>
  <c r="U207" i="17"/>
  <c r="V207" i="17"/>
  <c r="AC207" i="17"/>
  <c r="AG207" i="17"/>
  <c r="H208" i="17"/>
  <c r="G208" i="17" s="1"/>
  <c r="K208" i="17"/>
  <c r="J208" i="17" s="1"/>
  <c r="N208" i="17"/>
  <c r="M208" i="17" s="1"/>
  <c r="Q208" i="17"/>
  <c r="P208" i="17" s="1"/>
  <c r="T208" i="17"/>
  <c r="S208" i="17" s="1"/>
  <c r="U208" i="17"/>
  <c r="V208" i="17"/>
  <c r="AC208" i="17"/>
  <c r="AG208" i="17"/>
  <c r="H209" i="17"/>
  <c r="G209" i="17" s="1"/>
  <c r="K209" i="17"/>
  <c r="J209" i="17" s="1"/>
  <c r="N209" i="17"/>
  <c r="M209" i="17" s="1"/>
  <c r="Q209" i="17"/>
  <c r="P209" i="17" s="1"/>
  <c r="T209" i="17"/>
  <c r="S209" i="17" s="1"/>
  <c r="U209" i="17"/>
  <c r="V209" i="17"/>
  <c r="AC209" i="17"/>
  <c r="AG209" i="17"/>
  <c r="H210" i="17"/>
  <c r="G210" i="17" s="1"/>
  <c r="K210" i="17"/>
  <c r="J210" i="17" s="1"/>
  <c r="N210" i="17"/>
  <c r="M210" i="17" s="1"/>
  <c r="Q210" i="17"/>
  <c r="P210" i="17" s="1"/>
  <c r="T210" i="17"/>
  <c r="S210" i="17" s="1"/>
  <c r="U210" i="17"/>
  <c r="V210" i="17"/>
  <c r="AC210" i="17"/>
  <c r="AG210" i="17"/>
  <c r="H211" i="17"/>
  <c r="G211" i="17" s="1"/>
  <c r="K211" i="17"/>
  <c r="J211" i="17" s="1"/>
  <c r="N211" i="17"/>
  <c r="M211" i="17" s="1"/>
  <c r="Q211" i="17"/>
  <c r="P211" i="17" s="1"/>
  <c r="T211" i="17"/>
  <c r="S211" i="17" s="1"/>
  <c r="U211" i="17"/>
  <c r="V211" i="17"/>
  <c r="AC211" i="17"/>
  <c r="AG211" i="17"/>
  <c r="H212" i="17"/>
  <c r="G212" i="17" s="1"/>
  <c r="K212" i="17"/>
  <c r="J212" i="17" s="1"/>
  <c r="N212" i="17"/>
  <c r="M212" i="17" s="1"/>
  <c r="Q212" i="17"/>
  <c r="P212" i="17" s="1"/>
  <c r="T212" i="17"/>
  <c r="S212" i="17" s="1"/>
  <c r="U212" i="17"/>
  <c r="V212" i="17"/>
  <c r="AC212" i="17"/>
  <c r="AG212" i="17"/>
  <c r="H213" i="17"/>
  <c r="G213" i="17" s="1"/>
  <c r="K213" i="17"/>
  <c r="J213" i="17" s="1"/>
  <c r="N213" i="17"/>
  <c r="M213" i="17" s="1"/>
  <c r="Q213" i="17"/>
  <c r="P213" i="17" s="1"/>
  <c r="T213" i="17"/>
  <c r="S213" i="17" s="1"/>
  <c r="U213" i="17"/>
  <c r="V213" i="17"/>
  <c r="AC213" i="17"/>
  <c r="AG213" i="17"/>
  <c r="H214" i="17"/>
  <c r="G214" i="17" s="1"/>
  <c r="K214" i="17"/>
  <c r="J214" i="17" s="1"/>
  <c r="N214" i="17"/>
  <c r="M214" i="17" s="1"/>
  <c r="Q214" i="17"/>
  <c r="P214" i="17" s="1"/>
  <c r="T214" i="17"/>
  <c r="S214" i="17" s="1"/>
  <c r="U214" i="17"/>
  <c r="V214" i="17"/>
  <c r="AC214" i="17"/>
  <c r="AG214" i="17"/>
  <c r="H215" i="17"/>
  <c r="G215" i="17" s="1"/>
  <c r="K215" i="17"/>
  <c r="J215" i="17" s="1"/>
  <c r="N215" i="17"/>
  <c r="M215" i="17" s="1"/>
  <c r="Q215" i="17"/>
  <c r="P215" i="17" s="1"/>
  <c r="T215" i="17"/>
  <c r="S215" i="17" s="1"/>
  <c r="U215" i="17"/>
  <c r="V215" i="17"/>
  <c r="AC215" i="17"/>
  <c r="AG215" i="17"/>
  <c r="H216" i="17"/>
  <c r="G216" i="17" s="1"/>
  <c r="K216" i="17"/>
  <c r="J216" i="17" s="1"/>
  <c r="N216" i="17"/>
  <c r="M216" i="17" s="1"/>
  <c r="Q216" i="17"/>
  <c r="P216" i="17" s="1"/>
  <c r="T216" i="17"/>
  <c r="S216" i="17" s="1"/>
  <c r="U216" i="17"/>
  <c r="V216" i="17"/>
  <c r="AC216" i="17"/>
  <c r="AG216" i="17"/>
  <c r="H217" i="17"/>
  <c r="G217" i="17" s="1"/>
  <c r="K217" i="17"/>
  <c r="J217" i="17" s="1"/>
  <c r="N217" i="17"/>
  <c r="M217" i="17" s="1"/>
  <c r="Q217" i="17"/>
  <c r="P217" i="17" s="1"/>
  <c r="T217" i="17"/>
  <c r="S217" i="17" s="1"/>
  <c r="U217" i="17"/>
  <c r="V217" i="17"/>
  <c r="AC217" i="17"/>
  <c r="AG217" i="17"/>
  <c r="H218" i="17"/>
  <c r="G218" i="17" s="1"/>
  <c r="K218" i="17"/>
  <c r="J218" i="17" s="1"/>
  <c r="N218" i="17"/>
  <c r="M218" i="17" s="1"/>
  <c r="Q218" i="17"/>
  <c r="P218" i="17" s="1"/>
  <c r="T218" i="17"/>
  <c r="S218" i="17" s="1"/>
  <c r="U218" i="17"/>
  <c r="V218" i="17"/>
  <c r="AC218" i="17"/>
  <c r="AG218" i="17"/>
  <c r="H219" i="17"/>
  <c r="G219" i="17" s="1"/>
  <c r="K219" i="17"/>
  <c r="J219" i="17" s="1"/>
  <c r="N219" i="17"/>
  <c r="M219" i="17" s="1"/>
  <c r="Q219" i="17"/>
  <c r="P219" i="17" s="1"/>
  <c r="T219" i="17"/>
  <c r="S219" i="17" s="1"/>
  <c r="U219" i="17"/>
  <c r="V219" i="17"/>
  <c r="AC219" i="17"/>
  <c r="AG219" i="17"/>
  <c r="H220" i="17"/>
  <c r="G220" i="17" s="1"/>
  <c r="K220" i="17"/>
  <c r="J220" i="17" s="1"/>
  <c r="N220" i="17"/>
  <c r="M220" i="17" s="1"/>
  <c r="Q220" i="17"/>
  <c r="P220" i="17" s="1"/>
  <c r="T220" i="17"/>
  <c r="S220" i="17" s="1"/>
  <c r="U220" i="17"/>
  <c r="V220" i="17"/>
  <c r="AC220" i="17"/>
  <c r="AG220" i="17"/>
  <c r="H221" i="17"/>
  <c r="G221" i="17" s="1"/>
  <c r="K221" i="17"/>
  <c r="J221" i="17" s="1"/>
  <c r="N221" i="17"/>
  <c r="M221" i="17" s="1"/>
  <c r="Q221" i="17"/>
  <c r="P221" i="17" s="1"/>
  <c r="T221" i="17"/>
  <c r="S221" i="17" s="1"/>
  <c r="U221" i="17"/>
  <c r="V221" i="17"/>
  <c r="AC221" i="17"/>
  <c r="AG221" i="17"/>
  <c r="H222" i="17"/>
  <c r="G222" i="17" s="1"/>
  <c r="K222" i="17"/>
  <c r="J222" i="17" s="1"/>
  <c r="N222" i="17"/>
  <c r="M222" i="17" s="1"/>
  <c r="Q222" i="17"/>
  <c r="P222" i="17" s="1"/>
  <c r="T222" i="17"/>
  <c r="S222" i="17" s="1"/>
  <c r="U222" i="17"/>
  <c r="V222" i="17"/>
  <c r="AC222" i="17"/>
  <c r="AG222" i="17"/>
  <c r="H223" i="17"/>
  <c r="G223" i="17" s="1"/>
  <c r="K223" i="17"/>
  <c r="J223" i="17" s="1"/>
  <c r="N223" i="17"/>
  <c r="M223" i="17" s="1"/>
  <c r="Q223" i="17"/>
  <c r="P223" i="17" s="1"/>
  <c r="T223" i="17"/>
  <c r="S223" i="17" s="1"/>
  <c r="U223" i="17"/>
  <c r="V223" i="17"/>
  <c r="AC223" i="17"/>
  <c r="AG223" i="17"/>
  <c r="H224" i="17"/>
  <c r="G224" i="17" s="1"/>
  <c r="K224" i="17"/>
  <c r="J224" i="17" s="1"/>
  <c r="N224" i="17"/>
  <c r="M224" i="17" s="1"/>
  <c r="Q224" i="17"/>
  <c r="P224" i="17" s="1"/>
  <c r="T224" i="17"/>
  <c r="S224" i="17" s="1"/>
  <c r="U224" i="17"/>
  <c r="V224" i="17"/>
  <c r="AC224" i="17"/>
  <c r="AG224" i="17"/>
  <c r="H225" i="17"/>
  <c r="G225" i="17" s="1"/>
  <c r="K225" i="17"/>
  <c r="J225" i="17" s="1"/>
  <c r="N225" i="17"/>
  <c r="M225" i="17" s="1"/>
  <c r="Q225" i="17"/>
  <c r="P225" i="17" s="1"/>
  <c r="T225" i="17"/>
  <c r="S225" i="17" s="1"/>
  <c r="U225" i="17"/>
  <c r="V225" i="17"/>
  <c r="AC225" i="17"/>
  <c r="AG225" i="17"/>
  <c r="H226" i="17"/>
  <c r="G226" i="17" s="1"/>
  <c r="K226" i="17"/>
  <c r="J226" i="17" s="1"/>
  <c r="N226" i="17"/>
  <c r="M226" i="17" s="1"/>
  <c r="Q226" i="17"/>
  <c r="P226" i="17" s="1"/>
  <c r="T226" i="17"/>
  <c r="S226" i="17" s="1"/>
  <c r="U226" i="17"/>
  <c r="V226" i="17"/>
  <c r="AC226" i="17"/>
  <c r="AG226" i="17"/>
  <c r="H227" i="17"/>
  <c r="G227" i="17" s="1"/>
  <c r="K227" i="17"/>
  <c r="J227" i="17" s="1"/>
  <c r="N227" i="17"/>
  <c r="M227" i="17" s="1"/>
  <c r="Q227" i="17"/>
  <c r="P227" i="17" s="1"/>
  <c r="T227" i="17"/>
  <c r="S227" i="17" s="1"/>
  <c r="U227" i="17"/>
  <c r="V227" i="17"/>
  <c r="AC227" i="17"/>
  <c r="AG227" i="17"/>
  <c r="H228" i="17"/>
  <c r="G228" i="17" s="1"/>
  <c r="K228" i="17"/>
  <c r="J228" i="17" s="1"/>
  <c r="N228" i="17"/>
  <c r="M228" i="17" s="1"/>
  <c r="Q228" i="17"/>
  <c r="P228" i="17" s="1"/>
  <c r="T228" i="17"/>
  <c r="S228" i="17" s="1"/>
  <c r="U228" i="17"/>
  <c r="V228" i="17"/>
  <c r="AC228" i="17"/>
  <c r="AG228" i="17"/>
  <c r="H229" i="17"/>
  <c r="G229" i="17" s="1"/>
  <c r="K229" i="17"/>
  <c r="J229" i="17" s="1"/>
  <c r="N229" i="17"/>
  <c r="M229" i="17" s="1"/>
  <c r="Q229" i="17"/>
  <c r="P229" i="17" s="1"/>
  <c r="T229" i="17"/>
  <c r="S229" i="17" s="1"/>
  <c r="U229" i="17"/>
  <c r="V229" i="17"/>
  <c r="AC229" i="17"/>
  <c r="AG229" i="17"/>
  <c r="H230" i="17"/>
  <c r="G230" i="17" s="1"/>
  <c r="K230" i="17"/>
  <c r="J230" i="17" s="1"/>
  <c r="N230" i="17"/>
  <c r="M230" i="17" s="1"/>
  <c r="Q230" i="17"/>
  <c r="P230" i="17" s="1"/>
  <c r="T230" i="17"/>
  <c r="S230" i="17" s="1"/>
  <c r="U230" i="17"/>
  <c r="V230" i="17"/>
  <c r="AC230" i="17"/>
  <c r="AG230" i="17"/>
  <c r="H231" i="17"/>
  <c r="G231" i="17" s="1"/>
  <c r="K231" i="17"/>
  <c r="J231" i="17" s="1"/>
  <c r="N231" i="17"/>
  <c r="M231" i="17" s="1"/>
  <c r="Q231" i="17"/>
  <c r="P231" i="17" s="1"/>
  <c r="T231" i="17"/>
  <c r="S231" i="17" s="1"/>
  <c r="U231" i="17"/>
  <c r="V231" i="17"/>
  <c r="AC231" i="17"/>
  <c r="AG231" i="17"/>
  <c r="H232" i="17"/>
  <c r="G232" i="17" s="1"/>
  <c r="K232" i="17"/>
  <c r="J232" i="17" s="1"/>
  <c r="N232" i="17"/>
  <c r="M232" i="17" s="1"/>
  <c r="Q232" i="17"/>
  <c r="P232" i="17" s="1"/>
  <c r="T232" i="17"/>
  <c r="S232" i="17" s="1"/>
  <c r="U232" i="17"/>
  <c r="V232" i="17"/>
  <c r="AC232" i="17"/>
  <c r="AG232" i="17"/>
  <c r="H233" i="17"/>
  <c r="G233" i="17" s="1"/>
  <c r="K233" i="17"/>
  <c r="J233" i="17" s="1"/>
  <c r="N233" i="17"/>
  <c r="M233" i="17" s="1"/>
  <c r="Q233" i="17"/>
  <c r="P233" i="17" s="1"/>
  <c r="T233" i="17"/>
  <c r="S233" i="17" s="1"/>
  <c r="U233" i="17"/>
  <c r="V233" i="17"/>
  <c r="AC233" i="17"/>
  <c r="AG233" i="17"/>
  <c r="H234" i="17"/>
  <c r="G234" i="17" s="1"/>
  <c r="K234" i="17"/>
  <c r="J234" i="17" s="1"/>
  <c r="N234" i="17"/>
  <c r="M234" i="17" s="1"/>
  <c r="Q234" i="17"/>
  <c r="P234" i="17" s="1"/>
  <c r="T234" i="17"/>
  <c r="S234" i="17" s="1"/>
  <c r="U234" i="17"/>
  <c r="V234" i="17"/>
  <c r="AC234" i="17"/>
  <c r="AG234" i="17"/>
  <c r="H235" i="17"/>
  <c r="G235" i="17" s="1"/>
  <c r="K235" i="17"/>
  <c r="J235" i="17" s="1"/>
  <c r="N235" i="17"/>
  <c r="M235" i="17" s="1"/>
  <c r="Q235" i="17"/>
  <c r="P235" i="17" s="1"/>
  <c r="T235" i="17"/>
  <c r="S235" i="17" s="1"/>
  <c r="U235" i="17"/>
  <c r="V235" i="17"/>
  <c r="AC235" i="17"/>
  <c r="AG235" i="17"/>
  <c r="H236" i="17"/>
  <c r="G236" i="17" s="1"/>
  <c r="K236" i="17"/>
  <c r="J236" i="17" s="1"/>
  <c r="N236" i="17"/>
  <c r="M236" i="17" s="1"/>
  <c r="Q236" i="17"/>
  <c r="P236" i="17" s="1"/>
  <c r="T236" i="17"/>
  <c r="S236" i="17" s="1"/>
  <c r="U236" i="17"/>
  <c r="V236" i="17"/>
  <c r="AC236" i="17"/>
  <c r="AG236" i="17"/>
  <c r="H237" i="17"/>
  <c r="G237" i="17" s="1"/>
  <c r="K237" i="17"/>
  <c r="J237" i="17" s="1"/>
  <c r="N237" i="17"/>
  <c r="M237" i="17" s="1"/>
  <c r="Q237" i="17"/>
  <c r="P237" i="17" s="1"/>
  <c r="T237" i="17"/>
  <c r="S237" i="17" s="1"/>
  <c r="U237" i="17"/>
  <c r="V237" i="17"/>
  <c r="AC237" i="17"/>
  <c r="AG237" i="17"/>
  <c r="H238" i="17"/>
  <c r="G238" i="17" s="1"/>
  <c r="K238" i="17"/>
  <c r="J238" i="17" s="1"/>
  <c r="N238" i="17"/>
  <c r="M238" i="17" s="1"/>
  <c r="Q238" i="17"/>
  <c r="P238" i="17" s="1"/>
  <c r="T238" i="17"/>
  <c r="S238" i="17" s="1"/>
  <c r="U238" i="17"/>
  <c r="V238" i="17"/>
  <c r="AC238" i="17"/>
  <c r="AG238" i="17"/>
  <c r="H239" i="17"/>
  <c r="G239" i="17" s="1"/>
  <c r="K239" i="17"/>
  <c r="J239" i="17" s="1"/>
  <c r="N239" i="17"/>
  <c r="M239" i="17" s="1"/>
  <c r="Q239" i="17"/>
  <c r="P239" i="17" s="1"/>
  <c r="T239" i="17"/>
  <c r="S239" i="17" s="1"/>
  <c r="U239" i="17"/>
  <c r="V239" i="17"/>
  <c r="AC239" i="17"/>
  <c r="AG239" i="17"/>
  <c r="H240" i="17"/>
  <c r="G240" i="17" s="1"/>
  <c r="K240" i="17"/>
  <c r="J240" i="17" s="1"/>
  <c r="N240" i="17"/>
  <c r="M240" i="17" s="1"/>
  <c r="Q240" i="17"/>
  <c r="P240" i="17" s="1"/>
  <c r="T240" i="17"/>
  <c r="S240" i="17" s="1"/>
  <c r="U240" i="17"/>
  <c r="V240" i="17"/>
  <c r="AC240" i="17"/>
  <c r="AG240" i="17"/>
  <c r="H241" i="17"/>
  <c r="G241" i="17" s="1"/>
  <c r="K241" i="17"/>
  <c r="J241" i="17" s="1"/>
  <c r="N241" i="17"/>
  <c r="M241" i="17" s="1"/>
  <c r="Q241" i="17"/>
  <c r="P241" i="17" s="1"/>
  <c r="T241" i="17"/>
  <c r="S241" i="17" s="1"/>
  <c r="U241" i="17"/>
  <c r="V241" i="17"/>
  <c r="AC241" i="17"/>
  <c r="AG241" i="17"/>
  <c r="H242" i="17"/>
  <c r="G242" i="17" s="1"/>
  <c r="K242" i="17"/>
  <c r="J242" i="17" s="1"/>
  <c r="N242" i="17"/>
  <c r="M242" i="17" s="1"/>
  <c r="Q242" i="17"/>
  <c r="P242" i="17" s="1"/>
  <c r="T242" i="17"/>
  <c r="S242" i="17" s="1"/>
  <c r="U242" i="17"/>
  <c r="V242" i="17"/>
  <c r="AC242" i="17"/>
  <c r="AG242" i="17"/>
  <c r="H243" i="17"/>
  <c r="G243" i="17" s="1"/>
  <c r="K243" i="17"/>
  <c r="J243" i="17" s="1"/>
  <c r="N243" i="17"/>
  <c r="M243" i="17" s="1"/>
  <c r="Q243" i="17"/>
  <c r="P243" i="17" s="1"/>
  <c r="T243" i="17"/>
  <c r="S243" i="17" s="1"/>
  <c r="U243" i="17"/>
  <c r="V243" i="17"/>
  <c r="AC243" i="17"/>
  <c r="AG243" i="17"/>
  <c r="H244" i="17"/>
  <c r="G244" i="17" s="1"/>
  <c r="K244" i="17"/>
  <c r="J244" i="17" s="1"/>
  <c r="N244" i="17"/>
  <c r="M244" i="17" s="1"/>
  <c r="Q244" i="17"/>
  <c r="P244" i="17" s="1"/>
  <c r="T244" i="17"/>
  <c r="S244" i="17" s="1"/>
  <c r="U244" i="17"/>
  <c r="V244" i="17"/>
  <c r="AC244" i="17"/>
  <c r="AG244" i="17"/>
  <c r="H245" i="17"/>
  <c r="G245" i="17" s="1"/>
  <c r="K245" i="17"/>
  <c r="J245" i="17" s="1"/>
  <c r="N245" i="17"/>
  <c r="M245" i="17" s="1"/>
  <c r="Q245" i="17"/>
  <c r="P245" i="17" s="1"/>
  <c r="T245" i="17"/>
  <c r="S245" i="17" s="1"/>
  <c r="U245" i="17"/>
  <c r="V245" i="17"/>
  <c r="AC245" i="17"/>
  <c r="AG245" i="17"/>
  <c r="H246" i="17"/>
  <c r="G246" i="17" s="1"/>
  <c r="K246" i="17"/>
  <c r="J246" i="17" s="1"/>
  <c r="N246" i="17"/>
  <c r="M246" i="17" s="1"/>
  <c r="Q246" i="17"/>
  <c r="P246" i="17" s="1"/>
  <c r="T246" i="17"/>
  <c r="S246" i="17" s="1"/>
  <c r="U246" i="17"/>
  <c r="V246" i="17"/>
  <c r="AC246" i="17"/>
  <c r="AG246" i="17"/>
  <c r="H247" i="17"/>
  <c r="G247" i="17" s="1"/>
  <c r="K247" i="17"/>
  <c r="J247" i="17" s="1"/>
  <c r="N247" i="17"/>
  <c r="M247" i="17" s="1"/>
  <c r="Q247" i="17"/>
  <c r="P247" i="17" s="1"/>
  <c r="T247" i="17"/>
  <c r="S247" i="17" s="1"/>
  <c r="U247" i="17"/>
  <c r="V247" i="17"/>
  <c r="AC247" i="17"/>
  <c r="AG247" i="17"/>
  <c r="H248" i="17"/>
  <c r="G248" i="17" s="1"/>
  <c r="K248" i="17"/>
  <c r="J248" i="17" s="1"/>
  <c r="N248" i="17"/>
  <c r="M248" i="17" s="1"/>
  <c r="Q248" i="17"/>
  <c r="P248" i="17" s="1"/>
  <c r="T248" i="17"/>
  <c r="S248" i="17" s="1"/>
  <c r="U248" i="17"/>
  <c r="V248" i="17"/>
  <c r="AC248" i="17"/>
  <c r="AG248" i="17"/>
  <c r="H249" i="17"/>
  <c r="G249" i="17" s="1"/>
  <c r="K249" i="17"/>
  <c r="J249" i="17" s="1"/>
  <c r="N249" i="17"/>
  <c r="M249" i="17" s="1"/>
  <c r="Q249" i="17"/>
  <c r="P249" i="17" s="1"/>
  <c r="T249" i="17"/>
  <c r="S249" i="17" s="1"/>
  <c r="U249" i="17"/>
  <c r="V249" i="17"/>
  <c r="AC249" i="17"/>
  <c r="AG249" i="17"/>
  <c r="H250" i="17"/>
  <c r="G250" i="17" s="1"/>
  <c r="K250" i="17"/>
  <c r="J250" i="17" s="1"/>
  <c r="N250" i="17"/>
  <c r="M250" i="17" s="1"/>
  <c r="Q250" i="17"/>
  <c r="P250" i="17" s="1"/>
  <c r="T250" i="17"/>
  <c r="S250" i="17" s="1"/>
  <c r="U250" i="17"/>
  <c r="V250" i="17"/>
  <c r="AC250" i="17"/>
  <c r="AG250" i="17"/>
  <c r="H251" i="17"/>
  <c r="G251" i="17" s="1"/>
  <c r="K251" i="17"/>
  <c r="J251" i="17" s="1"/>
  <c r="N251" i="17"/>
  <c r="M251" i="17" s="1"/>
  <c r="Q251" i="17"/>
  <c r="P251" i="17" s="1"/>
  <c r="T251" i="17"/>
  <c r="S251" i="17" s="1"/>
  <c r="U251" i="17"/>
  <c r="V251" i="17"/>
  <c r="AC251" i="17"/>
  <c r="AG251" i="17"/>
  <c r="H252" i="17"/>
  <c r="G252" i="17" s="1"/>
  <c r="K252" i="17"/>
  <c r="J252" i="17" s="1"/>
  <c r="N252" i="17"/>
  <c r="M252" i="17" s="1"/>
  <c r="Q252" i="17"/>
  <c r="P252" i="17" s="1"/>
  <c r="T252" i="17"/>
  <c r="S252" i="17" s="1"/>
  <c r="U252" i="17"/>
  <c r="V252" i="17"/>
  <c r="AC252" i="17"/>
  <c r="AG252" i="17"/>
  <c r="H253" i="17"/>
  <c r="G253" i="17" s="1"/>
  <c r="K253" i="17"/>
  <c r="J253" i="17" s="1"/>
  <c r="N253" i="17"/>
  <c r="M253" i="17" s="1"/>
  <c r="Q253" i="17"/>
  <c r="P253" i="17" s="1"/>
  <c r="T253" i="17"/>
  <c r="S253" i="17" s="1"/>
  <c r="U253" i="17"/>
  <c r="V253" i="17"/>
  <c r="AC253" i="17"/>
  <c r="AG253" i="17"/>
  <c r="H254" i="17"/>
  <c r="G254" i="17" s="1"/>
  <c r="K254" i="17"/>
  <c r="J254" i="17" s="1"/>
  <c r="N254" i="17"/>
  <c r="M254" i="17" s="1"/>
  <c r="Q254" i="17"/>
  <c r="P254" i="17" s="1"/>
  <c r="T254" i="17"/>
  <c r="S254" i="17" s="1"/>
  <c r="U254" i="17"/>
  <c r="V254" i="17"/>
  <c r="AC254" i="17"/>
  <c r="AG254" i="17"/>
  <c r="H255" i="17"/>
  <c r="G255" i="17" s="1"/>
  <c r="K255" i="17"/>
  <c r="J255" i="17" s="1"/>
  <c r="N255" i="17"/>
  <c r="M255" i="17" s="1"/>
  <c r="Q255" i="17"/>
  <c r="P255" i="17" s="1"/>
  <c r="T255" i="17"/>
  <c r="S255" i="17" s="1"/>
  <c r="U255" i="17"/>
  <c r="V255" i="17"/>
  <c r="AC255" i="17"/>
  <c r="AG255" i="17"/>
  <c r="H256" i="17"/>
  <c r="G256" i="17" s="1"/>
  <c r="K256" i="17"/>
  <c r="J256" i="17" s="1"/>
  <c r="N256" i="17"/>
  <c r="M256" i="17" s="1"/>
  <c r="Q256" i="17"/>
  <c r="P256" i="17" s="1"/>
  <c r="T256" i="17"/>
  <c r="S256" i="17" s="1"/>
  <c r="U256" i="17"/>
  <c r="V256" i="17"/>
  <c r="AC256" i="17"/>
  <c r="AG256" i="17"/>
  <c r="H257" i="17"/>
  <c r="G257" i="17" s="1"/>
  <c r="K257" i="17"/>
  <c r="J257" i="17" s="1"/>
  <c r="N257" i="17"/>
  <c r="M257" i="17" s="1"/>
  <c r="Q257" i="17"/>
  <c r="P257" i="17" s="1"/>
  <c r="T257" i="17"/>
  <c r="S257" i="17" s="1"/>
  <c r="U257" i="17"/>
  <c r="V257" i="17"/>
  <c r="AC257" i="17"/>
  <c r="AG257" i="17"/>
  <c r="H258" i="17"/>
  <c r="G258" i="17" s="1"/>
  <c r="K258" i="17"/>
  <c r="J258" i="17" s="1"/>
  <c r="N258" i="17"/>
  <c r="M258" i="17" s="1"/>
  <c r="Q258" i="17"/>
  <c r="P258" i="17" s="1"/>
  <c r="T258" i="17"/>
  <c r="S258" i="17" s="1"/>
  <c r="U258" i="17"/>
  <c r="V258" i="17"/>
  <c r="AC258" i="17"/>
  <c r="AG258" i="17"/>
  <c r="H259" i="17"/>
  <c r="G259" i="17" s="1"/>
  <c r="K259" i="17"/>
  <c r="J259" i="17" s="1"/>
  <c r="N259" i="17"/>
  <c r="M259" i="17" s="1"/>
  <c r="Q259" i="17"/>
  <c r="P259" i="17" s="1"/>
  <c r="T259" i="17"/>
  <c r="S259" i="17" s="1"/>
  <c r="U259" i="17"/>
  <c r="V259" i="17"/>
  <c r="AC259" i="17"/>
  <c r="AG259" i="17"/>
  <c r="H260" i="17"/>
  <c r="G260" i="17" s="1"/>
  <c r="K260" i="17"/>
  <c r="J260" i="17" s="1"/>
  <c r="N260" i="17"/>
  <c r="M260" i="17" s="1"/>
  <c r="Q260" i="17"/>
  <c r="P260" i="17" s="1"/>
  <c r="T260" i="17"/>
  <c r="S260" i="17" s="1"/>
  <c r="U260" i="17"/>
  <c r="V260" i="17"/>
  <c r="AC260" i="17"/>
  <c r="AG260" i="17"/>
  <c r="H261" i="17"/>
  <c r="G261" i="17" s="1"/>
  <c r="K261" i="17"/>
  <c r="J261" i="17" s="1"/>
  <c r="N261" i="17"/>
  <c r="M261" i="17" s="1"/>
  <c r="Q261" i="17"/>
  <c r="P261" i="17" s="1"/>
  <c r="T261" i="17"/>
  <c r="S261" i="17" s="1"/>
  <c r="U261" i="17"/>
  <c r="V261" i="17"/>
  <c r="AC261" i="17"/>
  <c r="AG261" i="17"/>
  <c r="H262" i="17"/>
  <c r="G262" i="17" s="1"/>
  <c r="K262" i="17"/>
  <c r="J262" i="17" s="1"/>
  <c r="N262" i="17"/>
  <c r="M262" i="17" s="1"/>
  <c r="Q262" i="17"/>
  <c r="P262" i="17" s="1"/>
  <c r="T262" i="17"/>
  <c r="S262" i="17" s="1"/>
  <c r="U262" i="17"/>
  <c r="V262" i="17"/>
  <c r="AC262" i="17"/>
  <c r="AG262" i="17"/>
  <c r="H263" i="17"/>
  <c r="G263" i="17" s="1"/>
  <c r="K263" i="17"/>
  <c r="J263" i="17" s="1"/>
  <c r="N263" i="17"/>
  <c r="M263" i="17" s="1"/>
  <c r="Q263" i="17"/>
  <c r="P263" i="17" s="1"/>
  <c r="T263" i="17"/>
  <c r="S263" i="17" s="1"/>
  <c r="U263" i="17"/>
  <c r="V263" i="17"/>
  <c r="AC263" i="17"/>
  <c r="AG263" i="17"/>
  <c r="H264" i="17"/>
  <c r="G264" i="17" s="1"/>
  <c r="K264" i="17"/>
  <c r="J264" i="17" s="1"/>
  <c r="N264" i="17"/>
  <c r="M264" i="17" s="1"/>
  <c r="Q264" i="17"/>
  <c r="P264" i="17" s="1"/>
  <c r="T264" i="17"/>
  <c r="S264" i="17" s="1"/>
  <c r="U264" i="17"/>
  <c r="V264" i="17"/>
  <c r="AC264" i="17"/>
  <c r="AG264" i="17"/>
  <c r="H265" i="17"/>
  <c r="G265" i="17" s="1"/>
  <c r="K265" i="17"/>
  <c r="J265" i="17" s="1"/>
  <c r="N265" i="17"/>
  <c r="M265" i="17" s="1"/>
  <c r="Q265" i="17"/>
  <c r="P265" i="17" s="1"/>
  <c r="T265" i="17"/>
  <c r="S265" i="17" s="1"/>
  <c r="U265" i="17"/>
  <c r="V265" i="17"/>
  <c r="AC265" i="17"/>
  <c r="AG265" i="17"/>
  <c r="H266" i="17"/>
  <c r="G266" i="17" s="1"/>
  <c r="K266" i="17"/>
  <c r="J266" i="17" s="1"/>
  <c r="N266" i="17"/>
  <c r="M266" i="17" s="1"/>
  <c r="Q266" i="17"/>
  <c r="P266" i="17" s="1"/>
  <c r="T266" i="17"/>
  <c r="S266" i="17" s="1"/>
  <c r="U266" i="17"/>
  <c r="V266" i="17"/>
  <c r="AC266" i="17"/>
  <c r="AG266" i="17"/>
  <c r="H267" i="17"/>
  <c r="G267" i="17" s="1"/>
  <c r="K267" i="17"/>
  <c r="J267" i="17" s="1"/>
  <c r="N267" i="17"/>
  <c r="M267" i="17" s="1"/>
  <c r="Q267" i="17"/>
  <c r="P267" i="17" s="1"/>
  <c r="T267" i="17"/>
  <c r="S267" i="17" s="1"/>
  <c r="U267" i="17"/>
  <c r="V267" i="17"/>
  <c r="AC267" i="17"/>
  <c r="AG267" i="17"/>
  <c r="H268" i="17"/>
  <c r="G268" i="17" s="1"/>
  <c r="K268" i="17"/>
  <c r="J268" i="17" s="1"/>
  <c r="N268" i="17"/>
  <c r="M268" i="17" s="1"/>
  <c r="Q268" i="17"/>
  <c r="P268" i="17" s="1"/>
  <c r="T268" i="17"/>
  <c r="S268" i="17" s="1"/>
  <c r="U268" i="17"/>
  <c r="V268" i="17"/>
  <c r="AC268" i="17"/>
  <c r="AG268" i="17"/>
  <c r="H269" i="17"/>
  <c r="G269" i="17" s="1"/>
  <c r="K269" i="17"/>
  <c r="J269" i="17" s="1"/>
  <c r="N269" i="17"/>
  <c r="M269" i="17" s="1"/>
  <c r="Q269" i="17"/>
  <c r="P269" i="17" s="1"/>
  <c r="T269" i="17"/>
  <c r="S269" i="17" s="1"/>
  <c r="U269" i="17"/>
  <c r="V269" i="17"/>
  <c r="AC269" i="17"/>
  <c r="AG269" i="17"/>
  <c r="H270" i="17"/>
  <c r="G270" i="17" s="1"/>
  <c r="K270" i="17"/>
  <c r="J270" i="17" s="1"/>
  <c r="N270" i="17"/>
  <c r="M270" i="17" s="1"/>
  <c r="Q270" i="17"/>
  <c r="P270" i="17" s="1"/>
  <c r="T270" i="17"/>
  <c r="S270" i="17" s="1"/>
  <c r="U270" i="17"/>
  <c r="V270" i="17"/>
  <c r="AC270" i="17"/>
  <c r="AG270" i="17"/>
  <c r="H271" i="17"/>
  <c r="G271" i="17" s="1"/>
  <c r="K271" i="17"/>
  <c r="J271" i="17" s="1"/>
  <c r="N271" i="17"/>
  <c r="M271" i="17" s="1"/>
  <c r="Q271" i="17"/>
  <c r="P271" i="17" s="1"/>
  <c r="T271" i="17"/>
  <c r="S271" i="17" s="1"/>
  <c r="U271" i="17"/>
  <c r="V271" i="17"/>
  <c r="AC271" i="17"/>
  <c r="AG271" i="17"/>
  <c r="H272" i="17"/>
  <c r="G272" i="17" s="1"/>
  <c r="K272" i="17"/>
  <c r="J272" i="17" s="1"/>
  <c r="N272" i="17"/>
  <c r="M272" i="17" s="1"/>
  <c r="Q272" i="17"/>
  <c r="P272" i="17" s="1"/>
  <c r="T272" i="17"/>
  <c r="S272" i="17" s="1"/>
  <c r="U272" i="17"/>
  <c r="V272" i="17"/>
  <c r="AC272" i="17"/>
  <c r="AG272" i="17"/>
  <c r="H273" i="17"/>
  <c r="G273" i="17" s="1"/>
  <c r="K273" i="17"/>
  <c r="J273" i="17" s="1"/>
  <c r="N273" i="17"/>
  <c r="M273" i="17" s="1"/>
  <c r="Q273" i="17"/>
  <c r="P273" i="17" s="1"/>
  <c r="T273" i="17"/>
  <c r="S273" i="17" s="1"/>
  <c r="U273" i="17"/>
  <c r="V273" i="17"/>
  <c r="AC273" i="17"/>
  <c r="AG273" i="17"/>
  <c r="H274" i="17"/>
  <c r="G274" i="17" s="1"/>
  <c r="K274" i="17"/>
  <c r="J274" i="17" s="1"/>
  <c r="N274" i="17"/>
  <c r="M274" i="17" s="1"/>
  <c r="Q274" i="17"/>
  <c r="P274" i="17" s="1"/>
  <c r="T274" i="17"/>
  <c r="S274" i="17" s="1"/>
  <c r="U274" i="17"/>
  <c r="V274" i="17"/>
  <c r="AC274" i="17"/>
  <c r="AG274" i="17"/>
  <c r="H275" i="17"/>
  <c r="G275" i="17" s="1"/>
  <c r="K275" i="17"/>
  <c r="J275" i="17" s="1"/>
  <c r="N275" i="17"/>
  <c r="M275" i="17" s="1"/>
  <c r="Q275" i="17"/>
  <c r="P275" i="17" s="1"/>
  <c r="T275" i="17"/>
  <c r="S275" i="17" s="1"/>
  <c r="U275" i="17"/>
  <c r="V275" i="17"/>
  <c r="AC275" i="17"/>
  <c r="AG275" i="17"/>
  <c r="H276" i="17"/>
  <c r="G276" i="17" s="1"/>
  <c r="K276" i="17"/>
  <c r="J276" i="17" s="1"/>
  <c r="N276" i="17"/>
  <c r="M276" i="17" s="1"/>
  <c r="Q276" i="17"/>
  <c r="P276" i="17" s="1"/>
  <c r="T276" i="17"/>
  <c r="S276" i="17" s="1"/>
  <c r="U276" i="17"/>
  <c r="V276" i="17"/>
  <c r="AC276" i="17"/>
  <c r="AG276" i="17"/>
  <c r="H277" i="17"/>
  <c r="G277" i="17" s="1"/>
  <c r="K277" i="17"/>
  <c r="J277" i="17" s="1"/>
  <c r="N277" i="17"/>
  <c r="M277" i="17" s="1"/>
  <c r="Q277" i="17"/>
  <c r="P277" i="17" s="1"/>
  <c r="T277" i="17"/>
  <c r="S277" i="17" s="1"/>
  <c r="U277" i="17"/>
  <c r="V277" i="17"/>
  <c r="AC277" i="17"/>
  <c r="AG277" i="17"/>
  <c r="H278" i="17"/>
  <c r="G278" i="17" s="1"/>
  <c r="K278" i="17"/>
  <c r="J278" i="17" s="1"/>
  <c r="N278" i="17"/>
  <c r="M278" i="17" s="1"/>
  <c r="Q278" i="17"/>
  <c r="P278" i="17" s="1"/>
  <c r="T278" i="17"/>
  <c r="S278" i="17" s="1"/>
  <c r="U278" i="17"/>
  <c r="V278" i="17"/>
  <c r="AC278" i="17"/>
  <c r="AG278" i="17"/>
  <c r="H279" i="17"/>
  <c r="G279" i="17" s="1"/>
  <c r="K279" i="17"/>
  <c r="J279" i="17" s="1"/>
  <c r="N279" i="17"/>
  <c r="M279" i="17" s="1"/>
  <c r="Q279" i="17"/>
  <c r="P279" i="17" s="1"/>
  <c r="T279" i="17"/>
  <c r="S279" i="17" s="1"/>
  <c r="U279" i="17"/>
  <c r="V279" i="17"/>
  <c r="AC279" i="17"/>
  <c r="AG279" i="17"/>
  <c r="H280" i="17"/>
  <c r="G280" i="17" s="1"/>
  <c r="K280" i="17"/>
  <c r="J280" i="17" s="1"/>
  <c r="N280" i="17"/>
  <c r="M280" i="17" s="1"/>
  <c r="Q280" i="17"/>
  <c r="P280" i="17" s="1"/>
  <c r="T280" i="17"/>
  <c r="S280" i="17" s="1"/>
  <c r="U280" i="17"/>
  <c r="V280" i="17"/>
  <c r="AC280" i="17"/>
  <c r="AG280" i="17"/>
  <c r="H281" i="17"/>
  <c r="G281" i="17" s="1"/>
  <c r="K281" i="17"/>
  <c r="J281" i="17" s="1"/>
  <c r="N281" i="17"/>
  <c r="M281" i="17" s="1"/>
  <c r="Q281" i="17"/>
  <c r="P281" i="17" s="1"/>
  <c r="T281" i="17"/>
  <c r="S281" i="17" s="1"/>
  <c r="U281" i="17"/>
  <c r="V281" i="17"/>
  <c r="AC281" i="17"/>
  <c r="AG281" i="17"/>
  <c r="H282" i="17"/>
  <c r="G282" i="17" s="1"/>
  <c r="K282" i="17"/>
  <c r="J282" i="17" s="1"/>
  <c r="N282" i="17"/>
  <c r="M282" i="17" s="1"/>
  <c r="Q282" i="17"/>
  <c r="P282" i="17" s="1"/>
  <c r="T282" i="17"/>
  <c r="S282" i="17" s="1"/>
  <c r="U282" i="17"/>
  <c r="V282" i="17"/>
  <c r="AC282" i="17"/>
  <c r="AG282" i="17"/>
  <c r="H283" i="17"/>
  <c r="G283" i="17" s="1"/>
  <c r="K283" i="17"/>
  <c r="J283" i="17" s="1"/>
  <c r="N283" i="17"/>
  <c r="M283" i="17" s="1"/>
  <c r="Q283" i="17"/>
  <c r="P283" i="17" s="1"/>
  <c r="T283" i="17"/>
  <c r="S283" i="17" s="1"/>
  <c r="U283" i="17"/>
  <c r="V283" i="17"/>
  <c r="AC283" i="17"/>
  <c r="AG283" i="17"/>
  <c r="H284" i="17"/>
  <c r="G284" i="17" s="1"/>
  <c r="K284" i="17"/>
  <c r="J284" i="17" s="1"/>
  <c r="N284" i="17"/>
  <c r="M284" i="17" s="1"/>
  <c r="Q284" i="17"/>
  <c r="P284" i="17" s="1"/>
  <c r="T284" i="17"/>
  <c r="S284" i="17" s="1"/>
  <c r="U284" i="17"/>
  <c r="V284" i="17"/>
  <c r="AC284" i="17"/>
  <c r="AG284" i="17"/>
  <c r="H285" i="17"/>
  <c r="G285" i="17" s="1"/>
  <c r="K285" i="17"/>
  <c r="J285" i="17" s="1"/>
  <c r="N285" i="17"/>
  <c r="M285" i="17" s="1"/>
  <c r="Q285" i="17"/>
  <c r="P285" i="17" s="1"/>
  <c r="T285" i="17"/>
  <c r="S285" i="17" s="1"/>
  <c r="U285" i="17"/>
  <c r="V285" i="17"/>
  <c r="AC285" i="17"/>
  <c r="AG285" i="17"/>
  <c r="H286" i="17"/>
  <c r="G286" i="17" s="1"/>
  <c r="K286" i="17"/>
  <c r="J286" i="17" s="1"/>
  <c r="N286" i="17"/>
  <c r="M286" i="17" s="1"/>
  <c r="Q286" i="17"/>
  <c r="P286" i="17" s="1"/>
  <c r="T286" i="17"/>
  <c r="S286" i="17" s="1"/>
  <c r="U286" i="17"/>
  <c r="V286" i="17"/>
  <c r="AC286" i="17"/>
  <c r="AG286" i="17"/>
  <c r="H287" i="17"/>
  <c r="G287" i="17" s="1"/>
  <c r="K287" i="17"/>
  <c r="J287" i="17" s="1"/>
  <c r="N287" i="17"/>
  <c r="M287" i="17" s="1"/>
  <c r="Q287" i="17"/>
  <c r="P287" i="17" s="1"/>
  <c r="T287" i="17"/>
  <c r="S287" i="17" s="1"/>
  <c r="U287" i="17"/>
  <c r="V287" i="17"/>
  <c r="AC287" i="17"/>
  <c r="AG287" i="17"/>
  <c r="H288" i="17"/>
  <c r="G288" i="17" s="1"/>
  <c r="K288" i="17"/>
  <c r="J288" i="17" s="1"/>
  <c r="N288" i="17"/>
  <c r="M288" i="17" s="1"/>
  <c r="Q288" i="17"/>
  <c r="P288" i="17" s="1"/>
  <c r="T288" i="17"/>
  <c r="S288" i="17" s="1"/>
  <c r="U288" i="17"/>
  <c r="V288" i="17"/>
  <c r="AC288" i="17"/>
  <c r="AG288" i="17"/>
  <c r="H289" i="17"/>
  <c r="G289" i="17" s="1"/>
  <c r="K289" i="17"/>
  <c r="J289" i="17" s="1"/>
  <c r="N289" i="17"/>
  <c r="M289" i="17" s="1"/>
  <c r="Q289" i="17"/>
  <c r="P289" i="17" s="1"/>
  <c r="T289" i="17"/>
  <c r="S289" i="17" s="1"/>
  <c r="U289" i="17"/>
  <c r="V289" i="17"/>
  <c r="AC289" i="17"/>
  <c r="AG289" i="17"/>
  <c r="H290" i="17"/>
  <c r="G290" i="17" s="1"/>
  <c r="K290" i="17"/>
  <c r="J290" i="17" s="1"/>
  <c r="N290" i="17"/>
  <c r="M290" i="17" s="1"/>
  <c r="Q290" i="17"/>
  <c r="P290" i="17" s="1"/>
  <c r="T290" i="17"/>
  <c r="S290" i="17" s="1"/>
  <c r="U290" i="17"/>
  <c r="V290" i="17"/>
  <c r="AC290" i="17"/>
  <c r="AG290" i="17"/>
  <c r="H291" i="17"/>
  <c r="G291" i="17" s="1"/>
  <c r="K291" i="17"/>
  <c r="J291" i="17" s="1"/>
  <c r="N291" i="17"/>
  <c r="M291" i="17" s="1"/>
  <c r="Q291" i="17"/>
  <c r="P291" i="17" s="1"/>
  <c r="T291" i="17"/>
  <c r="S291" i="17" s="1"/>
  <c r="U291" i="17"/>
  <c r="V291" i="17"/>
  <c r="AC291" i="17"/>
  <c r="AG291" i="17"/>
  <c r="H292" i="17"/>
  <c r="G292" i="17" s="1"/>
  <c r="K292" i="17"/>
  <c r="J292" i="17" s="1"/>
  <c r="N292" i="17"/>
  <c r="M292" i="17" s="1"/>
  <c r="Q292" i="17"/>
  <c r="P292" i="17" s="1"/>
  <c r="T292" i="17"/>
  <c r="S292" i="17" s="1"/>
  <c r="U292" i="17"/>
  <c r="V292" i="17"/>
  <c r="AC292" i="17"/>
  <c r="AG292" i="17"/>
  <c r="H293" i="17"/>
  <c r="G293" i="17" s="1"/>
  <c r="K293" i="17"/>
  <c r="J293" i="17" s="1"/>
  <c r="N293" i="17"/>
  <c r="M293" i="17" s="1"/>
  <c r="Q293" i="17"/>
  <c r="P293" i="17" s="1"/>
  <c r="T293" i="17"/>
  <c r="S293" i="17" s="1"/>
  <c r="U293" i="17"/>
  <c r="V293" i="17"/>
  <c r="AC293" i="17"/>
  <c r="AG293" i="17"/>
  <c r="H294" i="17"/>
  <c r="G294" i="17" s="1"/>
  <c r="K294" i="17"/>
  <c r="J294" i="17" s="1"/>
  <c r="N294" i="17"/>
  <c r="M294" i="17" s="1"/>
  <c r="Q294" i="17"/>
  <c r="P294" i="17" s="1"/>
  <c r="T294" i="17"/>
  <c r="S294" i="17" s="1"/>
  <c r="U294" i="17"/>
  <c r="V294" i="17"/>
  <c r="AC294" i="17"/>
  <c r="AG294" i="17"/>
  <c r="H295" i="17"/>
  <c r="G295" i="17" s="1"/>
  <c r="K295" i="17"/>
  <c r="J295" i="17" s="1"/>
  <c r="N295" i="17"/>
  <c r="M295" i="17" s="1"/>
  <c r="Q295" i="17"/>
  <c r="P295" i="17" s="1"/>
  <c r="T295" i="17"/>
  <c r="S295" i="17" s="1"/>
  <c r="U295" i="17"/>
  <c r="V295" i="17"/>
  <c r="AC295" i="17"/>
  <c r="AG295" i="17"/>
  <c r="H296" i="17"/>
  <c r="G296" i="17" s="1"/>
  <c r="K296" i="17"/>
  <c r="J296" i="17" s="1"/>
  <c r="N296" i="17"/>
  <c r="M296" i="17" s="1"/>
  <c r="Q296" i="17"/>
  <c r="P296" i="17" s="1"/>
  <c r="T296" i="17"/>
  <c r="S296" i="17" s="1"/>
  <c r="U296" i="17"/>
  <c r="V296" i="17"/>
  <c r="AC296" i="17"/>
  <c r="AG296" i="17"/>
  <c r="H297" i="17"/>
  <c r="G297" i="17" s="1"/>
  <c r="K297" i="17"/>
  <c r="J297" i="17" s="1"/>
  <c r="N297" i="17"/>
  <c r="M297" i="17" s="1"/>
  <c r="Q297" i="17"/>
  <c r="P297" i="17" s="1"/>
  <c r="T297" i="17"/>
  <c r="S297" i="17" s="1"/>
  <c r="U297" i="17"/>
  <c r="V297" i="17"/>
  <c r="AC297" i="17"/>
  <c r="AG297" i="17"/>
  <c r="H298" i="17"/>
  <c r="G298" i="17" s="1"/>
  <c r="K298" i="17"/>
  <c r="J298" i="17" s="1"/>
  <c r="N298" i="17"/>
  <c r="M298" i="17" s="1"/>
  <c r="Q298" i="17"/>
  <c r="P298" i="17" s="1"/>
  <c r="T298" i="17"/>
  <c r="S298" i="17" s="1"/>
  <c r="U298" i="17"/>
  <c r="V298" i="17"/>
  <c r="AC298" i="17"/>
  <c r="AG298" i="17"/>
  <c r="H299" i="17"/>
  <c r="G299" i="17" s="1"/>
  <c r="K299" i="17"/>
  <c r="J299" i="17" s="1"/>
  <c r="N299" i="17"/>
  <c r="M299" i="17" s="1"/>
  <c r="Q299" i="17"/>
  <c r="P299" i="17" s="1"/>
  <c r="T299" i="17"/>
  <c r="S299" i="17" s="1"/>
  <c r="U299" i="17"/>
  <c r="V299" i="17"/>
  <c r="AC299" i="17"/>
  <c r="AG299" i="17"/>
  <c r="H300" i="17"/>
  <c r="G300" i="17" s="1"/>
  <c r="K300" i="17"/>
  <c r="J300" i="17" s="1"/>
  <c r="N300" i="17"/>
  <c r="M300" i="17" s="1"/>
  <c r="Q300" i="17"/>
  <c r="P300" i="17" s="1"/>
  <c r="T300" i="17"/>
  <c r="S300" i="17" s="1"/>
  <c r="U300" i="17"/>
  <c r="V300" i="17"/>
  <c r="AC300" i="17"/>
  <c r="AG300" i="17"/>
  <c r="H301" i="17"/>
  <c r="G301" i="17" s="1"/>
  <c r="K301" i="17"/>
  <c r="J301" i="17" s="1"/>
  <c r="N301" i="17"/>
  <c r="M301" i="17" s="1"/>
  <c r="Q301" i="17"/>
  <c r="P301" i="17" s="1"/>
  <c r="T301" i="17"/>
  <c r="S301" i="17" s="1"/>
  <c r="U301" i="17"/>
  <c r="V301" i="17"/>
  <c r="AC301" i="17"/>
  <c r="AG301" i="17"/>
  <c r="H302" i="17"/>
  <c r="G302" i="17" s="1"/>
  <c r="K302" i="17"/>
  <c r="J302" i="17" s="1"/>
  <c r="N302" i="17"/>
  <c r="M302" i="17" s="1"/>
  <c r="Q302" i="17"/>
  <c r="P302" i="17" s="1"/>
  <c r="T302" i="17"/>
  <c r="S302" i="17" s="1"/>
  <c r="U302" i="17"/>
  <c r="V302" i="17"/>
  <c r="AC302" i="17"/>
  <c r="AG302" i="17"/>
  <c r="H303" i="17"/>
  <c r="G303" i="17" s="1"/>
  <c r="K303" i="17"/>
  <c r="J303" i="17" s="1"/>
  <c r="N303" i="17"/>
  <c r="M303" i="17" s="1"/>
  <c r="Q303" i="17"/>
  <c r="P303" i="17" s="1"/>
  <c r="T303" i="17"/>
  <c r="S303" i="17" s="1"/>
  <c r="U303" i="17"/>
  <c r="V303" i="17"/>
  <c r="AC303" i="17"/>
  <c r="AG303" i="17"/>
  <c r="H304" i="17"/>
  <c r="G304" i="17" s="1"/>
  <c r="K304" i="17"/>
  <c r="J304" i="17" s="1"/>
  <c r="N304" i="17"/>
  <c r="M304" i="17" s="1"/>
  <c r="Q304" i="17"/>
  <c r="P304" i="17" s="1"/>
  <c r="T304" i="17"/>
  <c r="S304" i="17" s="1"/>
  <c r="U304" i="17"/>
  <c r="V304" i="17"/>
  <c r="AC304" i="17"/>
  <c r="AG304" i="17"/>
  <c r="H305" i="17"/>
  <c r="G305" i="17" s="1"/>
  <c r="K305" i="17"/>
  <c r="J305" i="17" s="1"/>
  <c r="N305" i="17"/>
  <c r="M305" i="17" s="1"/>
  <c r="Q305" i="17"/>
  <c r="P305" i="17" s="1"/>
  <c r="T305" i="17"/>
  <c r="S305" i="17" s="1"/>
  <c r="U305" i="17"/>
  <c r="V305" i="17"/>
  <c r="AC305" i="17"/>
  <c r="AG305" i="17"/>
  <c r="H306" i="17"/>
  <c r="G306" i="17" s="1"/>
  <c r="K306" i="17"/>
  <c r="J306" i="17" s="1"/>
  <c r="N306" i="17"/>
  <c r="M306" i="17" s="1"/>
  <c r="Q306" i="17"/>
  <c r="P306" i="17" s="1"/>
  <c r="T306" i="17"/>
  <c r="S306" i="17" s="1"/>
  <c r="U306" i="17"/>
  <c r="V306" i="17"/>
  <c r="AC306" i="17"/>
  <c r="AG306" i="17"/>
  <c r="H307" i="17"/>
  <c r="G307" i="17" s="1"/>
  <c r="K307" i="17"/>
  <c r="J307" i="17" s="1"/>
  <c r="N307" i="17"/>
  <c r="M307" i="17" s="1"/>
  <c r="Q307" i="17"/>
  <c r="P307" i="17" s="1"/>
  <c r="T307" i="17"/>
  <c r="S307" i="17" s="1"/>
  <c r="U307" i="17"/>
  <c r="V307" i="17"/>
  <c r="AC307" i="17"/>
  <c r="AG307" i="17"/>
  <c r="H308" i="17"/>
  <c r="G308" i="17" s="1"/>
  <c r="K308" i="17"/>
  <c r="J308" i="17" s="1"/>
  <c r="N308" i="17"/>
  <c r="M308" i="17" s="1"/>
  <c r="Q308" i="17"/>
  <c r="P308" i="17" s="1"/>
  <c r="T308" i="17"/>
  <c r="S308" i="17" s="1"/>
  <c r="U308" i="17"/>
  <c r="V308" i="17"/>
  <c r="AC308" i="17"/>
  <c r="AG308" i="17"/>
  <c r="H309" i="17"/>
  <c r="G309" i="17" s="1"/>
  <c r="K309" i="17"/>
  <c r="J309" i="17" s="1"/>
  <c r="N309" i="17"/>
  <c r="M309" i="17" s="1"/>
  <c r="Q309" i="17"/>
  <c r="P309" i="17" s="1"/>
  <c r="T309" i="17"/>
  <c r="S309" i="17" s="1"/>
  <c r="U309" i="17"/>
  <c r="V309" i="17"/>
  <c r="AC309" i="17"/>
  <c r="AG309" i="17"/>
  <c r="H310" i="17"/>
  <c r="G310" i="17" s="1"/>
  <c r="K310" i="17"/>
  <c r="J310" i="17" s="1"/>
  <c r="N310" i="17"/>
  <c r="M310" i="17" s="1"/>
  <c r="Q310" i="17"/>
  <c r="P310" i="17" s="1"/>
  <c r="T310" i="17"/>
  <c r="S310" i="17" s="1"/>
  <c r="U310" i="17"/>
  <c r="V310" i="17"/>
  <c r="AC310" i="17"/>
  <c r="AG310" i="17"/>
  <c r="H311" i="17"/>
  <c r="G311" i="17" s="1"/>
  <c r="K311" i="17"/>
  <c r="J311" i="17" s="1"/>
  <c r="N311" i="17"/>
  <c r="M311" i="17" s="1"/>
  <c r="Q311" i="17"/>
  <c r="P311" i="17" s="1"/>
  <c r="T311" i="17"/>
  <c r="S311" i="17" s="1"/>
  <c r="U311" i="17"/>
  <c r="V311" i="17"/>
  <c r="AC311" i="17"/>
  <c r="AG311" i="17"/>
  <c r="U312" i="17"/>
  <c r="AG312" i="17"/>
  <c r="H312" i="17" s="1"/>
  <c r="G312" i="17" s="1"/>
  <c r="W31" i="15"/>
  <c r="AL31" i="15"/>
  <c r="G31" i="15" s="1"/>
  <c r="F31" i="15" s="1"/>
  <c r="J32" i="15"/>
  <c r="I32" i="15" s="1"/>
  <c r="P32" i="15"/>
  <c r="O32" i="15" s="1"/>
  <c r="V32" i="15"/>
  <c r="U32" i="15" s="1"/>
  <c r="W32" i="15"/>
  <c r="AH32" i="15"/>
  <c r="X32" i="15" s="1"/>
  <c r="AL32" i="15"/>
  <c r="G32" i="15" s="1"/>
  <c r="F32" i="15" s="1"/>
  <c r="W33" i="15"/>
  <c r="AL33" i="15"/>
  <c r="G33" i="15" s="1"/>
  <c r="F33" i="15" s="1"/>
  <c r="J34" i="15"/>
  <c r="I34" i="15" s="1"/>
  <c r="P34" i="15"/>
  <c r="O34" i="15" s="1"/>
  <c r="V34" i="15"/>
  <c r="U34" i="15" s="1"/>
  <c r="W34" i="15"/>
  <c r="AH34" i="15"/>
  <c r="X34" i="15" s="1"/>
  <c r="AL34" i="15"/>
  <c r="G34" i="15" s="1"/>
  <c r="F34" i="15" s="1"/>
  <c r="W35" i="15"/>
  <c r="AL35" i="15"/>
  <c r="G35" i="15" s="1"/>
  <c r="F35" i="15" s="1"/>
  <c r="J36" i="15"/>
  <c r="I36" i="15" s="1"/>
  <c r="P36" i="15"/>
  <c r="O36" i="15" s="1"/>
  <c r="V36" i="15"/>
  <c r="U36" i="15" s="1"/>
  <c r="W36" i="15"/>
  <c r="AH36" i="15"/>
  <c r="X36" i="15" s="1"/>
  <c r="AL36" i="15"/>
  <c r="G36" i="15" s="1"/>
  <c r="F36" i="15" s="1"/>
  <c r="W37" i="15"/>
  <c r="AL37" i="15"/>
  <c r="G37" i="15" s="1"/>
  <c r="F37" i="15" s="1"/>
  <c r="J38" i="15"/>
  <c r="I38" i="15" s="1"/>
  <c r="P38" i="15"/>
  <c r="O38" i="15" s="1"/>
  <c r="V38" i="15"/>
  <c r="U38" i="15" s="1"/>
  <c r="W38" i="15"/>
  <c r="AH38" i="15"/>
  <c r="X38" i="15" s="1"/>
  <c r="AL38" i="15"/>
  <c r="G38" i="15" s="1"/>
  <c r="F38" i="15" s="1"/>
  <c r="W39" i="15"/>
  <c r="AL39" i="15"/>
  <c r="G39" i="15" s="1"/>
  <c r="F39" i="15" s="1"/>
  <c r="J40" i="15"/>
  <c r="I40" i="15" s="1"/>
  <c r="P40" i="15"/>
  <c r="O40" i="15" s="1"/>
  <c r="V40" i="15"/>
  <c r="U40" i="15" s="1"/>
  <c r="W40" i="15"/>
  <c r="AH40" i="15"/>
  <c r="X40" i="15" s="1"/>
  <c r="AL40" i="15"/>
  <c r="G40" i="15" s="1"/>
  <c r="F40" i="15" s="1"/>
  <c r="W41" i="15"/>
  <c r="AL41" i="15"/>
  <c r="M41" i="15" s="1"/>
  <c r="L41" i="15" s="1"/>
  <c r="J42" i="15"/>
  <c r="I42" i="15" s="1"/>
  <c r="P42" i="15"/>
  <c r="O42" i="15" s="1"/>
  <c r="V42" i="15"/>
  <c r="U42" i="15" s="1"/>
  <c r="W42" i="15"/>
  <c r="AH42" i="15"/>
  <c r="X42" i="15" s="1"/>
  <c r="AL42" i="15"/>
  <c r="G42" i="15" s="1"/>
  <c r="F42" i="15" s="1"/>
  <c r="M43" i="15"/>
  <c r="L43" i="15" s="1"/>
  <c r="W43" i="15"/>
  <c r="AL43" i="15"/>
  <c r="J44" i="15"/>
  <c r="I44" i="15" s="1"/>
  <c r="P44" i="15"/>
  <c r="O44" i="15" s="1"/>
  <c r="V44" i="15"/>
  <c r="U44" i="15" s="1"/>
  <c r="W44" i="15"/>
  <c r="AH44" i="15"/>
  <c r="X44" i="15" s="1"/>
  <c r="AL44" i="15"/>
  <c r="G44" i="15" s="1"/>
  <c r="F44" i="15" s="1"/>
  <c r="W45" i="15"/>
  <c r="AL45" i="15"/>
  <c r="M45" i="15" s="1"/>
  <c r="L45" i="15" s="1"/>
  <c r="J46" i="15"/>
  <c r="I46" i="15" s="1"/>
  <c r="P46" i="15"/>
  <c r="O46" i="15" s="1"/>
  <c r="V46" i="15"/>
  <c r="U46" i="15" s="1"/>
  <c r="W46" i="15"/>
  <c r="AH46" i="15"/>
  <c r="X46" i="15" s="1"/>
  <c r="AL46" i="15"/>
  <c r="G46" i="15" s="1"/>
  <c r="F46" i="15" s="1"/>
  <c r="M47" i="15"/>
  <c r="L47" i="15" s="1"/>
  <c r="W47" i="15"/>
  <c r="AL47" i="15"/>
  <c r="J48" i="15"/>
  <c r="I48" i="15" s="1"/>
  <c r="P48" i="15"/>
  <c r="O48" i="15" s="1"/>
  <c r="V48" i="15"/>
  <c r="U48" i="15" s="1"/>
  <c r="W48" i="15"/>
  <c r="AH48" i="15"/>
  <c r="X48" i="15" s="1"/>
  <c r="AL48" i="15"/>
  <c r="G48" i="15" s="1"/>
  <c r="F48" i="15" s="1"/>
  <c r="W49" i="15"/>
  <c r="AL49" i="15"/>
  <c r="M49" i="15" s="1"/>
  <c r="L49" i="15" s="1"/>
  <c r="J50" i="15"/>
  <c r="I50" i="15" s="1"/>
  <c r="P50" i="15"/>
  <c r="O50" i="15" s="1"/>
  <c r="V50" i="15"/>
  <c r="U50" i="15" s="1"/>
  <c r="W50" i="15"/>
  <c r="AH50" i="15"/>
  <c r="X50" i="15" s="1"/>
  <c r="AL50" i="15"/>
  <c r="G50" i="15" s="1"/>
  <c r="F50" i="15" s="1"/>
  <c r="M51" i="15"/>
  <c r="L51" i="15" s="1"/>
  <c r="W51" i="15"/>
  <c r="AL51" i="15"/>
  <c r="J52" i="15"/>
  <c r="I52" i="15" s="1"/>
  <c r="P52" i="15"/>
  <c r="O52" i="15" s="1"/>
  <c r="V52" i="15"/>
  <c r="U52" i="15" s="1"/>
  <c r="W52" i="15"/>
  <c r="AH52" i="15"/>
  <c r="X52" i="15" s="1"/>
  <c r="AL52" i="15"/>
  <c r="G52" i="15" s="1"/>
  <c r="F52" i="15" s="1"/>
  <c r="W53" i="15"/>
  <c r="AL53" i="15"/>
  <c r="M53" i="15" s="1"/>
  <c r="L53" i="15" s="1"/>
  <c r="J54" i="15"/>
  <c r="I54" i="15" s="1"/>
  <c r="P54" i="15"/>
  <c r="O54" i="15" s="1"/>
  <c r="V54" i="15"/>
  <c r="U54" i="15" s="1"/>
  <c r="W54" i="15"/>
  <c r="AH54" i="15"/>
  <c r="X54" i="15" s="1"/>
  <c r="AL54" i="15"/>
  <c r="G54" i="15" s="1"/>
  <c r="F54" i="15" s="1"/>
  <c r="W55" i="15"/>
  <c r="AL55" i="15"/>
  <c r="J55" i="15" s="1"/>
  <c r="I55" i="15" s="1"/>
  <c r="J56" i="15"/>
  <c r="I56" i="15" s="1"/>
  <c r="P56" i="15"/>
  <c r="O56" i="15" s="1"/>
  <c r="V56" i="15"/>
  <c r="U56" i="15" s="1"/>
  <c r="W56" i="15"/>
  <c r="AH56" i="15"/>
  <c r="X56" i="15" s="1"/>
  <c r="AL56" i="15"/>
  <c r="G56" i="15" s="1"/>
  <c r="F56" i="15" s="1"/>
  <c r="W57" i="15"/>
  <c r="AL57" i="15"/>
  <c r="G57" i="15" s="1"/>
  <c r="F57" i="15" s="1"/>
  <c r="J58" i="15"/>
  <c r="I58" i="15" s="1"/>
  <c r="P58" i="15"/>
  <c r="O58" i="15" s="1"/>
  <c r="V58" i="15"/>
  <c r="U58" i="15" s="1"/>
  <c r="W58" i="15"/>
  <c r="AH58" i="15"/>
  <c r="X58" i="15" s="1"/>
  <c r="AL58" i="15"/>
  <c r="G58" i="15" s="1"/>
  <c r="F58" i="15" s="1"/>
  <c r="W59" i="15"/>
  <c r="AL59" i="15"/>
  <c r="G59" i="15" s="1"/>
  <c r="F59" i="15" s="1"/>
  <c r="J60" i="15"/>
  <c r="I60" i="15" s="1"/>
  <c r="P60" i="15"/>
  <c r="O60" i="15" s="1"/>
  <c r="V60" i="15"/>
  <c r="U60" i="15" s="1"/>
  <c r="W60" i="15"/>
  <c r="AH60" i="15"/>
  <c r="X60" i="15" s="1"/>
  <c r="AL60" i="15"/>
  <c r="G60" i="15" s="1"/>
  <c r="F60" i="15" s="1"/>
  <c r="W61" i="15"/>
  <c r="AL61" i="15"/>
  <c r="G61" i="15" s="1"/>
  <c r="F61" i="15" s="1"/>
  <c r="J62" i="15"/>
  <c r="I62" i="15" s="1"/>
  <c r="P62" i="15"/>
  <c r="O62" i="15" s="1"/>
  <c r="V62" i="15"/>
  <c r="U62" i="15" s="1"/>
  <c r="W62" i="15"/>
  <c r="AH62" i="15"/>
  <c r="X62" i="15" s="1"/>
  <c r="AL62" i="15"/>
  <c r="G62" i="15" s="1"/>
  <c r="F62" i="15" s="1"/>
  <c r="W63" i="15"/>
  <c r="AL63" i="15"/>
  <c r="G63" i="15" s="1"/>
  <c r="F63" i="15" s="1"/>
  <c r="J64" i="15"/>
  <c r="I64" i="15" s="1"/>
  <c r="P64" i="15"/>
  <c r="O64" i="15" s="1"/>
  <c r="V64" i="15"/>
  <c r="U64" i="15" s="1"/>
  <c r="W64" i="15"/>
  <c r="AH64" i="15"/>
  <c r="X64" i="15" s="1"/>
  <c r="AL64" i="15"/>
  <c r="G64" i="15" s="1"/>
  <c r="F64" i="15" s="1"/>
  <c r="W65" i="15"/>
  <c r="AL65" i="15"/>
  <c r="G65" i="15" s="1"/>
  <c r="F65" i="15" s="1"/>
  <c r="J66" i="15"/>
  <c r="I66" i="15" s="1"/>
  <c r="P66" i="15"/>
  <c r="O66" i="15" s="1"/>
  <c r="V66" i="15"/>
  <c r="U66" i="15" s="1"/>
  <c r="W66" i="15"/>
  <c r="AH66" i="15"/>
  <c r="X66" i="15" s="1"/>
  <c r="AL66" i="15"/>
  <c r="G66" i="15" s="1"/>
  <c r="F66" i="15" s="1"/>
  <c r="M67" i="15"/>
  <c r="L67" i="15" s="1"/>
  <c r="W67" i="15"/>
  <c r="AL67" i="15"/>
  <c r="J68" i="15"/>
  <c r="I68" i="15" s="1"/>
  <c r="P68" i="15"/>
  <c r="O68" i="15" s="1"/>
  <c r="V68" i="15"/>
  <c r="U68" i="15" s="1"/>
  <c r="W68" i="15"/>
  <c r="AH68" i="15"/>
  <c r="X68" i="15" s="1"/>
  <c r="AL68" i="15"/>
  <c r="G68" i="15" s="1"/>
  <c r="F68" i="15" s="1"/>
  <c r="W69" i="15"/>
  <c r="AL69" i="15"/>
  <c r="M69" i="15" s="1"/>
  <c r="L69" i="15" s="1"/>
  <c r="J70" i="15"/>
  <c r="I70" i="15" s="1"/>
  <c r="P70" i="15"/>
  <c r="O70" i="15" s="1"/>
  <c r="V70" i="15"/>
  <c r="U70" i="15" s="1"/>
  <c r="W70" i="15"/>
  <c r="AH70" i="15"/>
  <c r="X70" i="15" s="1"/>
  <c r="AL70" i="15"/>
  <c r="G70" i="15" s="1"/>
  <c r="F70" i="15" s="1"/>
  <c r="M71" i="15"/>
  <c r="L71" i="15" s="1"/>
  <c r="W71" i="15"/>
  <c r="AL71" i="15"/>
  <c r="J72" i="15"/>
  <c r="I72" i="15" s="1"/>
  <c r="P72" i="15"/>
  <c r="O72" i="15" s="1"/>
  <c r="V72" i="15"/>
  <c r="U72" i="15" s="1"/>
  <c r="W72" i="15"/>
  <c r="AH72" i="15"/>
  <c r="X72" i="15" s="1"/>
  <c r="AL72" i="15"/>
  <c r="G72" i="15" s="1"/>
  <c r="F72" i="15" s="1"/>
  <c r="W73" i="15"/>
  <c r="AL73" i="15"/>
  <c r="M73" i="15" s="1"/>
  <c r="L73" i="15" s="1"/>
  <c r="J74" i="15"/>
  <c r="I74" i="15" s="1"/>
  <c r="P74" i="15"/>
  <c r="O74" i="15" s="1"/>
  <c r="V74" i="15"/>
  <c r="U74" i="15" s="1"/>
  <c r="W74" i="15"/>
  <c r="AH74" i="15"/>
  <c r="X74" i="15" s="1"/>
  <c r="AL74" i="15"/>
  <c r="G74" i="15" s="1"/>
  <c r="F74" i="15" s="1"/>
  <c r="M75" i="15"/>
  <c r="L75" i="15" s="1"/>
  <c r="W75" i="15"/>
  <c r="AL75" i="15"/>
  <c r="J76" i="15"/>
  <c r="I76" i="15" s="1"/>
  <c r="P76" i="15"/>
  <c r="O76" i="15" s="1"/>
  <c r="V76" i="15"/>
  <c r="U76" i="15" s="1"/>
  <c r="W76" i="15"/>
  <c r="AH76" i="15"/>
  <c r="X76" i="15" s="1"/>
  <c r="AL76" i="15"/>
  <c r="G76" i="15" s="1"/>
  <c r="F76" i="15" s="1"/>
  <c r="W77" i="15"/>
  <c r="AL77" i="15"/>
  <c r="M77" i="15" s="1"/>
  <c r="L77" i="15" s="1"/>
  <c r="J78" i="15"/>
  <c r="I78" i="15" s="1"/>
  <c r="P78" i="15"/>
  <c r="O78" i="15" s="1"/>
  <c r="V78" i="15"/>
  <c r="U78" i="15" s="1"/>
  <c r="W78" i="15"/>
  <c r="AH78" i="15"/>
  <c r="X78" i="15" s="1"/>
  <c r="AL78" i="15"/>
  <c r="G78" i="15" s="1"/>
  <c r="F78" i="15" s="1"/>
  <c r="M79" i="15"/>
  <c r="L79" i="15" s="1"/>
  <c r="W79" i="15"/>
  <c r="AL79" i="15"/>
  <c r="J80" i="15"/>
  <c r="I80" i="15" s="1"/>
  <c r="P80" i="15"/>
  <c r="O80" i="15" s="1"/>
  <c r="V80" i="15"/>
  <c r="U80" i="15" s="1"/>
  <c r="W80" i="15"/>
  <c r="AH80" i="15"/>
  <c r="X80" i="15" s="1"/>
  <c r="AL80" i="15"/>
  <c r="G80" i="15" s="1"/>
  <c r="F80" i="15" s="1"/>
  <c r="W81" i="15"/>
  <c r="AL81" i="15"/>
  <c r="M81" i="15" s="1"/>
  <c r="L81" i="15" s="1"/>
  <c r="J82" i="15"/>
  <c r="I82" i="15" s="1"/>
  <c r="P82" i="15"/>
  <c r="O82" i="15" s="1"/>
  <c r="V82" i="15"/>
  <c r="U82" i="15" s="1"/>
  <c r="W82" i="15"/>
  <c r="AH82" i="15"/>
  <c r="X82" i="15" s="1"/>
  <c r="AL82" i="15"/>
  <c r="G82" i="15" s="1"/>
  <c r="F82" i="15" s="1"/>
  <c r="M83" i="15"/>
  <c r="L83" i="15" s="1"/>
  <c r="W83" i="15"/>
  <c r="AL83" i="15"/>
  <c r="J84" i="15"/>
  <c r="I84" i="15" s="1"/>
  <c r="P84" i="15"/>
  <c r="O84" i="15" s="1"/>
  <c r="V84" i="15"/>
  <c r="U84" i="15" s="1"/>
  <c r="W84" i="15"/>
  <c r="AH84" i="15"/>
  <c r="X84" i="15" s="1"/>
  <c r="AL84" i="15"/>
  <c r="G84" i="15" s="1"/>
  <c r="F84" i="15" s="1"/>
  <c r="W85" i="15"/>
  <c r="AL85" i="15"/>
  <c r="M85" i="15" s="1"/>
  <c r="L85" i="15" s="1"/>
  <c r="J86" i="15"/>
  <c r="I86" i="15" s="1"/>
  <c r="P86" i="15"/>
  <c r="O86" i="15" s="1"/>
  <c r="V86" i="15"/>
  <c r="U86" i="15" s="1"/>
  <c r="W86" i="15"/>
  <c r="AH86" i="15"/>
  <c r="X86" i="15" s="1"/>
  <c r="AL86" i="15"/>
  <c r="G86" i="15" s="1"/>
  <c r="F86" i="15" s="1"/>
  <c r="M87" i="15"/>
  <c r="L87" i="15" s="1"/>
  <c r="W87" i="15"/>
  <c r="AL87" i="15"/>
  <c r="J88" i="15"/>
  <c r="I88" i="15" s="1"/>
  <c r="P88" i="15"/>
  <c r="O88" i="15" s="1"/>
  <c r="V88" i="15"/>
  <c r="U88" i="15" s="1"/>
  <c r="W88" i="15"/>
  <c r="AH88" i="15"/>
  <c r="X88" i="15" s="1"/>
  <c r="AL88" i="15"/>
  <c r="G88" i="15" s="1"/>
  <c r="F88" i="15" s="1"/>
  <c r="W89" i="15"/>
  <c r="AL89" i="15"/>
  <c r="M89" i="15" s="1"/>
  <c r="L89" i="15" s="1"/>
  <c r="J90" i="15"/>
  <c r="I90" i="15" s="1"/>
  <c r="P90" i="15"/>
  <c r="O90" i="15" s="1"/>
  <c r="V90" i="15"/>
  <c r="U90" i="15" s="1"/>
  <c r="W90" i="15"/>
  <c r="AH90" i="15"/>
  <c r="X90" i="15" s="1"/>
  <c r="AL90" i="15"/>
  <c r="G90" i="15" s="1"/>
  <c r="F90" i="15" s="1"/>
  <c r="M91" i="15"/>
  <c r="L91" i="15" s="1"/>
  <c r="W91" i="15"/>
  <c r="AL91" i="15"/>
  <c r="J92" i="15"/>
  <c r="I92" i="15" s="1"/>
  <c r="P92" i="15"/>
  <c r="O92" i="15" s="1"/>
  <c r="V92" i="15"/>
  <c r="U92" i="15" s="1"/>
  <c r="W92" i="15"/>
  <c r="AH92" i="15"/>
  <c r="X92" i="15" s="1"/>
  <c r="AL92" i="15"/>
  <c r="G92" i="15" s="1"/>
  <c r="F92" i="15" s="1"/>
  <c r="W93" i="15"/>
  <c r="AL93" i="15"/>
  <c r="M93" i="15" s="1"/>
  <c r="L93" i="15" s="1"/>
  <c r="J94" i="15"/>
  <c r="I94" i="15" s="1"/>
  <c r="P94" i="15"/>
  <c r="O94" i="15" s="1"/>
  <c r="V94" i="15"/>
  <c r="U94" i="15" s="1"/>
  <c r="W94" i="15"/>
  <c r="AH94" i="15"/>
  <c r="X94" i="15" s="1"/>
  <c r="AL94" i="15"/>
  <c r="G94" i="15" s="1"/>
  <c r="F94" i="15" s="1"/>
  <c r="M95" i="15"/>
  <c r="L95" i="15" s="1"/>
  <c r="W95" i="15"/>
  <c r="AL95" i="15"/>
  <c r="J96" i="15"/>
  <c r="I96" i="15" s="1"/>
  <c r="P96" i="15"/>
  <c r="O96" i="15" s="1"/>
  <c r="V96" i="15"/>
  <c r="U96" i="15" s="1"/>
  <c r="W96" i="15"/>
  <c r="AH96" i="15"/>
  <c r="X96" i="15" s="1"/>
  <c r="AL96" i="15"/>
  <c r="G96" i="15" s="1"/>
  <c r="F96" i="15" s="1"/>
  <c r="W97" i="15"/>
  <c r="AL97" i="15"/>
  <c r="M97" i="15" s="1"/>
  <c r="L97" i="15" s="1"/>
  <c r="J98" i="15"/>
  <c r="I98" i="15" s="1"/>
  <c r="P98" i="15"/>
  <c r="O98" i="15" s="1"/>
  <c r="V98" i="15"/>
  <c r="U98" i="15" s="1"/>
  <c r="W98" i="15"/>
  <c r="AH98" i="15"/>
  <c r="X98" i="15" s="1"/>
  <c r="AL98" i="15"/>
  <c r="G98" i="15" s="1"/>
  <c r="F98" i="15" s="1"/>
  <c r="M99" i="15"/>
  <c r="L99" i="15" s="1"/>
  <c r="W99" i="15"/>
  <c r="AL99" i="15"/>
  <c r="J100" i="15"/>
  <c r="I100" i="15" s="1"/>
  <c r="P100" i="15"/>
  <c r="O100" i="15" s="1"/>
  <c r="V100" i="15"/>
  <c r="U100" i="15" s="1"/>
  <c r="W100" i="15"/>
  <c r="AH100" i="15"/>
  <c r="X100" i="15" s="1"/>
  <c r="AL100" i="15"/>
  <c r="G100" i="15" s="1"/>
  <c r="F100" i="15" s="1"/>
  <c r="W101" i="15"/>
  <c r="AL101" i="15"/>
  <c r="G101" i="15" s="1"/>
  <c r="F101" i="15" s="1"/>
  <c r="J102" i="15"/>
  <c r="I102" i="15" s="1"/>
  <c r="P102" i="15"/>
  <c r="O102" i="15" s="1"/>
  <c r="V102" i="15"/>
  <c r="U102" i="15" s="1"/>
  <c r="W102" i="15"/>
  <c r="AH102" i="15"/>
  <c r="X102" i="15" s="1"/>
  <c r="AL102" i="15"/>
  <c r="G102" i="15" s="1"/>
  <c r="F102" i="15" s="1"/>
  <c r="W103" i="15"/>
  <c r="AL103" i="15"/>
  <c r="G103" i="15" s="1"/>
  <c r="F103" i="15" s="1"/>
  <c r="J104" i="15"/>
  <c r="I104" i="15" s="1"/>
  <c r="P104" i="15"/>
  <c r="O104" i="15" s="1"/>
  <c r="V104" i="15"/>
  <c r="U104" i="15" s="1"/>
  <c r="W104" i="15"/>
  <c r="AH104" i="15"/>
  <c r="X104" i="15" s="1"/>
  <c r="AL104" i="15"/>
  <c r="G104" i="15" s="1"/>
  <c r="F104" i="15" s="1"/>
  <c r="W105" i="15"/>
  <c r="AL105" i="15"/>
  <c r="G105" i="15" s="1"/>
  <c r="F105" i="15" s="1"/>
  <c r="J106" i="15"/>
  <c r="I106" i="15" s="1"/>
  <c r="P106" i="15"/>
  <c r="O106" i="15" s="1"/>
  <c r="V106" i="15"/>
  <c r="U106" i="15" s="1"/>
  <c r="W106" i="15"/>
  <c r="AH106" i="15"/>
  <c r="X106" i="15" s="1"/>
  <c r="AL106" i="15"/>
  <c r="G106" i="15" s="1"/>
  <c r="F106" i="15" s="1"/>
  <c r="W107" i="15"/>
  <c r="AL107" i="15"/>
  <c r="G107" i="15" s="1"/>
  <c r="F107" i="15" s="1"/>
  <c r="J108" i="15"/>
  <c r="I108" i="15" s="1"/>
  <c r="P108" i="15"/>
  <c r="O108" i="15" s="1"/>
  <c r="V108" i="15"/>
  <c r="U108" i="15" s="1"/>
  <c r="W108" i="15"/>
  <c r="AH108" i="15"/>
  <c r="X108" i="15" s="1"/>
  <c r="AL108" i="15"/>
  <c r="G108" i="15" s="1"/>
  <c r="F108" i="15" s="1"/>
  <c r="W109" i="15"/>
  <c r="AL109" i="15"/>
  <c r="G109" i="15" s="1"/>
  <c r="F109" i="15" s="1"/>
  <c r="J110" i="15"/>
  <c r="I110" i="15" s="1"/>
  <c r="P110" i="15"/>
  <c r="O110" i="15" s="1"/>
  <c r="V110" i="15"/>
  <c r="U110" i="15" s="1"/>
  <c r="W110" i="15"/>
  <c r="AH110" i="15"/>
  <c r="X110" i="15" s="1"/>
  <c r="AL110" i="15"/>
  <c r="G110" i="15" s="1"/>
  <c r="F110" i="15" s="1"/>
  <c r="W111" i="15"/>
  <c r="AL111" i="15"/>
  <c r="G111" i="15" s="1"/>
  <c r="F111" i="15" s="1"/>
  <c r="J112" i="15"/>
  <c r="I112" i="15" s="1"/>
  <c r="P112" i="15"/>
  <c r="O112" i="15" s="1"/>
  <c r="V112" i="15"/>
  <c r="U112" i="15" s="1"/>
  <c r="W112" i="15"/>
  <c r="AH112" i="15"/>
  <c r="X112" i="15" s="1"/>
  <c r="AL112" i="15"/>
  <c r="G112" i="15" s="1"/>
  <c r="F112" i="15" s="1"/>
  <c r="W113" i="15"/>
  <c r="AL113" i="15"/>
  <c r="M113" i="15" s="1"/>
  <c r="L113" i="15" s="1"/>
  <c r="J114" i="15"/>
  <c r="I114" i="15" s="1"/>
  <c r="P114" i="15"/>
  <c r="O114" i="15" s="1"/>
  <c r="V114" i="15"/>
  <c r="U114" i="15" s="1"/>
  <c r="W114" i="15"/>
  <c r="AH114" i="15"/>
  <c r="X114" i="15" s="1"/>
  <c r="AL114" i="15"/>
  <c r="G114" i="15" s="1"/>
  <c r="F114" i="15" s="1"/>
  <c r="M115" i="15"/>
  <c r="L115" i="15" s="1"/>
  <c r="W115" i="15"/>
  <c r="AL115" i="15"/>
  <c r="J116" i="15"/>
  <c r="I116" i="15" s="1"/>
  <c r="P116" i="15"/>
  <c r="O116" i="15" s="1"/>
  <c r="V116" i="15"/>
  <c r="U116" i="15" s="1"/>
  <c r="W116" i="15"/>
  <c r="AH116" i="15"/>
  <c r="X116" i="15" s="1"/>
  <c r="AL116" i="15"/>
  <c r="G116" i="15" s="1"/>
  <c r="F116" i="15" s="1"/>
  <c r="W117" i="15"/>
  <c r="AL117" i="15"/>
  <c r="M117" i="15" s="1"/>
  <c r="L117" i="15" s="1"/>
  <c r="J118" i="15"/>
  <c r="I118" i="15" s="1"/>
  <c r="P118" i="15"/>
  <c r="O118" i="15" s="1"/>
  <c r="V118" i="15"/>
  <c r="U118" i="15" s="1"/>
  <c r="W118" i="15"/>
  <c r="AH118" i="15"/>
  <c r="X118" i="15" s="1"/>
  <c r="AL118" i="15"/>
  <c r="G118" i="15" s="1"/>
  <c r="F118" i="15" s="1"/>
  <c r="M119" i="15"/>
  <c r="L119" i="15" s="1"/>
  <c r="W119" i="15"/>
  <c r="AL119" i="15"/>
  <c r="J120" i="15"/>
  <c r="I120" i="15" s="1"/>
  <c r="P120" i="15"/>
  <c r="O120" i="15" s="1"/>
  <c r="V120" i="15"/>
  <c r="U120" i="15" s="1"/>
  <c r="W120" i="15"/>
  <c r="AH120" i="15"/>
  <c r="X120" i="15" s="1"/>
  <c r="AL120" i="15"/>
  <c r="G120" i="15" s="1"/>
  <c r="F120" i="15" s="1"/>
  <c r="W121" i="15"/>
  <c r="AL121" i="15"/>
  <c r="M121" i="15" s="1"/>
  <c r="L121" i="15" s="1"/>
  <c r="J122" i="15"/>
  <c r="I122" i="15" s="1"/>
  <c r="P122" i="15"/>
  <c r="O122" i="15" s="1"/>
  <c r="V122" i="15"/>
  <c r="U122" i="15" s="1"/>
  <c r="W122" i="15"/>
  <c r="AH122" i="15"/>
  <c r="X122" i="15" s="1"/>
  <c r="AL122" i="15"/>
  <c r="G122" i="15" s="1"/>
  <c r="F122" i="15" s="1"/>
  <c r="M123" i="15"/>
  <c r="L123" i="15" s="1"/>
  <c r="W123" i="15"/>
  <c r="AL123" i="15"/>
  <c r="J124" i="15"/>
  <c r="I124" i="15" s="1"/>
  <c r="P124" i="15"/>
  <c r="O124" i="15" s="1"/>
  <c r="V124" i="15"/>
  <c r="U124" i="15" s="1"/>
  <c r="W124" i="15"/>
  <c r="AH124" i="15"/>
  <c r="X124" i="15" s="1"/>
  <c r="AL124" i="15"/>
  <c r="G124" i="15" s="1"/>
  <c r="F124" i="15" s="1"/>
  <c r="W125" i="15"/>
  <c r="AL125" i="15"/>
  <c r="M125" i="15" s="1"/>
  <c r="L125" i="15" s="1"/>
  <c r="J126" i="15"/>
  <c r="I126" i="15" s="1"/>
  <c r="P126" i="15"/>
  <c r="O126" i="15" s="1"/>
  <c r="V126" i="15"/>
  <c r="U126" i="15" s="1"/>
  <c r="W126" i="15"/>
  <c r="AH126" i="15"/>
  <c r="X126" i="15" s="1"/>
  <c r="AL126" i="15"/>
  <c r="G126" i="15" s="1"/>
  <c r="F126" i="15" s="1"/>
  <c r="M127" i="15"/>
  <c r="L127" i="15" s="1"/>
  <c r="W127" i="15"/>
  <c r="AL127" i="15"/>
  <c r="J128" i="15"/>
  <c r="I128" i="15" s="1"/>
  <c r="P128" i="15"/>
  <c r="O128" i="15" s="1"/>
  <c r="V128" i="15"/>
  <c r="U128" i="15" s="1"/>
  <c r="W128" i="15"/>
  <c r="AH128" i="15"/>
  <c r="X128" i="15" s="1"/>
  <c r="AL128" i="15"/>
  <c r="G128" i="15" s="1"/>
  <c r="F128" i="15" s="1"/>
  <c r="W129" i="15"/>
  <c r="AL129" i="15"/>
  <c r="M129" i="15" s="1"/>
  <c r="L129" i="15" s="1"/>
  <c r="J130" i="15"/>
  <c r="I130" i="15" s="1"/>
  <c r="P130" i="15"/>
  <c r="O130" i="15" s="1"/>
  <c r="V130" i="15"/>
  <c r="U130" i="15" s="1"/>
  <c r="W130" i="15"/>
  <c r="AH130" i="15"/>
  <c r="X130" i="15" s="1"/>
  <c r="AL130" i="15"/>
  <c r="G130" i="15" s="1"/>
  <c r="F130" i="15" s="1"/>
  <c r="M131" i="15"/>
  <c r="L131" i="15" s="1"/>
  <c r="W131" i="15"/>
  <c r="AL131" i="15"/>
  <c r="J132" i="15"/>
  <c r="I132" i="15" s="1"/>
  <c r="P132" i="15"/>
  <c r="O132" i="15" s="1"/>
  <c r="V132" i="15"/>
  <c r="U132" i="15" s="1"/>
  <c r="W132" i="15"/>
  <c r="AH132" i="15"/>
  <c r="X132" i="15" s="1"/>
  <c r="AL132" i="15"/>
  <c r="G132" i="15" s="1"/>
  <c r="F132" i="15" s="1"/>
  <c r="W133" i="15"/>
  <c r="AL133" i="15"/>
  <c r="M133" i="15" s="1"/>
  <c r="L133" i="15" s="1"/>
  <c r="J134" i="15"/>
  <c r="I134" i="15" s="1"/>
  <c r="P134" i="15"/>
  <c r="O134" i="15" s="1"/>
  <c r="V134" i="15"/>
  <c r="U134" i="15" s="1"/>
  <c r="W134" i="15"/>
  <c r="AH134" i="15"/>
  <c r="X134" i="15" s="1"/>
  <c r="AL134" i="15"/>
  <c r="G134" i="15" s="1"/>
  <c r="F134" i="15" s="1"/>
  <c r="M135" i="15"/>
  <c r="L135" i="15" s="1"/>
  <c r="W135" i="15"/>
  <c r="AL135" i="15"/>
  <c r="J136" i="15"/>
  <c r="I136" i="15" s="1"/>
  <c r="P136" i="15"/>
  <c r="O136" i="15" s="1"/>
  <c r="V136" i="15"/>
  <c r="U136" i="15" s="1"/>
  <c r="W136" i="15"/>
  <c r="AH136" i="15"/>
  <c r="X136" i="15" s="1"/>
  <c r="AL136" i="15"/>
  <c r="G136" i="15" s="1"/>
  <c r="F136" i="15" s="1"/>
  <c r="W137" i="15"/>
  <c r="AL137" i="15"/>
  <c r="M137" i="15" s="1"/>
  <c r="L137" i="15" s="1"/>
  <c r="J138" i="15"/>
  <c r="I138" i="15" s="1"/>
  <c r="P138" i="15"/>
  <c r="O138" i="15" s="1"/>
  <c r="V138" i="15"/>
  <c r="U138" i="15" s="1"/>
  <c r="W138" i="15"/>
  <c r="AH138" i="15"/>
  <c r="X138" i="15" s="1"/>
  <c r="AL138" i="15"/>
  <c r="G138" i="15" s="1"/>
  <c r="F138" i="15" s="1"/>
  <c r="M139" i="15"/>
  <c r="L139" i="15" s="1"/>
  <c r="W139" i="15"/>
  <c r="AL139" i="15"/>
  <c r="J140" i="15"/>
  <c r="I140" i="15" s="1"/>
  <c r="P140" i="15"/>
  <c r="O140" i="15" s="1"/>
  <c r="V140" i="15"/>
  <c r="U140" i="15" s="1"/>
  <c r="W140" i="15"/>
  <c r="AH140" i="15"/>
  <c r="X140" i="15" s="1"/>
  <c r="AL140" i="15"/>
  <c r="G140" i="15" s="1"/>
  <c r="F140" i="15" s="1"/>
  <c r="W141" i="15"/>
  <c r="AL141" i="15"/>
  <c r="M141" i="15" s="1"/>
  <c r="L141" i="15" s="1"/>
  <c r="J142" i="15"/>
  <c r="I142" i="15" s="1"/>
  <c r="P142" i="15"/>
  <c r="O142" i="15" s="1"/>
  <c r="V142" i="15"/>
  <c r="U142" i="15" s="1"/>
  <c r="W142" i="15"/>
  <c r="AH142" i="15"/>
  <c r="X142" i="15" s="1"/>
  <c r="AL142" i="15"/>
  <c r="G142" i="15" s="1"/>
  <c r="F142" i="15" s="1"/>
  <c r="M143" i="15"/>
  <c r="L143" i="15" s="1"/>
  <c r="W143" i="15"/>
  <c r="AL143" i="15"/>
  <c r="J144" i="15"/>
  <c r="I144" i="15" s="1"/>
  <c r="P144" i="15"/>
  <c r="O144" i="15" s="1"/>
  <c r="V144" i="15"/>
  <c r="U144" i="15" s="1"/>
  <c r="W144" i="15"/>
  <c r="AH144" i="15"/>
  <c r="X144" i="15" s="1"/>
  <c r="AL144" i="15"/>
  <c r="G144" i="15" s="1"/>
  <c r="F144" i="15" s="1"/>
  <c r="W145" i="15"/>
  <c r="AL145" i="15"/>
  <c r="M145" i="15" s="1"/>
  <c r="L145" i="15" s="1"/>
  <c r="J146" i="15"/>
  <c r="I146" i="15" s="1"/>
  <c r="P146" i="15"/>
  <c r="O146" i="15" s="1"/>
  <c r="V146" i="15"/>
  <c r="U146" i="15" s="1"/>
  <c r="W146" i="15"/>
  <c r="AH146" i="15"/>
  <c r="X146" i="15" s="1"/>
  <c r="AL146" i="15"/>
  <c r="G146" i="15" s="1"/>
  <c r="F146" i="15" s="1"/>
  <c r="M147" i="15"/>
  <c r="L147" i="15" s="1"/>
  <c r="W147" i="15"/>
  <c r="AL147" i="15"/>
  <c r="J148" i="15"/>
  <c r="I148" i="15" s="1"/>
  <c r="P148" i="15"/>
  <c r="O148" i="15" s="1"/>
  <c r="V148" i="15"/>
  <c r="U148" i="15" s="1"/>
  <c r="W148" i="15"/>
  <c r="AH148" i="15"/>
  <c r="X148" i="15" s="1"/>
  <c r="AL148" i="15"/>
  <c r="G148" i="15" s="1"/>
  <c r="F148" i="15" s="1"/>
  <c r="W149" i="15"/>
  <c r="AL149" i="15"/>
  <c r="M149" i="15" s="1"/>
  <c r="L149" i="15" s="1"/>
  <c r="J150" i="15"/>
  <c r="I150" i="15" s="1"/>
  <c r="P150" i="15"/>
  <c r="O150" i="15" s="1"/>
  <c r="V150" i="15"/>
  <c r="U150" i="15" s="1"/>
  <c r="W150" i="15"/>
  <c r="AH150" i="15"/>
  <c r="X150" i="15" s="1"/>
  <c r="AL150" i="15"/>
  <c r="G150" i="15" s="1"/>
  <c r="F150" i="15" s="1"/>
  <c r="M151" i="15"/>
  <c r="L151" i="15" s="1"/>
  <c r="W151" i="15"/>
  <c r="AL151" i="15"/>
  <c r="J152" i="15"/>
  <c r="I152" i="15" s="1"/>
  <c r="P152" i="15"/>
  <c r="O152" i="15" s="1"/>
  <c r="V152" i="15"/>
  <c r="U152" i="15" s="1"/>
  <c r="W152" i="15"/>
  <c r="AH152" i="15"/>
  <c r="X152" i="15" s="1"/>
  <c r="AL152" i="15"/>
  <c r="G152" i="15" s="1"/>
  <c r="F152" i="15" s="1"/>
  <c r="W153" i="15"/>
  <c r="AL153" i="15"/>
  <c r="M153" i="15" s="1"/>
  <c r="L153" i="15" s="1"/>
  <c r="J154" i="15"/>
  <c r="I154" i="15" s="1"/>
  <c r="P154" i="15"/>
  <c r="O154" i="15" s="1"/>
  <c r="V154" i="15"/>
  <c r="U154" i="15" s="1"/>
  <c r="W154" i="15"/>
  <c r="AH154" i="15"/>
  <c r="X154" i="15" s="1"/>
  <c r="AL154" i="15"/>
  <c r="G154" i="15" s="1"/>
  <c r="F154" i="15" s="1"/>
  <c r="M155" i="15"/>
  <c r="L155" i="15" s="1"/>
  <c r="W155" i="15"/>
  <c r="AL155" i="15"/>
  <c r="J156" i="15"/>
  <c r="I156" i="15" s="1"/>
  <c r="P156" i="15"/>
  <c r="O156" i="15" s="1"/>
  <c r="V156" i="15"/>
  <c r="U156" i="15" s="1"/>
  <c r="W156" i="15"/>
  <c r="AH156" i="15"/>
  <c r="X156" i="15" s="1"/>
  <c r="AL156" i="15"/>
  <c r="G156" i="15" s="1"/>
  <c r="F156" i="15" s="1"/>
  <c r="W157" i="15"/>
  <c r="AL157" i="15"/>
  <c r="M157" i="15" s="1"/>
  <c r="L157" i="15" s="1"/>
  <c r="J158" i="15"/>
  <c r="I158" i="15" s="1"/>
  <c r="P158" i="15"/>
  <c r="O158" i="15" s="1"/>
  <c r="V158" i="15"/>
  <c r="U158" i="15" s="1"/>
  <c r="W158" i="15"/>
  <c r="AH158" i="15"/>
  <c r="X158" i="15" s="1"/>
  <c r="AL158" i="15"/>
  <c r="G158" i="15" s="1"/>
  <c r="F158" i="15" s="1"/>
  <c r="M159" i="15"/>
  <c r="L159" i="15" s="1"/>
  <c r="W159" i="15"/>
  <c r="AL159" i="15"/>
  <c r="J160" i="15"/>
  <c r="I160" i="15" s="1"/>
  <c r="P160" i="15"/>
  <c r="O160" i="15" s="1"/>
  <c r="V160" i="15"/>
  <c r="U160" i="15" s="1"/>
  <c r="W160" i="15"/>
  <c r="AH160" i="15"/>
  <c r="X160" i="15" s="1"/>
  <c r="AL160" i="15"/>
  <c r="G160" i="15" s="1"/>
  <c r="F160" i="15" s="1"/>
  <c r="W161" i="15"/>
  <c r="AL161" i="15"/>
  <c r="M161" i="15" s="1"/>
  <c r="L161" i="15" s="1"/>
  <c r="J162" i="15"/>
  <c r="I162" i="15" s="1"/>
  <c r="P162" i="15"/>
  <c r="O162" i="15" s="1"/>
  <c r="V162" i="15"/>
  <c r="U162" i="15" s="1"/>
  <c r="W162" i="15"/>
  <c r="AH162" i="15"/>
  <c r="X162" i="15" s="1"/>
  <c r="AL162" i="15"/>
  <c r="G162" i="15" s="1"/>
  <c r="F162" i="15" s="1"/>
  <c r="M163" i="15"/>
  <c r="L163" i="15" s="1"/>
  <c r="W163" i="15"/>
  <c r="AL163" i="15"/>
  <c r="J164" i="15"/>
  <c r="I164" i="15" s="1"/>
  <c r="P164" i="15"/>
  <c r="O164" i="15" s="1"/>
  <c r="V164" i="15"/>
  <c r="U164" i="15" s="1"/>
  <c r="W164" i="15"/>
  <c r="AH164" i="15"/>
  <c r="X164" i="15" s="1"/>
  <c r="AL164" i="15"/>
  <c r="G164" i="15" s="1"/>
  <c r="F164" i="15" s="1"/>
  <c r="W165" i="15"/>
  <c r="AL165" i="15"/>
  <c r="M165" i="15" s="1"/>
  <c r="L165" i="15" s="1"/>
  <c r="J166" i="15"/>
  <c r="I166" i="15" s="1"/>
  <c r="P166" i="15"/>
  <c r="O166" i="15" s="1"/>
  <c r="V166" i="15"/>
  <c r="U166" i="15" s="1"/>
  <c r="W166" i="15"/>
  <c r="AH166" i="15"/>
  <c r="X166" i="15" s="1"/>
  <c r="AL166" i="15"/>
  <c r="G166" i="15" s="1"/>
  <c r="F166" i="15" s="1"/>
  <c r="M167" i="15"/>
  <c r="L167" i="15" s="1"/>
  <c r="W167" i="15"/>
  <c r="AL167" i="15"/>
  <c r="J168" i="15"/>
  <c r="I168" i="15" s="1"/>
  <c r="P168" i="15"/>
  <c r="O168" i="15" s="1"/>
  <c r="V168" i="15"/>
  <c r="U168" i="15" s="1"/>
  <c r="W168" i="15"/>
  <c r="AH168" i="15"/>
  <c r="X168" i="15" s="1"/>
  <c r="AL168" i="15"/>
  <c r="G168" i="15" s="1"/>
  <c r="F168" i="15" s="1"/>
  <c r="W169" i="15"/>
  <c r="AL169" i="15"/>
  <c r="M169" i="15" s="1"/>
  <c r="L169" i="15" s="1"/>
  <c r="J170" i="15"/>
  <c r="I170" i="15" s="1"/>
  <c r="P170" i="15"/>
  <c r="O170" i="15" s="1"/>
  <c r="V170" i="15"/>
  <c r="U170" i="15" s="1"/>
  <c r="W170" i="15"/>
  <c r="AH170" i="15"/>
  <c r="X170" i="15" s="1"/>
  <c r="AL170" i="15"/>
  <c r="G170" i="15" s="1"/>
  <c r="F170" i="15" s="1"/>
  <c r="M171" i="15"/>
  <c r="L171" i="15" s="1"/>
  <c r="W171" i="15"/>
  <c r="AL171" i="15"/>
  <c r="J172" i="15"/>
  <c r="I172" i="15" s="1"/>
  <c r="P172" i="15"/>
  <c r="O172" i="15" s="1"/>
  <c r="V172" i="15"/>
  <c r="U172" i="15" s="1"/>
  <c r="W172" i="15"/>
  <c r="AH172" i="15"/>
  <c r="X172" i="15" s="1"/>
  <c r="AL172" i="15"/>
  <c r="G172" i="15" s="1"/>
  <c r="F172" i="15" s="1"/>
  <c r="W173" i="15"/>
  <c r="AL173" i="15"/>
  <c r="M173" i="15" s="1"/>
  <c r="L173" i="15" s="1"/>
  <c r="J174" i="15"/>
  <c r="I174" i="15" s="1"/>
  <c r="P174" i="15"/>
  <c r="O174" i="15" s="1"/>
  <c r="V174" i="15"/>
  <c r="U174" i="15" s="1"/>
  <c r="W174" i="15"/>
  <c r="AH174" i="15"/>
  <c r="X174" i="15" s="1"/>
  <c r="AL174" i="15"/>
  <c r="G174" i="15" s="1"/>
  <c r="F174" i="15" s="1"/>
  <c r="M175" i="15"/>
  <c r="L175" i="15" s="1"/>
  <c r="W175" i="15"/>
  <c r="AL175" i="15"/>
  <c r="J176" i="15"/>
  <c r="I176" i="15" s="1"/>
  <c r="P176" i="15"/>
  <c r="O176" i="15" s="1"/>
  <c r="V176" i="15"/>
  <c r="U176" i="15" s="1"/>
  <c r="W176" i="15"/>
  <c r="AH176" i="15"/>
  <c r="X176" i="15" s="1"/>
  <c r="AL176" i="15"/>
  <c r="G176" i="15" s="1"/>
  <c r="F176" i="15" s="1"/>
  <c r="W177" i="15"/>
  <c r="AL177" i="15"/>
  <c r="M177" i="15" s="1"/>
  <c r="L177" i="15" s="1"/>
  <c r="J178" i="15"/>
  <c r="I178" i="15" s="1"/>
  <c r="P178" i="15"/>
  <c r="O178" i="15" s="1"/>
  <c r="V178" i="15"/>
  <c r="U178" i="15" s="1"/>
  <c r="W178" i="15"/>
  <c r="AH178" i="15"/>
  <c r="X178" i="15" s="1"/>
  <c r="AL178" i="15"/>
  <c r="G178" i="15" s="1"/>
  <c r="F178" i="15" s="1"/>
  <c r="M179" i="15"/>
  <c r="L179" i="15" s="1"/>
  <c r="W179" i="15"/>
  <c r="AL179" i="15"/>
  <c r="J180" i="15"/>
  <c r="I180" i="15" s="1"/>
  <c r="P180" i="15"/>
  <c r="O180" i="15" s="1"/>
  <c r="V180" i="15"/>
  <c r="U180" i="15" s="1"/>
  <c r="W180" i="15"/>
  <c r="AH180" i="15"/>
  <c r="X180" i="15" s="1"/>
  <c r="AL180" i="15"/>
  <c r="G180" i="15" s="1"/>
  <c r="F180" i="15" s="1"/>
  <c r="W181" i="15"/>
  <c r="AL181" i="15"/>
  <c r="M181" i="15" s="1"/>
  <c r="L181" i="15" s="1"/>
  <c r="J182" i="15"/>
  <c r="I182" i="15" s="1"/>
  <c r="P182" i="15"/>
  <c r="O182" i="15" s="1"/>
  <c r="V182" i="15"/>
  <c r="U182" i="15" s="1"/>
  <c r="W182" i="15"/>
  <c r="AH182" i="15"/>
  <c r="X182" i="15" s="1"/>
  <c r="AL182" i="15"/>
  <c r="G182" i="15" s="1"/>
  <c r="F182" i="15" s="1"/>
  <c r="M183" i="15"/>
  <c r="L183" i="15" s="1"/>
  <c r="W183" i="15"/>
  <c r="AL183" i="15"/>
  <c r="J184" i="15"/>
  <c r="I184" i="15" s="1"/>
  <c r="P184" i="15"/>
  <c r="O184" i="15" s="1"/>
  <c r="V184" i="15"/>
  <c r="U184" i="15" s="1"/>
  <c r="W184" i="15"/>
  <c r="AH184" i="15"/>
  <c r="X184" i="15" s="1"/>
  <c r="AL184" i="15"/>
  <c r="G184" i="15" s="1"/>
  <c r="F184" i="15" s="1"/>
  <c r="W185" i="15"/>
  <c r="AL185" i="15"/>
  <c r="M185" i="15" s="1"/>
  <c r="L185" i="15" s="1"/>
  <c r="J186" i="15"/>
  <c r="I186" i="15" s="1"/>
  <c r="P186" i="15"/>
  <c r="O186" i="15" s="1"/>
  <c r="V186" i="15"/>
  <c r="U186" i="15" s="1"/>
  <c r="W186" i="15"/>
  <c r="AH186" i="15"/>
  <c r="X186" i="15" s="1"/>
  <c r="AL186" i="15"/>
  <c r="G186" i="15" s="1"/>
  <c r="F186" i="15" s="1"/>
  <c r="M187" i="15"/>
  <c r="L187" i="15" s="1"/>
  <c r="W187" i="15"/>
  <c r="AL187" i="15"/>
  <c r="J188" i="15"/>
  <c r="I188" i="15" s="1"/>
  <c r="P188" i="15"/>
  <c r="O188" i="15" s="1"/>
  <c r="V188" i="15"/>
  <c r="U188" i="15" s="1"/>
  <c r="W188" i="15"/>
  <c r="AH188" i="15"/>
  <c r="X188" i="15" s="1"/>
  <c r="AL188" i="15"/>
  <c r="G188" i="15" s="1"/>
  <c r="F188" i="15" s="1"/>
  <c r="W189" i="15"/>
  <c r="AL189" i="15"/>
  <c r="M189" i="15" s="1"/>
  <c r="L189" i="15" s="1"/>
  <c r="J190" i="15"/>
  <c r="I190" i="15" s="1"/>
  <c r="P190" i="15"/>
  <c r="O190" i="15" s="1"/>
  <c r="V190" i="15"/>
  <c r="U190" i="15" s="1"/>
  <c r="W190" i="15"/>
  <c r="AH190" i="15"/>
  <c r="X190" i="15" s="1"/>
  <c r="AL190" i="15"/>
  <c r="G190" i="15" s="1"/>
  <c r="F190" i="15" s="1"/>
  <c r="W191" i="15"/>
  <c r="AL191" i="15"/>
  <c r="G191" i="15" s="1"/>
  <c r="F191" i="15" s="1"/>
  <c r="J192" i="15"/>
  <c r="I192" i="15" s="1"/>
  <c r="P192" i="15"/>
  <c r="O192" i="15" s="1"/>
  <c r="V192" i="15"/>
  <c r="U192" i="15" s="1"/>
  <c r="W192" i="15"/>
  <c r="AH192" i="15"/>
  <c r="X192" i="15" s="1"/>
  <c r="AL192" i="15"/>
  <c r="G192" i="15" s="1"/>
  <c r="F192" i="15" s="1"/>
  <c r="W193" i="15"/>
  <c r="AL193" i="15"/>
  <c r="G193" i="15" s="1"/>
  <c r="F193" i="15" s="1"/>
  <c r="J194" i="15"/>
  <c r="I194" i="15" s="1"/>
  <c r="P194" i="15"/>
  <c r="O194" i="15" s="1"/>
  <c r="V194" i="15"/>
  <c r="U194" i="15" s="1"/>
  <c r="W194" i="15"/>
  <c r="AH194" i="15"/>
  <c r="X194" i="15" s="1"/>
  <c r="AL194" i="15"/>
  <c r="G194" i="15" s="1"/>
  <c r="F194" i="15" s="1"/>
  <c r="W195" i="15"/>
  <c r="AL195" i="15"/>
  <c r="G195" i="15" s="1"/>
  <c r="F195" i="15" s="1"/>
  <c r="J196" i="15"/>
  <c r="I196" i="15" s="1"/>
  <c r="P196" i="15"/>
  <c r="O196" i="15" s="1"/>
  <c r="V196" i="15"/>
  <c r="U196" i="15" s="1"/>
  <c r="W196" i="15"/>
  <c r="AH196" i="15"/>
  <c r="X196" i="15" s="1"/>
  <c r="AL196" i="15"/>
  <c r="G196" i="15" s="1"/>
  <c r="F196" i="15" s="1"/>
  <c r="W197" i="15"/>
  <c r="AL197" i="15"/>
  <c r="G197" i="15" s="1"/>
  <c r="F197" i="15" s="1"/>
  <c r="J198" i="15"/>
  <c r="I198" i="15" s="1"/>
  <c r="P198" i="15"/>
  <c r="O198" i="15" s="1"/>
  <c r="V198" i="15"/>
  <c r="U198" i="15" s="1"/>
  <c r="W198" i="15"/>
  <c r="AH198" i="15"/>
  <c r="X198" i="15" s="1"/>
  <c r="AL198" i="15"/>
  <c r="G198" i="15" s="1"/>
  <c r="F198" i="15" s="1"/>
  <c r="W199" i="15"/>
  <c r="AL199" i="15"/>
  <c r="G199" i="15" s="1"/>
  <c r="F199" i="15" s="1"/>
  <c r="J200" i="15"/>
  <c r="I200" i="15" s="1"/>
  <c r="P200" i="15"/>
  <c r="O200" i="15" s="1"/>
  <c r="V200" i="15"/>
  <c r="U200" i="15" s="1"/>
  <c r="W200" i="15"/>
  <c r="AH200" i="15"/>
  <c r="X200" i="15" s="1"/>
  <c r="AL200" i="15"/>
  <c r="G200" i="15" s="1"/>
  <c r="F200" i="15" s="1"/>
  <c r="W201" i="15"/>
  <c r="AL201" i="15"/>
  <c r="G201" i="15" s="1"/>
  <c r="F201" i="15" s="1"/>
  <c r="J202" i="15"/>
  <c r="I202" i="15" s="1"/>
  <c r="P202" i="15"/>
  <c r="O202" i="15" s="1"/>
  <c r="V202" i="15"/>
  <c r="U202" i="15" s="1"/>
  <c r="W202" i="15"/>
  <c r="AH202" i="15"/>
  <c r="X202" i="15" s="1"/>
  <c r="AL202" i="15"/>
  <c r="G202" i="15" s="1"/>
  <c r="F202" i="15" s="1"/>
  <c r="W203" i="15"/>
  <c r="AL203" i="15"/>
  <c r="G203" i="15" s="1"/>
  <c r="F203" i="15" s="1"/>
  <c r="J204" i="15"/>
  <c r="I204" i="15" s="1"/>
  <c r="P204" i="15"/>
  <c r="O204" i="15" s="1"/>
  <c r="V204" i="15"/>
  <c r="U204" i="15" s="1"/>
  <c r="W204" i="15"/>
  <c r="AH204" i="15"/>
  <c r="X204" i="15" s="1"/>
  <c r="AL204" i="15"/>
  <c r="G204" i="15" s="1"/>
  <c r="F204" i="15" s="1"/>
  <c r="W205" i="15"/>
  <c r="AL205" i="15"/>
  <c r="G205" i="15" s="1"/>
  <c r="F205" i="15" s="1"/>
  <c r="J206" i="15"/>
  <c r="I206" i="15" s="1"/>
  <c r="P206" i="15"/>
  <c r="O206" i="15" s="1"/>
  <c r="V206" i="15"/>
  <c r="U206" i="15" s="1"/>
  <c r="W206" i="15"/>
  <c r="AH206" i="15"/>
  <c r="X206" i="15" s="1"/>
  <c r="AL206" i="15"/>
  <c r="G206" i="15" s="1"/>
  <c r="F206" i="15" s="1"/>
  <c r="W207" i="15"/>
  <c r="AL207" i="15"/>
  <c r="G207" i="15" s="1"/>
  <c r="F207" i="15" s="1"/>
  <c r="J208" i="15"/>
  <c r="I208" i="15" s="1"/>
  <c r="P208" i="15"/>
  <c r="O208" i="15" s="1"/>
  <c r="V208" i="15"/>
  <c r="U208" i="15" s="1"/>
  <c r="W208" i="15"/>
  <c r="AH208" i="15"/>
  <c r="X208" i="15" s="1"/>
  <c r="AL208" i="15"/>
  <c r="G208" i="15" s="1"/>
  <c r="F208" i="15" s="1"/>
  <c r="W209" i="15"/>
  <c r="AL209" i="15"/>
  <c r="G209" i="15" s="1"/>
  <c r="F209" i="15" s="1"/>
  <c r="J210" i="15"/>
  <c r="I210" i="15" s="1"/>
  <c r="P210" i="15"/>
  <c r="O210" i="15" s="1"/>
  <c r="V210" i="15"/>
  <c r="U210" i="15" s="1"/>
  <c r="W210" i="15"/>
  <c r="AH210" i="15"/>
  <c r="X210" i="15" s="1"/>
  <c r="AL210" i="15"/>
  <c r="G210" i="15" s="1"/>
  <c r="F210" i="15" s="1"/>
  <c r="W211" i="15"/>
  <c r="AL211" i="15"/>
  <c r="G211" i="15" s="1"/>
  <c r="F211" i="15" s="1"/>
  <c r="J212" i="15"/>
  <c r="I212" i="15" s="1"/>
  <c r="P212" i="15"/>
  <c r="O212" i="15" s="1"/>
  <c r="V212" i="15"/>
  <c r="U212" i="15" s="1"/>
  <c r="W212" i="15"/>
  <c r="AH212" i="15"/>
  <c r="X212" i="15" s="1"/>
  <c r="AL212" i="15"/>
  <c r="G212" i="15" s="1"/>
  <c r="F212" i="15" s="1"/>
  <c r="W213" i="15"/>
  <c r="AL213" i="15"/>
  <c r="G213" i="15" s="1"/>
  <c r="F213" i="15" s="1"/>
  <c r="J214" i="15"/>
  <c r="I214" i="15" s="1"/>
  <c r="P214" i="15"/>
  <c r="O214" i="15" s="1"/>
  <c r="V214" i="15"/>
  <c r="U214" i="15" s="1"/>
  <c r="W214" i="15"/>
  <c r="AH214" i="15"/>
  <c r="X214" i="15" s="1"/>
  <c r="AL214" i="15"/>
  <c r="G214" i="15" s="1"/>
  <c r="F214" i="15" s="1"/>
  <c r="W215" i="15"/>
  <c r="AL215" i="15"/>
  <c r="J216" i="15"/>
  <c r="I216" i="15" s="1"/>
  <c r="P216" i="15"/>
  <c r="O216" i="15" s="1"/>
  <c r="V216" i="15"/>
  <c r="U216" i="15" s="1"/>
  <c r="W216" i="15"/>
  <c r="AH216" i="15"/>
  <c r="X216" i="15" s="1"/>
  <c r="AL216" i="15"/>
  <c r="G216" i="15" s="1"/>
  <c r="F216" i="15" s="1"/>
  <c r="W217" i="15"/>
  <c r="AL217" i="15"/>
  <c r="M217" i="15" s="1"/>
  <c r="L217" i="15" s="1"/>
  <c r="J218" i="15"/>
  <c r="I218" i="15" s="1"/>
  <c r="P218" i="15"/>
  <c r="O218" i="15" s="1"/>
  <c r="V218" i="15"/>
  <c r="U218" i="15" s="1"/>
  <c r="W218" i="15"/>
  <c r="AH218" i="15"/>
  <c r="X218" i="15" s="1"/>
  <c r="AL218" i="15"/>
  <c r="G218" i="15" s="1"/>
  <c r="F218" i="15" s="1"/>
  <c r="M219" i="15"/>
  <c r="L219" i="15" s="1"/>
  <c r="W219" i="15"/>
  <c r="AL219" i="15"/>
  <c r="J220" i="15"/>
  <c r="I220" i="15" s="1"/>
  <c r="P220" i="15"/>
  <c r="O220" i="15" s="1"/>
  <c r="V220" i="15"/>
  <c r="U220" i="15" s="1"/>
  <c r="W220" i="15"/>
  <c r="AH220" i="15"/>
  <c r="X220" i="15" s="1"/>
  <c r="AL220" i="15"/>
  <c r="G220" i="15" s="1"/>
  <c r="F220" i="15" s="1"/>
  <c r="W221" i="15"/>
  <c r="AL221" i="15"/>
  <c r="M221" i="15" s="1"/>
  <c r="L221" i="15" s="1"/>
  <c r="J222" i="15"/>
  <c r="I222" i="15" s="1"/>
  <c r="P222" i="15"/>
  <c r="O222" i="15" s="1"/>
  <c r="V222" i="15"/>
  <c r="U222" i="15" s="1"/>
  <c r="W222" i="15"/>
  <c r="AH222" i="15"/>
  <c r="X222" i="15" s="1"/>
  <c r="AL222" i="15"/>
  <c r="G222" i="15" s="1"/>
  <c r="F222" i="15" s="1"/>
  <c r="M223" i="15"/>
  <c r="L223" i="15" s="1"/>
  <c r="W223" i="15"/>
  <c r="AL223" i="15"/>
  <c r="J224" i="15"/>
  <c r="I224" i="15" s="1"/>
  <c r="P224" i="15"/>
  <c r="O224" i="15" s="1"/>
  <c r="V224" i="15"/>
  <c r="U224" i="15" s="1"/>
  <c r="W224" i="15"/>
  <c r="AH224" i="15"/>
  <c r="X224" i="15" s="1"/>
  <c r="AL224" i="15"/>
  <c r="G224" i="15" s="1"/>
  <c r="F224" i="15" s="1"/>
  <c r="W225" i="15"/>
  <c r="AL225" i="15"/>
  <c r="M225" i="15" s="1"/>
  <c r="L225" i="15" s="1"/>
  <c r="J226" i="15"/>
  <c r="I226" i="15" s="1"/>
  <c r="P226" i="15"/>
  <c r="O226" i="15" s="1"/>
  <c r="V226" i="15"/>
  <c r="U226" i="15" s="1"/>
  <c r="W226" i="15"/>
  <c r="AH226" i="15"/>
  <c r="X226" i="15" s="1"/>
  <c r="AL226" i="15"/>
  <c r="G226" i="15" s="1"/>
  <c r="F226" i="15" s="1"/>
  <c r="M227" i="15"/>
  <c r="L227" i="15" s="1"/>
  <c r="W227" i="15"/>
  <c r="AL227" i="15"/>
  <c r="J228" i="15"/>
  <c r="I228" i="15" s="1"/>
  <c r="P228" i="15"/>
  <c r="O228" i="15" s="1"/>
  <c r="V228" i="15"/>
  <c r="U228" i="15" s="1"/>
  <c r="W228" i="15"/>
  <c r="AH228" i="15"/>
  <c r="X228" i="15" s="1"/>
  <c r="AL228" i="15"/>
  <c r="G228" i="15" s="1"/>
  <c r="F228" i="15" s="1"/>
  <c r="W229" i="15"/>
  <c r="AL229" i="15"/>
  <c r="M229" i="15" s="1"/>
  <c r="L229" i="15" s="1"/>
  <c r="J230" i="15"/>
  <c r="I230" i="15" s="1"/>
  <c r="P230" i="15"/>
  <c r="O230" i="15" s="1"/>
  <c r="V230" i="15"/>
  <c r="U230" i="15" s="1"/>
  <c r="W230" i="15"/>
  <c r="AH230" i="15"/>
  <c r="X230" i="15" s="1"/>
  <c r="AL230" i="15"/>
  <c r="G230" i="15" s="1"/>
  <c r="F230" i="15" s="1"/>
  <c r="M231" i="15"/>
  <c r="L231" i="15" s="1"/>
  <c r="W231" i="15"/>
  <c r="AL231" i="15"/>
  <c r="J232" i="15"/>
  <c r="I232" i="15" s="1"/>
  <c r="P232" i="15"/>
  <c r="O232" i="15" s="1"/>
  <c r="V232" i="15"/>
  <c r="U232" i="15" s="1"/>
  <c r="W232" i="15"/>
  <c r="AH232" i="15"/>
  <c r="X232" i="15" s="1"/>
  <c r="AL232" i="15"/>
  <c r="G232" i="15" s="1"/>
  <c r="F232" i="15" s="1"/>
  <c r="W233" i="15"/>
  <c r="AL233" i="15"/>
  <c r="M233" i="15" s="1"/>
  <c r="L233" i="15" s="1"/>
  <c r="J234" i="15"/>
  <c r="I234" i="15" s="1"/>
  <c r="P234" i="15"/>
  <c r="O234" i="15" s="1"/>
  <c r="V234" i="15"/>
  <c r="U234" i="15" s="1"/>
  <c r="W234" i="15"/>
  <c r="AH234" i="15"/>
  <c r="X234" i="15" s="1"/>
  <c r="AL234" i="15"/>
  <c r="G234" i="15" s="1"/>
  <c r="F234" i="15" s="1"/>
  <c r="M235" i="15"/>
  <c r="L235" i="15" s="1"/>
  <c r="W235" i="15"/>
  <c r="AL235" i="15"/>
  <c r="J236" i="15"/>
  <c r="I236" i="15" s="1"/>
  <c r="P236" i="15"/>
  <c r="O236" i="15" s="1"/>
  <c r="V236" i="15"/>
  <c r="U236" i="15" s="1"/>
  <c r="W236" i="15"/>
  <c r="AH236" i="15"/>
  <c r="X236" i="15" s="1"/>
  <c r="AL236" i="15"/>
  <c r="G236" i="15" s="1"/>
  <c r="F236" i="15" s="1"/>
  <c r="W237" i="15"/>
  <c r="AL237" i="15"/>
  <c r="M237" i="15" s="1"/>
  <c r="L237" i="15" s="1"/>
  <c r="J238" i="15"/>
  <c r="I238" i="15" s="1"/>
  <c r="P238" i="15"/>
  <c r="O238" i="15" s="1"/>
  <c r="V238" i="15"/>
  <c r="U238" i="15" s="1"/>
  <c r="W238" i="15"/>
  <c r="AH238" i="15"/>
  <c r="X238" i="15" s="1"/>
  <c r="AL238" i="15"/>
  <c r="G238" i="15" s="1"/>
  <c r="F238" i="15" s="1"/>
  <c r="M239" i="15"/>
  <c r="L239" i="15" s="1"/>
  <c r="W239" i="15"/>
  <c r="AL239" i="15"/>
  <c r="J240" i="15"/>
  <c r="I240" i="15" s="1"/>
  <c r="P240" i="15"/>
  <c r="O240" i="15" s="1"/>
  <c r="V240" i="15"/>
  <c r="U240" i="15" s="1"/>
  <c r="W240" i="15"/>
  <c r="AH240" i="15"/>
  <c r="X240" i="15" s="1"/>
  <c r="AL240" i="15"/>
  <c r="G240" i="15" s="1"/>
  <c r="F240" i="15" s="1"/>
  <c r="W241" i="15"/>
  <c r="AL241" i="15"/>
  <c r="M241" i="15" s="1"/>
  <c r="L241" i="15" s="1"/>
  <c r="J242" i="15"/>
  <c r="I242" i="15" s="1"/>
  <c r="P242" i="15"/>
  <c r="O242" i="15" s="1"/>
  <c r="V242" i="15"/>
  <c r="U242" i="15" s="1"/>
  <c r="W242" i="15"/>
  <c r="AH242" i="15"/>
  <c r="X242" i="15" s="1"/>
  <c r="AL242" i="15"/>
  <c r="G242" i="15" s="1"/>
  <c r="F242" i="15" s="1"/>
  <c r="M243" i="15"/>
  <c r="L243" i="15" s="1"/>
  <c r="W243" i="15"/>
  <c r="AL243" i="15"/>
  <c r="J244" i="15"/>
  <c r="I244" i="15" s="1"/>
  <c r="P244" i="15"/>
  <c r="O244" i="15" s="1"/>
  <c r="V244" i="15"/>
  <c r="U244" i="15" s="1"/>
  <c r="W244" i="15"/>
  <c r="AH244" i="15"/>
  <c r="X244" i="15" s="1"/>
  <c r="AL244" i="15"/>
  <c r="G244" i="15" s="1"/>
  <c r="F244" i="15" s="1"/>
  <c r="W245" i="15"/>
  <c r="AL245" i="15"/>
  <c r="M245" i="15" s="1"/>
  <c r="L245" i="15" s="1"/>
  <c r="J246" i="15"/>
  <c r="I246" i="15" s="1"/>
  <c r="P246" i="15"/>
  <c r="O246" i="15" s="1"/>
  <c r="V246" i="15"/>
  <c r="U246" i="15" s="1"/>
  <c r="W246" i="15"/>
  <c r="AH246" i="15"/>
  <c r="X246" i="15" s="1"/>
  <c r="AL246" i="15"/>
  <c r="G246" i="15" s="1"/>
  <c r="F246" i="15" s="1"/>
  <c r="M247" i="15"/>
  <c r="L247" i="15" s="1"/>
  <c r="W247" i="15"/>
  <c r="AL247" i="15"/>
  <c r="J248" i="15"/>
  <c r="I248" i="15" s="1"/>
  <c r="P248" i="15"/>
  <c r="O248" i="15" s="1"/>
  <c r="V248" i="15"/>
  <c r="U248" i="15" s="1"/>
  <c r="W248" i="15"/>
  <c r="AH248" i="15"/>
  <c r="X248" i="15" s="1"/>
  <c r="AL248" i="15"/>
  <c r="G248" i="15" s="1"/>
  <c r="F248" i="15" s="1"/>
  <c r="W249" i="15"/>
  <c r="AL249" i="15"/>
  <c r="M249" i="15" s="1"/>
  <c r="L249" i="15" s="1"/>
  <c r="J250" i="15"/>
  <c r="I250" i="15" s="1"/>
  <c r="P250" i="15"/>
  <c r="O250" i="15" s="1"/>
  <c r="V250" i="15"/>
  <c r="U250" i="15" s="1"/>
  <c r="W250" i="15"/>
  <c r="AH250" i="15"/>
  <c r="X250" i="15" s="1"/>
  <c r="AL250" i="15"/>
  <c r="G250" i="15" s="1"/>
  <c r="F250" i="15" s="1"/>
  <c r="M251" i="15"/>
  <c r="L251" i="15" s="1"/>
  <c r="W251" i="15"/>
  <c r="AL251" i="15"/>
  <c r="J252" i="15"/>
  <c r="I252" i="15" s="1"/>
  <c r="P252" i="15"/>
  <c r="O252" i="15" s="1"/>
  <c r="V252" i="15"/>
  <c r="U252" i="15" s="1"/>
  <c r="W252" i="15"/>
  <c r="AH252" i="15"/>
  <c r="X252" i="15" s="1"/>
  <c r="AL252" i="15"/>
  <c r="G252" i="15" s="1"/>
  <c r="F252" i="15" s="1"/>
  <c r="W253" i="15"/>
  <c r="AL253" i="15"/>
  <c r="M253" i="15" s="1"/>
  <c r="L253" i="15" s="1"/>
  <c r="J254" i="15"/>
  <c r="I254" i="15" s="1"/>
  <c r="P254" i="15"/>
  <c r="O254" i="15" s="1"/>
  <c r="V254" i="15"/>
  <c r="U254" i="15" s="1"/>
  <c r="W254" i="15"/>
  <c r="AH254" i="15"/>
  <c r="X254" i="15" s="1"/>
  <c r="AL254" i="15"/>
  <c r="G254" i="15" s="1"/>
  <c r="F254" i="15" s="1"/>
  <c r="M255" i="15"/>
  <c r="L255" i="15" s="1"/>
  <c r="W255" i="15"/>
  <c r="AL255" i="15"/>
  <c r="J256" i="15"/>
  <c r="I256" i="15" s="1"/>
  <c r="P256" i="15"/>
  <c r="O256" i="15" s="1"/>
  <c r="V256" i="15"/>
  <c r="U256" i="15" s="1"/>
  <c r="W256" i="15"/>
  <c r="AH256" i="15"/>
  <c r="X256" i="15" s="1"/>
  <c r="AL256" i="15"/>
  <c r="G256" i="15" s="1"/>
  <c r="F256" i="15" s="1"/>
  <c r="W257" i="15"/>
  <c r="AL257" i="15"/>
  <c r="M257" i="15" s="1"/>
  <c r="L257" i="15" s="1"/>
  <c r="J258" i="15"/>
  <c r="I258" i="15" s="1"/>
  <c r="P258" i="15"/>
  <c r="O258" i="15" s="1"/>
  <c r="V258" i="15"/>
  <c r="U258" i="15" s="1"/>
  <c r="W258" i="15"/>
  <c r="AH258" i="15"/>
  <c r="X258" i="15" s="1"/>
  <c r="AL258" i="15"/>
  <c r="G258" i="15" s="1"/>
  <c r="F258" i="15" s="1"/>
  <c r="M259" i="15"/>
  <c r="L259" i="15" s="1"/>
  <c r="W259" i="15"/>
  <c r="AL259" i="15"/>
  <c r="J260" i="15"/>
  <c r="I260" i="15" s="1"/>
  <c r="P260" i="15"/>
  <c r="O260" i="15" s="1"/>
  <c r="V260" i="15"/>
  <c r="U260" i="15" s="1"/>
  <c r="W260" i="15"/>
  <c r="AH260" i="15"/>
  <c r="X260" i="15" s="1"/>
  <c r="AL260" i="15"/>
  <c r="G260" i="15" s="1"/>
  <c r="F260" i="15" s="1"/>
  <c r="W261" i="15"/>
  <c r="AL261" i="15"/>
  <c r="M261" i="15" s="1"/>
  <c r="L261" i="15" s="1"/>
  <c r="J262" i="15"/>
  <c r="I262" i="15" s="1"/>
  <c r="P262" i="15"/>
  <c r="O262" i="15" s="1"/>
  <c r="V262" i="15"/>
  <c r="U262" i="15" s="1"/>
  <c r="W262" i="15"/>
  <c r="AH262" i="15"/>
  <c r="X262" i="15" s="1"/>
  <c r="AL262" i="15"/>
  <c r="G262" i="15" s="1"/>
  <c r="F262" i="15" s="1"/>
  <c r="M263" i="15"/>
  <c r="L263" i="15" s="1"/>
  <c r="W263" i="15"/>
  <c r="AL263" i="15"/>
  <c r="J264" i="15"/>
  <c r="I264" i="15" s="1"/>
  <c r="P264" i="15"/>
  <c r="O264" i="15" s="1"/>
  <c r="V264" i="15"/>
  <c r="U264" i="15" s="1"/>
  <c r="W264" i="15"/>
  <c r="AH264" i="15"/>
  <c r="X264" i="15" s="1"/>
  <c r="AL264" i="15"/>
  <c r="G264" i="15" s="1"/>
  <c r="F264" i="15" s="1"/>
  <c r="W265" i="15"/>
  <c r="AL265" i="15"/>
  <c r="M265" i="15" s="1"/>
  <c r="L265" i="15" s="1"/>
  <c r="J266" i="15"/>
  <c r="I266" i="15" s="1"/>
  <c r="P266" i="15"/>
  <c r="O266" i="15" s="1"/>
  <c r="V266" i="15"/>
  <c r="U266" i="15" s="1"/>
  <c r="W266" i="15"/>
  <c r="AH266" i="15"/>
  <c r="X266" i="15" s="1"/>
  <c r="AL266" i="15"/>
  <c r="G266" i="15" s="1"/>
  <c r="F266" i="15" s="1"/>
  <c r="M267" i="15"/>
  <c r="L267" i="15" s="1"/>
  <c r="W267" i="15"/>
  <c r="AL267" i="15"/>
  <c r="J268" i="15"/>
  <c r="I268" i="15" s="1"/>
  <c r="P268" i="15"/>
  <c r="O268" i="15" s="1"/>
  <c r="V268" i="15"/>
  <c r="U268" i="15" s="1"/>
  <c r="W268" i="15"/>
  <c r="AH268" i="15"/>
  <c r="X268" i="15" s="1"/>
  <c r="AL268" i="15"/>
  <c r="G268" i="15" s="1"/>
  <c r="F268" i="15" s="1"/>
  <c r="W269" i="15"/>
  <c r="AL269" i="15"/>
  <c r="M269" i="15" s="1"/>
  <c r="L269" i="15" s="1"/>
  <c r="J270" i="15"/>
  <c r="I270" i="15" s="1"/>
  <c r="P270" i="15"/>
  <c r="O270" i="15" s="1"/>
  <c r="V270" i="15"/>
  <c r="U270" i="15" s="1"/>
  <c r="W270" i="15"/>
  <c r="AH270" i="15"/>
  <c r="X270" i="15" s="1"/>
  <c r="AL270" i="15"/>
  <c r="G270" i="15" s="1"/>
  <c r="F270" i="15" s="1"/>
  <c r="M271" i="15"/>
  <c r="L271" i="15" s="1"/>
  <c r="W271" i="15"/>
  <c r="AL271" i="15"/>
  <c r="J272" i="15"/>
  <c r="I272" i="15" s="1"/>
  <c r="P272" i="15"/>
  <c r="O272" i="15" s="1"/>
  <c r="V272" i="15"/>
  <c r="U272" i="15" s="1"/>
  <c r="W272" i="15"/>
  <c r="AH272" i="15"/>
  <c r="X272" i="15" s="1"/>
  <c r="AL272" i="15"/>
  <c r="G272" i="15" s="1"/>
  <c r="F272" i="15" s="1"/>
  <c r="W273" i="15"/>
  <c r="AL273" i="15"/>
  <c r="M273" i="15" s="1"/>
  <c r="L273" i="15" s="1"/>
  <c r="J274" i="15"/>
  <c r="I274" i="15" s="1"/>
  <c r="P274" i="15"/>
  <c r="O274" i="15" s="1"/>
  <c r="V274" i="15"/>
  <c r="U274" i="15" s="1"/>
  <c r="W274" i="15"/>
  <c r="AH274" i="15"/>
  <c r="X274" i="15" s="1"/>
  <c r="AL274" i="15"/>
  <c r="G274" i="15" s="1"/>
  <c r="F274" i="15" s="1"/>
  <c r="M275" i="15"/>
  <c r="L275" i="15" s="1"/>
  <c r="W275" i="15"/>
  <c r="AL275" i="15"/>
  <c r="J276" i="15"/>
  <c r="I276" i="15" s="1"/>
  <c r="P276" i="15"/>
  <c r="O276" i="15" s="1"/>
  <c r="V276" i="15"/>
  <c r="U276" i="15" s="1"/>
  <c r="W276" i="15"/>
  <c r="AH276" i="15"/>
  <c r="X276" i="15" s="1"/>
  <c r="AL276" i="15"/>
  <c r="G276" i="15" s="1"/>
  <c r="F276" i="15" s="1"/>
  <c r="W277" i="15"/>
  <c r="AL277" i="15"/>
  <c r="M277" i="15" s="1"/>
  <c r="L277" i="15" s="1"/>
  <c r="J278" i="15"/>
  <c r="I278" i="15" s="1"/>
  <c r="P278" i="15"/>
  <c r="O278" i="15" s="1"/>
  <c r="V278" i="15"/>
  <c r="U278" i="15" s="1"/>
  <c r="W278" i="15"/>
  <c r="AH278" i="15"/>
  <c r="X278" i="15" s="1"/>
  <c r="AL278" i="15"/>
  <c r="G278" i="15" s="1"/>
  <c r="F278" i="15" s="1"/>
  <c r="M279" i="15"/>
  <c r="L279" i="15" s="1"/>
  <c r="W279" i="15"/>
  <c r="AL279" i="15"/>
  <c r="J280" i="15"/>
  <c r="I280" i="15" s="1"/>
  <c r="P280" i="15"/>
  <c r="O280" i="15" s="1"/>
  <c r="V280" i="15"/>
  <c r="U280" i="15" s="1"/>
  <c r="W280" i="15"/>
  <c r="AH280" i="15"/>
  <c r="X280" i="15" s="1"/>
  <c r="AL280" i="15"/>
  <c r="G280" i="15" s="1"/>
  <c r="F280" i="15" s="1"/>
  <c r="W281" i="15"/>
  <c r="AL281" i="15"/>
  <c r="M281" i="15" s="1"/>
  <c r="L281" i="15" s="1"/>
  <c r="W282" i="15"/>
  <c r="AL282" i="15"/>
  <c r="G282" i="15" s="1"/>
  <c r="F282" i="15" s="1"/>
  <c r="J283" i="15"/>
  <c r="I283" i="15" s="1"/>
  <c r="P283" i="15"/>
  <c r="O283" i="15" s="1"/>
  <c r="V283" i="15"/>
  <c r="U283" i="15" s="1"/>
  <c r="W283" i="15"/>
  <c r="AH283" i="15"/>
  <c r="X283" i="15" s="1"/>
  <c r="AL283" i="15"/>
  <c r="G283" i="15" s="1"/>
  <c r="F283" i="15" s="1"/>
  <c r="W284" i="15"/>
  <c r="AL284" i="15"/>
  <c r="G284" i="15" s="1"/>
  <c r="F284" i="15" s="1"/>
  <c r="J285" i="15"/>
  <c r="I285" i="15" s="1"/>
  <c r="P285" i="15"/>
  <c r="O285" i="15" s="1"/>
  <c r="V285" i="15"/>
  <c r="U285" i="15" s="1"/>
  <c r="W285" i="15"/>
  <c r="AH285" i="15"/>
  <c r="X285" i="15" s="1"/>
  <c r="AL285" i="15"/>
  <c r="G285" i="15" s="1"/>
  <c r="F285" i="15" s="1"/>
  <c r="W286" i="15"/>
  <c r="AL286" i="15"/>
  <c r="J286" i="15" s="1"/>
  <c r="I286" i="15" s="1"/>
  <c r="J287" i="15"/>
  <c r="I287" i="15" s="1"/>
  <c r="P287" i="15"/>
  <c r="O287" i="15" s="1"/>
  <c r="V287" i="15"/>
  <c r="U287" i="15" s="1"/>
  <c r="W287" i="15"/>
  <c r="AH287" i="15"/>
  <c r="X287" i="15" s="1"/>
  <c r="AL287" i="15"/>
  <c r="G287" i="15" s="1"/>
  <c r="F287" i="15" s="1"/>
  <c r="W288" i="15"/>
  <c r="AL288" i="15"/>
  <c r="G288" i="15" s="1"/>
  <c r="F288" i="15" s="1"/>
  <c r="J289" i="15"/>
  <c r="I289" i="15" s="1"/>
  <c r="P289" i="15"/>
  <c r="O289" i="15" s="1"/>
  <c r="V289" i="15"/>
  <c r="U289" i="15" s="1"/>
  <c r="W289" i="15"/>
  <c r="AH289" i="15"/>
  <c r="X289" i="15" s="1"/>
  <c r="AL289" i="15"/>
  <c r="G289" i="15" s="1"/>
  <c r="F289" i="15" s="1"/>
  <c r="W290" i="15"/>
  <c r="AL290" i="15"/>
  <c r="J290" i="15" s="1"/>
  <c r="I290" i="15" s="1"/>
  <c r="J291" i="15"/>
  <c r="I291" i="15" s="1"/>
  <c r="P291" i="15"/>
  <c r="O291" i="15" s="1"/>
  <c r="V291" i="15"/>
  <c r="U291" i="15" s="1"/>
  <c r="W291" i="15"/>
  <c r="AH291" i="15"/>
  <c r="X291" i="15" s="1"/>
  <c r="AL291" i="15"/>
  <c r="G291" i="15" s="1"/>
  <c r="F291" i="15" s="1"/>
  <c r="W292" i="15"/>
  <c r="AL292" i="15"/>
  <c r="G292" i="15" s="1"/>
  <c r="F292" i="15" s="1"/>
  <c r="J293" i="15"/>
  <c r="I293" i="15" s="1"/>
  <c r="P293" i="15"/>
  <c r="O293" i="15" s="1"/>
  <c r="V293" i="15"/>
  <c r="U293" i="15" s="1"/>
  <c r="W293" i="15"/>
  <c r="AH293" i="15"/>
  <c r="X293" i="15" s="1"/>
  <c r="AL293" i="15"/>
  <c r="G293" i="15" s="1"/>
  <c r="F293" i="15" s="1"/>
  <c r="W294" i="15"/>
  <c r="AL294" i="15"/>
  <c r="J294" i="15" s="1"/>
  <c r="I294" i="15" s="1"/>
  <c r="J295" i="15"/>
  <c r="I295" i="15" s="1"/>
  <c r="P295" i="15"/>
  <c r="O295" i="15" s="1"/>
  <c r="V295" i="15"/>
  <c r="U295" i="15" s="1"/>
  <c r="W295" i="15"/>
  <c r="AH295" i="15"/>
  <c r="X295" i="15" s="1"/>
  <c r="AL295" i="15"/>
  <c r="G295" i="15" s="1"/>
  <c r="F295" i="15" s="1"/>
  <c r="W296" i="15"/>
  <c r="AL296" i="15"/>
  <c r="G296" i="15" s="1"/>
  <c r="F296" i="15" s="1"/>
  <c r="J297" i="15"/>
  <c r="I297" i="15" s="1"/>
  <c r="P297" i="15"/>
  <c r="O297" i="15" s="1"/>
  <c r="V297" i="15"/>
  <c r="U297" i="15" s="1"/>
  <c r="W297" i="15"/>
  <c r="AH297" i="15"/>
  <c r="X297" i="15" s="1"/>
  <c r="AL297" i="15"/>
  <c r="G297" i="15" s="1"/>
  <c r="F297" i="15" s="1"/>
  <c r="W298" i="15"/>
  <c r="AL298" i="15"/>
  <c r="J298" i="15" s="1"/>
  <c r="I298" i="15" s="1"/>
  <c r="J299" i="15"/>
  <c r="I299" i="15" s="1"/>
  <c r="P299" i="15"/>
  <c r="O299" i="15" s="1"/>
  <c r="V299" i="15"/>
  <c r="U299" i="15" s="1"/>
  <c r="W299" i="15"/>
  <c r="AH299" i="15"/>
  <c r="X299" i="15" s="1"/>
  <c r="AL299" i="15"/>
  <c r="G299" i="15" s="1"/>
  <c r="F299" i="15" s="1"/>
  <c r="W300" i="15"/>
  <c r="AL300" i="15"/>
  <c r="J300" i="15" s="1"/>
  <c r="I300" i="15" s="1"/>
  <c r="J301" i="15"/>
  <c r="I301" i="15" s="1"/>
  <c r="P301" i="15"/>
  <c r="O301" i="15" s="1"/>
  <c r="V301" i="15"/>
  <c r="U301" i="15" s="1"/>
  <c r="W301" i="15"/>
  <c r="AH301" i="15"/>
  <c r="X301" i="15" s="1"/>
  <c r="AL301" i="15"/>
  <c r="G301" i="15" s="1"/>
  <c r="F301" i="15" s="1"/>
  <c r="W302" i="15"/>
  <c r="AL302" i="15"/>
  <c r="G302" i="15" s="1"/>
  <c r="F302" i="15" s="1"/>
  <c r="J303" i="15"/>
  <c r="I303" i="15" s="1"/>
  <c r="P303" i="15"/>
  <c r="O303" i="15" s="1"/>
  <c r="V303" i="15"/>
  <c r="U303" i="15" s="1"/>
  <c r="W303" i="15"/>
  <c r="AH303" i="15"/>
  <c r="X303" i="15" s="1"/>
  <c r="AL303" i="15"/>
  <c r="G303" i="15" s="1"/>
  <c r="F303" i="15" s="1"/>
  <c r="W304" i="15"/>
  <c r="AL304" i="15"/>
  <c r="G304" i="15" s="1"/>
  <c r="F304" i="15" s="1"/>
  <c r="J305" i="15"/>
  <c r="I305" i="15" s="1"/>
  <c r="P305" i="15"/>
  <c r="O305" i="15" s="1"/>
  <c r="V305" i="15"/>
  <c r="U305" i="15" s="1"/>
  <c r="W305" i="15"/>
  <c r="AH305" i="15"/>
  <c r="X305" i="15" s="1"/>
  <c r="AL305" i="15"/>
  <c r="G305" i="15" s="1"/>
  <c r="F305" i="15" s="1"/>
  <c r="W306" i="15"/>
  <c r="AL306" i="15"/>
  <c r="J306" i="15" s="1"/>
  <c r="I306" i="15" s="1"/>
  <c r="J307" i="15"/>
  <c r="I307" i="15" s="1"/>
  <c r="P307" i="15"/>
  <c r="O307" i="15" s="1"/>
  <c r="V307" i="15"/>
  <c r="U307" i="15" s="1"/>
  <c r="W307" i="15"/>
  <c r="AH307" i="15"/>
  <c r="X307" i="15" s="1"/>
  <c r="AL307" i="15"/>
  <c r="G307" i="15" s="1"/>
  <c r="F307" i="15" s="1"/>
  <c r="W308" i="15"/>
  <c r="AL308" i="15"/>
  <c r="J308" i="15" s="1"/>
  <c r="I308" i="15" s="1"/>
  <c r="J309" i="15"/>
  <c r="I309" i="15" s="1"/>
  <c r="P309" i="15"/>
  <c r="O309" i="15" s="1"/>
  <c r="V309" i="15"/>
  <c r="U309" i="15" s="1"/>
  <c r="W309" i="15"/>
  <c r="AH309" i="15"/>
  <c r="X309" i="15" s="1"/>
  <c r="AL309" i="15"/>
  <c r="G309" i="15" s="1"/>
  <c r="F309" i="15" s="1"/>
  <c r="W310" i="15"/>
  <c r="AL310" i="15"/>
  <c r="G310" i="15" s="1"/>
  <c r="F310" i="15" s="1"/>
  <c r="W311" i="15"/>
  <c r="AL311" i="15"/>
  <c r="G311" i="15" s="1"/>
  <c r="F311" i="15" s="1"/>
  <c r="J312" i="15"/>
  <c r="I312" i="15" s="1"/>
  <c r="P312" i="15"/>
  <c r="O312" i="15" s="1"/>
  <c r="V312" i="15"/>
  <c r="U312" i="15" s="1"/>
  <c r="W312" i="15"/>
  <c r="AH312" i="15"/>
  <c r="X312" i="15" s="1"/>
  <c r="AL312" i="15"/>
  <c r="G312" i="15" s="1"/>
  <c r="F312" i="15" s="1"/>
  <c r="N31" i="14"/>
  <c r="AA31" i="14"/>
  <c r="J31" i="14" s="1"/>
  <c r="I31" i="14" s="1"/>
  <c r="N32" i="14"/>
  <c r="AA32" i="14"/>
  <c r="J32" i="14" s="1"/>
  <c r="I32" i="14" s="1"/>
  <c r="N33" i="14"/>
  <c r="AA33" i="14"/>
  <c r="J33" i="14" s="1"/>
  <c r="I33" i="14" s="1"/>
  <c r="N34" i="14"/>
  <c r="AA34" i="14"/>
  <c r="J34" i="14" s="1"/>
  <c r="I34" i="14" s="1"/>
  <c r="N35" i="14"/>
  <c r="AA35" i="14"/>
  <c r="J35" i="14" s="1"/>
  <c r="I35" i="14" s="1"/>
  <c r="N36" i="14"/>
  <c r="AA36" i="14"/>
  <c r="J36" i="14" s="1"/>
  <c r="I36" i="14" s="1"/>
  <c r="N37" i="14"/>
  <c r="AA37" i="14"/>
  <c r="J37" i="14" s="1"/>
  <c r="I37" i="14" s="1"/>
  <c r="N38" i="14"/>
  <c r="AA38" i="14"/>
  <c r="J38" i="14" s="1"/>
  <c r="I38" i="14" s="1"/>
  <c r="N39" i="14"/>
  <c r="AA39" i="14"/>
  <c r="J39" i="14" s="1"/>
  <c r="I39" i="14" s="1"/>
  <c r="N40" i="14"/>
  <c r="AA40" i="14"/>
  <c r="J40" i="14" s="1"/>
  <c r="I40" i="14" s="1"/>
  <c r="N41" i="14"/>
  <c r="AA41" i="14"/>
  <c r="J41" i="14" s="1"/>
  <c r="I41" i="14" s="1"/>
  <c r="N42" i="14"/>
  <c r="AA42" i="14"/>
  <c r="J42" i="14" s="1"/>
  <c r="I42" i="14" s="1"/>
  <c r="J43" i="14"/>
  <c r="I43" i="14" s="1"/>
  <c r="N43" i="14"/>
  <c r="W43" i="14"/>
  <c r="O43" i="14" s="1"/>
  <c r="AA43" i="14"/>
  <c r="G43" i="14" s="1"/>
  <c r="F43" i="14" s="1"/>
  <c r="G44" i="14"/>
  <c r="F44" i="14" s="1"/>
  <c r="M44" i="14"/>
  <c r="L44" i="14" s="1"/>
  <c r="N44" i="14"/>
  <c r="W44" i="14"/>
  <c r="O44" i="14" s="1"/>
  <c r="AA44" i="14"/>
  <c r="J44" i="14" s="1"/>
  <c r="I44" i="14" s="1"/>
  <c r="G45" i="14"/>
  <c r="F45" i="14" s="1"/>
  <c r="M45" i="14"/>
  <c r="L45" i="14" s="1"/>
  <c r="N45" i="14"/>
  <c r="W45" i="14"/>
  <c r="O45" i="14" s="1"/>
  <c r="AA45" i="14"/>
  <c r="J45" i="14" s="1"/>
  <c r="I45" i="14" s="1"/>
  <c r="G46" i="14"/>
  <c r="F46" i="14" s="1"/>
  <c r="M46" i="14"/>
  <c r="L46" i="14" s="1"/>
  <c r="N46" i="14"/>
  <c r="W46" i="14"/>
  <c r="O46" i="14" s="1"/>
  <c r="AA46" i="14"/>
  <c r="J46" i="14" s="1"/>
  <c r="I46" i="14" s="1"/>
  <c r="G47" i="14"/>
  <c r="F47" i="14" s="1"/>
  <c r="M47" i="14"/>
  <c r="L47" i="14" s="1"/>
  <c r="N47" i="14"/>
  <c r="W47" i="14"/>
  <c r="O47" i="14" s="1"/>
  <c r="AA47" i="14"/>
  <c r="J47" i="14" s="1"/>
  <c r="I47" i="14" s="1"/>
  <c r="G48" i="14"/>
  <c r="F48" i="14" s="1"/>
  <c r="M48" i="14"/>
  <c r="L48" i="14" s="1"/>
  <c r="N48" i="14"/>
  <c r="W48" i="14"/>
  <c r="O48" i="14" s="1"/>
  <c r="AA48" i="14"/>
  <c r="J48" i="14" s="1"/>
  <c r="I48" i="14" s="1"/>
  <c r="G49" i="14"/>
  <c r="F49" i="14" s="1"/>
  <c r="M49" i="14"/>
  <c r="L49" i="14" s="1"/>
  <c r="N49" i="14"/>
  <c r="W49" i="14"/>
  <c r="O49" i="14" s="1"/>
  <c r="AA49" i="14"/>
  <c r="J49" i="14" s="1"/>
  <c r="I49" i="14" s="1"/>
  <c r="G50" i="14"/>
  <c r="F50" i="14" s="1"/>
  <c r="M50" i="14"/>
  <c r="L50" i="14" s="1"/>
  <c r="N50" i="14"/>
  <c r="W50" i="14"/>
  <c r="O50" i="14" s="1"/>
  <c r="AA50" i="14"/>
  <c r="J50" i="14" s="1"/>
  <c r="I50" i="14" s="1"/>
  <c r="G51" i="14"/>
  <c r="F51" i="14" s="1"/>
  <c r="M51" i="14"/>
  <c r="L51" i="14" s="1"/>
  <c r="N51" i="14"/>
  <c r="W51" i="14"/>
  <c r="O51" i="14" s="1"/>
  <c r="AA51" i="14"/>
  <c r="J51" i="14" s="1"/>
  <c r="I51" i="14" s="1"/>
  <c r="G52" i="14"/>
  <c r="F52" i="14" s="1"/>
  <c r="M52" i="14"/>
  <c r="L52" i="14" s="1"/>
  <c r="N52" i="14"/>
  <c r="W52" i="14"/>
  <c r="O52" i="14" s="1"/>
  <c r="AA52" i="14"/>
  <c r="J52" i="14" s="1"/>
  <c r="I52" i="14" s="1"/>
  <c r="G53" i="14"/>
  <c r="F53" i="14" s="1"/>
  <c r="M53" i="14"/>
  <c r="L53" i="14" s="1"/>
  <c r="N53" i="14"/>
  <c r="W53" i="14"/>
  <c r="O53" i="14" s="1"/>
  <c r="AA53" i="14"/>
  <c r="J53" i="14" s="1"/>
  <c r="I53" i="14" s="1"/>
  <c r="G54" i="14"/>
  <c r="F54" i="14" s="1"/>
  <c r="M54" i="14"/>
  <c r="L54" i="14" s="1"/>
  <c r="N54" i="14"/>
  <c r="W54" i="14"/>
  <c r="O54" i="14" s="1"/>
  <c r="AA54" i="14"/>
  <c r="J54" i="14" s="1"/>
  <c r="I54" i="14" s="1"/>
  <c r="G55" i="14"/>
  <c r="F55" i="14" s="1"/>
  <c r="M55" i="14"/>
  <c r="L55" i="14" s="1"/>
  <c r="N55" i="14"/>
  <c r="W55" i="14"/>
  <c r="O55" i="14" s="1"/>
  <c r="AA55" i="14"/>
  <c r="J55" i="14" s="1"/>
  <c r="I55" i="14" s="1"/>
  <c r="G56" i="14"/>
  <c r="F56" i="14" s="1"/>
  <c r="M56" i="14"/>
  <c r="L56" i="14" s="1"/>
  <c r="N56" i="14"/>
  <c r="W56" i="14"/>
  <c r="O56" i="14" s="1"/>
  <c r="AA56" i="14"/>
  <c r="J56" i="14" s="1"/>
  <c r="I56" i="14" s="1"/>
  <c r="G57" i="14"/>
  <c r="F57" i="14" s="1"/>
  <c r="M57" i="14"/>
  <c r="L57" i="14" s="1"/>
  <c r="N57" i="14"/>
  <c r="W57" i="14"/>
  <c r="O57" i="14" s="1"/>
  <c r="AA57" i="14"/>
  <c r="J57" i="14" s="1"/>
  <c r="I57" i="14" s="1"/>
  <c r="G58" i="14"/>
  <c r="F58" i="14" s="1"/>
  <c r="M58" i="14"/>
  <c r="L58" i="14" s="1"/>
  <c r="N58" i="14"/>
  <c r="W58" i="14"/>
  <c r="O58" i="14" s="1"/>
  <c r="AA58" i="14"/>
  <c r="J58" i="14" s="1"/>
  <c r="I58" i="14" s="1"/>
  <c r="N59" i="14"/>
  <c r="AA59" i="14"/>
  <c r="M59" i="14" s="1"/>
  <c r="L59" i="14" s="1"/>
  <c r="N60" i="14"/>
  <c r="AA60" i="14"/>
  <c r="N61" i="14"/>
  <c r="AA61" i="14"/>
  <c r="N62" i="14"/>
  <c r="AA62" i="14"/>
  <c r="N63" i="14"/>
  <c r="AA63" i="14"/>
  <c r="N64" i="14"/>
  <c r="AA64" i="14"/>
  <c r="N65" i="14"/>
  <c r="AA65" i="14"/>
  <c r="N66" i="14"/>
  <c r="AA66" i="14"/>
  <c r="N67" i="14"/>
  <c r="AA67" i="14"/>
  <c r="N68" i="14"/>
  <c r="AA68" i="14"/>
  <c r="M69" i="14"/>
  <c r="L69" i="14" s="1"/>
  <c r="N69" i="14"/>
  <c r="W69" i="14"/>
  <c r="O69" i="14" s="1"/>
  <c r="AA69" i="14"/>
  <c r="G69" i="14" s="1"/>
  <c r="F69" i="14" s="1"/>
  <c r="G70" i="14"/>
  <c r="F70" i="14" s="1"/>
  <c r="M70" i="14"/>
  <c r="L70" i="14" s="1"/>
  <c r="N70" i="14"/>
  <c r="W70" i="14"/>
  <c r="O70" i="14" s="1"/>
  <c r="AA70" i="14"/>
  <c r="J70" i="14" s="1"/>
  <c r="I70" i="14" s="1"/>
  <c r="G71" i="14"/>
  <c r="F71" i="14" s="1"/>
  <c r="M71" i="14"/>
  <c r="L71" i="14" s="1"/>
  <c r="N71" i="14"/>
  <c r="W71" i="14"/>
  <c r="O71" i="14" s="1"/>
  <c r="AA71" i="14"/>
  <c r="J71" i="14" s="1"/>
  <c r="I71" i="14" s="1"/>
  <c r="G72" i="14"/>
  <c r="F72" i="14" s="1"/>
  <c r="M72" i="14"/>
  <c r="L72" i="14" s="1"/>
  <c r="N72" i="14"/>
  <c r="W72" i="14"/>
  <c r="O72" i="14" s="1"/>
  <c r="AA72" i="14"/>
  <c r="J72" i="14" s="1"/>
  <c r="I72" i="14" s="1"/>
  <c r="G73" i="14"/>
  <c r="F73" i="14" s="1"/>
  <c r="M73" i="14"/>
  <c r="L73" i="14" s="1"/>
  <c r="N73" i="14"/>
  <c r="W73" i="14"/>
  <c r="O73" i="14" s="1"/>
  <c r="AA73" i="14"/>
  <c r="J73" i="14" s="1"/>
  <c r="I73" i="14" s="1"/>
  <c r="G74" i="14"/>
  <c r="F74" i="14" s="1"/>
  <c r="M74" i="14"/>
  <c r="L74" i="14" s="1"/>
  <c r="N74" i="14"/>
  <c r="W74" i="14"/>
  <c r="O74" i="14" s="1"/>
  <c r="AA74" i="14"/>
  <c r="J74" i="14" s="1"/>
  <c r="I74" i="14" s="1"/>
  <c r="G75" i="14"/>
  <c r="F75" i="14" s="1"/>
  <c r="M75" i="14"/>
  <c r="L75" i="14" s="1"/>
  <c r="N75" i="14"/>
  <c r="W75" i="14"/>
  <c r="O75" i="14" s="1"/>
  <c r="AA75" i="14"/>
  <c r="J75" i="14" s="1"/>
  <c r="I75" i="14" s="1"/>
  <c r="N76" i="14"/>
  <c r="AA76" i="14"/>
  <c r="N77" i="14"/>
  <c r="AA77" i="14"/>
  <c r="N78" i="14"/>
  <c r="AA78" i="14"/>
  <c r="N79" i="14"/>
  <c r="AA79" i="14"/>
  <c r="N80" i="14"/>
  <c r="AA80" i="14"/>
  <c r="N81" i="14"/>
  <c r="AA81" i="14"/>
  <c r="N82" i="14"/>
  <c r="AA82" i="14"/>
  <c r="N83" i="14"/>
  <c r="AA83" i="14"/>
  <c r="N84" i="14"/>
  <c r="AA84" i="14"/>
  <c r="N85" i="14"/>
  <c r="AA85" i="14"/>
  <c r="N86" i="14"/>
  <c r="AA86" i="14"/>
  <c r="N87" i="14"/>
  <c r="AA87" i="14"/>
  <c r="N88" i="14"/>
  <c r="AA88" i="14"/>
  <c r="N89" i="14"/>
  <c r="AA89" i="14"/>
  <c r="N90" i="14"/>
  <c r="AA90" i="14"/>
  <c r="N91" i="14"/>
  <c r="AA91" i="14"/>
  <c r="G92" i="14"/>
  <c r="F92" i="14" s="1"/>
  <c r="J92" i="14"/>
  <c r="I92" i="14" s="1"/>
  <c r="M92" i="14"/>
  <c r="L92" i="14" s="1"/>
  <c r="N92" i="14"/>
  <c r="W92" i="14"/>
  <c r="O92" i="14" s="1"/>
  <c r="AA92" i="14"/>
  <c r="G93" i="14"/>
  <c r="F93" i="14" s="1"/>
  <c r="M93" i="14"/>
  <c r="L93" i="14" s="1"/>
  <c r="N93" i="14"/>
  <c r="W93" i="14"/>
  <c r="O93" i="14" s="1"/>
  <c r="AA93" i="14"/>
  <c r="J93" i="14" s="1"/>
  <c r="I93" i="14" s="1"/>
  <c r="G94" i="14"/>
  <c r="F94" i="14" s="1"/>
  <c r="M94" i="14"/>
  <c r="L94" i="14" s="1"/>
  <c r="N94" i="14"/>
  <c r="W94" i="14"/>
  <c r="O94" i="14" s="1"/>
  <c r="AA94" i="14"/>
  <c r="J94" i="14" s="1"/>
  <c r="I94" i="14" s="1"/>
  <c r="G95" i="14"/>
  <c r="F95" i="14" s="1"/>
  <c r="M95" i="14"/>
  <c r="L95" i="14" s="1"/>
  <c r="N95" i="14"/>
  <c r="W95" i="14"/>
  <c r="O95" i="14" s="1"/>
  <c r="AA95" i="14"/>
  <c r="J95" i="14" s="1"/>
  <c r="I95" i="14" s="1"/>
  <c r="G96" i="14"/>
  <c r="F96" i="14" s="1"/>
  <c r="M96" i="14"/>
  <c r="L96" i="14" s="1"/>
  <c r="N96" i="14"/>
  <c r="W96" i="14"/>
  <c r="O96" i="14" s="1"/>
  <c r="AA96" i="14"/>
  <c r="J96" i="14" s="1"/>
  <c r="I96" i="14" s="1"/>
  <c r="G97" i="14"/>
  <c r="F97" i="14" s="1"/>
  <c r="M97" i="14"/>
  <c r="L97" i="14" s="1"/>
  <c r="N97" i="14"/>
  <c r="W97" i="14"/>
  <c r="O97" i="14" s="1"/>
  <c r="AA97" i="14"/>
  <c r="J97" i="14" s="1"/>
  <c r="I97" i="14" s="1"/>
  <c r="G98" i="14"/>
  <c r="F98" i="14" s="1"/>
  <c r="M98" i="14"/>
  <c r="L98" i="14" s="1"/>
  <c r="N98" i="14"/>
  <c r="W98" i="14"/>
  <c r="O98" i="14" s="1"/>
  <c r="AA98" i="14"/>
  <c r="J98" i="14" s="1"/>
  <c r="I98" i="14" s="1"/>
  <c r="G99" i="14"/>
  <c r="F99" i="14" s="1"/>
  <c r="M99" i="14"/>
  <c r="L99" i="14" s="1"/>
  <c r="N99" i="14"/>
  <c r="W99" i="14"/>
  <c r="O99" i="14" s="1"/>
  <c r="AA99" i="14"/>
  <c r="J99" i="14" s="1"/>
  <c r="I99" i="14" s="1"/>
  <c r="G100" i="14"/>
  <c r="F100" i="14" s="1"/>
  <c r="M100" i="14"/>
  <c r="L100" i="14" s="1"/>
  <c r="N100" i="14"/>
  <c r="W100" i="14"/>
  <c r="O100" i="14" s="1"/>
  <c r="AA100" i="14"/>
  <c r="J100" i="14" s="1"/>
  <c r="I100" i="14" s="1"/>
  <c r="G101" i="14"/>
  <c r="F101" i="14" s="1"/>
  <c r="M101" i="14"/>
  <c r="L101" i="14" s="1"/>
  <c r="N101" i="14"/>
  <c r="W101" i="14"/>
  <c r="O101" i="14" s="1"/>
  <c r="AA101" i="14"/>
  <c r="J101" i="14" s="1"/>
  <c r="I101" i="14" s="1"/>
  <c r="G102" i="14"/>
  <c r="F102" i="14" s="1"/>
  <c r="M102" i="14"/>
  <c r="L102" i="14" s="1"/>
  <c r="N102" i="14"/>
  <c r="W102" i="14"/>
  <c r="O102" i="14" s="1"/>
  <c r="AA102" i="14"/>
  <c r="J102" i="14" s="1"/>
  <c r="I102" i="14" s="1"/>
  <c r="G103" i="14"/>
  <c r="F103" i="14" s="1"/>
  <c r="M103" i="14"/>
  <c r="L103" i="14" s="1"/>
  <c r="N103" i="14"/>
  <c r="W103" i="14"/>
  <c r="O103" i="14" s="1"/>
  <c r="AA103" i="14"/>
  <c r="J103" i="14" s="1"/>
  <c r="I103" i="14" s="1"/>
  <c r="G104" i="14"/>
  <c r="F104" i="14" s="1"/>
  <c r="M104" i="14"/>
  <c r="L104" i="14" s="1"/>
  <c r="N104" i="14"/>
  <c r="W104" i="14"/>
  <c r="O104" i="14" s="1"/>
  <c r="AA104" i="14"/>
  <c r="J104" i="14" s="1"/>
  <c r="I104" i="14" s="1"/>
  <c r="G105" i="14"/>
  <c r="F105" i="14" s="1"/>
  <c r="M105" i="14"/>
  <c r="L105" i="14" s="1"/>
  <c r="N105" i="14"/>
  <c r="W105" i="14"/>
  <c r="O105" i="14" s="1"/>
  <c r="AA105" i="14"/>
  <c r="J105" i="14" s="1"/>
  <c r="I105" i="14" s="1"/>
  <c r="G106" i="14"/>
  <c r="F106" i="14" s="1"/>
  <c r="M106" i="14"/>
  <c r="L106" i="14" s="1"/>
  <c r="N106" i="14"/>
  <c r="W106" i="14"/>
  <c r="O106" i="14" s="1"/>
  <c r="AA106" i="14"/>
  <c r="J106" i="14" s="1"/>
  <c r="I106" i="14" s="1"/>
  <c r="G107" i="14"/>
  <c r="F107" i="14" s="1"/>
  <c r="M107" i="14"/>
  <c r="L107" i="14" s="1"/>
  <c r="N107" i="14"/>
  <c r="W107" i="14"/>
  <c r="O107" i="14" s="1"/>
  <c r="AA107" i="14"/>
  <c r="J107" i="14" s="1"/>
  <c r="I107" i="14" s="1"/>
  <c r="N108" i="14"/>
  <c r="AA108" i="14"/>
  <c r="N109" i="14"/>
  <c r="AA109" i="14"/>
  <c r="N110" i="14"/>
  <c r="AA110" i="14"/>
  <c r="N111" i="14"/>
  <c r="AA111" i="14"/>
  <c r="N112" i="14"/>
  <c r="AA112" i="14"/>
  <c r="N113" i="14"/>
  <c r="AA113" i="14"/>
  <c r="N114" i="14"/>
  <c r="AA114" i="14"/>
  <c r="N115" i="14"/>
  <c r="AA115" i="14"/>
  <c r="N116" i="14"/>
  <c r="AA116" i="14"/>
  <c r="N117" i="14"/>
  <c r="AA117" i="14"/>
  <c r="N118" i="14"/>
  <c r="AA118" i="14"/>
  <c r="N119" i="14"/>
  <c r="AA119" i="14"/>
  <c r="N120" i="14"/>
  <c r="AA120" i="14"/>
  <c r="N121" i="14"/>
  <c r="AA121" i="14"/>
  <c r="N122" i="14"/>
  <c r="AA122" i="14"/>
  <c r="N123" i="14"/>
  <c r="AA123" i="14"/>
  <c r="G124" i="14"/>
  <c r="F124" i="14" s="1"/>
  <c r="J124" i="14"/>
  <c r="I124" i="14" s="1"/>
  <c r="M124" i="14"/>
  <c r="L124" i="14" s="1"/>
  <c r="N124" i="14"/>
  <c r="W124" i="14"/>
  <c r="O124" i="14" s="1"/>
  <c r="AA124" i="14"/>
  <c r="G125" i="14"/>
  <c r="F125" i="14" s="1"/>
  <c r="M125" i="14"/>
  <c r="L125" i="14" s="1"/>
  <c r="N125" i="14"/>
  <c r="W125" i="14"/>
  <c r="O125" i="14" s="1"/>
  <c r="AA125" i="14"/>
  <c r="J125" i="14" s="1"/>
  <c r="I125" i="14" s="1"/>
  <c r="G126" i="14"/>
  <c r="F126" i="14" s="1"/>
  <c r="M126" i="14"/>
  <c r="L126" i="14" s="1"/>
  <c r="N126" i="14"/>
  <c r="W126" i="14"/>
  <c r="O126" i="14" s="1"/>
  <c r="AA126" i="14"/>
  <c r="J126" i="14" s="1"/>
  <c r="I126" i="14" s="1"/>
  <c r="G127" i="14"/>
  <c r="F127" i="14" s="1"/>
  <c r="M127" i="14"/>
  <c r="L127" i="14" s="1"/>
  <c r="N127" i="14"/>
  <c r="W127" i="14"/>
  <c r="O127" i="14" s="1"/>
  <c r="AA127" i="14"/>
  <c r="J127" i="14" s="1"/>
  <c r="I127" i="14" s="1"/>
  <c r="G128" i="14"/>
  <c r="F128" i="14" s="1"/>
  <c r="M128" i="14"/>
  <c r="L128" i="14" s="1"/>
  <c r="N128" i="14"/>
  <c r="W128" i="14"/>
  <c r="O128" i="14" s="1"/>
  <c r="AA128" i="14"/>
  <c r="J128" i="14" s="1"/>
  <c r="I128" i="14" s="1"/>
  <c r="G129" i="14"/>
  <c r="F129" i="14" s="1"/>
  <c r="M129" i="14"/>
  <c r="L129" i="14" s="1"/>
  <c r="N129" i="14"/>
  <c r="W129" i="14"/>
  <c r="O129" i="14" s="1"/>
  <c r="AA129" i="14"/>
  <c r="J129" i="14" s="1"/>
  <c r="I129" i="14" s="1"/>
  <c r="G130" i="14"/>
  <c r="F130" i="14" s="1"/>
  <c r="M130" i="14"/>
  <c r="L130" i="14" s="1"/>
  <c r="N130" i="14"/>
  <c r="W130" i="14"/>
  <c r="O130" i="14" s="1"/>
  <c r="AA130" i="14"/>
  <c r="J130" i="14" s="1"/>
  <c r="I130" i="14" s="1"/>
  <c r="G131" i="14"/>
  <c r="F131" i="14" s="1"/>
  <c r="M131" i="14"/>
  <c r="L131" i="14" s="1"/>
  <c r="N131" i="14"/>
  <c r="W131" i="14"/>
  <c r="O131" i="14" s="1"/>
  <c r="AA131" i="14"/>
  <c r="J131" i="14" s="1"/>
  <c r="I131" i="14" s="1"/>
  <c r="G132" i="14"/>
  <c r="F132" i="14" s="1"/>
  <c r="M132" i="14"/>
  <c r="L132" i="14" s="1"/>
  <c r="N132" i="14"/>
  <c r="W132" i="14"/>
  <c r="O132" i="14" s="1"/>
  <c r="AA132" i="14"/>
  <c r="J132" i="14" s="1"/>
  <c r="I132" i="14" s="1"/>
  <c r="G133" i="14"/>
  <c r="F133" i="14" s="1"/>
  <c r="M133" i="14"/>
  <c r="L133" i="14" s="1"/>
  <c r="N133" i="14"/>
  <c r="W133" i="14"/>
  <c r="O133" i="14" s="1"/>
  <c r="AA133" i="14"/>
  <c r="J133" i="14" s="1"/>
  <c r="I133" i="14" s="1"/>
  <c r="G134" i="14"/>
  <c r="F134" i="14" s="1"/>
  <c r="M134" i="14"/>
  <c r="L134" i="14" s="1"/>
  <c r="N134" i="14"/>
  <c r="W134" i="14"/>
  <c r="O134" i="14" s="1"/>
  <c r="AA134" i="14"/>
  <c r="J134" i="14" s="1"/>
  <c r="I134" i="14" s="1"/>
  <c r="G135" i="14"/>
  <c r="F135" i="14" s="1"/>
  <c r="M135" i="14"/>
  <c r="L135" i="14" s="1"/>
  <c r="N135" i="14"/>
  <c r="W135" i="14"/>
  <c r="O135" i="14" s="1"/>
  <c r="AA135" i="14"/>
  <c r="J135" i="14" s="1"/>
  <c r="I135" i="14" s="1"/>
  <c r="G136" i="14"/>
  <c r="F136" i="14" s="1"/>
  <c r="M136" i="14"/>
  <c r="L136" i="14" s="1"/>
  <c r="N136" i="14"/>
  <c r="W136" i="14"/>
  <c r="O136" i="14" s="1"/>
  <c r="AA136" i="14"/>
  <c r="J136" i="14" s="1"/>
  <c r="I136" i="14" s="1"/>
  <c r="G137" i="14"/>
  <c r="F137" i="14" s="1"/>
  <c r="M137" i="14"/>
  <c r="L137" i="14" s="1"/>
  <c r="N137" i="14"/>
  <c r="W137" i="14"/>
  <c r="O137" i="14" s="1"/>
  <c r="AA137" i="14"/>
  <c r="J137" i="14" s="1"/>
  <c r="I137" i="14" s="1"/>
  <c r="G138" i="14"/>
  <c r="F138" i="14" s="1"/>
  <c r="M138" i="14"/>
  <c r="L138" i="14" s="1"/>
  <c r="N138" i="14"/>
  <c r="W138" i="14"/>
  <c r="O138" i="14" s="1"/>
  <c r="AA138" i="14"/>
  <c r="J138" i="14" s="1"/>
  <c r="I138" i="14" s="1"/>
  <c r="G139" i="14"/>
  <c r="F139" i="14" s="1"/>
  <c r="M139" i="14"/>
  <c r="L139" i="14" s="1"/>
  <c r="N139" i="14"/>
  <c r="W139" i="14"/>
  <c r="O139" i="14" s="1"/>
  <c r="AA139" i="14"/>
  <c r="J139" i="14" s="1"/>
  <c r="I139" i="14" s="1"/>
  <c r="N140" i="14"/>
  <c r="AA140" i="14"/>
  <c r="N141" i="14"/>
  <c r="AA141" i="14"/>
  <c r="N142" i="14"/>
  <c r="AA142" i="14"/>
  <c r="N143" i="14"/>
  <c r="AA143" i="14"/>
  <c r="N144" i="14"/>
  <c r="AA144" i="14"/>
  <c r="N145" i="14"/>
  <c r="AA145" i="14"/>
  <c r="J146" i="14"/>
  <c r="I146" i="14" s="1"/>
  <c r="N146" i="14"/>
  <c r="W146" i="14"/>
  <c r="O146" i="14" s="1"/>
  <c r="AA146" i="14"/>
  <c r="G147" i="14"/>
  <c r="F147" i="14" s="1"/>
  <c r="M147" i="14"/>
  <c r="L147" i="14" s="1"/>
  <c r="N147" i="14"/>
  <c r="W147" i="14"/>
  <c r="O147" i="14" s="1"/>
  <c r="AA147" i="14"/>
  <c r="J147" i="14" s="1"/>
  <c r="I147" i="14" s="1"/>
  <c r="G148" i="14"/>
  <c r="F148" i="14" s="1"/>
  <c r="M148" i="14"/>
  <c r="L148" i="14" s="1"/>
  <c r="N148" i="14"/>
  <c r="W148" i="14"/>
  <c r="O148" i="14" s="1"/>
  <c r="AA148" i="14"/>
  <c r="J148" i="14" s="1"/>
  <c r="I148" i="14" s="1"/>
  <c r="G149" i="14"/>
  <c r="F149" i="14" s="1"/>
  <c r="M149" i="14"/>
  <c r="L149" i="14" s="1"/>
  <c r="N149" i="14"/>
  <c r="W149" i="14"/>
  <c r="O149" i="14" s="1"/>
  <c r="AA149" i="14"/>
  <c r="J149" i="14" s="1"/>
  <c r="I149" i="14" s="1"/>
  <c r="G150" i="14"/>
  <c r="F150" i="14" s="1"/>
  <c r="M150" i="14"/>
  <c r="L150" i="14" s="1"/>
  <c r="N150" i="14"/>
  <c r="W150" i="14"/>
  <c r="O150" i="14" s="1"/>
  <c r="AA150" i="14"/>
  <c r="J150" i="14" s="1"/>
  <c r="I150" i="14" s="1"/>
  <c r="G151" i="14"/>
  <c r="F151" i="14" s="1"/>
  <c r="M151" i="14"/>
  <c r="L151" i="14" s="1"/>
  <c r="N151" i="14"/>
  <c r="W151" i="14"/>
  <c r="O151" i="14" s="1"/>
  <c r="AA151" i="14"/>
  <c r="J151" i="14" s="1"/>
  <c r="I151" i="14" s="1"/>
  <c r="G152" i="14"/>
  <c r="F152" i="14" s="1"/>
  <c r="M152" i="14"/>
  <c r="L152" i="14" s="1"/>
  <c r="N152" i="14"/>
  <c r="W152" i="14"/>
  <c r="O152" i="14" s="1"/>
  <c r="AA152" i="14"/>
  <c r="J152" i="14" s="1"/>
  <c r="I152" i="14" s="1"/>
  <c r="G153" i="14"/>
  <c r="F153" i="14" s="1"/>
  <c r="M153" i="14"/>
  <c r="L153" i="14" s="1"/>
  <c r="N153" i="14"/>
  <c r="W153" i="14"/>
  <c r="O153" i="14" s="1"/>
  <c r="AA153" i="14"/>
  <c r="J153" i="14" s="1"/>
  <c r="I153" i="14" s="1"/>
  <c r="G154" i="14"/>
  <c r="F154" i="14" s="1"/>
  <c r="M154" i="14"/>
  <c r="L154" i="14" s="1"/>
  <c r="N154" i="14"/>
  <c r="W154" i="14"/>
  <c r="O154" i="14" s="1"/>
  <c r="AA154" i="14"/>
  <c r="J154" i="14" s="1"/>
  <c r="I154" i="14" s="1"/>
  <c r="G155" i="14"/>
  <c r="F155" i="14" s="1"/>
  <c r="M155" i="14"/>
  <c r="L155" i="14" s="1"/>
  <c r="N155" i="14"/>
  <c r="W155" i="14"/>
  <c r="O155" i="14" s="1"/>
  <c r="AA155" i="14"/>
  <c r="J155" i="14" s="1"/>
  <c r="I155" i="14" s="1"/>
  <c r="N156" i="14"/>
  <c r="AA156" i="14"/>
  <c r="G156" i="14" s="1"/>
  <c r="F156" i="14" s="1"/>
  <c r="N157" i="14"/>
  <c r="AA157" i="14"/>
  <c r="J157" i="14" s="1"/>
  <c r="I157" i="14" s="1"/>
  <c r="N158" i="14"/>
  <c r="AA158" i="14"/>
  <c r="J158" i="14" s="1"/>
  <c r="I158" i="14" s="1"/>
  <c r="N159" i="14"/>
  <c r="AA159" i="14"/>
  <c r="J159" i="14" s="1"/>
  <c r="I159" i="14" s="1"/>
  <c r="N160" i="14"/>
  <c r="AA160" i="14"/>
  <c r="J160" i="14" s="1"/>
  <c r="I160" i="14" s="1"/>
  <c r="N161" i="14"/>
  <c r="AA161" i="14"/>
  <c r="J161" i="14" s="1"/>
  <c r="I161" i="14" s="1"/>
  <c r="N162" i="14"/>
  <c r="AA162" i="14"/>
  <c r="J162" i="14" s="1"/>
  <c r="I162" i="14" s="1"/>
  <c r="N163" i="14"/>
  <c r="AA163" i="14"/>
  <c r="J163" i="14" s="1"/>
  <c r="I163" i="14" s="1"/>
  <c r="N164" i="14"/>
  <c r="AA164" i="14"/>
  <c r="J164" i="14" s="1"/>
  <c r="I164" i="14" s="1"/>
  <c r="N165" i="14"/>
  <c r="AA165" i="14"/>
  <c r="J165" i="14" s="1"/>
  <c r="I165" i="14" s="1"/>
  <c r="N166" i="14"/>
  <c r="AA166" i="14"/>
  <c r="J166" i="14" s="1"/>
  <c r="I166" i="14" s="1"/>
  <c r="N167" i="14"/>
  <c r="AA167" i="14"/>
  <c r="J167" i="14" s="1"/>
  <c r="I167" i="14" s="1"/>
  <c r="N168" i="14"/>
  <c r="AA168" i="14"/>
  <c r="J168" i="14" s="1"/>
  <c r="I168" i="14" s="1"/>
  <c r="N169" i="14"/>
  <c r="AA169" i="14"/>
  <c r="J169" i="14" s="1"/>
  <c r="I169" i="14" s="1"/>
  <c r="N170" i="14"/>
  <c r="AA170" i="14"/>
  <c r="J170" i="14" s="1"/>
  <c r="I170" i="14" s="1"/>
  <c r="N171" i="14"/>
  <c r="AA171" i="14"/>
  <c r="J171" i="14" s="1"/>
  <c r="I171" i="14" s="1"/>
  <c r="J172" i="14"/>
  <c r="I172" i="14" s="1"/>
  <c r="N172" i="14"/>
  <c r="W172" i="14"/>
  <c r="O172" i="14" s="1"/>
  <c r="AA172" i="14"/>
  <c r="G172" i="14" s="1"/>
  <c r="F172" i="14" s="1"/>
  <c r="G173" i="14"/>
  <c r="F173" i="14" s="1"/>
  <c r="M173" i="14"/>
  <c r="L173" i="14" s="1"/>
  <c r="N173" i="14"/>
  <c r="W173" i="14"/>
  <c r="O173" i="14" s="1"/>
  <c r="AA173" i="14"/>
  <c r="J173" i="14" s="1"/>
  <c r="I173" i="14" s="1"/>
  <c r="G174" i="14"/>
  <c r="F174" i="14" s="1"/>
  <c r="M174" i="14"/>
  <c r="L174" i="14" s="1"/>
  <c r="N174" i="14"/>
  <c r="W174" i="14"/>
  <c r="O174" i="14" s="1"/>
  <c r="AA174" i="14"/>
  <c r="J174" i="14" s="1"/>
  <c r="I174" i="14" s="1"/>
  <c r="G175" i="14"/>
  <c r="F175" i="14" s="1"/>
  <c r="M175" i="14"/>
  <c r="L175" i="14" s="1"/>
  <c r="N175" i="14"/>
  <c r="W175" i="14"/>
  <c r="O175" i="14" s="1"/>
  <c r="AA175" i="14"/>
  <c r="J175" i="14" s="1"/>
  <c r="I175" i="14" s="1"/>
  <c r="G176" i="14"/>
  <c r="F176" i="14" s="1"/>
  <c r="M176" i="14"/>
  <c r="L176" i="14" s="1"/>
  <c r="N176" i="14"/>
  <c r="W176" i="14"/>
  <c r="O176" i="14" s="1"/>
  <c r="AA176" i="14"/>
  <c r="J176" i="14" s="1"/>
  <c r="I176" i="14" s="1"/>
  <c r="G177" i="14"/>
  <c r="F177" i="14" s="1"/>
  <c r="M177" i="14"/>
  <c r="L177" i="14" s="1"/>
  <c r="N177" i="14"/>
  <c r="W177" i="14"/>
  <c r="O177" i="14" s="1"/>
  <c r="AA177" i="14"/>
  <c r="J177" i="14" s="1"/>
  <c r="I177" i="14" s="1"/>
  <c r="G178" i="14"/>
  <c r="F178" i="14" s="1"/>
  <c r="M178" i="14"/>
  <c r="L178" i="14" s="1"/>
  <c r="N178" i="14"/>
  <c r="W178" i="14"/>
  <c r="O178" i="14" s="1"/>
  <c r="AA178" i="14"/>
  <c r="J178" i="14" s="1"/>
  <c r="I178" i="14" s="1"/>
  <c r="G179" i="14"/>
  <c r="F179" i="14" s="1"/>
  <c r="M179" i="14"/>
  <c r="L179" i="14" s="1"/>
  <c r="N179" i="14"/>
  <c r="W179" i="14"/>
  <c r="O179" i="14" s="1"/>
  <c r="AA179" i="14"/>
  <c r="J179" i="14" s="1"/>
  <c r="I179" i="14" s="1"/>
  <c r="G180" i="14"/>
  <c r="F180" i="14" s="1"/>
  <c r="M180" i="14"/>
  <c r="L180" i="14" s="1"/>
  <c r="N180" i="14"/>
  <c r="W180" i="14"/>
  <c r="O180" i="14" s="1"/>
  <c r="AA180" i="14"/>
  <c r="J180" i="14" s="1"/>
  <c r="I180" i="14" s="1"/>
  <c r="G181" i="14"/>
  <c r="F181" i="14" s="1"/>
  <c r="M181" i="14"/>
  <c r="L181" i="14" s="1"/>
  <c r="N181" i="14"/>
  <c r="W181" i="14"/>
  <c r="O181" i="14" s="1"/>
  <c r="AA181" i="14"/>
  <c r="J181" i="14" s="1"/>
  <c r="I181" i="14" s="1"/>
  <c r="G182" i="14"/>
  <c r="F182" i="14" s="1"/>
  <c r="M182" i="14"/>
  <c r="L182" i="14" s="1"/>
  <c r="N182" i="14"/>
  <c r="W182" i="14"/>
  <c r="O182" i="14" s="1"/>
  <c r="AA182" i="14"/>
  <c r="J182" i="14" s="1"/>
  <c r="I182" i="14" s="1"/>
  <c r="G183" i="14"/>
  <c r="F183" i="14" s="1"/>
  <c r="M183" i="14"/>
  <c r="L183" i="14" s="1"/>
  <c r="N183" i="14"/>
  <c r="W183" i="14"/>
  <c r="O183" i="14" s="1"/>
  <c r="AA183" i="14"/>
  <c r="J183" i="14" s="1"/>
  <c r="I183" i="14" s="1"/>
  <c r="G184" i="14"/>
  <c r="F184" i="14" s="1"/>
  <c r="M184" i="14"/>
  <c r="L184" i="14" s="1"/>
  <c r="N184" i="14"/>
  <c r="W184" i="14"/>
  <c r="O184" i="14" s="1"/>
  <c r="AA184" i="14"/>
  <c r="J184" i="14" s="1"/>
  <c r="I184" i="14" s="1"/>
  <c r="G185" i="14"/>
  <c r="F185" i="14" s="1"/>
  <c r="M185" i="14"/>
  <c r="L185" i="14" s="1"/>
  <c r="N185" i="14"/>
  <c r="W185" i="14"/>
  <c r="O185" i="14" s="1"/>
  <c r="AA185" i="14"/>
  <c r="J185" i="14" s="1"/>
  <c r="I185" i="14" s="1"/>
  <c r="G186" i="14"/>
  <c r="F186" i="14" s="1"/>
  <c r="M186" i="14"/>
  <c r="L186" i="14" s="1"/>
  <c r="N186" i="14"/>
  <c r="W186" i="14"/>
  <c r="O186" i="14" s="1"/>
  <c r="AA186" i="14"/>
  <c r="J186" i="14" s="1"/>
  <c r="I186" i="14" s="1"/>
  <c r="G187" i="14"/>
  <c r="F187" i="14" s="1"/>
  <c r="M187" i="14"/>
  <c r="L187" i="14" s="1"/>
  <c r="N187" i="14"/>
  <c r="W187" i="14"/>
  <c r="O187" i="14" s="1"/>
  <c r="AA187" i="14"/>
  <c r="J187" i="14" s="1"/>
  <c r="I187" i="14" s="1"/>
  <c r="N188" i="14"/>
  <c r="AA188" i="14"/>
  <c r="M188" i="14" s="1"/>
  <c r="L188" i="14" s="1"/>
  <c r="N189" i="14"/>
  <c r="AA189" i="14"/>
  <c r="N190" i="14"/>
  <c r="AA190" i="14"/>
  <c r="N191" i="14"/>
  <c r="AA191" i="14"/>
  <c r="N192" i="14"/>
  <c r="AA192" i="14"/>
  <c r="N193" i="14"/>
  <c r="AA193" i="14"/>
  <c r="N194" i="14"/>
  <c r="AA194" i="14"/>
  <c r="N195" i="14"/>
  <c r="AA195" i="14"/>
  <c r="N196" i="14"/>
  <c r="AA196" i="14"/>
  <c r="N197" i="14"/>
  <c r="AA197" i="14"/>
  <c r="N198" i="14"/>
  <c r="AA198" i="14"/>
  <c r="N199" i="14"/>
  <c r="AA199" i="14"/>
  <c r="N200" i="14"/>
  <c r="AA200" i="14"/>
  <c r="N201" i="14"/>
  <c r="AA201" i="14"/>
  <c r="N202" i="14"/>
  <c r="AA202" i="14"/>
  <c r="N203" i="14"/>
  <c r="AA203" i="14"/>
  <c r="J204" i="14"/>
  <c r="I204" i="14" s="1"/>
  <c r="N204" i="14"/>
  <c r="W204" i="14"/>
  <c r="O204" i="14" s="1"/>
  <c r="AA204" i="14"/>
  <c r="G204" i="14" s="1"/>
  <c r="F204" i="14" s="1"/>
  <c r="G205" i="14"/>
  <c r="F205" i="14" s="1"/>
  <c r="M205" i="14"/>
  <c r="L205" i="14" s="1"/>
  <c r="N205" i="14"/>
  <c r="W205" i="14"/>
  <c r="O205" i="14" s="1"/>
  <c r="AA205" i="14"/>
  <c r="J205" i="14" s="1"/>
  <c r="I205" i="14" s="1"/>
  <c r="G206" i="14"/>
  <c r="F206" i="14" s="1"/>
  <c r="M206" i="14"/>
  <c r="L206" i="14" s="1"/>
  <c r="N206" i="14"/>
  <c r="W206" i="14"/>
  <c r="O206" i="14" s="1"/>
  <c r="AA206" i="14"/>
  <c r="J206" i="14" s="1"/>
  <c r="I206" i="14" s="1"/>
  <c r="G207" i="14"/>
  <c r="F207" i="14" s="1"/>
  <c r="M207" i="14"/>
  <c r="L207" i="14" s="1"/>
  <c r="N207" i="14"/>
  <c r="W207" i="14"/>
  <c r="O207" i="14" s="1"/>
  <c r="AA207" i="14"/>
  <c r="J207" i="14" s="1"/>
  <c r="I207" i="14" s="1"/>
  <c r="G208" i="14"/>
  <c r="F208" i="14" s="1"/>
  <c r="M208" i="14"/>
  <c r="L208" i="14" s="1"/>
  <c r="N208" i="14"/>
  <c r="W208" i="14"/>
  <c r="O208" i="14" s="1"/>
  <c r="AA208" i="14"/>
  <c r="J208" i="14" s="1"/>
  <c r="I208" i="14" s="1"/>
  <c r="G209" i="14"/>
  <c r="F209" i="14" s="1"/>
  <c r="M209" i="14"/>
  <c r="L209" i="14" s="1"/>
  <c r="N209" i="14"/>
  <c r="W209" i="14"/>
  <c r="O209" i="14" s="1"/>
  <c r="AA209" i="14"/>
  <c r="J209" i="14" s="1"/>
  <c r="I209" i="14" s="1"/>
  <c r="G210" i="14"/>
  <c r="F210" i="14" s="1"/>
  <c r="M210" i="14"/>
  <c r="L210" i="14" s="1"/>
  <c r="N210" i="14"/>
  <c r="W210" i="14"/>
  <c r="O210" i="14" s="1"/>
  <c r="AA210" i="14"/>
  <c r="J210" i="14" s="1"/>
  <c r="I210" i="14" s="1"/>
  <c r="G211" i="14"/>
  <c r="F211" i="14" s="1"/>
  <c r="M211" i="14"/>
  <c r="L211" i="14" s="1"/>
  <c r="N211" i="14"/>
  <c r="W211" i="14"/>
  <c r="O211" i="14" s="1"/>
  <c r="AA211" i="14"/>
  <c r="J211" i="14" s="1"/>
  <c r="I211" i="14" s="1"/>
  <c r="G212" i="14"/>
  <c r="F212" i="14" s="1"/>
  <c r="M212" i="14"/>
  <c r="L212" i="14" s="1"/>
  <c r="N212" i="14"/>
  <c r="W212" i="14"/>
  <c r="O212" i="14" s="1"/>
  <c r="AA212" i="14"/>
  <c r="J212" i="14" s="1"/>
  <c r="I212" i="14" s="1"/>
  <c r="G213" i="14"/>
  <c r="F213" i="14" s="1"/>
  <c r="M213" i="14"/>
  <c r="L213" i="14" s="1"/>
  <c r="N213" i="14"/>
  <c r="W213" i="14"/>
  <c r="O213" i="14" s="1"/>
  <c r="AA213" i="14"/>
  <c r="J213" i="14" s="1"/>
  <c r="I213" i="14" s="1"/>
  <c r="G214" i="14"/>
  <c r="F214" i="14" s="1"/>
  <c r="M214" i="14"/>
  <c r="L214" i="14" s="1"/>
  <c r="N214" i="14"/>
  <c r="W214" i="14"/>
  <c r="O214" i="14" s="1"/>
  <c r="AA214" i="14"/>
  <c r="J214" i="14" s="1"/>
  <c r="I214" i="14" s="1"/>
  <c r="G215" i="14"/>
  <c r="F215" i="14" s="1"/>
  <c r="M215" i="14"/>
  <c r="L215" i="14" s="1"/>
  <c r="N215" i="14"/>
  <c r="W215" i="14"/>
  <c r="O215" i="14" s="1"/>
  <c r="AA215" i="14"/>
  <c r="J215" i="14" s="1"/>
  <c r="I215" i="14" s="1"/>
  <c r="G216" i="14"/>
  <c r="F216" i="14" s="1"/>
  <c r="M216" i="14"/>
  <c r="L216" i="14" s="1"/>
  <c r="N216" i="14"/>
  <c r="W216" i="14"/>
  <c r="O216" i="14" s="1"/>
  <c r="AA216" i="14"/>
  <c r="J216" i="14" s="1"/>
  <c r="I216" i="14" s="1"/>
  <c r="G217" i="14"/>
  <c r="F217" i="14" s="1"/>
  <c r="M217" i="14"/>
  <c r="L217" i="14" s="1"/>
  <c r="N217" i="14"/>
  <c r="W217" i="14"/>
  <c r="O217" i="14" s="1"/>
  <c r="AA217" i="14"/>
  <c r="J217" i="14" s="1"/>
  <c r="I217" i="14" s="1"/>
  <c r="G218" i="14"/>
  <c r="F218" i="14" s="1"/>
  <c r="M218" i="14"/>
  <c r="L218" i="14" s="1"/>
  <c r="N218" i="14"/>
  <c r="W218" i="14"/>
  <c r="O218" i="14" s="1"/>
  <c r="AA218" i="14"/>
  <c r="J218" i="14" s="1"/>
  <c r="I218" i="14" s="1"/>
  <c r="G219" i="14"/>
  <c r="F219" i="14" s="1"/>
  <c r="M219" i="14"/>
  <c r="L219" i="14" s="1"/>
  <c r="N219" i="14"/>
  <c r="W219" i="14"/>
  <c r="O219" i="14" s="1"/>
  <c r="AA219" i="14"/>
  <c r="J219" i="14" s="1"/>
  <c r="I219" i="14" s="1"/>
  <c r="M220" i="14"/>
  <c r="L220" i="14" s="1"/>
  <c r="N220" i="14"/>
  <c r="AA220" i="14"/>
  <c r="N221" i="14"/>
  <c r="AA221" i="14"/>
  <c r="N222" i="14"/>
  <c r="AA222" i="14"/>
  <c r="N223" i="14"/>
  <c r="AA223" i="14"/>
  <c r="N224" i="14"/>
  <c r="AA224" i="14"/>
  <c r="N225" i="14"/>
  <c r="AA225" i="14"/>
  <c r="N226" i="14"/>
  <c r="AA226" i="14"/>
  <c r="N227" i="14"/>
  <c r="AA227" i="14"/>
  <c r="N228" i="14"/>
  <c r="AA228" i="14"/>
  <c r="N229" i="14"/>
  <c r="AA229" i="14"/>
  <c r="N230" i="14"/>
  <c r="AA230" i="14"/>
  <c r="N231" i="14"/>
  <c r="AA231" i="14"/>
  <c r="N232" i="14"/>
  <c r="AA232" i="14"/>
  <c r="N233" i="14"/>
  <c r="AA233" i="14"/>
  <c r="N234" i="14"/>
  <c r="AA234" i="14"/>
  <c r="N235" i="14"/>
  <c r="AA235" i="14"/>
  <c r="J236" i="14"/>
  <c r="I236" i="14" s="1"/>
  <c r="N236" i="14"/>
  <c r="W236" i="14"/>
  <c r="O236" i="14" s="1"/>
  <c r="AA236" i="14"/>
  <c r="G236" i="14" s="1"/>
  <c r="F236" i="14" s="1"/>
  <c r="G237" i="14"/>
  <c r="F237" i="14" s="1"/>
  <c r="M237" i="14"/>
  <c r="L237" i="14" s="1"/>
  <c r="N237" i="14"/>
  <c r="W237" i="14"/>
  <c r="O237" i="14" s="1"/>
  <c r="AA237" i="14"/>
  <c r="J237" i="14" s="1"/>
  <c r="I237" i="14" s="1"/>
  <c r="G238" i="14"/>
  <c r="F238" i="14" s="1"/>
  <c r="M238" i="14"/>
  <c r="L238" i="14" s="1"/>
  <c r="N238" i="14"/>
  <c r="W238" i="14"/>
  <c r="O238" i="14" s="1"/>
  <c r="AA238" i="14"/>
  <c r="J238" i="14" s="1"/>
  <c r="I238" i="14" s="1"/>
  <c r="G239" i="14"/>
  <c r="F239" i="14" s="1"/>
  <c r="M239" i="14"/>
  <c r="L239" i="14" s="1"/>
  <c r="N239" i="14"/>
  <c r="W239" i="14"/>
  <c r="O239" i="14" s="1"/>
  <c r="AA239" i="14"/>
  <c r="J239" i="14" s="1"/>
  <c r="I239" i="14" s="1"/>
  <c r="G240" i="14"/>
  <c r="F240" i="14" s="1"/>
  <c r="M240" i="14"/>
  <c r="L240" i="14" s="1"/>
  <c r="N240" i="14"/>
  <c r="W240" i="14"/>
  <c r="O240" i="14" s="1"/>
  <c r="AA240" i="14"/>
  <c r="J240" i="14" s="1"/>
  <c r="I240" i="14" s="1"/>
  <c r="G241" i="14"/>
  <c r="F241" i="14" s="1"/>
  <c r="M241" i="14"/>
  <c r="L241" i="14" s="1"/>
  <c r="N241" i="14"/>
  <c r="W241" i="14"/>
  <c r="O241" i="14" s="1"/>
  <c r="AA241" i="14"/>
  <c r="J241" i="14" s="1"/>
  <c r="I241" i="14" s="1"/>
  <c r="G242" i="14"/>
  <c r="F242" i="14" s="1"/>
  <c r="M242" i="14"/>
  <c r="L242" i="14" s="1"/>
  <c r="N242" i="14"/>
  <c r="W242" i="14"/>
  <c r="O242" i="14" s="1"/>
  <c r="AA242" i="14"/>
  <c r="J242" i="14" s="1"/>
  <c r="I242" i="14" s="1"/>
  <c r="G243" i="14"/>
  <c r="F243" i="14" s="1"/>
  <c r="M243" i="14"/>
  <c r="L243" i="14" s="1"/>
  <c r="N243" i="14"/>
  <c r="W243" i="14"/>
  <c r="O243" i="14" s="1"/>
  <c r="AA243" i="14"/>
  <c r="J243" i="14" s="1"/>
  <c r="I243" i="14" s="1"/>
  <c r="G244" i="14"/>
  <c r="F244" i="14" s="1"/>
  <c r="M244" i="14"/>
  <c r="L244" i="14" s="1"/>
  <c r="N244" i="14"/>
  <c r="W244" i="14"/>
  <c r="O244" i="14" s="1"/>
  <c r="AA244" i="14"/>
  <c r="J244" i="14" s="1"/>
  <c r="I244" i="14" s="1"/>
  <c r="G245" i="14"/>
  <c r="F245" i="14" s="1"/>
  <c r="M245" i="14"/>
  <c r="L245" i="14" s="1"/>
  <c r="N245" i="14"/>
  <c r="W245" i="14"/>
  <c r="O245" i="14" s="1"/>
  <c r="AA245" i="14"/>
  <c r="J245" i="14" s="1"/>
  <c r="I245" i="14" s="1"/>
  <c r="G246" i="14"/>
  <c r="F246" i="14" s="1"/>
  <c r="M246" i="14"/>
  <c r="L246" i="14" s="1"/>
  <c r="N246" i="14"/>
  <c r="W246" i="14"/>
  <c r="O246" i="14" s="1"/>
  <c r="AA246" i="14"/>
  <c r="J246" i="14" s="1"/>
  <c r="I246" i="14" s="1"/>
  <c r="G247" i="14"/>
  <c r="F247" i="14" s="1"/>
  <c r="M247" i="14"/>
  <c r="L247" i="14" s="1"/>
  <c r="N247" i="14"/>
  <c r="W247" i="14"/>
  <c r="O247" i="14" s="1"/>
  <c r="AA247" i="14"/>
  <c r="J247" i="14" s="1"/>
  <c r="I247" i="14" s="1"/>
  <c r="G248" i="14"/>
  <c r="F248" i="14" s="1"/>
  <c r="M248" i="14"/>
  <c r="L248" i="14" s="1"/>
  <c r="N248" i="14"/>
  <c r="W248" i="14"/>
  <c r="O248" i="14" s="1"/>
  <c r="AA248" i="14"/>
  <c r="J248" i="14" s="1"/>
  <c r="I248" i="14" s="1"/>
  <c r="G249" i="14"/>
  <c r="F249" i="14" s="1"/>
  <c r="M249" i="14"/>
  <c r="L249" i="14" s="1"/>
  <c r="N249" i="14"/>
  <c r="W249" i="14"/>
  <c r="O249" i="14" s="1"/>
  <c r="AA249" i="14"/>
  <c r="J249" i="14" s="1"/>
  <c r="I249" i="14" s="1"/>
  <c r="G250" i="14"/>
  <c r="F250" i="14" s="1"/>
  <c r="M250" i="14"/>
  <c r="L250" i="14" s="1"/>
  <c r="N250" i="14"/>
  <c r="W250" i="14"/>
  <c r="O250" i="14" s="1"/>
  <c r="AA250" i="14"/>
  <c r="J250" i="14" s="1"/>
  <c r="I250" i="14" s="1"/>
  <c r="G251" i="14"/>
  <c r="F251" i="14" s="1"/>
  <c r="M251" i="14"/>
  <c r="L251" i="14" s="1"/>
  <c r="N251" i="14"/>
  <c r="W251" i="14"/>
  <c r="O251" i="14" s="1"/>
  <c r="AA251" i="14"/>
  <c r="J251" i="14" s="1"/>
  <c r="I251" i="14" s="1"/>
  <c r="N252" i="14"/>
  <c r="AA252" i="14"/>
  <c r="M252" i="14" s="1"/>
  <c r="L252" i="14" s="1"/>
  <c r="N253" i="14"/>
  <c r="AA253" i="14"/>
  <c r="N254" i="14"/>
  <c r="AA254" i="14"/>
  <c r="N255" i="14"/>
  <c r="AA255" i="14"/>
  <c r="N256" i="14"/>
  <c r="AA256" i="14"/>
  <c r="N257" i="14"/>
  <c r="AA257" i="14"/>
  <c r="N258" i="14"/>
  <c r="AA258" i="14"/>
  <c r="N259" i="14"/>
  <c r="AA259" i="14"/>
  <c r="N260" i="14"/>
  <c r="AA260" i="14"/>
  <c r="N261" i="14"/>
  <c r="AA261" i="14"/>
  <c r="N262" i="14"/>
  <c r="AA262" i="14"/>
  <c r="N263" i="14"/>
  <c r="AA263" i="14"/>
  <c r="N264" i="14"/>
  <c r="AA264" i="14"/>
  <c r="N265" i="14"/>
  <c r="AA265" i="14"/>
  <c r="N266" i="14"/>
  <c r="AA266" i="14"/>
  <c r="N267" i="14"/>
  <c r="AA267" i="14"/>
  <c r="J268" i="14"/>
  <c r="I268" i="14" s="1"/>
  <c r="N268" i="14"/>
  <c r="W268" i="14"/>
  <c r="O268" i="14" s="1"/>
  <c r="AA268" i="14"/>
  <c r="G268" i="14" s="1"/>
  <c r="F268" i="14" s="1"/>
  <c r="G269" i="14"/>
  <c r="F269" i="14" s="1"/>
  <c r="M269" i="14"/>
  <c r="L269" i="14" s="1"/>
  <c r="N269" i="14"/>
  <c r="W269" i="14"/>
  <c r="O269" i="14" s="1"/>
  <c r="AA269" i="14"/>
  <c r="J269" i="14" s="1"/>
  <c r="I269" i="14" s="1"/>
  <c r="G270" i="14"/>
  <c r="F270" i="14" s="1"/>
  <c r="M270" i="14"/>
  <c r="L270" i="14" s="1"/>
  <c r="N270" i="14"/>
  <c r="W270" i="14"/>
  <c r="O270" i="14" s="1"/>
  <c r="AA270" i="14"/>
  <c r="J270" i="14" s="1"/>
  <c r="I270" i="14" s="1"/>
  <c r="G271" i="14"/>
  <c r="F271" i="14" s="1"/>
  <c r="M271" i="14"/>
  <c r="L271" i="14" s="1"/>
  <c r="N271" i="14"/>
  <c r="W271" i="14"/>
  <c r="O271" i="14" s="1"/>
  <c r="AA271" i="14"/>
  <c r="J271" i="14" s="1"/>
  <c r="I271" i="14" s="1"/>
  <c r="G272" i="14"/>
  <c r="F272" i="14" s="1"/>
  <c r="M272" i="14"/>
  <c r="L272" i="14" s="1"/>
  <c r="N272" i="14"/>
  <c r="W272" i="14"/>
  <c r="O272" i="14" s="1"/>
  <c r="AA272" i="14"/>
  <c r="J272" i="14" s="1"/>
  <c r="I272" i="14" s="1"/>
  <c r="G273" i="14"/>
  <c r="F273" i="14" s="1"/>
  <c r="M273" i="14"/>
  <c r="L273" i="14" s="1"/>
  <c r="N273" i="14"/>
  <c r="W273" i="14"/>
  <c r="O273" i="14" s="1"/>
  <c r="AA273" i="14"/>
  <c r="J273" i="14" s="1"/>
  <c r="I273" i="14" s="1"/>
  <c r="G274" i="14"/>
  <c r="F274" i="14" s="1"/>
  <c r="M274" i="14"/>
  <c r="L274" i="14" s="1"/>
  <c r="N274" i="14"/>
  <c r="W274" i="14"/>
  <c r="O274" i="14" s="1"/>
  <c r="AA274" i="14"/>
  <c r="J274" i="14" s="1"/>
  <c r="I274" i="14" s="1"/>
  <c r="G275" i="14"/>
  <c r="F275" i="14" s="1"/>
  <c r="M275" i="14"/>
  <c r="L275" i="14" s="1"/>
  <c r="N275" i="14"/>
  <c r="W275" i="14"/>
  <c r="O275" i="14" s="1"/>
  <c r="AA275" i="14"/>
  <c r="J275" i="14" s="1"/>
  <c r="I275" i="14" s="1"/>
  <c r="G276" i="14"/>
  <c r="F276" i="14" s="1"/>
  <c r="M276" i="14"/>
  <c r="L276" i="14" s="1"/>
  <c r="N276" i="14"/>
  <c r="W276" i="14"/>
  <c r="O276" i="14" s="1"/>
  <c r="AA276" i="14"/>
  <c r="J276" i="14" s="1"/>
  <c r="I276" i="14" s="1"/>
  <c r="G277" i="14"/>
  <c r="F277" i="14" s="1"/>
  <c r="M277" i="14"/>
  <c r="L277" i="14" s="1"/>
  <c r="N277" i="14"/>
  <c r="W277" i="14"/>
  <c r="O277" i="14" s="1"/>
  <c r="AA277" i="14"/>
  <c r="J277" i="14" s="1"/>
  <c r="I277" i="14" s="1"/>
  <c r="G278" i="14"/>
  <c r="F278" i="14" s="1"/>
  <c r="M278" i="14"/>
  <c r="L278" i="14" s="1"/>
  <c r="N278" i="14"/>
  <c r="W278" i="14"/>
  <c r="O278" i="14" s="1"/>
  <c r="AA278" i="14"/>
  <c r="J278" i="14" s="1"/>
  <c r="I278" i="14" s="1"/>
  <c r="G279" i="14"/>
  <c r="F279" i="14" s="1"/>
  <c r="M279" i="14"/>
  <c r="L279" i="14" s="1"/>
  <c r="N279" i="14"/>
  <c r="W279" i="14"/>
  <c r="O279" i="14" s="1"/>
  <c r="AA279" i="14"/>
  <c r="J279" i="14" s="1"/>
  <c r="I279" i="14" s="1"/>
  <c r="G280" i="14"/>
  <c r="F280" i="14" s="1"/>
  <c r="M280" i="14"/>
  <c r="L280" i="14" s="1"/>
  <c r="N280" i="14"/>
  <c r="W280" i="14"/>
  <c r="O280" i="14" s="1"/>
  <c r="AA280" i="14"/>
  <c r="J280" i="14" s="1"/>
  <c r="I280" i="14" s="1"/>
  <c r="G281" i="14"/>
  <c r="F281" i="14" s="1"/>
  <c r="M281" i="14"/>
  <c r="L281" i="14" s="1"/>
  <c r="N281" i="14"/>
  <c r="W281" i="14"/>
  <c r="O281" i="14" s="1"/>
  <c r="AA281" i="14"/>
  <c r="J281" i="14" s="1"/>
  <c r="I281" i="14" s="1"/>
  <c r="G282" i="14"/>
  <c r="F282" i="14" s="1"/>
  <c r="M282" i="14"/>
  <c r="L282" i="14" s="1"/>
  <c r="N282" i="14"/>
  <c r="W282" i="14"/>
  <c r="O282" i="14" s="1"/>
  <c r="AA282" i="14"/>
  <c r="J282" i="14" s="1"/>
  <c r="I282" i="14" s="1"/>
  <c r="G283" i="14"/>
  <c r="F283" i="14" s="1"/>
  <c r="M283" i="14"/>
  <c r="L283" i="14" s="1"/>
  <c r="N283" i="14"/>
  <c r="W283" i="14"/>
  <c r="O283" i="14" s="1"/>
  <c r="AA283" i="14"/>
  <c r="J283" i="14" s="1"/>
  <c r="I283" i="14" s="1"/>
  <c r="M284" i="14"/>
  <c r="L284" i="14" s="1"/>
  <c r="N284" i="14"/>
  <c r="AA284" i="14"/>
  <c r="N285" i="14"/>
  <c r="AA285" i="14"/>
  <c r="N286" i="14"/>
  <c r="AA286" i="14"/>
  <c r="N287" i="14"/>
  <c r="AA287" i="14"/>
  <c r="N288" i="14"/>
  <c r="AA288" i="14"/>
  <c r="N289" i="14"/>
  <c r="AA289" i="14"/>
  <c r="N290" i="14"/>
  <c r="AA290" i="14"/>
  <c r="N291" i="14"/>
  <c r="AA291" i="14"/>
  <c r="N292" i="14"/>
  <c r="AA292" i="14"/>
  <c r="N293" i="14"/>
  <c r="AA293" i="14"/>
  <c r="N294" i="14"/>
  <c r="AA294" i="14"/>
  <c r="N295" i="14"/>
  <c r="AA295" i="14"/>
  <c r="N296" i="14"/>
  <c r="AA296" i="14"/>
  <c r="N297" i="14"/>
  <c r="AA297" i="14"/>
  <c r="N298" i="14"/>
  <c r="AA298" i="14"/>
  <c r="J298" i="14" s="1"/>
  <c r="I298" i="14" s="1"/>
  <c r="N299" i="14"/>
  <c r="AA299" i="14"/>
  <c r="G299" i="14" s="1"/>
  <c r="F299" i="14" s="1"/>
  <c r="J300" i="14"/>
  <c r="I300" i="14" s="1"/>
  <c r="N300" i="14"/>
  <c r="W300" i="14"/>
  <c r="O300" i="14" s="1"/>
  <c r="AA300" i="14"/>
  <c r="G300" i="14" s="1"/>
  <c r="F300" i="14" s="1"/>
  <c r="G301" i="14"/>
  <c r="F301" i="14" s="1"/>
  <c r="M301" i="14"/>
  <c r="L301" i="14" s="1"/>
  <c r="N301" i="14"/>
  <c r="W301" i="14"/>
  <c r="O301" i="14" s="1"/>
  <c r="AA301" i="14"/>
  <c r="J301" i="14" s="1"/>
  <c r="I301" i="14" s="1"/>
  <c r="G302" i="14"/>
  <c r="F302" i="14" s="1"/>
  <c r="M302" i="14"/>
  <c r="L302" i="14" s="1"/>
  <c r="N302" i="14"/>
  <c r="W302" i="14"/>
  <c r="O302" i="14" s="1"/>
  <c r="AA302" i="14"/>
  <c r="J302" i="14" s="1"/>
  <c r="I302" i="14" s="1"/>
  <c r="G303" i="14"/>
  <c r="F303" i="14" s="1"/>
  <c r="M303" i="14"/>
  <c r="L303" i="14" s="1"/>
  <c r="N303" i="14"/>
  <c r="W303" i="14"/>
  <c r="O303" i="14" s="1"/>
  <c r="AA303" i="14"/>
  <c r="J303" i="14" s="1"/>
  <c r="I303" i="14" s="1"/>
  <c r="G304" i="14"/>
  <c r="F304" i="14" s="1"/>
  <c r="M304" i="14"/>
  <c r="L304" i="14" s="1"/>
  <c r="N304" i="14"/>
  <c r="W304" i="14"/>
  <c r="O304" i="14" s="1"/>
  <c r="AA304" i="14"/>
  <c r="J304" i="14" s="1"/>
  <c r="I304" i="14" s="1"/>
  <c r="G305" i="14"/>
  <c r="F305" i="14" s="1"/>
  <c r="M305" i="14"/>
  <c r="L305" i="14" s="1"/>
  <c r="N305" i="14"/>
  <c r="W305" i="14"/>
  <c r="O305" i="14" s="1"/>
  <c r="AA305" i="14"/>
  <c r="J305" i="14" s="1"/>
  <c r="I305" i="14" s="1"/>
  <c r="G306" i="14"/>
  <c r="F306" i="14" s="1"/>
  <c r="M306" i="14"/>
  <c r="L306" i="14" s="1"/>
  <c r="N306" i="14"/>
  <c r="W306" i="14"/>
  <c r="O306" i="14" s="1"/>
  <c r="AA306" i="14"/>
  <c r="J306" i="14" s="1"/>
  <c r="I306" i="14" s="1"/>
  <c r="G307" i="14"/>
  <c r="F307" i="14" s="1"/>
  <c r="M307" i="14"/>
  <c r="L307" i="14" s="1"/>
  <c r="N307" i="14"/>
  <c r="W307" i="14"/>
  <c r="O307" i="14" s="1"/>
  <c r="AA307" i="14"/>
  <c r="J307" i="14" s="1"/>
  <c r="I307" i="14" s="1"/>
  <c r="G308" i="14"/>
  <c r="F308" i="14" s="1"/>
  <c r="M308" i="14"/>
  <c r="L308" i="14" s="1"/>
  <c r="N308" i="14"/>
  <c r="W308" i="14"/>
  <c r="O308" i="14" s="1"/>
  <c r="AA308" i="14"/>
  <c r="J308" i="14" s="1"/>
  <c r="I308" i="14" s="1"/>
  <c r="G309" i="14"/>
  <c r="F309" i="14" s="1"/>
  <c r="M309" i="14"/>
  <c r="L309" i="14" s="1"/>
  <c r="N309" i="14"/>
  <c r="W309" i="14"/>
  <c r="O309" i="14" s="1"/>
  <c r="AA309" i="14"/>
  <c r="J309" i="14" s="1"/>
  <c r="I309" i="14" s="1"/>
  <c r="G310" i="14"/>
  <c r="F310" i="14" s="1"/>
  <c r="M310" i="14"/>
  <c r="L310" i="14" s="1"/>
  <c r="N310" i="14"/>
  <c r="W310" i="14"/>
  <c r="O310" i="14" s="1"/>
  <c r="AA310" i="14"/>
  <c r="J310" i="14" s="1"/>
  <c r="I310" i="14" s="1"/>
  <c r="N311" i="14"/>
  <c r="AA311" i="14"/>
  <c r="J311" i="14" s="1"/>
  <c r="I311" i="14" s="1"/>
  <c r="G312" i="14"/>
  <c r="F312" i="14" s="1"/>
  <c r="M312" i="14"/>
  <c r="L312" i="14" s="1"/>
  <c r="N312" i="14"/>
  <c r="W312" i="14"/>
  <c r="O312" i="14" s="1"/>
  <c r="AA312" i="14"/>
  <c r="J312" i="14" s="1"/>
  <c r="I312" i="14" s="1"/>
  <c r="H31" i="11"/>
  <c r="G31" i="11" s="1"/>
  <c r="K31" i="11"/>
  <c r="J31" i="11" s="1"/>
  <c r="L31" i="11"/>
  <c r="M31" i="11"/>
  <c r="Q31" i="11"/>
  <c r="U31" i="11"/>
  <c r="H32" i="11"/>
  <c r="G32" i="11" s="1"/>
  <c r="K32" i="11"/>
  <c r="J32" i="11" s="1"/>
  <c r="L32" i="11"/>
  <c r="M32" i="11"/>
  <c r="Q32" i="11"/>
  <c r="U32" i="11"/>
  <c r="H33" i="11"/>
  <c r="G33" i="11" s="1"/>
  <c r="K33" i="11"/>
  <c r="J33" i="11" s="1"/>
  <c r="L33" i="11"/>
  <c r="M33" i="11"/>
  <c r="Q33" i="11"/>
  <c r="U33" i="11"/>
  <c r="H34" i="11"/>
  <c r="G34" i="11" s="1"/>
  <c r="K34" i="11"/>
  <c r="J34" i="11" s="1"/>
  <c r="L34" i="11"/>
  <c r="M34" i="11"/>
  <c r="Q34" i="11"/>
  <c r="U34" i="11"/>
  <c r="H35" i="11"/>
  <c r="G35" i="11" s="1"/>
  <c r="K35" i="11"/>
  <c r="J35" i="11" s="1"/>
  <c r="L35" i="11"/>
  <c r="M35" i="11"/>
  <c r="Q35" i="11"/>
  <c r="U35" i="11"/>
  <c r="H36" i="11"/>
  <c r="G36" i="11" s="1"/>
  <c r="K36" i="11"/>
  <c r="J36" i="11" s="1"/>
  <c r="L36" i="11"/>
  <c r="M36" i="11"/>
  <c r="Q36" i="11"/>
  <c r="U36" i="11"/>
  <c r="H37" i="11"/>
  <c r="G37" i="11" s="1"/>
  <c r="K37" i="11"/>
  <c r="J37" i="11" s="1"/>
  <c r="L37" i="11"/>
  <c r="M37" i="11"/>
  <c r="Q37" i="11"/>
  <c r="U37" i="11"/>
  <c r="H38" i="11"/>
  <c r="G38" i="11" s="1"/>
  <c r="K38" i="11"/>
  <c r="J38" i="11" s="1"/>
  <c r="L38" i="11"/>
  <c r="M38" i="11"/>
  <c r="Q38" i="11"/>
  <c r="U38" i="11"/>
  <c r="H39" i="11"/>
  <c r="G39" i="11" s="1"/>
  <c r="K39" i="11"/>
  <c r="J39" i="11" s="1"/>
  <c r="L39" i="11"/>
  <c r="M39" i="11"/>
  <c r="Q39" i="11"/>
  <c r="U39" i="11"/>
  <c r="H40" i="11"/>
  <c r="G40" i="11" s="1"/>
  <c r="K40" i="11"/>
  <c r="J40" i="11" s="1"/>
  <c r="L40" i="11"/>
  <c r="M40" i="11"/>
  <c r="Q40" i="11"/>
  <c r="U40" i="11"/>
  <c r="H41" i="11"/>
  <c r="G41" i="11" s="1"/>
  <c r="K41" i="11"/>
  <c r="J41" i="11" s="1"/>
  <c r="L41" i="11"/>
  <c r="M41" i="11"/>
  <c r="Q41" i="11"/>
  <c r="U41" i="11"/>
  <c r="H42" i="11"/>
  <c r="G42" i="11" s="1"/>
  <c r="K42" i="11"/>
  <c r="J42" i="11" s="1"/>
  <c r="L42" i="11"/>
  <c r="M42" i="11"/>
  <c r="Q42" i="11"/>
  <c r="U42" i="11"/>
  <c r="H43" i="11"/>
  <c r="G43" i="11" s="1"/>
  <c r="K43" i="11"/>
  <c r="J43" i="11" s="1"/>
  <c r="L43" i="11"/>
  <c r="M43" i="11"/>
  <c r="Q43" i="11"/>
  <c r="U43" i="11"/>
  <c r="H44" i="11"/>
  <c r="G44" i="11" s="1"/>
  <c r="K44" i="11"/>
  <c r="J44" i="11" s="1"/>
  <c r="L44" i="11"/>
  <c r="M44" i="11"/>
  <c r="Q44" i="11"/>
  <c r="U44" i="11"/>
  <c r="H45" i="11"/>
  <c r="G45" i="11" s="1"/>
  <c r="K45" i="11"/>
  <c r="J45" i="11" s="1"/>
  <c r="L45" i="11"/>
  <c r="M45" i="11"/>
  <c r="Q45" i="11"/>
  <c r="U45" i="11"/>
  <c r="H46" i="11"/>
  <c r="G46" i="11" s="1"/>
  <c r="K46" i="11"/>
  <c r="J46" i="11" s="1"/>
  <c r="L46" i="11"/>
  <c r="M46" i="11"/>
  <c r="Q46" i="11"/>
  <c r="U46" i="11"/>
  <c r="H47" i="11"/>
  <c r="G47" i="11" s="1"/>
  <c r="K47" i="11"/>
  <c r="J47" i="11" s="1"/>
  <c r="L47" i="11"/>
  <c r="M47" i="11"/>
  <c r="Q47" i="11"/>
  <c r="U47" i="11"/>
  <c r="H48" i="11"/>
  <c r="G48" i="11" s="1"/>
  <c r="K48" i="11"/>
  <c r="J48" i="11" s="1"/>
  <c r="L48" i="11"/>
  <c r="M48" i="11"/>
  <c r="Q48" i="11"/>
  <c r="U48" i="11"/>
  <c r="H49" i="11"/>
  <c r="G49" i="11" s="1"/>
  <c r="K49" i="11"/>
  <c r="J49" i="11" s="1"/>
  <c r="L49" i="11"/>
  <c r="M49" i="11"/>
  <c r="Q49" i="11"/>
  <c r="U49" i="11"/>
  <c r="H50" i="11"/>
  <c r="G50" i="11" s="1"/>
  <c r="K50" i="11"/>
  <c r="J50" i="11" s="1"/>
  <c r="L50" i="11"/>
  <c r="M50" i="11"/>
  <c r="Q50" i="11"/>
  <c r="U50" i="11"/>
  <c r="H51" i="11"/>
  <c r="G51" i="11" s="1"/>
  <c r="K51" i="11"/>
  <c r="J51" i="11" s="1"/>
  <c r="L51" i="11"/>
  <c r="M51" i="11"/>
  <c r="Q51" i="11"/>
  <c r="U51" i="11"/>
  <c r="H52" i="11"/>
  <c r="G52" i="11" s="1"/>
  <c r="K52" i="11"/>
  <c r="J52" i="11" s="1"/>
  <c r="L52" i="11"/>
  <c r="M52" i="11"/>
  <c r="Q52" i="11"/>
  <c r="U52" i="11"/>
  <c r="H53" i="11"/>
  <c r="G53" i="11" s="1"/>
  <c r="K53" i="11"/>
  <c r="J53" i="11" s="1"/>
  <c r="L53" i="11"/>
  <c r="M53" i="11"/>
  <c r="Q53" i="11"/>
  <c r="U53" i="11"/>
  <c r="H54" i="11"/>
  <c r="G54" i="11" s="1"/>
  <c r="K54" i="11"/>
  <c r="J54" i="11" s="1"/>
  <c r="L54" i="11"/>
  <c r="M54" i="11"/>
  <c r="Q54" i="11"/>
  <c r="U54" i="11"/>
  <c r="H55" i="11"/>
  <c r="G55" i="11" s="1"/>
  <c r="K55" i="11"/>
  <c r="J55" i="11" s="1"/>
  <c r="L55" i="11"/>
  <c r="M55" i="11"/>
  <c r="Q55" i="11"/>
  <c r="U55" i="11"/>
  <c r="H56" i="11"/>
  <c r="G56" i="11" s="1"/>
  <c r="K56" i="11"/>
  <c r="J56" i="11" s="1"/>
  <c r="L56" i="11"/>
  <c r="M56" i="11"/>
  <c r="Q56" i="11"/>
  <c r="U56" i="11"/>
  <c r="H57" i="11"/>
  <c r="G57" i="11" s="1"/>
  <c r="K57" i="11"/>
  <c r="J57" i="11" s="1"/>
  <c r="L57" i="11"/>
  <c r="M57" i="11"/>
  <c r="Q57" i="11"/>
  <c r="U57" i="11"/>
  <c r="H58" i="11"/>
  <c r="G58" i="11" s="1"/>
  <c r="K58" i="11"/>
  <c r="J58" i="11" s="1"/>
  <c r="L58" i="11"/>
  <c r="M58" i="11"/>
  <c r="Q58" i="11"/>
  <c r="U58" i="11"/>
  <c r="H59" i="11"/>
  <c r="G59" i="11" s="1"/>
  <c r="K59" i="11"/>
  <c r="J59" i="11" s="1"/>
  <c r="L59" i="11"/>
  <c r="M59" i="11"/>
  <c r="Q59" i="11"/>
  <c r="U59" i="11"/>
  <c r="H60" i="11"/>
  <c r="G60" i="11" s="1"/>
  <c r="K60" i="11"/>
  <c r="J60" i="11" s="1"/>
  <c r="L60" i="11"/>
  <c r="M60" i="11"/>
  <c r="Q60" i="11"/>
  <c r="U60" i="11"/>
  <c r="H61" i="11"/>
  <c r="G61" i="11" s="1"/>
  <c r="K61" i="11"/>
  <c r="J61" i="11" s="1"/>
  <c r="L61" i="11"/>
  <c r="M61" i="11"/>
  <c r="Q61" i="11"/>
  <c r="U61" i="11"/>
  <c r="H62" i="11"/>
  <c r="G62" i="11" s="1"/>
  <c r="K62" i="11"/>
  <c r="J62" i="11" s="1"/>
  <c r="L62" i="11"/>
  <c r="M62" i="11"/>
  <c r="Q62" i="11"/>
  <c r="U62" i="11"/>
  <c r="H63" i="11"/>
  <c r="G63" i="11" s="1"/>
  <c r="K63" i="11"/>
  <c r="J63" i="11" s="1"/>
  <c r="L63" i="11"/>
  <c r="M63" i="11"/>
  <c r="Q63" i="11"/>
  <c r="U63" i="11"/>
  <c r="H64" i="11"/>
  <c r="G64" i="11" s="1"/>
  <c r="K64" i="11"/>
  <c r="J64" i="11" s="1"/>
  <c r="L64" i="11"/>
  <c r="M64" i="11"/>
  <c r="Q64" i="11"/>
  <c r="U64" i="11"/>
  <c r="H65" i="11"/>
  <c r="G65" i="11" s="1"/>
  <c r="K65" i="11"/>
  <c r="J65" i="11" s="1"/>
  <c r="L65" i="11"/>
  <c r="M65" i="11"/>
  <c r="Q65" i="11"/>
  <c r="U65" i="11"/>
  <c r="H66" i="11"/>
  <c r="G66" i="11" s="1"/>
  <c r="K66" i="11"/>
  <c r="J66" i="11" s="1"/>
  <c r="L66" i="11"/>
  <c r="M66" i="11"/>
  <c r="Q66" i="11"/>
  <c r="U66" i="11"/>
  <c r="H67" i="11"/>
  <c r="G67" i="11" s="1"/>
  <c r="K67" i="11"/>
  <c r="J67" i="11" s="1"/>
  <c r="L67" i="11"/>
  <c r="M67" i="11"/>
  <c r="Q67" i="11"/>
  <c r="U67" i="11"/>
  <c r="H68" i="11"/>
  <c r="G68" i="11" s="1"/>
  <c r="K68" i="11"/>
  <c r="J68" i="11" s="1"/>
  <c r="L68" i="11"/>
  <c r="M68" i="11"/>
  <c r="Q68" i="11"/>
  <c r="U68" i="11"/>
  <c r="H69" i="11"/>
  <c r="G69" i="11" s="1"/>
  <c r="K69" i="11"/>
  <c r="J69" i="11" s="1"/>
  <c r="L69" i="11"/>
  <c r="M69" i="11"/>
  <c r="Q69" i="11"/>
  <c r="U69" i="11"/>
  <c r="H70" i="11"/>
  <c r="G70" i="11" s="1"/>
  <c r="K70" i="11"/>
  <c r="J70" i="11" s="1"/>
  <c r="L70" i="11"/>
  <c r="M70" i="11"/>
  <c r="Q70" i="11"/>
  <c r="U70" i="11"/>
  <c r="H71" i="11"/>
  <c r="G71" i="11" s="1"/>
  <c r="K71" i="11"/>
  <c r="J71" i="11" s="1"/>
  <c r="L71" i="11"/>
  <c r="M71" i="11"/>
  <c r="Q71" i="11"/>
  <c r="U71" i="11"/>
  <c r="H72" i="11"/>
  <c r="G72" i="11" s="1"/>
  <c r="K72" i="11"/>
  <c r="J72" i="11" s="1"/>
  <c r="L72" i="11"/>
  <c r="M72" i="11"/>
  <c r="Q72" i="11"/>
  <c r="U72" i="11"/>
  <c r="H73" i="11"/>
  <c r="G73" i="11" s="1"/>
  <c r="K73" i="11"/>
  <c r="J73" i="11" s="1"/>
  <c r="L73" i="11"/>
  <c r="M73" i="11"/>
  <c r="Q73" i="11"/>
  <c r="U73" i="11"/>
  <c r="H74" i="11"/>
  <c r="G74" i="11" s="1"/>
  <c r="K74" i="11"/>
  <c r="J74" i="11" s="1"/>
  <c r="L74" i="11"/>
  <c r="M74" i="11"/>
  <c r="Q74" i="11"/>
  <c r="U74" i="11"/>
  <c r="H75" i="11"/>
  <c r="G75" i="11" s="1"/>
  <c r="K75" i="11"/>
  <c r="J75" i="11" s="1"/>
  <c r="L75" i="11"/>
  <c r="M75" i="11"/>
  <c r="Q75" i="11"/>
  <c r="U75" i="11"/>
  <c r="H76" i="11"/>
  <c r="G76" i="11" s="1"/>
  <c r="K76" i="11"/>
  <c r="J76" i="11" s="1"/>
  <c r="L76" i="11"/>
  <c r="M76" i="11"/>
  <c r="Q76" i="11"/>
  <c r="U76" i="11"/>
  <c r="H77" i="11"/>
  <c r="G77" i="11" s="1"/>
  <c r="K77" i="11"/>
  <c r="J77" i="11" s="1"/>
  <c r="L77" i="11"/>
  <c r="M77" i="11"/>
  <c r="Q77" i="11"/>
  <c r="U77" i="11"/>
  <c r="H78" i="11"/>
  <c r="G78" i="11" s="1"/>
  <c r="K78" i="11"/>
  <c r="J78" i="11" s="1"/>
  <c r="L78" i="11"/>
  <c r="M78" i="11"/>
  <c r="Q78" i="11"/>
  <c r="U78" i="11"/>
  <c r="H79" i="11"/>
  <c r="G79" i="11" s="1"/>
  <c r="K79" i="11"/>
  <c r="J79" i="11" s="1"/>
  <c r="L79" i="11"/>
  <c r="M79" i="11"/>
  <c r="Q79" i="11"/>
  <c r="U79" i="11"/>
  <c r="H80" i="11"/>
  <c r="G80" i="11" s="1"/>
  <c r="K80" i="11"/>
  <c r="J80" i="11" s="1"/>
  <c r="L80" i="11"/>
  <c r="M80" i="11"/>
  <c r="Q80" i="11"/>
  <c r="U80" i="11"/>
  <c r="H81" i="11"/>
  <c r="G81" i="11" s="1"/>
  <c r="K81" i="11"/>
  <c r="J81" i="11" s="1"/>
  <c r="L81" i="11"/>
  <c r="M81" i="11"/>
  <c r="Q81" i="11"/>
  <c r="U81" i="11"/>
  <c r="H82" i="11"/>
  <c r="G82" i="11" s="1"/>
  <c r="K82" i="11"/>
  <c r="J82" i="11" s="1"/>
  <c r="L82" i="11"/>
  <c r="M82" i="11"/>
  <c r="Q82" i="11"/>
  <c r="U82" i="11"/>
  <c r="H83" i="11"/>
  <c r="G83" i="11" s="1"/>
  <c r="K83" i="11"/>
  <c r="J83" i="11" s="1"/>
  <c r="L83" i="11"/>
  <c r="M83" i="11"/>
  <c r="Q83" i="11"/>
  <c r="U83" i="11"/>
  <c r="H84" i="11"/>
  <c r="G84" i="11" s="1"/>
  <c r="K84" i="11"/>
  <c r="J84" i="11" s="1"/>
  <c r="L84" i="11"/>
  <c r="M84" i="11"/>
  <c r="Q84" i="11"/>
  <c r="U84" i="11"/>
  <c r="H85" i="11"/>
  <c r="G85" i="11" s="1"/>
  <c r="K85" i="11"/>
  <c r="J85" i="11" s="1"/>
  <c r="L85" i="11"/>
  <c r="M85" i="11"/>
  <c r="Q85" i="11"/>
  <c r="U85" i="11"/>
  <c r="H86" i="11"/>
  <c r="G86" i="11" s="1"/>
  <c r="K86" i="11"/>
  <c r="J86" i="11" s="1"/>
  <c r="L86" i="11"/>
  <c r="M86" i="11"/>
  <c r="Q86" i="11"/>
  <c r="U86" i="11"/>
  <c r="H87" i="11"/>
  <c r="G87" i="11" s="1"/>
  <c r="K87" i="11"/>
  <c r="J87" i="11" s="1"/>
  <c r="L87" i="11"/>
  <c r="M87" i="11"/>
  <c r="Q87" i="11"/>
  <c r="U87" i="11"/>
  <c r="H88" i="11"/>
  <c r="G88" i="11" s="1"/>
  <c r="K88" i="11"/>
  <c r="J88" i="11" s="1"/>
  <c r="L88" i="11"/>
  <c r="M88" i="11"/>
  <c r="Q88" i="11"/>
  <c r="U88" i="11"/>
  <c r="H89" i="11"/>
  <c r="G89" i="11" s="1"/>
  <c r="K89" i="11"/>
  <c r="J89" i="11" s="1"/>
  <c r="L89" i="11"/>
  <c r="M89" i="11"/>
  <c r="Q89" i="11"/>
  <c r="U89" i="11"/>
  <c r="H90" i="11"/>
  <c r="G90" i="11" s="1"/>
  <c r="K90" i="11"/>
  <c r="J90" i="11" s="1"/>
  <c r="L90" i="11"/>
  <c r="M90" i="11"/>
  <c r="Q90" i="11"/>
  <c r="U90" i="11"/>
  <c r="H91" i="11"/>
  <c r="G91" i="11" s="1"/>
  <c r="K91" i="11"/>
  <c r="J91" i="11" s="1"/>
  <c r="L91" i="11"/>
  <c r="M91" i="11"/>
  <c r="Q91" i="11"/>
  <c r="U91" i="11"/>
  <c r="H92" i="11"/>
  <c r="G92" i="11" s="1"/>
  <c r="K92" i="11"/>
  <c r="J92" i="11" s="1"/>
  <c r="L92" i="11"/>
  <c r="M92" i="11"/>
  <c r="Q92" i="11"/>
  <c r="U92" i="11"/>
  <c r="H93" i="11"/>
  <c r="G93" i="11" s="1"/>
  <c r="K93" i="11"/>
  <c r="J93" i="11" s="1"/>
  <c r="L93" i="11"/>
  <c r="M93" i="11"/>
  <c r="Q93" i="11"/>
  <c r="U93" i="11"/>
  <c r="H94" i="11"/>
  <c r="G94" i="11" s="1"/>
  <c r="K94" i="11"/>
  <c r="J94" i="11" s="1"/>
  <c r="L94" i="11"/>
  <c r="M94" i="11"/>
  <c r="Q94" i="11"/>
  <c r="U94" i="11"/>
  <c r="H95" i="11"/>
  <c r="G95" i="11" s="1"/>
  <c r="K95" i="11"/>
  <c r="J95" i="11" s="1"/>
  <c r="L95" i="11"/>
  <c r="M95" i="11"/>
  <c r="Q95" i="11"/>
  <c r="U95" i="11"/>
  <c r="H96" i="11"/>
  <c r="G96" i="11" s="1"/>
  <c r="K96" i="11"/>
  <c r="J96" i="11" s="1"/>
  <c r="L96" i="11"/>
  <c r="M96" i="11"/>
  <c r="Q96" i="11"/>
  <c r="U96" i="11"/>
  <c r="H97" i="11"/>
  <c r="G97" i="11" s="1"/>
  <c r="K97" i="11"/>
  <c r="J97" i="11" s="1"/>
  <c r="L97" i="11"/>
  <c r="M97" i="11"/>
  <c r="Q97" i="11"/>
  <c r="U97" i="11"/>
  <c r="H98" i="11"/>
  <c r="G98" i="11" s="1"/>
  <c r="K98" i="11"/>
  <c r="J98" i="11" s="1"/>
  <c r="L98" i="11"/>
  <c r="M98" i="11"/>
  <c r="Q98" i="11"/>
  <c r="U98" i="11"/>
  <c r="H99" i="11"/>
  <c r="G99" i="11" s="1"/>
  <c r="K99" i="11"/>
  <c r="J99" i="11" s="1"/>
  <c r="L99" i="11"/>
  <c r="M99" i="11"/>
  <c r="Q99" i="11"/>
  <c r="U99" i="11"/>
  <c r="H100" i="11"/>
  <c r="G100" i="11" s="1"/>
  <c r="K100" i="11"/>
  <c r="J100" i="11" s="1"/>
  <c r="L100" i="11"/>
  <c r="M100" i="11"/>
  <c r="Q100" i="11"/>
  <c r="U100" i="11"/>
  <c r="H101" i="11"/>
  <c r="G101" i="11" s="1"/>
  <c r="K101" i="11"/>
  <c r="J101" i="11" s="1"/>
  <c r="L101" i="11"/>
  <c r="M101" i="11"/>
  <c r="Q101" i="11"/>
  <c r="U101" i="11"/>
  <c r="H102" i="11"/>
  <c r="G102" i="11" s="1"/>
  <c r="K102" i="11"/>
  <c r="J102" i="11" s="1"/>
  <c r="L102" i="11"/>
  <c r="M102" i="11"/>
  <c r="Q102" i="11"/>
  <c r="U102" i="11"/>
  <c r="H103" i="11"/>
  <c r="G103" i="11" s="1"/>
  <c r="K103" i="11"/>
  <c r="J103" i="11" s="1"/>
  <c r="L103" i="11"/>
  <c r="M103" i="11"/>
  <c r="Q103" i="11"/>
  <c r="U103" i="11"/>
  <c r="H104" i="11"/>
  <c r="G104" i="11" s="1"/>
  <c r="K104" i="11"/>
  <c r="J104" i="11" s="1"/>
  <c r="L104" i="11"/>
  <c r="M104" i="11"/>
  <c r="Q104" i="11"/>
  <c r="U104" i="11"/>
  <c r="H105" i="11"/>
  <c r="G105" i="11" s="1"/>
  <c r="K105" i="11"/>
  <c r="J105" i="11" s="1"/>
  <c r="L105" i="11"/>
  <c r="M105" i="11"/>
  <c r="Q105" i="11"/>
  <c r="U105" i="11"/>
  <c r="H106" i="11"/>
  <c r="G106" i="11" s="1"/>
  <c r="K106" i="11"/>
  <c r="J106" i="11" s="1"/>
  <c r="L106" i="11"/>
  <c r="M106" i="11"/>
  <c r="Q106" i="11"/>
  <c r="U106" i="11"/>
  <c r="H107" i="11"/>
  <c r="G107" i="11" s="1"/>
  <c r="K107" i="11"/>
  <c r="J107" i="11" s="1"/>
  <c r="L107" i="11"/>
  <c r="M107" i="11"/>
  <c r="Q107" i="11"/>
  <c r="U107" i="11"/>
  <c r="H108" i="11"/>
  <c r="G108" i="11" s="1"/>
  <c r="K108" i="11"/>
  <c r="J108" i="11" s="1"/>
  <c r="L108" i="11"/>
  <c r="M108" i="11"/>
  <c r="Q108" i="11"/>
  <c r="U108" i="11"/>
  <c r="H109" i="11"/>
  <c r="G109" i="11" s="1"/>
  <c r="K109" i="11"/>
  <c r="J109" i="11" s="1"/>
  <c r="L109" i="11"/>
  <c r="M109" i="11"/>
  <c r="Q109" i="11"/>
  <c r="U109" i="11"/>
  <c r="H110" i="11"/>
  <c r="G110" i="11" s="1"/>
  <c r="K110" i="11"/>
  <c r="J110" i="11" s="1"/>
  <c r="L110" i="11"/>
  <c r="M110" i="11"/>
  <c r="Q110" i="11"/>
  <c r="U110" i="11"/>
  <c r="H111" i="11"/>
  <c r="G111" i="11" s="1"/>
  <c r="K111" i="11"/>
  <c r="J111" i="11" s="1"/>
  <c r="L111" i="11"/>
  <c r="M111" i="11"/>
  <c r="Q111" i="11"/>
  <c r="U111" i="11"/>
  <c r="H112" i="11"/>
  <c r="G112" i="11" s="1"/>
  <c r="K112" i="11"/>
  <c r="J112" i="11" s="1"/>
  <c r="L112" i="11"/>
  <c r="M112" i="11"/>
  <c r="Q112" i="11"/>
  <c r="U112" i="11"/>
  <c r="H113" i="11"/>
  <c r="G113" i="11" s="1"/>
  <c r="K113" i="11"/>
  <c r="J113" i="11" s="1"/>
  <c r="L113" i="11"/>
  <c r="M113" i="11"/>
  <c r="Q113" i="11"/>
  <c r="U113" i="11"/>
  <c r="H114" i="11"/>
  <c r="G114" i="11" s="1"/>
  <c r="K114" i="11"/>
  <c r="J114" i="11" s="1"/>
  <c r="L114" i="11"/>
  <c r="M114" i="11"/>
  <c r="Q114" i="11"/>
  <c r="U114" i="11"/>
  <c r="H115" i="11"/>
  <c r="G115" i="11" s="1"/>
  <c r="K115" i="11"/>
  <c r="J115" i="11" s="1"/>
  <c r="L115" i="11"/>
  <c r="M115" i="11"/>
  <c r="Q115" i="11"/>
  <c r="U115" i="11"/>
  <c r="H116" i="11"/>
  <c r="G116" i="11" s="1"/>
  <c r="K116" i="11"/>
  <c r="J116" i="11" s="1"/>
  <c r="L116" i="11"/>
  <c r="M116" i="11"/>
  <c r="Q116" i="11"/>
  <c r="U116" i="11"/>
  <c r="H117" i="11"/>
  <c r="G117" i="11" s="1"/>
  <c r="K117" i="11"/>
  <c r="J117" i="11" s="1"/>
  <c r="L117" i="11"/>
  <c r="M117" i="11"/>
  <c r="Q117" i="11"/>
  <c r="U117" i="11"/>
  <c r="H118" i="11"/>
  <c r="G118" i="11" s="1"/>
  <c r="K118" i="11"/>
  <c r="J118" i="11" s="1"/>
  <c r="L118" i="11"/>
  <c r="M118" i="11"/>
  <c r="Q118" i="11"/>
  <c r="U118" i="11"/>
  <c r="H119" i="11"/>
  <c r="G119" i="11" s="1"/>
  <c r="K119" i="11"/>
  <c r="J119" i="11" s="1"/>
  <c r="L119" i="11"/>
  <c r="M119" i="11"/>
  <c r="Q119" i="11"/>
  <c r="U119" i="11"/>
  <c r="H120" i="11"/>
  <c r="G120" i="11" s="1"/>
  <c r="K120" i="11"/>
  <c r="J120" i="11" s="1"/>
  <c r="L120" i="11"/>
  <c r="M120" i="11"/>
  <c r="Q120" i="11"/>
  <c r="U120" i="11"/>
  <c r="H121" i="11"/>
  <c r="G121" i="11" s="1"/>
  <c r="K121" i="11"/>
  <c r="J121" i="11" s="1"/>
  <c r="L121" i="11"/>
  <c r="M121" i="11"/>
  <c r="Q121" i="11"/>
  <c r="U121" i="11"/>
  <c r="H122" i="11"/>
  <c r="G122" i="11" s="1"/>
  <c r="K122" i="11"/>
  <c r="J122" i="11" s="1"/>
  <c r="L122" i="11"/>
  <c r="M122" i="11"/>
  <c r="Q122" i="11"/>
  <c r="U122" i="11"/>
  <c r="H123" i="11"/>
  <c r="G123" i="11" s="1"/>
  <c r="K123" i="11"/>
  <c r="J123" i="11" s="1"/>
  <c r="L123" i="11"/>
  <c r="M123" i="11"/>
  <c r="Q123" i="11"/>
  <c r="U123" i="11"/>
  <c r="H124" i="11"/>
  <c r="G124" i="11" s="1"/>
  <c r="K124" i="11"/>
  <c r="J124" i="11" s="1"/>
  <c r="L124" i="11"/>
  <c r="M124" i="11"/>
  <c r="Q124" i="11"/>
  <c r="U124" i="11"/>
  <c r="H125" i="11"/>
  <c r="G125" i="11" s="1"/>
  <c r="K125" i="11"/>
  <c r="J125" i="11" s="1"/>
  <c r="L125" i="11"/>
  <c r="M125" i="11"/>
  <c r="Q125" i="11"/>
  <c r="U125" i="11"/>
  <c r="H126" i="11"/>
  <c r="G126" i="11" s="1"/>
  <c r="K126" i="11"/>
  <c r="J126" i="11" s="1"/>
  <c r="L126" i="11"/>
  <c r="M126" i="11"/>
  <c r="Q126" i="11"/>
  <c r="U126" i="11"/>
  <c r="H127" i="11"/>
  <c r="G127" i="11" s="1"/>
  <c r="K127" i="11"/>
  <c r="J127" i="11" s="1"/>
  <c r="L127" i="11"/>
  <c r="M127" i="11"/>
  <c r="Q127" i="11"/>
  <c r="U127" i="11"/>
  <c r="H128" i="11"/>
  <c r="G128" i="11" s="1"/>
  <c r="K128" i="11"/>
  <c r="J128" i="11" s="1"/>
  <c r="L128" i="11"/>
  <c r="M128" i="11"/>
  <c r="Q128" i="11"/>
  <c r="U128" i="11"/>
  <c r="H129" i="11"/>
  <c r="G129" i="11" s="1"/>
  <c r="K129" i="11"/>
  <c r="J129" i="11" s="1"/>
  <c r="L129" i="11"/>
  <c r="M129" i="11"/>
  <c r="Q129" i="11"/>
  <c r="U129" i="11"/>
  <c r="H130" i="11"/>
  <c r="G130" i="11" s="1"/>
  <c r="K130" i="11"/>
  <c r="J130" i="11" s="1"/>
  <c r="L130" i="11"/>
  <c r="M130" i="11"/>
  <c r="Q130" i="11"/>
  <c r="U130" i="11"/>
  <c r="H131" i="11"/>
  <c r="G131" i="11" s="1"/>
  <c r="K131" i="11"/>
  <c r="J131" i="11" s="1"/>
  <c r="L131" i="11"/>
  <c r="M131" i="11"/>
  <c r="Q131" i="11"/>
  <c r="U131" i="11"/>
  <c r="H132" i="11"/>
  <c r="G132" i="11" s="1"/>
  <c r="K132" i="11"/>
  <c r="J132" i="11" s="1"/>
  <c r="L132" i="11"/>
  <c r="M132" i="11"/>
  <c r="Q132" i="11"/>
  <c r="U132" i="11"/>
  <c r="H133" i="11"/>
  <c r="G133" i="11" s="1"/>
  <c r="K133" i="11"/>
  <c r="J133" i="11" s="1"/>
  <c r="L133" i="11"/>
  <c r="M133" i="11"/>
  <c r="Q133" i="11"/>
  <c r="U133" i="11"/>
  <c r="H134" i="11"/>
  <c r="G134" i="11" s="1"/>
  <c r="K134" i="11"/>
  <c r="J134" i="11" s="1"/>
  <c r="L134" i="11"/>
  <c r="M134" i="11"/>
  <c r="Q134" i="11"/>
  <c r="U134" i="11"/>
  <c r="H135" i="11"/>
  <c r="G135" i="11" s="1"/>
  <c r="K135" i="11"/>
  <c r="J135" i="11" s="1"/>
  <c r="L135" i="11"/>
  <c r="M135" i="11"/>
  <c r="Q135" i="11"/>
  <c r="U135" i="11"/>
  <c r="H136" i="11"/>
  <c r="G136" i="11" s="1"/>
  <c r="K136" i="11"/>
  <c r="J136" i="11" s="1"/>
  <c r="L136" i="11"/>
  <c r="M136" i="11"/>
  <c r="Q136" i="11"/>
  <c r="U136" i="11"/>
  <c r="H137" i="11"/>
  <c r="G137" i="11" s="1"/>
  <c r="K137" i="11"/>
  <c r="J137" i="11" s="1"/>
  <c r="L137" i="11"/>
  <c r="M137" i="11"/>
  <c r="Q137" i="11"/>
  <c r="U137" i="11"/>
  <c r="H138" i="11"/>
  <c r="G138" i="11" s="1"/>
  <c r="K138" i="11"/>
  <c r="J138" i="11" s="1"/>
  <c r="L138" i="11"/>
  <c r="M138" i="11"/>
  <c r="Q138" i="11"/>
  <c r="U138" i="11"/>
  <c r="H139" i="11"/>
  <c r="G139" i="11" s="1"/>
  <c r="K139" i="11"/>
  <c r="J139" i="11" s="1"/>
  <c r="L139" i="11"/>
  <c r="M139" i="11"/>
  <c r="Q139" i="11"/>
  <c r="U139" i="11"/>
  <c r="H140" i="11"/>
  <c r="G140" i="11" s="1"/>
  <c r="K140" i="11"/>
  <c r="J140" i="11" s="1"/>
  <c r="L140" i="11"/>
  <c r="M140" i="11"/>
  <c r="Q140" i="11"/>
  <c r="U140" i="11"/>
  <c r="H141" i="11"/>
  <c r="G141" i="11" s="1"/>
  <c r="K141" i="11"/>
  <c r="J141" i="11" s="1"/>
  <c r="L141" i="11"/>
  <c r="M141" i="11"/>
  <c r="Q141" i="11"/>
  <c r="U141" i="11"/>
  <c r="H142" i="11"/>
  <c r="G142" i="11" s="1"/>
  <c r="K142" i="11"/>
  <c r="J142" i="11" s="1"/>
  <c r="L142" i="11"/>
  <c r="M142" i="11"/>
  <c r="Q142" i="11"/>
  <c r="U142" i="11"/>
  <c r="H143" i="11"/>
  <c r="G143" i="11" s="1"/>
  <c r="K143" i="11"/>
  <c r="J143" i="11" s="1"/>
  <c r="L143" i="11"/>
  <c r="M143" i="11"/>
  <c r="Q143" i="11"/>
  <c r="U143" i="11"/>
  <c r="H144" i="11"/>
  <c r="G144" i="11" s="1"/>
  <c r="K144" i="11"/>
  <c r="J144" i="11" s="1"/>
  <c r="L144" i="11"/>
  <c r="M144" i="11"/>
  <c r="Q144" i="11"/>
  <c r="U144" i="11"/>
  <c r="H145" i="11"/>
  <c r="G145" i="11" s="1"/>
  <c r="K145" i="11"/>
  <c r="J145" i="11" s="1"/>
  <c r="L145" i="11"/>
  <c r="M145" i="11"/>
  <c r="Q145" i="11"/>
  <c r="U145" i="11"/>
  <c r="H146" i="11"/>
  <c r="G146" i="11" s="1"/>
  <c r="K146" i="11"/>
  <c r="J146" i="11" s="1"/>
  <c r="L146" i="11"/>
  <c r="M146" i="11"/>
  <c r="Q146" i="11"/>
  <c r="U146" i="11"/>
  <c r="H147" i="11"/>
  <c r="G147" i="11" s="1"/>
  <c r="K147" i="11"/>
  <c r="J147" i="11" s="1"/>
  <c r="L147" i="11"/>
  <c r="M147" i="11"/>
  <c r="Q147" i="11"/>
  <c r="U147" i="11"/>
  <c r="H148" i="11"/>
  <c r="G148" i="11" s="1"/>
  <c r="K148" i="11"/>
  <c r="J148" i="11" s="1"/>
  <c r="L148" i="11"/>
  <c r="M148" i="11"/>
  <c r="Q148" i="11"/>
  <c r="U148" i="11"/>
  <c r="H149" i="11"/>
  <c r="G149" i="11" s="1"/>
  <c r="K149" i="11"/>
  <c r="J149" i="11" s="1"/>
  <c r="L149" i="11"/>
  <c r="M149" i="11"/>
  <c r="Q149" i="11"/>
  <c r="U149" i="11"/>
  <c r="H150" i="11"/>
  <c r="G150" i="11" s="1"/>
  <c r="K150" i="11"/>
  <c r="J150" i="11" s="1"/>
  <c r="L150" i="11"/>
  <c r="M150" i="11"/>
  <c r="Q150" i="11"/>
  <c r="U150" i="11"/>
  <c r="H151" i="11"/>
  <c r="G151" i="11" s="1"/>
  <c r="K151" i="11"/>
  <c r="J151" i="11" s="1"/>
  <c r="L151" i="11"/>
  <c r="M151" i="11"/>
  <c r="Q151" i="11"/>
  <c r="U151" i="11"/>
  <c r="H152" i="11"/>
  <c r="G152" i="11" s="1"/>
  <c r="K152" i="11"/>
  <c r="J152" i="11" s="1"/>
  <c r="L152" i="11"/>
  <c r="M152" i="11"/>
  <c r="Q152" i="11"/>
  <c r="U152" i="11"/>
  <c r="H153" i="11"/>
  <c r="G153" i="11" s="1"/>
  <c r="K153" i="11"/>
  <c r="J153" i="11" s="1"/>
  <c r="L153" i="11"/>
  <c r="M153" i="11"/>
  <c r="Q153" i="11"/>
  <c r="U153" i="11"/>
  <c r="H154" i="11"/>
  <c r="G154" i="11" s="1"/>
  <c r="K154" i="11"/>
  <c r="J154" i="11" s="1"/>
  <c r="L154" i="11"/>
  <c r="M154" i="11"/>
  <c r="Q154" i="11"/>
  <c r="U154" i="11"/>
  <c r="H155" i="11"/>
  <c r="G155" i="11" s="1"/>
  <c r="K155" i="11"/>
  <c r="J155" i="11" s="1"/>
  <c r="L155" i="11"/>
  <c r="M155" i="11"/>
  <c r="Q155" i="11"/>
  <c r="U155" i="11"/>
  <c r="H156" i="11"/>
  <c r="G156" i="11" s="1"/>
  <c r="K156" i="11"/>
  <c r="J156" i="11" s="1"/>
  <c r="L156" i="11"/>
  <c r="M156" i="11"/>
  <c r="Q156" i="11"/>
  <c r="U156" i="11"/>
  <c r="H157" i="11"/>
  <c r="G157" i="11" s="1"/>
  <c r="K157" i="11"/>
  <c r="J157" i="11" s="1"/>
  <c r="L157" i="11"/>
  <c r="M157" i="11"/>
  <c r="Q157" i="11"/>
  <c r="U157" i="11"/>
  <c r="H158" i="11"/>
  <c r="G158" i="11" s="1"/>
  <c r="K158" i="11"/>
  <c r="J158" i="11" s="1"/>
  <c r="L158" i="11"/>
  <c r="M158" i="11"/>
  <c r="Q158" i="11"/>
  <c r="U158" i="11"/>
  <c r="H159" i="11"/>
  <c r="G159" i="11" s="1"/>
  <c r="K159" i="11"/>
  <c r="J159" i="11" s="1"/>
  <c r="L159" i="11"/>
  <c r="M159" i="11"/>
  <c r="Q159" i="11"/>
  <c r="U159" i="11"/>
  <c r="H160" i="11"/>
  <c r="G160" i="11" s="1"/>
  <c r="K160" i="11"/>
  <c r="J160" i="11" s="1"/>
  <c r="L160" i="11"/>
  <c r="M160" i="11"/>
  <c r="Q160" i="11"/>
  <c r="U160" i="11"/>
  <c r="H161" i="11"/>
  <c r="G161" i="11" s="1"/>
  <c r="K161" i="11"/>
  <c r="J161" i="11" s="1"/>
  <c r="L161" i="11"/>
  <c r="M161" i="11"/>
  <c r="Q161" i="11"/>
  <c r="U161" i="11"/>
  <c r="H162" i="11"/>
  <c r="G162" i="11" s="1"/>
  <c r="K162" i="11"/>
  <c r="J162" i="11" s="1"/>
  <c r="L162" i="11"/>
  <c r="M162" i="11"/>
  <c r="Q162" i="11"/>
  <c r="U162" i="11"/>
  <c r="H163" i="11"/>
  <c r="G163" i="11" s="1"/>
  <c r="K163" i="11"/>
  <c r="J163" i="11" s="1"/>
  <c r="L163" i="11"/>
  <c r="M163" i="11"/>
  <c r="Q163" i="11"/>
  <c r="U163" i="11"/>
  <c r="H164" i="11"/>
  <c r="G164" i="11" s="1"/>
  <c r="K164" i="11"/>
  <c r="J164" i="11" s="1"/>
  <c r="L164" i="11"/>
  <c r="M164" i="11"/>
  <c r="Q164" i="11"/>
  <c r="U164" i="11"/>
  <c r="H165" i="11"/>
  <c r="G165" i="11" s="1"/>
  <c r="K165" i="11"/>
  <c r="J165" i="11" s="1"/>
  <c r="L165" i="11"/>
  <c r="M165" i="11"/>
  <c r="Q165" i="11"/>
  <c r="U165" i="11"/>
  <c r="H166" i="11"/>
  <c r="G166" i="11" s="1"/>
  <c r="K166" i="11"/>
  <c r="J166" i="11" s="1"/>
  <c r="L166" i="11"/>
  <c r="M166" i="11"/>
  <c r="Q166" i="11"/>
  <c r="U166" i="11"/>
  <c r="H167" i="11"/>
  <c r="G167" i="11" s="1"/>
  <c r="K167" i="11"/>
  <c r="J167" i="11" s="1"/>
  <c r="L167" i="11"/>
  <c r="M167" i="11"/>
  <c r="Q167" i="11"/>
  <c r="U167" i="11"/>
  <c r="H168" i="11"/>
  <c r="G168" i="11" s="1"/>
  <c r="K168" i="11"/>
  <c r="J168" i="11" s="1"/>
  <c r="L168" i="11"/>
  <c r="M168" i="11"/>
  <c r="Q168" i="11"/>
  <c r="U168" i="11"/>
  <c r="H169" i="11"/>
  <c r="G169" i="11" s="1"/>
  <c r="K169" i="11"/>
  <c r="J169" i="11" s="1"/>
  <c r="L169" i="11"/>
  <c r="M169" i="11"/>
  <c r="Q169" i="11"/>
  <c r="U169" i="11"/>
  <c r="H170" i="11"/>
  <c r="G170" i="11" s="1"/>
  <c r="K170" i="11"/>
  <c r="J170" i="11" s="1"/>
  <c r="L170" i="11"/>
  <c r="M170" i="11"/>
  <c r="Q170" i="11"/>
  <c r="U170" i="11"/>
  <c r="H171" i="11"/>
  <c r="G171" i="11" s="1"/>
  <c r="K171" i="11"/>
  <c r="J171" i="11" s="1"/>
  <c r="L171" i="11"/>
  <c r="M171" i="11"/>
  <c r="Q171" i="11"/>
  <c r="U171" i="11"/>
  <c r="H172" i="11"/>
  <c r="G172" i="11" s="1"/>
  <c r="K172" i="11"/>
  <c r="J172" i="11" s="1"/>
  <c r="L172" i="11"/>
  <c r="M172" i="11"/>
  <c r="Q172" i="11"/>
  <c r="U172" i="11"/>
  <c r="H173" i="11"/>
  <c r="G173" i="11" s="1"/>
  <c r="K173" i="11"/>
  <c r="J173" i="11" s="1"/>
  <c r="L173" i="11"/>
  <c r="M173" i="11"/>
  <c r="Q173" i="11"/>
  <c r="U173" i="11"/>
  <c r="H174" i="11"/>
  <c r="G174" i="11" s="1"/>
  <c r="K174" i="11"/>
  <c r="J174" i="11" s="1"/>
  <c r="L174" i="11"/>
  <c r="M174" i="11"/>
  <c r="Q174" i="11"/>
  <c r="U174" i="11"/>
  <c r="H175" i="11"/>
  <c r="G175" i="11" s="1"/>
  <c r="K175" i="11"/>
  <c r="J175" i="11" s="1"/>
  <c r="L175" i="11"/>
  <c r="M175" i="11"/>
  <c r="Q175" i="11"/>
  <c r="U175" i="11"/>
  <c r="H176" i="11"/>
  <c r="G176" i="11" s="1"/>
  <c r="K176" i="11"/>
  <c r="J176" i="11" s="1"/>
  <c r="L176" i="11"/>
  <c r="M176" i="11"/>
  <c r="Q176" i="11"/>
  <c r="U176" i="11"/>
  <c r="H177" i="11"/>
  <c r="G177" i="11" s="1"/>
  <c r="K177" i="11"/>
  <c r="J177" i="11" s="1"/>
  <c r="L177" i="11"/>
  <c r="M177" i="11"/>
  <c r="Q177" i="11"/>
  <c r="U177" i="11"/>
  <c r="H178" i="11"/>
  <c r="G178" i="11" s="1"/>
  <c r="K178" i="11"/>
  <c r="J178" i="11" s="1"/>
  <c r="L178" i="11"/>
  <c r="M178" i="11"/>
  <c r="Q178" i="11"/>
  <c r="U178" i="11"/>
  <c r="H179" i="11"/>
  <c r="G179" i="11" s="1"/>
  <c r="K179" i="11"/>
  <c r="J179" i="11" s="1"/>
  <c r="L179" i="11"/>
  <c r="M179" i="11"/>
  <c r="Q179" i="11"/>
  <c r="U179" i="11"/>
  <c r="H180" i="11"/>
  <c r="G180" i="11" s="1"/>
  <c r="K180" i="11"/>
  <c r="J180" i="11" s="1"/>
  <c r="L180" i="11"/>
  <c r="M180" i="11"/>
  <c r="Q180" i="11"/>
  <c r="U180" i="11"/>
  <c r="H181" i="11"/>
  <c r="G181" i="11" s="1"/>
  <c r="K181" i="11"/>
  <c r="J181" i="11" s="1"/>
  <c r="L181" i="11"/>
  <c r="M181" i="11"/>
  <c r="Q181" i="11"/>
  <c r="U181" i="11"/>
  <c r="H182" i="11"/>
  <c r="G182" i="11" s="1"/>
  <c r="K182" i="11"/>
  <c r="J182" i="11" s="1"/>
  <c r="L182" i="11"/>
  <c r="M182" i="11"/>
  <c r="Q182" i="11"/>
  <c r="U182" i="11"/>
  <c r="H183" i="11"/>
  <c r="G183" i="11" s="1"/>
  <c r="K183" i="11"/>
  <c r="J183" i="11" s="1"/>
  <c r="L183" i="11"/>
  <c r="M183" i="11"/>
  <c r="Q183" i="11"/>
  <c r="U183" i="11"/>
  <c r="H184" i="11"/>
  <c r="G184" i="11" s="1"/>
  <c r="K184" i="11"/>
  <c r="J184" i="11" s="1"/>
  <c r="L184" i="11"/>
  <c r="M184" i="11"/>
  <c r="Q184" i="11"/>
  <c r="U184" i="11"/>
  <c r="H185" i="11"/>
  <c r="G185" i="11" s="1"/>
  <c r="K185" i="11"/>
  <c r="J185" i="11" s="1"/>
  <c r="L185" i="11"/>
  <c r="M185" i="11"/>
  <c r="Q185" i="11"/>
  <c r="U185" i="11"/>
  <c r="H186" i="11"/>
  <c r="G186" i="11" s="1"/>
  <c r="K186" i="11"/>
  <c r="J186" i="11" s="1"/>
  <c r="L186" i="11"/>
  <c r="M186" i="11"/>
  <c r="Q186" i="11"/>
  <c r="U186" i="11"/>
  <c r="H187" i="11"/>
  <c r="G187" i="11" s="1"/>
  <c r="K187" i="11"/>
  <c r="J187" i="11" s="1"/>
  <c r="L187" i="11"/>
  <c r="M187" i="11"/>
  <c r="Q187" i="11"/>
  <c r="U187" i="11"/>
  <c r="H188" i="11"/>
  <c r="G188" i="11" s="1"/>
  <c r="K188" i="11"/>
  <c r="J188" i="11" s="1"/>
  <c r="L188" i="11"/>
  <c r="M188" i="11"/>
  <c r="Q188" i="11"/>
  <c r="U188" i="11"/>
  <c r="H189" i="11"/>
  <c r="G189" i="11" s="1"/>
  <c r="K189" i="11"/>
  <c r="J189" i="11" s="1"/>
  <c r="L189" i="11"/>
  <c r="M189" i="11"/>
  <c r="Q189" i="11"/>
  <c r="U189" i="11"/>
  <c r="H190" i="11"/>
  <c r="G190" i="11" s="1"/>
  <c r="K190" i="11"/>
  <c r="J190" i="11" s="1"/>
  <c r="L190" i="11"/>
  <c r="M190" i="11"/>
  <c r="Q190" i="11"/>
  <c r="U190" i="11"/>
  <c r="H191" i="11"/>
  <c r="G191" i="11" s="1"/>
  <c r="K191" i="11"/>
  <c r="J191" i="11" s="1"/>
  <c r="L191" i="11"/>
  <c r="M191" i="11"/>
  <c r="Q191" i="11"/>
  <c r="U191" i="11"/>
  <c r="H192" i="11"/>
  <c r="G192" i="11" s="1"/>
  <c r="K192" i="11"/>
  <c r="J192" i="11" s="1"/>
  <c r="L192" i="11"/>
  <c r="M192" i="11"/>
  <c r="Q192" i="11"/>
  <c r="U192" i="11"/>
  <c r="H193" i="11"/>
  <c r="G193" i="11" s="1"/>
  <c r="K193" i="11"/>
  <c r="J193" i="11" s="1"/>
  <c r="L193" i="11"/>
  <c r="M193" i="11"/>
  <c r="Q193" i="11"/>
  <c r="U193" i="11"/>
  <c r="H194" i="11"/>
  <c r="G194" i="11" s="1"/>
  <c r="K194" i="11"/>
  <c r="J194" i="11" s="1"/>
  <c r="L194" i="11"/>
  <c r="M194" i="11"/>
  <c r="Q194" i="11"/>
  <c r="U194" i="11"/>
  <c r="H195" i="11"/>
  <c r="G195" i="11" s="1"/>
  <c r="K195" i="11"/>
  <c r="J195" i="11" s="1"/>
  <c r="L195" i="11"/>
  <c r="M195" i="11"/>
  <c r="Q195" i="11"/>
  <c r="U195" i="11"/>
  <c r="H196" i="11"/>
  <c r="G196" i="11" s="1"/>
  <c r="K196" i="11"/>
  <c r="J196" i="11" s="1"/>
  <c r="L196" i="11"/>
  <c r="M196" i="11"/>
  <c r="Q196" i="11"/>
  <c r="U196" i="11"/>
  <c r="H197" i="11"/>
  <c r="G197" i="11" s="1"/>
  <c r="K197" i="11"/>
  <c r="J197" i="11" s="1"/>
  <c r="L197" i="11"/>
  <c r="M197" i="11"/>
  <c r="Q197" i="11"/>
  <c r="U197" i="11"/>
  <c r="H198" i="11"/>
  <c r="G198" i="11" s="1"/>
  <c r="K198" i="11"/>
  <c r="J198" i="11" s="1"/>
  <c r="L198" i="11"/>
  <c r="M198" i="11"/>
  <c r="Q198" i="11"/>
  <c r="U198" i="11"/>
  <c r="H199" i="11"/>
  <c r="G199" i="11" s="1"/>
  <c r="K199" i="11"/>
  <c r="J199" i="11" s="1"/>
  <c r="L199" i="11"/>
  <c r="M199" i="11"/>
  <c r="Q199" i="11"/>
  <c r="U199" i="11"/>
  <c r="H200" i="11"/>
  <c r="G200" i="11" s="1"/>
  <c r="K200" i="11"/>
  <c r="J200" i="11" s="1"/>
  <c r="L200" i="11"/>
  <c r="M200" i="11"/>
  <c r="Q200" i="11"/>
  <c r="U200" i="11"/>
  <c r="H201" i="11"/>
  <c r="G201" i="11" s="1"/>
  <c r="K201" i="11"/>
  <c r="J201" i="11" s="1"/>
  <c r="L201" i="11"/>
  <c r="M201" i="11"/>
  <c r="Q201" i="11"/>
  <c r="U201" i="11"/>
  <c r="H202" i="11"/>
  <c r="G202" i="11" s="1"/>
  <c r="K202" i="11"/>
  <c r="J202" i="11" s="1"/>
  <c r="L202" i="11"/>
  <c r="M202" i="11"/>
  <c r="Q202" i="11"/>
  <c r="U202" i="11"/>
  <c r="H203" i="11"/>
  <c r="G203" i="11" s="1"/>
  <c r="K203" i="11"/>
  <c r="J203" i="11" s="1"/>
  <c r="L203" i="11"/>
  <c r="M203" i="11"/>
  <c r="Q203" i="11"/>
  <c r="U203" i="11"/>
  <c r="H204" i="11"/>
  <c r="G204" i="11" s="1"/>
  <c r="K204" i="11"/>
  <c r="J204" i="11" s="1"/>
  <c r="L204" i="11"/>
  <c r="M204" i="11"/>
  <c r="Q204" i="11"/>
  <c r="U204" i="11"/>
  <c r="H205" i="11"/>
  <c r="G205" i="11" s="1"/>
  <c r="K205" i="11"/>
  <c r="J205" i="11" s="1"/>
  <c r="L205" i="11"/>
  <c r="M205" i="11"/>
  <c r="Q205" i="11"/>
  <c r="U205" i="11"/>
  <c r="H206" i="11"/>
  <c r="G206" i="11" s="1"/>
  <c r="K206" i="11"/>
  <c r="J206" i="11" s="1"/>
  <c r="L206" i="11"/>
  <c r="M206" i="11"/>
  <c r="Q206" i="11"/>
  <c r="U206" i="11"/>
  <c r="H207" i="11"/>
  <c r="G207" i="11" s="1"/>
  <c r="K207" i="11"/>
  <c r="J207" i="11" s="1"/>
  <c r="L207" i="11"/>
  <c r="M207" i="11"/>
  <c r="Q207" i="11"/>
  <c r="U207" i="11"/>
  <c r="H208" i="11"/>
  <c r="G208" i="11" s="1"/>
  <c r="K208" i="11"/>
  <c r="J208" i="11" s="1"/>
  <c r="L208" i="11"/>
  <c r="M208" i="11"/>
  <c r="Q208" i="11"/>
  <c r="U208" i="11"/>
  <c r="H209" i="11"/>
  <c r="G209" i="11" s="1"/>
  <c r="K209" i="11"/>
  <c r="J209" i="11" s="1"/>
  <c r="L209" i="11"/>
  <c r="M209" i="11"/>
  <c r="Q209" i="11"/>
  <c r="U209" i="11"/>
  <c r="H210" i="11"/>
  <c r="G210" i="11" s="1"/>
  <c r="K210" i="11"/>
  <c r="J210" i="11" s="1"/>
  <c r="L210" i="11"/>
  <c r="M210" i="11"/>
  <c r="Q210" i="11"/>
  <c r="U210" i="11"/>
  <c r="H211" i="11"/>
  <c r="G211" i="11" s="1"/>
  <c r="K211" i="11"/>
  <c r="J211" i="11" s="1"/>
  <c r="L211" i="11"/>
  <c r="M211" i="11"/>
  <c r="Q211" i="11"/>
  <c r="U211" i="11"/>
  <c r="H212" i="11"/>
  <c r="G212" i="11" s="1"/>
  <c r="K212" i="11"/>
  <c r="J212" i="11" s="1"/>
  <c r="L212" i="11"/>
  <c r="M212" i="11"/>
  <c r="Q212" i="11"/>
  <c r="U212" i="11"/>
  <c r="H213" i="11"/>
  <c r="G213" i="11" s="1"/>
  <c r="K213" i="11"/>
  <c r="J213" i="11" s="1"/>
  <c r="L213" i="11"/>
  <c r="M213" i="11"/>
  <c r="Q213" i="11"/>
  <c r="U213" i="11"/>
  <c r="H214" i="11"/>
  <c r="G214" i="11" s="1"/>
  <c r="K214" i="11"/>
  <c r="J214" i="11" s="1"/>
  <c r="L214" i="11"/>
  <c r="M214" i="11"/>
  <c r="Q214" i="11"/>
  <c r="U214" i="11"/>
  <c r="H215" i="11"/>
  <c r="G215" i="11" s="1"/>
  <c r="K215" i="11"/>
  <c r="J215" i="11" s="1"/>
  <c r="L215" i="11"/>
  <c r="M215" i="11"/>
  <c r="Q215" i="11"/>
  <c r="U215" i="11"/>
  <c r="H216" i="11"/>
  <c r="G216" i="11" s="1"/>
  <c r="K216" i="11"/>
  <c r="J216" i="11" s="1"/>
  <c r="L216" i="11"/>
  <c r="M216" i="11"/>
  <c r="Q216" i="11"/>
  <c r="U216" i="11"/>
  <c r="H217" i="11"/>
  <c r="G217" i="11" s="1"/>
  <c r="K217" i="11"/>
  <c r="J217" i="11" s="1"/>
  <c r="L217" i="11"/>
  <c r="M217" i="11"/>
  <c r="Q217" i="11"/>
  <c r="U217" i="11"/>
  <c r="H218" i="11"/>
  <c r="G218" i="11" s="1"/>
  <c r="K218" i="11"/>
  <c r="J218" i="11" s="1"/>
  <c r="L218" i="11"/>
  <c r="M218" i="11"/>
  <c r="Q218" i="11"/>
  <c r="U218" i="11"/>
  <c r="H219" i="11"/>
  <c r="G219" i="11" s="1"/>
  <c r="K219" i="11"/>
  <c r="J219" i="11" s="1"/>
  <c r="L219" i="11"/>
  <c r="M219" i="11"/>
  <c r="Q219" i="11"/>
  <c r="U219" i="11"/>
  <c r="H220" i="11"/>
  <c r="G220" i="11" s="1"/>
  <c r="K220" i="11"/>
  <c r="J220" i="11" s="1"/>
  <c r="L220" i="11"/>
  <c r="M220" i="11"/>
  <c r="Q220" i="11"/>
  <c r="U220" i="11"/>
  <c r="H221" i="11"/>
  <c r="G221" i="11" s="1"/>
  <c r="K221" i="11"/>
  <c r="J221" i="11" s="1"/>
  <c r="L221" i="11"/>
  <c r="M221" i="11"/>
  <c r="Q221" i="11"/>
  <c r="U221" i="11"/>
  <c r="H222" i="11"/>
  <c r="G222" i="11" s="1"/>
  <c r="K222" i="11"/>
  <c r="J222" i="11" s="1"/>
  <c r="L222" i="11"/>
  <c r="M222" i="11"/>
  <c r="Q222" i="11"/>
  <c r="U222" i="11"/>
  <c r="H223" i="11"/>
  <c r="G223" i="11" s="1"/>
  <c r="K223" i="11"/>
  <c r="J223" i="11" s="1"/>
  <c r="L223" i="11"/>
  <c r="M223" i="11"/>
  <c r="Q223" i="11"/>
  <c r="U223" i="11"/>
  <c r="H224" i="11"/>
  <c r="G224" i="11" s="1"/>
  <c r="K224" i="11"/>
  <c r="J224" i="11" s="1"/>
  <c r="L224" i="11"/>
  <c r="M224" i="11"/>
  <c r="Q224" i="11"/>
  <c r="U224" i="11"/>
  <c r="H225" i="11"/>
  <c r="G225" i="11" s="1"/>
  <c r="K225" i="11"/>
  <c r="J225" i="11" s="1"/>
  <c r="L225" i="11"/>
  <c r="M225" i="11"/>
  <c r="Q225" i="11"/>
  <c r="U225" i="11"/>
  <c r="H226" i="11"/>
  <c r="G226" i="11" s="1"/>
  <c r="K226" i="11"/>
  <c r="J226" i="11" s="1"/>
  <c r="L226" i="11"/>
  <c r="M226" i="11"/>
  <c r="Q226" i="11"/>
  <c r="U226" i="11"/>
  <c r="H227" i="11"/>
  <c r="G227" i="11" s="1"/>
  <c r="K227" i="11"/>
  <c r="J227" i="11" s="1"/>
  <c r="L227" i="11"/>
  <c r="M227" i="11"/>
  <c r="Q227" i="11"/>
  <c r="U227" i="11"/>
  <c r="H228" i="11"/>
  <c r="G228" i="11" s="1"/>
  <c r="K228" i="11"/>
  <c r="J228" i="11" s="1"/>
  <c r="L228" i="11"/>
  <c r="M228" i="11"/>
  <c r="Q228" i="11"/>
  <c r="U228" i="11"/>
  <c r="H229" i="11"/>
  <c r="G229" i="11" s="1"/>
  <c r="K229" i="11"/>
  <c r="J229" i="11" s="1"/>
  <c r="L229" i="11"/>
  <c r="M229" i="11"/>
  <c r="Q229" i="11"/>
  <c r="U229" i="11"/>
  <c r="H230" i="11"/>
  <c r="G230" i="11" s="1"/>
  <c r="K230" i="11"/>
  <c r="J230" i="11" s="1"/>
  <c r="L230" i="11"/>
  <c r="M230" i="11"/>
  <c r="Q230" i="11"/>
  <c r="U230" i="11"/>
  <c r="H231" i="11"/>
  <c r="G231" i="11" s="1"/>
  <c r="K231" i="11"/>
  <c r="J231" i="11" s="1"/>
  <c r="L231" i="11"/>
  <c r="M231" i="11"/>
  <c r="Q231" i="11"/>
  <c r="U231" i="11"/>
  <c r="H232" i="11"/>
  <c r="G232" i="11" s="1"/>
  <c r="K232" i="11"/>
  <c r="J232" i="11" s="1"/>
  <c r="L232" i="11"/>
  <c r="M232" i="11"/>
  <c r="Q232" i="11"/>
  <c r="U232" i="11"/>
  <c r="H233" i="11"/>
  <c r="G233" i="11" s="1"/>
  <c r="K233" i="11"/>
  <c r="J233" i="11" s="1"/>
  <c r="L233" i="11"/>
  <c r="M233" i="11"/>
  <c r="Q233" i="11"/>
  <c r="U233" i="11"/>
  <c r="H234" i="11"/>
  <c r="G234" i="11" s="1"/>
  <c r="K234" i="11"/>
  <c r="J234" i="11" s="1"/>
  <c r="L234" i="11"/>
  <c r="M234" i="11"/>
  <c r="Q234" i="11"/>
  <c r="U234" i="11"/>
  <c r="H235" i="11"/>
  <c r="G235" i="11" s="1"/>
  <c r="K235" i="11"/>
  <c r="J235" i="11" s="1"/>
  <c r="L235" i="11"/>
  <c r="M235" i="11"/>
  <c r="Q235" i="11"/>
  <c r="U235" i="11"/>
  <c r="H236" i="11"/>
  <c r="G236" i="11" s="1"/>
  <c r="K236" i="11"/>
  <c r="J236" i="11" s="1"/>
  <c r="L236" i="11"/>
  <c r="M236" i="11"/>
  <c r="Q236" i="11"/>
  <c r="U236" i="11"/>
  <c r="H237" i="11"/>
  <c r="G237" i="11" s="1"/>
  <c r="K237" i="11"/>
  <c r="J237" i="11" s="1"/>
  <c r="L237" i="11"/>
  <c r="M237" i="11"/>
  <c r="Q237" i="11"/>
  <c r="U237" i="11"/>
  <c r="H238" i="11"/>
  <c r="G238" i="11" s="1"/>
  <c r="K238" i="11"/>
  <c r="J238" i="11" s="1"/>
  <c r="L238" i="11"/>
  <c r="M238" i="11"/>
  <c r="Q238" i="11"/>
  <c r="U238" i="11"/>
  <c r="H239" i="11"/>
  <c r="G239" i="11" s="1"/>
  <c r="K239" i="11"/>
  <c r="J239" i="11" s="1"/>
  <c r="L239" i="11"/>
  <c r="M239" i="11"/>
  <c r="Q239" i="11"/>
  <c r="U239" i="11"/>
  <c r="H240" i="11"/>
  <c r="G240" i="11" s="1"/>
  <c r="K240" i="11"/>
  <c r="J240" i="11" s="1"/>
  <c r="L240" i="11"/>
  <c r="M240" i="11"/>
  <c r="Q240" i="11"/>
  <c r="U240" i="11"/>
  <c r="H241" i="11"/>
  <c r="G241" i="11" s="1"/>
  <c r="K241" i="11"/>
  <c r="J241" i="11" s="1"/>
  <c r="L241" i="11"/>
  <c r="M241" i="11"/>
  <c r="Q241" i="11"/>
  <c r="U241" i="11"/>
  <c r="H242" i="11"/>
  <c r="G242" i="11" s="1"/>
  <c r="K242" i="11"/>
  <c r="J242" i="11" s="1"/>
  <c r="L242" i="11"/>
  <c r="M242" i="11"/>
  <c r="Q242" i="11"/>
  <c r="U242" i="11"/>
  <c r="H243" i="11"/>
  <c r="G243" i="11" s="1"/>
  <c r="K243" i="11"/>
  <c r="J243" i="11" s="1"/>
  <c r="L243" i="11"/>
  <c r="M243" i="11"/>
  <c r="Q243" i="11"/>
  <c r="U243" i="11"/>
  <c r="H244" i="11"/>
  <c r="G244" i="11" s="1"/>
  <c r="K244" i="11"/>
  <c r="J244" i="11" s="1"/>
  <c r="L244" i="11"/>
  <c r="M244" i="11"/>
  <c r="Q244" i="11"/>
  <c r="U244" i="11"/>
  <c r="H245" i="11"/>
  <c r="G245" i="11" s="1"/>
  <c r="K245" i="11"/>
  <c r="J245" i="11" s="1"/>
  <c r="L245" i="11"/>
  <c r="M245" i="11"/>
  <c r="Q245" i="11"/>
  <c r="U245" i="11"/>
  <c r="H246" i="11"/>
  <c r="G246" i="11" s="1"/>
  <c r="K246" i="11"/>
  <c r="J246" i="11" s="1"/>
  <c r="L246" i="11"/>
  <c r="M246" i="11"/>
  <c r="Q246" i="11"/>
  <c r="U246" i="11"/>
  <c r="H247" i="11"/>
  <c r="G247" i="11" s="1"/>
  <c r="K247" i="11"/>
  <c r="J247" i="11" s="1"/>
  <c r="L247" i="11"/>
  <c r="M247" i="11"/>
  <c r="Q247" i="11"/>
  <c r="U247" i="11"/>
  <c r="H248" i="11"/>
  <c r="G248" i="11" s="1"/>
  <c r="K248" i="11"/>
  <c r="J248" i="11" s="1"/>
  <c r="L248" i="11"/>
  <c r="M248" i="11"/>
  <c r="Q248" i="11"/>
  <c r="U248" i="11"/>
  <c r="H249" i="11"/>
  <c r="G249" i="11" s="1"/>
  <c r="K249" i="11"/>
  <c r="J249" i="11" s="1"/>
  <c r="L249" i="11"/>
  <c r="M249" i="11"/>
  <c r="Q249" i="11"/>
  <c r="U249" i="11"/>
  <c r="H250" i="11"/>
  <c r="G250" i="11" s="1"/>
  <c r="K250" i="11"/>
  <c r="J250" i="11" s="1"/>
  <c r="L250" i="11"/>
  <c r="M250" i="11"/>
  <c r="Q250" i="11"/>
  <c r="U250" i="11"/>
  <c r="H251" i="11"/>
  <c r="G251" i="11" s="1"/>
  <c r="K251" i="11"/>
  <c r="J251" i="11" s="1"/>
  <c r="L251" i="11"/>
  <c r="M251" i="11"/>
  <c r="Q251" i="11"/>
  <c r="U251" i="11"/>
  <c r="H252" i="11"/>
  <c r="G252" i="11" s="1"/>
  <c r="K252" i="11"/>
  <c r="J252" i="11" s="1"/>
  <c r="L252" i="11"/>
  <c r="M252" i="11"/>
  <c r="Q252" i="11"/>
  <c r="U252" i="11"/>
  <c r="H253" i="11"/>
  <c r="G253" i="11" s="1"/>
  <c r="K253" i="11"/>
  <c r="J253" i="11" s="1"/>
  <c r="L253" i="11"/>
  <c r="M253" i="11"/>
  <c r="Q253" i="11"/>
  <c r="U253" i="11"/>
  <c r="H254" i="11"/>
  <c r="G254" i="11" s="1"/>
  <c r="K254" i="11"/>
  <c r="J254" i="11" s="1"/>
  <c r="L254" i="11"/>
  <c r="M254" i="11"/>
  <c r="Q254" i="11"/>
  <c r="U254" i="11"/>
  <c r="H255" i="11"/>
  <c r="G255" i="11" s="1"/>
  <c r="K255" i="11"/>
  <c r="J255" i="11" s="1"/>
  <c r="L255" i="11"/>
  <c r="M255" i="11"/>
  <c r="Q255" i="11"/>
  <c r="U255" i="11"/>
  <c r="H256" i="11"/>
  <c r="G256" i="11" s="1"/>
  <c r="K256" i="11"/>
  <c r="J256" i="11" s="1"/>
  <c r="L256" i="11"/>
  <c r="M256" i="11"/>
  <c r="Q256" i="11"/>
  <c r="U256" i="11"/>
  <c r="H257" i="11"/>
  <c r="G257" i="11" s="1"/>
  <c r="K257" i="11"/>
  <c r="J257" i="11" s="1"/>
  <c r="L257" i="11"/>
  <c r="M257" i="11"/>
  <c r="Q257" i="11"/>
  <c r="U257" i="11"/>
  <c r="H258" i="11"/>
  <c r="G258" i="11" s="1"/>
  <c r="K258" i="11"/>
  <c r="J258" i="11" s="1"/>
  <c r="L258" i="11"/>
  <c r="M258" i="11"/>
  <c r="Q258" i="11"/>
  <c r="U258" i="11"/>
  <c r="H259" i="11"/>
  <c r="G259" i="11" s="1"/>
  <c r="K259" i="11"/>
  <c r="J259" i="11" s="1"/>
  <c r="L259" i="11"/>
  <c r="M259" i="11"/>
  <c r="Q259" i="11"/>
  <c r="U259" i="11"/>
  <c r="H260" i="11"/>
  <c r="G260" i="11" s="1"/>
  <c r="K260" i="11"/>
  <c r="J260" i="11" s="1"/>
  <c r="L260" i="11"/>
  <c r="M260" i="11"/>
  <c r="Q260" i="11"/>
  <c r="U260" i="11"/>
  <c r="H261" i="11"/>
  <c r="G261" i="11" s="1"/>
  <c r="K261" i="11"/>
  <c r="J261" i="11" s="1"/>
  <c r="L261" i="11"/>
  <c r="M261" i="11"/>
  <c r="Q261" i="11"/>
  <c r="U261" i="11"/>
  <c r="H262" i="11"/>
  <c r="G262" i="11" s="1"/>
  <c r="K262" i="11"/>
  <c r="J262" i="11" s="1"/>
  <c r="L262" i="11"/>
  <c r="M262" i="11"/>
  <c r="Q262" i="11"/>
  <c r="U262" i="11"/>
  <c r="H263" i="11"/>
  <c r="G263" i="11" s="1"/>
  <c r="K263" i="11"/>
  <c r="J263" i="11" s="1"/>
  <c r="L263" i="11"/>
  <c r="M263" i="11"/>
  <c r="Q263" i="11"/>
  <c r="U263" i="11"/>
  <c r="H264" i="11"/>
  <c r="G264" i="11" s="1"/>
  <c r="K264" i="11"/>
  <c r="J264" i="11" s="1"/>
  <c r="L264" i="11"/>
  <c r="M264" i="11"/>
  <c r="Q264" i="11"/>
  <c r="U264" i="11"/>
  <c r="H265" i="11"/>
  <c r="G265" i="11" s="1"/>
  <c r="K265" i="11"/>
  <c r="J265" i="11" s="1"/>
  <c r="L265" i="11"/>
  <c r="M265" i="11"/>
  <c r="Q265" i="11"/>
  <c r="U265" i="11"/>
  <c r="H266" i="11"/>
  <c r="G266" i="11" s="1"/>
  <c r="K266" i="11"/>
  <c r="J266" i="11" s="1"/>
  <c r="L266" i="11"/>
  <c r="M266" i="11"/>
  <c r="Q266" i="11"/>
  <c r="U266" i="11"/>
  <c r="H267" i="11"/>
  <c r="G267" i="11" s="1"/>
  <c r="K267" i="11"/>
  <c r="J267" i="11" s="1"/>
  <c r="L267" i="11"/>
  <c r="M267" i="11"/>
  <c r="Q267" i="11"/>
  <c r="U267" i="11"/>
  <c r="H268" i="11"/>
  <c r="G268" i="11" s="1"/>
  <c r="K268" i="11"/>
  <c r="J268" i="11" s="1"/>
  <c r="L268" i="11"/>
  <c r="M268" i="11"/>
  <c r="Q268" i="11"/>
  <c r="U268" i="11"/>
  <c r="H269" i="11"/>
  <c r="G269" i="11" s="1"/>
  <c r="K269" i="11"/>
  <c r="J269" i="11" s="1"/>
  <c r="L269" i="11"/>
  <c r="M269" i="11"/>
  <c r="Q269" i="11"/>
  <c r="U269" i="11"/>
  <c r="H270" i="11"/>
  <c r="G270" i="11" s="1"/>
  <c r="K270" i="11"/>
  <c r="J270" i="11" s="1"/>
  <c r="L270" i="11"/>
  <c r="M270" i="11"/>
  <c r="Q270" i="11"/>
  <c r="U270" i="11"/>
  <c r="H271" i="11"/>
  <c r="G271" i="11" s="1"/>
  <c r="K271" i="11"/>
  <c r="J271" i="11" s="1"/>
  <c r="L271" i="11"/>
  <c r="M271" i="11"/>
  <c r="Q271" i="11"/>
  <c r="U271" i="11"/>
  <c r="H272" i="11"/>
  <c r="G272" i="11" s="1"/>
  <c r="K272" i="11"/>
  <c r="J272" i="11" s="1"/>
  <c r="L272" i="11"/>
  <c r="M272" i="11"/>
  <c r="Q272" i="11"/>
  <c r="U272" i="11"/>
  <c r="H273" i="11"/>
  <c r="G273" i="11" s="1"/>
  <c r="K273" i="11"/>
  <c r="J273" i="11" s="1"/>
  <c r="L273" i="11"/>
  <c r="M273" i="11"/>
  <c r="Q273" i="11"/>
  <c r="U273" i="11"/>
  <c r="H274" i="11"/>
  <c r="G274" i="11" s="1"/>
  <c r="K274" i="11"/>
  <c r="J274" i="11" s="1"/>
  <c r="L274" i="11"/>
  <c r="M274" i="11"/>
  <c r="Q274" i="11"/>
  <c r="U274" i="11"/>
  <c r="H275" i="11"/>
  <c r="G275" i="11" s="1"/>
  <c r="K275" i="11"/>
  <c r="J275" i="11" s="1"/>
  <c r="L275" i="11"/>
  <c r="M275" i="11"/>
  <c r="Q275" i="11"/>
  <c r="U275" i="11"/>
  <c r="H276" i="11"/>
  <c r="G276" i="11" s="1"/>
  <c r="K276" i="11"/>
  <c r="J276" i="11" s="1"/>
  <c r="L276" i="11"/>
  <c r="M276" i="11"/>
  <c r="Q276" i="11"/>
  <c r="U276" i="11"/>
  <c r="H277" i="11"/>
  <c r="G277" i="11" s="1"/>
  <c r="K277" i="11"/>
  <c r="J277" i="11" s="1"/>
  <c r="L277" i="11"/>
  <c r="M277" i="11"/>
  <c r="Q277" i="11"/>
  <c r="U277" i="11"/>
  <c r="H278" i="11"/>
  <c r="G278" i="11" s="1"/>
  <c r="K278" i="11"/>
  <c r="J278" i="11" s="1"/>
  <c r="L278" i="11"/>
  <c r="M278" i="11"/>
  <c r="Q278" i="11"/>
  <c r="U278" i="11"/>
  <c r="H279" i="11"/>
  <c r="G279" i="11" s="1"/>
  <c r="K279" i="11"/>
  <c r="J279" i="11" s="1"/>
  <c r="L279" i="11"/>
  <c r="M279" i="11"/>
  <c r="Q279" i="11"/>
  <c r="U279" i="11"/>
  <c r="H280" i="11"/>
  <c r="G280" i="11" s="1"/>
  <c r="K280" i="11"/>
  <c r="J280" i="11" s="1"/>
  <c r="L280" i="11"/>
  <c r="M280" i="11"/>
  <c r="Q280" i="11"/>
  <c r="U280" i="11"/>
  <c r="H281" i="11"/>
  <c r="G281" i="11" s="1"/>
  <c r="K281" i="11"/>
  <c r="J281" i="11" s="1"/>
  <c r="L281" i="11"/>
  <c r="M281" i="11"/>
  <c r="Q281" i="11"/>
  <c r="U281" i="11"/>
  <c r="H282" i="11"/>
  <c r="G282" i="11" s="1"/>
  <c r="K282" i="11"/>
  <c r="J282" i="11" s="1"/>
  <c r="L282" i="11"/>
  <c r="M282" i="11"/>
  <c r="Q282" i="11"/>
  <c r="U282" i="11"/>
  <c r="H283" i="11"/>
  <c r="G283" i="11" s="1"/>
  <c r="K283" i="11"/>
  <c r="J283" i="11" s="1"/>
  <c r="L283" i="11"/>
  <c r="M283" i="11"/>
  <c r="Q283" i="11"/>
  <c r="U283" i="11"/>
  <c r="H284" i="11"/>
  <c r="G284" i="11" s="1"/>
  <c r="K284" i="11"/>
  <c r="J284" i="11" s="1"/>
  <c r="L284" i="11"/>
  <c r="M284" i="11"/>
  <c r="Q284" i="11"/>
  <c r="U284" i="11"/>
  <c r="H285" i="11"/>
  <c r="G285" i="11" s="1"/>
  <c r="K285" i="11"/>
  <c r="J285" i="11" s="1"/>
  <c r="L285" i="11"/>
  <c r="M285" i="11"/>
  <c r="Q285" i="11"/>
  <c r="U285" i="11"/>
  <c r="H286" i="11"/>
  <c r="G286" i="11" s="1"/>
  <c r="K286" i="11"/>
  <c r="J286" i="11" s="1"/>
  <c r="L286" i="11"/>
  <c r="M286" i="11"/>
  <c r="Q286" i="11"/>
  <c r="U286" i="11"/>
  <c r="H287" i="11"/>
  <c r="G287" i="11" s="1"/>
  <c r="K287" i="11"/>
  <c r="J287" i="11" s="1"/>
  <c r="L287" i="11"/>
  <c r="M287" i="11"/>
  <c r="Q287" i="11"/>
  <c r="U287" i="11"/>
  <c r="H288" i="11"/>
  <c r="G288" i="11" s="1"/>
  <c r="K288" i="11"/>
  <c r="J288" i="11" s="1"/>
  <c r="L288" i="11"/>
  <c r="M288" i="11"/>
  <c r="Q288" i="11"/>
  <c r="U288" i="11"/>
  <c r="H289" i="11"/>
  <c r="G289" i="11" s="1"/>
  <c r="K289" i="11"/>
  <c r="J289" i="11" s="1"/>
  <c r="L289" i="11"/>
  <c r="M289" i="11"/>
  <c r="Q289" i="11"/>
  <c r="U289" i="11"/>
  <c r="H290" i="11"/>
  <c r="G290" i="11" s="1"/>
  <c r="K290" i="11"/>
  <c r="J290" i="11" s="1"/>
  <c r="L290" i="11"/>
  <c r="M290" i="11"/>
  <c r="Q290" i="11"/>
  <c r="U290" i="11"/>
  <c r="H291" i="11"/>
  <c r="G291" i="11" s="1"/>
  <c r="K291" i="11"/>
  <c r="J291" i="11" s="1"/>
  <c r="L291" i="11"/>
  <c r="M291" i="11"/>
  <c r="Q291" i="11"/>
  <c r="U291" i="11"/>
  <c r="H292" i="11"/>
  <c r="G292" i="11" s="1"/>
  <c r="K292" i="11"/>
  <c r="J292" i="11" s="1"/>
  <c r="L292" i="11"/>
  <c r="M292" i="11"/>
  <c r="Q292" i="11"/>
  <c r="U292" i="11"/>
  <c r="H293" i="11"/>
  <c r="G293" i="11" s="1"/>
  <c r="K293" i="11"/>
  <c r="J293" i="11" s="1"/>
  <c r="L293" i="11"/>
  <c r="M293" i="11"/>
  <c r="Q293" i="11"/>
  <c r="U293" i="11"/>
  <c r="H294" i="11"/>
  <c r="G294" i="11" s="1"/>
  <c r="K294" i="11"/>
  <c r="J294" i="11" s="1"/>
  <c r="L294" i="11"/>
  <c r="M294" i="11"/>
  <c r="Q294" i="11"/>
  <c r="U294" i="11"/>
  <c r="H295" i="11"/>
  <c r="G295" i="11" s="1"/>
  <c r="K295" i="11"/>
  <c r="J295" i="11" s="1"/>
  <c r="L295" i="11"/>
  <c r="M295" i="11"/>
  <c r="Q295" i="11"/>
  <c r="U295" i="11"/>
  <c r="H296" i="11"/>
  <c r="G296" i="11" s="1"/>
  <c r="K296" i="11"/>
  <c r="J296" i="11" s="1"/>
  <c r="L296" i="11"/>
  <c r="M296" i="11"/>
  <c r="Q296" i="11"/>
  <c r="U296" i="11"/>
  <c r="H297" i="11"/>
  <c r="G297" i="11" s="1"/>
  <c r="K297" i="11"/>
  <c r="J297" i="11" s="1"/>
  <c r="L297" i="11"/>
  <c r="M297" i="11"/>
  <c r="Q297" i="11"/>
  <c r="U297" i="11"/>
  <c r="H298" i="11"/>
  <c r="G298" i="11" s="1"/>
  <c r="K298" i="11"/>
  <c r="J298" i="11" s="1"/>
  <c r="L298" i="11"/>
  <c r="M298" i="11"/>
  <c r="Q298" i="11"/>
  <c r="U298" i="11"/>
  <c r="H299" i="11"/>
  <c r="G299" i="11" s="1"/>
  <c r="K299" i="11"/>
  <c r="J299" i="11" s="1"/>
  <c r="L299" i="11"/>
  <c r="M299" i="11"/>
  <c r="Q299" i="11"/>
  <c r="U299" i="11"/>
  <c r="H300" i="11"/>
  <c r="G300" i="11" s="1"/>
  <c r="K300" i="11"/>
  <c r="J300" i="11" s="1"/>
  <c r="L300" i="11"/>
  <c r="M300" i="11"/>
  <c r="Q300" i="11"/>
  <c r="U300" i="11"/>
  <c r="H301" i="11"/>
  <c r="G301" i="11" s="1"/>
  <c r="K301" i="11"/>
  <c r="J301" i="11" s="1"/>
  <c r="L301" i="11"/>
  <c r="M301" i="11"/>
  <c r="Q301" i="11"/>
  <c r="U301" i="11"/>
  <c r="H302" i="11"/>
  <c r="G302" i="11" s="1"/>
  <c r="K302" i="11"/>
  <c r="J302" i="11" s="1"/>
  <c r="L302" i="11"/>
  <c r="M302" i="11"/>
  <c r="Q302" i="11"/>
  <c r="U302" i="11"/>
  <c r="H303" i="11"/>
  <c r="G303" i="11" s="1"/>
  <c r="K303" i="11"/>
  <c r="J303" i="11" s="1"/>
  <c r="L303" i="11"/>
  <c r="M303" i="11"/>
  <c r="Q303" i="11"/>
  <c r="U303" i="11"/>
  <c r="H304" i="11"/>
  <c r="G304" i="11" s="1"/>
  <c r="K304" i="11"/>
  <c r="J304" i="11" s="1"/>
  <c r="L304" i="11"/>
  <c r="M304" i="11"/>
  <c r="Q304" i="11"/>
  <c r="U304" i="11"/>
  <c r="H305" i="11"/>
  <c r="G305" i="11" s="1"/>
  <c r="K305" i="11"/>
  <c r="J305" i="11" s="1"/>
  <c r="L305" i="11"/>
  <c r="M305" i="11"/>
  <c r="Q305" i="11"/>
  <c r="U305" i="11"/>
  <c r="H306" i="11"/>
  <c r="G306" i="11" s="1"/>
  <c r="K306" i="11"/>
  <c r="J306" i="11" s="1"/>
  <c r="L306" i="11"/>
  <c r="M306" i="11"/>
  <c r="Q306" i="11"/>
  <c r="U306" i="11"/>
  <c r="H307" i="11"/>
  <c r="G307" i="11" s="1"/>
  <c r="K307" i="11"/>
  <c r="J307" i="11" s="1"/>
  <c r="L307" i="11"/>
  <c r="M307" i="11"/>
  <c r="Q307" i="11"/>
  <c r="U307" i="11"/>
  <c r="H308" i="11"/>
  <c r="G308" i="11" s="1"/>
  <c r="K308" i="11"/>
  <c r="J308" i="11" s="1"/>
  <c r="L308" i="11"/>
  <c r="M308" i="11"/>
  <c r="Q308" i="11"/>
  <c r="U308" i="11"/>
  <c r="H309" i="11"/>
  <c r="G309" i="11" s="1"/>
  <c r="K309" i="11"/>
  <c r="J309" i="11" s="1"/>
  <c r="L309" i="11"/>
  <c r="M309" i="11"/>
  <c r="Q309" i="11"/>
  <c r="U309" i="11"/>
  <c r="H310" i="11"/>
  <c r="G310" i="11" s="1"/>
  <c r="K310" i="11"/>
  <c r="J310" i="11" s="1"/>
  <c r="L310" i="11"/>
  <c r="M310" i="11"/>
  <c r="Q310" i="11"/>
  <c r="U310" i="11"/>
  <c r="L311" i="11"/>
  <c r="U311" i="11"/>
  <c r="H311" i="11" s="1"/>
  <c r="G311" i="11" s="1"/>
  <c r="H312" i="11"/>
  <c r="G312" i="11" s="1"/>
  <c r="K312" i="11"/>
  <c r="J312" i="11" s="1"/>
  <c r="L312" i="11"/>
  <c r="M312" i="11"/>
  <c r="Q312" i="11"/>
  <c r="U312" i="11"/>
  <c r="Q310" i="24" l="1"/>
  <c r="P310" i="24" s="1"/>
  <c r="Q308" i="24"/>
  <c r="P308" i="24" s="1"/>
  <c r="Q306" i="24"/>
  <c r="P306" i="24" s="1"/>
  <c r="Q304" i="24"/>
  <c r="P304" i="24" s="1"/>
  <c r="Q302" i="24"/>
  <c r="P302" i="24" s="1"/>
  <c r="Q300" i="24"/>
  <c r="P300" i="24" s="1"/>
  <c r="Q298" i="24"/>
  <c r="P298" i="24" s="1"/>
  <c r="Q296" i="24"/>
  <c r="P296" i="24" s="1"/>
  <c r="Q294" i="24"/>
  <c r="P294" i="24" s="1"/>
  <c r="Q292" i="24"/>
  <c r="P292" i="24" s="1"/>
  <c r="Q290" i="24"/>
  <c r="P290" i="24" s="1"/>
  <c r="Q288" i="24"/>
  <c r="P288" i="24" s="1"/>
  <c r="Q286" i="24"/>
  <c r="P286" i="24" s="1"/>
  <c r="Q284" i="24"/>
  <c r="P284" i="24" s="1"/>
  <c r="Q282" i="24"/>
  <c r="P282" i="24" s="1"/>
  <c r="Q280" i="24"/>
  <c r="P280" i="24" s="1"/>
  <c r="Q278" i="24"/>
  <c r="P278" i="24" s="1"/>
  <c r="Q276" i="24"/>
  <c r="P276" i="24" s="1"/>
  <c r="Q274" i="24"/>
  <c r="P274" i="24" s="1"/>
  <c r="Q272" i="24"/>
  <c r="P272" i="24" s="1"/>
  <c r="Q270" i="24"/>
  <c r="P270" i="24" s="1"/>
  <c r="Q268" i="24"/>
  <c r="P268" i="24" s="1"/>
  <c r="Q266" i="24"/>
  <c r="P266" i="24" s="1"/>
  <c r="Q264" i="24"/>
  <c r="P264" i="24" s="1"/>
  <c r="Q262" i="24"/>
  <c r="P262" i="24" s="1"/>
  <c r="Q260" i="24"/>
  <c r="P260" i="24" s="1"/>
  <c r="Q258" i="24"/>
  <c r="P258" i="24" s="1"/>
  <c r="Q256" i="24"/>
  <c r="P256" i="24" s="1"/>
  <c r="Q254" i="24"/>
  <c r="P254" i="24" s="1"/>
  <c r="Q252" i="24"/>
  <c r="P252" i="24" s="1"/>
  <c r="Q250" i="24"/>
  <c r="P250" i="24" s="1"/>
  <c r="T249" i="24"/>
  <c r="S249" i="24" s="1"/>
  <c r="T245" i="24"/>
  <c r="S245" i="24" s="1"/>
  <c r="T241" i="24"/>
  <c r="S241" i="24" s="1"/>
  <c r="T237" i="24"/>
  <c r="S237" i="24" s="1"/>
  <c r="T233" i="24"/>
  <c r="S233" i="24" s="1"/>
  <c r="T229" i="24"/>
  <c r="S229" i="24" s="1"/>
  <c r="T225" i="24"/>
  <c r="S225" i="24" s="1"/>
  <c r="T221" i="24"/>
  <c r="S221" i="24" s="1"/>
  <c r="T247" i="24"/>
  <c r="S247" i="24" s="1"/>
  <c r="T243" i="24"/>
  <c r="S243" i="24" s="1"/>
  <c r="T239" i="24"/>
  <c r="S239" i="24" s="1"/>
  <c r="T235" i="24"/>
  <c r="S235" i="24" s="1"/>
  <c r="T231" i="24"/>
  <c r="S231" i="24" s="1"/>
  <c r="T227" i="24"/>
  <c r="S227" i="24" s="1"/>
  <c r="T223" i="24"/>
  <c r="S223" i="24" s="1"/>
  <c r="Q219" i="24"/>
  <c r="P219" i="24" s="1"/>
  <c r="Q217" i="24"/>
  <c r="P217" i="24" s="1"/>
  <c r="Q215" i="24"/>
  <c r="P215" i="24" s="1"/>
  <c r="Q213" i="24"/>
  <c r="P213" i="24" s="1"/>
  <c r="Q211" i="24"/>
  <c r="P211" i="24" s="1"/>
  <c r="Q209" i="24"/>
  <c r="P209" i="24" s="1"/>
  <c r="Q207" i="24"/>
  <c r="P207" i="24" s="1"/>
  <c r="Q205" i="24"/>
  <c r="P205" i="24" s="1"/>
  <c r="Q203" i="24"/>
  <c r="P203" i="24" s="1"/>
  <c r="Q201" i="24"/>
  <c r="P201" i="24" s="1"/>
  <c r="Q199" i="24"/>
  <c r="P199" i="24" s="1"/>
  <c r="Q197" i="24"/>
  <c r="P197" i="24" s="1"/>
  <c r="Q195" i="24"/>
  <c r="P195" i="24" s="1"/>
  <c r="Q193" i="24"/>
  <c r="P193" i="24" s="1"/>
  <c r="Q191" i="24"/>
  <c r="P191" i="24" s="1"/>
  <c r="Q189" i="24"/>
  <c r="P189" i="24" s="1"/>
  <c r="Q187" i="24"/>
  <c r="P187" i="24" s="1"/>
  <c r="Q185" i="24"/>
  <c r="P185" i="24" s="1"/>
  <c r="Q183" i="24"/>
  <c r="P183" i="24" s="1"/>
  <c r="Q181" i="24"/>
  <c r="P181" i="24" s="1"/>
  <c r="Q179" i="24"/>
  <c r="P179" i="24" s="1"/>
  <c r="Q177" i="24"/>
  <c r="P177" i="24" s="1"/>
  <c r="Q175" i="24"/>
  <c r="P175" i="24" s="1"/>
  <c r="Q173" i="24"/>
  <c r="P173" i="24" s="1"/>
  <c r="Q171" i="24"/>
  <c r="P171" i="24" s="1"/>
  <c r="Q169" i="24"/>
  <c r="P169" i="24" s="1"/>
  <c r="Q167" i="24"/>
  <c r="P167" i="24" s="1"/>
  <c r="Q165" i="24"/>
  <c r="P165" i="24" s="1"/>
  <c r="Q163" i="24"/>
  <c r="P163" i="24" s="1"/>
  <c r="Q161" i="24"/>
  <c r="P161" i="24" s="1"/>
  <c r="Q159" i="24"/>
  <c r="P159" i="24" s="1"/>
  <c r="Q157" i="24"/>
  <c r="P157" i="24" s="1"/>
  <c r="Q155" i="24"/>
  <c r="P155" i="24" s="1"/>
  <c r="Q153" i="24"/>
  <c r="P153" i="24" s="1"/>
  <c r="Q151" i="24"/>
  <c r="P151" i="24" s="1"/>
  <c r="Q149" i="24"/>
  <c r="P149" i="24" s="1"/>
  <c r="Q147" i="24"/>
  <c r="P147" i="24" s="1"/>
  <c r="Q145" i="24"/>
  <c r="P145" i="24" s="1"/>
  <c r="Q143" i="24"/>
  <c r="P143" i="24" s="1"/>
  <c r="Q141" i="24"/>
  <c r="P141" i="24" s="1"/>
  <c r="T140" i="24"/>
  <c r="S140" i="24" s="1"/>
  <c r="T136" i="24"/>
  <c r="S136" i="24" s="1"/>
  <c r="T132" i="24"/>
  <c r="S132" i="24" s="1"/>
  <c r="T128" i="24"/>
  <c r="S128" i="24" s="1"/>
  <c r="T124" i="24"/>
  <c r="S124" i="24" s="1"/>
  <c r="T138" i="24"/>
  <c r="S138" i="24" s="1"/>
  <c r="T134" i="24"/>
  <c r="S134" i="24" s="1"/>
  <c r="T130" i="24"/>
  <c r="S130" i="24" s="1"/>
  <c r="T126" i="24"/>
  <c r="S126" i="24" s="1"/>
  <c r="Q122" i="24"/>
  <c r="P122" i="24" s="1"/>
  <c r="Q120" i="24"/>
  <c r="P120" i="24" s="1"/>
  <c r="Q118" i="24"/>
  <c r="P118" i="24" s="1"/>
  <c r="Q116" i="24"/>
  <c r="P116" i="24" s="1"/>
  <c r="Q114" i="24"/>
  <c r="P114" i="24" s="1"/>
  <c r="Q112" i="24"/>
  <c r="P112" i="24" s="1"/>
  <c r="Q110" i="24"/>
  <c r="P110" i="24" s="1"/>
  <c r="Q108" i="24"/>
  <c r="P108" i="24" s="1"/>
  <c r="Q106" i="24"/>
  <c r="P106" i="24" s="1"/>
  <c r="Q104" i="24"/>
  <c r="P104" i="24" s="1"/>
  <c r="Q102" i="24"/>
  <c r="P102" i="24" s="1"/>
  <c r="Q100" i="24"/>
  <c r="P100" i="24" s="1"/>
  <c r="Q98" i="24"/>
  <c r="P98" i="24" s="1"/>
  <c r="Q96" i="24"/>
  <c r="P96" i="24" s="1"/>
  <c r="Q94" i="24"/>
  <c r="P94" i="24" s="1"/>
  <c r="Q92" i="24"/>
  <c r="P92" i="24" s="1"/>
  <c r="Q90" i="24"/>
  <c r="P90" i="24" s="1"/>
  <c r="Q88" i="24"/>
  <c r="P88" i="24" s="1"/>
  <c r="T84" i="24"/>
  <c r="S84" i="24" s="1"/>
  <c r="T80" i="24"/>
  <c r="S80" i="24" s="1"/>
  <c r="T86" i="24"/>
  <c r="S86" i="24" s="1"/>
  <c r="T82" i="24"/>
  <c r="S82" i="24" s="1"/>
  <c r="T78" i="24"/>
  <c r="S78" i="24" s="1"/>
  <c r="T76" i="24"/>
  <c r="S76" i="24" s="1"/>
  <c r="T74" i="24"/>
  <c r="S74" i="24" s="1"/>
  <c r="T72" i="24"/>
  <c r="S72" i="24" s="1"/>
  <c r="T70" i="24"/>
  <c r="S70" i="24" s="1"/>
  <c r="T68" i="24"/>
  <c r="S68" i="24" s="1"/>
  <c r="T66" i="24"/>
  <c r="S66" i="24" s="1"/>
  <c r="T64" i="24"/>
  <c r="S64" i="24" s="1"/>
  <c r="T62" i="24"/>
  <c r="S62" i="24" s="1"/>
  <c r="T60" i="24"/>
  <c r="S60" i="24" s="1"/>
  <c r="T58" i="24"/>
  <c r="S58" i="24" s="1"/>
  <c r="T56" i="24"/>
  <c r="S56" i="24" s="1"/>
  <c r="T54" i="24"/>
  <c r="S54" i="24" s="1"/>
  <c r="T52" i="24"/>
  <c r="S52" i="24" s="1"/>
  <c r="T50" i="24"/>
  <c r="S50" i="24" s="1"/>
  <c r="T48" i="24"/>
  <c r="S48" i="24" s="1"/>
  <c r="T46" i="24"/>
  <c r="S46" i="24" s="1"/>
  <c r="T44" i="24"/>
  <c r="S44" i="24" s="1"/>
  <c r="T42" i="24"/>
  <c r="S42" i="24" s="1"/>
  <c r="T40" i="24"/>
  <c r="S40" i="24" s="1"/>
  <c r="T38" i="24"/>
  <c r="S38" i="24" s="1"/>
  <c r="T36" i="24"/>
  <c r="S36" i="24" s="1"/>
  <c r="T34" i="24"/>
  <c r="S34" i="24" s="1"/>
  <c r="T32" i="24"/>
  <c r="S32" i="24" s="1"/>
  <c r="T30" i="24"/>
  <c r="S30" i="24" s="1"/>
  <c r="P313" i="22"/>
  <c r="O313" i="22" s="1"/>
  <c r="M313" i="22"/>
  <c r="L313" i="22" s="1"/>
  <c r="J313" i="22"/>
  <c r="I313" i="22" s="1"/>
  <c r="P312" i="22"/>
  <c r="O312" i="22" s="1"/>
  <c r="M312" i="22"/>
  <c r="L312" i="22" s="1"/>
  <c r="J312" i="22"/>
  <c r="I312" i="22" s="1"/>
  <c r="P311" i="22"/>
  <c r="O311" i="22" s="1"/>
  <c r="M311" i="22"/>
  <c r="L311" i="22" s="1"/>
  <c r="J311" i="22"/>
  <c r="I311" i="22" s="1"/>
  <c r="P310" i="22"/>
  <c r="O310" i="22" s="1"/>
  <c r="M310" i="22"/>
  <c r="L310" i="22" s="1"/>
  <c r="J310" i="22"/>
  <c r="I310" i="22" s="1"/>
  <c r="P309" i="22"/>
  <c r="O309" i="22" s="1"/>
  <c r="M309" i="22"/>
  <c r="L309" i="22" s="1"/>
  <c r="J309" i="22"/>
  <c r="I309" i="22" s="1"/>
  <c r="P308" i="22"/>
  <c r="O308" i="22" s="1"/>
  <c r="M308" i="22"/>
  <c r="L308" i="22" s="1"/>
  <c r="J308" i="22"/>
  <c r="I308" i="22" s="1"/>
  <c r="P307" i="22"/>
  <c r="O307" i="22" s="1"/>
  <c r="M307" i="22"/>
  <c r="L307" i="22" s="1"/>
  <c r="J307" i="22"/>
  <c r="I307" i="22" s="1"/>
  <c r="P306" i="22"/>
  <c r="O306" i="22" s="1"/>
  <c r="M306" i="22"/>
  <c r="L306" i="22" s="1"/>
  <c r="J306" i="22"/>
  <c r="I306" i="22" s="1"/>
  <c r="P305" i="22"/>
  <c r="O305" i="22" s="1"/>
  <c r="M305" i="22"/>
  <c r="L305" i="22" s="1"/>
  <c r="J305" i="22"/>
  <c r="I305" i="22" s="1"/>
  <c r="P304" i="22"/>
  <c r="O304" i="22" s="1"/>
  <c r="M304" i="22"/>
  <c r="L304" i="22" s="1"/>
  <c r="J304" i="22"/>
  <c r="I304" i="22" s="1"/>
  <c r="P303" i="22"/>
  <c r="O303" i="22" s="1"/>
  <c r="M303" i="22"/>
  <c r="L303" i="22" s="1"/>
  <c r="J303" i="22"/>
  <c r="I303" i="22" s="1"/>
  <c r="P302" i="22"/>
  <c r="O302" i="22" s="1"/>
  <c r="M302" i="22"/>
  <c r="L302" i="22" s="1"/>
  <c r="J302" i="22"/>
  <c r="I302" i="22" s="1"/>
  <c r="P301" i="22"/>
  <c r="O301" i="22" s="1"/>
  <c r="M301" i="22"/>
  <c r="L301" i="22" s="1"/>
  <c r="G301" i="22"/>
  <c r="F301" i="22" s="1"/>
  <c r="P300" i="22"/>
  <c r="O300" i="22" s="1"/>
  <c r="P299" i="22"/>
  <c r="O299" i="22" s="1"/>
  <c r="P298" i="22"/>
  <c r="O298" i="22" s="1"/>
  <c r="P297" i="22"/>
  <c r="O297" i="22" s="1"/>
  <c r="P296" i="22"/>
  <c r="O296" i="22" s="1"/>
  <c r="P295" i="22"/>
  <c r="O295" i="22" s="1"/>
  <c r="P294" i="22"/>
  <c r="O294" i="22" s="1"/>
  <c r="P293" i="22"/>
  <c r="O293" i="22" s="1"/>
  <c r="P292" i="22"/>
  <c r="O292" i="22" s="1"/>
  <c r="P291" i="22"/>
  <c r="O291" i="22" s="1"/>
  <c r="P290" i="22"/>
  <c r="O290" i="22" s="1"/>
  <c r="P289" i="22"/>
  <c r="O289" i="22" s="1"/>
  <c r="P288" i="22"/>
  <c r="O288" i="22" s="1"/>
  <c r="P287" i="22"/>
  <c r="O287" i="22" s="1"/>
  <c r="P286" i="22"/>
  <c r="O286" i="22" s="1"/>
  <c r="P285" i="22"/>
  <c r="O285" i="22" s="1"/>
  <c r="P284" i="22"/>
  <c r="O284" i="22" s="1"/>
  <c r="P283" i="22"/>
  <c r="O283" i="22" s="1"/>
  <c r="P282" i="22"/>
  <c r="O282" i="22" s="1"/>
  <c r="P281" i="22"/>
  <c r="O281" i="22" s="1"/>
  <c r="P280" i="22"/>
  <c r="O280" i="22" s="1"/>
  <c r="P279" i="22"/>
  <c r="O279" i="22" s="1"/>
  <c r="P278" i="22"/>
  <c r="O278" i="22" s="1"/>
  <c r="P277" i="22"/>
  <c r="O277" i="22" s="1"/>
  <c r="P276" i="22"/>
  <c r="O276" i="22" s="1"/>
  <c r="P275" i="22"/>
  <c r="O275" i="22" s="1"/>
  <c r="P274" i="22"/>
  <c r="O274" i="22" s="1"/>
  <c r="P273" i="22"/>
  <c r="O273" i="22" s="1"/>
  <c r="P272" i="22"/>
  <c r="O272" i="22" s="1"/>
  <c r="P271" i="22"/>
  <c r="O271" i="22" s="1"/>
  <c r="G270" i="22"/>
  <c r="F270" i="22" s="1"/>
  <c r="M270" i="22"/>
  <c r="L270" i="22" s="1"/>
  <c r="P270" i="22"/>
  <c r="O270" i="22" s="1"/>
  <c r="G269" i="22"/>
  <c r="F269" i="22" s="1"/>
  <c r="M269" i="22"/>
  <c r="L269" i="22" s="1"/>
  <c r="P269" i="22"/>
  <c r="O269" i="22" s="1"/>
  <c r="G268" i="22"/>
  <c r="F268" i="22" s="1"/>
  <c r="M268" i="22"/>
  <c r="L268" i="22" s="1"/>
  <c r="P268" i="22"/>
  <c r="O268" i="22" s="1"/>
  <c r="G267" i="22"/>
  <c r="F267" i="22" s="1"/>
  <c r="M267" i="22"/>
  <c r="L267" i="22" s="1"/>
  <c r="P267" i="22"/>
  <c r="O267" i="22" s="1"/>
  <c r="G266" i="22"/>
  <c r="F266" i="22" s="1"/>
  <c r="M266" i="22"/>
  <c r="L266" i="22" s="1"/>
  <c r="P266" i="22"/>
  <c r="O266" i="22" s="1"/>
  <c r="G265" i="22"/>
  <c r="F265" i="22" s="1"/>
  <c r="M265" i="22"/>
  <c r="L265" i="22" s="1"/>
  <c r="P265" i="22"/>
  <c r="O265" i="22" s="1"/>
  <c r="G264" i="22"/>
  <c r="F264" i="22" s="1"/>
  <c r="M264" i="22"/>
  <c r="L264" i="22" s="1"/>
  <c r="P264" i="22"/>
  <c r="O264" i="22" s="1"/>
  <c r="G263" i="22"/>
  <c r="F263" i="22" s="1"/>
  <c r="M263" i="22"/>
  <c r="L263" i="22" s="1"/>
  <c r="P263" i="22"/>
  <c r="O263" i="22" s="1"/>
  <c r="G262" i="22"/>
  <c r="F262" i="22" s="1"/>
  <c r="M262" i="22"/>
  <c r="L262" i="22" s="1"/>
  <c r="P262" i="22"/>
  <c r="O262" i="22" s="1"/>
  <c r="G261" i="22"/>
  <c r="F261" i="22" s="1"/>
  <c r="M261" i="22"/>
  <c r="L261" i="22" s="1"/>
  <c r="P261" i="22"/>
  <c r="O261" i="22" s="1"/>
  <c r="G260" i="22"/>
  <c r="F260" i="22" s="1"/>
  <c r="M260" i="22"/>
  <c r="L260" i="22" s="1"/>
  <c r="P260" i="22"/>
  <c r="O260" i="22" s="1"/>
  <c r="G259" i="22"/>
  <c r="F259" i="22" s="1"/>
  <c r="M259" i="22"/>
  <c r="L259" i="22" s="1"/>
  <c r="P259" i="22"/>
  <c r="O259" i="22" s="1"/>
  <c r="G258" i="22"/>
  <c r="F258" i="22" s="1"/>
  <c r="M258" i="22"/>
  <c r="L258" i="22" s="1"/>
  <c r="P258" i="22"/>
  <c r="O258" i="22" s="1"/>
  <c r="G257" i="22"/>
  <c r="F257" i="22" s="1"/>
  <c r="M257" i="22"/>
  <c r="L257" i="22" s="1"/>
  <c r="P257" i="22"/>
  <c r="O257" i="22" s="1"/>
  <c r="G256" i="22"/>
  <c r="F256" i="22" s="1"/>
  <c r="M256" i="22"/>
  <c r="L256" i="22" s="1"/>
  <c r="P256" i="22"/>
  <c r="O256" i="22" s="1"/>
  <c r="G255" i="22"/>
  <c r="F255" i="22" s="1"/>
  <c r="M255" i="22"/>
  <c r="L255" i="22" s="1"/>
  <c r="P255" i="22"/>
  <c r="O255" i="22" s="1"/>
  <c r="G254" i="22"/>
  <c r="F254" i="22" s="1"/>
  <c r="M254" i="22"/>
  <c r="L254" i="22" s="1"/>
  <c r="P254" i="22"/>
  <c r="O254" i="22" s="1"/>
  <c r="G253" i="22"/>
  <c r="F253" i="22" s="1"/>
  <c r="M253" i="22"/>
  <c r="L253" i="22" s="1"/>
  <c r="P253" i="22"/>
  <c r="O253" i="22" s="1"/>
  <c r="G252" i="22"/>
  <c r="F252" i="22" s="1"/>
  <c r="M252" i="22"/>
  <c r="L252" i="22" s="1"/>
  <c r="P252" i="22"/>
  <c r="O252" i="22" s="1"/>
  <c r="G251" i="22"/>
  <c r="F251" i="22" s="1"/>
  <c r="M251" i="22"/>
  <c r="L251" i="22" s="1"/>
  <c r="P251" i="22"/>
  <c r="O251" i="22" s="1"/>
  <c r="G250" i="22"/>
  <c r="F250" i="22" s="1"/>
  <c r="M250" i="22"/>
  <c r="L250" i="22" s="1"/>
  <c r="P250" i="22"/>
  <c r="O250" i="22" s="1"/>
  <c r="G249" i="22"/>
  <c r="F249" i="22" s="1"/>
  <c r="M249" i="22"/>
  <c r="L249" i="22" s="1"/>
  <c r="P249" i="22"/>
  <c r="O249" i="22" s="1"/>
  <c r="G248" i="22"/>
  <c r="F248" i="22" s="1"/>
  <c r="M248" i="22"/>
  <c r="L248" i="22" s="1"/>
  <c r="P248" i="22"/>
  <c r="O248" i="22" s="1"/>
  <c r="J247" i="22"/>
  <c r="I247" i="22" s="1"/>
  <c r="M247" i="22"/>
  <c r="L247" i="22" s="1"/>
  <c r="P247" i="22"/>
  <c r="O247" i="22" s="1"/>
  <c r="P246" i="22"/>
  <c r="O246" i="22" s="1"/>
  <c r="P245" i="22"/>
  <c r="O245" i="22" s="1"/>
  <c r="P244" i="22"/>
  <c r="O244" i="22" s="1"/>
  <c r="P243" i="22"/>
  <c r="O243" i="22" s="1"/>
  <c r="P242" i="22"/>
  <c r="O242" i="22" s="1"/>
  <c r="P241" i="22"/>
  <c r="O241" i="22" s="1"/>
  <c r="P240" i="22"/>
  <c r="O240" i="22" s="1"/>
  <c r="P239" i="22"/>
  <c r="O239" i="22" s="1"/>
  <c r="P238" i="22"/>
  <c r="O238" i="22" s="1"/>
  <c r="P237" i="22"/>
  <c r="O237" i="22" s="1"/>
  <c r="P236" i="22"/>
  <c r="O236" i="22" s="1"/>
  <c r="P235" i="22"/>
  <c r="O235" i="22" s="1"/>
  <c r="P234" i="22"/>
  <c r="O234" i="22" s="1"/>
  <c r="P233" i="22"/>
  <c r="O233" i="22" s="1"/>
  <c r="P232" i="22"/>
  <c r="O232" i="22" s="1"/>
  <c r="P231" i="22"/>
  <c r="O231" i="22" s="1"/>
  <c r="P230" i="22"/>
  <c r="O230" i="22" s="1"/>
  <c r="P229" i="22"/>
  <c r="O229" i="22" s="1"/>
  <c r="P228" i="22"/>
  <c r="O228" i="22" s="1"/>
  <c r="P227" i="22"/>
  <c r="O227" i="22" s="1"/>
  <c r="P226" i="22"/>
  <c r="O226" i="22" s="1"/>
  <c r="P225" i="22"/>
  <c r="O225" i="22" s="1"/>
  <c r="P224" i="22"/>
  <c r="O224" i="22" s="1"/>
  <c r="P223" i="22"/>
  <c r="O223" i="22" s="1"/>
  <c r="P222" i="22"/>
  <c r="O222" i="22" s="1"/>
  <c r="P221" i="22"/>
  <c r="O221" i="22" s="1"/>
  <c r="P220" i="22"/>
  <c r="O220" i="22" s="1"/>
  <c r="P219" i="22"/>
  <c r="O219" i="22" s="1"/>
  <c r="P218" i="22"/>
  <c r="O218" i="22" s="1"/>
  <c r="P217" i="22"/>
  <c r="O217" i="22" s="1"/>
  <c r="P216" i="22"/>
  <c r="O216" i="22" s="1"/>
  <c r="P215" i="22"/>
  <c r="O215" i="22" s="1"/>
  <c r="P214" i="22"/>
  <c r="O214" i="22" s="1"/>
  <c r="P213" i="22"/>
  <c r="O213" i="22" s="1"/>
  <c r="P212" i="22"/>
  <c r="O212" i="22" s="1"/>
  <c r="P211" i="22"/>
  <c r="O211" i="22" s="1"/>
  <c r="P210" i="22"/>
  <c r="O210" i="22" s="1"/>
  <c r="P209" i="22"/>
  <c r="O209" i="22" s="1"/>
  <c r="P208" i="22"/>
  <c r="O208" i="22" s="1"/>
  <c r="P207" i="22"/>
  <c r="O207" i="22" s="1"/>
  <c r="P206" i="22"/>
  <c r="O206" i="22" s="1"/>
  <c r="P205" i="22"/>
  <c r="O205" i="22" s="1"/>
  <c r="P204" i="22"/>
  <c r="O204" i="22" s="1"/>
  <c r="P203" i="22"/>
  <c r="O203" i="22" s="1"/>
  <c r="P202" i="22"/>
  <c r="O202" i="22" s="1"/>
  <c r="P201" i="22"/>
  <c r="O201" i="22" s="1"/>
  <c r="P200" i="22"/>
  <c r="O200" i="22" s="1"/>
  <c r="P199" i="22"/>
  <c r="O199" i="22" s="1"/>
  <c r="P198" i="22"/>
  <c r="O198" i="22" s="1"/>
  <c r="P197" i="22"/>
  <c r="O197" i="22" s="1"/>
  <c r="P196" i="22"/>
  <c r="O196" i="22" s="1"/>
  <c r="P195" i="22"/>
  <c r="O195" i="22" s="1"/>
  <c r="P194" i="22"/>
  <c r="O194" i="22" s="1"/>
  <c r="P193" i="22"/>
  <c r="O193" i="22" s="1"/>
  <c r="P192" i="22"/>
  <c r="O192" i="22" s="1"/>
  <c r="P191" i="22"/>
  <c r="O191" i="22" s="1"/>
  <c r="P190" i="22"/>
  <c r="O190" i="22" s="1"/>
  <c r="P189" i="22"/>
  <c r="O189" i="22" s="1"/>
  <c r="P188" i="22"/>
  <c r="O188" i="22" s="1"/>
  <c r="P187" i="22"/>
  <c r="O187" i="22" s="1"/>
  <c r="P186" i="22"/>
  <c r="O186" i="22" s="1"/>
  <c r="P185" i="22"/>
  <c r="O185" i="22" s="1"/>
  <c r="P184" i="22"/>
  <c r="O184" i="22" s="1"/>
  <c r="P183" i="22"/>
  <c r="O183" i="22" s="1"/>
  <c r="P182" i="22"/>
  <c r="O182" i="22" s="1"/>
  <c r="P181" i="22"/>
  <c r="O181" i="22" s="1"/>
  <c r="P180" i="22"/>
  <c r="O180" i="22" s="1"/>
  <c r="P179" i="22"/>
  <c r="O179" i="22" s="1"/>
  <c r="P178" i="22"/>
  <c r="O178" i="22" s="1"/>
  <c r="P177" i="22"/>
  <c r="O177" i="22" s="1"/>
  <c r="P176" i="22"/>
  <c r="O176" i="22" s="1"/>
  <c r="G175" i="22"/>
  <c r="F175" i="22" s="1"/>
  <c r="M175" i="22"/>
  <c r="L175" i="22" s="1"/>
  <c r="P175" i="22"/>
  <c r="O175" i="22" s="1"/>
  <c r="G174" i="22"/>
  <c r="F174" i="22" s="1"/>
  <c r="M174" i="22"/>
  <c r="L174" i="22" s="1"/>
  <c r="P174" i="22"/>
  <c r="O174" i="22" s="1"/>
  <c r="G173" i="22"/>
  <c r="F173" i="22" s="1"/>
  <c r="M173" i="22"/>
  <c r="L173" i="22" s="1"/>
  <c r="P173" i="22"/>
  <c r="O173" i="22" s="1"/>
  <c r="G172" i="22"/>
  <c r="F172" i="22" s="1"/>
  <c r="M172" i="22"/>
  <c r="L172" i="22" s="1"/>
  <c r="P172" i="22"/>
  <c r="O172" i="22" s="1"/>
  <c r="G171" i="22"/>
  <c r="F171" i="22" s="1"/>
  <c r="M171" i="22"/>
  <c r="L171" i="22" s="1"/>
  <c r="P171" i="22"/>
  <c r="O171" i="22" s="1"/>
  <c r="G170" i="22"/>
  <c r="F170" i="22" s="1"/>
  <c r="M170" i="22"/>
  <c r="L170" i="22" s="1"/>
  <c r="P170" i="22"/>
  <c r="O170" i="22" s="1"/>
  <c r="G169" i="22"/>
  <c r="F169" i="22" s="1"/>
  <c r="M169" i="22"/>
  <c r="L169" i="22" s="1"/>
  <c r="P169" i="22"/>
  <c r="O169" i="22" s="1"/>
  <c r="G168" i="22"/>
  <c r="F168" i="22" s="1"/>
  <c r="M168" i="22"/>
  <c r="L168" i="22" s="1"/>
  <c r="P168" i="22"/>
  <c r="O168" i="22" s="1"/>
  <c r="G167" i="22"/>
  <c r="F167" i="22" s="1"/>
  <c r="M167" i="22"/>
  <c r="L167" i="22" s="1"/>
  <c r="P167" i="22"/>
  <c r="O167" i="22" s="1"/>
  <c r="G166" i="22"/>
  <c r="F166" i="22" s="1"/>
  <c r="M166" i="22"/>
  <c r="L166" i="22" s="1"/>
  <c r="P166" i="22"/>
  <c r="O166" i="22" s="1"/>
  <c r="G165" i="22"/>
  <c r="F165" i="22" s="1"/>
  <c r="M165" i="22"/>
  <c r="L165" i="22" s="1"/>
  <c r="P165" i="22"/>
  <c r="O165" i="22" s="1"/>
  <c r="G164" i="22"/>
  <c r="F164" i="22" s="1"/>
  <c r="M164" i="22"/>
  <c r="L164" i="22" s="1"/>
  <c r="P164" i="22"/>
  <c r="O164" i="22" s="1"/>
  <c r="G163" i="22"/>
  <c r="F163" i="22" s="1"/>
  <c r="M163" i="22"/>
  <c r="L163" i="22" s="1"/>
  <c r="P163" i="22"/>
  <c r="O163" i="22" s="1"/>
  <c r="G162" i="22"/>
  <c r="F162" i="22" s="1"/>
  <c r="M162" i="22"/>
  <c r="L162" i="22" s="1"/>
  <c r="P162" i="22"/>
  <c r="O162" i="22" s="1"/>
  <c r="G161" i="22"/>
  <c r="F161" i="22" s="1"/>
  <c r="M161" i="22"/>
  <c r="L161" i="22" s="1"/>
  <c r="P161" i="22"/>
  <c r="O161" i="22" s="1"/>
  <c r="G160" i="22"/>
  <c r="F160" i="22" s="1"/>
  <c r="M160" i="22"/>
  <c r="L160" i="22" s="1"/>
  <c r="P160" i="22"/>
  <c r="O160" i="22" s="1"/>
  <c r="G159" i="22"/>
  <c r="F159" i="22" s="1"/>
  <c r="M159" i="22"/>
  <c r="L159" i="22" s="1"/>
  <c r="P159" i="22"/>
  <c r="O159" i="22" s="1"/>
  <c r="G158" i="22"/>
  <c r="F158" i="22" s="1"/>
  <c r="M158" i="22"/>
  <c r="L158" i="22" s="1"/>
  <c r="P158" i="22"/>
  <c r="O158" i="22" s="1"/>
  <c r="G157" i="22"/>
  <c r="F157" i="22" s="1"/>
  <c r="M157" i="22"/>
  <c r="L157" i="22" s="1"/>
  <c r="P157" i="22"/>
  <c r="O157" i="22" s="1"/>
  <c r="G156" i="22"/>
  <c r="F156" i="22" s="1"/>
  <c r="M156" i="22"/>
  <c r="L156" i="22" s="1"/>
  <c r="P156" i="22"/>
  <c r="O156" i="22" s="1"/>
  <c r="G155" i="22"/>
  <c r="F155" i="22" s="1"/>
  <c r="M155" i="22"/>
  <c r="L155" i="22" s="1"/>
  <c r="P155" i="22"/>
  <c r="O155" i="22" s="1"/>
  <c r="G154" i="22"/>
  <c r="F154" i="22" s="1"/>
  <c r="M154" i="22"/>
  <c r="L154" i="22" s="1"/>
  <c r="P154" i="22"/>
  <c r="O154" i="22" s="1"/>
  <c r="G153" i="22"/>
  <c r="F153" i="22" s="1"/>
  <c r="M153" i="22"/>
  <c r="L153" i="22" s="1"/>
  <c r="P153" i="22"/>
  <c r="O153" i="22" s="1"/>
  <c r="G152" i="22"/>
  <c r="F152" i="22" s="1"/>
  <c r="M152" i="22"/>
  <c r="L152" i="22" s="1"/>
  <c r="P152" i="22"/>
  <c r="O152" i="22" s="1"/>
  <c r="J151" i="22"/>
  <c r="I151" i="22" s="1"/>
  <c r="G151" i="22"/>
  <c r="F151" i="22" s="1"/>
  <c r="M151" i="22"/>
  <c r="L151" i="22" s="1"/>
  <c r="P151" i="22"/>
  <c r="O151" i="22" s="1"/>
  <c r="M150" i="22"/>
  <c r="L150" i="22" s="1"/>
  <c r="G150" i="22"/>
  <c r="F150" i="22" s="1"/>
  <c r="M149" i="22"/>
  <c r="L149" i="22" s="1"/>
  <c r="G149" i="22"/>
  <c r="F149" i="22" s="1"/>
  <c r="M148" i="22"/>
  <c r="L148" i="22" s="1"/>
  <c r="G148" i="22"/>
  <c r="F148" i="22" s="1"/>
  <c r="M147" i="22"/>
  <c r="L147" i="22" s="1"/>
  <c r="G147" i="22"/>
  <c r="F147" i="22" s="1"/>
  <c r="M146" i="22"/>
  <c r="L146" i="22" s="1"/>
  <c r="G146" i="22"/>
  <c r="F146" i="22" s="1"/>
  <c r="M145" i="22"/>
  <c r="L145" i="22" s="1"/>
  <c r="G145" i="22"/>
  <c r="F145" i="22" s="1"/>
  <c r="M144" i="22"/>
  <c r="L144" i="22" s="1"/>
  <c r="G144" i="22"/>
  <c r="F144" i="22" s="1"/>
  <c r="M143" i="22"/>
  <c r="L143" i="22" s="1"/>
  <c r="G143" i="22"/>
  <c r="F143" i="22" s="1"/>
  <c r="M142" i="22"/>
  <c r="L142" i="22" s="1"/>
  <c r="G142" i="22"/>
  <c r="F142" i="22" s="1"/>
  <c r="M141" i="22"/>
  <c r="L141" i="22" s="1"/>
  <c r="G141" i="22"/>
  <c r="F141" i="22" s="1"/>
  <c r="M140" i="22"/>
  <c r="L140" i="22" s="1"/>
  <c r="G140" i="22"/>
  <c r="F140" i="22" s="1"/>
  <c r="M139" i="22"/>
  <c r="L139" i="22" s="1"/>
  <c r="G139" i="22"/>
  <c r="F139" i="22" s="1"/>
  <c r="M138" i="22"/>
  <c r="L138" i="22" s="1"/>
  <c r="G138" i="22"/>
  <c r="F138" i="22" s="1"/>
  <c r="M137" i="22"/>
  <c r="L137" i="22" s="1"/>
  <c r="G137" i="22"/>
  <c r="F137" i="22" s="1"/>
  <c r="M136" i="22"/>
  <c r="L136" i="22" s="1"/>
  <c r="G136" i="22"/>
  <c r="F136" i="22" s="1"/>
  <c r="M135" i="22"/>
  <c r="L135" i="22" s="1"/>
  <c r="G135" i="22"/>
  <c r="F135" i="22" s="1"/>
  <c r="M134" i="22"/>
  <c r="L134" i="22" s="1"/>
  <c r="G134" i="22"/>
  <c r="F134" i="22" s="1"/>
  <c r="M133" i="22"/>
  <c r="L133" i="22" s="1"/>
  <c r="G133" i="22"/>
  <c r="F133" i="22" s="1"/>
  <c r="M132" i="22"/>
  <c r="L132" i="22" s="1"/>
  <c r="G132" i="22"/>
  <c r="F132" i="22" s="1"/>
  <c r="M131" i="22"/>
  <c r="L131" i="22" s="1"/>
  <c r="G131" i="22"/>
  <c r="F131" i="22" s="1"/>
  <c r="M130" i="22"/>
  <c r="L130" i="22" s="1"/>
  <c r="G130" i="22"/>
  <c r="F130" i="22" s="1"/>
  <c r="M129" i="22"/>
  <c r="L129" i="22" s="1"/>
  <c r="G129" i="22"/>
  <c r="F129" i="22" s="1"/>
  <c r="M128" i="22"/>
  <c r="L128" i="22" s="1"/>
  <c r="G128" i="22"/>
  <c r="F128" i="22" s="1"/>
  <c r="M127" i="22"/>
  <c r="L127" i="22" s="1"/>
  <c r="G127" i="22"/>
  <c r="F127" i="22" s="1"/>
  <c r="M126" i="22"/>
  <c r="L126" i="22" s="1"/>
  <c r="G126" i="22"/>
  <c r="F126" i="22" s="1"/>
  <c r="M125" i="22"/>
  <c r="L125" i="22" s="1"/>
  <c r="G125" i="22"/>
  <c r="F125" i="22" s="1"/>
  <c r="M124" i="22"/>
  <c r="L124" i="22" s="1"/>
  <c r="G124" i="22"/>
  <c r="F124" i="22" s="1"/>
  <c r="M123" i="22"/>
  <c r="L123" i="22" s="1"/>
  <c r="G123" i="22"/>
  <c r="F123" i="22" s="1"/>
  <c r="M122" i="22"/>
  <c r="L122" i="22" s="1"/>
  <c r="G122" i="22"/>
  <c r="F122" i="22" s="1"/>
  <c r="M121" i="22"/>
  <c r="L121" i="22" s="1"/>
  <c r="G121" i="22"/>
  <c r="F121" i="22" s="1"/>
  <c r="M120" i="22"/>
  <c r="L120" i="22" s="1"/>
  <c r="G120" i="22"/>
  <c r="F120" i="22" s="1"/>
  <c r="M119" i="22"/>
  <c r="L119" i="22" s="1"/>
  <c r="G119" i="22"/>
  <c r="F119" i="22" s="1"/>
  <c r="M118" i="22"/>
  <c r="L118" i="22" s="1"/>
  <c r="G118" i="22"/>
  <c r="F118" i="22" s="1"/>
  <c r="M117" i="22"/>
  <c r="L117" i="22" s="1"/>
  <c r="G117" i="22"/>
  <c r="F117" i="22" s="1"/>
  <c r="M116" i="22"/>
  <c r="L116" i="22" s="1"/>
  <c r="G116" i="22"/>
  <c r="F116" i="22" s="1"/>
  <c r="M115" i="22"/>
  <c r="L115" i="22" s="1"/>
  <c r="G115" i="22"/>
  <c r="F115" i="22" s="1"/>
  <c r="M114" i="22"/>
  <c r="L114" i="22" s="1"/>
  <c r="G114" i="22"/>
  <c r="F114" i="22" s="1"/>
  <c r="M113" i="22"/>
  <c r="L113" i="22" s="1"/>
  <c r="G113" i="22"/>
  <c r="F113" i="22" s="1"/>
  <c r="M112" i="22"/>
  <c r="L112" i="22" s="1"/>
  <c r="G112" i="22"/>
  <c r="F112" i="22" s="1"/>
  <c r="M111" i="22"/>
  <c r="L111" i="22" s="1"/>
  <c r="G111" i="22"/>
  <c r="F111" i="22" s="1"/>
  <c r="M110" i="22"/>
  <c r="L110" i="22" s="1"/>
  <c r="G110" i="22"/>
  <c r="F110" i="22" s="1"/>
  <c r="M109" i="22"/>
  <c r="L109" i="22" s="1"/>
  <c r="G109" i="22"/>
  <c r="F109" i="22" s="1"/>
  <c r="M108" i="22"/>
  <c r="L108" i="22" s="1"/>
  <c r="G108" i="22"/>
  <c r="F108" i="22" s="1"/>
  <c r="M107" i="22"/>
  <c r="L107" i="22" s="1"/>
  <c r="G107" i="22"/>
  <c r="F107" i="22" s="1"/>
  <c r="M106" i="22"/>
  <c r="L106" i="22" s="1"/>
  <c r="G106" i="22"/>
  <c r="F106" i="22" s="1"/>
  <c r="M105" i="22"/>
  <c r="L105" i="22" s="1"/>
  <c r="G105" i="22"/>
  <c r="F105" i="22" s="1"/>
  <c r="M104" i="22"/>
  <c r="L104" i="22" s="1"/>
  <c r="G104" i="22"/>
  <c r="F104" i="22" s="1"/>
  <c r="M103" i="22"/>
  <c r="L103" i="22" s="1"/>
  <c r="G103" i="22"/>
  <c r="F103" i="22" s="1"/>
  <c r="M102" i="22"/>
  <c r="L102" i="22" s="1"/>
  <c r="G102" i="22"/>
  <c r="F102" i="22" s="1"/>
  <c r="M101" i="22"/>
  <c r="L101" i="22" s="1"/>
  <c r="G101" i="22"/>
  <c r="F101" i="22" s="1"/>
  <c r="M100" i="22"/>
  <c r="L100" i="22" s="1"/>
  <c r="G100" i="22"/>
  <c r="F100" i="22" s="1"/>
  <c r="M99" i="22"/>
  <c r="L99" i="22" s="1"/>
  <c r="G99" i="22"/>
  <c r="F99" i="22" s="1"/>
  <c r="M98" i="22"/>
  <c r="L98" i="22" s="1"/>
  <c r="G98" i="22"/>
  <c r="F98" i="22" s="1"/>
  <c r="M97" i="22"/>
  <c r="L97" i="22" s="1"/>
  <c r="G97" i="22"/>
  <c r="F97" i="22" s="1"/>
  <c r="M96" i="22"/>
  <c r="L96" i="22" s="1"/>
  <c r="G96" i="22"/>
  <c r="F96" i="22" s="1"/>
  <c r="G71" i="22"/>
  <c r="F71" i="22" s="1"/>
  <c r="M71" i="22"/>
  <c r="L71" i="22" s="1"/>
  <c r="J71" i="22"/>
  <c r="I71" i="22" s="1"/>
  <c r="P71" i="22"/>
  <c r="O71" i="22" s="1"/>
  <c r="G69" i="22"/>
  <c r="F69" i="22" s="1"/>
  <c r="M69" i="22"/>
  <c r="L69" i="22" s="1"/>
  <c r="J69" i="22"/>
  <c r="I69" i="22" s="1"/>
  <c r="P69" i="22"/>
  <c r="O69" i="22" s="1"/>
  <c r="G67" i="22"/>
  <c r="F67" i="22" s="1"/>
  <c r="M67" i="22"/>
  <c r="L67" i="22" s="1"/>
  <c r="J67" i="22"/>
  <c r="I67" i="22" s="1"/>
  <c r="P67" i="22"/>
  <c r="O67" i="22" s="1"/>
  <c r="G65" i="22"/>
  <c r="F65" i="22" s="1"/>
  <c r="M65" i="22"/>
  <c r="L65" i="22" s="1"/>
  <c r="J65" i="22"/>
  <c r="I65" i="22" s="1"/>
  <c r="P65" i="22"/>
  <c r="O65" i="22" s="1"/>
  <c r="G63" i="22"/>
  <c r="F63" i="22" s="1"/>
  <c r="M63" i="22"/>
  <c r="L63" i="22" s="1"/>
  <c r="J63" i="22"/>
  <c r="I63" i="22" s="1"/>
  <c r="P63" i="22"/>
  <c r="O63" i="22" s="1"/>
  <c r="G61" i="22"/>
  <c r="F61" i="22" s="1"/>
  <c r="M61" i="22"/>
  <c r="L61" i="22" s="1"/>
  <c r="J61" i="22"/>
  <c r="I61" i="22" s="1"/>
  <c r="P61" i="22"/>
  <c r="O61" i="22" s="1"/>
  <c r="G59" i="22"/>
  <c r="F59" i="22" s="1"/>
  <c r="M59" i="22"/>
  <c r="L59" i="22" s="1"/>
  <c r="J59" i="22"/>
  <c r="I59" i="22" s="1"/>
  <c r="P59" i="22"/>
  <c r="O59" i="22" s="1"/>
  <c r="P150" i="22"/>
  <c r="O150" i="22" s="1"/>
  <c r="P149" i="22"/>
  <c r="O149" i="22" s="1"/>
  <c r="P148" i="22"/>
  <c r="O148" i="22" s="1"/>
  <c r="P147" i="22"/>
  <c r="O147" i="22" s="1"/>
  <c r="P146" i="22"/>
  <c r="O146" i="22" s="1"/>
  <c r="P145" i="22"/>
  <c r="O145" i="22" s="1"/>
  <c r="P144" i="22"/>
  <c r="O144" i="22" s="1"/>
  <c r="P143" i="22"/>
  <c r="O143" i="22" s="1"/>
  <c r="P142" i="22"/>
  <c r="O142" i="22" s="1"/>
  <c r="P141" i="22"/>
  <c r="O141" i="22" s="1"/>
  <c r="P140" i="22"/>
  <c r="O140" i="22" s="1"/>
  <c r="P139" i="22"/>
  <c r="O139" i="22" s="1"/>
  <c r="P138" i="22"/>
  <c r="O138" i="22" s="1"/>
  <c r="P137" i="22"/>
  <c r="O137" i="22" s="1"/>
  <c r="P136" i="22"/>
  <c r="O136" i="22" s="1"/>
  <c r="P135" i="22"/>
  <c r="O135" i="22" s="1"/>
  <c r="P134" i="22"/>
  <c r="O134" i="22" s="1"/>
  <c r="P133" i="22"/>
  <c r="O133" i="22" s="1"/>
  <c r="P132" i="22"/>
  <c r="O132" i="22" s="1"/>
  <c r="P131" i="22"/>
  <c r="O131" i="22" s="1"/>
  <c r="P130" i="22"/>
  <c r="O130" i="22" s="1"/>
  <c r="P129" i="22"/>
  <c r="O129" i="22" s="1"/>
  <c r="P128" i="22"/>
  <c r="O128" i="22" s="1"/>
  <c r="P127" i="22"/>
  <c r="O127" i="22" s="1"/>
  <c r="P126" i="22"/>
  <c r="O126" i="22" s="1"/>
  <c r="P125" i="22"/>
  <c r="O125" i="22" s="1"/>
  <c r="P124" i="22"/>
  <c r="O124" i="22" s="1"/>
  <c r="P123" i="22"/>
  <c r="O123" i="22" s="1"/>
  <c r="P122" i="22"/>
  <c r="O122" i="22" s="1"/>
  <c r="P121" i="22"/>
  <c r="O121" i="22" s="1"/>
  <c r="P120" i="22"/>
  <c r="O120" i="22" s="1"/>
  <c r="P119" i="22"/>
  <c r="O119" i="22" s="1"/>
  <c r="P118" i="22"/>
  <c r="O118" i="22" s="1"/>
  <c r="P117" i="22"/>
  <c r="O117" i="22" s="1"/>
  <c r="P116" i="22"/>
  <c r="O116" i="22" s="1"/>
  <c r="P115" i="22"/>
  <c r="O115" i="22" s="1"/>
  <c r="P114" i="22"/>
  <c r="O114" i="22" s="1"/>
  <c r="P113" i="22"/>
  <c r="O113" i="22" s="1"/>
  <c r="P112" i="22"/>
  <c r="O112" i="22" s="1"/>
  <c r="P111" i="22"/>
  <c r="O111" i="22" s="1"/>
  <c r="P110" i="22"/>
  <c r="O110" i="22" s="1"/>
  <c r="P109" i="22"/>
  <c r="O109" i="22" s="1"/>
  <c r="P108" i="22"/>
  <c r="O108" i="22" s="1"/>
  <c r="P107" i="22"/>
  <c r="O107" i="22" s="1"/>
  <c r="P106" i="22"/>
  <c r="O106" i="22" s="1"/>
  <c r="P105" i="22"/>
  <c r="O105" i="22" s="1"/>
  <c r="P104" i="22"/>
  <c r="O104" i="22" s="1"/>
  <c r="P103" i="22"/>
  <c r="O103" i="22" s="1"/>
  <c r="P102" i="22"/>
  <c r="O102" i="22" s="1"/>
  <c r="P101" i="22"/>
  <c r="O101" i="22" s="1"/>
  <c r="P100" i="22"/>
  <c r="O100" i="22" s="1"/>
  <c r="P99" i="22"/>
  <c r="O99" i="22" s="1"/>
  <c r="P98" i="22"/>
  <c r="O98" i="22" s="1"/>
  <c r="P97" i="22"/>
  <c r="O97" i="22" s="1"/>
  <c r="P96" i="22"/>
  <c r="O96" i="22" s="1"/>
  <c r="J95" i="22"/>
  <c r="I95" i="22" s="1"/>
  <c r="P95" i="22"/>
  <c r="O95" i="22" s="1"/>
  <c r="G95" i="22"/>
  <c r="F95" i="22" s="1"/>
  <c r="G72" i="22"/>
  <c r="F72" i="22" s="1"/>
  <c r="M72" i="22"/>
  <c r="L72" i="22" s="1"/>
  <c r="J72" i="22"/>
  <c r="I72" i="22" s="1"/>
  <c r="P72" i="22"/>
  <c r="O72" i="22" s="1"/>
  <c r="G70" i="22"/>
  <c r="F70" i="22" s="1"/>
  <c r="M70" i="22"/>
  <c r="L70" i="22" s="1"/>
  <c r="J70" i="22"/>
  <c r="I70" i="22" s="1"/>
  <c r="P70" i="22"/>
  <c r="O70" i="22" s="1"/>
  <c r="G68" i="22"/>
  <c r="F68" i="22" s="1"/>
  <c r="M68" i="22"/>
  <c r="L68" i="22" s="1"/>
  <c r="J68" i="22"/>
  <c r="I68" i="22" s="1"/>
  <c r="P68" i="22"/>
  <c r="O68" i="22" s="1"/>
  <c r="G66" i="22"/>
  <c r="F66" i="22" s="1"/>
  <c r="M66" i="22"/>
  <c r="L66" i="22" s="1"/>
  <c r="J66" i="22"/>
  <c r="I66" i="22" s="1"/>
  <c r="P66" i="22"/>
  <c r="O66" i="22" s="1"/>
  <c r="G64" i="22"/>
  <c r="F64" i="22" s="1"/>
  <c r="M64" i="22"/>
  <c r="L64" i="22" s="1"/>
  <c r="J64" i="22"/>
  <c r="I64" i="22" s="1"/>
  <c r="P64" i="22"/>
  <c r="O64" i="22" s="1"/>
  <c r="G62" i="22"/>
  <c r="F62" i="22" s="1"/>
  <c r="M62" i="22"/>
  <c r="L62" i="22" s="1"/>
  <c r="J62" i="22"/>
  <c r="I62" i="22" s="1"/>
  <c r="P62" i="22"/>
  <c r="O62" i="22" s="1"/>
  <c r="G60" i="22"/>
  <c r="F60" i="22" s="1"/>
  <c r="M60" i="22"/>
  <c r="L60" i="22" s="1"/>
  <c r="J60" i="22"/>
  <c r="I60" i="22" s="1"/>
  <c r="P60" i="22"/>
  <c r="O60" i="22" s="1"/>
  <c r="P94" i="22"/>
  <c r="O94" i="22" s="1"/>
  <c r="P93" i="22"/>
  <c r="O93" i="22" s="1"/>
  <c r="P92" i="22"/>
  <c r="O92" i="22" s="1"/>
  <c r="P91" i="22"/>
  <c r="O91" i="22" s="1"/>
  <c r="P90" i="22"/>
  <c r="O90" i="22" s="1"/>
  <c r="P89" i="22"/>
  <c r="O89" i="22" s="1"/>
  <c r="P88" i="22"/>
  <c r="O88" i="22" s="1"/>
  <c r="P87" i="22"/>
  <c r="O87" i="22" s="1"/>
  <c r="P86" i="22"/>
  <c r="O86" i="22" s="1"/>
  <c r="P85" i="22"/>
  <c r="O85" i="22" s="1"/>
  <c r="P84" i="22"/>
  <c r="O84" i="22" s="1"/>
  <c r="P83" i="22"/>
  <c r="O83" i="22" s="1"/>
  <c r="P82" i="22"/>
  <c r="O82" i="22" s="1"/>
  <c r="P81" i="22"/>
  <c r="O81" i="22" s="1"/>
  <c r="P80" i="22"/>
  <c r="O80" i="22" s="1"/>
  <c r="P79" i="22"/>
  <c r="O79" i="22" s="1"/>
  <c r="P78" i="22"/>
  <c r="O78" i="22" s="1"/>
  <c r="P77" i="22"/>
  <c r="O77" i="22" s="1"/>
  <c r="P76" i="22"/>
  <c r="O76" i="22" s="1"/>
  <c r="P75" i="22"/>
  <c r="O75" i="22" s="1"/>
  <c r="P74" i="22"/>
  <c r="O74" i="22" s="1"/>
  <c r="P73" i="22"/>
  <c r="O73" i="22" s="1"/>
  <c r="J73" i="22"/>
  <c r="I73" i="22" s="1"/>
  <c r="G58" i="22"/>
  <c r="F58" i="22" s="1"/>
  <c r="M58" i="22"/>
  <c r="L58" i="22" s="1"/>
  <c r="P58" i="22"/>
  <c r="O58" i="22" s="1"/>
  <c r="G57" i="22"/>
  <c r="F57" i="22" s="1"/>
  <c r="M57" i="22"/>
  <c r="L57" i="22" s="1"/>
  <c r="P57" i="22"/>
  <c r="O57" i="22" s="1"/>
  <c r="P56" i="22"/>
  <c r="O56" i="22" s="1"/>
  <c r="J56" i="22"/>
  <c r="I56" i="22" s="1"/>
  <c r="P55" i="22"/>
  <c r="O55" i="22" s="1"/>
  <c r="J55" i="22"/>
  <c r="I55" i="22" s="1"/>
  <c r="P54" i="22"/>
  <c r="O54" i="22" s="1"/>
  <c r="J54" i="22"/>
  <c r="I54" i="22" s="1"/>
  <c r="P53" i="22"/>
  <c r="O53" i="22" s="1"/>
  <c r="J53" i="22"/>
  <c r="I53" i="22" s="1"/>
  <c r="P52" i="22"/>
  <c r="O52" i="22" s="1"/>
  <c r="J52" i="22"/>
  <c r="I52" i="22" s="1"/>
  <c r="P51" i="22"/>
  <c r="O51" i="22" s="1"/>
  <c r="J51" i="22"/>
  <c r="I51" i="22" s="1"/>
  <c r="P50" i="22"/>
  <c r="O50" i="22" s="1"/>
  <c r="J50" i="22"/>
  <c r="I50" i="22" s="1"/>
  <c r="P49" i="22"/>
  <c r="O49" i="22" s="1"/>
  <c r="J49" i="22"/>
  <c r="I49" i="22" s="1"/>
  <c r="P48" i="22"/>
  <c r="O48" i="22" s="1"/>
  <c r="J48" i="22"/>
  <c r="I48" i="22" s="1"/>
  <c r="P47" i="22"/>
  <c r="O47" i="22" s="1"/>
  <c r="J47" i="22"/>
  <c r="I47" i="22" s="1"/>
  <c r="P46" i="22"/>
  <c r="O46" i="22" s="1"/>
  <c r="J46" i="22"/>
  <c r="I46" i="22" s="1"/>
  <c r="P45" i="22"/>
  <c r="O45" i="22" s="1"/>
  <c r="J45" i="22"/>
  <c r="I45" i="22" s="1"/>
  <c r="P44" i="22"/>
  <c r="O44" i="22" s="1"/>
  <c r="J44" i="22"/>
  <c r="I44" i="22" s="1"/>
  <c r="P43" i="22"/>
  <c r="O43" i="22" s="1"/>
  <c r="J43" i="22"/>
  <c r="I43" i="22" s="1"/>
  <c r="P42" i="22"/>
  <c r="O42" i="22" s="1"/>
  <c r="J42" i="22"/>
  <c r="I42" i="22" s="1"/>
  <c r="P41" i="22"/>
  <c r="O41" i="22" s="1"/>
  <c r="J41" i="22"/>
  <c r="I41" i="22" s="1"/>
  <c r="P40" i="22"/>
  <c r="O40" i="22" s="1"/>
  <c r="J40" i="22"/>
  <c r="I40" i="22" s="1"/>
  <c r="P39" i="22"/>
  <c r="O39" i="22" s="1"/>
  <c r="J39" i="22"/>
  <c r="I39" i="22" s="1"/>
  <c r="P38" i="22"/>
  <c r="O38" i="22" s="1"/>
  <c r="J38" i="22"/>
  <c r="I38" i="22" s="1"/>
  <c r="P37" i="22"/>
  <c r="O37" i="22" s="1"/>
  <c r="J37" i="22"/>
  <c r="I37" i="22" s="1"/>
  <c r="P36" i="22"/>
  <c r="O36" i="22" s="1"/>
  <c r="J36" i="22"/>
  <c r="I36" i="22" s="1"/>
  <c r="P35" i="22"/>
  <c r="O35" i="22" s="1"/>
  <c r="J35" i="22"/>
  <c r="I35" i="22" s="1"/>
  <c r="P34" i="22"/>
  <c r="O34" i="22" s="1"/>
  <c r="J34" i="22"/>
  <c r="I34" i="22" s="1"/>
  <c r="P33" i="22"/>
  <c r="O33" i="22" s="1"/>
  <c r="J33" i="22"/>
  <c r="I33" i="22" s="1"/>
  <c r="P32" i="22"/>
  <c r="O32" i="22" s="1"/>
  <c r="J32" i="22"/>
  <c r="I32" i="22" s="1"/>
  <c r="P31" i="22"/>
  <c r="O31" i="22" s="1"/>
  <c r="J31" i="22"/>
  <c r="I31" i="22" s="1"/>
  <c r="M56" i="22"/>
  <c r="L56" i="22" s="1"/>
  <c r="M55" i="22"/>
  <c r="L55" i="22" s="1"/>
  <c r="M54" i="22"/>
  <c r="L54" i="22" s="1"/>
  <c r="M53" i="22"/>
  <c r="L53" i="22" s="1"/>
  <c r="M52" i="22"/>
  <c r="L52" i="22" s="1"/>
  <c r="M51" i="22"/>
  <c r="L51" i="22" s="1"/>
  <c r="M50" i="22"/>
  <c r="L50" i="22" s="1"/>
  <c r="M49" i="22"/>
  <c r="L49" i="22" s="1"/>
  <c r="M48" i="22"/>
  <c r="L48" i="22" s="1"/>
  <c r="M47" i="22"/>
  <c r="L47" i="22" s="1"/>
  <c r="M46" i="22"/>
  <c r="L46" i="22" s="1"/>
  <c r="M45" i="22"/>
  <c r="L45" i="22" s="1"/>
  <c r="M44" i="22"/>
  <c r="L44" i="22" s="1"/>
  <c r="M43" i="22"/>
  <c r="L43" i="22" s="1"/>
  <c r="M42" i="22"/>
  <c r="L42" i="22" s="1"/>
  <c r="M41" i="22"/>
  <c r="L41" i="22" s="1"/>
  <c r="M40" i="22"/>
  <c r="L40" i="22" s="1"/>
  <c r="M39" i="22"/>
  <c r="L39" i="22" s="1"/>
  <c r="M38" i="22"/>
  <c r="L38" i="22" s="1"/>
  <c r="M37" i="22"/>
  <c r="L37" i="22" s="1"/>
  <c r="M36" i="22"/>
  <c r="L36" i="22" s="1"/>
  <c r="M35" i="22"/>
  <c r="L35" i="22" s="1"/>
  <c r="M34" i="22"/>
  <c r="L34" i="22" s="1"/>
  <c r="M33" i="22"/>
  <c r="L33" i="22" s="1"/>
  <c r="M32" i="22"/>
  <c r="L32" i="22" s="1"/>
  <c r="M31" i="22"/>
  <c r="L31" i="22" s="1"/>
  <c r="J313" i="26"/>
  <c r="I313" i="26" s="1"/>
  <c r="M312" i="26"/>
  <c r="L312" i="26" s="1"/>
  <c r="J311" i="26"/>
  <c r="I311" i="26" s="1"/>
  <c r="M310" i="26"/>
  <c r="L310" i="26" s="1"/>
  <c r="J309" i="26"/>
  <c r="I309" i="26" s="1"/>
  <c r="M308" i="26"/>
  <c r="L308" i="26" s="1"/>
  <c r="J307" i="26"/>
  <c r="I307" i="26" s="1"/>
  <c r="M306" i="26"/>
  <c r="L306" i="26" s="1"/>
  <c r="J305" i="26"/>
  <c r="I305" i="26" s="1"/>
  <c r="M304" i="26"/>
  <c r="L304" i="26" s="1"/>
  <c r="G303" i="26"/>
  <c r="F303" i="26" s="1"/>
  <c r="G301" i="26"/>
  <c r="F301" i="26" s="1"/>
  <c r="G299" i="26"/>
  <c r="F299" i="26" s="1"/>
  <c r="G297" i="26"/>
  <c r="F297" i="26" s="1"/>
  <c r="G295" i="26"/>
  <c r="F295" i="26" s="1"/>
  <c r="G293" i="26"/>
  <c r="F293" i="26" s="1"/>
  <c r="G291" i="26"/>
  <c r="F291" i="26" s="1"/>
  <c r="G289" i="26"/>
  <c r="F289" i="26" s="1"/>
  <c r="G287" i="26"/>
  <c r="F287" i="26" s="1"/>
  <c r="G285" i="26"/>
  <c r="F285" i="26" s="1"/>
  <c r="G283" i="26"/>
  <c r="F283" i="26" s="1"/>
  <c r="G281" i="26"/>
  <c r="F281" i="26" s="1"/>
  <c r="G279" i="26"/>
  <c r="F279" i="26" s="1"/>
  <c r="G277" i="26"/>
  <c r="F277" i="26" s="1"/>
  <c r="G275" i="26"/>
  <c r="F275" i="26" s="1"/>
  <c r="G273" i="26"/>
  <c r="F273" i="26" s="1"/>
  <c r="G271" i="26"/>
  <c r="F271" i="26" s="1"/>
  <c r="G269" i="26"/>
  <c r="F269" i="26" s="1"/>
  <c r="G267" i="26"/>
  <c r="F267" i="26" s="1"/>
  <c r="G265" i="26"/>
  <c r="F265" i="26" s="1"/>
  <c r="G263" i="26"/>
  <c r="F263" i="26" s="1"/>
  <c r="G261" i="26"/>
  <c r="F261" i="26" s="1"/>
  <c r="G259" i="26"/>
  <c r="F259" i="26" s="1"/>
  <c r="G257" i="26"/>
  <c r="F257" i="26" s="1"/>
  <c r="G255" i="26"/>
  <c r="F255" i="26" s="1"/>
  <c r="G253" i="26"/>
  <c r="F253" i="26" s="1"/>
  <c r="G251" i="26"/>
  <c r="F251" i="26" s="1"/>
  <c r="G249" i="26"/>
  <c r="F249" i="26" s="1"/>
  <c r="G247" i="26"/>
  <c r="F247" i="26" s="1"/>
  <c r="G245" i="26"/>
  <c r="F245" i="26" s="1"/>
  <c r="G243" i="26"/>
  <c r="F243" i="26" s="1"/>
  <c r="G241" i="26"/>
  <c r="F241" i="26" s="1"/>
  <c r="G239" i="26"/>
  <c r="F239" i="26" s="1"/>
  <c r="G237" i="26"/>
  <c r="F237" i="26" s="1"/>
  <c r="G235" i="26"/>
  <c r="F235" i="26" s="1"/>
  <c r="G233" i="26"/>
  <c r="F233" i="26" s="1"/>
  <c r="G231" i="26"/>
  <c r="F231" i="26" s="1"/>
  <c r="G229" i="26"/>
  <c r="F229" i="26" s="1"/>
  <c r="G227" i="26"/>
  <c r="F227" i="26" s="1"/>
  <c r="G225" i="26"/>
  <c r="F225" i="26" s="1"/>
  <c r="G223" i="26"/>
  <c r="F223" i="26" s="1"/>
  <c r="G221" i="26"/>
  <c r="F221" i="26" s="1"/>
  <c r="G219" i="26"/>
  <c r="F219" i="26" s="1"/>
  <c r="G217" i="26"/>
  <c r="F217" i="26" s="1"/>
  <c r="G215" i="26"/>
  <c r="F215" i="26" s="1"/>
  <c r="G213" i="26"/>
  <c r="F213" i="26" s="1"/>
  <c r="M313" i="26"/>
  <c r="L313" i="26" s="1"/>
  <c r="M311" i="26"/>
  <c r="L311" i="26" s="1"/>
  <c r="M309" i="26"/>
  <c r="L309" i="26" s="1"/>
  <c r="M307" i="26"/>
  <c r="L307" i="26" s="1"/>
  <c r="M305" i="26"/>
  <c r="L305" i="26" s="1"/>
  <c r="M303" i="26"/>
  <c r="L303" i="26" s="1"/>
  <c r="M299" i="26"/>
  <c r="L299" i="26" s="1"/>
  <c r="M297" i="26"/>
  <c r="L297" i="26" s="1"/>
  <c r="M295" i="26"/>
  <c r="L295" i="26" s="1"/>
  <c r="M293" i="26"/>
  <c r="L293" i="26" s="1"/>
  <c r="M291" i="26"/>
  <c r="L291" i="26" s="1"/>
  <c r="M289" i="26"/>
  <c r="L289" i="26" s="1"/>
  <c r="M287" i="26"/>
  <c r="L287" i="26" s="1"/>
  <c r="M285" i="26"/>
  <c r="L285" i="26" s="1"/>
  <c r="M283" i="26"/>
  <c r="L283" i="26" s="1"/>
  <c r="M281" i="26"/>
  <c r="L281" i="26" s="1"/>
  <c r="M279" i="26"/>
  <c r="L279" i="26" s="1"/>
  <c r="M277" i="26"/>
  <c r="L277" i="26" s="1"/>
  <c r="M275" i="26"/>
  <c r="L275" i="26" s="1"/>
  <c r="M273" i="26"/>
  <c r="L273" i="26" s="1"/>
  <c r="M271" i="26"/>
  <c r="L271" i="26" s="1"/>
  <c r="M269" i="26"/>
  <c r="L269" i="26" s="1"/>
  <c r="M267" i="26"/>
  <c r="L267" i="26" s="1"/>
  <c r="M265" i="26"/>
  <c r="L265" i="26" s="1"/>
  <c r="M263" i="26"/>
  <c r="L263" i="26" s="1"/>
  <c r="M261" i="26"/>
  <c r="L261" i="26" s="1"/>
  <c r="M259" i="26"/>
  <c r="L259" i="26" s="1"/>
  <c r="M257" i="26"/>
  <c r="L257" i="26" s="1"/>
  <c r="M255" i="26"/>
  <c r="L255" i="26" s="1"/>
  <c r="M253" i="26"/>
  <c r="L253" i="26" s="1"/>
  <c r="M251" i="26"/>
  <c r="L251" i="26" s="1"/>
  <c r="M249" i="26"/>
  <c r="L249" i="26" s="1"/>
  <c r="M247" i="26"/>
  <c r="L247" i="26" s="1"/>
  <c r="M245" i="26"/>
  <c r="L245" i="26" s="1"/>
  <c r="M243" i="26"/>
  <c r="L243" i="26" s="1"/>
  <c r="M241" i="26"/>
  <c r="L241" i="26" s="1"/>
  <c r="M239" i="26"/>
  <c r="L239" i="26" s="1"/>
  <c r="M237" i="26"/>
  <c r="L237" i="26" s="1"/>
  <c r="M235" i="26"/>
  <c r="L235" i="26" s="1"/>
  <c r="M233" i="26"/>
  <c r="L233" i="26" s="1"/>
  <c r="M231" i="26"/>
  <c r="L231" i="26" s="1"/>
  <c r="M229" i="26"/>
  <c r="L229" i="26" s="1"/>
  <c r="M227" i="26"/>
  <c r="L227" i="26" s="1"/>
  <c r="M225" i="26"/>
  <c r="L225" i="26" s="1"/>
  <c r="M223" i="26"/>
  <c r="L223" i="26" s="1"/>
  <c r="M221" i="26"/>
  <c r="L221" i="26" s="1"/>
  <c r="M219" i="26"/>
  <c r="L219" i="26" s="1"/>
  <c r="M217" i="26"/>
  <c r="L217" i="26" s="1"/>
  <c r="M215" i="26"/>
  <c r="L215" i="26" s="1"/>
  <c r="M213" i="26"/>
  <c r="L213" i="26" s="1"/>
  <c r="G211" i="26"/>
  <c r="F211" i="26" s="1"/>
  <c r="M211" i="26"/>
  <c r="L211" i="26" s="1"/>
  <c r="J211" i="26"/>
  <c r="I211" i="26" s="1"/>
  <c r="M302" i="26"/>
  <c r="L302" i="26" s="1"/>
  <c r="M300" i="26"/>
  <c r="L300" i="26" s="1"/>
  <c r="M298" i="26"/>
  <c r="L298" i="26" s="1"/>
  <c r="M296" i="26"/>
  <c r="L296" i="26" s="1"/>
  <c r="M294" i="26"/>
  <c r="L294" i="26" s="1"/>
  <c r="M292" i="26"/>
  <c r="L292" i="26" s="1"/>
  <c r="M290" i="26"/>
  <c r="L290" i="26" s="1"/>
  <c r="M288" i="26"/>
  <c r="L288" i="26" s="1"/>
  <c r="M286" i="26"/>
  <c r="L286" i="26" s="1"/>
  <c r="M284" i="26"/>
  <c r="L284" i="26" s="1"/>
  <c r="M282" i="26"/>
  <c r="L282" i="26" s="1"/>
  <c r="M280" i="26"/>
  <c r="L280" i="26" s="1"/>
  <c r="M278" i="26"/>
  <c r="L278" i="26" s="1"/>
  <c r="M276" i="26"/>
  <c r="L276" i="26" s="1"/>
  <c r="M274" i="26"/>
  <c r="L274" i="26" s="1"/>
  <c r="M272" i="26"/>
  <c r="L272" i="26" s="1"/>
  <c r="M270" i="26"/>
  <c r="L270" i="26" s="1"/>
  <c r="M268" i="26"/>
  <c r="L268" i="26" s="1"/>
  <c r="M266" i="26"/>
  <c r="L266" i="26" s="1"/>
  <c r="M264" i="26"/>
  <c r="L264" i="26" s="1"/>
  <c r="M262" i="26"/>
  <c r="L262" i="26" s="1"/>
  <c r="M260" i="26"/>
  <c r="L260" i="26" s="1"/>
  <c r="M258" i="26"/>
  <c r="L258" i="26" s="1"/>
  <c r="M256" i="26"/>
  <c r="L256" i="26" s="1"/>
  <c r="M254" i="26"/>
  <c r="L254" i="26" s="1"/>
  <c r="M252" i="26"/>
  <c r="L252" i="26" s="1"/>
  <c r="M250" i="26"/>
  <c r="L250" i="26" s="1"/>
  <c r="M248" i="26"/>
  <c r="L248" i="26" s="1"/>
  <c r="M246" i="26"/>
  <c r="L246" i="26" s="1"/>
  <c r="M244" i="26"/>
  <c r="L244" i="26" s="1"/>
  <c r="M242" i="26"/>
  <c r="L242" i="26" s="1"/>
  <c r="M240" i="26"/>
  <c r="L240" i="26" s="1"/>
  <c r="M238" i="26"/>
  <c r="L238" i="26" s="1"/>
  <c r="M236" i="26"/>
  <c r="L236" i="26" s="1"/>
  <c r="M234" i="26"/>
  <c r="L234" i="26" s="1"/>
  <c r="M232" i="26"/>
  <c r="L232" i="26" s="1"/>
  <c r="M230" i="26"/>
  <c r="L230" i="26" s="1"/>
  <c r="M228" i="26"/>
  <c r="L228" i="26" s="1"/>
  <c r="M226" i="26"/>
  <c r="L226" i="26" s="1"/>
  <c r="M224" i="26"/>
  <c r="L224" i="26" s="1"/>
  <c r="M222" i="26"/>
  <c r="L222" i="26" s="1"/>
  <c r="M220" i="26"/>
  <c r="L220" i="26" s="1"/>
  <c r="M218" i="26"/>
  <c r="L218" i="26" s="1"/>
  <c r="M216" i="26"/>
  <c r="L216" i="26" s="1"/>
  <c r="M214" i="26"/>
  <c r="L214" i="26" s="1"/>
  <c r="M212" i="26"/>
  <c r="L212" i="26" s="1"/>
  <c r="M210" i="26"/>
  <c r="L210" i="26" s="1"/>
  <c r="J209" i="26"/>
  <c r="I209" i="26" s="1"/>
  <c r="M208" i="26"/>
  <c r="L208" i="26" s="1"/>
  <c r="J207" i="26"/>
  <c r="I207" i="26" s="1"/>
  <c r="M206" i="26"/>
  <c r="L206" i="26" s="1"/>
  <c r="J205" i="26"/>
  <c r="I205" i="26" s="1"/>
  <c r="M204" i="26"/>
  <c r="L204" i="26" s="1"/>
  <c r="J203" i="26"/>
  <c r="I203" i="26" s="1"/>
  <c r="M202" i="26"/>
  <c r="L202" i="26" s="1"/>
  <c r="J201" i="26"/>
  <c r="I201" i="26" s="1"/>
  <c r="M200" i="26"/>
  <c r="L200" i="26" s="1"/>
  <c r="J199" i="26"/>
  <c r="I199" i="26" s="1"/>
  <c r="M198" i="26"/>
  <c r="L198" i="26" s="1"/>
  <c r="J197" i="26"/>
  <c r="I197" i="26" s="1"/>
  <c r="M196" i="26"/>
  <c r="L196" i="26" s="1"/>
  <c r="J195" i="26"/>
  <c r="I195" i="26" s="1"/>
  <c r="M194" i="26"/>
  <c r="L194" i="26" s="1"/>
  <c r="J193" i="26"/>
  <c r="I193" i="26" s="1"/>
  <c r="M192" i="26"/>
  <c r="L192" i="26" s="1"/>
  <c r="J191" i="26"/>
  <c r="I191" i="26" s="1"/>
  <c r="M190" i="26"/>
  <c r="L190" i="26" s="1"/>
  <c r="J189" i="26"/>
  <c r="I189" i="26" s="1"/>
  <c r="M188" i="26"/>
  <c r="L188" i="26" s="1"/>
  <c r="J187" i="26"/>
  <c r="I187" i="26" s="1"/>
  <c r="M186" i="26"/>
  <c r="L186" i="26" s="1"/>
  <c r="J185" i="26"/>
  <c r="I185" i="26" s="1"/>
  <c r="M184" i="26"/>
  <c r="L184" i="26" s="1"/>
  <c r="J183" i="26"/>
  <c r="I183" i="26" s="1"/>
  <c r="M182" i="26"/>
  <c r="L182" i="26" s="1"/>
  <c r="J181" i="26"/>
  <c r="I181" i="26" s="1"/>
  <c r="M180" i="26"/>
  <c r="L180" i="26" s="1"/>
  <c r="J179" i="26"/>
  <c r="I179" i="26" s="1"/>
  <c r="M178" i="26"/>
  <c r="L178" i="26" s="1"/>
  <c r="J177" i="26"/>
  <c r="I177" i="26" s="1"/>
  <c r="M176" i="26"/>
  <c r="L176" i="26" s="1"/>
  <c r="J175" i="26"/>
  <c r="I175" i="26" s="1"/>
  <c r="M174" i="26"/>
  <c r="L174" i="26" s="1"/>
  <c r="J173" i="26"/>
  <c r="I173" i="26" s="1"/>
  <c r="M172" i="26"/>
  <c r="L172" i="26" s="1"/>
  <c r="J171" i="26"/>
  <c r="I171" i="26" s="1"/>
  <c r="M170" i="26"/>
  <c r="L170" i="26" s="1"/>
  <c r="J169" i="26"/>
  <c r="I169" i="26" s="1"/>
  <c r="M168" i="26"/>
  <c r="L168" i="26" s="1"/>
  <c r="J167" i="26"/>
  <c r="I167" i="26" s="1"/>
  <c r="M166" i="26"/>
  <c r="L166" i="26" s="1"/>
  <c r="J165" i="26"/>
  <c r="I165" i="26" s="1"/>
  <c r="M164" i="26"/>
  <c r="L164" i="26" s="1"/>
  <c r="J163" i="26"/>
  <c r="I163" i="26" s="1"/>
  <c r="M162" i="26"/>
  <c r="L162" i="26" s="1"/>
  <c r="J161" i="26"/>
  <c r="I161" i="26" s="1"/>
  <c r="M160" i="26"/>
  <c r="L160" i="26" s="1"/>
  <c r="J159" i="26"/>
  <c r="I159" i="26" s="1"/>
  <c r="M158" i="26"/>
  <c r="L158" i="26" s="1"/>
  <c r="G157" i="26"/>
  <c r="F157" i="26" s="1"/>
  <c r="G155" i="26"/>
  <c r="F155" i="26" s="1"/>
  <c r="G153" i="26"/>
  <c r="F153" i="26" s="1"/>
  <c r="G151" i="26"/>
  <c r="F151" i="26" s="1"/>
  <c r="G149" i="26"/>
  <c r="F149" i="26" s="1"/>
  <c r="G147" i="26"/>
  <c r="F147" i="26" s="1"/>
  <c r="G145" i="26"/>
  <c r="F145" i="26" s="1"/>
  <c r="G143" i="26"/>
  <c r="F143" i="26" s="1"/>
  <c r="G141" i="26"/>
  <c r="F141" i="26" s="1"/>
  <c r="G139" i="26"/>
  <c r="F139" i="26" s="1"/>
  <c r="G137" i="26"/>
  <c r="F137" i="26" s="1"/>
  <c r="G135" i="26"/>
  <c r="F135" i="26" s="1"/>
  <c r="G133" i="26"/>
  <c r="F133" i="26" s="1"/>
  <c r="G131" i="26"/>
  <c r="F131" i="26" s="1"/>
  <c r="G129" i="26"/>
  <c r="F129" i="26" s="1"/>
  <c r="G127" i="26"/>
  <c r="F127" i="26" s="1"/>
  <c r="G125" i="26"/>
  <c r="F125" i="26" s="1"/>
  <c r="G123" i="26"/>
  <c r="F123" i="26" s="1"/>
  <c r="G121" i="26"/>
  <c r="F121" i="26" s="1"/>
  <c r="G119" i="26"/>
  <c r="F119" i="26" s="1"/>
  <c r="G117" i="26"/>
  <c r="F117" i="26" s="1"/>
  <c r="G115" i="26"/>
  <c r="F115" i="26" s="1"/>
  <c r="G113" i="26"/>
  <c r="F113" i="26" s="1"/>
  <c r="G111" i="26"/>
  <c r="F111" i="26" s="1"/>
  <c r="G109" i="26"/>
  <c r="F109" i="26" s="1"/>
  <c r="G107" i="26"/>
  <c r="F107" i="26" s="1"/>
  <c r="G105" i="26"/>
  <c r="F105" i="26" s="1"/>
  <c r="G103" i="26"/>
  <c r="F103" i="26" s="1"/>
  <c r="G101" i="26"/>
  <c r="F101" i="26" s="1"/>
  <c r="G99" i="26"/>
  <c r="F99" i="26" s="1"/>
  <c r="G97" i="26"/>
  <c r="F97" i="26" s="1"/>
  <c r="M209" i="26"/>
  <c r="L209" i="26" s="1"/>
  <c r="M207" i="26"/>
  <c r="L207" i="26" s="1"/>
  <c r="M205" i="26"/>
  <c r="L205" i="26" s="1"/>
  <c r="M203" i="26"/>
  <c r="L203" i="26" s="1"/>
  <c r="M201" i="26"/>
  <c r="L201" i="26" s="1"/>
  <c r="M199" i="26"/>
  <c r="L199" i="26" s="1"/>
  <c r="M197" i="26"/>
  <c r="L197" i="26" s="1"/>
  <c r="M195" i="26"/>
  <c r="L195" i="26" s="1"/>
  <c r="M193" i="26"/>
  <c r="L193" i="26" s="1"/>
  <c r="M191" i="26"/>
  <c r="L191" i="26" s="1"/>
  <c r="M189" i="26"/>
  <c r="L189" i="26" s="1"/>
  <c r="M187" i="26"/>
  <c r="L187" i="26" s="1"/>
  <c r="M185" i="26"/>
  <c r="L185" i="26" s="1"/>
  <c r="M183" i="26"/>
  <c r="L183" i="26" s="1"/>
  <c r="M181" i="26"/>
  <c r="L181" i="26" s="1"/>
  <c r="M179" i="26"/>
  <c r="L179" i="26" s="1"/>
  <c r="M177" i="26"/>
  <c r="L177" i="26" s="1"/>
  <c r="M175" i="26"/>
  <c r="L175" i="26" s="1"/>
  <c r="M173" i="26"/>
  <c r="L173" i="26" s="1"/>
  <c r="M171" i="26"/>
  <c r="L171" i="26" s="1"/>
  <c r="M169" i="26"/>
  <c r="L169" i="26" s="1"/>
  <c r="M167" i="26"/>
  <c r="L167" i="26" s="1"/>
  <c r="M165" i="26"/>
  <c r="L165" i="26" s="1"/>
  <c r="M163" i="26"/>
  <c r="L163" i="26" s="1"/>
  <c r="M161" i="26"/>
  <c r="L161" i="26" s="1"/>
  <c r="M159" i="26"/>
  <c r="L159" i="26" s="1"/>
  <c r="M157" i="26"/>
  <c r="L157" i="26" s="1"/>
  <c r="M155" i="26"/>
  <c r="L155" i="26" s="1"/>
  <c r="M153" i="26"/>
  <c r="L153" i="26" s="1"/>
  <c r="M151" i="26"/>
  <c r="L151" i="26" s="1"/>
  <c r="M149" i="26"/>
  <c r="L149" i="26" s="1"/>
  <c r="M147" i="26"/>
  <c r="L147" i="26" s="1"/>
  <c r="M145" i="26"/>
  <c r="L145" i="26" s="1"/>
  <c r="M143" i="26"/>
  <c r="L143" i="26" s="1"/>
  <c r="M141" i="26"/>
  <c r="L141" i="26" s="1"/>
  <c r="M139" i="26"/>
  <c r="L139" i="26" s="1"/>
  <c r="M137" i="26"/>
  <c r="L137" i="26" s="1"/>
  <c r="M135" i="26"/>
  <c r="L135" i="26" s="1"/>
  <c r="M133" i="26"/>
  <c r="L133" i="26" s="1"/>
  <c r="M131" i="26"/>
  <c r="L131" i="26" s="1"/>
  <c r="M129" i="26"/>
  <c r="L129" i="26" s="1"/>
  <c r="M127" i="26"/>
  <c r="L127" i="26" s="1"/>
  <c r="M125" i="26"/>
  <c r="L125" i="26" s="1"/>
  <c r="M123" i="26"/>
  <c r="L123" i="26" s="1"/>
  <c r="M121" i="26"/>
  <c r="L121" i="26" s="1"/>
  <c r="M119" i="26"/>
  <c r="L119" i="26" s="1"/>
  <c r="M117" i="26"/>
  <c r="L117" i="26" s="1"/>
  <c r="M115" i="26"/>
  <c r="L115" i="26" s="1"/>
  <c r="M113" i="26"/>
  <c r="L113" i="26" s="1"/>
  <c r="M111" i="26"/>
  <c r="L111" i="26" s="1"/>
  <c r="M109" i="26"/>
  <c r="L109" i="26" s="1"/>
  <c r="M107" i="26"/>
  <c r="L107" i="26" s="1"/>
  <c r="M105" i="26"/>
  <c r="L105" i="26" s="1"/>
  <c r="M103" i="26"/>
  <c r="L103" i="26" s="1"/>
  <c r="M101" i="26"/>
  <c r="L101" i="26" s="1"/>
  <c r="M99" i="26"/>
  <c r="L99" i="26" s="1"/>
  <c r="M97" i="26"/>
  <c r="L97" i="26" s="1"/>
  <c r="G95" i="26"/>
  <c r="F95" i="26" s="1"/>
  <c r="M95" i="26"/>
  <c r="L95" i="26" s="1"/>
  <c r="J95" i="26"/>
  <c r="I95" i="26" s="1"/>
  <c r="M156" i="26"/>
  <c r="L156" i="26" s="1"/>
  <c r="M154" i="26"/>
  <c r="L154" i="26" s="1"/>
  <c r="M152" i="26"/>
  <c r="L152" i="26" s="1"/>
  <c r="M150" i="26"/>
  <c r="L150" i="26" s="1"/>
  <c r="M148" i="26"/>
  <c r="L148" i="26" s="1"/>
  <c r="M146" i="26"/>
  <c r="L146" i="26" s="1"/>
  <c r="M144" i="26"/>
  <c r="L144" i="26" s="1"/>
  <c r="M142" i="26"/>
  <c r="L142" i="26" s="1"/>
  <c r="M140" i="26"/>
  <c r="L140" i="26" s="1"/>
  <c r="M138" i="26"/>
  <c r="L138" i="26" s="1"/>
  <c r="M136" i="26"/>
  <c r="L136" i="26" s="1"/>
  <c r="M134" i="26"/>
  <c r="L134" i="26" s="1"/>
  <c r="M132" i="26"/>
  <c r="L132" i="26" s="1"/>
  <c r="M130" i="26"/>
  <c r="L130" i="26" s="1"/>
  <c r="M128" i="26"/>
  <c r="L128" i="26" s="1"/>
  <c r="M126" i="26"/>
  <c r="L126" i="26" s="1"/>
  <c r="M124" i="26"/>
  <c r="L124" i="26" s="1"/>
  <c r="M122" i="26"/>
  <c r="L122" i="26" s="1"/>
  <c r="M120" i="26"/>
  <c r="L120" i="26" s="1"/>
  <c r="M118" i="26"/>
  <c r="L118" i="26" s="1"/>
  <c r="M116" i="26"/>
  <c r="L116" i="26" s="1"/>
  <c r="M114" i="26"/>
  <c r="L114" i="26" s="1"/>
  <c r="M112" i="26"/>
  <c r="L112" i="26" s="1"/>
  <c r="M110" i="26"/>
  <c r="L110" i="26" s="1"/>
  <c r="M108" i="26"/>
  <c r="L108" i="26" s="1"/>
  <c r="M106" i="26"/>
  <c r="L106" i="26" s="1"/>
  <c r="M104" i="26"/>
  <c r="L104" i="26" s="1"/>
  <c r="M102" i="26"/>
  <c r="L102" i="26" s="1"/>
  <c r="M100" i="26"/>
  <c r="L100" i="26" s="1"/>
  <c r="M98" i="26"/>
  <c r="L98" i="26" s="1"/>
  <c r="M96" i="26"/>
  <c r="L96" i="26" s="1"/>
  <c r="M94" i="26"/>
  <c r="L94" i="26" s="1"/>
  <c r="J93" i="26"/>
  <c r="I93" i="26" s="1"/>
  <c r="M92" i="26"/>
  <c r="L92" i="26" s="1"/>
  <c r="J91" i="26"/>
  <c r="I91" i="26" s="1"/>
  <c r="M90" i="26"/>
  <c r="L90" i="26" s="1"/>
  <c r="J89" i="26"/>
  <c r="I89" i="26" s="1"/>
  <c r="M88" i="26"/>
  <c r="L88" i="26" s="1"/>
  <c r="J87" i="26"/>
  <c r="I87" i="26" s="1"/>
  <c r="M86" i="26"/>
  <c r="L86" i="26" s="1"/>
  <c r="J85" i="26"/>
  <c r="I85" i="26" s="1"/>
  <c r="M84" i="26"/>
  <c r="L84" i="26" s="1"/>
  <c r="J83" i="26"/>
  <c r="I83" i="26" s="1"/>
  <c r="M82" i="26"/>
  <c r="L82" i="26" s="1"/>
  <c r="J81" i="26"/>
  <c r="I81" i="26" s="1"/>
  <c r="M80" i="26"/>
  <c r="L80" i="26" s="1"/>
  <c r="J79" i="26"/>
  <c r="I79" i="26" s="1"/>
  <c r="M78" i="26"/>
  <c r="L78" i="26" s="1"/>
  <c r="J77" i="26"/>
  <c r="I77" i="26" s="1"/>
  <c r="M76" i="26"/>
  <c r="L76" i="26" s="1"/>
  <c r="G75" i="26"/>
  <c r="F75" i="26" s="1"/>
  <c r="G73" i="26"/>
  <c r="F73" i="26" s="1"/>
  <c r="G71" i="26"/>
  <c r="F71" i="26" s="1"/>
  <c r="G69" i="26"/>
  <c r="F69" i="26" s="1"/>
  <c r="G67" i="26"/>
  <c r="F67" i="26" s="1"/>
  <c r="G65" i="26"/>
  <c r="F65" i="26" s="1"/>
  <c r="M93" i="26"/>
  <c r="L93" i="26" s="1"/>
  <c r="M91" i="26"/>
  <c r="L91" i="26" s="1"/>
  <c r="M89" i="26"/>
  <c r="L89" i="26" s="1"/>
  <c r="M87" i="26"/>
  <c r="L87" i="26" s="1"/>
  <c r="M85" i="26"/>
  <c r="L85" i="26" s="1"/>
  <c r="M83" i="26"/>
  <c r="L83" i="26" s="1"/>
  <c r="M81" i="26"/>
  <c r="L81" i="26" s="1"/>
  <c r="M79" i="26"/>
  <c r="L79" i="26" s="1"/>
  <c r="M77" i="26"/>
  <c r="L77" i="26" s="1"/>
  <c r="M75" i="26"/>
  <c r="L75" i="26" s="1"/>
  <c r="M73" i="26"/>
  <c r="L73" i="26" s="1"/>
  <c r="M71" i="26"/>
  <c r="L71" i="26" s="1"/>
  <c r="M69" i="26"/>
  <c r="L69" i="26" s="1"/>
  <c r="M67" i="26"/>
  <c r="L67" i="26" s="1"/>
  <c r="M65" i="26"/>
  <c r="L65" i="26" s="1"/>
  <c r="M74" i="26"/>
  <c r="L74" i="26" s="1"/>
  <c r="M72" i="26"/>
  <c r="L72" i="26" s="1"/>
  <c r="M70" i="26"/>
  <c r="L70" i="26" s="1"/>
  <c r="M68" i="26"/>
  <c r="L68" i="26" s="1"/>
  <c r="M66" i="26"/>
  <c r="L66" i="26" s="1"/>
  <c r="M64" i="26"/>
  <c r="L64" i="26" s="1"/>
  <c r="J63" i="26"/>
  <c r="I63" i="26" s="1"/>
  <c r="M62" i="26"/>
  <c r="L62" i="26" s="1"/>
  <c r="J61" i="26"/>
  <c r="I61" i="26" s="1"/>
  <c r="M60" i="26"/>
  <c r="L60" i="26" s="1"/>
  <c r="J59" i="26"/>
  <c r="I59" i="26" s="1"/>
  <c r="M58" i="26"/>
  <c r="L58" i="26" s="1"/>
  <c r="J57" i="26"/>
  <c r="I57" i="26" s="1"/>
  <c r="M56" i="26"/>
  <c r="L56" i="26" s="1"/>
  <c r="J55" i="26"/>
  <c r="I55" i="26" s="1"/>
  <c r="M54" i="26"/>
  <c r="L54" i="26" s="1"/>
  <c r="J53" i="26"/>
  <c r="I53" i="26" s="1"/>
  <c r="M52" i="26"/>
  <c r="L52" i="26" s="1"/>
  <c r="J51" i="26"/>
  <c r="I51" i="26" s="1"/>
  <c r="M50" i="26"/>
  <c r="L50" i="26" s="1"/>
  <c r="J49" i="26"/>
  <c r="I49" i="26" s="1"/>
  <c r="M48" i="26"/>
  <c r="L48" i="26" s="1"/>
  <c r="J47" i="26"/>
  <c r="I47" i="26" s="1"/>
  <c r="M46" i="26"/>
  <c r="L46" i="26" s="1"/>
  <c r="J45" i="26"/>
  <c r="I45" i="26" s="1"/>
  <c r="M44" i="26"/>
  <c r="L44" i="26" s="1"/>
  <c r="J43" i="26"/>
  <c r="I43" i="26" s="1"/>
  <c r="M42" i="26"/>
  <c r="L42" i="26" s="1"/>
  <c r="J41" i="26"/>
  <c r="I41" i="26" s="1"/>
  <c r="M40" i="26"/>
  <c r="L40" i="26" s="1"/>
  <c r="J39" i="26"/>
  <c r="I39" i="26" s="1"/>
  <c r="M38" i="26"/>
  <c r="L38" i="26" s="1"/>
  <c r="J37" i="26"/>
  <c r="I37" i="26" s="1"/>
  <c r="M36" i="26"/>
  <c r="L36" i="26" s="1"/>
  <c r="J35" i="26"/>
  <c r="I35" i="26" s="1"/>
  <c r="M34" i="26"/>
  <c r="L34" i="26" s="1"/>
  <c r="J33" i="26"/>
  <c r="I33" i="26" s="1"/>
  <c r="M63" i="26"/>
  <c r="L63" i="26" s="1"/>
  <c r="M61" i="26"/>
  <c r="L61" i="26" s="1"/>
  <c r="M59" i="26"/>
  <c r="L59" i="26" s="1"/>
  <c r="M57" i="26"/>
  <c r="L57" i="26" s="1"/>
  <c r="M55" i="26"/>
  <c r="L55" i="26" s="1"/>
  <c r="M53" i="26"/>
  <c r="L53" i="26" s="1"/>
  <c r="M51" i="26"/>
  <c r="L51" i="26" s="1"/>
  <c r="M49" i="26"/>
  <c r="L49" i="26" s="1"/>
  <c r="M47" i="26"/>
  <c r="L47" i="26" s="1"/>
  <c r="M45" i="26"/>
  <c r="L45" i="26" s="1"/>
  <c r="M43" i="26"/>
  <c r="L43" i="26" s="1"/>
  <c r="M41" i="26"/>
  <c r="L41" i="26" s="1"/>
  <c r="M39" i="26"/>
  <c r="L39" i="26" s="1"/>
  <c r="M37" i="26"/>
  <c r="L37" i="26" s="1"/>
  <c r="M35" i="26"/>
  <c r="L35" i="26" s="1"/>
  <c r="M33" i="26"/>
  <c r="L33" i="26" s="1"/>
  <c r="AA311" i="18"/>
  <c r="AA310" i="18"/>
  <c r="L309" i="18"/>
  <c r="K309" i="18" s="1"/>
  <c r="AA308" i="18"/>
  <c r="AA307" i="18"/>
  <c r="L306" i="18"/>
  <c r="K306" i="18" s="1"/>
  <c r="AA305" i="18"/>
  <c r="L304" i="18"/>
  <c r="K304" i="18" s="1"/>
  <c r="L303" i="18"/>
  <c r="K303" i="18" s="1"/>
  <c r="L302" i="18"/>
  <c r="K302" i="18" s="1"/>
  <c r="L301" i="18"/>
  <c r="K301" i="18" s="1"/>
  <c r="AA300" i="18"/>
  <c r="AA299" i="18"/>
  <c r="L282" i="18"/>
  <c r="K282" i="18" s="1"/>
  <c r="L281" i="18"/>
  <c r="K281" i="18" s="1"/>
  <c r="AA280" i="18"/>
  <c r="L279" i="18"/>
  <c r="K279" i="18" s="1"/>
  <c r="AA278" i="18"/>
  <c r="AA277" i="18"/>
  <c r="AA276" i="18"/>
  <c r="L275" i="18"/>
  <c r="K275" i="18" s="1"/>
  <c r="L274" i="18"/>
  <c r="K274" i="18" s="1"/>
  <c r="L273" i="18"/>
  <c r="K273" i="18" s="1"/>
  <c r="AA272" i="18"/>
  <c r="L271" i="18"/>
  <c r="K271" i="18" s="1"/>
  <c r="AA270" i="18"/>
  <c r="L269" i="18"/>
  <c r="K269" i="18" s="1"/>
  <c r="AA268" i="18"/>
  <c r="AA267" i="18"/>
  <c r="Z311" i="18"/>
  <c r="O311" i="18"/>
  <c r="N311" i="18" s="1"/>
  <c r="Z310" i="18"/>
  <c r="Q310" i="18" s="1"/>
  <c r="O310" i="18"/>
  <c r="N310" i="18" s="1"/>
  <c r="Z309" i="18"/>
  <c r="O309" i="18"/>
  <c r="N309" i="18" s="1"/>
  <c r="Z308" i="18"/>
  <c r="Q308" i="18" s="1"/>
  <c r="O308" i="18"/>
  <c r="N308" i="18" s="1"/>
  <c r="Z307" i="18"/>
  <c r="O307" i="18"/>
  <c r="N307" i="18" s="1"/>
  <c r="Z306" i="18"/>
  <c r="O306" i="18"/>
  <c r="N306" i="18" s="1"/>
  <c r="Z305" i="18"/>
  <c r="O305" i="18"/>
  <c r="N305" i="18" s="1"/>
  <c r="Z304" i="18"/>
  <c r="O304" i="18"/>
  <c r="N304" i="18" s="1"/>
  <c r="Z303" i="18"/>
  <c r="Q303" i="18" s="1"/>
  <c r="O303" i="18"/>
  <c r="N303" i="18" s="1"/>
  <c r="Z302" i="18"/>
  <c r="O302" i="18"/>
  <c r="N302" i="18" s="1"/>
  <c r="Z301" i="18"/>
  <c r="O301" i="18"/>
  <c r="N301" i="18" s="1"/>
  <c r="Z300" i="18"/>
  <c r="Q300" i="18" s="1"/>
  <c r="O300" i="18"/>
  <c r="N300" i="18" s="1"/>
  <c r="Z299" i="18"/>
  <c r="O299" i="18"/>
  <c r="N299" i="18" s="1"/>
  <c r="AA298" i="18"/>
  <c r="Q298" i="18" s="1"/>
  <c r="AA297" i="18"/>
  <c r="AA296" i="18"/>
  <c r="AA295" i="18"/>
  <c r="AA294" i="18"/>
  <c r="Q294" i="18" s="1"/>
  <c r="AA293" i="18"/>
  <c r="AA292" i="18"/>
  <c r="Q292" i="18" s="1"/>
  <c r="AA291" i="18"/>
  <c r="AA290" i="18"/>
  <c r="Q290" i="18" s="1"/>
  <c r="AA289" i="18"/>
  <c r="AA288" i="18"/>
  <c r="AA287" i="18"/>
  <c r="AA286" i="18"/>
  <c r="AA285" i="18"/>
  <c r="AA284" i="18"/>
  <c r="Q284" i="18" s="1"/>
  <c r="Z282" i="18"/>
  <c r="Q282" i="18" s="1"/>
  <c r="O282" i="18"/>
  <c r="N282" i="18" s="1"/>
  <c r="Z281" i="18"/>
  <c r="O281" i="18"/>
  <c r="N281" i="18" s="1"/>
  <c r="Z280" i="18"/>
  <c r="O280" i="18"/>
  <c r="N280" i="18" s="1"/>
  <c r="Z279" i="18"/>
  <c r="O279" i="18"/>
  <c r="N279" i="18" s="1"/>
  <c r="Z278" i="18"/>
  <c r="O278" i="18"/>
  <c r="N278" i="18" s="1"/>
  <c r="Z277" i="18"/>
  <c r="O277" i="18"/>
  <c r="N277" i="18" s="1"/>
  <c r="Z276" i="18"/>
  <c r="O276" i="18"/>
  <c r="N276" i="18" s="1"/>
  <c r="Z275" i="18"/>
  <c r="O275" i="18"/>
  <c r="N275" i="18" s="1"/>
  <c r="Z274" i="18"/>
  <c r="O274" i="18"/>
  <c r="N274" i="18" s="1"/>
  <c r="Z273" i="18"/>
  <c r="O273" i="18"/>
  <c r="N273" i="18" s="1"/>
  <c r="Z272" i="18"/>
  <c r="O272" i="18"/>
  <c r="N272" i="18" s="1"/>
  <c r="Z271" i="18"/>
  <c r="O271" i="18"/>
  <c r="N271" i="18" s="1"/>
  <c r="Z270" i="18"/>
  <c r="O270" i="18"/>
  <c r="N270" i="18" s="1"/>
  <c r="Z269" i="18"/>
  <c r="O269" i="18"/>
  <c r="N269" i="18" s="1"/>
  <c r="Z268" i="18"/>
  <c r="O268" i="18"/>
  <c r="N268" i="18" s="1"/>
  <c r="Z267" i="18"/>
  <c r="O267" i="18"/>
  <c r="N267" i="18" s="1"/>
  <c r="AA266" i="18"/>
  <c r="Q266" i="18" s="1"/>
  <c r="AA265" i="18"/>
  <c r="AA264" i="18"/>
  <c r="AA263" i="18"/>
  <c r="Q263" i="18" s="1"/>
  <c r="AA262" i="18"/>
  <c r="AA261" i="18"/>
  <c r="AA260" i="18"/>
  <c r="AA259" i="18"/>
  <c r="Q259" i="18" s="1"/>
  <c r="AA258" i="18"/>
  <c r="AA257" i="18"/>
  <c r="AA256" i="18"/>
  <c r="AA255" i="18"/>
  <c r="Q255" i="18" s="1"/>
  <c r="AA254" i="18"/>
  <c r="AA253" i="18"/>
  <c r="AA252" i="18"/>
  <c r="Z250" i="18"/>
  <c r="O250" i="18"/>
  <c r="N250" i="18" s="1"/>
  <c r="Z249" i="18"/>
  <c r="O249" i="18"/>
  <c r="N249" i="18" s="1"/>
  <c r="Z248" i="18"/>
  <c r="O248" i="18"/>
  <c r="N248" i="18" s="1"/>
  <c r="Z247" i="18"/>
  <c r="O247" i="18"/>
  <c r="N247" i="18" s="1"/>
  <c r="Z246" i="18"/>
  <c r="O246" i="18"/>
  <c r="N246" i="18" s="1"/>
  <c r="Z245" i="18"/>
  <c r="O245" i="18"/>
  <c r="N245" i="18" s="1"/>
  <c r="Z244" i="18"/>
  <c r="O244" i="18"/>
  <c r="N244" i="18" s="1"/>
  <c r="Z243" i="18"/>
  <c r="O243" i="18"/>
  <c r="N243" i="18" s="1"/>
  <c r="Z242" i="18"/>
  <c r="O242" i="18"/>
  <c r="N242" i="18" s="1"/>
  <c r="Z241" i="18"/>
  <c r="O241" i="18"/>
  <c r="N241" i="18" s="1"/>
  <c r="Z240" i="18"/>
  <c r="O240" i="18"/>
  <c r="N240" i="18" s="1"/>
  <c r="Z239" i="18"/>
  <c r="O239" i="18"/>
  <c r="N239" i="18" s="1"/>
  <c r="Z238" i="18"/>
  <c r="O238" i="18"/>
  <c r="N238" i="18" s="1"/>
  <c r="Z237" i="18"/>
  <c r="O237" i="18"/>
  <c r="N237" i="18" s="1"/>
  <c r="Z236" i="18"/>
  <c r="O236" i="18"/>
  <c r="N236" i="18" s="1"/>
  <c r="Z235" i="18"/>
  <c r="Q235" i="18" s="1"/>
  <c r="O235" i="18"/>
  <c r="N235" i="18" s="1"/>
  <c r="L235" i="18"/>
  <c r="K235" i="18" s="1"/>
  <c r="AA234" i="18"/>
  <c r="Q234" i="18" s="1"/>
  <c r="AA233" i="18"/>
  <c r="AA232" i="18"/>
  <c r="AA231" i="18"/>
  <c r="Q231" i="18" s="1"/>
  <c r="AA230" i="18"/>
  <c r="AA229" i="18"/>
  <c r="AA228" i="18"/>
  <c r="AA227" i="18"/>
  <c r="Q227" i="18" s="1"/>
  <c r="AA226" i="18"/>
  <c r="AA225" i="18"/>
  <c r="AA224" i="18"/>
  <c r="AA223" i="18"/>
  <c r="Q223" i="18" s="1"/>
  <c r="AA222" i="18"/>
  <c r="AA221" i="18"/>
  <c r="AA220" i="18"/>
  <c r="Z218" i="18"/>
  <c r="O218" i="18"/>
  <c r="N218" i="18" s="1"/>
  <c r="Z217" i="18"/>
  <c r="O217" i="18"/>
  <c r="N217" i="18" s="1"/>
  <c r="Z216" i="18"/>
  <c r="O216" i="18"/>
  <c r="N216" i="18" s="1"/>
  <c r="Z215" i="18"/>
  <c r="O215" i="18"/>
  <c r="N215" i="18" s="1"/>
  <c r="Z214" i="18"/>
  <c r="O214" i="18"/>
  <c r="N214" i="18" s="1"/>
  <c r="Z213" i="18"/>
  <c r="O213" i="18"/>
  <c r="N213" i="18" s="1"/>
  <c r="Z212" i="18"/>
  <c r="O212" i="18"/>
  <c r="N212" i="18" s="1"/>
  <c r="Z211" i="18"/>
  <c r="O211" i="18"/>
  <c r="N211" i="18" s="1"/>
  <c r="Z210" i="18"/>
  <c r="O210" i="18"/>
  <c r="N210" i="18" s="1"/>
  <c r="Z209" i="18"/>
  <c r="O209" i="18"/>
  <c r="N209" i="18" s="1"/>
  <c r="Z208" i="18"/>
  <c r="O208" i="18"/>
  <c r="N208" i="18" s="1"/>
  <c r="Z207" i="18"/>
  <c r="O207" i="18"/>
  <c r="N207" i="18" s="1"/>
  <c r="Z206" i="18"/>
  <c r="O206" i="18"/>
  <c r="N206" i="18" s="1"/>
  <c r="Z205" i="18"/>
  <c r="O205" i="18"/>
  <c r="N205" i="18" s="1"/>
  <c r="Z204" i="18"/>
  <c r="O204" i="18"/>
  <c r="N204" i="18" s="1"/>
  <c r="Z203" i="18"/>
  <c r="Q203" i="18" s="1"/>
  <c r="O203" i="18"/>
  <c r="N203" i="18" s="1"/>
  <c r="L203" i="18"/>
  <c r="K203" i="18" s="1"/>
  <c r="AA202" i="18"/>
  <c r="Q202" i="18" s="1"/>
  <c r="AA201" i="18"/>
  <c r="AA200" i="18"/>
  <c r="AA199" i="18"/>
  <c r="Q199" i="18" s="1"/>
  <c r="AA198" i="18"/>
  <c r="AA197" i="18"/>
  <c r="AA196" i="18"/>
  <c r="AA195" i="18"/>
  <c r="Q195" i="18" s="1"/>
  <c r="O170" i="18"/>
  <c r="N170" i="18" s="1"/>
  <c r="Z170" i="18"/>
  <c r="AA170" i="18"/>
  <c r="L170" i="18"/>
  <c r="K170" i="18" s="1"/>
  <c r="O169" i="18"/>
  <c r="N169" i="18" s="1"/>
  <c r="Z169" i="18"/>
  <c r="AA169" i="18"/>
  <c r="L169" i="18"/>
  <c r="K169" i="18" s="1"/>
  <c r="O168" i="18"/>
  <c r="N168" i="18" s="1"/>
  <c r="Z168" i="18"/>
  <c r="AA168" i="18"/>
  <c r="L168" i="18"/>
  <c r="K168" i="18" s="1"/>
  <c r="O167" i="18"/>
  <c r="N167" i="18" s="1"/>
  <c r="Z167" i="18"/>
  <c r="AA167" i="18"/>
  <c r="L167" i="18"/>
  <c r="K167" i="18" s="1"/>
  <c r="O166" i="18"/>
  <c r="N166" i="18" s="1"/>
  <c r="Z166" i="18"/>
  <c r="AA166" i="18"/>
  <c r="L166" i="18"/>
  <c r="K166" i="18" s="1"/>
  <c r="O165" i="18"/>
  <c r="N165" i="18" s="1"/>
  <c r="Z165" i="18"/>
  <c r="AA165" i="18"/>
  <c r="L165" i="18"/>
  <c r="K165" i="18" s="1"/>
  <c r="O164" i="18"/>
  <c r="N164" i="18" s="1"/>
  <c r="Z164" i="18"/>
  <c r="AA164" i="18"/>
  <c r="L164" i="18"/>
  <c r="K164" i="18" s="1"/>
  <c r="O163" i="18"/>
  <c r="N163" i="18" s="1"/>
  <c r="Z163" i="18"/>
  <c r="AA163" i="18"/>
  <c r="L163" i="18"/>
  <c r="K163" i="18" s="1"/>
  <c r="O162" i="18"/>
  <c r="N162" i="18" s="1"/>
  <c r="Z162" i="18"/>
  <c r="AA162" i="18"/>
  <c r="L162" i="18"/>
  <c r="K162" i="18" s="1"/>
  <c r="O161" i="18"/>
  <c r="N161" i="18" s="1"/>
  <c r="Z161" i="18"/>
  <c r="AA161" i="18"/>
  <c r="L161" i="18"/>
  <c r="K161" i="18" s="1"/>
  <c r="O160" i="18"/>
  <c r="N160" i="18" s="1"/>
  <c r="Z160" i="18"/>
  <c r="AA160" i="18"/>
  <c r="L160" i="18"/>
  <c r="K160" i="18" s="1"/>
  <c r="O159" i="18"/>
  <c r="N159" i="18" s="1"/>
  <c r="Z159" i="18"/>
  <c r="AA159" i="18"/>
  <c r="L159" i="18"/>
  <c r="K159" i="18" s="1"/>
  <c r="O158" i="18"/>
  <c r="N158" i="18" s="1"/>
  <c r="Z158" i="18"/>
  <c r="AA158" i="18"/>
  <c r="L158" i="18"/>
  <c r="K158" i="18" s="1"/>
  <c r="O157" i="18"/>
  <c r="N157" i="18" s="1"/>
  <c r="Z157" i="18"/>
  <c r="AA157" i="18"/>
  <c r="L157" i="18"/>
  <c r="K157" i="18" s="1"/>
  <c r="O156" i="18"/>
  <c r="N156" i="18" s="1"/>
  <c r="Z156" i="18"/>
  <c r="AA156" i="18"/>
  <c r="L156" i="18"/>
  <c r="K156" i="18" s="1"/>
  <c r="L155" i="18"/>
  <c r="K155" i="18" s="1"/>
  <c r="O155" i="18"/>
  <c r="N155" i="18" s="1"/>
  <c r="Z155" i="18"/>
  <c r="AA155" i="18"/>
  <c r="AA250" i="18"/>
  <c r="AA249" i="18"/>
  <c r="AA248" i="18"/>
  <c r="AA247" i="18"/>
  <c r="AA246" i="18"/>
  <c r="AA245" i="18"/>
  <c r="AA244" i="18"/>
  <c r="AA243" i="18"/>
  <c r="AA242" i="18"/>
  <c r="AA241" i="18"/>
  <c r="AA240" i="18"/>
  <c r="AA239" i="18"/>
  <c r="AA238" i="18"/>
  <c r="AA237" i="18"/>
  <c r="AA236" i="18"/>
  <c r="AA218" i="18"/>
  <c r="AA217" i="18"/>
  <c r="AA216" i="18"/>
  <c r="AA215" i="18"/>
  <c r="AA214" i="18"/>
  <c r="AA213" i="18"/>
  <c r="AA212" i="18"/>
  <c r="AA211" i="18"/>
  <c r="AA210" i="18"/>
  <c r="AA209" i="18"/>
  <c r="AA208" i="18"/>
  <c r="AA207" i="18"/>
  <c r="AA206" i="18"/>
  <c r="AA205" i="18"/>
  <c r="AA204" i="18"/>
  <c r="O194" i="18"/>
  <c r="N194" i="18" s="1"/>
  <c r="Z194" i="18"/>
  <c r="AA194" i="18"/>
  <c r="L194" i="18"/>
  <c r="K194" i="18" s="1"/>
  <c r="O193" i="18"/>
  <c r="N193" i="18" s="1"/>
  <c r="Z193" i="18"/>
  <c r="AA193" i="18"/>
  <c r="L193" i="18"/>
  <c r="K193" i="18" s="1"/>
  <c r="O192" i="18"/>
  <c r="N192" i="18" s="1"/>
  <c r="Z192" i="18"/>
  <c r="AA192" i="18"/>
  <c r="L192" i="18"/>
  <c r="K192" i="18" s="1"/>
  <c r="O191" i="18"/>
  <c r="N191" i="18" s="1"/>
  <c r="Z191" i="18"/>
  <c r="AA191" i="18"/>
  <c r="L191" i="18"/>
  <c r="K191" i="18" s="1"/>
  <c r="O190" i="18"/>
  <c r="N190" i="18" s="1"/>
  <c r="Z190" i="18"/>
  <c r="AA190" i="18"/>
  <c r="L190" i="18"/>
  <c r="K190" i="18" s="1"/>
  <c r="O189" i="18"/>
  <c r="N189" i="18" s="1"/>
  <c r="Z189" i="18"/>
  <c r="AA189" i="18"/>
  <c r="L189" i="18"/>
  <c r="K189" i="18" s="1"/>
  <c r="O188" i="18"/>
  <c r="N188" i="18" s="1"/>
  <c r="Z188" i="18"/>
  <c r="AA188" i="18"/>
  <c r="L188" i="18"/>
  <c r="K188" i="18" s="1"/>
  <c r="L187" i="18"/>
  <c r="K187" i="18" s="1"/>
  <c r="O187" i="18"/>
  <c r="N187" i="18" s="1"/>
  <c r="Z187" i="18"/>
  <c r="AA187" i="18"/>
  <c r="AA186" i="18"/>
  <c r="Q186" i="18" s="1"/>
  <c r="AA185" i="18"/>
  <c r="AA184" i="18"/>
  <c r="Q184" i="18" s="1"/>
  <c r="AA183" i="18"/>
  <c r="AA182" i="18"/>
  <c r="Q182" i="18" s="1"/>
  <c r="AA181" i="18"/>
  <c r="AA180" i="18"/>
  <c r="Q180" i="18" s="1"/>
  <c r="AA179" i="18"/>
  <c r="AA178" i="18"/>
  <c r="Q178" i="18" s="1"/>
  <c r="AA177" i="18"/>
  <c r="AA176" i="18"/>
  <c r="AA175" i="18"/>
  <c r="AA174" i="18"/>
  <c r="AA173" i="18"/>
  <c r="AA172" i="18"/>
  <c r="Q172" i="18" s="1"/>
  <c r="AA154" i="18"/>
  <c r="Q154" i="18" s="1"/>
  <c r="AA153" i="18"/>
  <c r="AA152" i="18"/>
  <c r="AA151" i="18"/>
  <c r="Q151" i="18" s="1"/>
  <c r="AA150" i="18"/>
  <c r="AA149" i="18"/>
  <c r="Q149" i="18" s="1"/>
  <c r="AA148" i="18"/>
  <c r="AA147" i="18"/>
  <c r="Q147" i="18" s="1"/>
  <c r="AA146" i="18"/>
  <c r="AA145" i="18"/>
  <c r="AA144" i="18"/>
  <c r="AA143" i="18"/>
  <c r="Q143" i="18" s="1"/>
  <c r="AA142" i="18"/>
  <c r="AA141" i="18"/>
  <c r="Q141" i="18" s="1"/>
  <c r="AA140" i="18"/>
  <c r="AA139" i="18"/>
  <c r="Q139" i="18" s="1"/>
  <c r="Z137" i="18"/>
  <c r="O137" i="18"/>
  <c r="N137" i="18" s="1"/>
  <c r="Z136" i="18"/>
  <c r="O136" i="18"/>
  <c r="N136" i="18" s="1"/>
  <c r="Z135" i="18"/>
  <c r="O135" i="18"/>
  <c r="N135" i="18" s="1"/>
  <c r="Z134" i="18"/>
  <c r="O134" i="18"/>
  <c r="N134" i="18" s="1"/>
  <c r="Z133" i="18"/>
  <c r="O133" i="18"/>
  <c r="N133" i="18" s="1"/>
  <c r="Z132" i="18"/>
  <c r="O132" i="18"/>
  <c r="N132" i="18" s="1"/>
  <c r="Z131" i="18"/>
  <c r="O131" i="18"/>
  <c r="N131" i="18" s="1"/>
  <c r="Z130" i="18"/>
  <c r="O130" i="18"/>
  <c r="N130" i="18" s="1"/>
  <c r="Z129" i="18"/>
  <c r="O129" i="18"/>
  <c r="N129" i="18" s="1"/>
  <c r="Z128" i="18"/>
  <c r="O128" i="18"/>
  <c r="N128" i="18" s="1"/>
  <c r="Z127" i="18"/>
  <c r="O127" i="18"/>
  <c r="N127" i="18" s="1"/>
  <c r="Z126" i="18"/>
  <c r="O126" i="18"/>
  <c r="N126" i="18" s="1"/>
  <c r="Z125" i="18"/>
  <c r="O125" i="18"/>
  <c r="N125" i="18" s="1"/>
  <c r="Z124" i="18"/>
  <c r="O124" i="18"/>
  <c r="N124" i="18" s="1"/>
  <c r="Z123" i="18"/>
  <c r="O123" i="18"/>
  <c r="N123" i="18" s="1"/>
  <c r="Z122" i="18"/>
  <c r="O122" i="18"/>
  <c r="N122" i="18" s="1"/>
  <c r="L122" i="18"/>
  <c r="K122" i="18" s="1"/>
  <c r="AA121" i="18"/>
  <c r="Q121" i="18" s="1"/>
  <c r="AA120" i="18"/>
  <c r="AA119" i="18"/>
  <c r="AA118" i="18"/>
  <c r="AA117" i="18"/>
  <c r="Q117" i="18" s="1"/>
  <c r="AA116" i="18"/>
  <c r="AA115" i="18"/>
  <c r="Q115" i="18" s="1"/>
  <c r="AA114" i="18"/>
  <c r="AA137" i="18"/>
  <c r="AA136" i="18"/>
  <c r="AA135" i="18"/>
  <c r="AA134" i="18"/>
  <c r="AA133" i="18"/>
  <c r="AA132" i="18"/>
  <c r="AA131" i="18"/>
  <c r="AA130" i="18"/>
  <c r="AA129" i="18"/>
  <c r="AA128" i="18"/>
  <c r="AA127" i="18"/>
  <c r="AA126" i="18"/>
  <c r="AA125" i="18"/>
  <c r="AA124" i="18"/>
  <c r="AA123" i="18"/>
  <c r="O113" i="18"/>
  <c r="N113" i="18" s="1"/>
  <c r="Z113" i="18"/>
  <c r="AA113" i="18"/>
  <c r="L113" i="18"/>
  <c r="K113" i="18" s="1"/>
  <c r="O112" i="18"/>
  <c r="N112" i="18" s="1"/>
  <c r="Z112" i="18"/>
  <c r="AA112" i="18"/>
  <c r="L112" i="18"/>
  <c r="K112" i="18" s="1"/>
  <c r="O111" i="18"/>
  <c r="N111" i="18" s="1"/>
  <c r="Z111" i="18"/>
  <c r="AA111" i="18"/>
  <c r="L111" i="18"/>
  <c r="K111" i="18" s="1"/>
  <c r="O110" i="18"/>
  <c r="N110" i="18" s="1"/>
  <c r="Z110" i="18"/>
  <c r="AA110" i="18"/>
  <c r="L110" i="18"/>
  <c r="K110" i="18" s="1"/>
  <c r="O109" i="18"/>
  <c r="N109" i="18" s="1"/>
  <c r="Z109" i="18"/>
  <c r="AA109" i="18"/>
  <c r="L109" i="18"/>
  <c r="K109" i="18" s="1"/>
  <c r="O108" i="18"/>
  <c r="N108" i="18" s="1"/>
  <c r="Z108" i="18"/>
  <c r="AA108" i="18"/>
  <c r="L108" i="18"/>
  <c r="K108" i="18" s="1"/>
  <c r="O107" i="18"/>
  <c r="N107" i="18" s="1"/>
  <c r="Z107" i="18"/>
  <c r="AA107" i="18"/>
  <c r="L107" i="18"/>
  <c r="K107" i="18" s="1"/>
  <c r="L106" i="18"/>
  <c r="K106" i="18" s="1"/>
  <c r="O106" i="18"/>
  <c r="N106" i="18" s="1"/>
  <c r="Z106" i="18"/>
  <c r="AA106" i="18"/>
  <c r="AA105" i="18"/>
  <c r="Q105" i="18" s="1"/>
  <c r="AA104" i="18"/>
  <c r="AA103" i="18"/>
  <c r="AA102" i="18"/>
  <c r="AA101" i="18"/>
  <c r="Q101" i="18" s="1"/>
  <c r="AA100" i="18"/>
  <c r="AA99" i="18"/>
  <c r="Q99" i="18" s="1"/>
  <c r="AA98" i="18"/>
  <c r="AA97" i="18"/>
  <c r="Q97" i="18" s="1"/>
  <c r="AA96" i="18"/>
  <c r="AA95" i="18"/>
  <c r="AA94" i="18"/>
  <c r="AA93" i="18"/>
  <c r="AA92" i="18"/>
  <c r="AA91" i="18"/>
  <c r="Q91" i="18" s="1"/>
  <c r="Z89" i="18"/>
  <c r="O89" i="18"/>
  <c r="N89" i="18" s="1"/>
  <c r="Z88" i="18"/>
  <c r="O88" i="18"/>
  <c r="N88" i="18" s="1"/>
  <c r="Z87" i="18"/>
  <c r="O87" i="18"/>
  <c r="N87" i="18" s="1"/>
  <c r="Z86" i="18"/>
  <c r="O86" i="18"/>
  <c r="N86" i="18" s="1"/>
  <c r="Z85" i="18"/>
  <c r="O85" i="18"/>
  <c r="N85" i="18" s="1"/>
  <c r="Z84" i="18"/>
  <c r="O84" i="18"/>
  <c r="N84" i="18" s="1"/>
  <c r="Z83" i="18"/>
  <c r="O83" i="18"/>
  <c r="N83" i="18" s="1"/>
  <c r="Z82" i="18"/>
  <c r="O82" i="18"/>
  <c r="N82" i="18" s="1"/>
  <c r="Z81" i="18"/>
  <c r="O81" i="18"/>
  <c r="N81" i="18" s="1"/>
  <c r="Z80" i="18"/>
  <c r="O80" i="18"/>
  <c r="N80" i="18" s="1"/>
  <c r="Z79" i="18"/>
  <c r="O79" i="18"/>
  <c r="N79" i="18" s="1"/>
  <c r="Z78" i="18"/>
  <c r="O78" i="18"/>
  <c r="N78" i="18" s="1"/>
  <c r="Z77" i="18"/>
  <c r="L77" i="18"/>
  <c r="K77" i="18" s="1"/>
  <c r="O76" i="18"/>
  <c r="N76" i="18" s="1"/>
  <c r="Z76" i="18"/>
  <c r="AA76" i="18"/>
  <c r="L76" i="18"/>
  <c r="K76" i="18" s="1"/>
  <c r="O75" i="18"/>
  <c r="N75" i="18" s="1"/>
  <c r="Z75" i="18"/>
  <c r="AA75" i="18"/>
  <c r="L75" i="18"/>
  <c r="K75" i="18" s="1"/>
  <c r="O74" i="18"/>
  <c r="N74" i="18" s="1"/>
  <c r="Z74" i="18"/>
  <c r="AA74" i="18"/>
  <c r="L74" i="18"/>
  <c r="K74" i="18" s="1"/>
  <c r="AA89" i="18"/>
  <c r="AA88" i="18"/>
  <c r="AA87" i="18"/>
  <c r="AA86" i="18"/>
  <c r="AA85" i="18"/>
  <c r="AA84" i="18"/>
  <c r="AA83" i="18"/>
  <c r="AA82" i="18"/>
  <c r="AA81" i="18"/>
  <c r="AA80" i="18"/>
  <c r="AA79" i="18"/>
  <c r="AA78" i="18"/>
  <c r="AA77" i="18"/>
  <c r="AA73" i="18"/>
  <c r="L73" i="18"/>
  <c r="K73" i="18" s="1"/>
  <c r="AA72" i="18"/>
  <c r="L72" i="18"/>
  <c r="K72" i="18" s="1"/>
  <c r="AA71" i="18"/>
  <c r="L71" i="18"/>
  <c r="K71" i="18" s="1"/>
  <c r="AA70" i="18"/>
  <c r="L70" i="18"/>
  <c r="K70" i="18" s="1"/>
  <c r="AA69" i="18"/>
  <c r="L69" i="18"/>
  <c r="K69" i="18" s="1"/>
  <c r="AA68" i="18"/>
  <c r="L68" i="18"/>
  <c r="K68" i="18" s="1"/>
  <c r="AA67" i="18"/>
  <c r="L67" i="18"/>
  <c r="K67" i="18" s="1"/>
  <c r="AA66" i="18"/>
  <c r="L66" i="18"/>
  <c r="K66" i="18" s="1"/>
  <c r="AA65" i="18"/>
  <c r="L65" i="18"/>
  <c r="K65" i="18" s="1"/>
  <c r="AA64" i="18"/>
  <c r="L64" i="18"/>
  <c r="K64" i="18" s="1"/>
  <c r="AA63" i="18"/>
  <c r="L63" i="18"/>
  <c r="K63" i="18" s="1"/>
  <c r="AA62" i="18"/>
  <c r="L62" i="18"/>
  <c r="K62" i="18" s="1"/>
  <c r="AA61" i="18"/>
  <c r="L61" i="18"/>
  <c r="K61" i="18" s="1"/>
  <c r="AA60" i="18"/>
  <c r="L60" i="18"/>
  <c r="K60" i="18" s="1"/>
  <c r="AA59" i="18"/>
  <c r="L59" i="18"/>
  <c r="K59" i="18" s="1"/>
  <c r="AA58" i="18"/>
  <c r="L58" i="18"/>
  <c r="K58" i="18" s="1"/>
  <c r="AA57" i="18"/>
  <c r="L57" i="18"/>
  <c r="K57" i="18" s="1"/>
  <c r="AA56" i="18"/>
  <c r="L56" i="18"/>
  <c r="K56" i="18" s="1"/>
  <c r="AA55" i="18"/>
  <c r="L55" i="18"/>
  <c r="K55" i="18" s="1"/>
  <c r="AA54" i="18"/>
  <c r="L54" i="18"/>
  <c r="K54" i="18" s="1"/>
  <c r="AA53" i="18"/>
  <c r="L53" i="18"/>
  <c r="K53" i="18" s="1"/>
  <c r="AA52" i="18"/>
  <c r="L52" i="18"/>
  <c r="K52" i="18" s="1"/>
  <c r="AA51" i="18"/>
  <c r="L51" i="18"/>
  <c r="K51" i="18" s="1"/>
  <c r="AA50" i="18"/>
  <c r="L50" i="18"/>
  <c r="K50" i="18" s="1"/>
  <c r="AA49" i="18"/>
  <c r="L49" i="18"/>
  <c r="K49" i="18" s="1"/>
  <c r="AA48" i="18"/>
  <c r="L48" i="18"/>
  <c r="K48" i="18" s="1"/>
  <c r="AA47" i="18"/>
  <c r="L47" i="18"/>
  <c r="K47" i="18" s="1"/>
  <c r="AA46" i="18"/>
  <c r="L46" i="18"/>
  <c r="K46" i="18" s="1"/>
  <c r="AA45" i="18"/>
  <c r="L45" i="18"/>
  <c r="K45" i="18" s="1"/>
  <c r="AA44" i="18"/>
  <c r="L44" i="18"/>
  <c r="K44" i="18" s="1"/>
  <c r="AA43" i="18"/>
  <c r="L43" i="18"/>
  <c r="K43" i="18" s="1"/>
  <c r="AA42" i="18"/>
  <c r="L42" i="18"/>
  <c r="K42" i="18" s="1"/>
  <c r="AA41" i="18"/>
  <c r="L41" i="18"/>
  <c r="K41" i="18" s="1"/>
  <c r="AA40" i="18"/>
  <c r="L40" i="18"/>
  <c r="K40" i="18" s="1"/>
  <c r="AA39" i="18"/>
  <c r="L39" i="18"/>
  <c r="K39" i="18" s="1"/>
  <c r="AA38" i="18"/>
  <c r="L38" i="18"/>
  <c r="K38" i="18" s="1"/>
  <c r="AA37" i="18"/>
  <c r="L37" i="18"/>
  <c r="K37" i="18" s="1"/>
  <c r="AA36" i="18"/>
  <c r="L36" i="18"/>
  <c r="K36" i="18" s="1"/>
  <c r="AA35" i="18"/>
  <c r="L35" i="18"/>
  <c r="K35" i="18" s="1"/>
  <c r="Z73" i="18"/>
  <c r="Z72" i="18"/>
  <c r="Z71" i="18"/>
  <c r="Z70" i="18"/>
  <c r="Z69" i="18"/>
  <c r="Z68" i="18"/>
  <c r="Z67" i="18"/>
  <c r="Z66" i="18"/>
  <c r="Z65" i="18"/>
  <c r="Z64" i="18"/>
  <c r="Z63" i="18"/>
  <c r="Z62" i="18"/>
  <c r="Z61" i="18"/>
  <c r="Z60" i="18"/>
  <c r="Z59" i="18"/>
  <c r="Z58" i="18"/>
  <c r="Z57" i="18"/>
  <c r="Z56" i="18"/>
  <c r="Z55" i="18"/>
  <c r="Z54" i="18"/>
  <c r="Z53" i="18"/>
  <c r="Z52" i="18"/>
  <c r="Z51" i="18"/>
  <c r="Z50" i="18"/>
  <c r="Z49" i="18"/>
  <c r="Z48" i="18"/>
  <c r="Z47" i="18"/>
  <c r="Z46" i="18"/>
  <c r="Z45" i="18"/>
  <c r="Z44" i="18"/>
  <c r="Z43" i="18"/>
  <c r="Z42" i="18"/>
  <c r="Z41" i="18"/>
  <c r="Z40" i="18"/>
  <c r="Z39" i="18"/>
  <c r="Z38" i="18"/>
  <c r="Z37" i="18"/>
  <c r="Z36" i="18"/>
  <c r="Z35" i="18"/>
  <c r="S308" i="15"/>
  <c r="R308" i="15" s="1"/>
  <c r="M308" i="15"/>
  <c r="L308" i="15" s="1"/>
  <c r="G308" i="15"/>
  <c r="F308" i="15" s="1"/>
  <c r="S306" i="15"/>
  <c r="R306" i="15" s="1"/>
  <c r="M306" i="15"/>
  <c r="L306" i="15" s="1"/>
  <c r="G306" i="15"/>
  <c r="F306" i="15" s="1"/>
  <c r="S300" i="15"/>
  <c r="R300" i="15" s="1"/>
  <c r="M300" i="15"/>
  <c r="L300" i="15" s="1"/>
  <c r="G300" i="15"/>
  <c r="F300" i="15" s="1"/>
  <c r="S298" i="15"/>
  <c r="R298" i="15" s="1"/>
  <c r="M298" i="15"/>
  <c r="L298" i="15" s="1"/>
  <c r="G298" i="15"/>
  <c r="F298" i="15" s="1"/>
  <c r="S294" i="15"/>
  <c r="R294" i="15" s="1"/>
  <c r="M294" i="15"/>
  <c r="L294" i="15" s="1"/>
  <c r="G294" i="15"/>
  <c r="F294" i="15" s="1"/>
  <c r="S290" i="15"/>
  <c r="R290" i="15" s="1"/>
  <c r="M290" i="15"/>
  <c r="L290" i="15" s="1"/>
  <c r="G290" i="15"/>
  <c r="F290" i="15" s="1"/>
  <c r="S286" i="15"/>
  <c r="R286" i="15" s="1"/>
  <c r="M286" i="15"/>
  <c r="L286" i="15" s="1"/>
  <c r="G286" i="15"/>
  <c r="F286" i="15" s="1"/>
  <c r="S282" i="15"/>
  <c r="R282" i="15" s="1"/>
  <c r="M282" i="15"/>
  <c r="L282" i="15" s="1"/>
  <c r="S312" i="15"/>
  <c r="R312" i="15" s="1"/>
  <c r="M312" i="15"/>
  <c r="L312" i="15" s="1"/>
  <c r="AH310" i="15"/>
  <c r="X310" i="15" s="1"/>
  <c r="V310" i="15"/>
  <c r="U310" i="15" s="1"/>
  <c r="P310" i="15"/>
  <c r="O310" i="15" s="1"/>
  <c r="J310" i="15"/>
  <c r="I310" i="15" s="1"/>
  <c r="S309" i="15"/>
  <c r="R309" i="15" s="1"/>
  <c r="M309" i="15"/>
  <c r="L309" i="15" s="1"/>
  <c r="AH308" i="15"/>
  <c r="X308" i="15" s="1"/>
  <c r="V308" i="15"/>
  <c r="U308" i="15" s="1"/>
  <c r="P308" i="15"/>
  <c r="O308" i="15" s="1"/>
  <c r="S307" i="15"/>
  <c r="R307" i="15" s="1"/>
  <c r="M307" i="15"/>
  <c r="L307" i="15" s="1"/>
  <c r="AH306" i="15"/>
  <c r="X306" i="15" s="1"/>
  <c r="V306" i="15"/>
  <c r="U306" i="15" s="1"/>
  <c r="P306" i="15"/>
  <c r="O306" i="15" s="1"/>
  <c r="S305" i="15"/>
  <c r="R305" i="15" s="1"/>
  <c r="M305" i="15"/>
  <c r="L305" i="15" s="1"/>
  <c r="AH304" i="15"/>
  <c r="X304" i="15" s="1"/>
  <c r="V304" i="15"/>
  <c r="U304" i="15" s="1"/>
  <c r="P304" i="15"/>
  <c r="O304" i="15" s="1"/>
  <c r="J304" i="15"/>
  <c r="I304" i="15" s="1"/>
  <c r="S303" i="15"/>
  <c r="R303" i="15" s="1"/>
  <c r="M303" i="15"/>
  <c r="L303" i="15" s="1"/>
  <c r="AH302" i="15"/>
  <c r="X302" i="15" s="1"/>
  <c r="V302" i="15"/>
  <c r="U302" i="15" s="1"/>
  <c r="P302" i="15"/>
  <c r="O302" i="15" s="1"/>
  <c r="J302" i="15"/>
  <c r="I302" i="15" s="1"/>
  <c r="S301" i="15"/>
  <c r="R301" i="15" s="1"/>
  <c r="M301" i="15"/>
  <c r="L301" i="15" s="1"/>
  <c r="AH300" i="15"/>
  <c r="X300" i="15" s="1"/>
  <c r="V300" i="15"/>
  <c r="U300" i="15" s="1"/>
  <c r="P300" i="15"/>
  <c r="O300" i="15" s="1"/>
  <c r="S299" i="15"/>
  <c r="R299" i="15" s="1"/>
  <c r="M299" i="15"/>
  <c r="L299" i="15" s="1"/>
  <c r="AH298" i="15"/>
  <c r="X298" i="15" s="1"/>
  <c r="V298" i="15"/>
  <c r="U298" i="15" s="1"/>
  <c r="P298" i="15"/>
  <c r="O298" i="15" s="1"/>
  <c r="S297" i="15"/>
  <c r="R297" i="15" s="1"/>
  <c r="M297" i="15"/>
  <c r="L297" i="15" s="1"/>
  <c r="AH296" i="15"/>
  <c r="X296" i="15" s="1"/>
  <c r="V296" i="15"/>
  <c r="U296" i="15" s="1"/>
  <c r="P296" i="15"/>
  <c r="O296" i="15" s="1"/>
  <c r="J296" i="15"/>
  <c r="I296" i="15" s="1"/>
  <c r="S295" i="15"/>
  <c r="R295" i="15" s="1"/>
  <c r="M295" i="15"/>
  <c r="L295" i="15" s="1"/>
  <c r="AH294" i="15"/>
  <c r="X294" i="15" s="1"/>
  <c r="V294" i="15"/>
  <c r="U294" i="15" s="1"/>
  <c r="P294" i="15"/>
  <c r="O294" i="15" s="1"/>
  <c r="S293" i="15"/>
  <c r="R293" i="15" s="1"/>
  <c r="M293" i="15"/>
  <c r="L293" i="15" s="1"/>
  <c r="AH292" i="15"/>
  <c r="X292" i="15" s="1"/>
  <c r="V292" i="15"/>
  <c r="U292" i="15" s="1"/>
  <c r="P292" i="15"/>
  <c r="O292" i="15" s="1"/>
  <c r="J292" i="15"/>
  <c r="I292" i="15" s="1"/>
  <c r="S291" i="15"/>
  <c r="R291" i="15" s="1"/>
  <c r="M291" i="15"/>
  <c r="L291" i="15" s="1"/>
  <c r="AH290" i="15"/>
  <c r="X290" i="15" s="1"/>
  <c r="V290" i="15"/>
  <c r="U290" i="15" s="1"/>
  <c r="P290" i="15"/>
  <c r="O290" i="15" s="1"/>
  <c r="S289" i="15"/>
  <c r="R289" i="15" s="1"/>
  <c r="M289" i="15"/>
  <c r="L289" i="15" s="1"/>
  <c r="AH288" i="15"/>
  <c r="X288" i="15" s="1"/>
  <c r="V288" i="15"/>
  <c r="U288" i="15" s="1"/>
  <c r="P288" i="15"/>
  <c r="O288" i="15" s="1"/>
  <c r="J288" i="15"/>
  <c r="I288" i="15" s="1"/>
  <c r="S287" i="15"/>
  <c r="R287" i="15" s="1"/>
  <c r="M287" i="15"/>
  <c r="L287" i="15" s="1"/>
  <c r="AH286" i="15"/>
  <c r="X286" i="15" s="1"/>
  <c r="V286" i="15"/>
  <c r="U286" i="15" s="1"/>
  <c r="P286" i="15"/>
  <c r="O286" i="15" s="1"/>
  <c r="S285" i="15"/>
  <c r="R285" i="15" s="1"/>
  <c r="M285" i="15"/>
  <c r="L285" i="15" s="1"/>
  <c r="AH284" i="15"/>
  <c r="X284" i="15" s="1"/>
  <c r="V284" i="15"/>
  <c r="U284" i="15" s="1"/>
  <c r="P284" i="15"/>
  <c r="O284" i="15" s="1"/>
  <c r="J284" i="15"/>
  <c r="I284" i="15" s="1"/>
  <c r="S283" i="15"/>
  <c r="R283" i="15" s="1"/>
  <c r="M283" i="15"/>
  <c r="L283" i="15" s="1"/>
  <c r="AH282" i="15"/>
  <c r="X282" i="15" s="1"/>
  <c r="V282" i="15"/>
  <c r="U282" i="15" s="1"/>
  <c r="P282" i="15"/>
  <c r="O282" i="15" s="1"/>
  <c r="J282" i="15"/>
  <c r="I282" i="15" s="1"/>
  <c r="J279" i="15"/>
  <c r="I279" i="15" s="1"/>
  <c r="P279" i="15"/>
  <c r="O279" i="15" s="1"/>
  <c r="V279" i="15"/>
  <c r="U279" i="15" s="1"/>
  <c r="AH279" i="15"/>
  <c r="X279" i="15" s="1"/>
  <c r="S279" i="15"/>
  <c r="R279" i="15" s="1"/>
  <c r="G279" i="15"/>
  <c r="F279" i="15" s="1"/>
  <c r="J275" i="15"/>
  <c r="I275" i="15" s="1"/>
  <c r="P275" i="15"/>
  <c r="O275" i="15" s="1"/>
  <c r="V275" i="15"/>
  <c r="U275" i="15" s="1"/>
  <c r="AH275" i="15"/>
  <c r="X275" i="15" s="1"/>
  <c r="S275" i="15"/>
  <c r="R275" i="15" s="1"/>
  <c r="G275" i="15"/>
  <c r="F275" i="15" s="1"/>
  <c r="J271" i="15"/>
  <c r="I271" i="15" s="1"/>
  <c r="P271" i="15"/>
  <c r="O271" i="15" s="1"/>
  <c r="V271" i="15"/>
  <c r="U271" i="15" s="1"/>
  <c r="AH271" i="15"/>
  <c r="X271" i="15" s="1"/>
  <c r="S271" i="15"/>
  <c r="R271" i="15" s="1"/>
  <c r="G271" i="15"/>
  <c r="F271" i="15" s="1"/>
  <c r="J267" i="15"/>
  <c r="I267" i="15" s="1"/>
  <c r="P267" i="15"/>
  <c r="O267" i="15" s="1"/>
  <c r="V267" i="15"/>
  <c r="U267" i="15" s="1"/>
  <c r="AH267" i="15"/>
  <c r="X267" i="15" s="1"/>
  <c r="S267" i="15"/>
  <c r="R267" i="15" s="1"/>
  <c r="G267" i="15"/>
  <c r="F267" i="15" s="1"/>
  <c r="J263" i="15"/>
  <c r="I263" i="15" s="1"/>
  <c r="P263" i="15"/>
  <c r="O263" i="15" s="1"/>
  <c r="V263" i="15"/>
  <c r="U263" i="15" s="1"/>
  <c r="AH263" i="15"/>
  <c r="X263" i="15" s="1"/>
  <c r="S263" i="15"/>
  <c r="R263" i="15" s="1"/>
  <c r="G263" i="15"/>
  <c r="F263" i="15" s="1"/>
  <c r="J259" i="15"/>
  <c r="I259" i="15" s="1"/>
  <c r="P259" i="15"/>
  <c r="O259" i="15" s="1"/>
  <c r="V259" i="15"/>
  <c r="U259" i="15" s="1"/>
  <c r="AH259" i="15"/>
  <c r="X259" i="15" s="1"/>
  <c r="S259" i="15"/>
  <c r="R259" i="15" s="1"/>
  <c r="G259" i="15"/>
  <c r="F259" i="15" s="1"/>
  <c r="J255" i="15"/>
  <c r="I255" i="15" s="1"/>
  <c r="P255" i="15"/>
  <c r="O255" i="15" s="1"/>
  <c r="V255" i="15"/>
  <c r="U255" i="15" s="1"/>
  <c r="AH255" i="15"/>
  <c r="X255" i="15" s="1"/>
  <c r="S255" i="15"/>
  <c r="R255" i="15" s="1"/>
  <c r="G255" i="15"/>
  <c r="F255" i="15" s="1"/>
  <c r="J251" i="15"/>
  <c r="I251" i="15" s="1"/>
  <c r="P251" i="15"/>
  <c r="O251" i="15" s="1"/>
  <c r="V251" i="15"/>
  <c r="U251" i="15" s="1"/>
  <c r="AH251" i="15"/>
  <c r="X251" i="15" s="1"/>
  <c r="S251" i="15"/>
  <c r="R251" i="15" s="1"/>
  <c r="G251" i="15"/>
  <c r="F251" i="15" s="1"/>
  <c r="J247" i="15"/>
  <c r="I247" i="15" s="1"/>
  <c r="P247" i="15"/>
  <c r="O247" i="15" s="1"/>
  <c r="V247" i="15"/>
  <c r="U247" i="15" s="1"/>
  <c r="AH247" i="15"/>
  <c r="X247" i="15" s="1"/>
  <c r="S247" i="15"/>
  <c r="R247" i="15" s="1"/>
  <c r="G247" i="15"/>
  <c r="F247" i="15" s="1"/>
  <c r="J243" i="15"/>
  <c r="I243" i="15" s="1"/>
  <c r="P243" i="15"/>
  <c r="O243" i="15" s="1"/>
  <c r="V243" i="15"/>
  <c r="U243" i="15" s="1"/>
  <c r="AH243" i="15"/>
  <c r="X243" i="15" s="1"/>
  <c r="S243" i="15"/>
  <c r="R243" i="15" s="1"/>
  <c r="G243" i="15"/>
  <c r="F243" i="15" s="1"/>
  <c r="J239" i="15"/>
  <c r="I239" i="15" s="1"/>
  <c r="P239" i="15"/>
  <c r="O239" i="15" s="1"/>
  <c r="V239" i="15"/>
  <c r="U239" i="15" s="1"/>
  <c r="AH239" i="15"/>
  <c r="X239" i="15" s="1"/>
  <c r="S239" i="15"/>
  <c r="R239" i="15" s="1"/>
  <c r="G239" i="15"/>
  <c r="F239" i="15" s="1"/>
  <c r="J235" i="15"/>
  <c r="I235" i="15" s="1"/>
  <c r="P235" i="15"/>
  <c r="O235" i="15" s="1"/>
  <c r="V235" i="15"/>
  <c r="U235" i="15" s="1"/>
  <c r="AH235" i="15"/>
  <c r="X235" i="15" s="1"/>
  <c r="S235" i="15"/>
  <c r="R235" i="15" s="1"/>
  <c r="G235" i="15"/>
  <c r="F235" i="15" s="1"/>
  <c r="J231" i="15"/>
  <c r="I231" i="15" s="1"/>
  <c r="P231" i="15"/>
  <c r="O231" i="15" s="1"/>
  <c r="V231" i="15"/>
  <c r="U231" i="15" s="1"/>
  <c r="AH231" i="15"/>
  <c r="X231" i="15" s="1"/>
  <c r="S231" i="15"/>
  <c r="R231" i="15" s="1"/>
  <c r="G231" i="15"/>
  <c r="F231" i="15" s="1"/>
  <c r="J227" i="15"/>
  <c r="I227" i="15" s="1"/>
  <c r="P227" i="15"/>
  <c r="O227" i="15" s="1"/>
  <c r="V227" i="15"/>
  <c r="U227" i="15" s="1"/>
  <c r="AH227" i="15"/>
  <c r="X227" i="15" s="1"/>
  <c r="S227" i="15"/>
  <c r="R227" i="15" s="1"/>
  <c r="G227" i="15"/>
  <c r="F227" i="15" s="1"/>
  <c r="J223" i="15"/>
  <c r="I223" i="15" s="1"/>
  <c r="P223" i="15"/>
  <c r="O223" i="15" s="1"/>
  <c r="V223" i="15"/>
  <c r="U223" i="15" s="1"/>
  <c r="AH223" i="15"/>
  <c r="X223" i="15" s="1"/>
  <c r="S223" i="15"/>
  <c r="R223" i="15" s="1"/>
  <c r="G223" i="15"/>
  <c r="F223" i="15" s="1"/>
  <c r="J219" i="15"/>
  <c r="I219" i="15" s="1"/>
  <c r="P219" i="15"/>
  <c r="O219" i="15" s="1"/>
  <c r="V219" i="15"/>
  <c r="U219" i="15" s="1"/>
  <c r="AH219" i="15"/>
  <c r="X219" i="15" s="1"/>
  <c r="S219" i="15"/>
  <c r="R219" i="15" s="1"/>
  <c r="G219" i="15"/>
  <c r="F219" i="15" s="1"/>
  <c r="G215" i="15"/>
  <c r="F215" i="15" s="1"/>
  <c r="M215" i="15"/>
  <c r="L215" i="15" s="1"/>
  <c r="J215" i="15"/>
  <c r="I215" i="15" s="1"/>
  <c r="P215" i="15"/>
  <c r="O215" i="15" s="1"/>
  <c r="V215" i="15"/>
  <c r="U215" i="15" s="1"/>
  <c r="AH215" i="15"/>
  <c r="X215" i="15" s="1"/>
  <c r="S215" i="15"/>
  <c r="R215" i="15" s="1"/>
  <c r="S310" i="15"/>
  <c r="R310" i="15" s="1"/>
  <c r="M310" i="15"/>
  <c r="L310" i="15" s="1"/>
  <c r="S304" i="15"/>
  <c r="R304" i="15" s="1"/>
  <c r="M304" i="15"/>
  <c r="L304" i="15" s="1"/>
  <c r="S302" i="15"/>
  <c r="R302" i="15" s="1"/>
  <c r="M302" i="15"/>
  <c r="L302" i="15" s="1"/>
  <c r="S296" i="15"/>
  <c r="R296" i="15" s="1"/>
  <c r="M296" i="15"/>
  <c r="L296" i="15" s="1"/>
  <c r="S292" i="15"/>
  <c r="R292" i="15" s="1"/>
  <c r="M292" i="15"/>
  <c r="L292" i="15" s="1"/>
  <c r="S288" i="15"/>
  <c r="R288" i="15" s="1"/>
  <c r="M288" i="15"/>
  <c r="L288" i="15" s="1"/>
  <c r="S284" i="15"/>
  <c r="R284" i="15" s="1"/>
  <c r="M284" i="15"/>
  <c r="L284" i="15" s="1"/>
  <c r="J281" i="15"/>
  <c r="I281" i="15" s="1"/>
  <c r="P281" i="15"/>
  <c r="O281" i="15" s="1"/>
  <c r="V281" i="15"/>
  <c r="U281" i="15" s="1"/>
  <c r="AH281" i="15"/>
  <c r="X281" i="15" s="1"/>
  <c r="S281" i="15"/>
  <c r="R281" i="15" s="1"/>
  <c r="G281" i="15"/>
  <c r="F281" i="15" s="1"/>
  <c r="J277" i="15"/>
  <c r="I277" i="15" s="1"/>
  <c r="P277" i="15"/>
  <c r="O277" i="15" s="1"/>
  <c r="V277" i="15"/>
  <c r="U277" i="15" s="1"/>
  <c r="AH277" i="15"/>
  <c r="X277" i="15" s="1"/>
  <c r="S277" i="15"/>
  <c r="R277" i="15" s="1"/>
  <c r="G277" i="15"/>
  <c r="F277" i="15" s="1"/>
  <c r="J273" i="15"/>
  <c r="I273" i="15" s="1"/>
  <c r="P273" i="15"/>
  <c r="O273" i="15" s="1"/>
  <c r="V273" i="15"/>
  <c r="U273" i="15" s="1"/>
  <c r="AH273" i="15"/>
  <c r="X273" i="15" s="1"/>
  <c r="S273" i="15"/>
  <c r="R273" i="15" s="1"/>
  <c r="G273" i="15"/>
  <c r="F273" i="15" s="1"/>
  <c r="J269" i="15"/>
  <c r="I269" i="15" s="1"/>
  <c r="P269" i="15"/>
  <c r="O269" i="15" s="1"/>
  <c r="V269" i="15"/>
  <c r="U269" i="15" s="1"/>
  <c r="AH269" i="15"/>
  <c r="X269" i="15" s="1"/>
  <c r="S269" i="15"/>
  <c r="R269" i="15" s="1"/>
  <c r="G269" i="15"/>
  <c r="F269" i="15" s="1"/>
  <c r="J265" i="15"/>
  <c r="I265" i="15" s="1"/>
  <c r="P265" i="15"/>
  <c r="O265" i="15" s="1"/>
  <c r="V265" i="15"/>
  <c r="U265" i="15" s="1"/>
  <c r="AH265" i="15"/>
  <c r="X265" i="15" s="1"/>
  <c r="S265" i="15"/>
  <c r="R265" i="15" s="1"/>
  <c r="G265" i="15"/>
  <c r="F265" i="15" s="1"/>
  <c r="J261" i="15"/>
  <c r="I261" i="15" s="1"/>
  <c r="P261" i="15"/>
  <c r="O261" i="15" s="1"/>
  <c r="V261" i="15"/>
  <c r="U261" i="15" s="1"/>
  <c r="AH261" i="15"/>
  <c r="X261" i="15" s="1"/>
  <c r="S261" i="15"/>
  <c r="R261" i="15" s="1"/>
  <c r="G261" i="15"/>
  <c r="F261" i="15" s="1"/>
  <c r="J257" i="15"/>
  <c r="I257" i="15" s="1"/>
  <c r="P257" i="15"/>
  <c r="O257" i="15" s="1"/>
  <c r="V257" i="15"/>
  <c r="U257" i="15" s="1"/>
  <c r="AH257" i="15"/>
  <c r="X257" i="15" s="1"/>
  <c r="S257" i="15"/>
  <c r="R257" i="15" s="1"/>
  <c r="G257" i="15"/>
  <c r="F257" i="15" s="1"/>
  <c r="J253" i="15"/>
  <c r="I253" i="15" s="1"/>
  <c r="P253" i="15"/>
  <c r="O253" i="15" s="1"/>
  <c r="V253" i="15"/>
  <c r="U253" i="15" s="1"/>
  <c r="AH253" i="15"/>
  <c r="X253" i="15" s="1"/>
  <c r="S253" i="15"/>
  <c r="R253" i="15" s="1"/>
  <c r="G253" i="15"/>
  <c r="F253" i="15" s="1"/>
  <c r="J249" i="15"/>
  <c r="I249" i="15" s="1"/>
  <c r="P249" i="15"/>
  <c r="O249" i="15" s="1"/>
  <c r="V249" i="15"/>
  <c r="U249" i="15" s="1"/>
  <c r="AH249" i="15"/>
  <c r="X249" i="15" s="1"/>
  <c r="S249" i="15"/>
  <c r="R249" i="15" s="1"/>
  <c r="G249" i="15"/>
  <c r="F249" i="15" s="1"/>
  <c r="J245" i="15"/>
  <c r="I245" i="15" s="1"/>
  <c r="P245" i="15"/>
  <c r="O245" i="15" s="1"/>
  <c r="V245" i="15"/>
  <c r="U245" i="15" s="1"/>
  <c r="AH245" i="15"/>
  <c r="X245" i="15" s="1"/>
  <c r="S245" i="15"/>
  <c r="R245" i="15" s="1"/>
  <c r="G245" i="15"/>
  <c r="F245" i="15" s="1"/>
  <c r="J241" i="15"/>
  <c r="I241" i="15" s="1"/>
  <c r="P241" i="15"/>
  <c r="O241" i="15" s="1"/>
  <c r="V241" i="15"/>
  <c r="U241" i="15" s="1"/>
  <c r="AH241" i="15"/>
  <c r="X241" i="15" s="1"/>
  <c r="S241" i="15"/>
  <c r="R241" i="15" s="1"/>
  <c r="G241" i="15"/>
  <c r="F241" i="15" s="1"/>
  <c r="J237" i="15"/>
  <c r="I237" i="15" s="1"/>
  <c r="P237" i="15"/>
  <c r="O237" i="15" s="1"/>
  <c r="V237" i="15"/>
  <c r="U237" i="15" s="1"/>
  <c r="AH237" i="15"/>
  <c r="X237" i="15" s="1"/>
  <c r="S237" i="15"/>
  <c r="R237" i="15" s="1"/>
  <c r="G237" i="15"/>
  <c r="F237" i="15" s="1"/>
  <c r="J233" i="15"/>
  <c r="I233" i="15" s="1"/>
  <c r="P233" i="15"/>
  <c r="O233" i="15" s="1"/>
  <c r="V233" i="15"/>
  <c r="U233" i="15" s="1"/>
  <c r="AH233" i="15"/>
  <c r="X233" i="15" s="1"/>
  <c r="S233" i="15"/>
  <c r="R233" i="15" s="1"/>
  <c r="G233" i="15"/>
  <c r="F233" i="15" s="1"/>
  <c r="J229" i="15"/>
  <c r="I229" i="15" s="1"/>
  <c r="P229" i="15"/>
  <c r="O229" i="15" s="1"/>
  <c r="V229" i="15"/>
  <c r="U229" i="15" s="1"/>
  <c r="AH229" i="15"/>
  <c r="X229" i="15" s="1"/>
  <c r="S229" i="15"/>
  <c r="R229" i="15" s="1"/>
  <c r="G229" i="15"/>
  <c r="F229" i="15" s="1"/>
  <c r="J225" i="15"/>
  <c r="I225" i="15" s="1"/>
  <c r="P225" i="15"/>
  <c r="O225" i="15" s="1"/>
  <c r="V225" i="15"/>
  <c r="U225" i="15" s="1"/>
  <c r="AH225" i="15"/>
  <c r="X225" i="15" s="1"/>
  <c r="S225" i="15"/>
  <c r="R225" i="15" s="1"/>
  <c r="G225" i="15"/>
  <c r="F225" i="15" s="1"/>
  <c r="J221" i="15"/>
  <c r="I221" i="15" s="1"/>
  <c r="P221" i="15"/>
  <c r="O221" i="15" s="1"/>
  <c r="V221" i="15"/>
  <c r="U221" i="15" s="1"/>
  <c r="AH221" i="15"/>
  <c r="X221" i="15" s="1"/>
  <c r="S221" i="15"/>
  <c r="R221" i="15" s="1"/>
  <c r="G221" i="15"/>
  <c r="F221" i="15" s="1"/>
  <c r="J217" i="15"/>
  <c r="I217" i="15" s="1"/>
  <c r="P217" i="15"/>
  <c r="O217" i="15" s="1"/>
  <c r="V217" i="15"/>
  <c r="U217" i="15" s="1"/>
  <c r="AH217" i="15"/>
  <c r="X217" i="15" s="1"/>
  <c r="S217" i="15"/>
  <c r="R217" i="15" s="1"/>
  <c r="G217" i="15"/>
  <c r="F217" i="15" s="1"/>
  <c r="S280" i="15"/>
  <c r="R280" i="15" s="1"/>
  <c r="M280" i="15"/>
  <c r="L280" i="15" s="1"/>
  <c r="S278" i="15"/>
  <c r="R278" i="15" s="1"/>
  <c r="M278" i="15"/>
  <c r="L278" i="15" s="1"/>
  <c r="S276" i="15"/>
  <c r="R276" i="15" s="1"/>
  <c r="M276" i="15"/>
  <c r="L276" i="15" s="1"/>
  <c r="S274" i="15"/>
  <c r="R274" i="15" s="1"/>
  <c r="M274" i="15"/>
  <c r="L274" i="15" s="1"/>
  <c r="S272" i="15"/>
  <c r="R272" i="15" s="1"/>
  <c r="M272" i="15"/>
  <c r="L272" i="15" s="1"/>
  <c r="S270" i="15"/>
  <c r="R270" i="15" s="1"/>
  <c r="M270" i="15"/>
  <c r="L270" i="15" s="1"/>
  <c r="S268" i="15"/>
  <c r="R268" i="15" s="1"/>
  <c r="M268" i="15"/>
  <c r="L268" i="15" s="1"/>
  <c r="S266" i="15"/>
  <c r="R266" i="15" s="1"/>
  <c r="M266" i="15"/>
  <c r="L266" i="15" s="1"/>
  <c r="S264" i="15"/>
  <c r="R264" i="15" s="1"/>
  <c r="M264" i="15"/>
  <c r="L264" i="15" s="1"/>
  <c r="S262" i="15"/>
  <c r="R262" i="15" s="1"/>
  <c r="M262" i="15"/>
  <c r="L262" i="15" s="1"/>
  <c r="S260" i="15"/>
  <c r="R260" i="15" s="1"/>
  <c r="M260" i="15"/>
  <c r="L260" i="15" s="1"/>
  <c r="S258" i="15"/>
  <c r="R258" i="15" s="1"/>
  <c r="M258" i="15"/>
  <c r="L258" i="15" s="1"/>
  <c r="S256" i="15"/>
  <c r="R256" i="15" s="1"/>
  <c r="M256" i="15"/>
  <c r="L256" i="15" s="1"/>
  <c r="S254" i="15"/>
  <c r="R254" i="15" s="1"/>
  <c r="M254" i="15"/>
  <c r="L254" i="15" s="1"/>
  <c r="S252" i="15"/>
  <c r="R252" i="15" s="1"/>
  <c r="M252" i="15"/>
  <c r="L252" i="15" s="1"/>
  <c r="S250" i="15"/>
  <c r="R250" i="15" s="1"/>
  <c r="M250" i="15"/>
  <c r="L250" i="15" s="1"/>
  <c r="S248" i="15"/>
  <c r="R248" i="15" s="1"/>
  <c r="M248" i="15"/>
  <c r="L248" i="15" s="1"/>
  <c r="S246" i="15"/>
  <c r="R246" i="15" s="1"/>
  <c r="M246" i="15"/>
  <c r="L246" i="15" s="1"/>
  <c r="S244" i="15"/>
  <c r="R244" i="15" s="1"/>
  <c r="M244" i="15"/>
  <c r="L244" i="15" s="1"/>
  <c r="S242" i="15"/>
  <c r="R242" i="15" s="1"/>
  <c r="M242" i="15"/>
  <c r="L242" i="15" s="1"/>
  <c r="S240" i="15"/>
  <c r="R240" i="15" s="1"/>
  <c r="M240" i="15"/>
  <c r="L240" i="15" s="1"/>
  <c r="S238" i="15"/>
  <c r="R238" i="15" s="1"/>
  <c r="M238" i="15"/>
  <c r="L238" i="15" s="1"/>
  <c r="S236" i="15"/>
  <c r="R236" i="15" s="1"/>
  <c r="M236" i="15"/>
  <c r="L236" i="15" s="1"/>
  <c r="S234" i="15"/>
  <c r="R234" i="15" s="1"/>
  <c r="M234" i="15"/>
  <c r="L234" i="15" s="1"/>
  <c r="S232" i="15"/>
  <c r="R232" i="15" s="1"/>
  <c r="M232" i="15"/>
  <c r="L232" i="15" s="1"/>
  <c r="S230" i="15"/>
  <c r="R230" i="15" s="1"/>
  <c r="M230" i="15"/>
  <c r="L230" i="15" s="1"/>
  <c r="S228" i="15"/>
  <c r="R228" i="15" s="1"/>
  <c r="M228" i="15"/>
  <c r="L228" i="15" s="1"/>
  <c r="S226" i="15"/>
  <c r="R226" i="15" s="1"/>
  <c r="M226" i="15"/>
  <c r="L226" i="15" s="1"/>
  <c r="S224" i="15"/>
  <c r="R224" i="15" s="1"/>
  <c r="M224" i="15"/>
  <c r="L224" i="15" s="1"/>
  <c r="S222" i="15"/>
  <c r="R222" i="15" s="1"/>
  <c r="M222" i="15"/>
  <c r="L222" i="15" s="1"/>
  <c r="S220" i="15"/>
  <c r="R220" i="15" s="1"/>
  <c r="M220" i="15"/>
  <c r="L220" i="15" s="1"/>
  <c r="S218" i="15"/>
  <c r="R218" i="15" s="1"/>
  <c r="M218" i="15"/>
  <c r="L218" i="15" s="1"/>
  <c r="S216" i="15"/>
  <c r="R216" i="15" s="1"/>
  <c r="M216" i="15"/>
  <c r="L216" i="15" s="1"/>
  <c r="S214" i="15"/>
  <c r="R214" i="15" s="1"/>
  <c r="M214" i="15"/>
  <c r="L214" i="15" s="1"/>
  <c r="AH213" i="15"/>
  <c r="X213" i="15" s="1"/>
  <c r="V213" i="15"/>
  <c r="U213" i="15" s="1"/>
  <c r="P213" i="15"/>
  <c r="O213" i="15" s="1"/>
  <c r="J213" i="15"/>
  <c r="I213" i="15" s="1"/>
  <c r="S212" i="15"/>
  <c r="R212" i="15" s="1"/>
  <c r="M212" i="15"/>
  <c r="L212" i="15" s="1"/>
  <c r="AH211" i="15"/>
  <c r="X211" i="15" s="1"/>
  <c r="V211" i="15"/>
  <c r="U211" i="15" s="1"/>
  <c r="P211" i="15"/>
  <c r="O211" i="15" s="1"/>
  <c r="J211" i="15"/>
  <c r="I211" i="15" s="1"/>
  <c r="S210" i="15"/>
  <c r="R210" i="15" s="1"/>
  <c r="M210" i="15"/>
  <c r="L210" i="15" s="1"/>
  <c r="AH209" i="15"/>
  <c r="X209" i="15" s="1"/>
  <c r="V209" i="15"/>
  <c r="U209" i="15" s="1"/>
  <c r="P209" i="15"/>
  <c r="O209" i="15" s="1"/>
  <c r="J209" i="15"/>
  <c r="I209" i="15" s="1"/>
  <c r="S208" i="15"/>
  <c r="R208" i="15" s="1"/>
  <c r="M208" i="15"/>
  <c r="L208" i="15" s="1"/>
  <c r="AH207" i="15"/>
  <c r="X207" i="15" s="1"/>
  <c r="V207" i="15"/>
  <c r="U207" i="15" s="1"/>
  <c r="P207" i="15"/>
  <c r="O207" i="15" s="1"/>
  <c r="J207" i="15"/>
  <c r="I207" i="15" s="1"/>
  <c r="S206" i="15"/>
  <c r="R206" i="15" s="1"/>
  <c r="M206" i="15"/>
  <c r="L206" i="15" s="1"/>
  <c r="AH205" i="15"/>
  <c r="X205" i="15" s="1"/>
  <c r="V205" i="15"/>
  <c r="U205" i="15" s="1"/>
  <c r="P205" i="15"/>
  <c r="O205" i="15" s="1"/>
  <c r="J205" i="15"/>
  <c r="I205" i="15" s="1"/>
  <c r="S204" i="15"/>
  <c r="R204" i="15" s="1"/>
  <c r="M204" i="15"/>
  <c r="L204" i="15" s="1"/>
  <c r="AH203" i="15"/>
  <c r="X203" i="15" s="1"/>
  <c r="V203" i="15"/>
  <c r="U203" i="15" s="1"/>
  <c r="P203" i="15"/>
  <c r="O203" i="15" s="1"/>
  <c r="J203" i="15"/>
  <c r="I203" i="15" s="1"/>
  <c r="S202" i="15"/>
  <c r="R202" i="15" s="1"/>
  <c r="M202" i="15"/>
  <c r="L202" i="15" s="1"/>
  <c r="AH201" i="15"/>
  <c r="X201" i="15" s="1"/>
  <c r="V201" i="15"/>
  <c r="U201" i="15" s="1"/>
  <c r="P201" i="15"/>
  <c r="O201" i="15" s="1"/>
  <c r="J201" i="15"/>
  <c r="I201" i="15" s="1"/>
  <c r="S200" i="15"/>
  <c r="R200" i="15" s="1"/>
  <c r="M200" i="15"/>
  <c r="L200" i="15" s="1"/>
  <c r="AH199" i="15"/>
  <c r="X199" i="15" s="1"/>
  <c r="V199" i="15"/>
  <c r="U199" i="15" s="1"/>
  <c r="P199" i="15"/>
  <c r="O199" i="15" s="1"/>
  <c r="J199" i="15"/>
  <c r="I199" i="15" s="1"/>
  <c r="S198" i="15"/>
  <c r="R198" i="15" s="1"/>
  <c r="M198" i="15"/>
  <c r="L198" i="15" s="1"/>
  <c r="AH197" i="15"/>
  <c r="X197" i="15" s="1"/>
  <c r="V197" i="15"/>
  <c r="U197" i="15" s="1"/>
  <c r="P197" i="15"/>
  <c r="O197" i="15" s="1"/>
  <c r="J197" i="15"/>
  <c r="I197" i="15" s="1"/>
  <c r="S196" i="15"/>
  <c r="R196" i="15" s="1"/>
  <c r="M196" i="15"/>
  <c r="L196" i="15" s="1"/>
  <c r="AH195" i="15"/>
  <c r="X195" i="15" s="1"/>
  <c r="V195" i="15"/>
  <c r="U195" i="15" s="1"/>
  <c r="P195" i="15"/>
  <c r="O195" i="15" s="1"/>
  <c r="J195" i="15"/>
  <c r="I195" i="15" s="1"/>
  <c r="S194" i="15"/>
  <c r="R194" i="15" s="1"/>
  <c r="M194" i="15"/>
  <c r="L194" i="15" s="1"/>
  <c r="AH193" i="15"/>
  <c r="X193" i="15" s="1"/>
  <c r="V193" i="15"/>
  <c r="U193" i="15" s="1"/>
  <c r="P193" i="15"/>
  <c r="O193" i="15" s="1"/>
  <c r="J193" i="15"/>
  <c r="I193" i="15" s="1"/>
  <c r="S192" i="15"/>
  <c r="R192" i="15" s="1"/>
  <c r="M192" i="15"/>
  <c r="L192" i="15" s="1"/>
  <c r="AH191" i="15"/>
  <c r="X191" i="15" s="1"/>
  <c r="V191" i="15"/>
  <c r="U191" i="15" s="1"/>
  <c r="P191" i="15"/>
  <c r="O191" i="15" s="1"/>
  <c r="J191" i="15"/>
  <c r="I191" i="15" s="1"/>
  <c r="S190" i="15"/>
  <c r="R190" i="15" s="1"/>
  <c r="M190" i="15"/>
  <c r="L190" i="15" s="1"/>
  <c r="AH189" i="15"/>
  <c r="X189" i="15" s="1"/>
  <c r="V189" i="15"/>
  <c r="U189" i="15" s="1"/>
  <c r="J187" i="15"/>
  <c r="I187" i="15" s="1"/>
  <c r="P187" i="15"/>
  <c r="O187" i="15" s="1"/>
  <c r="V187" i="15"/>
  <c r="U187" i="15" s="1"/>
  <c r="AH187" i="15"/>
  <c r="X187" i="15" s="1"/>
  <c r="S187" i="15"/>
  <c r="R187" i="15" s="1"/>
  <c r="G187" i="15"/>
  <c r="F187" i="15" s="1"/>
  <c r="J183" i="15"/>
  <c r="I183" i="15" s="1"/>
  <c r="P183" i="15"/>
  <c r="O183" i="15" s="1"/>
  <c r="V183" i="15"/>
  <c r="U183" i="15" s="1"/>
  <c r="AH183" i="15"/>
  <c r="X183" i="15" s="1"/>
  <c r="S183" i="15"/>
  <c r="R183" i="15" s="1"/>
  <c r="G183" i="15"/>
  <c r="F183" i="15" s="1"/>
  <c r="J179" i="15"/>
  <c r="I179" i="15" s="1"/>
  <c r="P179" i="15"/>
  <c r="O179" i="15" s="1"/>
  <c r="V179" i="15"/>
  <c r="U179" i="15" s="1"/>
  <c r="AH179" i="15"/>
  <c r="X179" i="15" s="1"/>
  <c r="S179" i="15"/>
  <c r="R179" i="15" s="1"/>
  <c r="G179" i="15"/>
  <c r="F179" i="15" s="1"/>
  <c r="J175" i="15"/>
  <c r="I175" i="15" s="1"/>
  <c r="P175" i="15"/>
  <c r="O175" i="15" s="1"/>
  <c r="V175" i="15"/>
  <c r="U175" i="15" s="1"/>
  <c r="AH175" i="15"/>
  <c r="X175" i="15" s="1"/>
  <c r="S175" i="15"/>
  <c r="R175" i="15" s="1"/>
  <c r="G175" i="15"/>
  <c r="F175" i="15" s="1"/>
  <c r="J171" i="15"/>
  <c r="I171" i="15" s="1"/>
  <c r="P171" i="15"/>
  <c r="O171" i="15" s="1"/>
  <c r="V171" i="15"/>
  <c r="U171" i="15" s="1"/>
  <c r="AH171" i="15"/>
  <c r="X171" i="15" s="1"/>
  <c r="S171" i="15"/>
  <c r="R171" i="15" s="1"/>
  <c r="G171" i="15"/>
  <c r="F171" i="15" s="1"/>
  <c r="J167" i="15"/>
  <c r="I167" i="15" s="1"/>
  <c r="P167" i="15"/>
  <c r="O167" i="15" s="1"/>
  <c r="V167" i="15"/>
  <c r="U167" i="15" s="1"/>
  <c r="AH167" i="15"/>
  <c r="X167" i="15" s="1"/>
  <c r="S167" i="15"/>
  <c r="R167" i="15" s="1"/>
  <c r="G167" i="15"/>
  <c r="F167" i="15" s="1"/>
  <c r="J163" i="15"/>
  <c r="I163" i="15" s="1"/>
  <c r="P163" i="15"/>
  <c r="O163" i="15" s="1"/>
  <c r="V163" i="15"/>
  <c r="U163" i="15" s="1"/>
  <c r="AH163" i="15"/>
  <c r="X163" i="15" s="1"/>
  <c r="S163" i="15"/>
  <c r="R163" i="15" s="1"/>
  <c r="G163" i="15"/>
  <c r="F163" i="15" s="1"/>
  <c r="J159" i="15"/>
  <c r="I159" i="15" s="1"/>
  <c r="P159" i="15"/>
  <c r="O159" i="15" s="1"/>
  <c r="V159" i="15"/>
  <c r="U159" i="15" s="1"/>
  <c r="AH159" i="15"/>
  <c r="X159" i="15" s="1"/>
  <c r="S159" i="15"/>
  <c r="R159" i="15" s="1"/>
  <c r="G159" i="15"/>
  <c r="F159" i="15" s="1"/>
  <c r="J155" i="15"/>
  <c r="I155" i="15" s="1"/>
  <c r="P155" i="15"/>
  <c r="O155" i="15" s="1"/>
  <c r="V155" i="15"/>
  <c r="U155" i="15" s="1"/>
  <c r="AH155" i="15"/>
  <c r="X155" i="15" s="1"/>
  <c r="S155" i="15"/>
  <c r="R155" i="15" s="1"/>
  <c r="G155" i="15"/>
  <c r="F155" i="15" s="1"/>
  <c r="J151" i="15"/>
  <c r="I151" i="15" s="1"/>
  <c r="P151" i="15"/>
  <c r="O151" i="15" s="1"/>
  <c r="V151" i="15"/>
  <c r="U151" i="15" s="1"/>
  <c r="AH151" i="15"/>
  <c r="X151" i="15" s="1"/>
  <c r="S151" i="15"/>
  <c r="R151" i="15" s="1"/>
  <c r="G151" i="15"/>
  <c r="F151" i="15" s="1"/>
  <c r="J147" i="15"/>
  <c r="I147" i="15" s="1"/>
  <c r="P147" i="15"/>
  <c r="O147" i="15" s="1"/>
  <c r="V147" i="15"/>
  <c r="U147" i="15" s="1"/>
  <c r="AH147" i="15"/>
  <c r="X147" i="15" s="1"/>
  <c r="S147" i="15"/>
  <c r="R147" i="15" s="1"/>
  <c r="G147" i="15"/>
  <c r="F147" i="15" s="1"/>
  <c r="J143" i="15"/>
  <c r="I143" i="15" s="1"/>
  <c r="P143" i="15"/>
  <c r="O143" i="15" s="1"/>
  <c r="V143" i="15"/>
  <c r="U143" i="15" s="1"/>
  <c r="AH143" i="15"/>
  <c r="X143" i="15" s="1"/>
  <c r="S143" i="15"/>
  <c r="R143" i="15" s="1"/>
  <c r="G143" i="15"/>
  <c r="F143" i="15" s="1"/>
  <c r="J139" i="15"/>
  <c r="I139" i="15" s="1"/>
  <c r="P139" i="15"/>
  <c r="O139" i="15" s="1"/>
  <c r="V139" i="15"/>
  <c r="U139" i="15" s="1"/>
  <c r="AH139" i="15"/>
  <c r="X139" i="15" s="1"/>
  <c r="S139" i="15"/>
  <c r="R139" i="15" s="1"/>
  <c r="G139" i="15"/>
  <c r="F139" i="15" s="1"/>
  <c r="J135" i="15"/>
  <c r="I135" i="15" s="1"/>
  <c r="P135" i="15"/>
  <c r="O135" i="15" s="1"/>
  <c r="V135" i="15"/>
  <c r="U135" i="15" s="1"/>
  <c r="AH135" i="15"/>
  <c r="X135" i="15" s="1"/>
  <c r="S135" i="15"/>
  <c r="R135" i="15" s="1"/>
  <c r="G135" i="15"/>
  <c r="F135" i="15" s="1"/>
  <c r="J131" i="15"/>
  <c r="I131" i="15" s="1"/>
  <c r="P131" i="15"/>
  <c r="O131" i="15" s="1"/>
  <c r="V131" i="15"/>
  <c r="U131" i="15" s="1"/>
  <c r="AH131" i="15"/>
  <c r="X131" i="15" s="1"/>
  <c r="S131" i="15"/>
  <c r="R131" i="15" s="1"/>
  <c r="G131" i="15"/>
  <c r="F131" i="15" s="1"/>
  <c r="J127" i="15"/>
  <c r="I127" i="15" s="1"/>
  <c r="P127" i="15"/>
  <c r="O127" i="15" s="1"/>
  <c r="V127" i="15"/>
  <c r="U127" i="15" s="1"/>
  <c r="AH127" i="15"/>
  <c r="X127" i="15" s="1"/>
  <c r="S127" i="15"/>
  <c r="R127" i="15" s="1"/>
  <c r="G127" i="15"/>
  <c r="F127" i="15" s="1"/>
  <c r="J123" i="15"/>
  <c r="I123" i="15" s="1"/>
  <c r="P123" i="15"/>
  <c r="O123" i="15" s="1"/>
  <c r="V123" i="15"/>
  <c r="U123" i="15" s="1"/>
  <c r="AH123" i="15"/>
  <c r="X123" i="15" s="1"/>
  <c r="S123" i="15"/>
  <c r="R123" i="15" s="1"/>
  <c r="G123" i="15"/>
  <c r="F123" i="15" s="1"/>
  <c r="J119" i="15"/>
  <c r="I119" i="15" s="1"/>
  <c r="P119" i="15"/>
  <c r="O119" i="15" s="1"/>
  <c r="V119" i="15"/>
  <c r="U119" i="15" s="1"/>
  <c r="AH119" i="15"/>
  <c r="X119" i="15" s="1"/>
  <c r="S119" i="15"/>
  <c r="R119" i="15" s="1"/>
  <c r="G119" i="15"/>
  <c r="F119" i="15" s="1"/>
  <c r="J115" i="15"/>
  <c r="I115" i="15" s="1"/>
  <c r="P115" i="15"/>
  <c r="O115" i="15" s="1"/>
  <c r="V115" i="15"/>
  <c r="U115" i="15" s="1"/>
  <c r="AH115" i="15"/>
  <c r="X115" i="15" s="1"/>
  <c r="S115" i="15"/>
  <c r="R115" i="15" s="1"/>
  <c r="G115" i="15"/>
  <c r="F115" i="15" s="1"/>
  <c r="S213" i="15"/>
  <c r="R213" i="15" s="1"/>
  <c r="M213" i="15"/>
  <c r="L213" i="15" s="1"/>
  <c r="S211" i="15"/>
  <c r="R211" i="15" s="1"/>
  <c r="M211" i="15"/>
  <c r="L211" i="15" s="1"/>
  <c r="S209" i="15"/>
  <c r="R209" i="15" s="1"/>
  <c r="M209" i="15"/>
  <c r="L209" i="15" s="1"/>
  <c r="S207" i="15"/>
  <c r="R207" i="15" s="1"/>
  <c r="M207" i="15"/>
  <c r="L207" i="15" s="1"/>
  <c r="S205" i="15"/>
  <c r="R205" i="15" s="1"/>
  <c r="M205" i="15"/>
  <c r="L205" i="15" s="1"/>
  <c r="S203" i="15"/>
  <c r="R203" i="15" s="1"/>
  <c r="M203" i="15"/>
  <c r="L203" i="15" s="1"/>
  <c r="S201" i="15"/>
  <c r="R201" i="15" s="1"/>
  <c r="M201" i="15"/>
  <c r="L201" i="15" s="1"/>
  <c r="S199" i="15"/>
  <c r="R199" i="15" s="1"/>
  <c r="M199" i="15"/>
  <c r="L199" i="15" s="1"/>
  <c r="S197" i="15"/>
  <c r="R197" i="15" s="1"/>
  <c r="M197" i="15"/>
  <c r="L197" i="15" s="1"/>
  <c r="S195" i="15"/>
  <c r="R195" i="15" s="1"/>
  <c r="M195" i="15"/>
  <c r="L195" i="15" s="1"/>
  <c r="S193" i="15"/>
  <c r="R193" i="15" s="1"/>
  <c r="M193" i="15"/>
  <c r="L193" i="15" s="1"/>
  <c r="S191" i="15"/>
  <c r="R191" i="15" s="1"/>
  <c r="M191" i="15"/>
  <c r="L191" i="15" s="1"/>
  <c r="J189" i="15"/>
  <c r="I189" i="15" s="1"/>
  <c r="P189" i="15"/>
  <c r="O189" i="15" s="1"/>
  <c r="S189" i="15"/>
  <c r="R189" i="15" s="1"/>
  <c r="G189" i="15"/>
  <c r="F189" i="15" s="1"/>
  <c r="J185" i="15"/>
  <c r="I185" i="15" s="1"/>
  <c r="P185" i="15"/>
  <c r="O185" i="15" s="1"/>
  <c r="V185" i="15"/>
  <c r="U185" i="15" s="1"/>
  <c r="AH185" i="15"/>
  <c r="X185" i="15" s="1"/>
  <c r="S185" i="15"/>
  <c r="R185" i="15" s="1"/>
  <c r="G185" i="15"/>
  <c r="F185" i="15" s="1"/>
  <c r="J181" i="15"/>
  <c r="I181" i="15" s="1"/>
  <c r="P181" i="15"/>
  <c r="O181" i="15" s="1"/>
  <c r="V181" i="15"/>
  <c r="U181" i="15" s="1"/>
  <c r="AH181" i="15"/>
  <c r="X181" i="15" s="1"/>
  <c r="S181" i="15"/>
  <c r="R181" i="15" s="1"/>
  <c r="G181" i="15"/>
  <c r="F181" i="15" s="1"/>
  <c r="J177" i="15"/>
  <c r="I177" i="15" s="1"/>
  <c r="P177" i="15"/>
  <c r="O177" i="15" s="1"/>
  <c r="V177" i="15"/>
  <c r="U177" i="15" s="1"/>
  <c r="AH177" i="15"/>
  <c r="X177" i="15" s="1"/>
  <c r="S177" i="15"/>
  <c r="R177" i="15" s="1"/>
  <c r="G177" i="15"/>
  <c r="F177" i="15" s="1"/>
  <c r="J173" i="15"/>
  <c r="I173" i="15" s="1"/>
  <c r="P173" i="15"/>
  <c r="O173" i="15" s="1"/>
  <c r="V173" i="15"/>
  <c r="U173" i="15" s="1"/>
  <c r="AH173" i="15"/>
  <c r="X173" i="15" s="1"/>
  <c r="S173" i="15"/>
  <c r="R173" i="15" s="1"/>
  <c r="G173" i="15"/>
  <c r="F173" i="15" s="1"/>
  <c r="J169" i="15"/>
  <c r="I169" i="15" s="1"/>
  <c r="P169" i="15"/>
  <c r="O169" i="15" s="1"/>
  <c r="V169" i="15"/>
  <c r="U169" i="15" s="1"/>
  <c r="AH169" i="15"/>
  <c r="X169" i="15" s="1"/>
  <c r="S169" i="15"/>
  <c r="R169" i="15" s="1"/>
  <c r="G169" i="15"/>
  <c r="F169" i="15" s="1"/>
  <c r="J165" i="15"/>
  <c r="I165" i="15" s="1"/>
  <c r="P165" i="15"/>
  <c r="O165" i="15" s="1"/>
  <c r="V165" i="15"/>
  <c r="U165" i="15" s="1"/>
  <c r="AH165" i="15"/>
  <c r="X165" i="15" s="1"/>
  <c r="S165" i="15"/>
  <c r="R165" i="15" s="1"/>
  <c r="G165" i="15"/>
  <c r="F165" i="15" s="1"/>
  <c r="J161" i="15"/>
  <c r="I161" i="15" s="1"/>
  <c r="P161" i="15"/>
  <c r="O161" i="15" s="1"/>
  <c r="V161" i="15"/>
  <c r="U161" i="15" s="1"/>
  <c r="AH161" i="15"/>
  <c r="X161" i="15" s="1"/>
  <c r="S161" i="15"/>
  <c r="R161" i="15" s="1"/>
  <c r="G161" i="15"/>
  <c r="F161" i="15" s="1"/>
  <c r="J157" i="15"/>
  <c r="I157" i="15" s="1"/>
  <c r="P157" i="15"/>
  <c r="O157" i="15" s="1"/>
  <c r="V157" i="15"/>
  <c r="U157" i="15" s="1"/>
  <c r="AH157" i="15"/>
  <c r="X157" i="15" s="1"/>
  <c r="S157" i="15"/>
  <c r="R157" i="15" s="1"/>
  <c r="G157" i="15"/>
  <c r="F157" i="15" s="1"/>
  <c r="J153" i="15"/>
  <c r="I153" i="15" s="1"/>
  <c r="P153" i="15"/>
  <c r="O153" i="15" s="1"/>
  <c r="V153" i="15"/>
  <c r="U153" i="15" s="1"/>
  <c r="AH153" i="15"/>
  <c r="X153" i="15" s="1"/>
  <c r="S153" i="15"/>
  <c r="R153" i="15" s="1"/>
  <c r="G153" i="15"/>
  <c r="F153" i="15" s="1"/>
  <c r="J149" i="15"/>
  <c r="I149" i="15" s="1"/>
  <c r="P149" i="15"/>
  <c r="O149" i="15" s="1"/>
  <c r="V149" i="15"/>
  <c r="U149" i="15" s="1"/>
  <c r="AH149" i="15"/>
  <c r="X149" i="15" s="1"/>
  <c r="S149" i="15"/>
  <c r="R149" i="15" s="1"/>
  <c r="G149" i="15"/>
  <c r="F149" i="15" s="1"/>
  <c r="J145" i="15"/>
  <c r="I145" i="15" s="1"/>
  <c r="P145" i="15"/>
  <c r="O145" i="15" s="1"/>
  <c r="V145" i="15"/>
  <c r="U145" i="15" s="1"/>
  <c r="AH145" i="15"/>
  <c r="X145" i="15" s="1"/>
  <c r="S145" i="15"/>
  <c r="R145" i="15" s="1"/>
  <c r="G145" i="15"/>
  <c r="F145" i="15" s="1"/>
  <c r="J141" i="15"/>
  <c r="I141" i="15" s="1"/>
  <c r="P141" i="15"/>
  <c r="O141" i="15" s="1"/>
  <c r="V141" i="15"/>
  <c r="U141" i="15" s="1"/>
  <c r="AH141" i="15"/>
  <c r="X141" i="15" s="1"/>
  <c r="S141" i="15"/>
  <c r="R141" i="15" s="1"/>
  <c r="G141" i="15"/>
  <c r="F141" i="15" s="1"/>
  <c r="J137" i="15"/>
  <c r="I137" i="15" s="1"/>
  <c r="P137" i="15"/>
  <c r="O137" i="15" s="1"/>
  <c r="V137" i="15"/>
  <c r="U137" i="15" s="1"/>
  <c r="AH137" i="15"/>
  <c r="X137" i="15" s="1"/>
  <c r="S137" i="15"/>
  <c r="R137" i="15" s="1"/>
  <c r="G137" i="15"/>
  <c r="F137" i="15" s="1"/>
  <c r="J133" i="15"/>
  <c r="I133" i="15" s="1"/>
  <c r="P133" i="15"/>
  <c r="O133" i="15" s="1"/>
  <c r="V133" i="15"/>
  <c r="U133" i="15" s="1"/>
  <c r="AH133" i="15"/>
  <c r="X133" i="15" s="1"/>
  <c r="S133" i="15"/>
  <c r="R133" i="15" s="1"/>
  <c r="G133" i="15"/>
  <c r="F133" i="15" s="1"/>
  <c r="J129" i="15"/>
  <c r="I129" i="15" s="1"/>
  <c r="P129" i="15"/>
  <c r="O129" i="15" s="1"/>
  <c r="V129" i="15"/>
  <c r="U129" i="15" s="1"/>
  <c r="AH129" i="15"/>
  <c r="X129" i="15" s="1"/>
  <c r="S129" i="15"/>
  <c r="R129" i="15" s="1"/>
  <c r="G129" i="15"/>
  <c r="F129" i="15" s="1"/>
  <c r="J125" i="15"/>
  <c r="I125" i="15" s="1"/>
  <c r="P125" i="15"/>
  <c r="O125" i="15" s="1"/>
  <c r="V125" i="15"/>
  <c r="U125" i="15" s="1"/>
  <c r="AH125" i="15"/>
  <c r="X125" i="15" s="1"/>
  <c r="S125" i="15"/>
  <c r="R125" i="15" s="1"/>
  <c r="G125" i="15"/>
  <c r="F125" i="15" s="1"/>
  <c r="J121" i="15"/>
  <c r="I121" i="15" s="1"/>
  <c r="P121" i="15"/>
  <c r="O121" i="15" s="1"/>
  <c r="V121" i="15"/>
  <c r="U121" i="15" s="1"/>
  <c r="AH121" i="15"/>
  <c r="X121" i="15" s="1"/>
  <c r="S121" i="15"/>
  <c r="R121" i="15" s="1"/>
  <c r="G121" i="15"/>
  <c r="F121" i="15" s="1"/>
  <c r="J117" i="15"/>
  <c r="I117" i="15" s="1"/>
  <c r="P117" i="15"/>
  <c r="O117" i="15" s="1"/>
  <c r="V117" i="15"/>
  <c r="U117" i="15" s="1"/>
  <c r="AH117" i="15"/>
  <c r="X117" i="15" s="1"/>
  <c r="S117" i="15"/>
  <c r="R117" i="15" s="1"/>
  <c r="G117" i="15"/>
  <c r="F117" i="15" s="1"/>
  <c r="J113" i="15"/>
  <c r="I113" i="15" s="1"/>
  <c r="P113" i="15"/>
  <c r="O113" i="15" s="1"/>
  <c r="V113" i="15"/>
  <c r="U113" i="15" s="1"/>
  <c r="AH113" i="15"/>
  <c r="X113" i="15" s="1"/>
  <c r="S113" i="15"/>
  <c r="R113" i="15" s="1"/>
  <c r="G113" i="15"/>
  <c r="F113" i="15" s="1"/>
  <c r="S188" i="15"/>
  <c r="R188" i="15" s="1"/>
  <c r="M188" i="15"/>
  <c r="L188" i="15" s="1"/>
  <c r="S186" i="15"/>
  <c r="R186" i="15" s="1"/>
  <c r="M186" i="15"/>
  <c r="L186" i="15" s="1"/>
  <c r="S184" i="15"/>
  <c r="R184" i="15" s="1"/>
  <c r="M184" i="15"/>
  <c r="L184" i="15" s="1"/>
  <c r="S182" i="15"/>
  <c r="R182" i="15" s="1"/>
  <c r="M182" i="15"/>
  <c r="L182" i="15" s="1"/>
  <c r="S180" i="15"/>
  <c r="R180" i="15" s="1"/>
  <c r="M180" i="15"/>
  <c r="L180" i="15" s="1"/>
  <c r="S178" i="15"/>
  <c r="R178" i="15" s="1"/>
  <c r="M178" i="15"/>
  <c r="L178" i="15" s="1"/>
  <c r="S176" i="15"/>
  <c r="R176" i="15" s="1"/>
  <c r="M176" i="15"/>
  <c r="L176" i="15" s="1"/>
  <c r="S174" i="15"/>
  <c r="R174" i="15" s="1"/>
  <c r="M174" i="15"/>
  <c r="L174" i="15" s="1"/>
  <c r="S172" i="15"/>
  <c r="R172" i="15" s="1"/>
  <c r="M172" i="15"/>
  <c r="L172" i="15" s="1"/>
  <c r="S170" i="15"/>
  <c r="R170" i="15" s="1"/>
  <c r="M170" i="15"/>
  <c r="L170" i="15" s="1"/>
  <c r="S168" i="15"/>
  <c r="R168" i="15" s="1"/>
  <c r="M168" i="15"/>
  <c r="L168" i="15" s="1"/>
  <c r="S166" i="15"/>
  <c r="R166" i="15" s="1"/>
  <c r="M166" i="15"/>
  <c r="L166" i="15" s="1"/>
  <c r="S164" i="15"/>
  <c r="R164" i="15" s="1"/>
  <c r="M164" i="15"/>
  <c r="L164" i="15" s="1"/>
  <c r="S162" i="15"/>
  <c r="R162" i="15" s="1"/>
  <c r="M162" i="15"/>
  <c r="L162" i="15" s="1"/>
  <c r="S160" i="15"/>
  <c r="R160" i="15" s="1"/>
  <c r="M160" i="15"/>
  <c r="L160" i="15" s="1"/>
  <c r="S158" i="15"/>
  <c r="R158" i="15" s="1"/>
  <c r="M158" i="15"/>
  <c r="L158" i="15" s="1"/>
  <c r="S156" i="15"/>
  <c r="R156" i="15" s="1"/>
  <c r="M156" i="15"/>
  <c r="L156" i="15" s="1"/>
  <c r="S154" i="15"/>
  <c r="R154" i="15" s="1"/>
  <c r="M154" i="15"/>
  <c r="L154" i="15" s="1"/>
  <c r="S152" i="15"/>
  <c r="R152" i="15" s="1"/>
  <c r="M152" i="15"/>
  <c r="L152" i="15" s="1"/>
  <c r="S150" i="15"/>
  <c r="R150" i="15" s="1"/>
  <c r="M150" i="15"/>
  <c r="L150" i="15" s="1"/>
  <c r="S148" i="15"/>
  <c r="R148" i="15" s="1"/>
  <c r="M148" i="15"/>
  <c r="L148" i="15" s="1"/>
  <c r="S146" i="15"/>
  <c r="R146" i="15" s="1"/>
  <c r="M146" i="15"/>
  <c r="L146" i="15" s="1"/>
  <c r="S144" i="15"/>
  <c r="R144" i="15" s="1"/>
  <c r="M144" i="15"/>
  <c r="L144" i="15" s="1"/>
  <c r="S142" i="15"/>
  <c r="R142" i="15" s="1"/>
  <c r="M142" i="15"/>
  <c r="L142" i="15" s="1"/>
  <c r="S140" i="15"/>
  <c r="R140" i="15" s="1"/>
  <c r="M140" i="15"/>
  <c r="L140" i="15" s="1"/>
  <c r="S138" i="15"/>
  <c r="R138" i="15" s="1"/>
  <c r="M138" i="15"/>
  <c r="L138" i="15" s="1"/>
  <c r="S136" i="15"/>
  <c r="R136" i="15" s="1"/>
  <c r="M136" i="15"/>
  <c r="L136" i="15" s="1"/>
  <c r="S134" i="15"/>
  <c r="R134" i="15" s="1"/>
  <c r="M134" i="15"/>
  <c r="L134" i="15" s="1"/>
  <c r="S132" i="15"/>
  <c r="R132" i="15" s="1"/>
  <c r="M132" i="15"/>
  <c r="L132" i="15" s="1"/>
  <c r="S130" i="15"/>
  <c r="R130" i="15" s="1"/>
  <c r="M130" i="15"/>
  <c r="L130" i="15" s="1"/>
  <c r="S128" i="15"/>
  <c r="R128" i="15" s="1"/>
  <c r="M128" i="15"/>
  <c r="L128" i="15" s="1"/>
  <c r="S126" i="15"/>
  <c r="R126" i="15" s="1"/>
  <c r="M126" i="15"/>
  <c r="L126" i="15" s="1"/>
  <c r="S124" i="15"/>
  <c r="R124" i="15" s="1"/>
  <c r="M124" i="15"/>
  <c r="L124" i="15" s="1"/>
  <c r="S122" i="15"/>
  <c r="R122" i="15" s="1"/>
  <c r="M122" i="15"/>
  <c r="L122" i="15" s="1"/>
  <c r="S120" i="15"/>
  <c r="R120" i="15" s="1"/>
  <c r="M120" i="15"/>
  <c r="L120" i="15" s="1"/>
  <c r="S118" i="15"/>
  <c r="R118" i="15" s="1"/>
  <c r="M118" i="15"/>
  <c r="L118" i="15" s="1"/>
  <c r="S116" i="15"/>
  <c r="R116" i="15" s="1"/>
  <c r="M116" i="15"/>
  <c r="L116" i="15" s="1"/>
  <c r="S114" i="15"/>
  <c r="R114" i="15" s="1"/>
  <c r="M114" i="15"/>
  <c r="L114" i="15" s="1"/>
  <c r="S112" i="15"/>
  <c r="R112" i="15" s="1"/>
  <c r="M112" i="15"/>
  <c r="L112" i="15" s="1"/>
  <c r="AH111" i="15"/>
  <c r="X111" i="15" s="1"/>
  <c r="V111" i="15"/>
  <c r="U111" i="15" s="1"/>
  <c r="P111" i="15"/>
  <c r="O111" i="15" s="1"/>
  <c r="J111" i="15"/>
  <c r="I111" i="15" s="1"/>
  <c r="S110" i="15"/>
  <c r="R110" i="15" s="1"/>
  <c r="M110" i="15"/>
  <c r="L110" i="15" s="1"/>
  <c r="AH109" i="15"/>
  <c r="X109" i="15" s="1"/>
  <c r="V109" i="15"/>
  <c r="U109" i="15" s="1"/>
  <c r="P109" i="15"/>
  <c r="O109" i="15" s="1"/>
  <c r="J109" i="15"/>
  <c r="I109" i="15" s="1"/>
  <c r="S108" i="15"/>
  <c r="R108" i="15" s="1"/>
  <c r="M108" i="15"/>
  <c r="L108" i="15" s="1"/>
  <c r="AH107" i="15"/>
  <c r="X107" i="15" s="1"/>
  <c r="V107" i="15"/>
  <c r="U107" i="15" s="1"/>
  <c r="P107" i="15"/>
  <c r="O107" i="15" s="1"/>
  <c r="J107" i="15"/>
  <c r="I107" i="15" s="1"/>
  <c r="S106" i="15"/>
  <c r="R106" i="15" s="1"/>
  <c r="M106" i="15"/>
  <c r="L106" i="15" s="1"/>
  <c r="AH105" i="15"/>
  <c r="X105" i="15" s="1"/>
  <c r="V105" i="15"/>
  <c r="U105" i="15" s="1"/>
  <c r="P105" i="15"/>
  <c r="O105" i="15" s="1"/>
  <c r="J105" i="15"/>
  <c r="I105" i="15" s="1"/>
  <c r="S104" i="15"/>
  <c r="R104" i="15" s="1"/>
  <c r="M104" i="15"/>
  <c r="L104" i="15" s="1"/>
  <c r="AH103" i="15"/>
  <c r="X103" i="15" s="1"/>
  <c r="V103" i="15"/>
  <c r="U103" i="15" s="1"/>
  <c r="P103" i="15"/>
  <c r="O103" i="15" s="1"/>
  <c r="J103" i="15"/>
  <c r="I103" i="15" s="1"/>
  <c r="S102" i="15"/>
  <c r="R102" i="15" s="1"/>
  <c r="M102" i="15"/>
  <c r="L102" i="15" s="1"/>
  <c r="AH101" i="15"/>
  <c r="X101" i="15" s="1"/>
  <c r="V101" i="15"/>
  <c r="U101" i="15" s="1"/>
  <c r="P101" i="15"/>
  <c r="O101" i="15" s="1"/>
  <c r="J101" i="15"/>
  <c r="I101" i="15" s="1"/>
  <c r="S100" i="15"/>
  <c r="R100" i="15" s="1"/>
  <c r="M100" i="15"/>
  <c r="L100" i="15" s="1"/>
  <c r="J99" i="15"/>
  <c r="I99" i="15" s="1"/>
  <c r="P99" i="15"/>
  <c r="O99" i="15" s="1"/>
  <c r="V99" i="15"/>
  <c r="U99" i="15" s="1"/>
  <c r="AH99" i="15"/>
  <c r="X99" i="15" s="1"/>
  <c r="S99" i="15"/>
  <c r="R99" i="15" s="1"/>
  <c r="G99" i="15"/>
  <c r="F99" i="15" s="1"/>
  <c r="J95" i="15"/>
  <c r="I95" i="15" s="1"/>
  <c r="P95" i="15"/>
  <c r="O95" i="15" s="1"/>
  <c r="V95" i="15"/>
  <c r="U95" i="15" s="1"/>
  <c r="AH95" i="15"/>
  <c r="X95" i="15" s="1"/>
  <c r="S95" i="15"/>
  <c r="R95" i="15" s="1"/>
  <c r="G95" i="15"/>
  <c r="F95" i="15" s="1"/>
  <c r="J91" i="15"/>
  <c r="I91" i="15" s="1"/>
  <c r="P91" i="15"/>
  <c r="O91" i="15" s="1"/>
  <c r="V91" i="15"/>
  <c r="U91" i="15" s="1"/>
  <c r="AH91" i="15"/>
  <c r="X91" i="15" s="1"/>
  <c r="S91" i="15"/>
  <c r="R91" i="15" s="1"/>
  <c r="G91" i="15"/>
  <c r="F91" i="15" s="1"/>
  <c r="J87" i="15"/>
  <c r="I87" i="15" s="1"/>
  <c r="P87" i="15"/>
  <c r="O87" i="15" s="1"/>
  <c r="V87" i="15"/>
  <c r="U87" i="15" s="1"/>
  <c r="AH87" i="15"/>
  <c r="X87" i="15" s="1"/>
  <c r="S87" i="15"/>
  <c r="R87" i="15" s="1"/>
  <c r="G87" i="15"/>
  <c r="F87" i="15" s="1"/>
  <c r="J83" i="15"/>
  <c r="I83" i="15" s="1"/>
  <c r="P83" i="15"/>
  <c r="O83" i="15" s="1"/>
  <c r="V83" i="15"/>
  <c r="U83" i="15" s="1"/>
  <c r="AH83" i="15"/>
  <c r="X83" i="15" s="1"/>
  <c r="S83" i="15"/>
  <c r="R83" i="15" s="1"/>
  <c r="G83" i="15"/>
  <c r="F83" i="15" s="1"/>
  <c r="J79" i="15"/>
  <c r="I79" i="15" s="1"/>
  <c r="P79" i="15"/>
  <c r="O79" i="15" s="1"/>
  <c r="V79" i="15"/>
  <c r="U79" i="15" s="1"/>
  <c r="AH79" i="15"/>
  <c r="X79" i="15" s="1"/>
  <c r="S79" i="15"/>
  <c r="R79" i="15" s="1"/>
  <c r="G79" i="15"/>
  <c r="F79" i="15" s="1"/>
  <c r="J75" i="15"/>
  <c r="I75" i="15" s="1"/>
  <c r="P75" i="15"/>
  <c r="O75" i="15" s="1"/>
  <c r="V75" i="15"/>
  <c r="U75" i="15" s="1"/>
  <c r="AH75" i="15"/>
  <c r="X75" i="15" s="1"/>
  <c r="S75" i="15"/>
  <c r="R75" i="15" s="1"/>
  <c r="G75" i="15"/>
  <c r="F75" i="15" s="1"/>
  <c r="J71" i="15"/>
  <c r="I71" i="15" s="1"/>
  <c r="P71" i="15"/>
  <c r="O71" i="15" s="1"/>
  <c r="V71" i="15"/>
  <c r="U71" i="15" s="1"/>
  <c r="AH71" i="15"/>
  <c r="X71" i="15" s="1"/>
  <c r="S71" i="15"/>
  <c r="R71" i="15" s="1"/>
  <c r="G71" i="15"/>
  <c r="F71" i="15" s="1"/>
  <c r="J67" i="15"/>
  <c r="I67" i="15" s="1"/>
  <c r="P67" i="15"/>
  <c r="O67" i="15" s="1"/>
  <c r="V67" i="15"/>
  <c r="U67" i="15" s="1"/>
  <c r="AH67" i="15"/>
  <c r="X67" i="15" s="1"/>
  <c r="S67" i="15"/>
  <c r="R67" i="15" s="1"/>
  <c r="G67" i="15"/>
  <c r="F67" i="15" s="1"/>
  <c r="S111" i="15"/>
  <c r="R111" i="15" s="1"/>
  <c r="M111" i="15"/>
  <c r="L111" i="15" s="1"/>
  <c r="S109" i="15"/>
  <c r="R109" i="15" s="1"/>
  <c r="M109" i="15"/>
  <c r="L109" i="15" s="1"/>
  <c r="S107" i="15"/>
  <c r="R107" i="15" s="1"/>
  <c r="M107" i="15"/>
  <c r="L107" i="15" s="1"/>
  <c r="S105" i="15"/>
  <c r="R105" i="15" s="1"/>
  <c r="M105" i="15"/>
  <c r="L105" i="15" s="1"/>
  <c r="S103" i="15"/>
  <c r="R103" i="15" s="1"/>
  <c r="M103" i="15"/>
  <c r="L103" i="15" s="1"/>
  <c r="S101" i="15"/>
  <c r="R101" i="15" s="1"/>
  <c r="M101" i="15"/>
  <c r="L101" i="15" s="1"/>
  <c r="J97" i="15"/>
  <c r="I97" i="15" s="1"/>
  <c r="P97" i="15"/>
  <c r="O97" i="15" s="1"/>
  <c r="V97" i="15"/>
  <c r="U97" i="15" s="1"/>
  <c r="AH97" i="15"/>
  <c r="X97" i="15" s="1"/>
  <c r="S97" i="15"/>
  <c r="R97" i="15" s="1"/>
  <c r="G97" i="15"/>
  <c r="F97" i="15" s="1"/>
  <c r="J93" i="15"/>
  <c r="I93" i="15" s="1"/>
  <c r="P93" i="15"/>
  <c r="O93" i="15" s="1"/>
  <c r="V93" i="15"/>
  <c r="U93" i="15" s="1"/>
  <c r="AH93" i="15"/>
  <c r="X93" i="15" s="1"/>
  <c r="S93" i="15"/>
  <c r="R93" i="15" s="1"/>
  <c r="G93" i="15"/>
  <c r="F93" i="15" s="1"/>
  <c r="J89" i="15"/>
  <c r="I89" i="15" s="1"/>
  <c r="P89" i="15"/>
  <c r="O89" i="15" s="1"/>
  <c r="V89" i="15"/>
  <c r="U89" i="15" s="1"/>
  <c r="AH89" i="15"/>
  <c r="X89" i="15" s="1"/>
  <c r="S89" i="15"/>
  <c r="R89" i="15" s="1"/>
  <c r="G89" i="15"/>
  <c r="F89" i="15" s="1"/>
  <c r="J85" i="15"/>
  <c r="I85" i="15" s="1"/>
  <c r="P85" i="15"/>
  <c r="O85" i="15" s="1"/>
  <c r="V85" i="15"/>
  <c r="U85" i="15" s="1"/>
  <c r="AH85" i="15"/>
  <c r="X85" i="15" s="1"/>
  <c r="S85" i="15"/>
  <c r="R85" i="15" s="1"/>
  <c r="G85" i="15"/>
  <c r="F85" i="15" s="1"/>
  <c r="J81" i="15"/>
  <c r="I81" i="15" s="1"/>
  <c r="P81" i="15"/>
  <c r="O81" i="15" s="1"/>
  <c r="V81" i="15"/>
  <c r="U81" i="15" s="1"/>
  <c r="AH81" i="15"/>
  <c r="X81" i="15" s="1"/>
  <c r="S81" i="15"/>
  <c r="R81" i="15" s="1"/>
  <c r="G81" i="15"/>
  <c r="F81" i="15" s="1"/>
  <c r="J77" i="15"/>
  <c r="I77" i="15" s="1"/>
  <c r="P77" i="15"/>
  <c r="O77" i="15" s="1"/>
  <c r="V77" i="15"/>
  <c r="U77" i="15" s="1"/>
  <c r="AH77" i="15"/>
  <c r="X77" i="15" s="1"/>
  <c r="S77" i="15"/>
  <c r="R77" i="15" s="1"/>
  <c r="G77" i="15"/>
  <c r="F77" i="15" s="1"/>
  <c r="J73" i="15"/>
  <c r="I73" i="15" s="1"/>
  <c r="P73" i="15"/>
  <c r="O73" i="15" s="1"/>
  <c r="V73" i="15"/>
  <c r="U73" i="15" s="1"/>
  <c r="AH73" i="15"/>
  <c r="X73" i="15" s="1"/>
  <c r="S73" i="15"/>
  <c r="R73" i="15" s="1"/>
  <c r="G73" i="15"/>
  <c r="F73" i="15" s="1"/>
  <c r="J69" i="15"/>
  <c r="I69" i="15" s="1"/>
  <c r="P69" i="15"/>
  <c r="O69" i="15" s="1"/>
  <c r="V69" i="15"/>
  <c r="U69" i="15" s="1"/>
  <c r="AH69" i="15"/>
  <c r="X69" i="15" s="1"/>
  <c r="S69" i="15"/>
  <c r="R69" i="15" s="1"/>
  <c r="G69" i="15"/>
  <c r="F69" i="15" s="1"/>
  <c r="S98" i="15"/>
  <c r="R98" i="15" s="1"/>
  <c r="M98" i="15"/>
  <c r="L98" i="15" s="1"/>
  <c r="S96" i="15"/>
  <c r="R96" i="15" s="1"/>
  <c r="M96" i="15"/>
  <c r="L96" i="15" s="1"/>
  <c r="S94" i="15"/>
  <c r="R94" i="15" s="1"/>
  <c r="M94" i="15"/>
  <c r="L94" i="15" s="1"/>
  <c r="S92" i="15"/>
  <c r="R92" i="15" s="1"/>
  <c r="M92" i="15"/>
  <c r="L92" i="15" s="1"/>
  <c r="S90" i="15"/>
  <c r="R90" i="15" s="1"/>
  <c r="M90" i="15"/>
  <c r="L90" i="15" s="1"/>
  <c r="S88" i="15"/>
  <c r="R88" i="15" s="1"/>
  <c r="M88" i="15"/>
  <c r="L88" i="15" s="1"/>
  <c r="S86" i="15"/>
  <c r="R86" i="15" s="1"/>
  <c r="M86" i="15"/>
  <c r="L86" i="15" s="1"/>
  <c r="S84" i="15"/>
  <c r="R84" i="15" s="1"/>
  <c r="M84" i="15"/>
  <c r="L84" i="15" s="1"/>
  <c r="S82" i="15"/>
  <c r="R82" i="15" s="1"/>
  <c r="M82" i="15"/>
  <c r="L82" i="15" s="1"/>
  <c r="S80" i="15"/>
  <c r="R80" i="15" s="1"/>
  <c r="M80" i="15"/>
  <c r="L80" i="15" s="1"/>
  <c r="S78" i="15"/>
  <c r="R78" i="15" s="1"/>
  <c r="M78" i="15"/>
  <c r="L78" i="15" s="1"/>
  <c r="S76" i="15"/>
  <c r="R76" i="15" s="1"/>
  <c r="M76" i="15"/>
  <c r="L76" i="15" s="1"/>
  <c r="S74" i="15"/>
  <c r="R74" i="15" s="1"/>
  <c r="M74" i="15"/>
  <c r="L74" i="15" s="1"/>
  <c r="S72" i="15"/>
  <c r="R72" i="15" s="1"/>
  <c r="M72" i="15"/>
  <c r="L72" i="15" s="1"/>
  <c r="S70" i="15"/>
  <c r="R70" i="15" s="1"/>
  <c r="M70" i="15"/>
  <c r="L70" i="15" s="1"/>
  <c r="S68" i="15"/>
  <c r="R68" i="15" s="1"/>
  <c r="M68" i="15"/>
  <c r="L68" i="15" s="1"/>
  <c r="S66" i="15"/>
  <c r="R66" i="15" s="1"/>
  <c r="M66" i="15"/>
  <c r="L66" i="15" s="1"/>
  <c r="AH65" i="15"/>
  <c r="X65" i="15" s="1"/>
  <c r="V65" i="15"/>
  <c r="U65" i="15" s="1"/>
  <c r="P65" i="15"/>
  <c r="O65" i="15" s="1"/>
  <c r="J65" i="15"/>
  <c r="I65" i="15" s="1"/>
  <c r="S64" i="15"/>
  <c r="R64" i="15" s="1"/>
  <c r="M64" i="15"/>
  <c r="L64" i="15" s="1"/>
  <c r="AH63" i="15"/>
  <c r="X63" i="15" s="1"/>
  <c r="V63" i="15"/>
  <c r="U63" i="15" s="1"/>
  <c r="P63" i="15"/>
  <c r="O63" i="15" s="1"/>
  <c r="J63" i="15"/>
  <c r="I63" i="15" s="1"/>
  <c r="S62" i="15"/>
  <c r="R62" i="15" s="1"/>
  <c r="M62" i="15"/>
  <c r="L62" i="15" s="1"/>
  <c r="AH61" i="15"/>
  <c r="X61" i="15" s="1"/>
  <c r="V61" i="15"/>
  <c r="U61" i="15" s="1"/>
  <c r="P61" i="15"/>
  <c r="O61" i="15" s="1"/>
  <c r="J61" i="15"/>
  <c r="I61" i="15" s="1"/>
  <c r="S60" i="15"/>
  <c r="R60" i="15" s="1"/>
  <c r="M60" i="15"/>
  <c r="L60" i="15" s="1"/>
  <c r="AH59" i="15"/>
  <c r="X59" i="15" s="1"/>
  <c r="V59" i="15"/>
  <c r="U59" i="15" s="1"/>
  <c r="P59" i="15"/>
  <c r="O59" i="15" s="1"/>
  <c r="J59" i="15"/>
  <c r="I59" i="15" s="1"/>
  <c r="S58" i="15"/>
  <c r="R58" i="15" s="1"/>
  <c r="M58" i="15"/>
  <c r="L58" i="15" s="1"/>
  <c r="AH57" i="15"/>
  <c r="X57" i="15" s="1"/>
  <c r="V57" i="15"/>
  <c r="U57" i="15" s="1"/>
  <c r="P57" i="15"/>
  <c r="O57" i="15" s="1"/>
  <c r="J57" i="15"/>
  <c r="I57" i="15" s="1"/>
  <c r="S56" i="15"/>
  <c r="R56" i="15" s="1"/>
  <c r="M56" i="15"/>
  <c r="L56" i="15" s="1"/>
  <c r="AH55" i="15"/>
  <c r="X55" i="15" s="1"/>
  <c r="V55" i="15"/>
  <c r="U55" i="15" s="1"/>
  <c r="P55" i="15"/>
  <c r="O55" i="15" s="1"/>
  <c r="G55" i="15"/>
  <c r="F55" i="15" s="1"/>
  <c r="J51" i="15"/>
  <c r="I51" i="15" s="1"/>
  <c r="P51" i="15"/>
  <c r="O51" i="15" s="1"/>
  <c r="V51" i="15"/>
  <c r="U51" i="15" s="1"/>
  <c r="AH51" i="15"/>
  <c r="X51" i="15" s="1"/>
  <c r="S51" i="15"/>
  <c r="R51" i="15" s="1"/>
  <c r="G51" i="15"/>
  <c r="F51" i="15" s="1"/>
  <c r="J47" i="15"/>
  <c r="I47" i="15" s="1"/>
  <c r="P47" i="15"/>
  <c r="O47" i="15" s="1"/>
  <c r="V47" i="15"/>
  <c r="U47" i="15" s="1"/>
  <c r="AH47" i="15"/>
  <c r="X47" i="15" s="1"/>
  <c r="S47" i="15"/>
  <c r="R47" i="15" s="1"/>
  <c r="G47" i="15"/>
  <c r="F47" i="15" s="1"/>
  <c r="J43" i="15"/>
  <c r="I43" i="15" s="1"/>
  <c r="P43" i="15"/>
  <c r="O43" i="15" s="1"/>
  <c r="V43" i="15"/>
  <c r="U43" i="15" s="1"/>
  <c r="AH43" i="15"/>
  <c r="X43" i="15" s="1"/>
  <c r="S43" i="15"/>
  <c r="R43" i="15" s="1"/>
  <c r="G43" i="15"/>
  <c r="F43" i="15" s="1"/>
  <c r="S65" i="15"/>
  <c r="R65" i="15" s="1"/>
  <c r="M65" i="15"/>
  <c r="L65" i="15" s="1"/>
  <c r="S63" i="15"/>
  <c r="R63" i="15" s="1"/>
  <c r="M63" i="15"/>
  <c r="L63" i="15" s="1"/>
  <c r="S61" i="15"/>
  <c r="R61" i="15" s="1"/>
  <c r="M61" i="15"/>
  <c r="L61" i="15" s="1"/>
  <c r="S59" i="15"/>
  <c r="R59" i="15" s="1"/>
  <c r="M59" i="15"/>
  <c r="L59" i="15" s="1"/>
  <c r="S57" i="15"/>
  <c r="R57" i="15" s="1"/>
  <c r="M57" i="15"/>
  <c r="L57" i="15" s="1"/>
  <c r="S55" i="15"/>
  <c r="R55" i="15" s="1"/>
  <c r="M55" i="15"/>
  <c r="L55" i="15" s="1"/>
  <c r="J53" i="15"/>
  <c r="I53" i="15" s="1"/>
  <c r="P53" i="15"/>
  <c r="O53" i="15" s="1"/>
  <c r="V53" i="15"/>
  <c r="U53" i="15" s="1"/>
  <c r="AH53" i="15"/>
  <c r="X53" i="15" s="1"/>
  <c r="S53" i="15"/>
  <c r="R53" i="15" s="1"/>
  <c r="G53" i="15"/>
  <c r="F53" i="15" s="1"/>
  <c r="J49" i="15"/>
  <c r="I49" i="15" s="1"/>
  <c r="P49" i="15"/>
  <c r="O49" i="15" s="1"/>
  <c r="V49" i="15"/>
  <c r="U49" i="15" s="1"/>
  <c r="AH49" i="15"/>
  <c r="X49" i="15" s="1"/>
  <c r="S49" i="15"/>
  <c r="R49" i="15" s="1"/>
  <c r="G49" i="15"/>
  <c r="F49" i="15" s="1"/>
  <c r="J45" i="15"/>
  <c r="I45" i="15" s="1"/>
  <c r="P45" i="15"/>
  <c r="O45" i="15" s="1"/>
  <c r="V45" i="15"/>
  <c r="U45" i="15" s="1"/>
  <c r="AH45" i="15"/>
  <c r="X45" i="15" s="1"/>
  <c r="S45" i="15"/>
  <c r="R45" i="15" s="1"/>
  <c r="G45" i="15"/>
  <c r="F45" i="15" s="1"/>
  <c r="J41" i="15"/>
  <c r="I41" i="15" s="1"/>
  <c r="P41" i="15"/>
  <c r="O41" i="15" s="1"/>
  <c r="V41" i="15"/>
  <c r="U41" i="15" s="1"/>
  <c r="AH41" i="15"/>
  <c r="X41" i="15" s="1"/>
  <c r="S41" i="15"/>
  <c r="R41" i="15" s="1"/>
  <c r="G41" i="15"/>
  <c r="F41" i="15" s="1"/>
  <c r="S54" i="15"/>
  <c r="R54" i="15" s="1"/>
  <c r="M54" i="15"/>
  <c r="L54" i="15" s="1"/>
  <c r="S52" i="15"/>
  <c r="R52" i="15" s="1"/>
  <c r="M52" i="15"/>
  <c r="L52" i="15" s="1"/>
  <c r="S50" i="15"/>
  <c r="R50" i="15" s="1"/>
  <c r="M50" i="15"/>
  <c r="L50" i="15" s="1"/>
  <c r="S48" i="15"/>
  <c r="R48" i="15" s="1"/>
  <c r="M48" i="15"/>
  <c r="L48" i="15" s="1"/>
  <c r="S46" i="15"/>
  <c r="R46" i="15" s="1"/>
  <c r="M46" i="15"/>
  <c r="L46" i="15" s="1"/>
  <c r="S44" i="15"/>
  <c r="R44" i="15" s="1"/>
  <c r="M44" i="15"/>
  <c r="L44" i="15" s="1"/>
  <c r="S42" i="15"/>
  <c r="R42" i="15" s="1"/>
  <c r="M42" i="15"/>
  <c r="L42" i="15" s="1"/>
  <c r="S40" i="15"/>
  <c r="R40" i="15" s="1"/>
  <c r="M40" i="15"/>
  <c r="L40" i="15" s="1"/>
  <c r="AH39" i="15"/>
  <c r="X39" i="15" s="1"/>
  <c r="V39" i="15"/>
  <c r="U39" i="15" s="1"/>
  <c r="P39" i="15"/>
  <c r="O39" i="15" s="1"/>
  <c r="J39" i="15"/>
  <c r="I39" i="15" s="1"/>
  <c r="S38" i="15"/>
  <c r="R38" i="15" s="1"/>
  <c r="M38" i="15"/>
  <c r="L38" i="15" s="1"/>
  <c r="AH37" i="15"/>
  <c r="X37" i="15" s="1"/>
  <c r="V37" i="15"/>
  <c r="U37" i="15" s="1"/>
  <c r="P37" i="15"/>
  <c r="O37" i="15" s="1"/>
  <c r="J37" i="15"/>
  <c r="I37" i="15" s="1"/>
  <c r="S36" i="15"/>
  <c r="R36" i="15" s="1"/>
  <c r="M36" i="15"/>
  <c r="L36" i="15" s="1"/>
  <c r="AH35" i="15"/>
  <c r="X35" i="15" s="1"/>
  <c r="V35" i="15"/>
  <c r="U35" i="15" s="1"/>
  <c r="P35" i="15"/>
  <c r="O35" i="15" s="1"/>
  <c r="J35" i="15"/>
  <c r="I35" i="15" s="1"/>
  <c r="S34" i="15"/>
  <c r="R34" i="15" s="1"/>
  <c r="M34" i="15"/>
  <c r="L34" i="15" s="1"/>
  <c r="AH33" i="15"/>
  <c r="X33" i="15" s="1"/>
  <c r="V33" i="15"/>
  <c r="U33" i="15" s="1"/>
  <c r="P33" i="15"/>
  <c r="O33" i="15" s="1"/>
  <c r="J33" i="15"/>
  <c r="I33" i="15" s="1"/>
  <c r="S32" i="15"/>
  <c r="R32" i="15" s="1"/>
  <c r="M32" i="15"/>
  <c r="L32" i="15" s="1"/>
  <c r="AH31" i="15"/>
  <c r="X31" i="15" s="1"/>
  <c r="V31" i="15"/>
  <c r="U31" i="15" s="1"/>
  <c r="P31" i="15"/>
  <c r="O31" i="15" s="1"/>
  <c r="J31" i="15"/>
  <c r="I31" i="15" s="1"/>
  <c r="S39" i="15"/>
  <c r="R39" i="15" s="1"/>
  <c r="M39" i="15"/>
  <c r="L39" i="15" s="1"/>
  <c r="S37" i="15"/>
  <c r="R37" i="15" s="1"/>
  <c r="M37" i="15"/>
  <c r="L37" i="15" s="1"/>
  <c r="S35" i="15"/>
  <c r="R35" i="15" s="1"/>
  <c r="M35" i="15"/>
  <c r="L35" i="15" s="1"/>
  <c r="S33" i="15"/>
  <c r="R33" i="15" s="1"/>
  <c r="M33" i="15"/>
  <c r="L33" i="15" s="1"/>
  <c r="S31" i="15"/>
  <c r="R31" i="15" s="1"/>
  <c r="M31" i="15"/>
  <c r="L31" i="15" s="1"/>
  <c r="J299" i="14"/>
  <c r="I299" i="14" s="1"/>
  <c r="G297" i="14"/>
  <c r="F297" i="14" s="1"/>
  <c r="M297" i="14"/>
  <c r="L297" i="14" s="1"/>
  <c r="W297" i="14"/>
  <c r="O297" i="14" s="1"/>
  <c r="J297" i="14"/>
  <c r="I297" i="14" s="1"/>
  <c r="G293" i="14"/>
  <c r="F293" i="14" s="1"/>
  <c r="M293" i="14"/>
  <c r="L293" i="14" s="1"/>
  <c r="W293" i="14"/>
  <c r="O293" i="14" s="1"/>
  <c r="J293" i="14"/>
  <c r="I293" i="14" s="1"/>
  <c r="G289" i="14"/>
  <c r="F289" i="14" s="1"/>
  <c r="M289" i="14"/>
  <c r="L289" i="14" s="1"/>
  <c r="W289" i="14"/>
  <c r="O289" i="14" s="1"/>
  <c r="J289" i="14"/>
  <c r="I289" i="14" s="1"/>
  <c r="G285" i="14"/>
  <c r="F285" i="14" s="1"/>
  <c r="M285" i="14"/>
  <c r="L285" i="14" s="1"/>
  <c r="W285" i="14"/>
  <c r="O285" i="14" s="1"/>
  <c r="J285" i="14"/>
  <c r="I285" i="14" s="1"/>
  <c r="M300" i="14"/>
  <c r="L300" i="14" s="1"/>
  <c r="W299" i="14"/>
  <c r="O299" i="14" s="1"/>
  <c r="M299" i="14"/>
  <c r="L299" i="14" s="1"/>
  <c r="W298" i="14"/>
  <c r="O298" i="14" s="1"/>
  <c r="G296" i="14"/>
  <c r="F296" i="14" s="1"/>
  <c r="M296" i="14"/>
  <c r="L296" i="14" s="1"/>
  <c r="W296" i="14"/>
  <c r="O296" i="14" s="1"/>
  <c r="J296" i="14"/>
  <c r="I296" i="14" s="1"/>
  <c r="G294" i="14"/>
  <c r="F294" i="14" s="1"/>
  <c r="M294" i="14"/>
  <c r="L294" i="14" s="1"/>
  <c r="W294" i="14"/>
  <c r="O294" i="14" s="1"/>
  <c r="J294" i="14"/>
  <c r="I294" i="14" s="1"/>
  <c r="G292" i="14"/>
  <c r="F292" i="14" s="1"/>
  <c r="M292" i="14"/>
  <c r="L292" i="14" s="1"/>
  <c r="W292" i="14"/>
  <c r="O292" i="14" s="1"/>
  <c r="J292" i="14"/>
  <c r="I292" i="14" s="1"/>
  <c r="G290" i="14"/>
  <c r="F290" i="14" s="1"/>
  <c r="M290" i="14"/>
  <c r="L290" i="14" s="1"/>
  <c r="W290" i="14"/>
  <c r="O290" i="14" s="1"/>
  <c r="J290" i="14"/>
  <c r="I290" i="14" s="1"/>
  <c r="G288" i="14"/>
  <c r="F288" i="14" s="1"/>
  <c r="M288" i="14"/>
  <c r="L288" i="14" s="1"/>
  <c r="W288" i="14"/>
  <c r="O288" i="14" s="1"/>
  <c r="J288" i="14"/>
  <c r="I288" i="14" s="1"/>
  <c r="G286" i="14"/>
  <c r="F286" i="14" s="1"/>
  <c r="M286" i="14"/>
  <c r="L286" i="14" s="1"/>
  <c r="W286" i="14"/>
  <c r="O286" i="14" s="1"/>
  <c r="J286" i="14"/>
  <c r="I286" i="14" s="1"/>
  <c r="J284" i="14"/>
  <c r="I284" i="14" s="1"/>
  <c r="W284" i="14"/>
  <c r="O284" i="14" s="1"/>
  <c r="G284" i="14"/>
  <c r="F284" i="14" s="1"/>
  <c r="G267" i="14"/>
  <c r="F267" i="14" s="1"/>
  <c r="M267" i="14"/>
  <c r="L267" i="14" s="1"/>
  <c r="W267" i="14"/>
  <c r="O267" i="14" s="1"/>
  <c r="J267" i="14"/>
  <c r="I267" i="14" s="1"/>
  <c r="G265" i="14"/>
  <c r="F265" i="14" s="1"/>
  <c r="M265" i="14"/>
  <c r="L265" i="14" s="1"/>
  <c r="W265" i="14"/>
  <c r="O265" i="14" s="1"/>
  <c r="J265" i="14"/>
  <c r="I265" i="14" s="1"/>
  <c r="G263" i="14"/>
  <c r="F263" i="14" s="1"/>
  <c r="M263" i="14"/>
  <c r="L263" i="14" s="1"/>
  <c r="W263" i="14"/>
  <c r="O263" i="14" s="1"/>
  <c r="J263" i="14"/>
  <c r="I263" i="14" s="1"/>
  <c r="G261" i="14"/>
  <c r="F261" i="14" s="1"/>
  <c r="M261" i="14"/>
  <c r="L261" i="14" s="1"/>
  <c r="W261" i="14"/>
  <c r="O261" i="14" s="1"/>
  <c r="J261" i="14"/>
  <c r="I261" i="14" s="1"/>
  <c r="G259" i="14"/>
  <c r="F259" i="14" s="1"/>
  <c r="M259" i="14"/>
  <c r="L259" i="14" s="1"/>
  <c r="W259" i="14"/>
  <c r="O259" i="14" s="1"/>
  <c r="J259" i="14"/>
  <c r="I259" i="14" s="1"/>
  <c r="G257" i="14"/>
  <c r="F257" i="14" s="1"/>
  <c r="M257" i="14"/>
  <c r="L257" i="14" s="1"/>
  <c r="W257" i="14"/>
  <c r="O257" i="14" s="1"/>
  <c r="J257" i="14"/>
  <c r="I257" i="14" s="1"/>
  <c r="G255" i="14"/>
  <c r="F255" i="14" s="1"/>
  <c r="M255" i="14"/>
  <c r="L255" i="14" s="1"/>
  <c r="W255" i="14"/>
  <c r="O255" i="14" s="1"/>
  <c r="J255" i="14"/>
  <c r="I255" i="14" s="1"/>
  <c r="G253" i="14"/>
  <c r="F253" i="14" s="1"/>
  <c r="M253" i="14"/>
  <c r="L253" i="14" s="1"/>
  <c r="W253" i="14"/>
  <c r="O253" i="14" s="1"/>
  <c r="J253" i="14"/>
  <c r="I253" i="14" s="1"/>
  <c r="G234" i="14"/>
  <c r="F234" i="14" s="1"/>
  <c r="M234" i="14"/>
  <c r="L234" i="14" s="1"/>
  <c r="W234" i="14"/>
  <c r="O234" i="14" s="1"/>
  <c r="J234" i="14"/>
  <c r="I234" i="14" s="1"/>
  <c r="G232" i="14"/>
  <c r="F232" i="14" s="1"/>
  <c r="M232" i="14"/>
  <c r="L232" i="14" s="1"/>
  <c r="W232" i="14"/>
  <c r="O232" i="14" s="1"/>
  <c r="J232" i="14"/>
  <c r="I232" i="14" s="1"/>
  <c r="G230" i="14"/>
  <c r="F230" i="14" s="1"/>
  <c r="M230" i="14"/>
  <c r="L230" i="14" s="1"/>
  <c r="W230" i="14"/>
  <c r="O230" i="14" s="1"/>
  <c r="J230" i="14"/>
  <c r="I230" i="14" s="1"/>
  <c r="G228" i="14"/>
  <c r="F228" i="14" s="1"/>
  <c r="M228" i="14"/>
  <c r="L228" i="14" s="1"/>
  <c r="W228" i="14"/>
  <c r="O228" i="14" s="1"/>
  <c r="J228" i="14"/>
  <c r="I228" i="14" s="1"/>
  <c r="G226" i="14"/>
  <c r="F226" i="14" s="1"/>
  <c r="M226" i="14"/>
  <c r="L226" i="14" s="1"/>
  <c r="W226" i="14"/>
  <c r="O226" i="14" s="1"/>
  <c r="J226" i="14"/>
  <c r="I226" i="14" s="1"/>
  <c r="G224" i="14"/>
  <c r="F224" i="14" s="1"/>
  <c r="M224" i="14"/>
  <c r="L224" i="14" s="1"/>
  <c r="W224" i="14"/>
  <c r="O224" i="14" s="1"/>
  <c r="J224" i="14"/>
  <c r="I224" i="14" s="1"/>
  <c r="G222" i="14"/>
  <c r="F222" i="14" s="1"/>
  <c r="M222" i="14"/>
  <c r="L222" i="14" s="1"/>
  <c r="W222" i="14"/>
  <c r="O222" i="14" s="1"/>
  <c r="J222" i="14"/>
  <c r="I222" i="14" s="1"/>
  <c r="J220" i="14"/>
  <c r="I220" i="14" s="1"/>
  <c r="W220" i="14"/>
  <c r="O220" i="14" s="1"/>
  <c r="G220" i="14"/>
  <c r="F220" i="14" s="1"/>
  <c r="G203" i="14"/>
  <c r="F203" i="14" s="1"/>
  <c r="M203" i="14"/>
  <c r="L203" i="14" s="1"/>
  <c r="W203" i="14"/>
  <c r="O203" i="14" s="1"/>
  <c r="J203" i="14"/>
  <c r="I203" i="14" s="1"/>
  <c r="G201" i="14"/>
  <c r="F201" i="14" s="1"/>
  <c r="M201" i="14"/>
  <c r="L201" i="14" s="1"/>
  <c r="W201" i="14"/>
  <c r="O201" i="14" s="1"/>
  <c r="J201" i="14"/>
  <c r="I201" i="14" s="1"/>
  <c r="G199" i="14"/>
  <c r="F199" i="14" s="1"/>
  <c r="M199" i="14"/>
  <c r="L199" i="14" s="1"/>
  <c r="W199" i="14"/>
  <c r="O199" i="14" s="1"/>
  <c r="J199" i="14"/>
  <c r="I199" i="14" s="1"/>
  <c r="G197" i="14"/>
  <c r="F197" i="14" s="1"/>
  <c r="M197" i="14"/>
  <c r="L197" i="14" s="1"/>
  <c r="W197" i="14"/>
  <c r="O197" i="14" s="1"/>
  <c r="J197" i="14"/>
  <c r="I197" i="14" s="1"/>
  <c r="G195" i="14"/>
  <c r="F195" i="14" s="1"/>
  <c r="M195" i="14"/>
  <c r="L195" i="14" s="1"/>
  <c r="W195" i="14"/>
  <c r="O195" i="14" s="1"/>
  <c r="J195" i="14"/>
  <c r="I195" i="14" s="1"/>
  <c r="G193" i="14"/>
  <c r="F193" i="14" s="1"/>
  <c r="M193" i="14"/>
  <c r="L193" i="14" s="1"/>
  <c r="W193" i="14"/>
  <c r="O193" i="14" s="1"/>
  <c r="J193" i="14"/>
  <c r="I193" i="14" s="1"/>
  <c r="G191" i="14"/>
  <c r="F191" i="14" s="1"/>
  <c r="M191" i="14"/>
  <c r="L191" i="14" s="1"/>
  <c r="W191" i="14"/>
  <c r="O191" i="14" s="1"/>
  <c r="J191" i="14"/>
  <c r="I191" i="14" s="1"/>
  <c r="G189" i="14"/>
  <c r="F189" i="14" s="1"/>
  <c r="M189" i="14"/>
  <c r="L189" i="14" s="1"/>
  <c r="W189" i="14"/>
  <c r="O189" i="14" s="1"/>
  <c r="J189" i="14"/>
  <c r="I189" i="14" s="1"/>
  <c r="G298" i="14"/>
  <c r="F298" i="14" s="1"/>
  <c r="M298" i="14"/>
  <c r="L298" i="14" s="1"/>
  <c r="G295" i="14"/>
  <c r="F295" i="14" s="1"/>
  <c r="M295" i="14"/>
  <c r="L295" i="14" s="1"/>
  <c r="W295" i="14"/>
  <c r="O295" i="14" s="1"/>
  <c r="J295" i="14"/>
  <c r="I295" i="14" s="1"/>
  <c r="G291" i="14"/>
  <c r="F291" i="14" s="1"/>
  <c r="M291" i="14"/>
  <c r="L291" i="14" s="1"/>
  <c r="W291" i="14"/>
  <c r="O291" i="14" s="1"/>
  <c r="J291" i="14"/>
  <c r="I291" i="14" s="1"/>
  <c r="G287" i="14"/>
  <c r="F287" i="14" s="1"/>
  <c r="M287" i="14"/>
  <c r="L287" i="14" s="1"/>
  <c r="W287" i="14"/>
  <c r="O287" i="14" s="1"/>
  <c r="J287" i="14"/>
  <c r="I287" i="14" s="1"/>
  <c r="G266" i="14"/>
  <c r="F266" i="14" s="1"/>
  <c r="M266" i="14"/>
  <c r="L266" i="14" s="1"/>
  <c r="W266" i="14"/>
  <c r="O266" i="14" s="1"/>
  <c r="J266" i="14"/>
  <c r="I266" i="14" s="1"/>
  <c r="G264" i="14"/>
  <c r="F264" i="14" s="1"/>
  <c r="M264" i="14"/>
  <c r="L264" i="14" s="1"/>
  <c r="W264" i="14"/>
  <c r="O264" i="14" s="1"/>
  <c r="J264" i="14"/>
  <c r="I264" i="14" s="1"/>
  <c r="G262" i="14"/>
  <c r="F262" i="14" s="1"/>
  <c r="M262" i="14"/>
  <c r="L262" i="14" s="1"/>
  <c r="W262" i="14"/>
  <c r="O262" i="14" s="1"/>
  <c r="J262" i="14"/>
  <c r="I262" i="14" s="1"/>
  <c r="G260" i="14"/>
  <c r="F260" i="14" s="1"/>
  <c r="M260" i="14"/>
  <c r="L260" i="14" s="1"/>
  <c r="W260" i="14"/>
  <c r="O260" i="14" s="1"/>
  <c r="J260" i="14"/>
  <c r="I260" i="14" s="1"/>
  <c r="G258" i="14"/>
  <c r="F258" i="14" s="1"/>
  <c r="M258" i="14"/>
  <c r="L258" i="14" s="1"/>
  <c r="W258" i="14"/>
  <c r="O258" i="14" s="1"/>
  <c r="J258" i="14"/>
  <c r="I258" i="14" s="1"/>
  <c r="G256" i="14"/>
  <c r="F256" i="14" s="1"/>
  <c r="M256" i="14"/>
  <c r="L256" i="14" s="1"/>
  <c r="W256" i="14"/>
  <c r="O256" i="14" s="1"/>
  <c r="J256" i="14"/>
  <c r="I256" i="14" s="1"/>
  <c r="G254" i="14"/>
  <c r="F254" i="14" s="1"/>
  <c r="M254" i="14"/>
  <c r="L254" i="14" s="1"/>
  <c r="W254" i="14"/>
  <c r="O254" i="14" s="1"/>
  <c r="J254" i="14"/>
  <c r="I254" i="14" s="1"/>
  <c r="J252" i="14"/>
  <c r="I252" i="14" s="1"/>
  <c r="W252" i="14"/>
  <c r="O252" i="14" s="1"/>
  <c r="G252" i="14"/>
  <c r="F252" i="14" s="1"/>
  <c r="G235" i="14"/>
  <c r="F235" i="14" s="1"/>
  <c r="M235" i="14"/>
  <c r="L235" i="14" s="1"/>
  <c r="W235" i="14"/>
  <c r="O235" i="14" s="1"/>
  <c r="J235" i="14"/>
  <c r="I235" i="14" s="1"/>
  <c r="G233" i="14"/>
  <c r="F233" i="14" s="1"/>
  <c r="M233" i="14"/>
  <c r="L233" i="14" s="1"/>
  <c r="W233" i="14"/>
  <c r="O233" i="14" s="1"/>
  <c r="J233" i="14"/>
  <c r="I233" i="14" s="1"/>
  <c r="G231" i="14"/>
  <c r="F231" i="14" s="1"/>
  <c r="M231" i="14"/>
  <c r="L231" i="14" s="1"/>
  <c r="W231" i="14"/>
  <c r="O231" i="14" s="1"/>
  <c r="J231" i="14"/>
  <c r="I231" i="14" s="1"/>
  <c r="G229" i="14"/>
  <c r="F229" i="14" s="1"/>
  <c r="M229" i="14"/>
  <c r="L229" i="14" s="1"/>
  <c r="W229" i="14"/>
  <c r="O229" i="14" s="1"/>
  <c r="J229" i="14"/>
  <c r="I229" i="14" s="1"/>
  <c r="G227" i="14"/>
  <c r="F227" i="14" s="1"/>
  <c r="M227" i="14"/>
  <c r="L227" i="14" s="1"/>
  <c r="W227" i="14"/>
  <c r="O227" i="14" s="1"/>
  <c r="J227" i="14"/>
  <c r="I227" i="14" s="1"/>
  <c r="G225" i="14"/>
  <c r="F225" i="14" s="1"/>
  <c r="M225" i="14"/>
  <c r="L225" i="14" s="1"/>
  <c r="W225" i="14"/>
  <c r="O225" i="14" s="1"/>
  <c r="J225" i="14"/>
  <c r="I225" i="14" s="1"/>
  <c r="G223" i="14"/>
  <c r="F223" i="14" s="1"/>
  <c r="M223" i="14"/>
  <c r="L223" i="14" s="1"/>
  <c r="W223" i="14"/>
  <c r="O223" i="14" s="1"/>
  <c r="J223" i="14"/>
  <c r="I223" i="14" s="1"/>
  <c r="G221" i="14"/>
  <c r="F221" i="14" s="1"/>
  <c r="M221" i="14"/>
  <c r="L221" i="14" s="1"/>
  <c r="W221" i="14"/>
  <c r="O221" i="14" s="1"/>
  <c r="J221" i="14"/>
  <c r="I221" i="14" s="1"/>
  <c r="G202" i="14"/>
  <c r="F202" i="14" s="1"/>
  <c r="M202" i="14"/>
  <c r="L202" i="14" s="1"/>
  <c r="W202" i="14"/>
  <c r="O202" i="14" s="1"/>
  <c r="J202" i="14"/>
  <c r="I202" i="14" s="1"/>
  <c r="G200" i="14"/>
  <c r="F200" i="14" s="1"/>
  <c r="M200" i="14"/>
  <c r="L200" i="14" s="1"/>
  <c r="W200" i="14"/>
  <c r="O200" i="14" s="1"/>
  <c r="J200" i="14"/>
  <c r="I200" i="14" s="1"/>
  <c r="G198" i="14"/>
  <c r="F198" i="14" s="1"/>
  <c r="M198" i="14"/>
  <c r="L198" i="14" s="1"/>
  <c r="W198" i="14"/>
  <c r="O198" i="14" s="1"/>
  <c r="J198" i="14"/>
  <c r="I198" i="14" s="1"/>
  <c r="G196" i="14"/>
  <c r="F196" i="14" s="1"/>
  <c r="M196" i="14"/>
  <c r="L196" i="14" s="1"/>
  <c r="W196" i="14"/>
  <c r="O196" i="14" s="1"/>
  <c r="J196" i="14"/>
  <c r="I196" i="14" s="1"/>
  <c r="G194" i="14"/>
  <c r="F194" i="14" s="1"/>
  <c r="M194" i="14"/>
  <c r="L194" i="14" s="1"/>
  <c r="W194" i="14"/>
  <c r="O194" i="14" s="1"/>
  <c r="J194" i="14"/>
  <c r="I194" i="14" s="1"/>
  <c r="G192" i="14"/>
  <c r="F192" i="14" s="1"/>
  <c r="M192" i="14"/>
  <c r="L192" i="14" s="1"/>
  <c r="W192" i="14"/>
  <c r="O192" i="14" s="1"/>
  <c r="J192" i="14"/>
  <c r="I192" i="14" s="1"/>
  <c r="G190" i="14"/>
  <c r="F190" i="14" s="1"/>
  <c r="M190" i="14"/>
  <c r="L190" i="14" s="1"/>
  <c r="W190" i="14"/>
  <c r="O190" i="14" s="1"/>
  <c r="J190" i="14"/>
  <c r="I190" i="14" s="1"/>
  <c r="J188" i="14"/>
  <c r="I188" i="14" s="1"/>
  <c r="W188" i="14"/>
  <c r="O188" i="14" s="1"/>
  <c r="G188" i="14"/>
  <c r="F188" i="14" s="1"/>
  <c r="M268" i="14"/>
  <c r="L268" i="14" s="1"/>
  <c r="M236" i="14"/>
  <c r="L236" i="14" s="1"/>
  <c r="M204" i="14"/>
  <c r="L204" i="14" s="1"/>
  <c r="M172" i="14"/>
  <c r="L172" i="14" s="1"/>
  <c r="W171" i="14"/>
  <c r="O171" i="14" s="1"/>
  <c r="M171" i="14"/>
  <c r="L171" i="14" s="1"/>
  <c r="G171" i="14"/>
  <c r="F171" i="14" s="1"/>
  <c r="W170" i="14"/>
  <c r="O170" i="14" s="1"/>
  <c r="M170" i="14"/>
  <c r="L170" i="14" s="1"/>
  <c r="G170" i="14"/>
  <c r="F170" i="14" s="1"/>
  <c r="W169" i="14"/>
  <c r="O169" i="14" s="1"/>
  <c r="M169" i="14"/>
  <c r="L169" i="14" s="1"/>
  <c r="G169" i="14"/>
  <c r="F169" i="14" s="1"/>
  <c r="W168" i="14"/>
  <c r="O168" i="14" s="1"/>
  <c r="M168" i="14"/>
  <c r="L168" i="14" s="1"/>
  <c r="G168" i="14"/>
  <c r="F168" i="14" s="1"/>
  <c r="W167" i="14"/>
  <c r="O167" i="14" s="1"/>
  <c r="M167" i="14"/>
  <c r="L167" i="14" s="1"/>
  <c r="G167" i="14"/>
  <c r="F167" i="14" s="1"/>
  <c r="W166" i="14"/>
  <c r="O166" i="14" s="1"/>
  <c r="M166" i="14"/>
  <c r="L166" i="14" s="1"/>
  <c r="G166" i="14"/>
  <c r="F166" i="14" s="1"/>
  <c r="W165" i="14"/>
  <c r="O165" i="14" s="1"/>
  <c r="M165" i="14"/>
  <c r="L165" i="14" s="1"/>
  <c r="G165" i="14"/>
  <c r="F165" i="14" s="1"/>
  <c r="W164" i="14"/>
  <c r="O164" i="14" s="1"/>
  <c r="M164" i="14"/>
  <c r="L164" i="14" s="1"/>
  <c r="G164" i="14"/>
  <c r="F164" i="14" s="1"/>
  <c r="W163" i="14"/>
  <c r="O163" i="14" s="1"/>
  <c r="M163" i="14"/>
  <c r="L163" i="14" s="1"/>
  <c r="G163" i="14"/>
  <c r="F163" i="14" s="1"/>
  <c r="W162" i="14"/>
  <c r="O162" i="14" s="1"/>
  <c r="M162" i="14"/>
  <c r="L162" i="14" s="1"/>
  <c r="G162" i="14"/>
  <c r="F162" i="14" s="1"/>
  <c r="W161" i="14"/>
  <c r="O161" i="14" s="1"/>
  <c r="M161" i="14"/>
  <c r="L161" i="14" s="1"/>
  <c r="G161" i="14"/>
  <c r="F161" i="14" s="1"/>
  <c r="W160" i="14"/>
  <c r="O160" i="14" s="1"/>
  <c r="M160" i="14"/>
  <c r="L160" i="14" s="1"/>
  <c r="G160" i="14"/>
  <c r="F160" i="14" s="1"/>
  <c r="W159" i="14"/>
  <c r="O159" i="14" s="1"/>
  <c r="M159" i="14"/>
  <c r="L159" i="14" s="1"/>
  <c r="G159" i="14"/>
  <c r="F159" i="14" s="1"/>
  <c r="W158" i="14"/>
  <c r="O158" i="14" s="1"/>
  <c r="M158" i="14"/>
  <c r="L158" i="14" s="1"/>
  <c r="G158" i="14"/>
  <c r="F158" i="14" s="1"/>
  <c r="W157" i="14"/>
  <c r="O157" i="14" s="1"/>
  <c r="M157" i="14"/>
  <c r="L157" i="14" s="1"/>
  <c r="G157" i="14"/>
  <c r="F157" i="14" s="1"/>
  <c r="W156" i="14"/>
  <c r="O156" i="14" s="1"/>
  <c r="J156" i="14"/>
  <c r="I156" i="14" s="1"/>
  <c r="G146" i="14"/>
  <c r="F146" i="14" s="1"/>
  <c r="M146" i="14"/>
  <c r="L146" i="14" s="1"/>
  <c r="G145" i="14"/>
  <c r="F145" i="14" s="1"/>
  <c r="M145" i="14"/>
  <c r="L145" i="14" s="1"/>
  <c r="W145" i="14"/>
  <c r="O145" i="14" s="1"/>
  <c r="J145" i="14"/>
  <c r="I145" i="14" s="1"/>
  <c r="G143" i="14"/>
  <c r="F143" i="14" s="1"/>
  <c r="M143" i="14"/>
  <c r="L143" i="14" s="1"/>
  <c r="W143" i="14"/>
  <c r="O143" i="14" s="1"/>
  <c r="J143" i="14"/>
  <c r="I143" i="14" s="1"/>
  <c r="G141" i="14"/>
  <c r="F141" i="14" s="1"/>
  <c r="M141" i="14"/>
  <c r="L141" i="14" s="1"/>
  <c r="W141" i="14"/>
  <c r="O141" i="14" s="1"/>
  <c r="J141" i="14"/>
  <c r="I141" i="14" s="1"/>
  <c r="G122" i="14"/>
  <c r="F122" i="14" s="1"/>
  <c r="M122" i="14"/>
  <c r="L122" i="14" s="1"/>
  <c r="W122" i="14"/>
  <c r="O122" i="14" s="1"/>
  <c r="J122" i="14"/>
  <c r="I122" i="14" s="1"/>
  <c r="G120" i="14"/>
  <c r="F120" i="14" s="1"/>
  <c r="M120" i="14"/>
  <c r="L120" i="14" s="1"/>
  <c r="W120" i="14"/>
  <c r="O120" i="14" s="1"/>
  <c r="J120" i="14"/>
  <c r="I120" i="14" s="1"/>
  <c r="G118" i="14"/>
  <c r="F118" i="14" s="1"/>
  <c r="M118" i="14"/>
  <c r="L118" i="14" s="1"/>
  <c r="W118" i="14"/>
  <c r="O118" i="14" s="1"/>
  <c r="J118" i="14"/>
  <c r="I118" i="14" s="1"/>
  <c r="G116" i="14"/>
  <c r="F116" i="14" s="1"/>
  <c r="M116" i="14"/>
  <c r="L116" i="14" s="1"/>
  <c r="W116" i="14"/>
  <c r="O116" i="14" s="1"/>
  <c r="J116" i="14"/>
  <c r="I116" i="14" s="1"/>
  <c r="G114" i="14"/>
  <c r="F114" i="14" s="1"/>
  <c r="M114" i="14"/>
  <c r="L114" i="14" s="1"/>
  <c r="W114" i="14"/>
  <c r="O114" i="14" s="1"/>
  <c r="J114" i="14"/>
  <c r="I114" i="14" s="1"/>
  <c r="G112" i="14"/>
  <c r="F112" i="14" s="1"/>
  <c r="M112" i="14"/>
  <c r="L112" i="14" s="1"/>
  <c r="W112" i="14"/>
  <c r="O112" i="14" s="1"/>
  <c r="J112" i="14"/>
  <c r="I112" i="14" s="1"/>
  <c r="G110" i="14"/>
  <c r="F110" i="14" s="1"/>
  <c r="M110" i="14"/>
  <c r="L110" i="14" s="1"/>
  <c r="W110" i="14"/>
  <c r="O110" i="14" s="1"/>
  <c r="J110" i="14"/>
  <c r="I110" i="14" s="1"/>
  <c r="G108" i="14"/>
  <c r="F108" i="14" s="1"/>
  <c r="J108" i="14"/>
  <c r="I108" i="14" s="1"/>
  <c r="M108" i="14"/>
  <c r="L108" i="14" s="1"/>
  <c r="W108" i="14"/>
  <c r="O108" i="14" s="1"/>
  <c r="G91" i="14"/>
  <c r="F91" i="14" s="1"/>
  <c r="M91" i="14"/>
  <c r="L91" i="14" s="1"/>
  <c r="W91" i="14"/>
  <c r="O91" i="14" s="1"/>
  <c r="J91" i="14"/>
  <c r="I91" i="14" s="1"/>
  <c r="G89" i="14"/>
  <c r="F89" i="14" s="1"/>
  <c r="M89" i="14"/>
  <c r="L89" i="14" s="1"/>
  <c r="W89" i="14"/>
  <c r="O89" i="14" s="1"/>
  <c r="J89" i="14"/>
  <c r="I89" i="14" s="1"/>
  <c r="G87" i="14"/>
  <c r="F87" i="14" s="1"/>
  <c r="M87" i="14"/>
  <c r="L87" i="14" s="1"/>
  <c r="W87" i="14"/>
  <c r="O87" i="14" s="1"/>
  <c r="J87" i="14"/>
  <c r="I87" i="14" s="1"/>
  <c r="G85" i="14"/>
  <c r="F85" i="14" s="1"/>
  <c r="M85" i="14"/>
  <c r="L85" i="14" s="1"/>
  <c r="W85" i="14"/>
  <c r="O85" i="14" s="1"/>
  <c r="J85" i="14"/>
  <c r="I85" i="14" s="1"/>
  <c r="G83" i="14"/>
  <c r="F83" i="14" s="1"/>
  <c r="M83" i="14"/>
  <c r="L83" i="14" s="1"/>
  <c r="W83" i="14"/>
  <c r="O83" i="14" s="1"/>
  <c r="J83" i="14"/>
  <c r="I83" i="14" s="1"/>
  <c r="G81" i="14"/>
  <c r="F81" i="14" s="1"/>
  <c r="M81" i="14"/>
  <c r="L81" i="14" s="1"/>
  <c r="W81" i="14"/>
  <c r="O81" i="14" s="1"/>
  <c r="J81" i="14"/>
  <c r="I81" i="14" s="1"/>
  <c r="G79" i="14"/>
  <c r="F79" i="14" s="1"/>
  <c r="M79" i="14"/>
  <c r="L79" i="14" s="1"/>
  <c r="W79" i="14"/>
  <c r="O79" i="14" s="1"/>
  <c r="J79" i="14"/>
  <c r="I79" i="14" s="1"/>
  <c r="G77" i="14"/>
  <c r="F77" i="14" s="1"/>
  <c r="M77" i="14"/>
  <c r="L77" i="14" s="1"/>
  <c r="W77" i="14"/>
  <c r="O77" i="14" s="1"/>
  <c r="J77" i="14"/>
  <c r="I77" i="14" s="1"/>
  <c r="M156" i="14"/>
  <c r="L156" i="14" s="1"/>
  <c r="G144" i="14"/>
  <c r="F144" i="14" s="1"/>
  <c r="M144" i="14"/>
  <c r="L144" i="14" s="1"/>
  <c r="W144" i="14"/>
  <c r="O144" i="14" s="1"/>
  <c r="J144" i="14"/>
  <c r="I144" i="14" s="1"/>
  <c r="G142" i="14"/>
  <c r="F142" i="14" s="1"/>
  <c r="M142" i="14"/>
  <c r="L142" i="14" s="1"/>
  <c r="W142" i="14"/>
  <c r="O142" i="14" s="1"/>
  <c r="J142" i="14"/>
  <c r="I142" i="14" s="1"/>
  <c r="G140" i="14"/>
  <c r="F140" i="14" s="1"/>
  <c r="J140" i="14"/>
  <c r="I140" i="14" s="1"/>
  <c r="M140" i="14"/>
  <c r="L140" i="14" s="1"/>
  <c r="W140" i="14"/>
  <c r="O140" i="14" s="1"/>
  <c r="G123" i="14"/>
  <c r="F123" i="14" s="1"/>
  <c r="M123" i="14"/>
  <c r="L123" i="14" s="1"/>
  <c r="W123" i="14"/>
  <c r="O123" i="14" s="1"/>
  <c r="J123" i="14"/>
  <c r="I123" i="14" s="1"/>
  <c r="G121" i="14"/>
  <c r="F121" i="14" s="1"/>
  <c r="M121" i="14"/>
  <c r="L121" i="14" s="1"/>
  <c r="W121" i="14"/>
  <c r="O121" i="14" s="1"/>
  <c r="J121" i="14"/>
  <c r="I121" i="14" s="1"/>
  <c r="G119" i="14"/>
  <c r="F119" i="14" s="1"/>
  <c r="M119" i="14"/>
  <c r="L119" i="14" s="1"/>
  <c r="W119" i="14"/>
  <c r="O119" i="14" s="1"/>
  <c r="J119" i="14"/>
  <c r="I119" i="14" s="1"/>
  <c r="G117" i="14"/>
  <c r="F117" i="14" s="1"/>
  <c r="M117" i="14"/>
  <c r="L117" i="14" s="1"/>
  <c r="W117" i="14"/>
  <c r="O117" i="14" s="1"/>
  <c r="J117" i="14"/>
  <c r="I117" i="14" s="1"/>
  <c r="G115" i="14"/>
  <c r="F115" i="14" s="1"/>
  <c r="M115" i="14"/>
  <c r="L115" i="14" s="1"/>
  <c r="W115" i="14"/>
  <c r="O115" i="14" s="1"/>
  <c r="J115" i="14"/>
  <c r="I115" i="14" s="1"/>
  <c r="G113" i="14"/>
  <c r="F113" i="14" s="1"/>
  <c r="M113" i="14"/>
  <c r="L113" i="14" s="1"/>
  <c r="W113" i="14"/>
  <c r="O113" i="14" s="1"/>
  <c r="J113" i="14"/>
  <c r="I113" i="14" s="1"/>
  <c r="G111" i="14"/>
  <c r="F111" i="14" s="1"/>
  <c r="M111" i="14"/>
  <c r="L111" i="14" s="1"/>
  <c r="W111" i="14"/>
  <c r="O111" i="14" s="1"/>
  <c r="J111" i="14"/>
  <c r="I111" i="14" s="1"/>
  <c r="G109" i="14"/>
  <c r="F109" i="14" s="1"/>
  <c r="M109" i="14"/>
  <c r="L109" i="14" s="1"/>
  <c r="W109" i="14"/>
  <c r="O109" i="14" s="1"/>
  <c r="J109" i="14"/>
  <c r="I109" i="14" s="1"/>
  <c r="G90" i="14"/>
  <c r="F90" i="14" s="1"/>
  <c r="M90" i="14"/>
  <c r="L90" i="14" s="1"/>
  <c r="W90" i="14"/>
  <c r="O90" i="14" s="1"/>
  <c r="J90" i="14"/>
  <c r="I90" i="14" s="1"/>
  <c r="G88" i="14"/>
  <c r="F88" i="14" s="1"/>
  <c r="M88" i="14"/>
  <c r="L88" i="14" s="1"/>
  <c r="W88" i="14"/>
  <c r="O88" i="14" s="1"/>
  <c r="J88" i="14"/>
  <c r="I88" i="14" s="1"/>
  <c r="G86" i="14"/>
  <c r="F86" i="14" s="1"/>
  <c r="M86" i="14"/>
  <c r="L86" i="14" s="1"/>
  <c r="W86" i="14"/>
  <c r="O86" i="14" s="1"/>
  <c r="J86" i="14"/>
  <c r="I86" i="14" s="1"/>
  <c r="G84" i="14"/>
  <c r="F84" i="14" s="1"/>
  <c r="M84" i="14"/>
  <c r="L84" i="14" s="1"/>
  <c r="W84" i="14"/>
  <c r="O84" i="14" s="1"/>
  <c r="J84" i="14"/>
  <c r="I84" i="14" s="1"/>
  <c r="G82" i="14"/>
  <c r="F82" i="14" s="1"/>
  <c r="M82" i="14"/>
  <c r="L82" i="14" s="1"/>
  <c r="W82" i="14"/>
  <c r="O82" i="14" s="1"/>
  <c r="J82" i="14"/>
  <c r="I82" i="14" s="1"/>
  <c r="G80" i="14"/>
  <c r="F80" i="14" s="1"/>
  <c r="M80" i="14"/>
  <c r="L80" i="14" s="1"/>
  <c r="W80" i="14"/>
  <c r="O80" i="14" s="1"/>
  <c r="J80" i="14"/>
  <c r="I80" i="14" s="1"/>
  <c r="G78" i="14"/>
  <c r="F78" i="14" s="1"/>
  <c r="M78" i="14"/>
  <c r="L78" i="14" s="1"/>
  <c r="W78" i="14"/>
  <c r="O78" i="14" s="1"/>
  <c r="J78" i="14"/>
  <c r="I78" i="14" s="1"/>
  <c r="G76" i="14"/>
  <c r="F76" i="14" s="1"/>
  <c r="J76" i="14"/>
  <c r="I76" i="14" s="1"/>
  <c r="M76" i="14"/>
  <c r="L76" i="14" s="1"/>
  <c r="W76" i="14"/>
  <c r="O76" i="14" s="1"/>
  <c r="J69" i="14"/>
  <c r="I69" i="14" s="1"/>
  <c r="G67" i="14"/>
  <c r="F67" i="14" s="1"/>
  <c r="M67" i="14"/>
  <c r="L67" i="14" s="1"/>
  <c r="W67" i="14"/>
  <c r="O67" i="14" s="1"/>
  <c r="J67" i="14"/>
  <c r="I67" i="14" s="1"/>
  <c r="G65" i="14"/>
  <c r="F65" i="14" s="1"/>
  <c r="M65" i="14"/>
  <c r="L65" i="14" s="1"/>
  <c r="W65" i="14"/>
  <c r="O65" i="14" s="1"/>
  <c r="J65" i="14"/>
  <c r="I65" i="14" s="1"/>
  <c r="G63" i="14"/>
  <c r="F63" i="14" s="1"/>
  <c r="M63" i="14"/>
  <c r="L63" i="14" s="1"/>
  <c r="W63" i="14"/>
  <c r="O63" i="14" s="1"/>
  <c r="J63" i="14"/>
  <c r="I63" i="14" s="1"/>
  <c r="G61" i="14"/>
  <c r="F61" i="14" s="1"/>
  <c r="M61" i="14"/>
  <c r="L61" i="14" s="1"/>
  <c r="W61" i="14"/>
  <c r="O61" i="14" s="1"/>
  <c r="J61" i="14"/>
  <c r="I61" i="14" s="1"/>
  <c r="G68" i="14"/>
  <c r="F68" i="14" s="1"/>
  <c r="M68" i="14"/>
  <c r="L68" i="14" s="1"/>
  <c r="W68" i="14"/>
  <c r="O68" i="14" s="1"/>
  <c r="J68" i="14"/>
  <c r="I68" i="14" s="1"/>
  <c r="G66" i="14"/>
  <c r="F66" i="14" s="1"/>
  <c r="M66" i="14"/>
  <c r="L66" i="14" s="1"/>
  <c r="W66" i="14"/>
  <c r="O66" i="14" s="1"/>
  <c r="J66" i="14"/>
  <c r="I66" i="14" s="1"/>
  <c r="G64" i="14"/>
  <c r="F64" i="14" s="1"/>
  <c r="M64" i="14"/>
  <c r="L64" i="14" s="1"/>
  <c r="W64" i="14"/>
  <c r="O64" i="14" s="1"/>
  <c r="J64" i="14"/>
  <c r="I64" i="14" s="1"/>
  <c r="G62" i="14"/>
  <c r="F62" i="14" s="1"/>
  <c r="M62" i="14"/>
  <c r="L62" i="14" s="1"/>
  <c r="W62" i="14"/>
  <c r="O62" i="14" s="1"/>
  <c r="J62" i="14"/>
  <c r="I62" i="14" s="1"/>
  <c r="G60" i="14"/>
  <c r="F60" i="14" s="1"/>
  <c r="J60" i="14"/>
  <c r="I60" i="14" s="1"/>
  <c r="M60" i="14"/>
  <c r="L60" i="14" s="1"/>
  <c r="W60" i="14"/>
  <c r="O60" i="14" s="1"/>
  <c r="J59" i="14"/>
  <c r="I59" i="14" s="1"/>
  <c r="W59" i="14"/>
  <c r="O59" i="14" s="1"/>
  <c r="G59" i="14"/>
  <c r="F59" i="14" s="1"/>
  <c r="M43" i="14"/>
  <c r="L43" i="14" s="1"/>
  <c r="W42" i="14"/>
  <c r="O42" i="14" s="1"/>
  <c r="M42" i="14"/>
  <c r="L42" i="14" s="1"/>
  <c r="G42" i="14"/>
  <c r="F42" i="14" s="1"/>
  <c r="W41" i="14"/>
  <c r="O41" i="14" s="1"/>
  <c r="M41" i="14"/>
  <c r="L41" i="14" s="1"/>
  <c r="G41" i="14"/>
  <c r="F41" i="14" s="1"/>
  <c r="W40" i="14"/>
  <c r="O40" i="14" s="1"/>
  <c r="M40" i="14"/>
  <c r="L40" i="14" s="1"/>
  <c r="G40" i="14"/>
  <c r="F40" i="14" s="1"/>
  <c r="W39" i="14"/>
  <c r="O39" i="14" s="1"/>
  <c r="M39" i="14"/>
  <c r="L39" i="14" s="1"/>
  <c r="G39" i="14"/>
  <c r="F39" i="14" s="1"/>
  <c r="W38" i="14"/>
  <c r="O38" i="14" s="1"/>
  <c r="M38" i="14"/>
  <c r="L38" i="14" s="1"/>
  <c r="G38" i="14"/>
  <c r="F38" i="14" s="1"/>
  <c r="W37" i="14"/>
  <c r="O37" i="14" s="1"/>
  <c r="M37" i="14"/>
  <c r="L37" i="14" s="1"/>
  <c r="G37" i="14"/>
  <c r="F37" i="14" s="1"/>
  <c r="W36" i="14"/>
  <c r="O36" i="14" s="1"/>
  <c r="M36" i="14"/>
  <c r="L36" i="14" s="1"/>
  <c r="G36" i="14"/>
  <c r="F36" i="14" s="1"/>
  <c r="W35" i="14"/>
  <c r="O35" i="14" s="1"/>
  <c r="M35" i="14"/>
  <c r="L35" i="14" s="1"/>
  <c r="G35" i="14"/>
  <c r="F35" i="14" s="1"/>
  <c r="W34" i="14"/>
  <c r="O34" i="14" s="1"/>
  <c r="M34" i="14"/>
  <c r="L34" i="14" s="1"/>
  <c r="G34" i="14"/>
  <c r="F34" i="14" s="1"/>
  <c r="W33" i="14"/>
  <c r="O33" i="14" s="1"/>
  <c r="M33" i="14"/>
  <c r="L33" i="14" s="1"/>
  <c r="G33" i="14"/>
  <c r="F33" i="14" s="1"/>
  <c r="W32" i="14"/>
  <c r="O32" i="14" s="1"/>
  <c r="M32" i="14"/>
  <c r="L32" i="14" s="1"/>
  <c r="G32" i="14"/>
  <c r="F32" i="14" s="1"/>
  <c r="W31" i="14"/>
  <c r="O31" i="14" s="1"/>
  <c r="M31" i="14"/>
  <c r="L31" i="14" s="1"/>
  <c r="G31" i="14"/>
  <c r="F31" i="14" s="1"/>
  <c r="Q306" i="18"/>
  <c r="Q274" i="18"/>
  <c r="Q258" i="18"/>
  <c r="Q242" i="18"/>
  <c r="Q226" i="18"/>
  <c r="Q210" i="18"/>
  <c r="Q146" i="18"/>
  <c r="Q81" i="18"/>
  <c r="Q302" i="18"/>
  <c r="Q286" i="18"/>
  <c r="Q270" i="18"/>
  <c r="Q262" i="18"/>
  <c r="Q254" i="18"/>
  <c r="Q238" i="18"/>
  <c r="Q230" i="18"/>
  <c r="Q222" i="18"/>
  <c r="Q198" i="18"/>
  <c r="Q174" i="18"/>
  <c r="Q158" i="18"/>
  <c r="Q150" i="18"/>
  <c r="Q125" i="18"/>
  <c r="Q93" i="18"/>
  <c r="Q85" i="18"/>
  <c r="Q77" i="18"/>
  <c r="Q304" i="18"/>
  <c r="Q296" i="18"/>
  <c r="Q288" i="18"/>
  <c r="Q280" i="18"/>
  <c r="Q272" i="18"/>
  <c r="Q264" i="18"/>
  <c r="Q260" i="18"/>
  <c r="Q256" i="18"/>
  <c r="Q252" i="18"/>
  <c r="Q248" i="18"/>
  <c r="Q232" i="18"/>
  <c r="Q228" i="18"/>
  <c r="Q224" i="18"/>
  <c r="Q220" i="18"/>
  <c r="Q216" i="18"/>
  <c r="Q200" i="18"/>
  <c r="Q196" i="18"/>
  <c r="Q192" i="18"/>
  <c r="Q176" i="18"/>
  <c r="Q168" i="18"/>
  <c r="Q160" i="18"/>
  <c r="Q152" i="18"/>
  <c r="Q148" i="18"/>
  <c r="Q135" i="18"/>
  <c r="Q119" i="18"/>
  <c r="Q103" i="18"/>
  <c r="Q95" i="18"/>
  <c r="Q87" i="18"/>
  <c r="Q83" i="18"/>
  <c r="Q79" i="18"/>
  <c r="Q309" i="18"/>
  <c r="Q305" i="18"/>
  <c r="Q301" i="18"/>
  <c r="Q297" i="18"/>
  <c r="Q295" i="18"/>
  <c r="Q293" i="18"/>
  <c r="Q291" i="18"/>
  <c r="Q289" i="18"/>
  <c r="Q287" i="18"/>
  <c r="Q285" i="18"/>
  <c r="Q283" i="18"/>
  <c r="Q281" i="18"/>
  <c r="Q279" i="18"/>
  <c r="Q277" i="18"/>
  <c r="Q275" i="18"/>
  <c r="Q273" i="18"/>
  <c r="Q271" i="18"/>
  <c r="Q269" i="18"/>
  <c r="Q267" i="18"/>
  <c r="Q265" i="18"/>
  <c r="Q261" i="18"/>
  <c r="Q257" i="18"/>
  <c r="Q253" i="18"/>
  <c r="Q251" i="18"/>
  <c r="Q249" i="18"/>
  <c r="Q245" i="18"/>
  <c r="Q241" i="18"/>
  <c r="Q237" i="18"/>
  <c r="Q233" i="18"/>
  <c r="Q229" i="18"/>
  <c r="Q225" i="18"/>
  <c r="Q221" i="18"/>
  <c r="Q219" i="18"/>
  <c r="Q217" i="18"/>
  <c r="Q213" i="18"/>
  <c r="Q209" i="18"/>
  <c r="Q205" i="18"/>
  <c r="Q201" i="18"/>
  <c r="Q197" i="18"/>
  <c r="Q193" i="18"/>
  <c r="Q185" i="18"/>
  <c r="Q183" i="18"/>
  <c r="Q181" i="18"/>
  <c r="Q179" i="18"/>
  <c r="Q177" i="18"/>
  <c r="Q175" i="18"/>
  <c r="Q173" i="18"/>
  <c r="Q171" i="18"/>
  <c r="Q169" i="18"/>
  <c r="Q165" i="18"/>
  <c r="Q161" i="18"/>
  <c r="Q157" i="18"/>
  <c r="Q153" i="18"/>
  <c r="Q145" i="18"/>
  <c r="Q144" i="18"/>
  <c r="Q142" i="18"/>
  <c r="Q140" i="18"/>
  <c r="Q138" i="18"/>
  <c r="Q136" i="18"/>
  <c r="Q134" i="18"/>
  <c r="Q132" i="18"/>
  <c r="Q130" i="18"/>
  <c r="Q128" i="18"/>
  <c r="Q126" i="18"/>
  <c r="Q124" i="18"/>
  <c r="Q122" i="18"/>
  <c r="Q120" i="18"/>
  <c r="Q118" i="18"/>
  <c r="Q116" i="18"/>
  <c r="Q114" i="18"/>
  <c r="Q106" i="18"/>
  <c r="Q104" i="18"/>
  <c r="Q102" i="18"/>
  <c r="Q100" i="18"/>
  <c r="Q98" i="18"/>
  <c r="Q96" i="18"/>
  <c r="Q94" i="18"/>
  <c r="Q92" i="18"/>
  <c r="Q90" i="18"/>
  <c r="Q86" i="18"/>
  <c r="Q82" i="18"/>
  <c r="Q78" i="18"/>
  <c r="Q75" i="18"/>
  <c r="Q73" i="18"/>
  <c r="Q71" i="18"/>
  <c r="Q69" i="18"/>
  <c r="Q67" i="18"/>
  <c r="Q65" i="18"/>
  <c r="Q63" i="18"/>
  <c r="Q61" i="18"/>
  <c r="Q59" i="18"/>
  <c r="Q57" i="18"/>
  <c r="Q55" i="18"/>
  <c r="Q53" i="18"/>
  <c r="Q51" i="18"/>
  <c r="Q50" i="18"/>
  <c r="Q49" i="18"/>
  <c r="Q48" i="18"/>
  <c r="Q47" i="18"/>
  <c r="Q46" i="18"/>
  <c r="Q45" i="18"/>
  <c r="Q44" i="18"/>
  <c r="Q43" i="18"/>
  <c r="Q42" i="18"/>
  <c r="Q41" i="18"/>
  <c r="Q40" i="18"/>
  <c r="Q39" i="18"/>
  <c r="Q38" i="18"/>
  <c r="Q37" i="18"/>
  <c r="Q36" i="18"/>
  <c r="Q35" i="18"/>
  <c r="R312" i="28"/>
  <c r="O312" i="28" s="1"/>
  <c r="K312" i="24"/>
  <c r="J312" i="24" s="1"/>
  <c r="N312" i="24"/>
  <c r="M312" i="24" s="1"/>
  <c r="H312" i="24"/>
  <c r="G312" i="24" s="1"/>
  <c r="T312" i="24"/>
  <c r="S312" i="24" s="1"/>
  <c r="T313" i="24"/>
  <c r="S313" i="24" s="1"/>
  <c r="P314" i="22"/>
  <c r="O314" i="22" s="1"/>
  <c r="M314" i="22"/>
  <c r="L314" i="22" s="1"/>
  <c r="J314" i="22"/>
  <c r="I314" i="22" s="1"/>
  <c r="M314" i="26"/>
  <c r="L314" i="26" s="1"/>
  <c r="J314" i="26"/>
  <c r="I314" i="26" s="1"/>
  <c r="Q312" i="21"/>
  <c r="P312" i="21" s="1"/>
  <c r="K312" i="21"/>
  <c r="J312" i="21" s="1"/>
  <c r="T312" i="21"/>
  <c r="S312" i="21" s="1"/>
  <c r="N312" i="21"/>
  <c r="M312" i="21" s="1"/>
  <c r="I312" i="18"/>
  <c r="H312" i="18" s="1"/>
  <c r="R312" i="18"/>
  <c r="AA312" i="18"/>
  <c r="Z312" i="18"/>
  <c r="O312" i="18"/>
  <c r="N312" i="18" s="1"/>
  <c r="AC312" i="17"/>
  <c r="V312" i="17" s="1"/>
  <c r="Q312" i="17"/>
  <c r="P312" i="17" s="1"/>
  <c r="K312" i="17"/>
  <c r="J312" i="17" s="1"/>
  <c r="T312" i="17"/>
  <c r="S312" i="17" s="1"/>
  <c r="N312" i="17"/>
  <c r="M312" i="17" s="1"/>
  <c r="AH311" i="15"/>
  <c r="X311" i="15" s="1"/>
  <c r="V311" i="15"/>
  <c r="U311" i="15" s="1"/>
  <c r="S311" i="15"/>
  <c r="R311" i="15" s="1"/>
  <c r="P311" i="15"/>
  <c r="O311" i="15" s="1"/>
  <c r="M311" i="15"/>
  <c r="L311" i="15" s="1"/>
  <c r="J311" i="15"/>
  <c r="I311" i="15" s="1"/>
  <c r="M311" i="14"/>
  <c r="L311" i="14" s="1"/>
  <c r="G311" i="14"/>
  <c r="F311" i="14" s="1"/>
  <c r="W311" i="14"/>
  <c r="O311" i="14" s="1"/>
  <c r="K311" i="11"/>
  <c r="J311" i="11" s="1"/>
  <c r="Q311" i="11"/>
  <c r="M311" i="11" s="1"/>
  <c r="H31" i="12"/>
  <c r="G31" i="12" s="1"/>
  <c r="K31" i="12"/>
  <c r="J31" i="12" s="1"/>
  <c r="N31" i="12"/>
  <c r="M31" i="12" s="1"/>
  <c r="Q31" i="12"/>
  <c r="P31" i="12" s="1"/>
  <c r="R31" i="12"/>
  <c r="S31" i="12"/>
  <c r="AA31" i="12"/>
  <c r="AE31" i="12"/>
  <c r="H32" i="12"/>
  <c r="G32" i="12" s="1"/>
  <c r="K32" i="12"/>
  <c r="J32" i="12" s="1"/>
  <c r="N32" i="12"/>
  <c r="M32" i="12" s="1"/>
  <c r="Q32" i="12"/>
  <c r="P32" i="12" s="1"/>
  <c r="R32" i="12"/>
  <c r="S32" i="12"/>
  <c r="AA32" i="12"/>
  <c r="AE32" i="12"/>
  <c r="H33" i="12"/>
  <c r="G33" i="12" s="1"/>
  <c r="K33" i="12"/>
  <c r="J33" i="12" s="1"/>
  <c r="N33" i="12"/>
  <c r="M33" i="12" s="1"/>
  <c r="Q33" i="12"/>
  <c r="P33" i="12" s="1"/>
  <c r="R33" i="12"/>
  <c r="S33" i="12"/>
  <c r="AA33" i="12"/>
  <c r="AE33" i="12"/>
  <c r="H34" i="12"/>
  <c r="G34" i="12" s="1"/>
  <c r="K34" i="12"/>
  <c r="J34" i="12" s="1"/>
  <c r="N34" i="12"/>
  <c r="M34" i="12" s="1"/>
  <c r="Q34" i="12"/>
  <c r="P34" i="12" s="1"/>
  <c r="R34" i="12"/>
  <c r="S34" i="12"/>
  <c r="AA34" i="12"/>
  <c r="AE34" i="12"/>
  <c r="H35" i="12"/>
  <c r="G35" i="12" s="1"/>
  <c r="K35" i="12"/>
  <c r="J35" i="12" s="1"/>
  <c r="N35" i="12"/>
  <c r="M35" i="12" s="1"/>
  <c r="Q35" i="12"/>
  <c r="P35" i="12" s="1"/>
  <c r="R35" i="12"/>
  <c r="S35" i="12"/>
  <c r="AA35" i="12"/>
  <c r="AE35" i="12"/>
  <c r="H36" i="12"/>
  <c r="G36" i="12" s="1"/>
  <c r="K36" i="12"/>
  <c r="J36" i="12" s="1"/>
  <c r="N36" i="12"/>
  <c r="M36" i="12" s="1"/>
  <c r="Q36" i="12"/>
  <c r="P36" i="12" s="1"/>
  <c r="R36" i="12"/>
  <c r="S36" i="12"/>
  <c r="AA36" i="12"/>
  <c r="AE36" i="12"/>
  <c r="H37" i="12"/>
  <c r="G37" i="12" s="1"/>
  <c r="K37" i="12"/>
  <c r="J37" i="12" s="1"/>
  <c r="N37" i="12"/>
  <c r="M37" i="12" s="1"/>
  <c r="Q37" i="12"/>
  <c r="P37" i="12" s="1"/>
  <c r="R37" i="12"/>
  <c r="S37" i="12"/>
  <c r="AA37" i="12"/>
  <c r="AE37" i="12"/>
  <c r="H38" i="12"/>
  <c r="G38" i="12" s="1"/>
  <c r="K38" i="12"/>
  <c r="J38" i="12" s="1"/>
  <c r="N38" i="12"/>
  <c r="M38" i="12" s="1"/>
  <c r="Q38" i="12"/>
  <c r="P38" i="12" s="1"/>
  <c r="R38" i="12"/>
  <c r="S38" i="12"/>
  <c r="AA38" i="12"/>
  <c r="AE38" i="12"/>
  <c r="H39" i="12"/>
  <c r="G39" i="12" s="1"/>
  <c r="K39" i="12"/>
  <c r="J39" i="12" s="1"/>
  <c r="N39" i="12"/>
  <c r="M39" i="12" s="1"/>
  <c r="Q39" i="12"/>
  <c r="P39" i="12" s="1"/>
  <c r="R39" i="12"/>
  <c r="S39" i="12"/>
  <c r="AA39" i="12"/>
  <c r="AE39" i="12"/>
  <c r="H40" i="12"/>
  <c r="G40" i="12" s="1"/>
  <c r="K40" i="12"/>
  <c r="J40" i="12" s="1"/>
  <c r="N40" i="12"/>
  <c r="M40" i="12" s="1"/>
  <c r="Q40" i="12"/>
  <c r="P40" i="12" s="1"/>
  <c r="R40" i="12"/>
  <c r="S40" i="12"/>
  <c r="AA40" i="12"/>
  <c r="AE40" i="12"/>
  <c r="H41" i="12"/>
  <c r="G41" i="12" s="1"/>
  <c r="K41" i="12"/>
  <c r="J41" i="12" s="1"/>
  <c r="N41" i="12"/>
  <c r="M41" i="12" s="1"/>
  <c r="Q41" i="12"/>
  <c r="P41" i="12" s="1"/>
  <c r="R41" i="12"/>
  <c r="S41" i="12"/>
  <c r="AA41" i="12"/>
  <c r="AE41" i="12"/>
  <c r="H42" i="12"/>
  <c r="G42" i="12" s="1"/>
  <c r="K42" i="12"/>
  <c r="J42" i="12" s="1"/>
  <c r="N42" i="12"/>
  <c r="M42" i="12" s="1"/>
  <c r="Q42" i="12"/>
  <c r="P42" i="12" s="1"/>
  <c r="R42" i="12"/>
  <c r="S42" i="12"/>
  <c r="AA42" i="12"/>
  <c r="AE42" i="12"/>
  <c r="H43" i="12"/>
  <c r="G43" i="12" s="1"/>
  <c r="K43" i="12"/>
  <c r="J43" i="12" s="1"/>
  <c r="N43" i="12"/>
  <c r="M43" i="12" s="1"/>
  <c r="Q43" i="12"/>
  <c r="P43" i="12" s="1"/>
  <c r="R43" i="12"/>
  <c r="S43" i="12"/>
  <c r="AA43" i="12"/>
  <c r="AE43" i="12"/>
  <c r="H44" i="12"/>
  <c r="G44" i="12" s="1"/>
  <c r="K44" i="12"/>
  <c r="J44" i="12" s="1"/>
  <c r="N44" i="12"/>
  <c r="M44" i="12" s="1"/>
  <c r="Q44" i="12"/>
  <c r="P44" i="12" s="1"/>
  <c r="R44" i="12"/>
  <c r="S44" i="12"/>
  <c r="AA44" i="12"/>
  <c r="AE44" i="12"/>
  <c r="H45" i="12"/>
  <c r="G45" i="12" s="1"/>
  <c r="K45" i="12"/>
  <c r="J45" i="12" s="1"/>
  <c r="N45" i="12"/>
  <c r="M45" i="12" s="1"/>
  <c r="Q45" i="12"/>
  <c r="P45" i="12" s="1"/>
  <c r="R45" i="12"/>
  <c r="S45" i="12"/>
  <c r="AA45" i="12"/>
  <c r="AE45" i="12"/>
  <c r="H46" i="12"/>
  <c r="G46" i="12" s="1"/>
  <c r="K46" i="12"/>
  <c r="J46" i="12" s="1"/>
  <c r="N46" i="12"/>
  <c r="M46" i="12" s="1"/>
  <c r="Q46" i="12"/>
  <c r="P46" i="12" s="1"/>
  <c r="R46" i="12"/>
  <c r="S46" i="12"/>
  <c r="AA46" i="12"/>
  <c r="AE46" i="12"/>
  <c r="H47" i="12"/>
  <c r="G47" i="12" s="1"/>
  <c r="K47" i="12"/>
  <c r="J47" i="12" s="1"/>
  <c r="N47" i="12"/>
  <c r="M47" i="12" s="1"/>
  <c r="Q47" i="12"/>
  <c r="P47" i="12" s="1"/>
  <c r="R47" i="12"/>
  <c r="S47" i="12"/>
  <c r="AA47" i="12"/>
  <c r="AE47" i="12"/>
  <c r="H48" i="12"/>
  <c r="G48" i="12" s="1"/>
  <c r="K48" i="12"/>
  <c r="J48" i="12" s="1"/>
  <c r="N48" i="12"/>
  <c r="M48" i="12" s="1"/>
  <c r="Q48" i="12"/>
  <c r="P48" i="12" s="1"/>
  <c r="R48" i="12"/>
  <c r="S48" i="12"/>
  <c r="AA48" i="12"/>
  <c r="AE48" i="12"/>
  <c r="H49" i="12"/>
  <c r="G49" i="12" s="1"/>
  <c r="K49" i="12"/>
  <c r="J49" i="12" s="1"/>
  <c r="N49" i="12"/>
  <c r="M49" i="12" s="1"/>
  <c r="Q49" i="12"/>
  <c r="P49" i="12" s="1"/>
  <c r="R49" i="12"/>
  <c r="S49" i="12"/>
  <c r="AA49" i="12"/>
  <c r="AE49" i="12"/>
  <c r="H50" i="12"/>
  <c r="G50" i="12" s="1"/>
  <c r="K50" i="12"/>
  <c r="J50" i="12" s="1"/>
  <c r="N50" i="12"/>
  <c r="M50" i="12" s="1"/>
  <c r="Q50" i="12"/>
  <c r="P50" i="12" s="1"/>
  <c r="R50" i="12"/>
  <c r="S50" i="12"/>
  <c r="AA50" i="12"/>
  <c r="AE50" i="12"/>
  <c r="H51" i="12"/>
  <c r="G51" i="12" s="1"/>
  <c r="K51" i="12"/>
  <c r="J51" i="12" s="1"/>
  <c r="N51" i="12"/>
  <c r="M51" i="12" s="1"/>
  <c r="Q51" i="12"/>
  <c r="P51" i="12" s="1"/>
  <c r="R51" i="12"/>
  <c r="S51" i="12"/>
  <c r="AA51" i="12"/>
  <c r="AE51" i="12"/>
  <c r="H52" i="12"/>
  <c r="G52" i="12" s="1"/>
  <c r="K52" i="12"/>
  <c r="J52" i="12" s="1"/>
  <c r="N52" i="12"/>
  <c r="M52" i="12" s="1"/>
  <c r="Q52" i="12"/>
  <c r="P52" i="12" s="1"/>
  <c r="R52" i="12"/>
  <c r="S52" i="12"/>
  <c r="AA52" i="12"/>
  <c r="AE52" i="12"/>
  <c r="H53" i="12"/>
  <c r="G53" i="12" s="1"/>
  <c r="K53" i="12"/>
  <c r="J53" i="12" s="1"/>
  <c r="N53" i="12"/>
  <c r="M53" i="12" s="1"/>
  <c r="Q53" i="12"/>
  <c r="P53" i="12" s="1"/>
  <c r="R53" i="12"/>
  <c r="S53" i="12"/>
  <c r="AA53" i="12"/>
  <c r="AE53" i="12"/>
  <c r="H54" i="12"/>
  <c r="G54" i="12" s="1"/>
  <c r="K54" i="12"/>
  <c r="J54" i="12" s="1"/>
  <c r="N54" i="12"/>
  <c r="M54" i="12" s="1"/>
  <c r="Q54" i="12"/>
  <c r="P54" i="12" s="1"/>
  <c r="R54" i="12"/>
  <c r="S54" i="12"/>
  <c r="AA54" i="12"/>
  <c r="AE54" i="12"/>
  <c r="H55" i="12"/>
  <c r="G55" i="12" s="1"/>
  <c r="K55" i="12"/>
  <c r="J55" i="12" s="1"/>
  <c r="N55" i="12"/>
  <c r="M55" i="12" s="1"/>
  <c r="Q55" i="12"/>
  <c r="P55" i="12" s="1"/>
  <c r="R55" i="12"/>
  <c r="S55" i="12"/>
  <c r="AA55" i="12"/>
  <c r="AE55" i="12"/>
  <c r="H56" i="12"/>
  <c r="G56" i="12" s="1"/>
  <c r="K56" i="12"/>
  <c r="J56" i="12" s="1"/>
  <c r="N56" i="12"/>
  <c r="M56" i="12" s="1"/>
  <c r="Q56" i="12"/>
  <c r="P56" i="12" s="1"/>
  <c r="R56" i="12"/>
  <c r="S56" i="12"/>
  <c r="AA56" i="12"/>
  <c r="AE56" i="12"/>
  <c r="H57" i="12"/>
  <c r="G57" i="12" s="1"/>
  <c r="K57" i="12"/>
  <c r="J57" i="12" s="1"/>
  <c r="N57" i="12"/>
  <c r="M57" i="12" s="1"/>
  <c r="Q57" i="12"/>
  <c r="P57" i="12" s="1"/>
  <c r="R57" i="12"/>
  <c r="S57" i="12"/>
  <c r="AA57" i="12"/>
  <c r="AE57" i="12"/>
  <c r="H58" i="12"/>
  <c r="G58" i="12" s="1"/>
  <c r="K58" i="12"/>
  <c r="J58" i="12" s="1"/>
  <c r="N58" i="12"/>
  <c r="M58" i="12" s="1"/>
  <c r="Q58" i="12"/>
  <c r="P58" i="12" s="1"/>
  <c r="R58" i="12"/>
  <c r="S58" i="12"/>
  <c r="AA58" i="12"/>
  <c r="AE58" i="12"/>
  <c r="H59" i="12"/>
  <c r="G59" i="12" s="1"/>
  <c r="K59" i="12"/>
  <c r="J59" i="12" s="1"/>
  <c r="N59" i="12"/>
  <c r="M59" i="12" s="1"/>
  <c r="Q59" i="12"/>
  <c r="P59" i="12" s="1"/>
  <c r="R59" i="12"/>
  <c r="S59" i="12"/>
  <c r="AA59" i="12"/>
  <c r="AE59" i="12"/>
  <c r="H60" i="12"/>
  <c r="G60" i="12" s="1"/>
  <c r="K60" i="12"/>
  <c r="J60" i="12" s="1"/>
  <c r="N60" i="12"/>
  <c r="M60" i="12" s="1"/>
  <c r="Q60" i="12"/>
  <c r="P60" i="12" s="1"/>
  <c r="R60" i="12"/>
  <c r="S60" i="12"/>
  <c r="AA60" i="12"/>
  <c r="AE60" i="12"/>
  <c r="H61" i="12"/>
  <c r="G61" i="12" s="1"/>
  <c r="K61" i="12"/>
  <c r="J61" i="12" s="1"/>
  <c r="N61" i="12"/>
  <c r="M61" i="12" s="1"/>
  <c r="Q61" i="12"/>
  <c r="P61" i="12" s="1"/>
  <c r="R61" i="12"/>
  <c r="S61" i="12"/>
  <c r="AA61" i="12"/>
  <c r="AE61" i="12"/>
  <c r="H62" i="12"/>
  <c r="G62" i="12" s="1"/>
  <c r="K62" i="12"/>
  <c r="J62" i="12" s="1"/>
  <c r="N62" i="12"/>
  <c r="M62" i="12" s="1"/>
  <c r="Q62" i="12"/>
  <c r="P62" i="12" s="1"/>
  <c r="R62" i="12"/>
  <c r="S62" i="12"/>
  <c r="AA62" i="12"/>
  <c r="AE62" i="12"/>
  <c r="H63" i="12"/>
  <c r="G63" i="12" s="1"/>
  <c r="K63" i="12"/>
  <c r="J63" i="12" s="1"/>
  <c r="N63" i="12"/>
  <c r="M63" i="12" s="1"/>
  <c r="Q63" i="12"/>
  <c r="P63" i="12" s="1"/>
  <c r="R63" i="12"/>
  <c r="S63" i="12"/>
  <c r="AA63" i="12"/>
  <c r="AE63" i="12"/>
  <c r="H64" i="12"/>
  <c r="G64" i="12" s="1"/>
  <c r="K64" i="12"/>
  <c r="J64" i="12" s="1"/>
  <c r="N64" i="12"/>
  <c r="M64" i="12" s="1"/>
  <c r="Q64" i="12"/>
  <c r="P64" i="12" s="1"/>
  <c r="R64" i="12"/>
  <c r="S64" i="12"/>
  <c r="AA64" i="12"/>
  <c r="AE64" i="12"/>
  <c r="H65" i="12"/>
  <c r="G65" i="12" s="1"/>
  <c r="K65" i="12"/>
  <c r="J65" i="12" s="1"/>
  <c r="N65" i="12"/>
  <c r="M65" i="12" s="1"/>
  <c r="Q65" i="12"/>
  <c r="P65" i="12" s="1"/>
  <c r="R65" i="12"/>
  <c r="S65" i="12"/>
  <c r="AA65" i="12"/>
  <c r="AE65" i="12"/>
  <c r="H66" i="12"/>
  <c r="G66" i="12" s="1"/>
  <c r="K66" i="12"/>
  <c r="J66" i="12" s="1"/>
  <c r="N66" i="12"/>
  <c r="M66" i="12" s="1"/>
  <c r="Q66" i="12"/>
  <c r="P66" i="12" s="1"/>
  <c r="R66" i="12"/>
  <c r="S66" i="12"/>
  <c r="AA66" i="12"/>
  <c r="AE66" i="12"/>
  <c r="H67" i="12"/>
  <c r="G67" i="12" s="1"/>
  <c r="K67" i="12"/>
  <c r="J67" i="12" s="1"/>
  <c r="N67" i="12"/>
  <c r="M67" i="12" s="1"/>
  <c r="Q67" i="12"/>
  <c r="P67" i="12" s="1"/>
  <c r="R67" i="12"/>
  <c r="S67" i="12"/>
  <c r="AA67" i="12"/>
  <c r="AE67" i="12"/>
  <c r="H68" i="12"/>
  <c r="G68" i="12" s="1"/>
  <c r="K68" i="12"/>
  <c r="J68" i="12" s="1"/>
  <c r="N68" i="12"/>
  <c r="M68" i="12" s="1"/>
  <c r="Q68" i="12"/>
  <c r="P68" i="12" s="1"/>
  <c r="R68" i="12"/>
  <c r="S68" i="12"/>
  <c r="AA68" i="12"/>
  <c r="AE68" i="12"/>
  <c r="H69" i="12"/>
  <c r="G69" i="12" s="1"/>
  <c r="K69" i="12"/>
  <c r="J69" i="12" s="1"/>
  <c r="N69" i="12"/>
  <c r="M69" i="12" s="1"/>
  <c r="Q69" i="12"/>
  <c r="P69" i="12" s="1"/>
  <c r="R69" i="12"/>
  <c r="S69" i="12"/>
  <c r="AA69" i="12"/>
  <c r="AE69" i="12"/>
  <c r="H70" i="12"/>
  <c r="G70" i="12" s="1"/>
  <c r="K70" i="12"/>
  <c r="J70" i="12" s="1"/>
  <c r="N70" i="12"/>
  <c r="M70" i="12" s="1"/>
  <c r="Q70" i="12"/>
  <c r="P70" i="12" s="1"/>
  <c r="R70" i="12"/>
  <c r="S70" i="12"/>
  <c r="AA70" i="12"/>
  <c r="AE70" i="12"/>
  <c r="H71" i="12"/>
  <c r="G71" i="12" s="1"/>
  <c r="K71" i="12"/>
  <c r="J71" i="12" s="1"/>
  <c r="N71" i="12"/>
  <c r="M71" i="12" s="1"/>
  <c r="Q71" i="12"/>
  <c r="P71" i="12" s="1"/>
  <c r="R71" i="12"/>
  <c r="S71" i="12"/>
  <c r="AA71" i="12"/>
  <c r="AE71" i="12"/>
  <c r="H72" i="12"/>
  <c r="G72" i="12" s="1"/>
  <c r="K72" i="12"/>
  <c r="J72" i="12" s="1"/>
  <c r="N72" i="12"/>
  <c r="M72" i="12" s="1"/>
  <c r="Q72" i="12"/>
  <c r="P72" i="12" s="1"/>
  <c r="R72" i="12"/>
  <c r="S72" i="12"/>
  <c r="AA72" i="12"/>
  <c r="AE72" i="12"/>
  <c r="H73" i="12"/>
  <c r="G73" i="12" s="1"/>
  <c r="K73" i="12"/>
  <c r="J73" i="12" s="1"/>
  <c r="N73" i="12"/>
  <c r="M73" i="12" s="1"/>
  <c r="Q73" i="12"/>
  <c r="P73" i="12" s="1"/>
  <c r="R73" i="12"/>
  <c r="S73" i="12"/>
  <c r="AA73" i="12"/>
  <c r="AE73" i="12"/>
  <c r="H74" i="12"/>
  <c r="G74" i="12" s="1"/>
  <c r="K74" i="12"/>
  <c r="J74" i="12" s="1"/>
  <c r="N74" i="12"/>
  <c r="M74" i="12" s="1"/>
  <c r="Q74" i="12"/>
  <c r="P74" i="12" s="1"/>
  <c r="R74" i="12"/>
  <c r="S74" i="12"/>
  <c r="AA74" i="12"/>
  <c r="AE74" i="12"/>
  <c r="H75" i="12"/>
  <c r="G75" i="12" s="1"/>
  <c r="K75" i="12"/>
  <c r="J75" i="12" s="1"/>
  <c r="N75" i="12"/>
  <c r="M75" i="12" s="1"/>
  <c r="Q75" i="12"/>
  <c r="P75" i="12" s="1"/>
  <c r="R75" i="12"/>
  <c r="S75" i="12"/>
  <c r="AA75" i="12"/>
  <c r="AE75" i="12"/>
  <c r="H76" i="12"/>
  <c r="G76" i="12" s="1"/>
  <c r="K76" i="12"/>
  <c r="J76" i="12" s="1"/>
  <c r="N76" i="12"/>
  <c r="M76" i="12" s="1"/>
  <c r="Q76" i="12"/>
  <c r="P76" i="12" s="1"/>
  <c r="R76" i="12"/>
  <c r="S76" i="12"/>
  <c r="AA76" i="12"/>
  <c r="AE76" i="12"/>
  <c r="H77" i="12"/>
  <c r="G77" i="12" s="1"/>
  <c r="K77" i="12"/>
  <c r="J77" i="12" s="1"/>
  <c r="N77" i="12"/>
  <c r="M77" i="12" s="1"/>
  <c r="Q77" i="12"/>
  <c r="P77" i="12" s="1"/>
  <c r="R77" i="12"/>
  <c r="S77" i="12"/>
  <c r="AA77" i="12"/>
  <c r="AE77" i="12"/>
  <c r="H78" i="12"/>
  <c r="G78" i="12" s="1"/>
  <c r="K78" i="12"/>
  <c r="J78" i="12" s="1"/>
  <c r="N78" i="12"/>
  <c r="M78" i="12" s="1"/>
  <c r="Q78" i="12"/>
  <c r="P78" i="12" s="1"/>
  <c r="R78" i="12"/>
  <c r="S78" i="12"/>
  <c r="AA78" i="12"/>
  <c r="AE78" i="12"/>
  <c r="H79" i="12"/>
  <c r="G79" i="12" s="1"/>
  <c r="K79" i="12"/>
  <c r="J79" i="12" s="1"/>
  <c r="N79" i="12"/>
  <c r="M79" i="12" s="1"/>
  <c r="Q79" i="12"/>
  <c r="P79" i="12" s="1"/>
  <c r="R79" i="12"/>
  <c r="S79" i="12"/>
  <c r="AA79" i="12"/>
  <c r="AE79" i="12"/>
  <c r="H80" i="12"/>
  <c r="G80" i="12" s="1"/>
  <c r="K80" i="12"/>
  <c r="J80" i="12" s="1"/>
  <c r="N80" i="12"/>
  <c r="M80" i="12" s="1"/>
  <c r="Q80" i="12"/>
  <c r="P80" i="12" s="1"/>
  <c r="R80" i="12"/>
  <c r="S80" i="12"/>
  <c r="AA80" i="12"/>
  <c r="AE80" i="12"/>
  <c r="H81" i="12"/>
  <c r="G81" i="12" s="1"/>
  <c r="K81" i="12"/>
  <c r="J81" i="12" s="1"/>
  <c r="N81" i="12"/>
  <c r="M81" i="12" s="1"/>
  <c r="Q81" i="12"/>
  <c r="P81" i="12" s="1"/>
  <c r="R81" i="12"/>
  <c r="S81" i="12"/>
  <c r="AA81" i="12"/>
  <c r="AE81" i="12"/>
  <c r="H82" i="12"/>
  <c r="G82" i="12" s="1"/>
  <c r="K82" i="12"/>
  <c r="J82" i="12" s="1"/>
  <c r="N82" i="12"/>
  <c r="M82" i="12" s="1"/>
  <c r="Q82" i="12"/>
  <c r="P82" i="12" s="1"/>
  <c r="R82" i="12"/>
  <c r="S82" i="12"/>
  <c r="AA82" i="12"/>
  <c r="AE82" i="12"/>
  <c r="H83" i="12"/>
  <c r="G83" i="12" s="1"/>
  <c r="K83" i="12"/>
  <c r="J83" i="12" s="1"/>
  <c r="N83" i="12"/>
  <c r="M83" i="12" s="1"/>
  <c r="Q83" i="12"/>
  <c r="P83" i="12" s="1"/>
  <c r="R83" i="12"/>
  <c r="S83" i="12"/>
  <c r="AA83" i="12"/>
  <c r="AE83" i="12"/>
  <c r="H84" i="12"/>
  <c r="G84" i="12" s="1"/>
  <c r="K84" i="12"/>
  <c r="J84" i="12" s="1"/>
  <c r="N84" i="12"/>
  <c r="M84" i="12" s="1"/>
  <c r="Q84" i="12"/>
  <c r="P84" i="12" s="1"/>
  <c r="R84" i="12"/>
  <c r="S84" i="12"/>
  <c r="AA84" i="12"/>
  <c r="AE84" i="12"/>
  <c r="H85" i="12"/>
  <c r="G85" i="12" s="1"/>
  <c r="K85" i="12"/>
  <c r="J85" i="12" s="1"/>
  <c r="N85" i="12"/>
  <c r="M85" i="12" s="1"/>
  <c r="Q85" i="12"/>
  <c r="P85" i="12" s="1"/>
  <c r="R85" i="12"/>
  <c r="S85" i="12"/>
  <c r="AA85" i="12"/>
  <c r="AE85" i="12"/>
  <c r="H86" i="12"/>
  <c r="G86" i="12" s="1"/>
  <c r="K86" i="12"/>
  <c r="J86" i="12" s="1"/>
  <c r="N86" i="12"/>
  <c r="M86" i="12" s="1"/>
  <c r="Q86" i="12"/>
  <c r="P86" i="12" s="1"/>
  <c r="R86" i="12"/>
  <c r="S86" i="12"/>
  <c r="AA86" i="12"/>
  <c r="AE86" i="12"/>
  <c r="H87" i="12"/>
  <c r="G87" i="12" s="1"/>
  <c r="K87" i="12"/>
  <c r="J87" i="12" s="1"/>
  <c r="N87" i="12"/>
  <c r="M87" i="12" s="1"/>
  <c r="Q87" i="12"/>
  <c r="P87" i="12" s="1"/>
  <c r="R87" i="12"/>
  <c r="S87" i="12"/>
  <c r="AA87" i="12"/>
  <c r="AE87" i="12"/>
  <c r="H88" i="12"/>
  <c r="G88" i="12" s="1"/>
  <c r="K88" i="12"/>
  <c r="J88" i="12" s="1"/>
  <c r="N88" i="12"/>
  <c r="M88" i="12" s="1"/>
  <c r="Q88" i="12"/>
  <c r="P88" i="12" s="1"/>
  <c r="R88" i="12"/>
  <c r="S88" i="12"/>
  <c r="AA88" i="12"/>
  <c r="AE88" i="12"/>
  <c r="H89" i="12"/>
  <c r="G89" i="12" s="1"/>
  <c r="K89" i="12"/>
  <c r="J89" i="12" s="1"/>
  <c r="N89" i="12"/>
  <c r="M89" i="12" s="1"/>
  <c r="Q89" i="12"/>
  <c r="P89" i="12" s="1"/>
  <c r="R89" i="12"/>
  <c r="S89" i="12"/>
  <c r="AA89" i="12"/>
  <c r="AE89" i="12"/>
  <c r="H90" i="12"/>
  <c r="G90" i="12" s="1"/>
  <c r="K90" i="12"/>
  <c r="J90" i="12" s="1"/>
  <c r="N90" i="12"/>
  <c r="M90" i="12" s="1"/>
  <c r="Q90" i="12"/>
  <c r="P90" i="12" s="1"/>
  <c r="R90" i="12"/>
  <c r="S90" i="12"/>
  <c r="AA90" i="12"/>
  <c r="AE90" i="12"/>
  <c r="H91" i="12"/>
  <c r="G91" i="12" s="1"/>
  <c r="K91" i="12"/>
  <c r="J91" i="12" s="1"/>
  <c r="N91" i="12"/>
  <c r="M91" i="12" s="1"/>
  <c r="Q91" i="12"/>
  <c r="P91" i="12" s="1"/>
  <c r="R91" i="12"/>
  <c r="S91" i="12"/>
  <c r="AA91" i="12"/>
  <c r="AE91" i="12"/>
  <c r="H92" i="12"/>
  <c r="G92" i="12" s="1"/>
  <c r="K92" i="12"/>
  <c r="J92" i="12" s="1"/>
  <c r="N92" i="12"/>
  <c r="M92" i="12" s="1"/>
  <c r="Q92" i="12"/>
  <c r="P92" i="12" s="1"/>
  <c r="R92" i="12"/>
  <c r="S92" i="12"/>
  <c r="AA92" i="12"/>
  <c r="AE92" i="12"/>
  <c r="H93" i="12"/>
  <c r="G93" i="12" s="1"/>
  <c r="K93" i="12"/>
  <c r="J93" i="12" s="1"/>
  <c r="N93" i="12"/>
  <c r="M93" i="12" s="1"/>
  <c r="Q93" i="12"/>
  <c r="P93" i="12" s="1"/>
  <c r="R93" i="12"/>
  <c r="S93" i="12"/>
  <c r="AA93" i="12"/>
  <c r="AE93" i="12"/>
  <c r="H94" i="12"/>
  <c r="G94" i="12" s="1"/>
  <c r="K94" i="12"/>
  <c r="J94" i="12" s="1"/>
  <c r="N94" i="12"/>
  <c r="M94" i="12" s="1"/>
  <c r="Q94" i="12"/>
  <c r="P94" i="12" s="1"/>
  <c r="R94" i="12"/>
  <c r="S94" i="12"/>
  <c r="AA94" i="12"/>
  <c r="AE94" i="12"/>
  <c r="H95" i="12"/>
  <c r="G95" i="12" s="1"/>
  <c r="K95" i="12"/>
  <c r="J95" i="12" s="1"/>
  <c r="N95" i="12"/>
  <c r="M95" i="12" s="1"/>
  <c r="Q95" i="12"/>
  <c r="P95" i="12" s="1"/>
  <c r="R95" i="12"/>
  <c r="S95" i="12"/>
  <c r="AA95" i="12"/>
  <c r="AE95" i="12"/>
  <c r="H96" i="12"/>
  <c r="G96" i="12" s="1"/>
  <c r="K96" i="12"/>
  <c r="J96" i="12" s="1"/>
  <c r="N96" i="12"/>
  <c r="M96" i="12" s="1"/>
  <c r="Q96" i="12"/>
  <c r="P96" i="12" s="1"/>
  <c r="R96" i="12"/>
  <c r="S96" i="12"/>
  <c r="AA96" i="12"/>
  <c r="AE96" i="12"/>
  <c r="H97" i="12"/>
  <c r="G97" i="12" s="1"/>
  <c r="K97" i="12"/>
  <c r="J97" i="12" s="1"/>
  <c r="N97" i="12"/>
  <c r="M97" i="12" s="1"/>
  <c r="Q97" i="12"/>
  <c r="P97" i="12" s="1"/>
  <c r="R97" i="12"/>
  <c r="S97" i="12"/>
  <c r="AA97" i="12"/>
  <c r="AE97" i="12"/>
  <c r="H98" i="12"/>
  <c r="G98" i="12" s="1"/>
  <c r="K98" i="12"/>
  <c r="J98" i="12" s="1"/>
  <c r="N98" i="12"/>
  <c r="M98" i="12" s="1"/>
  <c r="Q98" i="12"/>
  <c r="P98" i="12" s="1"/>
  <c r="R98" i="12"/>
  <c r="S98" i="12"/>
  <c r="AA98" i="12"/>
  <c r="AE98" i="12"/>
  <c r="H99" i="12"/>
  <c r="G99" i="12" s="1"/>
  <c r="K99" i="12"/>
  <c r="J99" i="12" s="1"/>
  <c r="N99" i="12"/>
  <c r="M99" i="12" s="1"/>
  <c r="Q99" i="12"/>
  <c r="P99" i="12" s="1"/>
  <c r="R99" i="12"/>
  <c r="S99" i="12"/>
  <c r="AA99" i="12"/>
  <c r="AE99" i="12"/>
  <c r="H100" i="12"/>
  <c r="G100" i="12" s="1"/>
  <c r="K100" i="12"/>
  <c r="J100" i="12" s="1"/>
  <c r="N100" i="12"/>
  <c r="M100" i="12" s="1"/>
  <c r="Q100" i="12"/>
  <c r="P100" i="12" s="1"/>
  <c r="R100" i="12"/>
  <c r="S100" i="12"/>
  <c r="AA100" i="12"/>
  <c r="AE100" i="12"/>
  <c r="H101" i="12"/>
  <c r="G101" i="12" s="1"/>
  <c r="K101" i="12"/>
  <c r="J101" i="12" s="1"/>
  <c r="N101" i="12"/>
  <c r="M101" i="12" s="1"/>
  <c r="Q101" i="12"/>
  <c r="P101" i="12" s="1"/>
  <c r="R101" i="12"/>
  <c r="S101" i="12"/>
  <c r="AA101" i="12"/>
  <c r="AE101" i="12"/>
  <c r="H102" i="12"/>
  <c r="G102" i="12" s="1"/>
  <c r="K102" i="12"/>
  <c r="J102" i="12" s="1"/>
  <c r="N102" i="12"/>
  <c r="M102" i="12" s="1"/>
  <c r="Q102" i="12"/>
  <c r="P102" i="12" s="1"/>
  <c r="R102" i="12"/>
  <c r="S102" i="12"/>
  <c r="AA102" i="12"/>
  <c r="AE102" i="12"/>
  <c r="H103" i="12"/>
  <c r="G103" i="12" s="1"/>
  <c r="K103" i="12"/>
  <c r="J103" i="12" s="1"/>
  <c r="N103" i="12"/>
  <c r="M103" i="12" s="1"/>
  <c r="Q103" i="12"/>
  <c r="P103" i="12" s="1"/>
  <c r="R103" i="12"/>
  <c r="S103" i="12"/>
  <c r="AA103" i="12"/>
  <c r="AE103" i="12"/>
  <c r="H104" i="12"/>
  <c r="G104" i="12" s="1"/>
  <c r="K104" i="12"/>
  <c r="J104" i="12" s="1"/>
  <c r="N104" i="12"/>
  <c r="M104" i="12" s="1"/>
  <c r="Q104" i="12"/>
  <c r="P104" i="12" s="1"/>
  <c r="R104" i="12"/>
  <c r="S104" i="12"/>
  <c r="AA104" i="12"/>
  <c r="AE104" i="12"/>
  <c r="H105" i="12"/>
  <c r="G105" i="12" s="1"/>
  <c r="K105" i="12"/>
  <c r="J105" i="12" s="1"/>
  <c r="N105" i="12"/>
  <c r="M105" i="12" s="1"/>
  <c r="Q105" i="12"/>
  <c r="P105" i="12" s="1"/>
  <c r="R105" i="12"/>
  <c r="S105" i="12"/>
  <c r="AA105" i="12"/>
  <c r="AE105" i="12"/>
  <c r="H106" i="12"/>
  <c r="G106" i="12" s="1"/>
  <c r="K106" i="12"/>
  <c r="J106" i="12" s="1"/>
  <c r="N106" i="12"/>
  <c r="M106" i="12" s="1"/>
  <c r="Q106" i="12"/>
  <c r="P106" i="12" s="1"/>
  <c r="R106" i="12"/>
  <c r="S106" i="12"/>
  <c r="AA106" i="12"/>
  <c r="AE106" i="12"/>
  <c r="H107" i="12"/>
  <c r="G107" i="12" s="1"/>
  <c r="K107" i="12"/>
  <c r="J107" i="12" s="1"/>
  <c r="N107" i="12"/>
  <c r="M107" i="12" s="1"/>
  <c r="Q107" i="12"/>
  <c r="P107" i="12" s="1"/>
  <c r="R107" i="12"/>
  <c r="S107" i="12"/>
  <c r="AA107" i="12"/>
  <c r="AE107" i="12"/>
  <c r="H108" i="12"/>
  <c r="G108" i="12" s="1"/>
  <c r="K108" i="12"/>
  <c r="J108" i="12" s="1"/>
  <c r="N108" i="12"/>
  <c r="M108" i="12" s="1"/>
  <c r="Q108" i="12"/>
  <c r="P108" i="12" s="1"/>
  <c r="R108" i="12"/>
  <c r="S108" i="12"/>
  <c r="AA108" i="12"/>
  <c r="AE108" i="12"/>
  <c r="H109" i="12"/>
  <c r="G109" i="12" s="1"/>
  <c r="K109" i="12"/>
  <c r="J109" i="12" s="1"/>
  <c r="N109" i="12"/>
  <c r="M109" i="12" s="1"/>
  <c r="Q109" i="12"/>
  <c r="P109" i="12" s="1"/>
  <c r="R109" i="12"/>
  <c r="S109" i="12"/>
  <c r="AA109" i="12"/>
  <c r="AE109" i="12"/>
  <c r="H110" i="12"/>
  <c r="G110" i="12" s="1"/>
  <c r="K110" i="12"/>
  <c r="J110" i="12" s="1"/>
  <c r="N110" i="12"/>
  <c r="M110" i="12" s="1"/>
  <c r="Q110" i="12"/>
  <c r="P110" i="12" s="1"/>
  <c r="R110" i="12"/>
  <c r="S110" i="12"/>
  <c r="AA110" i="12"/>
  <c r="AE110" i="12"/>
  <c r="H111" i="12"/>
  <c r="G111" i="12" s="1"/>
  <c r="K111" i="12"/>
  <c r="J111" i="12" s="1"/>
  <c r="N111" i="12"/>
  <c r="M111" i="12" s="1"/>
  <c r="Q111" i="12"/>
  <c r="P111" i="12" s="1"/>
  <c r="R111" i="12"/>
  <c r="S111" i="12"/>
  <c r="AA111" i="12"/>
  <c r="AE111" i="12"/>
  <c r="H112" i="12"/>
  <c r="G112" i="12" s="1"/>
  <c r="K112" i="12"/>
  <c r="J112" i="12" s="1"/>
  <c r="N112" i="12"/>
  <c r="M112" i="12" s="1"/>
  <c r="Q112" i="12"/>
  <c r="P112" i="12" s="1"/>
  <c r="R112" i="12"/>
  <c r="S112" i="12"/>
  <c r="AA112" i="12"/>
  <c r="AE112" i="12"/>
  <c r="H113" i="12"/>
  <c r="G113" i="12" s="1"/>
  <c r="K113" i="12"/>
  <c r="J113" i="12" s="1"/>
  <c r="N113" i="12"/>
  <c r="M113" i="12" s="1"/>
  <c r="Q113" i="12"/>
  <c r="P113" i="12" s="1"/>
  <c r="R113" i="12"/>
  <c r="S113" i="12"/>
  <c r="AA113" i="12"/>
  <c r="AE113" i="12"/>
  <c r="H114" i="12"/>
  <c r="G114" i="12" s="1"/>
  <c r="K114" i="12"/>
  <c r="J114" i="12" s="1"/>
  <c r="N114" i="12"/>
  <c r="M114" i="12" s="1"/>
  <c r="Q114" i="12"/>
  <c r="P114" i="12" s="1"/>
  <c r="R114" i="12"/>
  <c r="S114" i="12"/>
  <c r="AA114" i="12"/>
  <c r="AE114" i="12"/>
  <c r="H115" i="12"/>
  <c r="G115" i="12" s="1"/>
  <c r="K115" i="12"/>
  <c r="J115" i="12" s="1"/>
  <c r="N115" i="12"/>
  <c r="M115" i="12" s="1"/>
  <c r="Q115" i="12"/>
  <c r="P115" i="12" s="1"/>
  <c r="R115" i="12"/>
  <c r="S115" i="12"/>
  <c r="AA115" i="12"/>
  <c r="AE115" i="12"/>
  <c r="H116" i="12"/>
  <c r="G116" i="12" s="1"/>
  <c r="K116" i="12"/>
  <c r="J116" i="12" s="1"/>
  <c r="N116" i="12"/>
  <c r="M116" i="12" s="1"/>
  <c r="Q116" i="12"/>
  <c r="P116" i="12" s="1"/>
  <c r="R116" i="12"/>
  <c r="S116" i="12"/>
  <c r="AA116" i="12"/>
  <c r="AE116" i="12"/>
  <c r="H117" i="12"/>
  <c r="G117" i="12" s="1"/>
  <c r="K117" i="12"/>
  <c r="J117" i="12" s="1"/>
  <c r="N117" i="12"/>
  <c r="M117" i="12" s="1"/>
  <c r="Q117" i="12"/>
  <c r="P117" i="12" s="1"/>
  <c r="R117" i="12"/>
  <c r="S117" i="12"/>
  <c r="AA117" i="12"/>
  <c r="AE117" i="12"/>
  <c r="H118" i="12"/>
  <c r="G118" i="12" s="1"/>
  <c r="K118" i="12"/>
  <c r="J118" i="12" s="1"/>
  <c r="N118" i="12"/>
  <c r="M118" i="12" s="1"/>
  <c r="Q118" i="12"/>
  <c r="P118" i="12" s="1"/>
  <c r="R118" i="12"/>
  <c r="S118" i="12"/>
  <c r="AA118" i="12"/>
  <c r="AE118" i="12"/>
  <c r="H119" i="12"/>
  <c r="G119" i="12" s="1"/>
  <c r="K119" i="12"/>
  <c r="J119" i="12" s="1"/>
  <c r="N119" i="12"/>
  <c r="M119" i="12" s="1"/>
  <c r="Q119" i="12"/>
  <c r="P119" i="12" s="1"/>
  <c r="R119" i="12"/>
  <c r="S119" i="12"/>
  <c r="AA119" i="12"/>
  <c r="AE119" i="12"/>
  <c r="H120" i="12"/>
  <c r="G120" i="12" s="1"/>
  <c r="K120" i="12"/>
  <c r="J120" i="12" s="1"/>
  <c r="N120" i="12"/>
  <c r="M120" i="12" s="1"/>
  <c r="Q120" i="12"/>
  <c r="P120" i="12" s="1"/>
  <c r="R120" i="12"/>
  <c r="S120" i="12"/>
  <c r="AA120" i="12"/>
  <c r="AE120" i="12"/>
  <c r="H121" i="12"/>
  <c r="G121" i="12" s="1"/>
  <c r="K121" i="12"/>
  <c r="J121" i="12" s="1"/>
  <c r="N121" i="12"/>
  <c r="M121" i="12" s="1"/>
  <c r="Q121" i="12"/>
  <c r="P121" i="12" s="1"/>
  <c r="R121" i="12"/>
  <c r="S121" i="12"/>
  <c r="AA121" i="12"/>
  <c r="AE121" i="12"/>
  <c r="H122" i="12"/>
  <c r="G122" i="12" s="1"/>
  <c r="K122" i="12"/>
  <c r="J122" i="12" s="1"/>
  <c r="N122" i="12"/>
  <c r="M122" i="12" s="1"/>
  <c r="Q122" i="12"/>
  <c r="P122" i="12" s="1"/>
  <c r="R122" i="12"/>
  <c r="S122" i="12"/>
  <c r="AA122" i="12"/>
  <c r="AE122" i="12"/>
  <c r="H123" i="12"/>
  <c r="G123" i="12" s="1"/>
  <c r="K123" i="12"/>
  <c r="J123" i="12" s="1"/>
  <c r="N123" i="12"/>
  <c r="M123" i="12" s="1"/>
  <c r="Q123" i="12"/>
  <c r="P123" i="12" s="1"/>
  <c r="R123" i="12"/>
  <c r="S123" i="12"/>
  <c r="AA123" i="12"/>
  <c r="AE123" i="12"/>
  <c r="H124" i="12"/>
  <c r="G124" i="12" s="1"/>
  <c r="K124" i="12"/>
  <c r="J124" i="12" s="1"/>
  <c r="N124" i="12"/>
  <c r="M124" i="12" s="1"/>
  <c r="Q124" i="12"/>
  <c r="P124" i="12" s="1"/>
  <c r="R124" i="12"/>
  <c r="S124" i="12"/>
  <c r="AA124" i="12"/>
  <c r="AE124" i="12"/>
  <c r="H125" i="12"/>
  <c r="G125" i="12" s="1"/>
  <c r="K125" i="12"/>
  <c r="J125" i="12" s="1"/>
  <c r="N125" i="12"/>
  <c r="M125" i="12" s="1"/>
  <c r="Q125" i="12"/>
  <c r="P125" i="12" s="1"/>
  <c r="R125" i="12"/>
  <c r="S125" i="12"/>
  <c r="AA125" i="12"/>
  <c r="AE125" i="12"/>
  <c r="H126" i="12"/>
  <c r="G126" i="12" s="1"/>
  <c r="K126" i="12"/>
  <c r="J126" i="12" s="1"/>
  <c r="N126" i="12"/>
  <c r="M126" i="12" s="1"/>
  <c r="Q126" i="12"/>
  <c r="P126" i="12" s="1"/>
  <c r="R126" i="12"/>
  <c r="S126" i="12"/>
  <c r="AA126" i="12"/>
  <c r="AE126" i="12"/>
  <c r="H127" i="12"/>
  <c r="G127" i="12" s="1"/>
  <c r="K127" i="12"/>
  <c r="J127" i="12" s="1"/>
  <c r="N127" i="12"/>
  <c r="M127" i="12" s="1"/>
  <c r="Q127" i="12"/>
  <c r="P127" i="12" s="1"/>
  <c r="R127" i="12"/>
  <c r="S127" i="12"/>
  <c r="AA127" i="12"/>
  <c r="AE127" i="12"/>
  <c r="H128" i="12"/>
  <c r="G128" i="12" s="1"/>
  <c r="K128" i="12"/>
  <c r="J128" i="12" s="1"/>
  <c r="N128" i="12"/>
  <c r="M128" i="12" s="1"/>
  <c r="Q128" i="12"/>
  <c r="P128" i="12" s="1"/>
  <c r="R128" i="12"/>
  <c r="S128" i="12"/>
  <c r="AA128" i="12"/>
  <c r="AE128" i="12"/>
  <c r="H129" i="12"/>
  <c r="G129" i="12" s="1"/>
  <c r="K129" i="12"/>
  <c r="J129" i="12" s="1"/>
  <c r="N129" i="12"/>
  <c r="M129" i="12" s="1"/>
  <c r="Q129" i="12"/>
  <c r="P129" i="12" s="1"/>
  <c r="R129" i="12"/>
  <c r="S129" i="12"/>
  <c r="AA129" i="12"/>
  <c r="AE129" i="12"/>
  <c r="H130" i="12"/>
  <c r="G130" i="12" s="1"/>
  <c r="K130" i="12"/>
  <c r="J130" i="12" s="1"/>
  <c r="N130" i="12"/>
  <c r="M130" i="12" s="1"/>
  <c r="Q130" i="12"/>
  <c r="P130" i="12" s="1"/>
  <c r="R130" i="12"/>
  <c r="S130" i="12"/>
  <c r="AA130" i="12"/>
  <c r="AE130" i="12"/>
  <c r="H131" i="12"/>
  <c r="G131" i="12" s="1"/>
  <c r="K131" i="12"/>
  <c r="J131" i="12" s="1"/>
  <c r="N131" i="12"/>
  <c r="M131" i="12" s="1"/>
  <c r="Q131" i="12"/>
  <c r="P131" i="12" s="1"/>
  <c r="R131" i="12"/>
  <c r="S131" i="12"/>
  <c r="AA131" i="12"/>
  <c r="AE131" i="12"/>
  <c r="H132" i="12"/>
  <c r="G132" i="12" s="1"/>
  <c r="K132" i="12"/>
  <c r="J132" i="12" s="1"/>
  <c r="N132" i="12"/>
  <c r="M132" i="12" s="1"/>
  <c r="Q132" i="12"/>
  <c r="P132" i="12" s="1"/>
  <c r="R132" i="12"/>
  <c r="S132" i="12"/>
  <c r="AA132" i="12"/>
  <c r="AE132" i="12"/>
  <c r="H133" i="12"/>
  <c r="G133" i="12" s="1"/>
  <c r="K133" i="12"/>
  <c r="J133" i="12" s="1"/>
  <c r="N133" i="12"/>
  <c r="M133" i="12" s="1"/>
  <c r="Q133" i="12"/>
  <c r="P133" i="12" s="1"/>
  <c r="R133" i="12"/>
  <c r="S133" i="12"/>
  <c r="AA133" i="12"/>
  <c r="AE133" i="12"/>
  <c r="H134" i="12"/>
  <c r="G134" i="12" s="1"/>
  <c r="K134" i="12"/>
  <c r="J134" i="12" s="1"/>
  <c r="N134" i="12"/>
  <c r="M134" i="12" s="1"/>
  <c r="Q134" i="12"/>
  <c r="P134" i="12" s="1"/>
  <c r="R134" i="12"/>
  <c r="S134" i="12"/>
  <c r="AA134" i="12"/>
  <c r="AE134" i="12"/>
  <c r="H135" i="12"/>
  <c r="G135" i="12" s="1"/>
  <c r="K135" i="12"/>
  <c r="J135" i="12" s="1"/>
  <c r="N135" i="12"/>
  <c r="M135" i="12" s="1"/>
  <c r="Q135" i="12"/>
  <c r="P135" i="12" s="1"/>
  <c r="R135" i="12"/>
  <c r="S135" i="12"/>
  <c r="AA135" i="12"/>
  <c r="AE135" i="12"/>
  <c r="H136" i="12"/>
  <c r="G136" i="12" s="1"/>
  <c r="K136" i="12"/>
  <c r="J136" i="12" s="1"/>
  <c r="N136" i="12"/>
  <c r="M136" i="12" s="1"/>
  <c r="Q136" i="12"/>
  <c r="P136" i="12" s="1"/>
  <c r="R136" i="12"/>
  <c r="S136" i="12"/>
  <c r="AA136" i="12"/>
  <c r="AE136" i="12"/>
  <c r="H137" i="12"/>
  <c r="G137" i="12" s="1"/>
  <c r="K137" i="12"/>
  <c r="J137" i="12" s="1"/>
  <c r="N137" i="12"/>
  <c r="M137" i="12" s="1"/>
  <c r="Q137" i="12"/>
  <c r="P137" i="12" s="1"/>
  <c r="R137" i="12"/>
  <c r="S137" i="12"/>
  <c r="AA137" i="12"/>
  <c r="AE137" i="12"/>
  <c r="H138" i="12"/>
  <c r="G138" i="12" s="1"/>
  <c r="K138" i="12"/>
  <c r="J138" i="12" s="1"/>
  <c r="N138" i="12"/>
  <c r="M138" i="12" s="1"/>
  <c r="Q138" i="12"/>
  <c r="P138" i="12" s="1"/>
  <c r="R138" i="12"/>
  <c r="S138" i="12"/>
  <c r="AA138" i="12"/>
  <c r="AE138" i="12"/>
  <c r="H139" i="12"/>
  <c r="G139" i="12" s="1"/>
  <c r="K139" i="12"/>
  <c r="J139" i="12" s="1"/>
  <c r="N139" i="12"/>
  <c r="M139" i="12" s="1"/>
  <c r="Q139" i="12"/>
  <c r="P139" i="12" s="1"/>
  <c r="R139" i="12"/>
  <c r="S139" i="12"/>
  <c r="AA139" i="12"/>
  <c r="AE139" i="12"/>
  <c r="H140" i="12"/>
  <c r="G140" i="12" s="1"/>
  <c r="K140" i="12"/>
  <c r="J140" i="12" s="1"/>
  <c r="N140" i="12"/>
  <c r="M140" i="12" s="1"/>
  <c r="Q140" i="12"/>
  <c r="P140" i="12" s="1"/>
  <c r="R140" i="12"/>
  <c r="S140" i="12"/>
  <c r="AA140" i="12"/>
  <c r="AE140" i="12"/>
  <c r="H141" i="12"/>
  <c r="G141" i="12" s="1"/>
  <c r="K141" i="12"/>
  <c r="J141" i="12" s="1"/>
  <c r="N141" i="12"/>
  <c r="M141" i="12" s="1"/>
  <c r="Q141" i="12"/>
  <c r="P141" i="12" s="1"/>
  <c r="R141" i="12"/>
  <c r="S141" i="12"/>
  <c r="AA141" i="12"/>
  <c r="AE141" i="12"/>
  <c r="H142" i="12"/>
  <c r="G142" i="12" s="1"/>
  <c r="K142" i="12"/>
  <c r="J142" i="12" s="1"/>
  <c r="N142" i="12"/>
  <c r="M142" i="12" s="1"/>
  <c r="Q142" i="12"/>
  <c r="P142" i="12" s="1"/>
  <c r="R142" i="12"/>
  <c r="S142" i="12"/>
  <c r="AA142" i="12"/>
  <c r="AE142" i="12"/>
  <c r="H143" i="12"/>
  <c r="G143" i="12" s="1"/>
  <c r="K143" i="12"/>
  <c r="J143" i="12" s="1"/>
  <c r="N143" i="12"/>
  <c r="M143" i="12" s="1"/>
  <c r="Q143" i="12"/>
  <c r="P143" i="12" s="1"/>
  <c r="R143" i="12"/>
  <c r="S143" i="12"/>
  <c r="AA143" i="12"/>
  <c r="AE143" i="12"/>
  <c r="H144" i="12"/>
  <c r="G144" i="12" s="1"/>
  <c r="K144" i="12"/>
  <c r="J144" i="12" s="1"/>
  <c r="N144" i="12"/>
  <c r="M144" i="12" s="1"/>
  <c r="Q144" i="12"/>
  <c r="P144" i="12" s="1"/>
  <c r="R144" i="12"/>
  <c r="S144" i="12"/>
  <c r="AA144" i="12"/>
  <c r="AE144" i="12"/>
  <c r="H145" i="12"/>
  <c r="G145" i="12" s="1"/>
  <c r="K145" i="12"/>
  <c r="J145" i="12" s="1"/>
  <c r="N145" i="12"/>
  <c r="M145" i="12" s="1"/>
  <c r="Q145" i="12"/>
  <c r="P145" i="12" s="1"/>
  <c r="R145" i="12"/>
  <c r="S145" i="12"/>
  <c r="AA145" i="12"/>
  <c r="AE145" i="12"/>
  <c r="H146" i="12"/>
  <c r="G146" i="12" s="1"/>
  <c r="K146" i="12"/>
  <c r="J146" i="12" s="1"/>
  <c r="N146" i="12"/>
  <c r="M146" i="12" s="1"/>
  <c r="Q146" i="12"/>
  <c r="P146" i="12" s="1"/>
  <c r="R146" i="12"/>
  <c r="S146" i="12"/>
  <c r="AA146" i="12"/>
  <c r="AE146" i="12"/>
  <c r="H147" i="12"/>
  <c r="G147" i="12" s="1"/>
  <c r="J147" i="12"/>
  <c r="K147" i="12"/>
  <c r="M147" i="12"/>
  <c r="N147" i="12"/>
  <c r="P147" i="12"/>
  <c r="Q147" i="12"/>
  <c r="R147" i="12"/>
  <c r="S147" i="12"/>
  <c r="AA147" i="12"/>
  <c r="AE147" i="12"/>
  <c r="G148" i="12"/>
  <c r="H148" i="12"/>
  <c r="J148" i="12"/>
  <c r="K148" i="12"/>
  <c r="M148" i="12"/>
  <c r="N148" i="12"/>
  <c r="P148" i="12"/>
  <c r="Q148" i="12"/>
  <c r="R148" i="12"/>
  <c r="S148" i="12"/>
  <c r="AA148" i="12"/>
  <c r="AE148" i="12"/>
  <c r="G149" i="12"/>
  <c r="H149" i="12"/>
  <c r="J149" i="12"/>
  <c r="K149" i="12"/>
  <c r="M149" i="12"/>
  <c r="N149" i="12"/>
  <c r="P149" i="12"/>
  <c r="Q149" i="12"/>
  <c r="R149" i="12"/>
  <c r="S149" i="12"/>
  <c r="AA149" i="12"/>
  <c r="AE149" i="12"/>
  <c r="G150" i="12"/>
  <c r="H150" i="12"/>
  <c r="J150" i="12"/>
  <c r="K150" i="12"/>
  <c r="M150" i="12"/>
  <c r="N150" i="12"/>
  <c r="P150" i="12"/>
  <c r="Q150" i="12"/>
  <c r="R150" i="12"/>
  <c r="S150" i="12"/>
  <c r="AA150" i="12"/>
  <c r="AE150" i="12"/>
  <c r="G151" i="12"/>
  <c r="H151" i="12"/>
  <c r="J151" i="12"/>
  <c r="K151" i="12"/>
  <c r="M151" i="12"/>
  <c r="N151" i="12"/>
  <c r="P151" i="12"/>
  <c r="Q151" i="12"/>
  <c r="R151" i="12"/>
  <c r="S151" i="12"/>
  <c r="AA151" i="12"/>
  <c r="AE151" i="12"/>
  <c r="G152" i="12"/>
  <c r="H152" i="12"/>
  <c r="J152" i="12"/>
  <c r="K152" i="12"/>
  <c r="M152" i="12"/>
  <c r="N152" i="12"/>
  <c r="P152" i="12"/>
  <c r="Q152" i="12"/>
  <c r="R152" i="12"/>
  <c r="S152" i="12"/>
  <c r="AA152" i="12"/>
  <c r="AE152" i="12"/>
  <c r="G153" i="12"/>
  <c r="H153" i="12"/>
  <c r="J153" i="12"/>
  <c r="K153" i="12"/>
  <c r="M153" i="12"/>
  <c r="N153" i="12"/>
  <c r="P153" i="12"/>
  <c r="Q153" i="12"/>
  <c r="R153" i="12"/>
  <c r="S153" i="12"/>
  <c r="AA153" i="12"/>
  <c r="AE153" i="12"/>
  <c r="G154" i="12"/>
  <c r="H154" i="12"/>
  <c r="J154" i="12"/>
  <c r="K154" i="12"/>
  <c r="M154" i="12"/>
  <c r="N154" i="12"/>
  <c r="P154" i="12"/>
  <c r="Q154" i="12"/>
  <c r="R154" i="12"/>
  <c r="S154" i="12"/>
  <c r="AA154" i="12"/>
  <c r="AE154" i="12"/>
  <c r="G155" i="12"/>
  <c r="H155" i="12"/>
  <c r="J155" i="12"/>
  <c r="K155" i="12"/>
  <c r="M155" i="12"/>
  <c r="N155" i="12"/>
  <c r="P155" i="12"/>
  <c r="Q155" i="12"/>
  <c r="R155" i="12"/>
  <c r="S155" i="12"/>
  <c r="AA155" i="12"/>
  <c r="AE155" i="12"/>
  <c r="G156" i="12"/>
  <c r="H156" i="12"/>
  <c r="J156" i="12"/>
  <c r="K156" i="12"/>
  <c r="M156" i="12"/>
  <c r="N156" i="12"/>
  <c r="P156" i="12"/>
  <c r="Q156" i="12"/>
  <c r="R156" i="12"/>
  <c r="S156" i="12"/>
  <c r="AA156" i="12"/>
  <c r="AE156" i="12"/>
  <c r="G157" i="12"/>
  <c r="H157" i="12"/>
  <c r="J157" i="12"/>
  <c r="K157" i="12"/>
  <c r="M157" i="12"/>
  <c r="N157" i="12"/>
  <c r="P157" i="12"/>
  <c r="Q157" i="12"/>
  <c r="R157" i="12"/>
  <c r="S157" i="12"/>
  <c r="AA157" i="12"/>
  <c r="AE157" i="12"/>
  <c r="G158" i="12"/>
  <c r="H158" i="12"/>
  <c r="J158" i="12"/>
  <c r="K158" i="12"/>
  <c r="M158" i="12"/>
  <c r="N158" i="12"/>
  <c r="P158" i="12"/>
  <c r="Q158" i="12"/>
  <c r="R158" i="12"/>
  <c r="S158" i="12"/>
  <c r="AA158" i="12"/>
  <c r="AE158" i="12"/>
  <c r="G159" i="12"/>
  <c r="H159" i="12"/>
  <c r="J159" i="12"/>
  <c r="K159" i="12"/>
  <c r="M159" i="12"/>
  <c r="N159" i="12"/>
  <c r="P159" i="12"/>
  <c r="Q159" i="12"/>
  <c r="R159" i="12"/>
  <c r="S159" i="12"/>
  <c r="AA159" i="12"/>
  <c r="AE159" i="12"/>
  <c r="G160" i="12"/>
  <c r="H160" i="12"/>
  <c r="J160" i="12"/>
  <c r="K160" i="12"/>
  <c r="M160" i="12"/>
  <c r="N160" i="12"/>
  <c r="P160" i="12"/>
  <c r="Q160" i="12"/>
  <c r="R160" i="12"/>
  <c r="S160" i="12"/>
  <c r="AA160" i="12"/>
  <c r="AE160" i="12"/>
  <c r="G161" i="12"/>
  <c r="H161" i="12"/>
  <c r="J161" i="12"/>
  <c r="K161" i="12"/>
  <c r="M161" i="12"/>
  <c r="N161" i="12"/>
  <c r="P161" i="12"/>
  <c r="Q161" i="12"/>
  <c r="R161" i="12"/>
  <c r="S161" i="12"/>
  <c r="AA161" i="12"/>
  <c r="AE161" i="12"/>
  <c r="G162" i="12"/>
  <c r="H162" i="12"/>
  <c r="J162" i="12"/>
  <c r="K162" i="12"/>
  <c r="M162" i="12"/>
  <c r="N162" i="12"/>
  <c r="P162" i="12"/>
  <c r="Q162" i="12"/>
  <c r="R162" i="12"/>
  <c r="S162" i="12"/>
  <c r="AA162" i="12"/>
  <c r="AE162" i="12"/>
  <c r="G163" i="12"/>
  <c r="H163" i="12"/>
  <c r="J163" i="12"/>
  <c r="K163" i="12"/>
  <c r="M163" i="12"/>
  <c r="N163" i="12"/>
  <c r="P163" i="12"/>
  <c r="Q163" i="12"/>
  <c r="R163" i="12"/>
  <c r="S163" i="12"/>
  <c r="AA163" i="12"/>
  <c r="AE163" i="12"/>
  <c r="G164" i="12"/>
  <c r="H164" i="12"/>
  <c r="J164" i="12"/>
  <c r="K164" i="12"/>
  <c r="M164" i="12"/>
  <c r="N164" i="12"/>
  <c r="P164" i="12"/>
  <c r="Q164" i="12"/>
  <c r="R164" i="12"/>
  <c r="S164" i="12"/>
  <c r="AA164" i="12"/>
  <c r="AE164" i="12"/>
  <c r="G165" i="12"/>
  <c r="H165" i="12"/>
  <c r="J165" i="12"/>
  <c r="K165" i="12"/>
  <c r="M165" i="12"/>
  <c r="N165" i="12"/>
  <c r="P165" i="12"/>
  <c r="Q165" i="12"/>
  <c r="R165" i="12"/>
  <c r="S165" i="12"/>
  <c r="AA165" i="12"/>
  <c r="AE165" i="12"/>
  <c r="G166" i="12"/>
  <c r="H166" i="12"/>
  <c r="J166" i="12"/>
  <c r="K166" i="12"/>
  <c r="M166" i="12"/>
  <c r="N166" i="12"/>
  <c r="P166" i="12"/>
  <c r="Q166" i="12"/>
  <c r="R166" i="12"/>
  <c r="S166" i="12"/>
  <c r="AA166" i="12"/>
  <c r="AE166" i="12"/>
  <c r="G167" i="12"/>
  <c r="H167" i="12"/>
  <c r="J167" i="12"/>
  <c r="K167" i="12"/>
  <c r="M167" i="12"/>
  <c r="N167" i="12"/>
  <c r="P167" i="12"/>
  <c r="Q167" i="12"/>
  <c r="R167" i="12"/>
  <c r="S167" i="12"/>
  <c r="AA167" i="12"/>
  <c r="AE167" i="12"/>
  <c r="G168" i="12"/>
  <c r="H168" i="12"/>
  <c r="J168" i="12"/>
  <c r="K168" i="12"/>
  <c r="M168" i="12"/>
  <c r="N168" i="12"/>
  <c r="P168" i="12"/>
  <c r="Q168" i="12"/>
  <c r="R168" i="12"/>
  <c r="S168" i="12"/>
  <c r="AA168" i="12"/>
  <c r="AE168" i="12"/>
  <c r="G169" i="12"/>
  <c r="H169" i="12"/>
  <c r="J169" i="12"/>
  <c r="K169" i="12"/>
  <c r="M169" i="12"/>
  <c r="N169" i="12"/>
  <c r="P169" i="12"/>
  <c r="Q169" i="12"/>
  <c r="R169" i="12"/>
  <c r="S169" i="12"/>
  <c r="AA169" i="12"/>
  <c r="AE169" i="12"/>
  <c r="G170" i="12"/>
  <c r="H170" i="12"/>
  <c r="J170" i="12"/>
  <c r="K170" i="12"/>
  <c r="M170" i="12"/>
  <c r="N170" i="12"/>
  <c r="P170" i="12"/>
  <c r="Q170" i="12"/>
  <c r="R170" i="12"/>
  <c r="S170" i="12"/>
  <c r="AA170" i="12"/>
  <c r="AE170" i="12"/>
  <c r="G171" i="12"/>
  <c r="H171" i="12"/>
  <c r="J171" i="12"/>
  <c r="K171" i="12"/>
  <c r="M171" i="12"/>
  <c r="N171" i="12"/>
  <c r="P171" i="12"/>
  <c r="Q171" i="12"/>
  <c r="R171" i="12"/>
  <c r="S171" i="12"/>
  <c r="AA171" i="12"/>
  <c r="AE171" i="12"/>
  <c r="G172" i="12"/>
  <c r="H172" i="12"/>
  <c r="J172" i="12"/>
  <c r="K172" i="12"/>
  <c r="M172" i="12"/>
  <c r="N172" i="12"/>
  <c r="P172" i="12"/>
  <c r="Q172" i="12"/>
  <c r="R172" i="12"/>
  <c r="S172" i="12"/>
  <c r="AA172" i="12"/>
  <c r="AE172" i="12"/>
  <c r="G173" i="12"/>
  <c r="H173" i="12"/>
  <c r="J173" i="12"/>
  <c r="K173" i="12"/>
  <c r="M173" i="12"/>
  <c r="N173" i="12"/>
  <c r="P173" i="12"/>
  <c r="Q173" i="12"/>
  <c r="R173" i="12"/>
  <c r="S173" i="12"/>
  <c r="AA173" i="12"/>
  <c r="AE173" i="12"/>
  <c r="G174" i="12"/>
  <c r="H174" i="12"/>
  <c r="J174" i="12"/>
  <c r="K174" i="12"/>
  <c r="M174" i="12"/>
  <c r="N174" i="12"/>
  <c r="P174" i="12"/>
  <c r="Q174" i="12"/>
  <c r="R174" i="12"/>
  <c r="S174" i="12"/>
  <c r="AA174" i="12"/>
  <c r="AE174" i="12"/>
  <c r="G175" i="12"/>
  <c r="H175" i="12"/>
  <c r="J175" i="12"/>
  <c r="K175" i="12"/>
  <c r="M175" i="12"/>
  <c r="N175" i="12"/>
  <c r="P175" i="12"/>
  <c r="Q175" i="12"/>
  <c r="R175" i="12"/>
  <c r="S175" i="12"/>
  <c r="AA175" i="12"/>
  <c r="AE175" i="12"/>
  <c r="G176" i="12"/>
  <c r="H176" i="12"/>
  <c r="J176" i="12"/>
  <c r="K176" i="12"/>
  <c r="M176" i="12"/>
  <c r="N176" i="12"/>
  <c r="P176" i="12"/>
  <c r="Q176" i="12"/>
  <c r="R176" i="12"/>
  <c r="S176" i="12"/>
  <c r="AA176" i="12"/>
  <c r="AE176" i="12"/>
  <c r="G177" i="12"/>
  <c r="H177" i="12"/>
  <c r="J177" i="12"/>
  <c r="K177" i="12"/>
  <c r="M177" i="12"/>
  <c r="N177" i="12"/>
  <c r="P177" i="12"/>
  <c r="Q177" i="12"/>
  <c r="R177" i="12"/>
  <c r="S177" i="12"/>
  <c r="AA177" i="12"/>
  <c r="AE177" i="12"/>
  <c r="G178" i="12"/>
  <c r="H178" i="12"/>
  <c r="J178" i="12"/>
  <c r="K178" i="12"/>
  <c r="M178" i="12"/>
  <c r="N178" i="12"/>
  <c r="P178" i="12"/>
  <c r="Q178" i="12"/>
  <c r="R178" i="12"/>
  <c r="S178" i="12"/>
  <c r="AA178" i="12"/>
  <c r="AE178" i="12"/>
  <c r="G179" i="12"/>
  <c r="H179" i="12"/>
  <c r="J179" i="12"/>
  <c r="K179" i="12"/>
  <c r="M179" i="12"/>
  <c r="N179" i="12"/>
  <c r="P179" i="12"/>
  <c r="Q179" i="12"/>
  <c r="R179" i="12"/>
  <c r="S179" i="12"/>
  <c r="AA179" i="12"/>
  <c r="AE179" i="12"/>
  <c r="G180" i="12"/>
  <c r="H180" i="12"/>
  <c r="J180" i="12"/>
  <c r="K180" i="12"/>
  <c r="M180" i="12"/>
  <c r="N180" i="12"/>
  <c r="P180" i="12"/>
  <c r="Q180" i="12"/>
  <c r="R180" i="12"/>
  <c r="S180" i="12"/>
  <c r="AA180" i="12"/>
  <c r="AE180" i="12"/>
  <c r="H181" i="12"/>
  <c r="G181" i="12" s="1"/>
  <c r="K181" i="12"/>
  <c r="J181" i="12" s="1"/>
  <c r="N181" i="12"/>
  <c r="M181" i="12" s="1"/>
  <c r="Q181" i="12"/>
  <c r="P181" i="12" s="1"/>
  <c r="R181" i="12"/>
  <c r="S181" i="12"/>
  <c r="AA181" i="12"/>
  <c r="AE181" i="12"/>
  <c r="H182" i="12"/>
  <c r="G182" i="12" s="1"/>
  <c r="K182" i="12"/>
  <c r="J182" i="12" s="1"/>
  <c r="N182" i="12"/>
  <c r="M182" i="12" s="1"/>
  <c r="Q182" i="12"/>
  <c r="P182" i="12" s="1"/>
  <c r="R182" i="12"/>
  <c r="S182" i="12"/>
  <c r="AA182" i="12"/>
  <c r="AE182" i="12"/>
  <c r="H183" i="12"/>
  <c r="G183" i="12" s="1"/>
  <c r="K183" i="12"/>
  <c r="J183" i="12" s="1"/>
  <c r="N183" i="12"/>
  <c r="M183" i="12" s="1"/>
  <c r="Q183" i="12"/>
  <c r="P183" i="12" s="1"/>
  <c r="R183" i="12"/>
  <c r="S183" i="12"/>
  <c r="AA183" i="12"/>
  <c r="AE183" i="12"/>
  <c r="H184" i="12"/>
  <c r="G184" i="12" s="1"/>
  <c r="K184" i="12"/>
  <c r="J184" i="12" s="1"/>
  <c r="N184" i="12"/>
  <c r="M184" i="12" s="1"/>
  <c r="Q184" i="12"/>
  <c r="P184" i="12" s="1"/>
  <c r="R184" i="12"/>
  <c r="S184" i="12"/>
  <c r="AA184" i="12"/>
  <c r="AE184" i="12"/>
  <c r="H185" i="12"/>
  <c r="G185" i="12" s="1"/>
  <c r="K185" i="12"/>
  <c r="J185" i="12" s="1"/>
  <c r="N185" i="12"/>
  <c r="M185" i="12" s="1"/>
  <c r="Q185" i="12"/>
  <c r="P185" i="12" s="1"/>
  <c r="R185" i="12"/>
  <c r="S185" i="12"/>
  <c r="AA185" i="12"/>
  <c r="AE185" i="12"/>
  <c r="H186" i="12"/>
  <c r="G186" i="12" s="1"/>
  <c r="K186" i="12"/>
  <c r="J186" i="12" s="1"/>
  <c r="N186" i="12"/>
  <c r="M186" i="12" s="1"/>
  <c r="Q186" i="12"/>
  <c r="P186" i="12" s="1"/>
  <c r="R186" i="12"/>
  <c r="S186" i="12"/>
  <c r="AA186" i="12"/>
  <c r="AE186" i="12"/>
  <c r="H187" i="12"/>
  <c r="G187" i="12" s="1"/>
  <c r="K187" i="12"/>
  <c r="J187" i="12" s="1"/>
  <c r="N187" i="12"/>
  <c r="M187" i="12" s="1"/>
  <c r="Q187" i="12"/>
  <c r="P187" i="12" s="1"/>
  <c r="R187" i="12"/>
  <c r="S187" i="12"/>
  <c r="AA187" i="12"/>
  <c r="AE187" i="12"/>
  <c r="H188" i="12"/>
  <c r="G188" i="12" s="1"/>
  <c r="K188" i="12"/>
  <c r="J188" i="12" s="1"/>
  <c r="N188" i="12"/>
  <c r="M188" i="12" s="1"/>
  <c r="Q188" i="12"/>
  <c r="P188" i="12" s="1"/>
  <c r="R188" i="12"/>
  <c r="S188" i="12"/>
  <c r="AA188" i="12"/>
  <c r="AE188" i="12"/>
  <c r="H189" i="12"/>
  <c r="G189" i="12" s="1"/>
  <c r="K189" i="12"/>
  <c r="J189" i="12" s="1"/>
  <c r="N189" i="12"/>
  <c r="M189" i="12" s="1"/>
  <c r="Q189" i="12"/>
  <c r="P189" i="12" s="1"/>
  <c r="R189" i="12"/>
  <c r="S189" i="12"/>
  <c r="AA189" i="12"/>
  <c r="AE189" i="12"/>
  <c r="H190" i="12"/>
  <c r="G190" i="12" s="1"/>
  <c r="K190" i="12"/>
  <c r="J190" i="12" s="1"/>
  <c r="N190" i="12"/>
  <c r="M190" i="12" s="1"/>
  <c r="Q190" i="12"/>
  <c r="P190" i="12" s="1"/>
  <c r="R190" i="12"/>
  <c r="S190" i="12"/>
  <c r="AA190" i="12"/>
  <c r="AE190" i="12"/>
  <c r="H191" i="12"/>
  <c r="G191" i="12" s="1"/>
  <c r="K191" i="12"/>
  <c r="J191" i="12" s="1"/>
  <c r="N191" i="12"/>
  <c r="M191" i="12" s="1"/>
  <c r="Q191" i="12"/>
  <c r="P191" i="12" s="1"/>
  <c r="R191" i="12"/>
  <c r="S191" i="12"/>
  <c r="AA191" i="12"/>
  <c r="AE191" i="12"/>
  <c r="H192" i="12"/>
  <c r="G192" i="12" s="1"/>
  <c r="K192" i="12"/>
  <c r="J192" i="12" s="1"/>
  <c r="N192" i="12"/>
  <c r="M192" i="12" s="1"/>
  <c r="Q192" i="12"/>
  <c r="P192" i="12" s="1"/>
  <c r="R192" i="12"/>
  <c r="S192" i="12"/>
  <c r="AA192" i="12"/>
  <c r="AE192" i="12"/>
  <c r="H193" i="12"/>
  <c r="G193" i="12" s="1"/>
  <c r="K193" i="12"/>
  <c r="J193" i="12" s="1"/>
  <c r="N193" i="12"/>
  <c r="M193" i="12" s="1"/>
  <c r="Q193" i="12"/>
  <c r="P193" i="12" s="1"/>
  <c r="R193" i="12"/>
  <c r="S193" i="12"/>
  <c r="AA193" i="12"/>
  <c r="AE193" i="12"/>
  <c r="H194" i="12"/>
  <c r="G194" i="12" s="1"/>
  <c r="K194" i="12"/>
  <c r="J194" i="12" s="1"/>
  <c r="N194" i="12"/>
  <c r="M194" i="12" s="1"/>
  <c r="Q194" i="12"/>
  <c r="P194" i="12" s="1"/>
  <c r="R194" i="12"/>
  <c r="S194" i="12"/>
  <c r="AA194" i="12"/>
  <c r="AE194" i="12"/>
  <c r="H195" i="12"/>
  <c r="G195" i="12" s="1"/>
  <c r="K195" i="12"/>
  <c r="J195" i="12" s="1"/>
  <c r="N195" i="12"/>
  <c r="M195" i="12" s="1"/>
  <c r="Q195" i="12"/>
  <c r="P195" i="12" s="1"/>
  <c r="R195" i="12"/>
  <c r="S195" i="12"/>
  <c r="AA195" i="12"/>
  <c r="AE195" i="12"/>
  <c r="H196" i="12"/>
  <c r="G196" i="12" s="1"/>
  <c r="K196" i="12"/>
  <c r="J196" i="12" s="1"/>
  <c r="N196" i="12"/>
  <c r="M196" i="12" s="1"/>
  <c r="Q196" i="12"/>
  <c r="P196" i="12" s="1"/>
  <c r="R196" i="12"/>
  <c r="S196" i="12"/>
  <c r="AA196" i="12"/>
  <c r="AE196" i="12"/>
  <c r="H197" i="12"/>
  <c r="G197" i="12" s="1"/>
  <c r="K197" i="12"/>
  <c r="J197" i="12" s="1"/>
  <c r="N197" i="12"/>
  <c r="M197" i="12" s="1"/>
  <c r="Q197" i="12"/>
  <c r="P197" i="12" s="1"/>
  <c r="R197" i="12"/>
  <c r="S197" i="12"/>
  <c r="AA197" i="12"/>
  <c r="AE197" i="12"/>
  <c r="H198" i="12"/>
  <c r="G198" i="12" s="1"/>
  <c r="K198" i="12"/>
  <c r="J198" i="12" s="1"/>
  <c r="N198" i="12"/>
  <c r="M198" i="12" s="1"/>
  <c r="Q198" i="12"/>
  <c r="P198" i="12" s="1"/>
  <c r="R198" i="12"/>
  <c r="S198" i="12"/>
  <c r="AA198" i="12"/>
  <c r="AE198" i="12"/>
  <c r="H199" i="12"/>
  <c r="G199" i="12" s="1"/>
  <c r="K199" i="12"/>
  <c r="J199" i="12" s="1"/>
  <c r="N199" i="12"/>
  <c r="M199" i="12" s="1"/>
  <c r="Q199" i="12"/>
  <c r="P199" i="12" s="1"/>
  <c r="R199" i="12"/>
  <c r="S199" i="12"/>
  <c r="AA199" i="12"/>
  <c r="AE199" i="12"/>
  <c r="H200" i="12"/>
  <c r="G200" i="12" s="1"/>
  <c r="K200" i="12"/>
  <c r="J200" i="12" s="1"/>
  <c r="N200" i="12"/>
  <c r="M200" i="12" s="1"/>
  <c r="Q200" i="12"/>
  <c r="P200" i="12" s="1"/>
  <c r="R200" i="12"/>
  <c r="S200" i="12"/>
  <c r="AA200" i="12"/>
  <c r="AE200" i="12"/>
  <c r="H201" i="12"/>
  <c r="G201" i="12" s="1"/>
  <c r="K201" i="12"/>
  <c r="J201" i="12" s="1"/>
  <c r="N201" i="12"/>
  <c r="M201" i="12" s="1"/>
  <c r="Q201" i="12"/>
  <c r="P201" i="12" s="1"/>
  <c r="R201" i="12"/>
  <c r="S201" i="12"/>
  <c r="AA201" i="12"/>
  <c r="AE201" i="12"/>
  <c r="H202" i="12"/>
  <c r="G202" i="12" s="1"/>
  <c r="K202" i="12"/>
  <c r="J202" i="12" s="1"/>
  <c r="N202" i="12"/>
  <c r="M202" i="12" s="1"/>
  <c r="Q202" i="12"/>
  <c r="P202" i="12" s="1"/>
  <c r="R202" i="12"/>
  <c r="S202" i="12"/>
  <c r="AA202" i="12"/>
  <c r="AE202" i="12"/>
  <c r="H203" i="12"/>
  <c r="G203" i="12" s="1"/>
  <c r="K203" i="12"/>
  <c r="J203" i="12" s="1"/>
  <c r="N203" i="12"/>
  <c r="M203" i="12" s="1"/>
  <c r="Q203" i="12"/>
  <c r="P203" i="12" s="1"/>
  <c r="R203" i="12"/>
  <c r="S203" i="12"/>
  <c r="AA203" i="12"/>
  <c r="AE203" i="12"/>
  <c r="H204" i="12"/>
  <c r="G204" i="12" s="1"/>
  <c r="K204" i="12"/>
  <c r="J204" i="12" s="1"/>
  <c r="N204" i="12"/>
  <c r="M204" i="12" s="1"/>
  <c r="Q204" i="12"/>
  <c r="P204" i="12" s="1"/>
  <c r="R204" i="12"/>
  <c r="S204" i="12"/>
  <c r="AA204" i="12"/>
  <c r="AE204" i="12"/>
  <c r="H205" i="12"/>
  <c r="G205" i="12" s="1"/>
  <c r="K205" i="12"/>
  <c r="J205" i="12" s="1"/>
  <c r="N205" i="12"/>
  <c r="M205" i="12" s="1"/>
  <c r="Q205" i="12"/>
  <c r="P205" i="12" s="1"/>
  <c r="R205" i="12"/>
  <c r="S205" i="12"/>
  <c r="AA205" i="12"/>
  <c r="AE205" i="12"/>
  <c r="H206" i="12"/>
  <c r="G206" i="12" s="1"/>
  <c r="K206" i="12"/>
  <c r="J206" i="12" s="1"/>
  <c r="N206" i="12"/>
  <c r="M206" i="12" s="1"/>
  <c r="Q206" i="12"/>
  <c r="P206" i="12" s="1"/>
  <c r="R206" i="12"/>
  <c r="S206" i="12"/>
  <c r="AA206" i="12"/>
  <c r="AE206" i="12"/>
  <c r="H207" i="12"/>
  <c r="G207" i="12" s="1"/>
  <c r="K207" i="12"/>
  <c r="J207" i="12" s="1"/>
  <c r="N207" i="12"/>
  <c r="M207" i="12" s="1"/>
  <c r="Q207" i="12"/>
  <c r="P207" i="12" s="1"/>
  <c r="R207" i="12"/>
  <c r="S207" i="12"/>
  <c r="AA207" i="12"/>
  <c r="AE207" i="12"/>
  <c r="H208" i="12"/>
  <c r="G208" i="12" s="1"/>
  <c r="K208" i="12"/>
  <c r="J208" i="12" s="1"/>
  <c r="N208" i="12"/>
  <c r="M208" i="12" s="1"/>
  <c r="Q208" i="12"/>
  <c r="P208" i="12" s="1"/>
  <c r="R208" i="12"/>
  <c r="S208" i="12"/>
  <c r="AA208" i="12"/>
  <c r="AE208" i="12"/>
  <c r="H209" i="12"/>
  <c r="G209" i="12" s="1"/>
  <c r="K209" i="12"/>
  <c r="J209" i="12" s="1"/>
  <c r="N209" i="12"/>
  <c r="M209" i="12" s="1"/>
  <c r="Q209" i="12"/>
  <c r="P209" i="12" s="1"/>
  <c r="R209" i="12"/>
  <c r="S209" i="12"/>
  <c r="AA209" i="12"/>
  <c r="AE209" i="12"/>
  <c r="H210" i="12"/>
  <c r="G210" i="12" s="1"/>
  <c r="K210" i="12"/>
  <c r="J210" i="12" s="1"/>
  <c r="N210" i="12"/>
  <c r="M210" i="12" s="1"/>
  <c r="Q210" i="12"/>
  <c r="P210" i="12" s="1"/>
  <c r="R210" i="12"/>
  <c r="S210" i="12"/>
  <c r="AA210" i="12"/>
  <c r="AE210" i="12"/>
  <c r="H211" i="12"/>
  <c r="G211" i="12" s="1"/>
  <c r="K211" i="12"/>
  <c r="J211" i="12" s="1"/>
  <c r="N211" i="12"/>
  <c r="M211" i="12" s="1"/>
  <c r="Q211" i="12"/>
  <c r="P211" i="12" s="1"/>
  <c r="R211" i="12"/>
  <c r="S211" i="12"/>
  <c r="AA211" i="12"/>
  <c r="AE211" i="12"/>
  <c r="H212" i="12"/>
  <c r="G212" i="12" s="1"/>
  <c r="K212" i="12"/>
  <c r="J212" i="12" s="1"/>
  <c r="N212" i="12"/>
  <c r="M212" i="12" s="1"/>
  <c r="Q212" i="12"/>
  <c r="P212" i="12" s="1"/>
  <c r="R212" i="12"/>
  <c r="S212" i="12"/>
  <c r="AA212" i="12"/>
  <c r="AE212" i="12"/>
  <c r="H213" i="12"/>
  <c r="G213" i="12" s="1"/>
  <c r="K213" i="12"/>
  <c r="J213" i="12" s="1"/>
  <c r="N213" i="12"/>
  <c r="M213" i="12" s="1"/>
  <c r="Q213" i="12"/>
  <c r="P213" i="12" s="1"/>
  <c r="R213" i="12"/>
  <c r="S213" i="12"/>
  <c r="AA213" i="12"/>
  <c r="AE213" i="12"/>
  <c r="H214" i="12"/>
  <c r="G214" i="12" s="1"/>
  <c r="K214" i="12"/>
  <c r="J214" i="12" s="1"/>
  <c r="N214" i="12"/>
  <c r="M214" i="12" s="1"/>
  <c r="Q214" i="12"/>
  <c r="P214" i="12" s="1"/>
  <c r="R214" i="12"/>
  <c r="S214" i="12"/>
  <c r="AA214" i="12"/>
  <c r="AE214" i="12"/>
  <c r="H215" i="12"/>
  <c r="G215" i="12" s="1"/>
  <c r="K215" i="12"/>
  <c r="J215" i="12" s="1"/>
  <c r="N215" i="12"/>
  <c r="M215" i="12" s="1"/>
  <c r="Q215" i="12"/>
  <c r="P215" i="12" s="1"/>
  <c r="R215" i="12"/>
  <c r="S215" i="12"/>
  <c r="AA215" i="12"/>
  <c r="AE215" i="12"/>
  <c r="H216" i="12"/>
  <c r="G216" i="12" s="1"/>
  <c r="K216" i="12"/>
  <c r="J216" i="12" s="1"/>
  <c r="N216" i="12"/>
  <c r="M216" i="12" s="1"/>
  <c r="Q216" i="12"/>
  <c r="P216" i="12" s="1"/>
  <c r="R216" i="12"/>
  <c r="S216" i="12"/>
  <c r="AA216" i="12"/>
  <c r="AE216" i="12"/>
  <c r="H217" i="12"/>
  <c r="G217" i="12" s="1"/>
  <c r="K217" i="12"/>
  <c r="J217" i="12" s="1"/>
  <c r="N217" i="12"/>
  <c r="M217" i="12" s="1"/>
  <c r="Q217" i="12"/>
  <c r="P217" i="12" s="1"/>
  <c r="R217" i="12"/>
  <c r="S217" i="12"/>
  <c r="AA217" i="12"/>
  <c r="AE217" i="12"/>
  <c r="H218" i="12"/>
  <c r="G218" i="12" s="1"/>
  <c r="K218" i="12"/>
  <c r="J218" i="12" s="1"/>
  <c r="N218" i="12"/>
  <c r="M218" i="12" s="1"/>
  <c r="Q218" i="12"/>
  <c r="P218" i="12" s="1"/>
  <c r="R218" i="12"/>
  <c r="S218" i="12"/>
  <c r="AA218" i="12"/>
  <c r="AE218" i="12"/>
  <c r="H219" i="12"/>
  <c r="G219" i="12" s="1"/>
  <c r="K219" i="12"/>
  <c r="J219" i="12" s="1"/>
  <c r="N219" i="12"/>
  <c r="M219" i="12" s="1"/>
  <c r="Q219" i="12"/>
  <c r="P219" i="12" s="1"/>
  <c r="R219" i="12"/>
  <c r="S219" i="12"/>
  <c r="AA219" i="12"/>
  <c r="AE219" i="12"/>
  <c r="H220" i="12"/>
  <c r="G220" i="12" s="1"/>
  <c r="K220" i="12"/>
  <c r="J220" i="12" s="1"/>
  <c r="N220" i="12"/>
  <c r="M220" i="12" s="1"/>
  <c r="Q220" i="12"/>
  <c r="P220" i="12" s="1"/>
  <c r="R220" i="12"/>
  <c r="S220" i="12"/>
  <c r="AA220" i="12"/>
  <c r="AE220" i="12"/>
  <c r="H221" i="12"/>
  <c r="G221" i="12" s="1"/>
  <c r="K221" i="12"/>
  <c r="J221" i="12" s="1"/>
  <c r="N221" i="12"/>
  <c r="M221" i="12" s="1"/>
  <c r="Q221" i="12"/>
  <c r="P221" i="12" s="1"/>
  <c r="R221" i="12"/>
  <c r="S221" i="12"/>
  <c r="AA221" i="12"/>
  <c r="AE221" i="12"/>
  <c r="H222" i="12"/>
  <c r="G222" i="12" s="1"/>
  <c r="K222" i="12"/>
  <c r="J222" i="12" s="1"/>
  <c r="N222" i="12"/>
  <c r="M222" i="12" s="1"/>
  <c r="Q222" i="12"/>
  <c r="P222" i="12" s="1"/>
  <c r="R222" i="12"/>
  <c r="S222" i="12"/>
  <c r="AA222" i="12"/>
  <c r="AE222" i="12"/>
  <c r="H223" i="12"/>
  <c r="G223" i="12" s="1"/>
  <c r="K223" i="12"/>
  <c r="J223" i="12" s="1"/>
  <c r="N223" i="12"/>
  <c r="M223" i="12" s="1"/>
  <c r="Q223" i="12"/>
  <c r="P223" i="12" s="1"/>
  <c r="R223" i="12"/>
  <c r="S223" i="12"/>
  <c r="AA223" i="12"/>
  <c r="AE223" i="12"/>
  <c r="H224" i="12"/>
  <c r="G224" i="12" s="1"/>
  <c r="K224" i="12"/>
  <c r="J224" i="12" s="1"/>
  <c r="N224" i="12"/>
  <c r="M224" i="12" s="1"/>
  <c r="Q224" i="12"/>
  <c r="P224" i="12" s="1"/>
  <c r="R224" i="12"/>
  <c r="S224" i="12"/>
  <c r="AA224" i="12"/>
  <c r="AE224" i="12"/>
  <c r="H225" i="12"/>
  <c r="G225" i="12" s="1"/>
  <c r="K225" i="12"/>
  <c r="J225" i="12" s="1"/>
  <c r="N225" i="12"/>
  <c r="M225" i="12" s="1"/>
  <c r="Q225" i="12"/>
  <c r="P225" i="12" s="1"/>
  <c r="R225" i="12"/>
  <c r="S225" i="12"/>
  <c r="AA225" i="12"/>
  <c r="AE225" i="12"/>
  <c r="H226" i="12"/>
  <c r="G226" i="12" s="1"/>
  <c r="K226" i="12"/>
  <c r="J226" i="12" s="1"/>
  <c r="N226" i="12"/>
  <c r="M226" i="12" s="1"/>
  <c r="Q226" i="12"/>
  <c r="P226" i="12" s="1"/>
  <c r="R226" i="12"/>
  <c r="S226" i="12"/>
  <c r="AA226" i="12"/>
  <c r="AE226" i="12"/>
  <c r="H227" i="12"/>
  <c r="G227" i="12" s="1"/>
  <c r="K227" i="12"/>
  <c r="J227" i="12" s="1"/>
  <c r="N227" i="12"/>
  <c r="M227" i="12" s="1"/>
  <c r="Q227" i="12"/>
  <c r="P227" i="12" s="1"/>
  <c r="R227" i="12"/>
  <c r="S227" i="12"/>
  <c r="AA227" i="12"/>
  <c r="AE227" i="12"/>
  <c r="H228" i="12"/>
  <c r="G228" i="12" s="1"/>
  <c r="K228" i="12"/>
  <c r="J228" i="12" s="1"/>
  <c r="N228" i="12"/>
  <c r="M228" i="12" s="1"/>
  <c r="Q228" i="12"/>
  <c r="P228" i="12" s="1"/>
  <c r="R228" i="12"/>
  <c r="S228" i="12"/>
  <c r="AA228" i="12"/>
  <c r="AE228" i="12"/>
  <c r="H229" i="12"/>
  <c r="G229" i="12" s="1"/>
  <c r="K229" i="12"/>
  <c r="J229" i="12" s="1"/>
  <c r="N229" i="12"/>
  <c r="M229" i="12" s="1"/>
  <c r="Q229" i="12"/>
  <c r="P229" i="12" s="1"/>
  <c r="R229" i="12"/>
  <c r="S229" i="12"/>
  <c r="AA229" i="12"/>
  <c r="AE229" i="12"/>
  <c r="H230" i="12"/>
  <c r="G230" i="12" s="1"/>
  <c r="K230" i="12"/>
  <c r="J230" i="12" s="1"/>
  <c r="N230" i="12"/>
  <c r="M230" i="12" s="1"/>
  <c r="Q230" i="12"/>
  <c r="P230" i="12" s="1"/>
  <c r="R230" i="12"/>
  <c r="S230" i="12"/>
  <c r="AA230" i="12"/>
  <c r="AE230" i="12"/>
  <c r="H231" i="12"/>
  <c r="G231" i="12" s="1"/>
  <c r="K231" i="12"/>
  <c r="J231" i="12" s="1"/>
  <c r="N231" i="12"/>
  <c r="M231" i="12" s="1"/>
  <c r="Q231" i="12"/>
  <c r="P231" i="12" s="1"/>
  <c r="R231" i="12"/>
  <c r="S231" i="12"/>
  <c r="AA231" i="12"/>
  <c r="AE231" i="12"/>
  <c r="H232" i="12"/>
  <c r="G232" i="12" s="1"/>
  <c r="K232" i="12"/>
  <c r="J232" i="12" s="1"/>
  <c r="N232" i="12"/>
  <c r="M232" i="12" s="1"/>
  <c r="Q232" i="12"/>
  <c r="P232" i="12" s="1"/>
  <c r="R232" i="12"/>
  <c r="S232" i="12"/>
  <c r="AA232" i="12"/>
  <c r="AE232" i="12"/>
  <c r="H233" i="12"/>
  <c r="G233" i="12" s="1"/>
  <c r="K233" i="12"/>
  <c r="J233" i="12" s="1"/>
  <c r="N233" i="12"/>
  <c r="M233" i="12" s="1"/>
  <c r="Q233" i="12"/>
  <c r="P233" i="12" s="1"/>
  <c r="R233" i="12"/>
  <c r="S233" i="12"/>
  <c r="AA233" i="12"/>
  <c r="AE233" i="12"/>
  <c r="H234" i="12"/>
  <c r="G234" i="12" s="1"/>
  <c r="K234" i="12"/>
  <c r="J234" i="12" s="1"/>
  <c r="N234" i="12"/>
  <c r="M234" i="12" s="1"/>
  <c r="Q234" i="12"/>
  <c r="P234" i="12" s="1"/>
  <c r="R234" i="12"/>
  <c r="S234" i="12"/>
  <c r="AA234" i="12"/>
  <c r="AE234" i="12"/>
  <c r="H235" i="12"/>
  <c r="G235" i="12" s="1"/>
  <c r="K235" i="12"/>
  <c r="J235" i="12" s="1"/>
  <c r="N235" i="12"/>
  <c r="M235" i="12" s="1"/>
  <c r="Q235" i="12"/>
  <c r="P235" i="12" s="1"/>
  <c r="R235" i="12"/>
  <c r="S235" i="12"/>
  <c r="AA235" i="12"/>
  <c r="AE235" i="12"/>
  <c r="H236" i="12"/>
  <c r="G236" i="12" s="1"/>
  <c r="K236" i="12"/>
  <c r="J236" i="12" s="1"/>
  <c r="N236" i="12"/>
  <c r="M236" i="12" s="1"/>
  <c r="Q236" i="12"/>
  <c r="P236" i="12" s="1"/>
  <c r="R236" i="12"/>
  <c r="S236" i="12"/>
  <c r="AA236" i="12"/>
  <c r="AE236" i="12"/>
  <c r="H237" i="12"/>
  <c r="G237" i="12" s="1"/>
  <c r="K237" i="12"/>
  <c r="J237" i="12" s="1"/>
  <c r="N237" i="12"/>
  <c r="M237" i="12" s="1"/>
  <c r="Q237" i="12"/>
  <c r="P237" i="12" s="1"/>
  <c r="R237" i="12"/>
  <c r="S237" i="12"/>
  <c r="AA237" i="12"/>
  <c r="AE237" i="12"/>
  <c r="H238" i="12"/>
  <c r="G238" i="12" s="1"/>
  <c r="K238" i="12"/>
  <c r="J238" i="12" s="1"/>
  <c r="N238" i="12"/>
  <c r="M238" i="12" s="1"/>
  <c r="Q238" i="12"/>
  <c r="P238" i="12" s="1"/>
  <c r="R238" i="12"/>
  <c r="S238" i="12"/>
  <c r="AA238" i="12"/>
  <c r="AE238" i="12"/>
  <c r="H239" i="12"/>
  <c r="G239" i="12" s="1"/>
  <c r="K239" i="12"/>
  <c r="J239" i="12" s="1"/>
  <c r="N239" i="12"/>
  <c r="M239" i="12" s="1"/>
  <c r="Q239" i="12"/>
  <c r="P239" i="12" s="1"/>
  <c r="R239" i="12"/>
  <c r="S239" i="12"/>
  <c r="AA239" i="12"/>
  <c r="AE239" i="12"/>
  <c r="H240" i="12"/>
  <c r="G240" i="12" s="1"/>
  <c r="K240" i="12"/>
  <c r="J240" i="12" s="1"/>
  <c r="N240" i="12"/>
  <c r="M240" i="12" s="1"/>
  <c r="Q240" i="12"/>
  <c r="P240" i="12" s="1"/>
  <c r="R240" i="12"/>
  <c r="S240" i="12"/>
  <c r="AA240" i="12"/>
  <c r="AE240" i="12"/>
  <c r="H241" i="12"/>
  <c r="G241" i="12" s="1"/>
  <c r="K241" i="12"/>
  <c r="J241" i="12" s="1"/>
  <c r="N241" i="12"/>
  <c r="M241" i="12" s="1"/>
  <c r="Q241" i="12"/>
  <c r="P241" i="12" s="1"/>
  <c r="R241" i="12"/>
  <c r="S241" i="12"/>
  <c r="AA241" i="12"/>
  <c r="AE241" i="12"/>
  <c r="H242" i="12"/>
  <c r="G242" i="12" s="1"/>
  <c r="K242" i="12"/>
  <c r="J242" i="12" s="1"/>
  <c r="N242" i="12"/>
  <c r="M242" i="12" s="1"/>
  <c r="Q242" i="12"/>
  <c r="P242" i="12" s="1"/>
  <c r="R242" i="12"/>
  <c r="S242" i="12"/>
  <c r="AA242" i="12"/>
  <c r="AE242" i="12"/>
  <c r="H243" i="12"/>
  <c r="G243" i="12" s="1"/>
  <c r="K243" i="12"/>
  <c r="J243" i="12" s="1"/>
  <c r="N243" i="12"/>
  <c r="M243" i="12" s="1"/>
  <c r="Q243" i="12"/>
  <c r="P243" i="12" s="1"/>
  <c r="R243" i="12"/>
  <c r="S243" i="12"/>
  <c r="AA243" i="12"/>
  <c r="AE243" i="12"/>
  <c r="H244" i="12"/>
  <c r="G244" i="12" s="1"/>
  <c r="K244" i="12"/>
  <c r="J244" i="12" s="1"/>
  <c r="N244" i="12"/>
  <c r="M244" i="12" s="1"/>
  <c r="Q244" i="12"/>
  <c r="P244" i="12" s="1"/>
  <c r="R244" i="12"/>
  <c r="S244" i="12"/>
  <c r="AA244" i="12"/>
  <c r="AE244" i="12"/>
  <c r="H245" i="12"/>
  <c r="G245" i="12" s="1"/>
  <c r="K245" i="12"/>
  <c r="J245" i="12" s="1"/>
  <c r="N245" i="12"/>
  <c r="M245" i="12" s="1"/>
  <c r="Q245" i="12"/>
  <c r="P245" i="12" s="1"/>
  <c r="R245" i="12"/>
  <c r="S245" i="12"/>
  <c r="AA245" i="12"/>
  <c r="AE245" i="12"/>
  <c r="H246" i="12"/>
  <c r="G246" i="12" s="1"/>
  <c r="K246" i="12"/>
  <c r="J246" i="12" s="1"/>
  <c r="N246" i="12"/>
  <c r="M246" i="12" s="1"/>
  <c r="Q246" i="12"/>
  <c r="P246" i="12" s="1"/>
  <c r="R246" i="12"/>
  <c r="S246" i="12"/>
  <c r="AA246" i="12"/>
  <c r="AE246" i="12"/>
  <c r="H247" i="12"/>
  <c r="G247" i="12" s="1"/>
  <c r="K247" i="12"/>
  <c r="J247" i="12" s="1"/>
  <c r="N247" i="12"/>
  <c r="M247" i="12" s="1"/>
  <c r="Q247" i="12"/>
  <c r="P247" i="12" s="1"/>
  <c r="R247" i="12"/>
  <c r="S247" i="12"/>
  <c r="AA247" i="12"/>
  <c r="AE247" i="12"/>
  <c r="H248" i="12"/>
  <c r="G248" i="12" s="1"/>
  <c r="K248" i="12"/>
  <c r="J248" i="12" s="1"/>
  <c r="N248" i="12"/>
  <c r="M248" i="12" s="1"/>
  <c r="Q248" i="12"/>
  <c r="P248" i="12" s="1"/>
  <c r="R248" i="12"/>
  <c r="S248" i="12"/>
  <c r="AA248" i="12"/>
  <c r="AE248" i="12"/>
  <c r="H249" i="12"/>
  <c r="G249" i="12" s="1"/>
  <c r="K249" i="12"/>
  <c r="J249" i="12" s="1"/>
  <c r="N249" i="12"/>
  <c r="M249" i="12" s="1"/>
  <c r="Q249" i="12"/>
  <c r="P249" i="12" s="1"/>
  <c r="R249" i="12"/>
  <c r="S249" i="12"/>
  <c r="AA249" i="12"/>
  <c r="AE249" i="12"/>
  <c r="H250" i="12"/>
  <c r="G250" i="12" s="1"/>
  <c r="K250" i="12"/>
  <c r="J250" i="12" s="1"/>
  <c r="N250" i="12"/>
  <c r="M250" i="12" s="1"/>
  <c r="Q250" i="12"/>
  <c r="P250" i="12" s="1"/>
  <c r="R250" i="12"/>
  <c r="S250" i="12"/>
  <c r="AA250" i="12"/>
  <c r="AE250" i="12"/>
  <c r="H251" i="12"/>
  <c r="G251" i="12" s="1"/>
  <c r="K251" i="12"/>
  <c r="J251" i="12" s="1"/>
  <c r="N251" i="12"/>
  <c r="M251" i="12" s="1"/>
  <c r="Q251" i="12"/>
  <c r="P251" i="12" s="1"/>
  <c r="R251" i="12"/>
  <c r="S251" i="12"/>
  <c r="AA251" i="12"/>
  <c r="AE251" i="12"/>
  <c r="H252" i="12"/>
  <c r="G252" i="12" s="1"/>
  <c r="K252" i="12"/>
  <c r="J252" i="12" s="1"/>
  <c r="N252" i="12"/>
  <c r="M252" i="12" s="1"/>
  <c r="Q252" i="12"/>
  <c r="P252" i="12" s="1"/>
  <c r="R252" i="12"/>
  <c r="S252" i="12"/>
  <c r="AA252" i="12"/>
  <c r="AE252" i="12"/>
  <c r="H253" i="12"/>
  <c r="G253" i="12" s="1"/>
  <c r="K253" i="12"/>
  <c r="J253" i="12" s="1"/>
  <c r="N253" i="12"/>
  <c r="M253" i="12" s="1"/>
  <c r="Q253" i="12"/>
  <c r="P253" i="12" s="1"/>
  <c r="R253" i="12"/>
  <c r="S253" i="12"/>
  <c r="AA253" i="12"/>
  <c r="AE253" i="12"/>
  <c r="H254" i="12"/>
  <c r="G254" i="12" s="1"/>
  <c r="K254" i="12"/>
  <c r="J254" i="12" s="1"/>
  <c r="N254" i="12"/>
  <c r="M254" i="12" s="1"/>
  <c r="Q254" i="12"/>
  <c r="P254" i="12" s="1"/>
  <c r="R254" i="12"/>
  <c r="S254" i="12"/>
  <c r="AA254" i="12"/>
  <c r="AE254" i="12"/>
  <c r="H255" i="12"/>
  <c r="G255" i="12" s="1"/>
  <c r="K255" i="12"/>
  <c r="J255" i="12" s="1"/>
  <c r="N255" i="12"/>
  <c r="M255" i="12" s="1"/>
  <c r="Q255" i="12"/>
  <c r="P255" i="12" s="1"/>
  <c r="R255" i="12"/>
  <c r="S255" i="12"/>
  <c r="AA255" i="12"/>
  <c r="AE255" i="12"/>
  <c r="H256" i="12"/>
  <c r="G256" i="12" s="1"/>
  <c r="K256" i="12"/>
  <c r="J256" i="12" s="1"/>
  <c r="N256" i="12"/>
  <c r="M256" i="12" s="1"/>
  <c r="Q256" i="12"/>
  <c r="P256" i="12" s="1"/>
  <c r="R256" i="12"/>
  <c r="S256" i="12"/>
  <c r="AA256" i="12"/>
  <c r="AE256" i="12"/>
  <c r="H257" i="12"/>
  <c r="G257" i="12" s="1"/>
  <c r="K257" i="12"/>
  <c r="J257" i="12" s="1"/>
  <c r="N257" i="12"/>
  <c r="M257" i="12" s="1"/>
  <c r="Q257" i="12"/>
  <c r="P257" i="12" s="1"/>
  <c r="R257" i="12"/>
  <c r="S257" i="12"/>
  <c r="AA257" i="12"/>
  <c r="AE257" i="12"/>
  <c r="H258" i="12"/>
  <c r="G258" i="12" s="1"/>
  <c r="K258" i="12"/>
  <c r="J258" i="12" s="1"/>
  <c r="N258" i="12"/>
  <c r="M258" i="12" s="1"/>
  <c r="Q258" i="12"/>
  <c r="P258" i="12" s="1"/>
  <c r="R258" i="12"/>
  <c r="S258" i="12"/>
  <c r="AA258" i="12"/>
  <c r="AE258" i="12"/>
  <c r="H259" i="12"/>
  <c r="G259" i="12" s="1"/>
  <c r="K259" i="12"/>
  <c r="J259" i="12" s="1"/>
  <c r="N259" i="12"/>
  <c r="M259" i="12" s="1"/>
  <c r="Q259" i="12"/>
  <c r="P259" i="12" s="1"/>
  <c r="R259" i="12"/>
  <c r="S259" i="12"/>
  <c r="AA259" i="12"/>
  <c r="AE259" i="12"/>
  <c r="H260" i="12"/>
  <c r="G260" i="12" s="1"/>
  <c r="K260" i="12"/>
  <c r="J260" i="12" s="1"/>
  <c r="N260" i="12"/>
  <c r="M260" i="12" s="1"/>
  <c r="Q260" i="12"/>
  <c r="P260" i="12" s="1"/>
  <c r="R260" i="12"/>
  <c r="S260" i="12"/>
  <c r="AA260" i="12"/>
  <c r="AE260" i="12"/>
  <c r="H261" i="12"/>
  <c r="G261" i="12" s="1"/>
  <c r="K261" i="12"/>
  <c r="J261" i="12" s="1"/>
  <c r="N261" i="12"/>
  <c r="M261" i="12" s="1"/>
  <c r="Q261" i="12"/>
  <c r="P261" i="12" s="1"/>
  <c r="R261" i="12"/>
  <c r="S261" i="12"/>
  <c r="AA261" i="12"/>
  <c r="AE261" i="12"/>
  <c r="H262" i="12"/>
  <c r="G262" i="12" s="1"/>
  <c r="K262" i="12"/>
  <c r="J262" i="12" s="1"/>
  <c r="N262" i="12"/>
  <c r="M262" i="12" s="1"/>
  <c r="Q262" i="12"/>
  <c r="P262" i="12" s="1"/>
  <c r="R262" i="12"/>
  <c r="S262" i="12"/>
  <c r="AA262" i="12"/>
  <c r="AE262" i="12"/>
  <c r="H263" i="12"/>
  <c r="G263" i="12" s="1"/>
  <c r="K263" i="12"/>
  <c r="J263" i="12" s="1"/>
  <c r="N263" i="12"/>
  <c r="M263" i="12" s="1"/>
  <c r="Q263" i="12"/>
  <c r="P263" i="12" s="1"/>
  <c r="R263" i="12"/>
  <c r="S263" i="12"/>
  <c r="AA263" i="12"/>
  <c r="AE263" i="12"/>
  <c r="H264" i="12"/>
  <c r="G264" i="12" s="1"/>
  <c r="K264" i="12"/>
  <c r="J264" i="12" s="1"/>
  <c r="N264" i="12"/>
  <c r="M264" i="12" s="1"/>
  <c r="Q264" i="12"/>
  <c r="P264" i="12" s="1"/>
  <c r="R264" i="12"/>
  <c r="S264" i="12"/>
  <c r="AA264" i="12"/>
  <c r="AE264" i="12"/>
  <c r="H265" i="12"/>
  <c r="G265" i="12" s="1"/>
  <c r="K265" i="12"/>
  <c r="J265" i="12" s="1"/>
  <c r="N265" i="12"/>
  <c r="M265" i="12" s="1"/>
  <c r="Q265" i="12"/>
  <c r="P265" i="12" s="1"/>
  <c r="R265" i="12"/>
  <c r="S265" i="12"/>
  <c r="AA265" i="12"/>
  <c r="AE265" i="12"/>
  <c r="H266" i="12"/>
  <c r="G266" i="12" s="1"/>
  <c r="K266" i="12"/>
  <c r="J266" i="12" s="1"/>
  <c r="N266" i="12"/>
  <c r="M266" i="12" s="1"/>
  <c r="Q266" i="12"/>
  <c r="P266" i="12" s="1"/>
  <c r="R266" i="12"/>
  <c r="S266" i="12"/>
  <c r="AA266" i="12"/>
  <c r="AE266" i="12"/>
  <c r="H267" i="12"/>
  <c r="G267" i="12" s="1"/>
  <c r="K267" i="12"/>
  <c r="J267" i="12" s="1"/>
  <c r="N267" i="12"/>
  <c r="M267" i="12" s="1"/>
  <c r="Q267" i="12"/>
  <c r="P267" i="12" s="1"/>
  <c r="R267" i="12"/>
  <c r="S267" i="12"/>
  <c r="AA267" i="12"/>
  <c r="AE267" i="12"/>
  <c r="H268" i="12"/>
  <c r="G268" i="12" s="1"/>
  <c r="K268" i="12"/>
  <c r="J268" i="12" s="1"/>
  <c r="N268" i="12"/>
  <c r="M268" i="12" s="1"/>
  <c r="Q268" i="12"/>
  <c r="P268" i="12" s="1"/>
  <c r="R268" i="12"/>
  <c r="S268" i="12"/>
  <c r="AA268" i="12"/>
  <c r="AE268" i="12"/>
  <c r="H269" i="12"/>
  <c r="G269" i="12" s="1"/>
  <c r="K269" i="12"/>
  <c r="J269" i="12" s="1"/>
  <c r="N269" i="12"/>
  <c r="M269" i="12" s="1"/>
  <c r="Q269" i="12"/>
  <c r="P269" i="12" s="1"/>
  <c r="R269" i="12"/>
  <c r="S269" i="12"/>
  <c r="AA269" i="12"/>
  <c r="AE269" i="12"/>
  <c r="H270" i="12"/>
  <c r="G270" i="12" s="1"/>
  <c r="K270" i="12"/>
  <c r="J270" i="12" s="1"/>
  <c r="N270" i="12"/>
  <c r="M270" i="12" s="1"/>
  <c r="Q270" i="12"/>
  <c r="P270" i="12" s="1"/>
  <c r="R270" i="12"/>
  <c r="S270" i="12"/>
  <c r="AA270" i="12"/>
  <c r="AE270" i="12"/>
  <c r="H271" i="12"/>
  <c r="G271" i="12" s="1"/>
  <c r="K271" i="12"/>
  <c r="J271" i="12" s="1"/>
  <c r="N271" i="12"/>
  <c r="M271" i="12" s="1"/>
  <c r="Q271" i="12"/>
  <c r="P271" i="12" s="1"/>
  <c r="R271" i="12"/>
  <c r="S271" i="12"/>
  <c r="AA271" i="12"/>
  <c r="AE271" i="12"/>
  <c r="H272" i="12"/>
  <c r="G272" i="12" s="1"/>
  <c r="K272" i="12"/>
  <c r="J272" i="12" s="1"/>
  <c r="N272" i="12"/>
  <c r="M272" i="12" s="1"/>
  <c r="Q272" i="12"/>
  <c r="P272" i="12" s="1"/>
  <c r="R272" i="12"/>
  <c r="S272" i="12"/>
  <c r="AA272" i="12"/>
  <c r="AE272" i="12"/>
  <c r="H273" i="12"/>
  <c r="G273" i="12" s="1"/>
  <c r="K273" i="12"/>
  <c r="J273" i="12" s="1"/>
  <c r="N273" i="12"/>
  <c r="M273" i="12" s="1"/>
  <c r="Q273" i="12"/>
  <c r="P273" i="12" s="1"/>
  <c r="R273" i="12"/>
  <c r="S273" i="12"/>
  <c r="AA273" i="12"/>
  <c r="AE273" i="12"/>
  <c r="H274" i="12"/>
  <c r="G274" i="12" s="1"/>
  <c r="K274" i="12"/>
  <c r="J274" i="12" s="1"/>
  <c r="N274" i="12"/>
  <c r="M274" i="12" s="1"/>
  <c r="Q274" i="12"/>
  <c r="P274" i="12" s="1"/>
  <c r="R274" i="12"/>
  <c r="S274" i="12"/>
  <c r="AA274" i="12"/>
  <c r="AE274" i="12"/>
  <c r="H275" i="12"/>
  <c r="G275" i="12" s="1"/>
  <c r="K275" i="12"/>
  <c r="J275" i="12" s="1"/>
  <c r="N275" i="12"/>
  <c r="M275" i="12" s="1"/>
  <c r="Q275" i="12"/>
  <c r="P275" i="12" s="1"/>
  <c r="R275" i="12"/>
  <c r="S275" i="12"/>
  <c r="AA275" i="12"/>
  <c r="AE275" i="12"/>
  <c r="H276" i="12"/>
  <c r="G276" i="12" s="1"/>
  <c r="K276" i="12"/>
  <c r="J276" i="12" s="1"/>
  <c r="N276" i="12"/>
  <c r="M276" i="12" s="1"/>
  <c r="Q276" i="12"/>
  <c r="P276" i="12" s="1"/>
  <c r="R276" i="12"/>
  <c r="S276" i="12"/>
  <c r="AA276" i="12"/>
  <c r="AE276" i="12"/>
  <c r="H277" i="12"/>
  <c r="G277" i="12" s="1"/>
  <c r="K277" i="12"/>
  <c r="J277" i="12" s="1"/>
  <c r="N277" i="12"/>
  <c r="M277" i="12" s="1"/>
  <c r="Q277" i="12"/>
  <c r="P277" i="12" s="1"/>
  <c r="R277" i="12"/>
  <c r="S277" i="12"/>
  <c r="AA277" i="12"/>
  <c r="AE277" i="12"/>
  <c r="H278" i="12"/>
  <c r="G278" i="12" s="1"/>
  <c r="K278" i="12"/>
  <c r="J278" i="12" s="1"/>
  <c r="N278" i="12"/>
  <c r="M278" i="12" s="1"/>
  <c r="Q278" i="12"/>
  <c r="P278" i="12" s="1"/>
  <c r="R278" i="12"/>
  <c r="S278" i="12"/>
  <c r="AA278" i="12"/>
  <c r="AE278" i="12"/>
  <c r="H279" i="12"/>
  <c r="G279" i="12" s="1"/>
  <c r="K279" i="12"/>
  <c r="J279" i="12" s="1"/>
  <c r="N279" i="12"/>
  <c r="M279" i="12" s="1"/>
  <c r="Q279" i="12"/>
  <c r="P279" i="12" s="1"/>
  <c r="R279" i="12"/>
  <c r="S279" i="12"/>
  <c r="AA279" i="12"/>
  <c r="AE279" i="12"/>
  <c r="H280" i="12"/>
  <c r="G280" i="12" s="1"/>
  <c r="K280" i="12"/>
  <c r="J280" i="12" s="1"/>
  <c r="N280" i="12"/>
  <c r="M280" i="12" s="1"/>
  <c r="Q280" i="12"/>
  <c r="P280" i="12" s="1"/>
  <c r="R280" i="12"/>
  <c r="S280" i="12"/>
  <c r="AA280" i="12"/>
  <c r="AE280" i="12"/>
  <c r="H281" i="12"/>
  <c r="G281" i="12" s="1"/>
  <c r="K281" i="12"/>
  <c r="J281" i="12" s="1"/>
  <c r="N281" i="12"/>
  <c r="M281" i="12" s="1"/>
  <c r="Q281" i="12"/>
  <c r="P281" i="12" s="1"/>
  <c r="R281" i="12"/>
  <c r="S281" i="12"/>
  <c r="AA281" i="12"/>
  <c r="AE281" i="12"/>
  <c r="H282" i="12"/>
  <c r="G282" i="12" s="1"/>
  <c r="K282" i="12"/>
  <c r="J282" i="12" s="1"/>
  <c r="N282" i="12"/>
  <c r="M282" i="12" s="1"/>
  <c r="Q282" i="12"/>
  <c r="P282" i="12" s="1"/>
  <c r="R282" i="12"/>
  <c r="S282" i="12"/>
  <c r="AA282" i="12"/>
  <c r="AE282" i="12"/>
  <c r="H283" i="12"/>
  <c r="G283" i="12" s="1"/>
  <c r="K283" i="12"/>
  <c r="J283" i="12" s="1"/>
  <c r="N283" i="12"/>
  <c r="M283" i="12" s="1"/>
  <c r="Q283" i="12"/>
  <c r="P283" i="12" s="1"/>
  <c r="R283" i="12"/>
  <c r="S283" i="12"/>
  <c r="AA283" i="12"/>
  <c r="AE283" i="12"/>
  <c r="H284" i="12"/>
  <c r="G284" i="12" s="1"/>
  <c r="K284" i="12"/>
  <c r="J284" i="12" s="1"/>
  <c r="N284" i="12"/>
  <c r="M284" i="12" s="1"/>
  <c r="Q284" i="12"/>
  <c r="P284" i="12" s="1"/>
  <c r="R284" i="12"/>
  <c r="S284" i="12"/>
  <c r="AA284" i="12"/>
  <c r="AE284" i="12"/>
  <c r="H285" i="12"/>
  <c r="G285" i="12" s="1"/>
  <c r="K285" i="12"/>
  <c r="J285" i="12" s="1"/>
  <c r="N285" i="12"/>
  <c r="M285" i="12" s="1"/>
  <c r="Q285" i="12"/>
  <c r="P285" i="12" s="1"/>
  <c r="R285" i="12"/>
  <c r="S285" i="12"/>
  <c r="AA285" i="12"/>
  <c r="AE285" i="12"/>
  <c r="H286" i="12"/>
  <c r="G286" i="12" s="1"/>
  <c r="K286" i="12"/>
  <c r="J286" i="12" s="1"/>
  <c r="N286" i="12"/>
  <c r="M286" i="12" s="1"/>
  <c r="Q286" i="12"/>
  <c r="P286" i="12" s="1"/>
  <c r="R286" i="12"/>
  <c r="S286" i="12"/>
  <c r="AA286" i="12"/>
  <c r="AE286" i="12"/>
  <c r="H287" i="12"/>
  <c r="G287" i="12" s="1"/>
  <c r="K287" i="12"/>
  <c r="J287" i="12" s="1"/>
  <c r="N287" i="12"/>
  <c r="M287" i="12" s="1"/>
  <c r="Q287" i="12"/>
  <c r="P287" i="12" s="1"/>
  <c r="R287" i="12"/>
  <c r="S287" i="12"/>
  <c r="AA287" i="12"/>
  <c r="AE287" i="12"/>
  <c r="H288" i="12"/>
  <c r="G288" i="12" s="1"/>
  <c r="K288" i="12"/>
  <c r="J288" i="12" s="1"/>
  <c r="N288" i="12"/>
  <c r="M288" i="12" s="1"/>
  <c r="Q288" i="12"/>
  <c r="P288" i="12" s="1"/>
  <c r="R288" i="12"/>
  <c r="S288" i="12"/>
  <c r="AA288" i="12"/>
  <c r="AE288" i="12"/>
  <c r="H289" i="12"/>
  <c r="G289" i="12" s="1"/>
  <c r="K289" i="12"/>
  <c r="J289" i="12" s="1"/>
  <c r="N289" i="12"/>
  <c r="M289" i="12" s="1"/>
  <c r="Q289" i="12"/>
  <c r="P289" i="12" s="1"/>
  <c r="R289" i="12"/>
  <c r="S289" i="12"/>
  <c r="AA289" i="12"/>
  <c r="AE289" i="12"/>
  <c r="H290" i="12"/>
  <c r="G290" i="12" s="1"/>
  <c r="K290" i="12"/>
  <c r="J290" i="12" s="1"/>
  <c r="N290" i="12"/>
  <c r="M290" i="12" s="1"/>
  <c r="Q290" i="12"/>
  <c r="P290" i="12" s="1"/>
  <c r="R290" i="12"/>
  <c r="S290" i="12"/>
  <c r="AA290" i="12"/>
  <c r="AE290" i="12"/>
  <c r="H291" i="12"/>
  <c r="G291" i="12" s="1"/>
  <c r="K291" i="12"/>
  <c r="J291" i="12" s="1"/>
  <c r="N291" i="12"/>
  <c r="M291" i="12" s="1"/>
  <c r="Q291" i="12"/>
  <c r="P291" i="12" s="1"/>
  <c r="R291" i="12"/>
  <c r="S291" i="12"/>
  <c r="AA291" i="12"/>
  <c r="AE291" i="12"/>
  <c r="H292" i="12"/>
  <c r="G292" i="12" s="1"/>
  <c r="K292" i="12"/>
  <c r="J292" i="12" s="1"/>
  <c r="N292" i="12"/>
  <c r="M292" i="12" s="1"/>
  <c r="Q292" i="12"/>
  <c r="P292" i="12" s="1"/>
  <c r="R292" i="12"/>
  <c r="S292" i="12"/>
  <c r="AA292" i="12"/>
  <c r="AE292" i="12"/>
  <c r="H293" i="12"/>
  <c r="G293" i="12" s="1"/>
  <c r="K293" i="12"/>
  <c r="J293" i="12" s="1"/>
  <c r="N293" i="12"/>
  <c r="M293" i="12" s="1"/>
  <c r="Q293" i="12"/>
  <c r="P293" i="12" s="1"/>
  <c r="R293" i="12"/>
  <c r="S293" i="12"/>
  <c r="AA293" i="12"/>
  <c r="AE293" i="12"/>
  <c r="H294" i="12"/>
  <c r="G294" i="12" s="1"/>
  <c r="K294" i="12"/>
  <c r="J294" i="12" s="1"/>
  <c r="N294" i="12"/>
  <c r="M294" i="12" s="1"/>
  <c r="Q294" i="12"/>
  <c r="P294" i="12" s="1"/>
  <c r="R294" i="12"/>
  <c r="S294" i="12"/>
  <c r="AA294" i="12"/>
  <c r="AE294" i="12"/>
  <c r="H295" i="12"/>
  <c r="G295" i="12" s="1"/>
  <c r="K295" i="12"/>
  <c r="J295" i="12" s="1"/>
  <c r="N295" i="12"/>
  <c r="M295" i="12" s="1"/>
  <c r="Q295" i="12"/>
  <c r="P295" i="12" s="1"/>
  <c r="R295" i="12"/>
  <c r="S295" i="12"/>
  <c r="AA295" i="12"/>
  <c r="AE295" i="12"/>
  <c r="H296" i="12"/>
  <c r="G296" i="12" s="1"/>
  <c r="K296" i="12"/>
  <c r="J296" i="12" s="1"/>
  <c r="N296" i="12"/>
  <c r="M296" i="12" s="1"/>
  <c r="Q296" i="12"/>
  <c r="P296" i="12" s="1"/>
  <c r="R296" i="12"/>
  <c r="S296" i="12"/>
  <c r="AA296" i="12"/>
  <c r="AE296" i="12"/>
  <c r="H297" i="12"/>
  <c r="G297" i="12" s="1"/>
  <c r="K297" i="12"/>
  <c r="J297" i="12" s="1"/>
  <c r="N297" i="12"/>
  <c r="M297" i="12" s="1"/>
  <c r="Q297" i="12"/>
  <c r="P297" i="12" s="1"/>
  <c r="R297" i="12"/>
  <c r="S297" i="12"/>
  <c r="AA297" i="12"/>
  <c r="AE297" i="12"/>
  <c r="H298" i="12"/>
  <c r="G298" i="12" s="1"/>
  <c r="K298" i="12"/>
  <c r="J298" i="12" s="1"/>
  <c r="N298" i="12"/>
  <c r="M298" i="12" s="1"/>
  <c r="Q298" i="12"/>
  <c r="P298" i="12" s="1"/>
  <c r="R298" i="12"/>
  <c r="S298" i="12"/>
  <c r="AA298" i="12"/>
  <c r="AE298" i="12"/>
  <c r="H299" i="12"/>
  <c r="G299" i="12" s="1"/>
  <c r="K299" i="12"/>
  <c r="J299" i="12" s="1"/>
  <c r="N299" i="12"/>
  <c r="M299" i="12" s="1"/>
  <c r="Q299" i="12"/>
  <c r="P299" i="12" s="1"/>
  <c r="R299" i="12"/>
  <c r="S299" i="12"/>
  <c r="AA299" i="12"/>
  <c r="AE299" i="12"/>
  <c r="H300" i="12"/>
  <c r="G300" i="12" s="1"/>
  <c r="K300" i="12"/>
  <c r="J300" i="12" s="1"/>
  <c r="N300" i="12"/>
  <c r="M300" i="12" s="1"/>
  <c r="Q300" i="12"/>
  <c r="P300" i="12" s="1"/>
  <c r="R300" i="12"/>
  <c r="S300" i="12"/>
  <c r="AA300" i="12"/>
  <c r="AE300" i="12"/>
  <c r="H301" i="12"/>
  <c r="G301" i="12" s="1"/>
  <c r="K301" i="12"/>
  <c r="J301" i="12" s="1"/>
  <c r="N301" i="12"/>
  <c r="M301" i="12" s="1"/>
  <c r="Q301" i="12"/>
  <c r="P301" i="12" s="1"/>
  <c r="R301" i="12"/>
  <c r="S301" i="12"/>
  <c r="AA301" i="12"/>
  <c r="AE301" i="12"/>
  <c r="H302" i="12"/>
  <c r="G302" i="12" s="1"/>
  <c r="K302" i="12"/>
  <c r="J302" i="12" s="1"/>
  <c r="N302" i="12"/>
  <c r="M302" i="12" s="1"/>
  <c r="Q302" i="12"/>
  <c r="P302" i="12" s="1"/>
  <c r="R302" i="12"/>
  <c r="S302" i="12"/>
  <c r="AA302" i="12"/>
  <c r="AE302" i="12"/>
  <c r="H303" i="12"/>
  <c r="G303" i="12" s="1"/>
  <c r="K303" i="12"/>
  <c r="J303" i="12" s="1"/>
  <c r="N303" i="12"/>
  <c r="M303" i="12" s="1"/>
  <c r="Q303" i="12"/>
  <c r="P303" i="12" s="1"/>
  <c r="R303" i="12"/>
  <c r="S303" i="12"/>
  <c r="AA303" i="12"/>
  <c r="AE303" i="12"/>
  <c r="H304" i="12"/>
  <c r="G304" i="12" s="1"/>
  <c r="K304" i="12"/>
  <c r="J304" i="12" s="1"/>
  <c r="N304" i="12"/>
  <c r="M304" i="12" s="1"/>
  <c r="Q304" i="12"/>
  <c r="P304" i="12" s="1"/>
  <c r="R304" i="12"/>
  <c r="S304" i="12"/>
  <c r="AA304" i="12"/>
  <c r="AE304" i="12"/>
  <c r="H305" i="12"/>
  <c r="G305" i="12" s="1"/>
  <c r="K305" i="12"/>
  <c r="J305" i="12" s="1"/>
  <c r="N305" i="12"/>
  <c r="M305" i="12" s="1"/>
  <c r="Q305" i="12"/>
  <c r="P305" i="12" s="1"/>
  <c r="R305" i="12"/>
  <c r="S305" i="12"/>
  <c r="AA305" i="12"/>
  <c r="AE305" i="12"/>
  <c r="H306" i="12"/>
  <c r="G306" i="12" s="1"/>
  <c r="K306" i="12"/>
  <c r="J306" i="12" s="1"/>
  <c r="N306" i="12"/>
  <c r="M306" i="12" s="1"/>
  <c r="Q306" i="12"/>
  <c r="P306" i="12" s="1"/>
  <c r="R306" i="12"/>
  <c r="S306" i="12"/>
  <c r="AA306" i="12"/>
  <c r="AE306" i="12"/>
  <c r="H307" i="12"/>
  <c r="G307" i="12" s="1"/>
  <c r="K307" i="12"/>
  <c r="J307" i="12" s="1"/>
  <c r="N307" i="12"/>
  <c r="M307" i="12" s="1"/>
  <c r="Q307" i="12"/>
  <c r="P307" i="12" s="1"/>
  <c r="R307" i="12"/>
  <c r="S307" i="12"/>
  <c r="AA307" i="12"/>
  <c r="AE307" i="12"/>
  <c r="H308" i="12"/>
  <c r="G308" i="12" s="1"/>
  <c r="K308" i="12"/>
  <c r="J308" i="12" s="1"/>
  <c r="N308" i="12"/>
  <c r="M308" i="12" s="1"/>
  <c r="Q308" i="12"/>
  <c r="P308" i="12" s="1"/>
  <c r="R308" i="12"/>
  <c r="S308" i="12"/>
  <c r="AA308" i="12"/>
  <c r="AE308" i="12"/>
  <c r="H309" i="12"/>
  <c r="G309" i="12" s="1"/>
  <c r="K309" i="12"/>
  <c r="J309" i="12" s="1"/>
  <c r="N309" i="12"/>
  <c r="M309" i="12" s="1"/>
  <c r="Q309" i="12"/>
  <c r="P309" i="12" s="1"/>
  <c r="R309" i="12"/>
  <c r="S309" i="12"/>
  <c r="AA309" i="12"/>
  <c r="AE309" i="12"/>
  <c r="R310" i="12"/>
  <c r="AE310" i="12"/>
  <c r="H310" i="12" s="1"/>
  <c r="G310" i="12" s="1"/>
  <c r="R311" i="12"/>
  <c r="AE311" i="12"/>
  <c r="H311" i="12" s="1"/>
  <c r="G311" i="12" s="1"/>
  <c r="H312" i="12"/>
  <c r="G312" i="12" s="1"/>
  <c r="K312" i="12"/>
  <c r="J312" i="12" s="1"/>
  <c r="N312" i="12"/>
  <c r="M312" i="12" s="1"/>
  <c r="Q312" i="12"/>
  <c r="P312" i="12" s="1"/>
  <c r="R312" i="12"/>
  <c r="S312" i="12"/>
  <c r="AA312" i="12"/>
  <c r="AE312" i="12"/>
  <c r="U31" i="10"/>
  <c r="AJ31" i="10"/>
  <c r="AF31" i="10" s="1"/>
  <c r="V31" i="10" s="1"/>
  <c r="U32" i="10"/>
  <c r="AJ32" i="10"/>
  <c r="AF32" i="10" s="1"/>
  <c r="V32" i="10" s="1"/>
  <c r="U33" i="10"/>
  <c r="AJ33" i="10"/>
  <c r="AF33" i="10" s="1"/>
  <c r="V33" i="10" s="1"/>
  <c r="U34" i="10"/>
  <c r="AJ34" i="10"/>
  <c r="AF34" i="10" s="1"/>
  <c r="V34" i="10" s="1"/>
  <c r="U35" i="10"/>
  <c r="AJ35" i="10"/>
  <c r="AF35" i="10" s="1"/>
  <c r="V35" i="10" s="1"/>
  <c r="U36" i="10"/>
  <c r="AJ36" i="10"/>
  <c r="AF36" i="10" s="1"/>
  <c r="V36" i="10" s="1"/>
  <c r="U37" i="10"/>
  <c r="AJ37" i="10"/>
  <c r="AF37" i="10" s="1"/>
  <c r="V37" i="10" s="1"/>
  <c r="U38" i="10"/>
  <c r="AJ38" i="10"/>
  <c r="AF38" i="10" s="1"/>
  <c r="V38" i="10" s="1"/>
  <c r="U39" i="10"/>
  <c r="AJ39" i="10"/>
  <c r="AF39" i="10" s="1"/>
  <c r="V39" i="10" s="1"/>
  <c r="U40" i="10"/>
  <c r="AJ40" i="10"/>
  <c r="AF40" i="10" s="1"/>
  <c r="V40" i="10" s="1"/>
  <c r="U41" i="10"/>
  <c r="AJ41" i="10"/>
  <c r="AF41" i="10" s="1"/>
  <c r="V41" i="10" s="1"/>
  <c r="U42" i="10"/>
  <c r="AJ42" i="10"/>
  <c r="AF42" i="10" s="1"/>
  <c r="V42" i="10" s="1"/>
  <c r="U43" i="10"/>
  <c r="AJ43" i="10"/>
  <c r="AF43" i="10" s="1"/>
  <c r="V43" i="10" s="1"/>
  <c r="U44" i="10"/>
  <c r="AJ44" i="10"/>
  <c r="AF44" i="10" s="1"/>
  <c r="V44" i="10" s="1"/>
  <c r="U45" i="10"/>
  <c r="AF45" i="10"/>
  <c r="V45" i="10" s="1"/>
  <c r="AJ45" i="10"/>
  <c r="H45" i="10" s="1"/>
  <c r="G45" i="10" s="1"/>
  <c r="U46" i="10"/>
  <c r="AF46" i="10"/>
  <c r="V46" i="10" s="1"/>
  <c r="AJ46" i="10"/>
  <c r="H46" i="10" s="1"/>
  <c r="G46" i="10" s="1"/>
  <c r="U47" i="10"/>
  <c r="AF47" i="10"/>
  <c r="V47" i="10" s="1"/>
  <c r="AJ47" i="10"/>
  <c r="H47" i="10" s="1"/>
  <c r="G47" i="10" s="1"/>
  <c r="U48" i="10"/>
  <c r="AF48" i="10"/>
  <c r="V48" i="10" s="1"/>
  <c r="AJ48" i="10"/>
  <c r="H48" i="10" s="1"/>
  <c r="G48" i="10" s="1"/>
  <c r="U49" i="10"/>
  <c r="AF49" i="10"/>
  <c r="V49" i="10" s="1"/>
  <c r="AJ49" i="10"/>
  <c r="H49" i="10" s="1"/>
  <c r="G49" i="10" s="1"/>
  <c r="U50" i="10"/>
  <c r="AF50" i="10"/>
  <c r="V50" i="10" s="1"/>
  <c r="AJ50" i="10"/>
  <c r="H50" i="10" s="1"/>
  <c r="G50" i="10" s="1"/>
  <c r="U51" i="10"/>
  <c r="AF51" i="10"/>
  <c r="V51" i="10" s="1"/>
  <c r="AJ51" i="10"/>
  <c r="H51" i="10" s="1"/>
  <c r="G51" i="10" s="1"/>
  <c r="U52" i="10"/>
  <c r="AJ52" i="10"/>
  <c r="H52" i="10" s="1"/>
  <c r="G52" i="10" s="1"/>
  <c r="U53" i="10"/>
  <c r="AJ53" i="10"/>
  <c r="H53" i="10" s="1"/>
  <c r="G53" i="10" s="1"/>
  <c r="U54" i="10"/>
  <c r="AJ54" i="10"/>
  <c r="H54" i="10" s="1"/>
  <c r="G54" i="10" s="1"/>
  <c r="U55" i="10"/>
  <c r="AJ55" i="10"/>
  <c r="AF55" i="10" s="1"/>
  <c r="V55" i="10" s="1"/>
  <c r="U56" i="10"/>
  <c r="AJ56" i="10"/>
  <c r="AF56" i="10" s="1"/>
  <c r="V56" i="10" s="1"/>
  <c r="K57" i="10"/>
  <c r="J57" i="10" s="1"/>
  <c r="Q57" i="10"/>
  <c r="U57" i="10"/>
  <c r="AF57" i="10"/>
  <c r="V57" i="10" s="1"/>
  <c r="AJ57" i="10"/>
  <c r="H57" i="10" s="1"/>
  <c r="G57" i="10" s="1"/>
  <c r="U58" i="10"/>
  <c r="AF58" i="10"/>
  <c r="V58" i="10" s="1"/>
  <c r="AJ58" i="10"/>
  <c r="H58" i="10" s="1"/>
  <c r="G58" i="10" s="1"/>
  <c r="U59" i="10"/>
  <c r="AF59" i="10"/>
  <c r="V59" i="10" s="1"/>
  <c r="AJ59" i="10"/>
  <c r="H59" i="10" s="1"/>
  <c r="G59" i="10" s="1"/>
  <c r="U60" i="10"/>
  <c r="AF60" i="10"/>
  <c r="V60" i="10" s="1"/>
  <c r="AJ60" i="10"/>
  <c r="H60" i="10" s="1"/>
  <c r="G60" i="10" s="1"/>
  <c r="U61" i="10"/>
  <c r="AF61" i="10"/>
  <c r="V61" i="10" s="1"/>
  <c r="AJ61" i="10"/>
  <c r="H61" i="10" s="1"/>
  <c r="G61" i="10" s="1"/>
  <c r="U62" i="10"/>
  <c r="AF62" i="10"/>
  <c r="V62" i="10" s="1"/>
  <c r="AJ62" i="10"/>
  <c r="H62" i="10" s="1"/>
  <c r="G62" i="10" s="1"/>
  <c r="U63" i="10"/>
  <c r="AF63" i="10"/>
  <c r="V63" i="10" s="1"/>
  <c r="AJ63" i="10"/>
  <c r="H63" i="10" s="1"/>
  <c r="G63" i="10" s="1"/>
  <c r="U64" i="10"/>
  <c r="AF64" i="10"/>
  <c r="V64" i="10" s="1"/>
  <c r="AJ64" i="10"/>
  <c r="H64" i="10" s="1"/>
  <c r="G64" i="10" s="1"/>
  <c r="U65" i="10"/>
  <c r="AF65" i="10"/>
  <c r="V65" i="10" s="1"/>
  <c r="AJ65" i="10"/>
  <c r="H65" i="10" s="1"/>
  <c r="G65" i="10" s="1"/>
  <c r="U66" i="10"/>
  <c r="AF66" i="10"/>
  <c r="V66" i="10" s="1"/>
  <c r="AJ66" i="10"/>
  <c r="H66" i="10" s="1"/>
  <c r="G66" i="10" s="1"/>
  <c r="U67" i="10"/>
  <c r="AF67" i="10"/>
  <c r="V67" i="10" s="1"/>
  <c r="AJ67" i="10"/>
  <c r="H67" i="10" s="1"/>
  <c r="G67" i="10" s="1"/>
  <c r="U68" i="10"/>
  <c r="AF68" i="10"/>
  <c r="V68" i="10" s="1"/>
  <c r="AJ68" i="10"/>
  <c r="H68" i="10" s="1"/>
  <c r="G68" i="10" s="1"/>
  <c r="U69" i="10"/>
  <c r="AF69" i="10"/>
  <c r="V69" i="10" s="1"/>
  <c r="AJ69" i="10"/>
  <c r="H69" i="10" s="1"/>
  <c r="G69" i="10" s="1"/>
  <c r="U70" i="10"/>
  <c r="AJ70" i="10"/>
  <c r="AF70" i="10" s="1"/>
  <c r="V70" i="10" s="1"/>
  <c r="U71" i="10"/>
  <c r="AJ71" i="10"/>
  <c r="AF71" i="10" s="1"/>
  <c r="V71" i="10" s="1"/>
  <c r="U72" i="10"/>
  <c r="AJ72" i="10"/>
  <c r="AF72" i="10" s="1"/>
  <c r="V72" i="10" s="1"/>
  <c r="U73" i="10"/>
  <c r="AJ73" i="10"/>
  <c r="AF73" i="10" s="1"/>
  <c r="V73" i="10" s="1"/>
  <c r="U74" i="10"/>
  <c r="AJ74" i="10"/>
  <c r="AF74" i="10" s="1"/>
  <c r="V74" i="10" s="1"/>
  <c r="U75" i="10"/>
  <c r="AJ75" i="10"/>
  <c r="AF75" i="10" s="1"/>
  <c r="V75" i="10" s="1"/>
  <c r="U76" i="10"/>
  <c r="AJ76" i="10"/>
  <c r="AF76" i="10" s="1"/>
  <c r="V76" i="10" s="1"/>
  <c r="U77" i="10"/>
  <c r="AJ77" i="10"/>
  <c r="AF77" i="10" s="1"/>
  <c r="V77" i="10" s="1"/>
  <c r="U78" i="10"/>
  <c r="AJ78" i="10"/>
  <c r="AF78" i="10" s="1"/>
  <c r="V78" i="10" s="1"/>
  <c r="T79" i="10"/>
  <c r="S79" i="10" s="1"/>
  <c r="U79" i="10"/>
  <c r="V79" i="10"/>
  <c r="AJ79" i="10"/>
  <c r="AF79" i="10" s="1"/>
  <c r="N80" i="10"/>
  <c r="M80" i="10" s="1"/>
  <c r="T80" i="10"/>
  <c r="S80" i="10" s="1"/>
  <c r="U80" i="10"/>
  <c r="V80" i="10"/>
  <c r="AJ80" i="10"/>
  <c r="AF80" i="10" s="1"/>
  <c r="H81" i="10"/>
  <c r="G81" i="10" s="1"/>
  <c r="N81" i="10"/>
  <c r="M81" i="10" s="1"/>
  <c r="T81" i="10"/>
  <c r="S81" i="10" s="1"/>
  <c r="U81" i="10"/>
  <c r="V81" i="10"/>
  <c r="AJ81" i="10"/>
  <c r="AF81" i="10" s="1"/>
  <c r="H82" i="10"/>
  <c r="G82" i="10" s="1"/>
  <c r="N82" i="10"/>
  <c r="M82" i="10" s="1"/>
  <c r="T82" i="10"/>
  <c r="S82" i="10" s="1"/>
  <c r="U82" i="10"/>
  <c r="V82" i="10"/>
  <c r="AJ82" i="10"/>
  <c r="AF82" i="10" s="1"/>
  <c r="H83" i="10"/>
  <c r="G83" i="10" s="1"/>
  <c r="N83" i="10"/>
  <c r="M83" i="10" s="1"/>
  <c r="T83" i="10"/>
  <c r="S83" i="10" s="1"/>
  <c r="U83" i="10"/>
  <c r="V83" i="10"/>
  <c r="AJ83" i="10"/>
  <c r="AF83" i="10" s="1"/>
  <c r="H84" i="10"/>
  <c r="G84" i="10" s="1"/>
  <c r="N84" i="10"/>
  <c r="M84" i="10" s="1"/>
  <c r="T84" i="10"/>
  <c r="S84" i="10" s="1"/>
  <c r="U84" i="10"/>
  <c r="V84" i="10"/>
  <c r="AJ84" i="10"/>
  <c r="AF84" i="10" s="1"/>
  <c r="H85" i="10"/>
  <c r="G85" i="10" s="1"/>
  <c r="N85" i="10"/>
  <c r="M85" i="10" s="1"/>
  <c r="T85" i="10"/>
  <c r="S85" i="10" s="1"/>
  <c r="U85" i="10"/>
  <c r="V85" i="10"/>
  <c r="AJ85" i="10"/>
  <c r="AF85" i="10" s="1"/>
  <c r="H86" i="10"/>
  <c r="G86" i="10" s="1"/>
  <c r="N86" i="10"/>
  <c r="M86" i="10" s="1"/>
  <c r="T86" i="10"/>
  <c r="S86" i="10" s="1"/>
  <c r="U86" i="10"/>
  <c r="V86" i="10"/>
  <c r="AJ86" i="10"/>
  <c r="AF86" i="10" s="1"/>
  <c r="U87" i="10"/>
  <c r="AJ87" i="10"/>
  <c r="H87" i="10" s="1"/>
  <c r="G87" i="10" s="1"/>
  <c r="U88" i="10"/>
  <c r="AJ88" i="10"/>
  <c r="H88" i="10" s="1"/>
  <c r="G88" i="10" s="1"/>
  <c r="U89" i="10"/>
  <c r="AJ89" i="10"/>
  <c r="H89" i="10" s="1"/>
  <c r="G89" i="10" s="1"/>
  <c r="U90" i="10"/>
  <c r="AJ90" i="10"/>
  <c r="H90" i="10" s="1"/>
  <c r="G90" i="10" s="1"/>
  <c r="U91" i="10"/>
  <c r="AJ91" i="10"/>
  <c r="H91" i="10" s="1"/>
  <c r="G91" i="10" s="1"/>
  <c r="U92" i="10"/>
  <c r="AJ92" i="10"/>
  <c r="H92" i="10" s="1"/>
  <c r="G92" i="10" s="1"/>
  <c r="U93" i="10"/>
  <c r="AJ93" i="10"/>
  <c r="H94" i="10"/>
  <c r="G94" i="10" s="1"/>
  <c r="N94" i="10"/>
  <c r="M94" i="10" s="1"/>
  <c r="T94" i="10"/>
  <c r="S94" i="10" s="1"/>
  <c r="U94" i="10"/>
  <c r="V94" i="10"/>
  <c r="AJ94" i="10"/>
  <c r="AF94" i="10" s="1"/>
  <c r="H95" i="10"/>
  <c r="G95" i="10" s="1"/>
  <c r="N95" i="10"/>
  <c r="M95" i="10" s="1"/>
  <c r="T95" i="10"/>
  <c r="S95" i="10" s="1"/>
  <c r="U95" i="10"/>
  <c r="V95" i="10"/>
  <c r="AJ95" i="10"/>
  <c r="AF95" i="10" s="1"/>
  <c r="H96" i="10"/>
  <c r="G96" i="10" s="1"/>
  <c r="N96" i="10"/>
  <c r="M96" i="10" s="1"/>
  <c r="T96" i="10"/>
  <c r="S96" i="10" s="1"/>
  <c r="U96" i="10"/>
  <c r="V96" i="10"/>
  <c r="AJ96" i="10"/>
  <c r="AF96" i="10" s="1"/>
  <c r="H97" i="10"/>
  <c r="G97" i="10" s="1"/>
  <c r="N97" i="10"/>
  <c r="M97" i="10" s="1"/>
  <c r="T97" i="10"/>
  <c r="S97" i="10" s="1"/>
  <c r="U97" i="10"/>
  <c r="V97" i="10"/>
  <c r="AJ97" i="10"/>
  <c r="AF97" i="10" s="1"/>
  <c r="H98" i="10"/>
  <c r="G98" i="10" s="1"/>
  <c r="N98" i="10"/>
  <c r="M98" i="10" s="1"/>
  <c r="T98" i="10"/>
  <c r="S98" i="10" s="1"/>
  <c r="U98" i="10"/>
  <c r="V98" i="10"/>
  <c r="AJ98" i="10"/>
  <c r="AF98" i="10" s="1"/>
  <c r="H99" i="10"/>
  <c r="G99" i="10" s="1"/>
  <c r="N99" i="10"/>
  <c r="M99" i="10" s="1"/>
  <c r="T99" i="10"/>
  <c r="S99" i="10" s="1"/>
  <c r="U99" i="10"/>
  <c r="V99" i="10"/>
  <c r="AJ99" i="10"/>
  <c r="AF99" i="10" s="1"/>
  <c r="H100" i="10"/>
  <c r="G100" i="10" s="1"/>
  <c r="N100" i="10"/>
  <c r="M100" i="10" s="1"/>
  <c r="T100" i="10"/>
  <c r="S100" i="10" s="1"/>
  <c r="U100" i="10"/>
  <c r="V100" i="10"/>
  <c r="AJ100" i="10"/>
  <c r="AF100" i="10" s="1"/>
  <c r="H101" i="10"/>
  <c r="G101" i="10" s="1"/>
  <c r="N101" i="10"/>
  <c r="M101" i="10" s="1"/>
  <c r="T101" i="10"/>
  <c r="S101" i="10" s="1"/>
  <c r="U101" i="10"/>
  <c r="V101" i="10"/>
  <c r="AJ101" i="10"/>
  <c r="AF101" i="10" s="1"/>
  <c r="H102" i="10"/>
  <c r="G102" i="10" s="1"/>
  <c r="N102" i="10"/>
  <c r="M102" i="10" s="1"/>
  <c r="T102" i="10"/>
  <c r="S102" i="10" s="1"/>
  <c r="U102" i="10"/>
  <c r="V102" i="10"/>
  <c r="AJ102" i="10"/>
  <c r="AF102" i="10" s="1"/>
  <c r="H103" i="10"/>
  <c r="G103" i="10" s="1"/>
  <c r="N103" i="10"/>
  <c r="M103" i="10" s="1"/>
  <c r="T103" i="10"/>
  <c r="S103" i="10" s="1"/>
  <c r="U103" i="10"/>
  <c r="V103" i="10"/>
  <c r="AJ103" i="10"/>
  <c r="AF103" i="10" s="1"/>
  <c r="H104" i="10"/>
  <c r="G104" i="10" s="1"/>
  <c r="N104" i="10"/>
  <c r="M104" i="10" s="1"/>
  <c r="T104" i="10"/>
  <c r="S104" i="10" s="1"/>
  <c r="U104" i="10"/>
  <c r="V104" i="10"/>
  <c r="AJ104" i="10"/>
  <c r="AF104" i="10" s="1"/>
  <c r="H105" i="10"/>
  <c r="G105" i="10" s="1"/>
  <c r="N105" i="10"/>
  <c r="M105" i="10" s="1"/>
  <c r="T105" i="10"/>
  <c r="S105" i="10" s="1"/>
  <c r="U105" i="10"/>
  <c r="V105" i="10"/>
  <c r="AJ105" i="10"/>
  <c r="AF105" i="10" s="1"/>
  <c r="H106" i="10"/>
  <c r="G106" i="10" s="1"/>
  <c r="N106" i="10"/>
  <c r="M106" i="10" s="1"/>
  <c r="T106" i="10"/>
  <c r="S106" i="10" s="1"/>
  <c r="U106" i="10"/>
  <c r="V106" i="10"/>
  <c r="AJ106" i="10"/>
  <c r="AF106" i="10" s="1"/>
  <c r="H107" i="10"/>
  <c r="G107" i="10" s="1"/>
  <c r="N107" i="10"/>
  <c r="M107" i="10" s="1"/>
  <c r="T107" i="10"/>
  <c r="S107" i="10" s="1"/>
  <c r="U107" i="10"/>
  <c r="V107" i="10"/>
  <c r="AJ107" i="10"/>
  <c r="AF107" i="10" s="1"/>
  <c r="H108" i="10"/>
  <c r="G108" i="10" s="1"/>
  <c r="N108" i="10"/>
  <c r="M108" i="10" s="1"/>
  <c r="T108" i="10"/>
  <c r="S108" i="10" s="1"/>
  <c r="U108" i="10"/>
  <c r="V108" i="10"/>
  <c r="AJ108" i="10"/>
  <c r="AF108" i="10" s="1"/>
  <c r="H109" i="10"/>
  <c r="G109" i="10" s="1"/>
  <c r="N109" i="10"/>
  <c r="M109" i="10" s="1"/>
  <c r="T109" i="10"/>
  <c r="S109" i="10" s="1"/>
  <c r="U109" i="10"/>
  <c r="V109" i="10"/>
  <c r="AJ109" i="10"/>
  <c r="AF109" i="10" s="1"/>
  <c r="H110" i="10"/>
  <c r="G110" i="10" s="1"/>
  <c r="N110" i="10"/>
  <c r="M110" i="10" s="1"/>
  <c r="T110" i="10"/>
  <c r="S110" i="10" s="1"/>
  <c r="U110" i="10"/>
  <c r="V110" i="10"/>
  <c r="AJ110" i="10"/>
  <c r="AF110" i="10" s="1"/>
  <c r="H111" i="10"/>
  <c r="G111" i="10" s="1"/>
  <c r="N111" i="10"/>
  <c r="M111" i="10" s="1"/>
  <c r="T111" i="10"/>
  <c r="S111" i="10" s="1"/>
  <c r="U111" i="10"/>
  <c r="V111" i="10"/>
  <c r="AJ111" i="10"/>
  <c r="AF111" i="10" s="1"/>
  <c r="H112" i="10"/>
  <c r="G112" i="10" s="1"/>
  <c r="N112" i="10"/>
  <c r="M112" i="10" s="1"/>
  <c r="T112" i="10"/>
  <c r="S112" i="10" s="1"/>
  <c r="U112" i="10"/>
  <c r="V112" i="10"/>
  <c r="AJ112" i="10"/>
  <c r="AF112" i="10" s="1"/>
  <c r="U113" i="10"/>
  <c r="AF113" i="10"/>
  <c r="V113" i="10" s="1"/>
  <c r="AJ113" i="10"/>
  <c r="H113" i="10" s="1"/>
  <c r="G113" i="10" s="1"/>
  <c r="U114" i="10"/>
  <c r="AF114" i="10"/>
  <c r="V114" i="10" s="1"/>
  <c r="AJ114" i="10"/>
  <c r="H114" i="10" s="1"/>
  <c r="G114" i="10" s="1"/>
  <c r="U115" i="10"/>
  <c r="AF115" i="10"/>
  <c r="V115" i="10" s="1"/>
  <c r="AJ115" i="10"/>
  <c r="H115" i="10" s="1"/>
  <c r="G115" i="10" s="1"/>
  <c r="U116" i="10"/>
  <c r="AF116" i="10"/>
  <c r="V116" i="10" s="1"/>
  <c r="AJ116" i="10"/>
  <c r="H116" i="10" s="1"/>
  <c r="G116" i="10" s="1"/>
  <c r="U117" i="10"/>
  <c r="AF117" i="10"/>
  <c r="V117" i="10" s="1"/>
  <c r="AJ117" i="10"/>
  <c r="H117" i="10" s="1"/>
  <c r="G117" i="10" s="1"/>
  <c r="U118" i="10"/>
  <c r="AF118" i="10"/>
  <c r="V118" i="10" s="1"/>
  <c r="AJ118" i="10"/>
  <c r="H118" i="10" s="1"/>
  <c r="G118" i="10" s="1"/>
  <c r="U119" i="10"/>
  <c r="AF119" i="10"/>
  <c r="V119" i="10" s="1"/>
  <c r="AJ119" i="10"/>
  <c r="H119" i="10" s="1"/>
  <c r="G119" i="10" s="1"/>
  <c r="U120" i="10"/>
  <c r="AF120" i="10"/>
  <c r="V120" i="10" s="1"/>
  <c r="AJ120" i="10"/>
  <c r="H120" i="10" s="1"/>
  <c r="G120" i="10" s="1"/>
  <c r="U121" i="10"/>
  <c r="AF121" i="10"/>
  <c r="V121" i="10" s="1"/>
  <c r="AJ121" i="10"/>
  <c r="H121" i="10" s="1"/>
  <c r="G121" i="10" s="1"/>
  <c r="U122" i="10"/>
  <c r="AF122" i="10"/>
  <c r="V122" i="10" s="1"/>
  <c r="AJ122" i="10"/>
  <c r="H122" i="10" s="1"/>
  <c r="G122" i="10" s="1"/>
  <c r="U123" i="10"/>
  <c r="AF123" i="10"/>
  <c r="V123" i="10" s="1"/>
  <c r="AJ123" i="10"/>
  <c r="H123" i="10" s="1"/>
  <c r="G123" i="10" s="1"/>
  <c r="U124" i="10"/>
  <c r="AF124" i="10"/>
  <c r="V124" i="10" s="1"/>
  <c r="AJ124" i="10"/>
  <c r="H124" i="10" s="1"/>
  <c r="G124" i="10" s="1"/>
  <c r="U125" i="10"/>
  <c r="AF125" i="10"/>
  <c r="V125" i="10" s="1"/>
  <c r="AJ125" i="10"/>
  <c r="H125" i="10" s="1"/>
  <c r="G125" i="10" s="1"/>
  <c r="U126" i="10"/>
  <c r="AF126" i="10"/>
  <c r="V126" i="10" s="1"/>
  <c r="AJ126" i="10"/>
  <c r="H126" i="10" s="1"/>
  <c r="G126" i="10" s="1"/>
  <c r="U127" i="10"/>
  <c r="AF127" i="10"/>
  <c r="V127" i="10" s="1"/>
  <c r="AJ127" i="10"/>
  <c r="H127" i="10" s="1"/>
  <c r="G127" i="10" s="1"/>
  <c r="U128" i="10"/>
  <c r="AF128" i="10"/>
  <c r="V128" i="10" s="1"/>
  <c r="AJ128" i="10"/>
  <c r="H128" i="10" s="1"/>
  <c r="G128" i="10" s="1"/>
  <c r="U129" i="10"/>
  <c r="AF129" i="10"/>
  <c r="V129" i="10" s="1"/>
  <c r="AJ129" i="10"/>
  <c r="H129" i="10" s="1"/>
  <c r="G129" i="10" s="1"/>
  <c r="U130" i="10"/>
  <c r="AF130" i="10"/>
  <c r="V130" i="10" s="1"/>
  <c r="AJ130" i="10"/>
  <c r="H130" i="10" s="1"/>
  <c r="G130" i="10" s="1"/>
  <c r="U131" i="10"/>
  <c r="AF131" i="10"/>
  <c r="V131" i="10" s="1"/>
  <c r="AJ131" i="10"/>
  <c r="H131" i="10" s="1"/>
  <c r="G131" i="10" s="1"/>
  <c r="U132" i="10"/>
  <c r="AF132" i="10"/>
  <c r="V132" i="10" s="1"/>
  <c r="AJ132" i="10"/>
  <c r="H132" i="10" s="1"/>
  <c r="G132" i="10" s="1"/>
  <c r="U133" i="10"/>
  <c r="AF133" i="10"/>
  <c r="V133" i="10" s="1"/>
  <c r="AJ133" i="10"/>
  <c r="H133" i="10" s="1"/>
  <c r="G133" i="10" s="1"/>
  <c r="U134" i="10"/>
  <c r="AF134" i="10"/>
  <c r="V134" i="10" s="1"/>
  <c r="AJ134" i="10"/>
  <c r="H134" i="10" s="1"/>
  <c r="G134" i="10" s="1"/>
  <c r="U135" i="10"/>
  <c r="AF135" i="10"/>
  <c r="V135" i="10" s="1"/>
  <c r="AJ135" i="10"/>
  <c r="H135" i="10" s="1"/>
  <c r="G135" i="10" s="1"/>
  <c r="U136" i="10"/>
  <c r="AF136" i="10"/>
  <c r="V136" i="10" s="1"/>
  <c r="AJ136" i="10"/>
  <c r="H136" i="10" s="1"/>
  <c r="G136" i="10" s="1"/>
  <c r="U137" i="10"/>
  <c r="AF137" i="10"/>
  <c r="V137" i="10" s="1"/>
  <c r="AJ137" i="10"/>
  <c r="H137" i="10" s="1"/>
  <c r="G137" i="10" s="1"/>
  <c r="U138" i="10"/>
  <c r="AF138" i="10"/>
  <c r="V138" i="10" s="1"/>
  <c r="AJ138" i="10"/>
  <c r="H138" i="10" s="1"/>
  <c r="G138" i="10" s="1"/>
  <c r="U139" i="10"/>
  <c r="AF139" i="10"/>
  <c r="V139" i="10" s="1"/>
  <c r="AJ139" i="10"/>
  <c r="H139" i="10" s="1"/>
  <c r="G139" i="10" s="1"/>
  <c r="U140" i="10"/>
  <c r="AF140" i="10"/>
  <c r="V140" i="10" s="1"/>
  <c r="AJ140" i="10"/>
  <c r="H140" i="10" s="1"/>
  <c r="G140" i="10" s="1"/>
  <c r="U141" i="10"/>
  <c r="AF141" i="10"/>
  <c r="V141" i="10" s="1"/>
  <c r="AJ141" i="10"/>
  <c r="H141" i="10" s="1"/>
  <c r="G141" i="10" s="1"/>
  <c r="U142" i="10"/>
  <c r="AF142" i="10"/>
  <c r="V142" i="10" s="1"/>
  <c r="AJ142" i="10"/>
  <c r="H142" i="10" s="1"/>
  <c r="G142" i="10" s="1"/>
  <c r="U143" i="10"/>
  <c r="AF143" i="10"/>
  <c r="V143" i="10" s="1"/>
  <c r="AJ143" i="10"/>
  <c r="H143" i="10" s="1"/>
  <c r="G143" i="10" s="1"/>
  <c r="U144" i="10"/>
  <c r="AF144" i="10"/>
  <c r="V144" i="10" s="1"/>
  <c r="AJ144" i="10"/>
  <c r="H144" i="10" s="1"/>
  <c r="G144" i="10" s="1"/>
  <c r="U145" i="10"/>
  <c r="AF145" i="10"/>
  <c r="V145" i="10" s="1"/>
  <c r="AJ145" i="10"/>
  <c r="H145" i="10" s="1"/>
  <c r="G145" i="10" s="1"/>
  <c r="U146" i="10"/>
  <c r="AF146" i="10"/>
  <c r="V146" i="10" s="1"/>
  <c r="AJ146" i="10"/>
  <c r="H146" i="10" s="1"/>
  <c r="G146" i="10" s="1"/>
  <c r="U147" i="10"/>
  <c r="AF147" i="10"/>
  <c r="V147" i="10" s="1"/>
  <c r="AJ147" i="10"/>
  <c r="H147" i="10" s="1"/>
  <c r="G147" i="10" s="1"/>
  <c r="U148" i="10"/>
  <c r="AF148" i="10"/>
  <c r="V148" i="10" s="1"/>
  <c r="AJ148" i="10"/>
  <c r="H148" i="10" s="1"/>
  <c r="G148" i="10" s="1"/>
  <c r="U149" i="10"/>
  <c r="AF149" i="10"/>
  <c r="V149" i="10" s="1"/>
  <c r="AJ149" i="10"/>
  <c r="H149" i="10" s="1"/>
  <c r="G149" i="10" s="1"/>
  <c r="U150" i="10"/>
  <c r="AJ150" i="10"/>
  <c r="AF150" i="10" s="1"/>
  <c r="V150" i="10" s="1"/>
  <c r="U151" i="10"/>
  <c r="AJ151" i="10"/>
  <c r="AF151" i="10" s="1"/>
  <c r="V151" i="10" s="1"/>
  <c r="U152" i="10"/>
  <c r="AJ152" i="10"/>
  <c r="AF152" i="10" s="1"/>
  <c r="V152" i="10" s="1"/>
  <c r="U153" i="10"/>
  <c r="AJ153" i="10"/>
  <c r="AF153" i="10" s="1"/>
  <c r="V153" i="10" s="1"/>
  <c r="U154" i="10"/>
  <c r="AJ154" i="10"/>
  <c r="AF154" i="10" s="1"/>
  <c r="V154" i="10" s="1"/>
  <c r="U155" i="10"/>
  <c r="AJ155" i="10"/>
  <c r="AF155" i="10" s="1"/>
  <c r="V155" i="10" s="1"/>
  <c r="U156" i="10"/>
  <c r="AJ156" i="10"/>
  <c r="AF156" i="10" s="1"/>
  <c r="V156" i="10" s="1"/>
  <c r="U157" i="10"/>
  <c r="AJ157" i="10"/>
  <c r="AF157" i="10" s="1"/>
  <c r="V157" i="10" s="1"/>
  <c r="U158" i="10"/>
  <c r="AJ158" i="10"/>
  <c r="AF158" i="10" s="1"/>
  <c r="V158" i="10" s="1"/>
  <c r="U159" i="10"/>
  <c r="AJ159" i="10"/>
  <c r="AF159" i="10" s="1"/>
  <c r="V159" i="10" s="1"/>
  <c r="U160" i="10"/>
  <c r="AJ160" i="10"/>
  <c r="AF160" i="10" s="1"/>
  <c r="V160" i="10" s="1"/>
  <c r="U161" i="10"/>
  <c r="AJ161" i="10"/>
  <c r="AF161" i="10" s="1"/>
  <c r="V161" i="10" s="1"/>
  <c r="T162" i="10"/>
  <c r="S162" i="10" s="1"/>
  <c r="U162" i="10"/>
  <c r="AJ162" i="10"/>
  <c r="H163" i="10"/>
  <c r="G163" i="10" s="1"/>
  <c r="N163" i="10"/>
  <c r="M163" i="10" s="1"/>
  <c r="T163" i="10"/>
  <c r="S163" i="10" s="1"/>
  <c r="U163" i="10"/>
  <c r="V163" i="10"/>
  <c r="AJ163" i="10"/>
  <c r="AF163" i="10" s="1"/>
  <c r="H164" i="10"/>
  <c r="G164" i="10" s="1"/>
  <c r="N164" i="10"/>
  <c r="M164" i="10" s="1"/>
  <c r="T164" i="10"/>
  <c r="S164" i="10" s="1"/>
  <c r="U164" i="10"/>
  <c r="V164" i="10"/>
  <c r="AJ164" i="10"/>
  <c r="AF164" i="10" s="1"/>
  <c r="H165" i="10"/>
  <c r="G165" i="10" s="1"/>
  <c r="N165" i="10"/>
  <c r="M165" i="10" s="1"/>
  <c r="T165" i="10"/>
  <c r="S165" i="10" s="1"/>
  <c r="U165" i="10"/>
  <c r="V165" i="10"/>
  <c r="AJ165" i="10"/>
  <c r="AF165" i="10" s="1"/>
  <c r="H166" i="10"/>
  <c r="G166" i="10" s="1"/>
  <c r="N166" i="10"/>
  <c r="M166" i="10" s="1"/>
  <c r="T166" i="10"/>
  <c r="S166" i="10" s="1"/>
  <c r="U166" i="10"/>
  <c r="V166" i="10"/>
  <c r="AJ166" i="10"/>
  <c r="AF166" i="10" s="1"/>
  <c r="H167" i="10"/>
  <c r="G167" i="10" s="1"/>
  <c r="N167" i="10"/>
  <c r="M167" i="10" s="1"/>
  <c r="T167" i="10"/>
  <c r="S167" i="10" s="1"/>
  <c r="U167" i="10"/>
  <c r="V167" i="10"/>
  <c r="AJ167" i="10"/>
  <c r="AF167" i="10" s="1"/>
  <c r="H168" i="10"/>
  <c r="G168" i="10" s="1"/>
  <c r="N168" i="10"/>
  <c r="M168" i="10" s="1"/>
  <c r="T168" i="10"/>
  <c r="S168" i="10" s="1"/>
  <c r="U168" i="10"/>
  <c r="V168" i="10"/>
  <c r="AJ168" i="10"/>
  <c r="AF168" i="10" s="1"/>
  <c r="H169" i="10"/>
  <c r="G169" i="10" s="1"/>
  <c r="N169" i="10"/>
  <c r="M169" i="10" s="1"/>
  <c r="T169" i="10"/>
  <c r="S169" i="10" s="1"/>
  <c r="U169" i="10"/>
  <c r="V169" i="10"/>
  <c r="AJ169" i="10"/>
  <c r="AF169" i="10" s="1"/>
  <c r="H170" i="10"/>
  <c r="G170" i="10" s="1"/>
  <c r="N170" i="10"/>
  <c r="M170" i="10" s="1"/>
  <c r="T170" i="10"/>
  <c r="S170" i="10" s="1"/>
  <c r="U170" i="10"/>
  <c r="V170" i="10"/>
  <c r="AJ170" i="10"/>
  <c r="AF170" i="10" s="1"/>
  <c r="H171" i="10"/>
  <c r="G171" i="10" s="1"/>
  <c r="N171" i="10"/>
  <c r="M171" i="10" s="1"/>
  <c r="T171" i="10"/>
  <c r="S171" i="10" s="1"/>
  <c r="U171" i="10"/>
  <c r="V171" i="10"/>
  <c r="AJ171" i="10"/>
  <c r="AF171" i="10" s="1"/>
  <c r="H172" i="10"/>
  <c r="G172" i="10" s="1"/>
  <c r="N172" i="10"/>
  <c r="M172" i="10" s="1"/>
  <c r="T172" i="10"/>
  <c r="S172" i="10" s="1"/>
  <c r="U172" i="10"/>
  <c r="V172" i="10"/>
  <c r="AJ172" i="10"/>
  <c r="AF172" i="10" s="1"/>
  <c r="H173" i="10"/>
  <c r="G173" i="10" s="1"/>
  <c r="N173" i="10"/>
  <c r="M173" i="10" s="1"/>
  <c r="T173" i="10"/>
  <c r="S173" i="10" s="1"/>
  <c r="U173" i="10"/>
  <c r="V173" i="10"/>
  <c r="AJ173" i="10"/>
  <c r="AF173" i="10" s="1"/>
  <c r="H174" i="10"/>
  <c r="G174" i="10" s="1"/>
  <c r="N174" i="10"/>
  <c r="M174" i="10" s="1"/>
  <c r="T174" i="10"/>
  <c r="S174" i="10" s="1"/>
  <c r="U174" i="10"/>
  <c r="V174" i="10"/>
  <c r="AJ174" i="10"/>
  <c r="AF174" i="10" s="1"/>
  <c r="U175" i="10"/>
  <c r="AJ175" i="10"/>
  <c r="H175" i="10" s="1"/>
  <c r="G175" i="10" s="1"/>
  <c r="U176" i="10"/>
  <c r="AJ176" i="10"/>
  <c r="H176" i="10" s="1"/>
  <c r="G176" i="10" s="1"/>
  <c r="U177" i="10"/>
  <c r="AJ177" i="10"/>
  <c r="H177" i="10" s="1"/>
  <c r="G177" i="10" s="1"/>
  <c r="U178" i="10"/>
  <c r="AJ178" i="10"/>
  <c r="H178" i="10" s="1"/>
  <c r="G178" i="10" s="1"/>
  <c r="U179" i="10"/>
  <c r="AJ179" i="10"/>
  <c r="H179" i="10" s="1"/>
  <c r="G179" i="10" s="1"/>
  <c r="U180" i="10"/>
  <c r="AJ180" i="10"/>
  <c r="H180" i="10" s="1"/>
  <c r="G180" i="10" s="1"/>
  <c r="U181" i="10"/>
  <c r="AJ181" i="10"/>
  <c r="H181" i="10" s="1"/>
  <c r="G181" i="10" s="1"/>
  <c r="U182" i="10"/>
  <c r="AJ182" i="10"/>
  <c r="H182" i="10" s="1"/>
  <c r="G182" i="10" s="1"/>
  <c r="U183" i="10"/>
  <c r="AJ183" i="10"/>
  <c r="H183" i="10" s="1"/>
  <c r="G183" i="10" s="1"/>
  <c r="U184" i="10"/>
  <c r="AJ184" i="10"/>
  <c r="H184" i="10" s="1"/>
  <c r="G184" i="10" s="1"/>
  <c r="U185" i="10"/>
  <c r="AJ185" i="10"/>
  <c r="H185" i="10" s="1"/>
  <c r="G185" i="10" s="1"/>
  <c r="U186" i="10"/>
  <c r="AJ186" i="10"/>
  <c r="H186" i="10" s="1"/>
  <c r="G186" i="10" s="1"/>
  <c r="U187" i="10"/>
  <c r="AJ187" i="10"/>
  <c r="H187" i="10" s="1"/>
  <c r="G187" i="10" s="1"/>
  <c r="U188" i="10"/>
  <c r="AJ188" i="10"/>
  <c r="H188" i="10" s="1"/>
  <c r="G188" i="10" s="1"/>
  <c r="U189" i="10"/>
  <c r="AJ189" i="10"/>
  <c r="H189" i="10" s="1"/>
  <c r="G189" i="10" s="1"/>
  <c r="U190" i="10"/>
  <c r="AJ190" i="10"/>
  <c r="H190" i="10" s="1"/>
  <c r="G190" i="10" s="1"/>
  <c r="U191" i="10"/>
  <c r="AJ191" i="10"/>
  <c r="H191" i="10" s="1"/>
  <c r="G191" i="10" s="1"/>
  <c r="U192" i="10"/>
  <c r="AJ192" i="10"/>
  <c r="AF192" i="10" s="1"/>
  <c r="V192" i="10" s="1"/>
  <c r="U193" i="10"/>
  <c r="AJ193" i="10"/>
  <c r="AF193" i="10" s="1"/>
  <c r="V193" i="10" s="1"/>
  <c r="U194" i="10"/>
  <c r="AJ194" i="10"/>
  <c r="AF194" i="10" s="1"/>
  <c r="V194" i="10" s="1"/>
  <c r="U195" i="10"/>
  <c r="AJ195" i="10"/>
  <c r="AF195" i="10" s="1"/>
  <c r="V195" i="10" s="1"/>
  <c r="U196" i="10"/>
  <c r="AJ196" i="10"/>
  <c r="AF196" i="10" s="1"/>
  <c r="V196" i="10" s="1"/>
  <c r="U197" i="10"/>
  <c r="AJ197" i="10"/>
  <c r="AF197" i="10" s="1"/>
  <c r="V197" i="10" s="1"/>
  <c r="U198" i="10"/>
  <c r="AJ198" i="10"/>
  <c r="AF198" i="10" s="1"/>
  <c r="V198" i="10" s="1"/>
  <c r="U199" i="10"/>
  <c r="AJ199" i="10"/>
  <c r="AF199" i="10" s="1"/>
  <c r="V199" i="10" s="1"/>
  <c r="U200" i="10"/>
  <c r="AJ200" i="10"/>
  <c r="AF200" i="10" s="1"/>
  <c r="V200" i="10" s="1"/>
  <c r="U201" i="10"/>
  <c r="AJ201" i="10"/>
  <c r="AF201" i="10" s="1"/>
  <c r="V201" i="10" s="1"/>
  <c r="U202" i="10"/>
  <c r="AJ202" i="10"/>
  <c r="AF202" i="10" s="1"/>
  <c r="V202" i="10" s="1"/>
  <c r="U203" i="10"/>
  <c r="AJ203" i="10"/>
  <c r="AF203" i="10" s="1"/>
  <c r="V203" i="10" s="1"/>
  <c r="U204" i="10"/>
  <c r="AJ204" i="10"/>
  <c r="AF204" i="10" s="1"/>
  <c r="V204" i="10" s="1"/>
  <c r="U205" i="10"/>
  <c r="AJ205" i="10"/>
  <c r="AF205" i="10" s="1"/>
  <c r="V205" i="10" s="1"/>
  <c r="U206" i="10"/>
  <c r="AJ206" i="10"/>
  <c r="AF206" i="10" s="1"/>
  <c r="V206" i="10" s="1"/>
  <c r="U207" i="10"/>
  <c r="AJ207" i="10"/>
  <c r="AF207" i="10" s="1"/>
  <c r="V207" i="10" s="1"/>
  <c r="U208" i="10"/>
  <c r="AJ208" i="10"/>
  <c r="AF208" i="10" s="1"/>
  <c r="V208" i="10" s="1"/>
  <c r="U209" i="10"/>
  <c r="AJ209" i="10"/>
  <c r="AF209" i="10" s="1"/>
  <c r="V209" i="10" s="1"/>
  <c r="U210" i="10"/>
  <c r="AJ210" i="10"/>
  <c r="AF210" i="10" s="1"/>
  <c r="V210" i="10" s="1"/>
  <c r="U211" i="10"/>
  <c r="AJ211" i="10"/>
  <c r="AF211" i="10" s="1"/>
  <c r="V211" i="10" s="1"/>
  <c r="U212" i="10"/>
  <c r="AJ212" i="10"/>
  <c r="AF212" i="10" s="1"/>
  <c r="V212" i="10" s="1"/>
  <c r="U213" i="10"/>
  <c r="AJ213" i="10"/>
  <c r="AF213" i="10" s="1"/>
  <c r="V213" i="10" s="1"/>
  <c r="U214" i="10"/>
  <c r="AJ214" i="10"/>
  <c r="AF214" i="10" s="1"/>
  <c r="V214" i="10" s="1"/>
  <c r="U215" i="10"/>
  <c r="AJ215" i="10"/>
  <c r="AF215" i="10" s="1"/>
  <c r="V215" i="10" s="1"/>
  <c r="U216" i="10"/>
  <c r="AJ216" i="10"/>
  <c r="AF216" i="10" s="1"/>
  <c r="V216" i="10" s="1"/>
  <c r="U217" i="10"/>
  <c r="AJ217" i="10"/>
  <c r="AF217" i="10" s="1"/>
  <c r="V217" i="10" s="1"/>
  <c r="U218" i="10"/>
  <c r="AJ218" i="10"/>
  <c r="AF218" i="10" s="1"/>
  <c r="V218" i="10" s="1"/>
  <c r="U219" i="10"/>
  <c r="AJ219" i="10"/>
  <c r="AF219" i="10" s="1"/>
  <c r="V219" i="10" s="1"/>
  <c r="U220" i="10"/>
  <c r="AJ220" i="10"/>
  <c r="AF220" i="10" s="1"/>
  <c r="V220" i="10" s="1"/>
  <c r="U221" i="10"/>
  <c r="AJ221" i="10"/>
  <c r="AF221" i="10" s="1"/>
  <c r="V221" i="10" s="1"/>
  <c r="U222" i="10"/>
  <c r="AJ222" i="10"/>
  <c r="AF222" i="10" s="1"/>
  <c r="V222" i="10" s="1"/>
  <c r="U223" i="10"/>
  <c r="AJ223" i="10"/>
  <c r="AF223" i="10" s="1"/>
  <c r="V223" i="10" s="1"/>
  <c r="U224" i="10"/>
  <c r="AJ224" i="10"/>
  <c r="AF224" i="10" s="1"/>
  <c r="V224" i="10" s="1"/>
  <c r="U225" i="10"/>
  <c r="AJ225" i="10"/>
  <c r="AF225" i="10" s="1"/>
  <c r="V225" i="10" s="1"/>
  <c r="U226" i="10"/>
  <c r="AJ226" i="10"/>
  <c r="AF226" i="10" s="1"/>
  <c r="V226" i="10" s="1"/>
  <c r="U227" i="10"/>
  <c r="AJ227" i="10"/>
  <c r="AF227" i="10" s="1"/>
  <c r="V227" i="10" s="1"/>
  <c r="U228" i="10"/>
  <c r="AJ228" i="10"/>
  <c r="K228" i="10" s="1"/>
  <c r="J228" i="10" s="1"/>
  <c r="U229" i="10"/>
  <c r="AJ229" i="10"/>
  <c r="H229" i="10" s="1"/>
  <c r="G229" i="10" s="1"/>
  <c r="U230" i="10"/>
  <c r="AJ230" i="10"/>
  <c r="H230" i="10" s="1"/>
  <c r="G230" i="10" s="1"/>
  <c r="U231" i="10"/>
  <c r="AJ231" i="10"/>
  <c r="H231" i="10" s="1"/>
  <c r="G231" i="10" s="1"/>
  <c r="U232" i="10"/>
  <c r="AJ232" i="10"/>
  <c r="H232" i="10" s="1"/>
  <c r="G232" i="10" s="1"/>
  <c r="U233" i="10"/>
  <c r="AJ233" i="10"/>
  <c r="H233" i="10" s="1"/>
  <c r="G233" i="10" s="1"/>
  <c r="U234" i="10"/>
  <c r="AJ234" i="10"/>
  <c r="H234" i="10" s="1"/>
  <c r="G234" i="10" s="1"/>
  <c r="U235" i="10"/>
  <c r="AJ235" i="10"/>
  <c r="H235" i="10" s="1"/>
  <c r="G235" i="10" s="1"/>
  <c r="U236" i="10"/>
  <c r="AJ236" i="10"/>
  <c r="H236" i="10" s="1"/>
  <c r="G236" i="10" s="1"/>
  <c r="U237" i="10"/>
  <c r="AJ237" i="10"/>
  <c r="H237" i="10" s="1"/>
  <c r="G237" i="10" s="1"/>
  <c r="U238" i="10"/>
  <c r="AJ238" i="10"/>
  <c r="H238" i="10" s="1"/>
  <c r="G238" i="10" s="1"/>
  <c r="U239" i="10"/>
  <c r="AJ239" i="10"/>
  <c r="H239" i="10" s="1"/>
  <c r="G239" i="10" s="1"/>
  <c r="U240" i="10"/>
  <c r="AJ240" i="10"/>
  <c r="H240" i="10" s="1"/>
  <c r="G240" i="10" s="1"/>
  <c r="U241" i="10"/>
  <c r="AJ241" i="10"/>
  <c r="H241" i="10" s="1"/>
  <c r="G241" i="10" s="1"/>
  <c r="U242" i="10"/>
  <c r="AJ242" i="10"/>
  <c r="H242" i="10" s="1"/>
  <c r="G242" i="10" s="1"/>
  <c r="U243" i="10"/>
  <c r="AJ243" i="10"/>
  <c r="H243" i="10" s="1"/>
  <c r="G243" i="10" s="1"/>
  <c r="U244" i="10"/>
  <c r="AJ244" i="10"/>
  <c r="H244" i="10" s="1"/>
  <c r="G244" i="10" s="1"/>
  <c r="U245" i="10"/>
  <c r="AJ245" i="10"/>
  <c r="H245" i="10" s="1"/>
  <c r="G245" i="10" s="1"/>
  <c r="U246" i="10"/>
  <c r="AJ246" i="10"/>
  <c r="H246" i="10" s="1"/>
  <c r="G246" i="10" s="1"/>
  <c r="U247" i="10"/>
  <c r="AJ247" i="10"/>
  <c r="H247" i="10" s="1"/>
  <c r="G247" i="10" s="1"/>
  <c r="N248" i="10"/>
  <c r="M248" i="10" s="1"/>
  <c r="U248" i="10"/>
  <c r="AJ248" i="10"/>
  <c r="H248" i="10" s="1"/>
  <c r="G248" i="10" s="1"/>
  <c r="U249" i="10"/>
  <c r="AJ249" i="10"/>
  <c r="H249" i="10" s="1"/>
  <c r="G249" i="10" s="1"/>
  <c r="U250" i="10"/>
  <c r="AJ250" i="10"/>
  <c r="H250" i="10" s="1"/>
  <c r="G250" i="10" s="1"/>
  <c r="U251" i="10"/>
  <c r="AJ251" i="10"/>
  <c r="H251" i="10" s="1"/>
  <c r="G251" i="10" s="1"/>
  <c r="U252" i="10"/>
  <c r="AJ252" i="10"/>
  <c r="H252" i="10" s="1"/>
  <c r="G252" i="10" s="1"/>
  <c r="U253" i="10"/>
  <c r="AJ253" i="10"/>
  <c r="H253" i="10" s="1"/>
  <c r="G253" i="10" s="1"/>
  <c r="U254" i="10"/>
  <c r="AJ254" i="10"/>
  <c r="N254" i="10" s="1"/>
  <c r="M254" i="10" s="1"/>
  <c r="U255" i="10"/>
  <c r="AJ255" i="10"/>
  <c r="Q255" i="10" s="1"/>
  <c r="P255" i="10" s="1"/>
  <c r="U256" i="10"/>
  <c r="AJ256" i="10"/>
  <c r="H256" i="10" s="1"/>
  <c r="G256" i="10" s="1"/>
  <c r="U257" i="10"/>
  <c r="AJ257" i="10"/>
  <c r="Q257" i="10" s="1"/>
  <c r="P257" i="10" s="1"/>
  <c r="U258" i="10"/>
  <c r="AJ258" i="10"/>
  <c r="H258" i="10" s="1"/>
  <c r="G258" i="10" s="1"/>
  <c r="U259" i="10"/>
  <c r="AJ259" i="10"/>
  <c r="Q259" i="10" s="1"/>
  <c r="P259" i="10" s="1"/>
  <c r="U260" i="10"/>
  <c r="AJ260" i="10"/>
  <c r="Q260" i="10" s="1"/>
  <c r="P260" i="10" s="1"/>
  <c r="U261" i="10"/>
  <c r="AJ261" i="10"/>
  <c r="U262" i="10"/>
  <c r="AJ262" i="10"/>
  <c r="AF262" i="10" s="1"/>
  <c r="V262" i="10" s="1"/>
  <c r="U263" i="10"/>
  <c r="AJ263" i="10"/>
  <c r="AF263" i="10" s="1"/>
  <c r="V263" i="10" s="1"/>
  <c r="U264" i="10"/>
  <c r="AJ264" i="10"/>
  <c r="AF264" i="10" s="1"/>
  <c r="V264" i="10" s="1"/>
  <c r="U265" i="10"/>
  <c r="AJ265" i="10"/>
  <c r="AF265" i="10" s="1"/>
  <c r="V265" i="10" s="1"/>
  <c r="U266" i="10"/>
  <c r="AJ266" i="10"/>
  <c r="AF266" i="10" s="1"/>
  <c r="V266" i="10" s="1"/>
  <c r="U267" i="10"/>
  <c r="AJ267" i="10"/>
  <c r="AF267" i="10" s="1"/>
  <c r="V267" i="10" s="1"/>
  <c r="U268" i="10"/>
  <c r="AJ268" i="10"/>
  <c r="AF268" i="10" s="1"/>
  <c r="V268" i="10" s="1"/>
  <c r="U269" i="10"/>
  <c r="AJ269" i="10"/>
  <c r="AF269" i="10" s="1"/>
  <c r="V269" i="10" s="1"/>
  <c r="U270" i="10"/>
  <c r="AJ270" i="10"/>
  <c r="AF270" i="10" s="1"/>
  <c r="V270" i="10" s="1"/>
  <c r="U271" i="10"/>
  <c r="AJ271" i="10"/>
  <c r="AF271" i="10" s="1"/>
  <c r="V271" i="10" s="1"/>
  <c r="U272" i="10"/>
  <c r="AJ272" i="10"/>
  <c r="AF272" i="10" s="1"/>
  <c r="V272" i="10" s="1"/>
  <c r="U273" i="10"/>
  <c r="AJ273" i="10"/>
  <c r="AF273" i="10" s="1"/>
  <c r="V273" i="10" s="1"/>
  <c r="U274" i="10"/>
  <c r="AJ274" i="10"/>
  <c r="AF274" i="10" s="1"/>
  <c r="V274" i="10" s="1"/>
  <c r="U275" i="10"/>
  <c r="AJ275" i="10"/>
  <c r="AF275" i="10" s="1"/>
  <c r="V275" i="10" s="1"/>
  <c r="U276" i="10"/>
  <c r="AJ276" i="10"/>
  <c r="AF276" i="10" s="1"/>
  <c r="V276" i="10" s="1"/>
  <c r="U277" i="10"/>
  <c r="AJ277" i="10"/>
  <c r="AF277" i="10" s="1"/>
  <c r="V277" i="10" s="1"/>
  <c r="U278" i="10"/>
  <c r="AJ278" i="10"/>
  <c r="AF278" i="10" s="1"/>
  <c r="V278" i="10" s="1"/>
  <c r="U279" i="10"/>
  <c r="AJ279" i="10"/>
  <c r="AF279" i="10" s="1"/>
  <c r="V279" i="10" s="1"/>
  <c r="U280" i="10"/>
  <c r="AJ280" i="10"/>
  <c r="AF280" i="10" s="1"/>
  <c r="V280" i="10" s="1"/>
  <c r="K281" i="10"/>
  <c r="J281" i="10" s="1"/>
  <c r="U281" i="10"/>
  <c r="AJ281" i="10"/>
  <c r="AF281" i="10" s="1"/>
  <c r="V281" i="10" s="1"/>
  <c r="U282" i="10"/>
  <c r="AJ282" i="10"/>
  <c r="AF282" i="10" s="1"/>
  <c r="V282" i="10" s="1"/>
  <c r="U283" i="10"/>
  <c r="AJ283" i="10"/>
  <c r="AF283" i="10" s="1"/>
  <c r="V283" i="10" s="1"/>
  <c r="U284" i="10"/>
  <c r="AJ284" i="10"/>
  <c r="AF284" i="10" s="1"/>
  <c r="V284" i="10" s="1"/>
  <c r="U285" i="10"/>
  <c r="AJ285" i="10"/>
  <c r="AF285" i="10" s="1"/>
  <c r="V285" i="10" s="1"/>
  <c r="U286" i="10"/>
  <c r="AJ286" i="10"/>
  <c r="AF286" i="10" s="1"/>
  <c r="V286" i="10" s="1"/>
  <c r="U287" i="10"/>
  <c r="AJ287" i="10"/>
  <c r="AF287" i="10" s="1"/>
  <c r="V287" i="10" s="1"/>
  <c r="U288" i="10"/>
  <c r="AJ288" i="10"/>
  <c r="AF288" i="10" s="1"/>
  <c r="V288" i="10" s="1"/>
  <c r="U289" i="10"/>
  <c r="AJ289" i="10"/>
  <c r="AF289" i="10" s="1"/>
  <c r="V289" i="10" s="1"/>
  <c r="U290" i="10"/>
  <c r="AJ290" i="10"/>
  <c r="AF290" i="10" s="1"/>
  <c r="V290" i="10" s="1"/>
  <c r="U291" i="10"/>
  <c r="AJ291" i="10"/>
  <c r="AF291" i="10" s="1"/>
  <c r="V291" i="10" s="1"/>
  <c r="U292" i="10"/>
  <c r="AJ292" i="10"/>
  <c r="AF292" i="10" s="1"/>
  <c r="V292" i="10" s="1"/>
  <c r="U293" i="10"/>
  <c r="AJ293" i="10"/>
  <c r="AF293" i="10" s="1"/>
  <c r="V293" i="10" s="1"/>
  <c r="U294" i="10"/>
  <c r="AJ294" i="10"/>
  <c r="AF294" i="10" s="1"/>
  <c r="V294" i="10" s="1"/>
  <c r="U295" i="10"/>
  <c r="AJ295" i="10"/>
  <c r="AF295" i="10" s="1"/>
  <c r="V295" i="10" s="1"/>
  <c r="U296" i="10"/>
  <c r="AJ296" i="10"/>
  <c r="AF296" i="10" s="1"/>
  <c r="V296" i="10" s="1"/>
  <c r="U297" i="10"/>
  <c r="AJ297" i="10"/>
  <c r="AF297" i="10" s="1"/>
  <c r="V297" i="10" s="1"/>
  <c r="U298" i="10"/>
  <c r="AJ298" i="10"/>
  <c r="AF298" i="10" s="1"/>
  <c r="V298" i="10" s="1"/>
  <c r="U299" i="10"/>
  <c r="AJ299" i="10"/>
  <c r="AF299" i="10" s="1"/>
  <c r="V299" i="10" s="1"/>
  <c r="U300" i="10"/>
  <c r="AJ300" i="10"/>
  <c r="AF300" i="10" s="1"/>
  <c r="V300" i="10" s="1"/>
  <c r="U301" i="10"/>
  <c r="AJ301" i="10"/>
  <c r="AF301" i="10" s="1"/>
  <c r="V301" i="10" s="1"/>
  <c r="U302" i="10"/>
  <c r="AJ302" i="10"/>
  <c r="AF302" i="10" s="1"/>
  <c r="V302" i="10" s="1"/>
  <c r="U303" i="10"/>
  <c r="AJ303" i="10"/>
  <c r="AF303" i="10" s="1"/>
  <c r="V303" i="10" s="1"/>
  <c r="U304" i="10"/>
  <c r="AJ304" i="10"/>
  <c r="AF304" i="10" s="1"/>
  <c r="V304" i="10" s="1"/>
  <c r="U305" i="10"/>
  <c r="AJ305" i="10"/>
  <c r="AF305" i="10" s="1"/>
  <c r="V305" i="10" s="1"/>
  <c r="U306" i="10"/>
  <c r="AJ306" i="10"/>
  <c r="AF306" i="10" s="1"/>
  <c r="V306" i="10" s="1"/>
  <c r="U307" i="10"/>
  <c r="AJ307" i="10"/>
  <c r="AF307" i="10" s="1"/>
  <c r="V307" i="10" s="1"/>
  <c r="U308" i="10"/>
  <c r="AJ308" i="10"/>
  <c r="AF308" i="10" s="1"/>
  <c r="V308" i="10" s="1"/>
  <c r="U309" i="10"/>
  <c r="AJ309" i="10"/>
  <c r="AF309" i="10" s="1"/>
  <c r="V309" i="10" s="1"/>
  <c r="U310" i="10"/>
  <c r="AJ310" i="10"/>
  <c r="AF310" i="10" s="1"/>
  <c r="V310" i="10" s="1"/>
  <c r="U311" i="10"/>
  <c r="AJ311" i="10"/>
  <c r="AF311" i="10" s="1"/>
  <c r="V311" i="10" s="1"/>
  <c r="U312" i="10"/>
  <c r="AJ312" i="10"/>
  <c r="AF312" i="10" s="1"/>
  <c r="V312" i="10" s="1"/>
  <c r="J32" i="7"/>
  <c r="K32" i="7"/>
  <c r="M32" i="7"/>
  <c r="N32" i="7"/>
  <c r="O32" i="7"/>
  <c r="P32" i="7"/>
  <c r="X32" i="7"/>
  <c r="J33" i="7"/>
  <c r="K33" i="7"/>
  <c r="M33" i="7"/>
  <c r="N33" i="7"/>
  <c r="O33" i="7"/>
  <c r="P33" i="7"/>
  <c r="X33" i="7"/>
  <c r="H33" i="7" s="1"/>
  <c r="G33" i="7" s="1"/>
  <c r="J34" i="7"/>
  <c r="K34" i="7"/>
  <c r="M34" i="7"/>
  <c r="N34" i="7"/>
  <c r="O34" i="7"/>
  <c r="X34" i="7"/>
  <c r="J35" i="7"/>
  <c r="K35" i="7"/>
  <c r="M35" i="7"/>
  <c r="N35" i="7"/>
  <c r="O35" i="7"/>
  <c r="X35" i="7"/>
  <c r="J36" i="7"/>
  <c r="K36" i="7"/>
  <c r="M36" i="7"/>
  <c r="N36" i="7"/>
  <c r="O36" i="7"/>
  <c r="P36" i="7"/>
  <c r="X36" i="7"/>
  <c r="H36" i="7" s="1"/>
  <c r="G36" i="7" s="1"/>
  <c r="J37" i="7"/>
  <c r="K37" i="7"/>
  <c r="M37" i="7"/>
  <c r="N37" i="7"/>
  <c r="O37" i="7"/>
  <c r="H37" i="7" s="1"/>
  <c r="G37" i="7" s="1"/>
  <c r="P37" i="7"/>
  <c r="X37" i="7"/>
  <c r="J38" i="7"/>
  <c r="K38" i="7"/>
  <c r="M38" i="7"/>
  <c r="N38" i="7"/>
  <c r="O38" i="7"/>
  <c r="X38" i="7"/>
  <c r="J39" i="7"/>
  <c r="K39" i="7"/>
  <c r="M39" i="7"/>
  <c r="N39" i="7"/>
  <c r="O39" i="7"/>
  <c r="X39" i="7"/>
  <c r="J40" i="7"/>
  <c r="K40" i="7"/>
  <c r="M40" i="7"/>
  <c r="N40" i="7"/>
  <c r="O40" i="7"/>
  <c r="P40" i="7"/>
  <c r="X40" i="7"/>
  <c r="H40" i="7" s="1"/>
  <c r="G40" i="7" s="1"/>
  <c r="J41" i="7"/>
  <c r="K41" i="7"/>
  <c r="M41" i="7"/>
  <c r="N41" i="7"/>
  <c r="O41" i="7"/>
  <c r="P41" i="7"/>
  <c r="X41" i="7"/>
  <c r="H41" i="7" s="1"/>
  <c r="G41" i="7" s="1"/>
  <c r="J42" i="7"/>
  <c r="K42" i="7"/>
  <c r="M42" i="7"/>
  <c r="N42" i="7"/>
  <c r="O42" i="7"/>
  <c r="X42" i="7"/>
  <c r="J43" i="7"/>
  <c r="K43" i="7"/>
  <c r="M43" i="7"/>
  <c r="N43" i="7"/>
  <c r="O43" i="7"/>
  <c r="X43" i="7"/>
  <c r="J44" i="7"/>
  <c r="K44" i="7"/>
  <c r="M44" i="7"/>
  <c r="N44" i="7"/>
  <c r="O44" i="7"/>
  <c r="P44" i="7"/>
  <c r="X44" i="7"/>
  <c r="J45" i="7"/>
  <c r="K45" i="7"/>
  <c r="M45" i="7"/>
  <c r="N45" i="7"/>
  <c r="O45" i="7"/>
  <c r="H45" i="7" s="1"/>
  <c r="G45" i="7" s="1"/>
  <c r="P45" i="7"/>
  <c r="X45" i="7"/>
  <c r="J46" i="7"/>
  <c r="K46" i="7"/>
  <c r="M46" i="7"/>
  <c r="N46" i="7"/>
  <c r="O46" i="7"/>
  <c r="X46" i="7"/>
  <c r="J47" i="7"/>
  <c r="K47" i="7"/>
  <c r="M47" i="7"/>
  <c r="N47" i="7"/>
  <c r="O47" i="7"/>
  <c r="X47" i="7"/>
  <c r="J48" i="7"/>
  <c r="K48" i="7"/>
  <c r="M48" i="7"/>
  <c r="N48" i="7"/>
  <c r="O48" i="7"/>
  <c r="P48" i="7"/>
  <c r="X48" i="7"/>
  <c r="H48" i="7" s="1"/>
  <c r="G48" i="7" s="1"/>
  <c r="J49" i="7"/>
  <c r="K49" i="7"/>
  <c r="M49" i="7"/>
  <c r="N49" i="7"/>
  <c r="O49" i="7"/>
  <c r="P49" i="7"/>
  <c r="X49" i="7"/>
  <c r="J50" i="7"/>
  <c r="K50" i="7"/>
  <c r="M50" i="7"/>
  <c r="N50" i="7"/>
  <c r="O50" i="7"/>
  <c r="X50" i="7"/>
  <c r="J51" i="7"/>
  <c r="K51" i="7"/>
  <c r="M51" i="7"/>
  <c r="N51" i="7"/>
  <c r="O51" i="7"/>
  <c r="X51" i="7"/>
  <c r="J52" i="7"/>
  <c r="K52" i="7"/>
  <c r="M52" i="7"/>
  <c r="N52" i="7"/>
  <c r="O52" i="7"/>
  <c r="P52" i="7"/>
  <c r="X52" i="7"/>
  <c r="H52" i="7" s="1"/>
  <c r="G52" i="7" s="1"/>
  <c r="J53" i="7"/>
  <c r="K53" i="7"/>
  <c r="M53" i="7"/>
  <c r="N53" i="7"/>
  <c r="O53" i="7"/>
  <c r="H53" i="7" s="1"/>
  <c r="G53" i="7" s="1"/>
  <c r="P53" i="7"/>
  <c r="X53" i="7"/>
  <c r="J54" i="7"/>
  <c r="K54" i="7"/>
  <c r="M54" i="7"/>
  <c r="N54" i="7"/>
  <c r="O54" i="7"/>
  <c r="X54" i="7"/>
  <c r="J55" i="7"/>
  <c r="K55" i="7"/>
  <c r="M55" i="7"/>
  <c r="N55" i="7"/>
  <c r="O55" i="7"/>
  <c r="X55" i="7"/>
  <c r="J56" i="7"/>
  <c r="K56" i="7"/>
  <c r="M56" i="7"/>
  <c r="N56" i="7"/>
  <c r="O56" i="7"/>
  <c r="P56" i="7"/>
  <c r="X56" i="7"/>
  <c r="J57" i="7"/>
  <c r="K57" i="7"/>
  <c r="M57" i="7"/>
  <c r="N57" i="7"/>
  <c r="O57" i="7"/>
  <c r="P57" i="7"/>
  <c r="X57" i="7"/>
  <c r="H57" i="7" s="1"/>
  <c r="G57" i="7" s="1"/>
  <c r="J58" i="7"/>
  <c r="K58" i="7"/>
  <c r="M58" i="7"/>
  <c r="N58" i="7"/>
  <c r="O58" i="7"/>
  <c r="P58" i="7"/>
  <c r="X58" i="7"/>
  <c r="H58" i="7" s="1"/>
  <c r="G58" i="7" s="1"/>
  <c r="J59" i="7"/>
  <c r="K59" i="7"/>
  <c r="M59" i="7"/>
  <c r="N59" i="7"/>
  <c r="O59" i="7"/>
  <c r="H59" i="7" s="1"/>
  <c r="G59" i="7" s="1"/>
  <c r="P59" i="7"/>
  <c r="X59" i="7"/>
  <c r="J60" i="7"/>
  <c r="K60" i="7"/>
  <c r="M60" i="7"/>
  <c r="N60" i="7"/>
  <c r="O60" i="7"/>
  <c r="X60" i="7"/>
  <c r="J61" i="7"/>
  <c r="K61" i="7"/>
  <c r="M61" i="7"/>
  <c r="N61" i="7"/>
  <c r="O61" i="7"/>
  <c r="X61" i="7"/>
  <c r="J62" i="7"/>
  <c r="K62" i="7"/>
  <c r="M62" i="7"/>
  <c r="N62" i="7"/>
  <c r="O62" i="7"/>
  <c r="P62" i="7"/>
  <c r="X62" i="7"/>
  <c r="J63" i="7"/>
  <c r="K63" i="7"/>
  <c r="M63" i="7"/>
  <c r="N63" i="7"/>
  <c r="O63" i="7"/>
  <c r="P63" i="7"/>
  <c r="X63" i="7"/>
  <c r="H63" i="7" s="1"/>
  <c r="G63" i="7" s="1"/>
  <c r="J64" i="7"/>
  <c r="K64" i="7"/>
  <c r="M64" i="7"/>
  <c r="N64" i="7"/>
  <c r="O64" i="7"/>
  <c r="X64" i="7"/>
  <c r="J65" i="7"/>
  <c r="K65" i="7"/>
  <c r="M65" i="7"/>
  <c r="N65" i="7"/>
  <c r="O65" i="7"/>
  <c r="X65" i="7"/>
  <c r="J66" i="7"/>
  <c r="K66" i="7"/>
  <c r="M66" i="7"/>
  <c r="N66" i="7"/>
  <c r="O66" i="7"/>
  <c r="P66" i="7"/>
  <c r="X66" i="7"/>
  <c r="J67" i="7"/>
  <c r="K67" i="7"/>
  <c r="M67" i="7"/>
  <c r="N67" i="7"/>
  <c r="O67" i="7"/>
  <c r="H67" i="7" s="1"/>
  <c r="G67" i="7" s="1"/>
  <c r="P67" i="7"/>
  <c r="X67" i="7"/>
  <c r="J68" i="7"/>
  <c r="K68" i="7"/>
  <c r="M68" i="7"/>
  <c r="N68" i="7"/>
  <c r="O68" i="7"/>
  <c r="X68" i="7"/>
  <c r="J69" i="7"/>
  <c r="K69" i="7"/>
  <c r="M69" i="7"/>
  <c r="N69" i="7"/>
  <c r="O69" i="7"/>
  <c r="X69" i="7"/>
  <c r="J70" i="7"/>
  <c r="K70" i="7"/>
  <c r="M70" i="7"/>
  <c r="N70" i="7"/>
  <c r="O70" i="7"/>
  <c r="P70" i="7"/>
  <c r="X70" i="7"/>
  <c r="J71" i="7"/>
  <c r="K71" i="7"/>
  <c r="M71" i="7"/>
  <c r="N71" i="7"/>
  <c r="O71" i="7"/>
  <c r="P71" i="7"/>
  <c r="X71" i="7"/>
  <c r="H71" i="7" s="1"/>
  <c r="G71" i="7" s="1"/>
  <c r="J72" i="7"/>
  <c r="K72" i="7"/>
  <c r="M72" i="7"/>
  <c r="N72" i="7"/>
  <c r="O72" i="7"/>
  <c r="X72" i="7"/>
  <c r="J73" i="7"/>
  <c r="K73" i="7"/>
  <c r="M73" i="7"/>
  <c r="N73" i="7"/>
  <c r="O73" i="7"/>
  <c r="X73" i="7"/>
  <c r="J74" i="7"/>
  <c r="K74" i="7"/>
  <c r="M74" i="7"/>
  <c r="N74" i="7"/>
  <c r="O74" i="7"/>
  <c r="P74" i="7"/>
  <c r="X74" i="7"/>
  <c r="J75" i="7"/>
  <c r="K75" i="7"/>
  <c r="M75" i="7"/>
  <c r="N75" i="7"/>
  <c r="O75" i="7"/>
  <c r="H75" i="7" s="1"/>
  <c r="G75" i="7" s="1"/>
  <c r="P75" i="7"/>
  <c r="X75" i="7"/>
  <c r="J76" i="7"/>
  <c r="K76" i="7"/>
  <c r="M76" i="7"/>
  <c r="N76" i="7"/>
  <c r="O76" i="7"/>
  <c r="X76" i="7"/>
  <c r="J77" i="7"/>
  <c r="K77" i="7"/>
  <c r="M77" i="7"/>
  <c r="N77" i="7"/>
  <c r="O77" i="7"/>
  <c r="X77" i="7"/>
  <c r="J78" i="7"/>
  <c r="K78" i="7"/>
  <c r="M78" i="7"/>
  <c r="N78" i="7"/>
  <c r="O78" i="7"/>
  <c r="P78" i="7"/>
  <c r="X78" i="7"/>
  <c r="H78" i="7" s="1"/>
  <c r="G78" i="7" s="1"/>
  <c r="J79" i="7"/>
  <c r="K79" i="7"/>
  <c r="M79" i="7"/>
  <c r="N79" i="7"/>
  <c r="O79" i="7"/>
  <c r="P79" i="7"/>
  <c r="X79" i="7"/>
  <c r="H79" i="7" s="1"/>
  <c r="G79" i="7" s="1"/>
  <c r="J80" i="7"/>
  <c r="K80" i="7"/>
  <c r="M80" i="7"/>
  <c r="N80" i="7"/>
  <c r="O80" i="7"/>
  <c r="X80" i="7"/>
  <c r="J81" i="7"/>
  <c r="K81" i="7"/>
  <c r="M81" i="7"/>
  <c r="N81" i="7"/>
  <c r="O81" i="7"/>
  <c r="X81" i="7"/>
  <c r="J82" i="7"/>
  <c r="K82" i="7"/>
  <c r="M82" i="7"/>
  <c r="N82" i="7"/>
  <c r="O82" i="7"/>
  <c r="P82" i="7"/>
  <c r="X82" i="7"/>
  <c r="H82" i="7" s="1"/>
  <c r="G82" i="7" s="1"/>
  <c r="J83" i="7"/>
  <c r="K83" i="7"/>
  <c r="M83" i="7"/>
  <c r="N83" i="7"/>
  <c r="O83" i="7"/>
  <c r="H83" i="7" s="1"/>
  <c r="G83" i="7" s="1"/>
  <c r="P83" i="7"/>
  <c r="X83" i="7"/>
  <c r="J84" i="7"/>
  <c r="K84" i="7"/>
  <c r="M84" i="7"/>
  <c r="N84" i="7"/>
  <c r="O84" i="7"/>
  <c r="X84" i="7"/>
  <c r="J85" i="7"/>
  <c r="K85" i="7"/>
  <c r="M85" i="7"/>
  <c r="N85" i="7"/>
  <c r="O85" i="7"/>
  <c r="X85" i="7"/>
  <c r="J86" i="7"/>
  <c r="K86" i="7"/>
  <c r="M86" i="7"/>
  <c r="N86" i="7"/>
  <c r="O86" i="7"/>
  <c r="P86" i="7"/>
  <c r="X86" i="7"/>
  <c r="H86" i="7" s="1"/>
  <c r="G86" i="7" s="1"/>
  <c r="J87" i="7"/>
  <c r="K87" i="7"/>
  <c r="M87" i="7"/>
  <c r="N87" i="7"/>
  <c r="O87" i="7"/>
  <c r="P87" i="7"/>
  <c r="X87" i="7"/>
  <c r="H87" i="7" s="1"/>
  <c r="G87" i="7" s="1"/>
  <c r="J88" i="7"/>
  <c r="K88" i="7"/>
  <c r="M88" i="7"/>
  <c r="N88" i="7"/>
  <c r="O88" i="7"/>
  <c r="X88" i="7"/>
  <c r="J89" i="7"/>
  <c r="K89" i="7"/>
  <c r="M89" i="7"/>
  <c r="N89" i="7"/>
  <c r="O89" i="7"/>
  <c r="X89" i="7"/>
  <c r="J90" i="7"/>
  <c r="K90" i="7"/>
  <c r="M90" i="7"/>
  <c r="N90" i="7"/>
  <c r="O90" i="7"/>
  <c r="P90" i="7"/>
  <c r="X90" i="7"/>
  <c r="H90" i="7" s="1"/>
  <c r="G90" i="7" s="1"/>
  <c r="J91" i="7"/>
  <c r="K91" i="7"/>
  <c r="M91" i="7"/>
  <c r="N91" i="7"/>
  <c r="O91" i="7"/>
  <c r="H91" i="7" s="1"/>
  <c r="G91" i="7" s="1"/>
  <c r="P91" i="7"/>
  <c r="X91" i="7"/>
  <c r="J92" i="7"/>
  <c r="K92" i="7"/>
  <c r="M92" i="7"/>
  <c r="N92" i="7"/>
  <c r="O92" i="7"/>
  <c r="X92" i="7"/>
  <c r="J93" i="7"/>
  <c r="K93" i="7"/>
  <c r="M93" i="7"/>
  <c r="N93" i="7"/>
  <c r="O93" i="7"/>
  <c r="X93" i="7"/>
  <c r="J94" i="7"/>
  <c r="K94" i="7"/>
  <c r="M94" i="7"/>
  <c r="N94" i="7"/>
  <c r="O94" i="7"/>
  <c r="P94" i="7"/>
  <c r="X94" i="7"/>
  <c r="H94" i="7" s="1"/>
  <c r="G94" i="7" s="1"/>
  <c r="J95" i="7"/>
  <c r="K95" i="7"/>
  <c r="M95" i="7"/>
  <c r="N95" i="7"/>
  <c r="O95" i="7"/>
  <c r="P95" i="7"/>
  <c r="X95" i="7"/>
  <c r="H95" i="7" s="1"/>
  <c r="G95" i="7" s="1"/>
  <c r="J96" i="7"/>
  <c r="K96" i="7"/>
  <c r="M96" i="7"/>
  <c r="N96" i="7"/>
  <c r="O96" i="7"/>
  <c r="X96" i="7"/>
  <c r="J97" i="7"/>
  <c r="K97" i="7"/>
  <c r="M97" i="7"/>
  <c r="N97" i="7"/>
  <c r="O97" i="7"/>
  <c r="X97" i="7"/>
  <c r="J98" i="7"/>
  <c r="K98" i="7"/>
  <c r="M98" i="7"/>
  <c r="N98" i="7"/>
  <c r="O98" i="7"/>
  <c r="P98" i="7"/>
  <c r="X98" i="7"/>
  <c r="H98" i="7" s="1"/>
  <c r="G98" i="7" s="1"/>
  <c r="J99" i="7"/>
  <c r="K99" i="7"/>
  <c r="M99" i="7"/>
  <c r="N99" i="7"/>
  <c r="O99" i="7"/>
  <c r="H99" i="7" s="1"/>
  <c r="G99" i="7" s="1"/>
  <c r="P99" i="7"/>
  <c r="X99" i="7"/>
  <c r="J100" i="7"/>
  <c r="K100" i="7"/>
  <c r="M100" i="7"/>
  <c r="N100" i="7"/>
  <c r="O100" i="7"/>
  <c r="X100" i="7"/>
  <c r="J101" i="7"/>
  <c r="K101" i="7"/>
  <c r="M101" i="7"/>
  <c r="N101" i="7"/>
  <c r="O101" i="7"/>
  <c r="X101" i="7"/>
  <c r="J102" i="7"/>
  <c r="K102" i="7"/>
  <c r="M102" i="7"/>
  <c r="N102" i="7"/>
  <c r="O102" i="7"/>
  <c r="P102" i="7"/>
  <c r="X102" i="7"/>
  <c r="H102" i="7" s="1"/>
  <c r="G102" i="7" s="1"/>
  <c r="J103" i="7"/>
  <c r="K103" i="7"/>
  <c r="M103" i="7"/>
  <c r="N103" i="7"/>
  <c r="O103" i="7"/>
  <c r="P103" i="7"/>
  <c r="X103" i="7"/>
  <c r="H103" i="7" s="1"/>
  <c r="G103" i="7" s="1"/>
  <c r="J104" i="7"/>
  <c r="K104" i="7"/>
  <c r="M104" i="7"/>
  <c r="N104" i="7"/>
  <c r="O104" i="7"/>
  <c r="P104" i="7"/>
  <c r="X104" i="7"/>
  <c r="H104" i="7" s="1"/>
  <c r="G104" i="7" s="1"/>
  <c r="J105" i="7"/>
  <c r="K105" i="7"/>
  <c r="M105" i="7"/>
  <c r="N105" i="7"/>
  <c r="O105" i="7"/>
  <c r="P105" i="7"/>
  <c r="X105" i="7"/>
  <c r="H105" i="7" s="1"/>
  <c r="G105" i="7" s="1"/>
  <c r="J106" i="7"/>
  <c r="K106" i="7"/>
  <c r="M106" i="7"/>
  <c r="N106" i="7"/>
  <c r="O106" i="7"/>
  <c r="P106" i="7"/>
  <c r="X106" i="7"/>
  <c r="H106" i="7" s="1"/>
  <c r="G106" i="7" s="1"/>
  <c r="J107" i="7"/>
  <c r="K107" i="7"/>
  <c r="M107" i="7"/>
  <c r="N107" i="7"/>
  <c r="O107" i="7"/>
  <c r="P107" i="7"/>
  <c r="X107" i="7"/>
  <c r="H107" i="7" s="1"/>
  <c r="G107" i="7" s="1"/>
  <c r="J108" i="7"/>
  <c r="K108" i="7"/>
  <c r="M108" i="7"/>
  <c r="N108" i="7"/>
  <c r="O108" i="7"/>
  <c r="P108" i="7"/>
  <c r="X108" i="7"/>
  <c r="H108" i="7" s="1"/>
  <c r="G108" i="7" s="1"/>
  <c r="J109" i="7"/>
  <c r="K109" i="7"/>
  <c r="M109" i="7"/>
  <c r="N109" i="7"/>
  <c r="O109" i="7"/>
  <c r="P109" i="7"/>
  <c r="X109" i="7"/>
  <c r="H109" i="7" s="1"/>
  <c r="G109" i="7" s="1"/>
  <c r="J110" i="7"/>
  <c r="K110" i="7"/>
  <c r="M110" i="7"/>
  <c r="N110" i="7"/>
  <c r="O110" i="7"/>
  <c r="P110" i="7"/>
  <c r="X110" i="7"/>
  <c r="H110" i="7" s="1"/>
  <c r="G110" i="7" s="1"/>
  <c r="J111" i="7"/>
  <c r="K111" i="7"/>
  <c r="M111" i="7"/>
  <c r="N111" i="7"/>
  <c r="O111" i="7"/>
  <c r="P111" i="7"/>
  <c r="X111" i="7"/>
  <c r="H111" i="7" s="1"/>
  <c r="G111" i="7" s="1"/>
  <c r="J112" i="7"/>
  <c r="K112" i="7"/>
  <c r="M112" i="7"/>
  <c r="N112" i="7"/>
  <c r="O112" i="7"/>
  <c r="P112" i="7"/>
  <c r="X112" i="7"/>
  <c r="H112" i="7" s="1"/>
  <c r="G112" i="7" s="1"/>
  <c r="J113" i="7"/>
  <c r="K113" i="7"/>
  <c r="M113" i="7"/>
  <c r="N113" i="7"/>
  <c r="O113" i="7"/>
  <c r="P113" i="7"/>
  <c r="X113" i="7"/>
  <c r="H113" i="7" s="1"/>
  <c r="G113" i="7" s="1"/>
  <c r="J114" i="7"/>
  <c r="K114" i="7"/>
  <c r="M114" i="7"/>
  <c r="N114" i="7"/>
  <c r="O114" i="7"/>
  <c r="P114" i="7"/>
  <c r="X114" i="7"/>
  <c r="H114" i="7" s="1"/>
  <c r="G114" i="7" s="1"/>
  <c r="J115" i="7"/>
  <c r="K115" i="7"/>
  <c r="M115" i="7"/>
  <c r="N115" i="7"/>
  <c r="O115" i="7"/>
  <c r="P115" i="7"/>
  <c r="X115" i="7"/>
  <c r="H115" i="7" s="1"/>
  <c r="G115" i="7" s="1"/>
  <c r="J116" i="7"/>
  <c r="K116" i="7"/>
  <c r="M116" i="7"/>
  <c r="N116" i="7"/>
  <c r="O116" i="7"/>
  <c r="P116" i="7"/>
  <c r="X116" i="7"/>
  <c r="H116" i="7" s="1"/>
  <c r="G116" i="7" s="1"/>
  <c r="J117" i="7"/>
  <c r="K117" i="7"/>
  <c r="M117" i="7"/>
  <c r="N117" i="7"/>
  <c r="O117" i="7"/>
  <c r="X117" i="7"/>
  <c r="J118" i="7"/>
  <c r="K118" i="7"/>
  <c r="M118" i="7"/>
  <c r="N118" i="7"/>
  <c r="O118" i="7"/>
  <c r="X118" i="7"/>
  <c r="J119" i="7"/>
  <c r="K119" i="7"/>
  <c r="M119" i="7"/>
  <c r="N119" i="7"/>
  <c r="O119" i="7"/>
  <c r="P119" i="7"/>
  <c r="X119" i="7"/>
  <c r="H119" i="7" s="1"/>
  <c r="G119" i="7" s="1"/>
  <c r="J120" i="7"/>
  <c r="K120" i="7"/>
  <c r="M120" i="7"/>
  <c r="N120" i="7"/>
  <c r="O120" i="7"/>
  <c r="H120" i="7" s="1"/>
  <c r="G120" i="7" s="1"/>
  <c r="P120" i="7"/>
  <c r="X120" i="7"/>
  <c r="J121" i="7"/>
  <c r="K121" i="7"/>
  <c r="M121" i="7"/>
  <c r="N121" i="7"/>
  <c r="O121" i="7"/>
  <c r="X121" i="7"/>
  <c r="J122" i="7"/>
  <c r="K122" i="7"/>
  <c r="M122" i="7"/>
  <c r="N122" i="7"/>
  <c r="O122" i="7"/>
  <c r="X122" i="7"/>
  <c r="J123" i="7"/>
  <c r="K123" i="7"/>
  <c r="M123" i="7"/>
  <c r="N123" i="7"/>
  <c r="O123" i="7"/>
  <c r="P123" i="7"/>
  <c r="X123" i="7"/>
  <c r="H123" i="7" s="1"/>
  <c r="G123" i="7" s="1"/>
  <c r="J124" i="7"/>
  <c r="K124" i="7"/>
  <c r="M124" i="7"/>
  <c r="N124" i="7"/>
  <c r="O124" i="7"/>
  <c r="P124" i="7"/>
  <c r="X124" i="7"/>
  <c r="H124" i="7" s="1"/>
  <c r="G124" i="7" s="1"/>
  <c r="J125" i="7"/>
  <c r="K125" i="7"/>
  <c r="M125" i="7"/>
  <c r="N125" i="7"/>
  <c r="O125" i="7"/>
  <c r="X125" i="7"/>
  <c r="J126" i="7"/>
  <c r="K126" i="7"/>
  <c r="M126" i="7"/>
  <c r="N126" i="7"/>
  <c r="O126" i="7"/>
  <c r="X126" i="7"/>
  <c r="J127" i="7"/>
  <c r="K127" i="7"/>
  <c r="M127" i="7"/>
  <c r="N127" i="7"/>
  <c r="O127" i="7"/>
  <c r="P127" i="7"/>
  <c r="X127" i="7"/>
  <c r="H127" i="7" s="1"/>
  <c r="G127" i="7" s="1"/>
  <c r="J128" i="7"/>
  <c r="K128" i="7"/>
  <c r="M128" i="7"/>
  <c r="N128" i="7"/>
  <c r="O128" i="7"/>
  <c r="H128" i="7" s="1"/>
  <c r="G128" i="7" s="1"/>
  <c r="P128" i="7"/>
  <c r="X128" i="7"/>
  <c r="J129" i="7"/>
  <c r="K129" i="7"/>
  <c r="M129" i="7"/>
  <c r="N129" i="7"/>
  <c r="O129" i="7"/>
  <c r="X129" i="7"/>
  <c r="J130" i="7"/>
  <c r="K130" i="7"/>
  <c r="M130" i="7"/>
  <c r="N130" i="7"/>
  <c r="O130" i="7"/>
  <c r="X130" i="7"/>
  <c r="J131" i="7"/>
  <c r="K131" i="7"/>
  <c r="M131" i="7"/>
  <c r="N131" i="7"/>
  <c r="O131" i="7"/>
  <c r="P131" i="7"/>
  <c r="X131" i="7"/>
  <c r="H131" i="7" s="1"/>
  <c r="G131" i="7" s="1"/>
  <c r="J132" i="7"/>
  <c r="K132" i="7"/>
  <c r="M132" i="7"/>
  <c r="N132" i="7"/>
  <c r="O132" i="7"/>
  <c r="P132" i="7"/>
  <c r="X132" i="7"/>
  <c r="H132" i="7" s="1"/>
  <c r="G132" i="7" s="1"/>
  <c r="J133" i="7"/>
  <c r="K133" i="7"/>
  <c r="M133" i="7"/>
  <c r="N133" i="7"/>
  <c r="O133" i="7"/>
  <c r="X133" i="7"/>
  <c r="J134" i="7"/>
  <c r="K134" i="7"/>
  <c r="M134" i="7"/>
  <c r="N134" i="7"/>
  <c r="O134" i="7"/>
  <c r="X134" i="7"/>
  <c r="J135" i="7"/>
  <c r="K135" i="7"/>
  <c r="M135" i="7"/>
  <c r="N135" i="7"/>
  <c r="O135" i="7"/>
  <c r="P135" i="7"/>
  <c r="X135" i="7"/>
  <c r="H135" i="7" s="1"/>
  <c r="G135" i="7" s="1"/>
  <c r="J136" i="7"/>
  <c r="K136" i="7"/>
  <c r="M136" i="7"/>
  <c r="N136" i="7"/>
  <c r="O136" i="7"/>
  <c r="H136" i="7" s="1"/>
  <c r="G136" i="7" s="1"/>
  <c r="P136" i="7"/>
  <c r="X136" i="7"/>
  <c r="J137" i="7"/>
  <c r="K137" i="7"/>
  <c r="M137" i="7"/>
  <c r="N137" i="7"/>
  <c r="O137" i="7"/>
  <c r="X137" i="7"/>
  <c r="J138" i="7"/>
  <c r="K138" i="7"/>
  <c r="M138" i="7"/>
  <c r="N138" i="7"/>
  <c r="O138" i="7"/>
  <c r="X138" i="7"/>
  <c r="J139" i="7"/>
  <c r="K139" i="7"/>
  <c r="M139" i="7"/>
  <c r="N139" i="7"/>
  <c r="O139" i="7"/>
  <c r="P139" i="7"/>
  <c r="X139" i="7"/>
  <c r="H139" i="7" s="1"/>
  <c r="G139" i="7" s="1"/>
  <c r="J140" i="7"/>
  <c r="K140" i="7"/>
  <c r="M140" i="7"/>
  <c r="N140" i="7"/>
  <c r="O140" i="7"/>
  <c r="P140" i="7"/>
  <c r="X140" i="7"/>
  <c r="H140" i="7" s="1"/>
  <c r="G140" i="7" s="1"/>
  <c r="J141" i="7"/>
  <c r="K141" i="7"/>
  <c r="M141" i="7"/>
  <c r="N141" i="7"/>
  <c r="O141" i="7"/>
  <c r="X141" i="7"/>
  <c r="J142" i="7"/>
  <c r="K142" i="7"/>
  <c r="M142" i="7"/>
  <c r="N142" i="7"/>
  <c r="O142" i="7"/>
  <c r="X142" i="7"/>
  <c r="J143" i="7"/>
  <c r="K143" i="7"/>
  <c r="M143" i="7"/>
  <c r="N143" i="7"/>
  <c r="O143" i="7"/>
  <c r="P143" i="7"/>
  <c r="X143" i="7"/>
  <c r="H143" i="7" s="1"/>
  <c r="G143" i="7" s="1"/>
  <c r="J144" i="7"/>
  <c r="K144" i="7"/>
  <c r="M144" i="7"/>
  <c r="N144" i="7"/>
  <c r="O144" i="7"/>
  <c r="H144" i="7" s="1"/>
  <c r="G144" i="7" s="1"/>
  <c r="P144" i="7"/>
  <c r="X144" i="7"/>
  <c r="J145" i="7"/>
  <c r="K145" i="7"/>
  <c r="M145" i="7"/>
  <c r="N145" i="7"/>
  <c r="O145" i="7"/>
  <c r="X145" i="7"/>
  <c r="J146" i="7"/>
  <c r="K146" i="7"/>
  <c r="M146" i="7"/>
  <c r="N146" i="7"/>
  <c r="O146" i="7"/>
  <c r="X146" i="7"/>
  <c r="J147" i="7"/>
  <c r="K147" i="7"/>
  <c r="M147" i="7"/>
  <c r="N147" i="7"/>
  <c r="O147" i="7"/>
  <c r="P147" i="7"/>
  <c r="X147" i="7"/>
  <c r="H147" i="7" s="1"/>
  <c r="G147" i="7" s="1"/>
  <c r="J148" i="7"/>
  <c r="K148" i="7"/>
  <c r="M148" i="7"/>
  <c r="N148" i="7"/>
  <c r="O148" i="7"/>
  <c r="P148" i="7"/>
  <c r="X148" i="7"/>
  <c r="H148" i="7" s="1"/>
  <c r="G148" i="7" s="1"/>
  <c r="J149" i="7"/>
  <c r="K149" i="7"/>
  <c r="M149" i="7"/>
  <c r="N149" i="7"/>
  <c r="O149" i="7"/>
  <c r="X149" i="7"/>
  <c r="J150" i="7"/>
  <c r="K150" i="7"/>
  <c r="M150" i="7"/>
  <c r="N150" i="7"/>
  <c r="O150" i="7"/>
  <c r="X150" i="7"/>
  <c r="J151" i="7"/>
  <c r="K151" i="7"/>
  <c r="M151" i="7"/>
  <c r="N151" i="7"/>
  <c r="O151" i="7"/>
  <c r="P151" i="7"/>
  <c r="X151" i="7"/>
  <c r="H151" i="7" s="1"/>
  <c r="G151" i="7" s="1"/>
  <c r="J152" i="7"/>
  <c r="K152" i="7"/>
  <c r="M152" i="7"/>
  <c r="N152" i="7"/>
  <c r="O152" i="7"/>
  <c r="H152" i="7" s="1"/>
  <c r="G152" i="7" s="1"/>
  <c r="P152" i="7"/>
  <c r="X152" i="7"/>
  <c r="J153" i="7"/>
  <c r="K153" i="7"/>
  <c r="M153" i="7"/>
  <c r="N153" i="7"/>
  <c r="O153" i="7"/>
  <c r="X153" i="7"/>
  <c r="J154" i="7"/>
  <c r="K154" i="7"/>
  <c r="M154" i="7"/>
  <c r="N154" i="7"/>
  <c r="O154" i="7"/>
  <c r="X154" i="7"/>
  <c r="J155" i="7"/>
  <c r="K155" i="7"/>
  <c r="M155" i="7"/>
  <c r="N155" i="7"/>
  <c r="O155" i="7"/>
  <c r="P155" i="7"/>
  <c r="X155" i="7"/>
  <c r="H155" i="7" s="1"/>
  <c r="G155" i="7" s="1"/>
  <c r="J156" i="7"/>
  <c r="K156" i="7"/>
  <c r="M156" i="7"/>
  <c r="N156" i="7"/>
  <c r="O156" i="7"/>
  <c r="P156" i="7"/>
  <c r="X156" i="7"/>
  <c r="H156" i="7" s="1"/>
  <c r="G156" i="7" s="1"/>
  <c r="J157" i="7"/>
  <c r="K157" i="7"/>
  <c r="M157" i="7"/>
  <c r="N157" i="7"/>
  <c r="O157" i="7"/>
  <c r="X157" i="7"/>
  <c r="J158" i="7"/>
  <c r="K158" i="7"/>
  <c r="M158" i="7"/>
  <c r="N158" i="7"/>
  <c r="O158" i="7"/>
  <c r="X158" i="7"/>
  <c r="J159" i="7"/>
  <c r="K159" i="7"/>
  <c r="M159" i="7"/>
  <c r="N159" i="7"/>
  <c r="O159" i="7"/>
  <c r="P159" i="7"/>
  <c r="X159" i="7"/>
  <c r="H159" i="7" s="1"/>
  <c r="G159" i="7" s="1"/>
  <c r="J160" i="7"/>
  <c r="K160" i="7"/>
  <c r="M160" i="7"/>
  <c r="N160" i="7"/>
  <c r="O160" i="7"/>
  <c r="H160" i="7" s="1"/>
  <c r="G160" i="7" s="1"/>
  <c r="P160" i="7"/>
  <c r="X160" i="7"/>
  <c r="J161" i="7"/>
  <c r="K161" i="7"/>
  <c r="M161" i="7"/>
  <c r="N161" i="7"/>
  <c r="O161" i="7"/>
  <c r="X161" i="7"/>
  <c r="J162" i="7"/>
  <c r="K162" i="7"/>
  <c r="M162" i="7"/>
  <c r="N162" i="7"/>
  <c r="O162" i="7"/>
  <c r="X162" i="7"/>
  <c r="J163" i="7"/>
  <c r="K163" i="7"/>
  <c r="M163" i="7"/>
  <c r="N163" i="7"/>
  <c r="O163" i="7"/>
  <c r="P163" i="7"/>
  <c r="X163" i="7"/>
  <c r="H163" i="7" s="1"/>
  <c r="G163" i="7" s="1"/>
  <c r="J164" i="7"/>
  <c r="K164" i="7"/>
  <c r="M164" i="7"/>
  <c r="N164" i="7"/>
  <c r="O164" i="7"/>
  <c r="P164" i="7"/>
  <c r="X164" i="7"/>
  <c r="H164" i="7" s="1"/>
  <c r="G164" i="7" s="1"/>
  <c r="J165" i="7"/>
  <c r="K165" i="7"/>
  <c r="M165" i="7"/>
  <c r="N165" i="7"/>
  <c r="O165" i="7"/>
  <c r="X165" i="7"/>
  <c r="J166" i="7"/>
  <c r="K166" i="7"/>
  <c r="M166" i="7"/>
  <c r="N166" i="7"/>
  <c r="O166" i="7"/>
  <c r="X166" i="7"/>
  <c r="J167" i="7"/>
  <c r="K167" i="7"/>
  <c r="M167" i="7"/>
  <c r="N167" i="7"/>
  <c r="O167" i="7"/>
  <c r="P167" i="7"/>
  <c r="X167" i="7"/>
  <c r="H167" i="7" s="1"/>
  <c r="G167" i="7" s="1"/>
  <c r="J168" i="7"/>
  <c r="K168" i="7"/>
  <c r="M168" i="7"/>
  <c r="N168" i="7"/>
  <c r="O168" i="7"/>
  <c r="H168" i="7" s="1"/>
  <c r="G168" i="7" s="1"/>
  <c r="P168" i="7"/>
  <c r="X168" i="7"/>
  <c r="J169" i="7"/>
  <c r="K169" i="7"/>
  <c r="M169" i="7"/>
  <c r="N169" i="7"/>
  <c r="O169" i="7"/>
  <c r="X169" i="7"/>
  <c r="J170" i="7"/>
  <c r="K170" i="7"/>
  <c r="M170" i="7"/>
  <c r="N170" i="7"/>
  <c r="O170" i="7"/>
  <c r="X170" i="7"/>
  <c r="J171" i="7"/>
  <c r="K171" i="7"/>
  <c r="M171" i="7"/>
  <c r="N171" i="7"/>
  <c r="O171" i="7"/>
  <c r="P171" i="7"/>
  <c r="X171" i="7"/>
  <c r="H171" i="7" s="1"/>
  <c r="G171" i="7" s="1"/>
  <c r="J172" i="7"/>
  <c r="K172" i="7"/>
  <c r="M172" i="7"/>
  <c r="N172" i="7"/>
  <c r="O172" i="7"/>
  <c r="P172" i="7"/>
  <c r="X172" i="7"/>
  <c r="H172" i="7" s="1"/>
  <c r="G172" i="7" s="1"/>
  <c r="J173" i="7"/>
  <c r="K173" i="7"/>
  <c r="M173" i="7"/>
  <c r="N173" i="7"/>
  <c r="O173" i="7"/>
  <c r="X173" i="7"/>
  <c r="J174" i="7"/>
  <c r="K174" i="7"/>
  <c r="M174" i="7"/>
  <c r="N174" i="7"/>
  <c r="O174" i="7"/>
  <c r="X174" i="7"/>
  <c r="J175" i="7"/>
  <c r="K175" i="7"/>
  <c r="M175" i="7"/>
  <c r="N175" i="7"/>
  <c r="O175" i="7"/>
  <c r="P175" i="7"/>
  <c r="X175" i="7"/>
  <c r="H175" i="7" s="1"/>
  <c r="G175" i="7" s="1"/>
  <c r="J176" i="7"/>
  <c r="K176" i="7"/>
  <c r="M176" i="7"/>
  <c r="N176" i="7"/>
  <c r="O176" i="7"/>
  <c r="H176" i="7" s="1"/>
  <c r="G176" i="7" s="1"/>
  <c r="P176" i="7"/>
  <c r="X176" i="7"/>
  <c r="J177" i="7"/>
  <c r="K177" i="7"/>
  <c r="M177" i="7"/>
  <c r="N177" i="7"/>
  <c r="O177" i="7"/>
  <c r="X177" i="7"/>
  <c r="J178" i="7"/>
  <c r="K178" i="7"/>
  <c r="M178" i="7"/>
  <c r="N178" i="7"/>
  <c r="O178" i="7"/>
  <c r="X178" i="7"/>
  <c r="J179" i="7"/>
  <c r="K179" i="7"/>
  <c r="M179" i="7"/>
  <c r="N179" i="7"/>
  <c r="O179" i="7"/>
  <c r="P179" i="7"/>
  <c r="X179" i="7"/>
  <c r="H179" i="7" s="1"/>
  <c r="G179" i="7" s="1"/>
  <c r="J180" i="7"/>
  <c r="K180" i="7"/>
  <c r="M180" i="7"/>
  <c r="N180" i="7"/>
  <c r="O180" i="7"/>
  <c r="P180" i="7"/>
  <c r="X180" i="7"/>
  <c r="H180" i="7" s="1"/>
  <c r="G180" i="7" s="1"/>
  <c r="J181" i="7"/>
  <c r="K181" i="7"/>
  <c r="M181" i="7"/>
  <c r="N181" i="7"/>
  <c r="O181" i="7"/>
  <c r="X181" i="7"/>
  <c r="J182" i="7"/>
  <c r="K182" i="7"/>
  <c r="M182" i="7"/>
  <c r="N182" i="7"/>
  <c r="O182" i="7"/>
  <c r="X182" i="7"/>
  <c r="J183" i="7"/>
  <c r="K183" i="7"/>
  <c r="M183" i="7"/>
  <c r="N183" i="7"/>
  <c r="O183" i="7"/>
  <c r="P183" i="7"/>
  <c r="X183" i="7"/>
  <c r="H183" i="7" s="1"/>
  <c r="G183" i="7" s="1"/>
  <c r="J184" i="7"/>
  <c r="K184" i="7"/>
  <c r="M184" i="7"/>
  <c r="N184" i="7"/>
  <c r="O184" i="7"/>
  <c r="H184" i="7" s="1"/>
  <c r="G184" i="7" s="1"/>
  <c r="P184" i="7"/>
  <c r="X184" i="7"/>
  <c r="J185" i="7"/>
  <c r="K185" i="7"/>
  <c r="M185" i="7"/>
  <c r="N185" i="7"/>
  <c r="O185" i="7"/>
  <c r="X185" i="7"/>
  <c r="J186" i="7"/>
  <c r="K186" i="7"/>
  <c r="M186" i="7"/>
  <c r="N186" i="7"/>
  <c r="O186" i="7"/>
  <c r="H186" i="7" s="1"/>
  <c r="G186" i="7" s="1"/>
  <c r="P186" i="7"/>
  <c r="X186" i="7"/>
  <c r="J187" i="7"/>
  <c r="K187" i="7"/>
  <c r="M187" i="7"/>
  <c r="N187" i="7"/>
  <c r="O187" i="7"/>
  <c r="X187" i="7"/>
  <c r="J188" i="7"/>
  <c r="K188" i="7"/>
  <c r="M188" i="7"/>
  <c r="N188" i="7"/>
  <c r="O188" i="7"/>
  <c r="X188" i="7"/>
  <c r="J189" i="7"/>
  <c r="K189" i="7"/>
  <c r="M189" i="7"/>
  <c r="N189" i="7"/>
  <c r="O189" i="7"/>
  <c r="P189" i="7"/>
  <c r="X189" i="7"/>
  <c r="H189" i="7" s="1"/>
  <c r="G189" i="7" s="1"/>
  <c r="J190" i="7"/>
  <c r="K190" i="7"/>
  <c r="M190" i="7"/>
  <c r="N190" i="7"/>
  <c r="O190" i="7"/>
  <c r="P190" i="7"/>
  <c r="X190" i="7"/>
  <c r="H190" i="7" s="1"/>
  <c r="G190" i="7" s="1"/>
  <c r="J191" i="7"/>
  <c r="K191" i="7"/>
  <c r="M191" i="7"/>
  <c r="N191" i="7"/>
  <c r="O191" i="7"/>
  <c r="X191" i="7"/>
  <c r="J192" i="7"/>
  <c r="K192" i="7"/>
  <c r="M192" i="7"/>
  <c r="N192" i="7"/>
  <c r="O192" i="7"/>
  <c r="X192" i="7"/>
  <c r="J193" i="7"/>
  <c r="K193" i="7"/>
  <c r="M193" i="7"/>
  <c r="N193" i="7"/>
  <c r="O193" i="7"/>
  <c r="P193" i="7"/>
  <c r="X193" i="7"/>
  <c r="H193" i="7" s="1"/>
  <c r="G193" i="7" s="1"/>
  <c r="J194" i="7"/>
  <c r="K194" i="7"/>
  <c r="M194" i="7"/>
  <c r="N194" i="7"/>
  <c r="O194" i="7"/>
  <c r="H194" i="7" s="1"/>
  <c r="G194" i="7" s="1"/>
  <c r="P194" i="7"/>
  <c r="X194" i="7"/>
  <c r="J195" i="7"/>
  <c r="K195" i="7"/>
  <c r="M195" i="7"/>
  <c r="N195" i="7"/>
  <c r="O195" i="7"/>
  <c r="X195" i="7"/>
  <c r="J196" i="7"/>
  <c r="K196" i="7"/>
  <c r="M196" i="7"/>
  <c r="N196" i="7"/>
  <c r="O196" i="7"/>
  <c r="X196" i="7"/>
  <c r="J197" i="7"/>
  <c r="K197" i="7"/>
  <c r="M197" i="7"/>
  <c r="N197" i="7"/>
  <c r="O197" i="7"/>
  <c r="P197" i="7"/>
  <c r="X197" i="7"/>
  <c r="H197" i="7" s="1"/>
  <c r="G197" i="7" s="1"/>
  <c r="J198" i="7"/>
  <c r="K198" i="7"/>
  <c r="M198" i="7"/>
  <c r="N198" i="7"/>
  <c r="O198" i="7"/>
  <c r="P198" i="7"/>
  <c r="X198" i="7"/>
  <c r="J199" i="7"/>
  <c r="K199" i="7"/>
  <c r="M199" i="7"/>
  <c r="N199" i="7"/>
  <c r="O199" i="7"/>
  <c r="X199" i="7"/>
  <c r="J200" i="7"/>
  <c r="K200" i="7"/>
  <c r="M200" i="7"/>
  <c r="N200" i="7"/>
  <c r="O200" i="7"/>
  <c r="X200" i="7"/>
  <c r="J201" i="7"/>
  <c r="K201" i="7"/>
  <c r="M201" i="7"/>
  <c r="N201" i="7"/>
  <c r="O201" i="7"/>
  <c r="P201" i="7"/>
  <c r="X201" i="7"/>
  <c r="H201" i="7" s="1"/>
  <c r="G201" i="7" s="1"/>
  <c r="J202" i="7"/>
  <c r="K202" i="7"/>
  <c r="M202" i="7"/>
  <c r="N202" i="7"/>
  <c r="O202" i="7"/>
  <c r="H202" i="7" s="1"/>
  <c r="G202" i="7" s="1"/>
  <c r="P202" i="7"/>
  <c r="X202" i="7"/>
  <c r="J203" i="7"/>
  <c r="K203" i="7"/>
  <c r="M203" i="7"/>
  <c r="N203" i="7"/>
  <c r="O203" i="7"/>
  <c r="X203" i="7"/>
  <c r="J204" i="7"/>
  <c r="K204" i="7"/>
  <c r="M204" i="7"/>
  <c r="N204" i="7"/>
  <c r="O204" i="7"/>
  <c r="X204" i="7"/>
  <c r="J205" i="7"/>
  <c r="K205" i="7"/>
  <c r="M205" i="7"/>
  <c r="N205" i="7"/>
  <c r="O205" i="7"/>
  <c r="P205" i="7"/>
  <c r="X205" i="7"/>
  <c r="H205" i="7" s="1"/>
  <c r="G205" i="7" s="1"/>
  <c r="J206" i="7"/>
  <c r="K206" i="7"/>
  <c r="M206" i="7"/>
  <c r="N206" i="7"/>
  <c r="O206" i="7"/>
  <c r="P206" i="7"/>
  <c r="X206" i="7"/>
  <c r="H206" i="7" s="1"/>
  <c r="G206" i="7" s="1"/>
  <c r="J207" i="7"/>
  <c r="K207" i="7"/>
  <c r="M207" i="7"/>
  <c r="N207" i="7"/>
  <c r="O207" i="7"/>
  <c r="X207" i="7"/>
  <c r="J208" i="7"/>
  <c r="K208" i="7"/>
  <c r="M208" i="7"/>
  <c r="N208" i="7"/>
  <c r="O208" i="7"/>
  <c r="X208" i="7"/>
  <c r="J209" i="7"/>
  <c r="K209" i="7"/>
  <c r="M209" i="7"/>
  <c r="N209" i="7"/>
  <c r="O209" i="7"/>
  <c r="P209" i="7"/>
  <c r="X209" i="7"/>
  <c r="J210" i="7"/>
  <c r="K210" i="7"/>
  <c r="M210" i="7"/>
  <c r="N210" i="7"/>
  <c r="O210" i="7"/>
  <c r="H210" i="7" s="1"/>
  <c r="G210" i="7" s="1"/>
  <c r="P210" i="7"/>
  <c r="X210" i="7"/>
  <c r="J211" i="7"/>
  <c r="K211" i="7"/>
  <c r="M211" i="7"/>
  <c r="N211" i="7"/>
  <c r="O211" i="7"/>
  <c r="X211" i="7"/>
  <c r="J212" i="7"/>
  <c r="K212" i="7"/>
  <c r="M212" i="7"/>
  <c r="N212" i="7"/>
  <c r="O212" i="7"/>
  <c r="X212" i="7"/>
  <c r="J213" i="7"/>
  <c r="K213" i="7"/>
  <c r="M213" i="7"/>
  <c r="N213" i="7"/>
  <c r="O213" i="7"/>
  <c r="P213" i="7"/>
  <c r="X213" i="7"/>
  <c r="H213" i="7" s="1"/>
  <c r="G213" i="7" s="1"/>
  <c r="J214" i="7"/>
  <c r="K214" i="7"/>
  <c r="M214" i="7"/>
  <c r="N214" i="7"/>
  <c r="O214" i="7"/>
  <c r="P214" i="7"/>
  <c r="X214" i="7"/>
  <c r="H214" i="7" s="1"/>
  <c r="G214" i="7" s="1"/>
  <c r="J215" i="7"/>
  <c r="K215" i="7"/>
  <c r="M215" i="7"/>
  <c r="N215" i="7"/>
  <c r="O215" i="7"/>
  <c r="X215" i="7"/>
  <c r="J216" i="7"/>
  <c r="K216" i="7"/>
  <c r="M216" i="7"/>
  <c r="N216" i="7"/>
  <c r="O216" i="7"/>
  <c r="X216" i="7"/>
  <c r="J217" i="7"/>
  <c r="K217" i="7"/>
  <c r="M217" i="7"/>
  <c r="N217" i="7"/>
  <c r="O217" i="7"/>
  <c r="P217" i="7"/>
  <c r="X217" i="7"/>
  <c r="H217" i="7" s="1"/>
  <c r="G217" i="7" s="1"/>
  <c r="J218" i="7"/>
  <c r="K218" i="7"/>
  <c r="M218" i="7"/>
  <c r="N218" i="7"/>
  <c r="O218" i="7"/>
  <c r="H218" i="7" s="1"/>
  <c r="G218" i="7" s="1"/>
  <c r="P218" i="7"/>
  <c r="X218" i="7"/>
  <c r="J219" i="7"/>
  <c r="K219" i="7"/>
  <c r="M219" i="7"/>
  <c r="N219" i="7"/>
  <c r="O219" i="7"/>
  <c r="X219" i="7"/>
  <c r="J220" i="7"/>
  <c r="K220" i="7"/>
  <c r="M220" i="7"/>
  <c r="N220" i="7"/>
  <c r="O220" i="7"/>
  <c r="X220" i="7"/>
  <c r="J221" i="7"/>
  <c r="K221" i="7"/>
  <c r="M221" i="7"/>
  <c r="N221" i="7"/>
  <c r="O221" i="7"/>
  <c r="P221" i="7"/>
  <c r="X221" i="7"/>
  <c r="H221" i="7" s="1"/>
  <c r="G221" i="7" s="1"/>
  <c r="J222" i="7"/>
  <c r="K222" i="7"/>
  <c r="M222" i="7"/>
  <c r="N222" i="7"/>
  <c r="O222" i="7"/>
  <c r="P222" i="7"/>
  <c r="X222" i="7"/>
  <c r="H222" i="7" s="1"/>
  <c r="G222" i="7" s="1"/>
  <c r="J223" i="7"/>
  <c r="K223" i="7"/>
  <c r="M223" i="7"/>
  <c r="N223" i="7"/>
  <c r="O223" i="7"/>
  <c r="X223" i="7"/>
  <c r="J224" i="7"/>
  <c r="K224" i="7"/>
  <c r="M224" i="7"/>
  <c r="N224" i="7"/>
  <c r="O224" i="7"/>
  <c r="X224" i="7"/>
  <c r="J225" i="7"/>
  <c r="K225" i="7"/>
  <c r="M225" i="7"/>
  <c r="N225" i="7"/>
  <c r="O225" i="7"/>
  <c r="P225" i="7"/>
  <c r="X225" i="7"/>
  <c r="H225" i="7" s="1"/>
  <c r="G225" i="7" s="1"/>
  <c r="J226" i="7"/>
  <c r="K226" i="7"/>
  <c r="M226" i="7"/>
  <c r="N226" i="7"/>
  <c r="O226" i="7"/>
  <c r="H226" i="7" s="1"/>
  <c r="G226" i="7" s="1"/>
  <c r="P226" i="7"/>
  <c r="X226" i="7"/>
  <c r="J227" i="7"/>
  <c r="K227" i="7"/>
  <c r="M227" i="7"/>
  <c r="N227" i="7"/>
  <c r="O227" i="7"/>
  <c r="X227" i="7"/>
  <c r="J228" i="7"/>
  <c r="K228" i="7"/>
  <c r="M228" i="7"/>
  <c r="N228" i="7"/>
  <c r="O228" i="7"/>
  <c r="X228" i="7"/>
  <c r="J229" i="7"/>
  <c r="K229" i="7"/>
  <c r="M229" i="7"/>
  <c r="N229" i="7"/>
  <c r="O229" i="7"/>
  <c r="P229" i="7"/>
  <c r="X229" i="7"/>
  <c r="H229" i="7" s="1"/>
  <c r="G229" i="7" s="1"/>
  <c r="J230" i="7"/>
  <c r="K230" i="7"/>
  <c r="M230" i="7"/>
  <c r="N230" i="7"/>
  <c r="O230" i="7"/>
  <c r="P230" i="7"/>
  <c r="X230" i="7"/>
  <c r="H230" i="7" s="1"/>
  <c r="G230" i="7" s="1"/>
  <c r="J231" i="7"/>
  <c r="K231" i="7"/>
  <c r="M231" i="7"/>
  <c r="N231" i="7"/>
  <c r="O231" i="7"/>
  <c r="X231" i="7"/>
  <c r="J232" i="7"/>
  <c r="K232" i="7"/>
  <c r="M232" i="7"/>
  <c r="N232" i="7"/>
  <c r="O232" i="7"/>
  <c r="X232" i="7"/>
  <c r="J233" i="7"/>
  <c r="K233" i="7"/>
  <c r="M233" i="7"/>
  <c r="N233" i="7"/>
  <c r="O233" i="7"/>
  <c r="P233" i="7"/>
  <c r="X233" i="7"/>
  <c r="H233" i="7" s="1"/>
  <c r="G233" i="7" s="1"/>
  <c r="J234" i="7"/>
  <c r="K234" i="7"/>
  <c r="M234" i="7"/>
  <c r="N234" i="7"/>
  <c r="O234" i="7"/>
  <c r="H234" i="7" s="1"/>
  <c r="G234" i="7" s="1"/>
  <c r="P234" i="7"/>
  <c r="X234" i="7"/>
  <c r="J235" i="7"/>
  <c r="K235" i="7"/>
  <c r="M235" i="7"/>
  <c r="N235" i="7"/>
  <c r="O235" i="7"/>
  <c r="X235" i="7"/>
  <c r="J236" i="7"/>
  <c r="K236" i="7"/>
  <c r="M236" i="7"/>
  <c r="N236" i="7"/>
  <c r="O236" i="7"/>
  <c r="X236" i="7"/>
  <c r="J237" i="7"/>
  <c r="K237" i="7"/>
  <c r="M237" i="7"/>
  <c r="N237" i="7"/>
  <c r="O237" i="7"/>
  <c r="P237" i="7"/>
  <c r="X237" i="7"/>
  <c r="H237" i="7" s="1"/>
  <c r="G237" i="7" s="1"/>
  <c r="J238" i="7"/>
  <c r="K238" i="7"/>
  <c r="M238" i="7"/>
  <c r="N238" i="7"/>
  <c r="O238" i="7"/>
  <c r="P238" i="7"/>
  <c r="X238" i="7"/>
  <c r="H238" i="7" s="1"/>
  <c r="G238" i="7" s="1"/>
  <c r="J239" i="7"/>
  <c r="K239" i="7"/>
  <c r="M239" i="7"/>
  <c r="N239" i="7"/>
  <c r="O239" i="7"/>
  <c r="X239" i="7"/>
  <c r="J240" i="7"/>
  <c r="K240" i="7"/>
  <c r="M240" i="7"/>
  <c r="N240" i="7"/>
  <c r="O240" i="7"/>
  <c r="X240" i="7"/>
  <c r="J241" i="7"/>
  <c r="K241" i="7"/>
  <c r="M241" i="7"/>
  <c r="N241" i="7"/>
  <c r="O241" i="7"/>
  <c r="P241" i="7"/>
  <c r="X241" i="7"/>
  <c r="H241" i="7" s="1"/>
  <c r="G241" i="7" s="1"/>
  <c r="J242" i="7"/>
  <c r="K242" i="7"/>
  <c r="M242" i="7"/>
  <c r="N242" i="7"/>
  <c r="O242" i="7"/>
  <c r="H242" i="7" s="1"/>
  <c r="G242" i="7" s="1"/>
  <c r="P242" i="7"/>
  <c r="X242" i="7"/>
  <c r="J243" i="7"/>
  <c r="K243" i="7"/>
  <c r="M243" i="7"/>
  <c r="N243" i="7"/>
  <c r="O243" i="7"/>
  <c r="X243" i="7"/>
  <c r="J244" i="7"/>
  <c r="K244" i="7"/>
  <c r="M244" i="7"/>
  <c r="N244" i="7"/>
  <c r="O244" i="7"/>
  <c r="X244" i="7"/>
  <c r="J245" i="7"/>
  <c r="K245" i="7"/>
  <c r="M245" i="7"/>
  <c r="N245" i="7"/>
  <c r="O245" i="7"/>
  <c r="P245" i="7"/>
  <c r="X245" i="7"/>
  <c r="J246" i="7"/>
  <c r="K246" i="7"/>
  <c r="M246" i="7"/>
  <c r="N246" i="7"/>
  <c r="O246" i="7"/>
  <c r="P246" i="7"/>
  <c r="X246" i="7"/>
  <c r="H246" i="7" s="1"/>
  <c r="G246" i="7" s="1"/>
  <c r="J247" i="7"/>
  <c r="K247" i="7"/>
  <c r="M247" i="7"/>
  <c r="N247" i="7"/>
  <c r="O247" i="7"/>
  <c r="X247" i="7"/>
  <c r="J248" i="7"/>
  <c r="K248" i="7"/>
  <c r="M248" i="7"/>
  <c r="N248" i="7"/>
  <c r="O248" i="7"/>
  <c r="X248" i="7"/>
  <c r="J249" i="7"/>
  <c r="K249" i="7"/>
  <c r="M249" i="7"/>
  <c r="N249" i="7"/>
  <c r="O249" i="7"/>
  <c r="P249" i="7"/>
  <c r="X249" i="7"/>
  <c r="H249" i="7" s="1"/>
  <c r="G249" i="7" s="1"/>
  <c r="J250" i="7"/>
  <c r="K250" i="7"/>
  <c r="M250" i="7"/>
  <c r="N250" i="7"/>
  <c r="O250" i="7"/>
  <c r="H250" i="7" s="1"/>
  <c r="G250" i="7" s="1"/>
  <c r="P250" i="7"/>
  <c r="X250" i="7"/>
  <c r="J251" i="7"/>
  <c r="K251" i="7"/>
  <c r="M251" i="7"/>
  <c r="N251" i="7"/>
  <c r="O251" i="7"/>
  <c r="X251" i="7"/>
  <c r="J252" i="7"/>
  <c r="K252" i="7"/>
  <c r="M252" i="7"/>
  <c r="N252" i="7"/>
  <c r="O252" i="7"/>
  <c r="X252" i="7"/>
  <c r="J253" i="7"/>
  <c r="K253" i="7"/>
  <c r="M253" i="7"/>
  <c r="N253" i="7"/>
  <c r="O253" i="7"/>
  <c r="P253" i="7"/>
  <c r="X253" i="7"/>
  <c r="H253" i="7" s="1"/>
  <c r="G253" i="7" s="1"/>
  <c r="J254" i="7"/>
  <c r="K254" i="7"/>
  <c r="M254" i="7"/>
  <c r="N254" i="7"/>
  <c r="O254" i="7"/>
  <c r="P254" i="7"/>
  <c r="X254" i="7"/>
  <c r="H254" i="7" s="1"/>
  <c r="G254" i="7" s="1"/>
  <c r="J255" i="7"/>
  <c r="K255" i="7"/>
  <c r="M255" i="7"/>
  <c r="N255" i="7"/>
  <c r="O255" i="7"/>
  <c r="X255" i="7"/>
  <c r="J256" i="7"/>
  <c r="K256" i="7"/>
  <c r="M256" i="7"/>
  <c r="N256" i="7"/>
  <c r="O256" i="7"/>
  <c r="X256" i="7"/>
  <c r="J257" i="7"/>
  <c r="K257" i="7"/>
  <c r="M257" i="7"/>
  <c r="N257" i="7"/>
  <c r="O257" i="7"/>
  <c r="P257" i="7"/>
  <c r="X257" i="7"/>
  <c r="H257" i="7" s="1"/>
  <c r="G257" i="7" s="1"/>
  <c r="J258" i="7"/>
  <c r="K258" i="7"/>
  <c r="M258" i="7"/>
  <c r="N258" i="7"/>
  <c r="O258" i="7"/>
  <c r="H258" i="7" s="1"/>
  <c r="G258" i="7" s="1"/>
  <c r="P258" i="7"/>
  <c r="X258" i="7"/>
  <c r="J259" i="7"/>
  <c r="K259" i="7"/>
  <c r="M259" i="7"/>
  <c r="N259" i="7"/>
  <c r="O259" i="7"/>
  <c r="X259" i="7"/>
  <c r="J260" i="7"/>
  <c r="K260" i="7"/>
  <c r="M260" i="7"/>
  <c r="N260" i="7"/>
  <c r="O260" i="7"/>
  <c r="X260" i="7"/>
  <c r="J261" i="7"/>
  <c r="K261" i="7"/>
  <c r="M261" i="7"/>
  <c r="N261" i="7"/>
  <c r="O261" i="7"/>
  <c r="P261" i="7"/>
  <c r="X261" i="7"/>
  <c r="H261" i="7" s="1"/>
  <c r="G261" i="7" s="1"/>
  <c r="J262" i="7"/>
  <c r="K262" i="7"/>
  <c r="M262" i="7"/>
  <c r="N262" i="7"/>
  <c r="O262" i="7"/>
  <c r="P262" i="7"/>
  <c r="X262" i="7"/>
  <c r="H262" i="7" s="1"/>
  <c r="G262" i="7" s="1"/>
  <c r="J263" i="7"/>
  <c r="K263" i="7"/>
  <c r="M263" i="7"/>
  <c r="N263" i="7"/>
  <c r="O263" i="7"/>
  <c r="X263" i="7"/>
  <c r="J264" i="7"/>
  <c r="K264" i="7"/>
  <c r="M264" i="7"/>
  <c r="N264" i="7"/>
  <c r="O264" i="7"/>
  <c r="X264" i="7"/>
  <c r="J265" i="7"/>
  <c r="K265" i="7"/>
  <c r="M265" i="7"/>
  <c r="N265" i="7"/>
  <c r="O265" i="7"/>
  <c r="P265" i="7"/>
  <c r="X265" i="7"/>
  <c r="H265" i="7" s="1"/>
  <c r="G265" i="7" s="1"/>
  <c r="J266" i="7"/>
  <c r="K266" i="7"/>
  <c r="M266" i="7"/>
  <c r="N266" i="7"/>
  <c r="O266" i="7"/>
  <c r="H266" i="7" s="1"/>
  <c r="G266" i="7" s="1"/>
  <c r="P266" i="7"/>
  <c r="X266" i="7"/>
  <c r="J267" i="7"/>
  <c r="K267" i="7"/>
  <c r="M267" i="7"/>
  <c r="N267" i="7"/>
  <c r="O267" i="7"/>
  <c r="X267" i="7"/>
  <c r="J268" i="7"/>
  <c r="K268" i="7"/>
  <c r="M268" i="7"/>
  <c r="N268" i="7"/>
  <c r="O268" i="7"/>
  <c r="X268" i="7"/>
  <c r="J269" i="7"/>
  <c r="K269" i="7"/>
  <c r="M269" i="7"/>
  <c r="N269" i="7"/>
  <c r="O269" i="7"/>
  <c r="P269" i="7"/>
  <c r="X269" i="7"/>
  <c r="H269" i="7" s="1"/>
  <c r="G269" i="7" s="1"/>
  <c r="J270" i="7"/>
  <c r="K270" i="7"/>
  <c r="M270" i="7"/>
  <c r="N270" i="7"/>
  <c r="O270" i="7"/>
  <c r="P270" i="7"/>
  <c r="X270" i="7"/>
  <c r="J271" i="7"/>
  <c r="K271" i="7"/>
  <c r="M271" i="7"/>
  <c r="N271" i="7"/>
  <c r="O271" i="7"/>
  <c r="X271" i="7"/>
  <c r="J272" i="7"/>
  <c r="K272" i="7"/>
  <c r="M272" i="7"/>
  <c r="N272" i="7"/>
  <c r="O272" i="7"/>
  <c r="X272" i="7"/>
  <c r="J273" i="7"/>
  <c r="K273" i="7"/>
  <c r="M273" i="7"/>
  <c r="N273" i="7"/>
  <c r="O273" i="7"/>
  <c r="P273" i="7"/>
  <c r="X273" i="7"/>
  <c r="J274" i="7"/>
  <c r="K274" i="7"/>
  <c r="M274" i="7"/>
  <c r="N274" i="7"/>
  <c r="O274" i="7"/>
  <c r="H274" i="7" s="1"/>
  <c r="G274" i="7" s="1"/>
  <c r="P274" i="7"/>
  <c r="X274" i="7"/>
  <c r="J275" i="7"/>
  <c r="K275" i="7"/>
  <c r="M275" i="7"/>
  <c r="N275" i="7"/>
  <c r="O275" i="7"/>
  <c r="X275" i="7"/>
  <c r="J276" i="7"/>
  <c r="K276" i="7"/>
  <c r="M276" i="7"/>
  <c r="N276" i="7"/>
  <c r="O276" i="7"/>
  <c r="X276" i="7"/>
  <c r="J277" i="7"/>
  <c r="K277" i="7"/>
  <c r="M277" i="7"/>
  <c r="N277" i="7"/>
  <c r="O277" i="7"/>
  <c r="P277" i="7"/>
  <c r="X277" i="7"/>
  <c r="J278" i="7"/>
  <c r="K278" i="7"/>
  <c r="M278" i="7"/>
  <c r="N278" i="7"/>
  <c r="O278" i="7"/>
  <c r="P278" i="7"/>
  <c r="X278" i="7"/>
  <c r="H278" i="7" s="1"/>
  <c r="G278" i="7" s="1"/>
  <c r="J279" i="7"/>
  <c r="K279" i="7"/>
  <c r="M279" i="7"/>
  <c r="N279" i="7"/>
  <c r="O279" i="7"/>
  <c r="X279" i="7"/>
  <c r="J280" i="7"/>
  <c r="K280" i="7"/>
  <c r="M280" i="7"/>
  <c r="N280" i="7"/>
  <c r="O280" i="7"/>
  <c r="X280" i="7"/>
  <c r="J281" i="7"/>
  <c r="K281" i="7"/>
  <c r="M281" i="7"/>
  <c r="N281" i="7"/>
  <c r="O281" i="7"/>
  <c r="P281" i="7"/>
  <c r="X281" i="7"/>
  <c r="J282" i="7"/>
  <c r="K282" i="7"/>
  <c r="M282" i="7"/>
  <c r="N282" i="7"/>
  <c r="O282" i="7"/>
  <c r="H282" i="7" s="1"/>
  <c r="G282" i="7" s="1"/>
  <c r="P282" i="7"/>
  <c r="X282" i="7"/>
  <c r="J283" i="7"/>
  <c r="K283" i="7"/>
  <c r="M283" i="7"/>
  <c r="N283" i="7"/>
  <c r="O283" i="7"/>
  <c r="X283" i="7"/>
  <c r="J284" i="7"/>
  <c r="K284" i="7"/>
  <c r="M284" i="7"/>
  <c r="N284" i="7"/>
  <c r="O284" i="7"/>
  <c r="X284" i="7"/>
  <c r="J285" i="7"/>
  <c r="K285" i="7"/>
  <c r="M285" i="7"/>
  <c r="N285" i="7"/>
  <c r="O285" i="7"/>
  <c r="P285" i="7"/>
  <c r="X285" i="7"/>
  <c r="J286" i="7"/>
  <c r="K286" i="7"/>
  <c r="M286" i="7"/>
  <c r="N286" i="7"/>
  <c r="O286" i="7"/>
  <c r="X286" i="7"/>
  <c r="J287" i="7"/>
  <c r="K287" i="7"/>
  <c r="M287" i="7"/>
  <c r="N287" i="7"/>
  <c r="O287" i="7"/>
  <c r="X287" i="7"/>
  <c r="J288" i="7"/>
  <c r="K288" i="7"/>
  <c r="M288" i="7"/>
  <c r="N288" i="7"/>
  <c r="O288" i="7"/>
  <c r="P288" i="7"/>
  <c r="X288" i="7"/>
  <c r="J289" i="7"/>
  <c r="K289" i="7"/>
  <c r="M289" i="7"/>
  <c r="N289" i="7"/>
  <c r="O289" i="7"/>
  <c r="H289" i="7" s="1"/>
  <c r="G289" i="7" s="1"/>
  <c r="P289" i="7"/>
  <c r="X289" i="7"/>
  <c r="J290" i="7"/>
  <c r="K290" i="7"/>
  <c r="M290" i="7"/>
  <c r="N290" i="7"/>
  <c r="O290" i="7"/>
  <c r="X290" i="7"/>
  <c r="J291" i="7"/>
  <c r="K291" i="7"/>
  <c r="M291" i="7"/>
  <c r="N291" i="7"/>
  <c r="O291" i="7"/>
  <c r="X291" i="7"/>
  <c r="J292" i="7"/>
  <c r="K292" i="7"/>
  <c r="M292" i="7"/>
  <c r="N292" i="7"/>
  <c r="O292" i="7"/>
  <c r="P292" i="7"/>
  <c r="X292" i="7"/>
  <c r="J293" i="7"/>
  <c r="K293" i="7"/>
  <c r="M293" i="7"/>
  <c r="N293" i="7"/>
  <c r="O293" i="7"/>
  <c r="P293" i="7"/>
  <c r="X293" i="7"/>
  <c r="H293" i="7" s="1"/>
  <c r="G293" i="7" s="1"/>
  <c r="J294" i="7"/>
  <c r="K294" i="7"/>
  <c r="M294" i="7"/>
  <c r="N294" i="7"/>
  <c r="O294" i="7"/>
  <c r="X294" i="7"/>
  <c r="J295" i="7"/>
  <c r="K295" i="7"/>
  <c r="M295" i="7"/>
  <c r="N295" i="7"/>
  <c r="O295" i="7"/>
  <c r="X295" i="7"/>
  <c r="J296" i="7"/>
  <c r="K296" i="7"/>
  <c r="M296" i="7"/>
  <c r="N296" i="7"/>
  <c r="O296" i="7"/>
  <c r="P296" i="7"/>
  <c r="X296" i="7"/>
  <c r="H296" i="7" s="1"/>
  <c r="G296" i="7" s="1"/>
  <c r="J297" i="7"/>
  <c r="K297" i="7"/>
  <c r="M297" i="7"/>
  <c r="N297" i="7"/>
  <c r="O297" i="7"/>
  <c r="H297" i="7" s="1"/>
  <c r="G297" i="7" s="1"/>
  <c r="P297" i="7"/>
  <c r="X297" i="7"/>
  <c r="J298" i="7"/>
  <c r="K298" i="7"/>
  <c r="M298" i="7"/>
  <c r="N298" i="7"/>
  <c r="O298" i="7"/>
  <c r="X298" i="7"/>
  <c r="J299" i="7"/>
  <c r="K299" i="7"/>
  <c r="M299" i="7"/>
  <c r="N299" i="7"/>
  <c r="O299" i="7"/>
  <c r="X299" i="7"/>
  <c r="J300" i="7"/>
  <c r="K300" i="7"/>
  <c r="M300" i="7"/>
  <c r="N300" i="7"/>
  <c r="O300" i="7"/>
  <c r="P300" i="7"/>
  <c r="X300" i="7"/>
  <c r="H300" i="7" s="1"/>
  <c r="G300" i="7" s="1"/>
  <c r="J301" i="7"/>
  <c r="K301" i="7"/>
  <c r="M301" i="7"/>
  <c r="N301" i="7"/>
  <c r="O301" i="7"/>
  <c r="P301" i="7"/>
  <c r="X301" i="7"/>
  <c r="H301" i="7" s="1"/>
  <c r="G301" i="7" s="1"/>
  <c r="J302" i="7"/>
  <c r="K302" i="7"/>
  <c r="M302" i="7"/>
  <c r="N302" i="7"/>
  <c r="O302" i="7"/>
  <c r="X302" i="7"/>
  <c r="J303" i="7"/>
  <c r="K303" i="7"/>
  <c r="M303" i="7"/>
  <c r="N303" i="7"/>
  <c r="O303" i="7"/>
  <c r="X303" i="7"/>
  <c r="J304" i="7"/>
  <c r="K304" i="7"/>
  <c r="M304" i="7"/>
  <c r="N304" i="7"/>
  <c r="O304" i="7"/>
  <c r="P304" i="7"/>
  <c r="X304" i="7"/>
  <c r="H304" i="7" s="1"/>
  <c r="G304" i="7" s="1"/>
  <c r="J305" i="7"/>
  <c r="K305" i="7"/>
  <c r="M305" i="7"/>
  <c r="N305" i="7"/>
  <c r="O305" i="7"/>
  <c r="H305" i="7" s="1"/>
  <c r="G305" i="7" s="1"/>
  <c r="P305" i="7"/>
  <c r="X305" i="7"/>
  <c r="J306" i="7"/>
  <c r="K306" i="7"/>
  <c r="M306" i="7"/>
  <c r="N306" i="7"/>
  <c r="O306" i="7"/>
  <c r="X306" i="7"/>
  <c r="J307" i="7"/>
  <c r="K307" i="7"/>
  <c r="M307" i="7"/>
  <c r="N307" i="7"/>
  <c r="O307" i="7"/>
  <c r="X307" i="7"/>
  <c r="J308" i="7"/>
  <c r="K308" i="7"/>
  <c r="M308" i="7"/>
  <c r="N308" i="7"/>
  <c r="O308" i="7"/>
  <c r="P308" i="7"/>
  <c r="X308" i="7"/>
  <c r="J309" i="7"/>
  <c r="K309" i="7"/>
  <c r="M309" i="7"/>
  <c r="N309" i="7"/>
  <c r="O309" i="7"/>
  <c r="P309" i="7"/>
  <c r="X309" i="7"/>
  <c r="H309" i="7" s="1"/>
  <c r="G309" i="7" s="1"/>
  <c r="J310" i="7"/>
  <c r="K310" i="7"/>
  <c r="M310" i="7"/>
  <c r="N310" i="7"/>
  <c r="O310" i="7"/>
  <c r="X310" i="7"/>
  <c r="J311" i="7"/>
  <c r="K311" i="7"/>
  <c r="M311" i="7"/>
  <c r="N311" i="7"/>
  <c r="O311" i="7"/>
  <c r="X311" i="7"/>
  <c r="J312" i="7"/>
  <c r="K312" i="7"/>
  <c r="M312" i="7"/>
  <c r="N312" i="7"/>
  <c r="O312" i="7"/>
  <c r="P312" i="7"/>
  <c r="X312" i="7"/>
  <c r="H312" i="7" s="1"/>
  <c r="G312" i="7" s="1"/>
  <c r="H245" i="7" l="1"/>
  <c r="G245" i="7" s="1"/>
  <c r="H209" i="7"/>
  <c r="G209" i="7" s="1"/>
  <c r="H74" i="7"/>
  <c r="G74" i="7" s="1"/>
  <c r="H32" i="7"/>
  <c r="G32" i="7" s="1"/>
  <c r="H70" i="7"/>
  <c r="G70" i="7" s="1"/>
  <c r="H56" i="7"/>
  <c r="G56" i="7" s="1"/>
  <c r="H66" i="7"/>
  <c r="G66" i="7" s="1"/>
  <c r="H44" i="7"/>
  <c r="G44" i="7" s="1"/>
  <c r="H62" i="7"/>
  <c r="G62" i="7" s="1"/>
  <c r="H285" i="7"/>
  <c r="G285" i="7" s="1"/>
  <c r="H277" i="7"/>
  <c r="G277" i="7" s="1"/>
  <c r="H281" i="7"/>
  <c r="G281" i="7" s="1"/>
  <c r="H292" i="7"/>
  <c r="G292" i="7" s="1"/>
  <c r="H308" i="7"/>
  <c r="G308" i="7" s="1"/>
  <c r="H198" i="7"/>
  <c r="G198" i="7" s="1"/>
  <c r="H49" i="7"/>
  <c r="G49" i="7" s="1"/>
  <c r="H240" i="7"/>
  <c r="G240" i="7" s="1"/>
  <c r="H239" i="7"/>
  <c r="G239" i="7" s="1"/>
  <c r="H126" i="7"/>
  <c r="G126" i="7" s="1"/>
  <c r="H125" i="7"/>
  <c r="G125" i="7" s="1"/>
  <c r="H89" i="7"/>
  <c r="G89" i="7" s="1"/>
  <c r="H88" i="7"/>
  <c r="G88" i="7" s="1"/>
  <c r="H295" i="7"/>
  <c r="G295" i="7" s="1"/>
  <c r="H294" i="7"/>
  <c r="G294" i="7" s="1"/>
  <c r="H272" i="7"/>
  <c r="G272" i="7" s="1"/>
  <c r="H271" i="7"/>
  <c r="G271" i="7" s="1"/>
  <c r="H208" i="7"/>
  <c r="G208" i="7" s="1"/>
  <c r="H207" i="7"/>
  <c r="G207" i="7" s="1"/>
  <c r="H288" i="7"/>
  <c r="G288" i="7" s="1"/>
  <c r="H273" i="7"/>
  <c r="G273" i="7" s="1"/>
  <c r="H310" i="7"/>
  <c r="G310" i="7" s="1"/>
  <c r="H256" i="7"/>
  <c r="G256" i="7" s="1"/>
  <c r="H255" i="7"/>
  <c r="G255" i="7" s="1"/>
  <c r="H224" i="7"/>
  <c r="G224" i="7" s="1"/>
  <c r="H223" i="7"/>
  <c r="G223" i="7" s="1"/>
  <c r="H192" i="7"/>
  <c r="G192" i="7" s="1"/>
  <c r="H191" i="7"/>
  <c r="G191" i="7" s="1"/>
  <c r="H73" i="7"/>
  <c r="G73" i="7" s="1"/>
  <c r="H72" i="7"/>
  <c r="G72" i="7" s="1"/>
  <c r="H43" i="7"/>
  <c r="G43" i="7" s="1"/>
  <c r="H42" i="7"/>
  <c r="G42" i="7" s="1"/>
  <c r="Q107" i="18"/>
  <c r="Q108" i="18"/>
  <c r="Q109" i="18"/>
  <c r="Q110" i="18"/>
  <c r="Q111" i="18"/>
  <c r="Q112" i="18"/>
  <c r="Q113" i="18"/>
  <c r="Q187" i="18"/>
  <c r="H270" i="7"/>
  <c r="G270" i="7" s="1"/>
  <c r="H303" i="7"/>
  <c r="G303" i="7" s="1"/>
  <c r="H302" i="7"/>
  <c r="G302" i="7" s="1"/>
  <c r="H287" i="7"/>
  <c r="G287" i="7" s="1"/>
  <c r="H286" i="7"/>
  <c r="G286" i="7" s="1"/>
  <c r="H280" i="7"/>
  <c r="G280" i="7" s="1"/>
  <c r="H279" i="7"/>
  <c r="G279" i="7" s="1"/>
  <c r="H264" i="7"/>
  <c r="G264" i="7" s="1"/>
  <c r="H263" i="7"/>
  <c r="G263" i="7" s="1"/>
  <c r="H248" i="7"/>
  <c r="G248" i="7" s="1"/>
  <c r="H247" i="7"/>
  <c r="G247" i="7" s="1"/>
  <c r="H232" i="7"/>
  <c r="G232" i="7" s="1"/>
  <c r="H231" i="7"/>
  <c r="G231" i="7" s="1"/>
  <c r="H216" i="7"/>
  <c r="G216" i="7" s="1"/>
  <c r="H215" i="7"/>
  <c r="G215" i="7" s="1"/>
  <c r="H200" i="7"/>
  <c r="G200" i="7" s="1"/>
  <c r="H199" i="7"/>
  <c r="G199" i="7" s="1"/>
  <c r="H118" i="7"/>
  <c r="G118" i="7" s="1"/>
  <c r="H117" i="7"/>
  <c r="G117" i="7" s="1"/>
  <c r="H97" i="7"/>
  <c r="G97" i="7" s="1"/>
  <c r="H96" i="7"/>
  <c r="G96" i="7" s="1"/>
  <c r="H81" i="7"/>
  <c r="G81" i="7" s="1"/>
  <c r="H80" i="7"/>
  <c r="G80" i="7" s="1"/>
  <c r="H65" i="7"/>
  <c r="G65" i="7" s="1"/>
  <c r="H64" i="7"/>
  <c r="G64" i="7" s="1"/>
  <c r="H51" i="7"/>
  <c r="G51" i="7" s="1"/>
  <c r="H50" i="7"/>
  <c r="G50" i="7" s="1"/>
  <c r="H35" i="7"/>
  <c r="G35" i="7" s="1"/>
  <c r="H34" i="7"/>
  <c r="G34" i="7" s="1"/>
  <c r="Q74" i="18"/>
  <c r="Q76" i="18"/>
  <c r="Q156" i="18"/>
  <c r="Q159" i="18"/>
  <c r="Q162" i="18"/>
  <c r="Q163" i="18"/>
  <c r="Q164" i="18"/>
  <c r="Q166" i="18"/>
  <c r="Q167" i="18"/>
  <c r="Q207" i="18"/>
  <c r="Q211" i="18"/>
  <c r="Q215" i="18"/>
  <c r="Q239" i="18"/>
  <c r="Q243" i="18"/>
  <c r="Q247" i="18"/>
  <c r="Q299" i="18"/>
  <c r="Q307" i="18"/>
  <c r="Q311" i="18"/>
  <c r="Q123" i="18"/>
  <c r="Q127" i="18"/>
  <c r="Q129" i="18"/>
  <c r="Q131" i="18"/>
  <c r="Q133" i="18"/>
  <c r="Q188" i="18"/>
  <c r="Q189" i="18"/>
  <c r="Q190" i="18"/>
  <c r="Q191" i="18"/>
  <c r="Q194" i="18"/>
  <c r="Q206" i="18"/>
  <c r="Q208" i="18"/>
  <c r="Q240" i="18"/>
  <c r="Q52" i="18"/>
  <c r="Q54" i="18"/>
  <c r="Q56" i="18"/>
  <c r="Q58" i="18"/>
  <c r="Q60" i="18"/>
  <c r="Q62" i="18"/>
  <c r="Q64" i="18"/>
  <c r="Q66" i="18"/>
  <c r="Q68" i="18"/>
  <c r="Q70" i="18"/>
  <c r="Q72" i="18"/>
  <c r="Q80" i="18"/>
  <c r="Q84" i="18"/>
  <c r="Q88" i="18"/>
  <c r="Q155" i="18"/>
  <c r="Q268" i="18"/>
  <c r="Q276" i="18"/>
  <c r="Q278" i="18"/>
  <c r="Q204" i="18"/>
  <c r="Q212" i="18"/>
  <c r="Q214" i="18"/>
  <c r="Q236" i="18"/>
  <c r="Q244" i="18"/>
  <c r="Q246" i="18"/>
  <c r="Q137" i="18"/>
  <c r="Q89" i="18"/>
  <c r="Q170" i="18"/>
  <c r="Q218" i="18"/>
  <c r="Q250" i="18"/>
  <c r="H307" i="7"/>
  <c r="G307" i="7" s="1"/>
  <c r="H306" i="7"/>
  <c r="G306" i="7" s="1"/>
  <c r="H299" i="7"/>
  <c r="G299" i="7" s="1"/>
  <c r="H298" i="7"/>
  <c r="G298" i="7" s="1"/>
  <c r="H291" i="7"/>
  <c r="G291" i="7" s="1"/>
  <c r="H290" i="7"/>
  <c r="G290" i="7" s="1"/>
  <c r="H284" i="7"/>
  <c r="G284" i="7" s="1"/>
  <c r="H283" i="7"/>
  <c r="G283" i="7" s="1"/>
  <c r="H276" i="7"/>
  <c r="G276" i="7" s="1"/>
  <c r="H275" i="7"/>
  <c r="G275" i="7" s="1"/>
  <c r="H268" i="7"/>
  <c r="G268" i="7" s="1"/>
  <c r="H267" i="7"/>
  <c r="G267" i="7" s="1"/>
  <c r="H260" i="7"/>
  <c r="G260" i="7" s="1"/>
  <c r="H259" i="7"/>
  <c r="G259" i="7" s="1"/>
  <c r="H252" i="7"/>
  <c r="G252" i="7" s="1"/>
  <c r="H251" i="7"/>
  <c r="G251" i="7" s="1"/>
  <c r="H244" i="7"/>
  <c r="G244" i="7" s="1"/>
  <c r="H243" i="7"/>
  <c r="G243" i="7" s="1"/>
  <c r="H236" i="7"/>
  <c r="G236" i="7" s="1"/>
  <c r="H235" i="7"/>
  <c r="G235" i="7" s="1"/>
  <c r="H228" i="7"/>
  <c r="G228" i="7" s="1"/>
  <c r="H227" i="7"/>
  <c r="G227" i="7" s="1"/>
  <c r="H220" i="7"/>
  <c r="G220" i="7" s="1"/>
  <c r="H219" i="7"/>
  <c r="G219" i="7" s="1"/>
  <c r="H212" i="7"/>
  <c r="G212" i="7" s="1"/>
  <c r="H211" i="7"/>
  <c r="G211" i="7" s="1"/>
  <c r="H204" i="7"/>
  <c r="G204" i="7" s="1"/>
  <c r="H203" i="7"/>
  <c r="G203" i="7" s="1"/>
  <c r="H196" i="7"/>
  <c r="G196" i="7" s="1"/>
  <c r="H195" i="7"/>
  <c r="G195" i="7" s="1"/>
  <c r="H188" i="7"/>
  <c r="G188" i="7" s="1"/>
  <c r="H187" i="7"/>
  <c r="G187" i="7" s="1"/>
  <c r="H122" i="7"/>
  <c r="G122" i="7" s="1"/>
  <c r="H121" i="7"/>
  <c r="G121" i="7" s="1"/>
  <c r="H101" i="7"/>
  <c r="G101" i="7" s="1"/>
  <c r="H100" i="7"/>
  <c r="G100" i="7" s="1"/>
  <c r="H93" i="7"/>
  <c r="G93" i="7" s="1"/>
  <c r="H92" i="7"/>
  <c r="G92" i="7" s="1"/>
  <c r="H85" i="7"/>
  <c r="G85" i="7" s="1"/>
  <c r="H84" i="7"/>
  <c r="G84" i="7" s="1"/>
  <c r="H77" i="7"/>
  <c r="G77" i="7" s="1"/>
  <c r="H76" i="7"/>
  <c r="G76" i="7" s="1"/>
  <c r="H69" i="7"/>
  <c r="G69" i="7" s="1"/>
  <c r="H68" i="7"/>
  <c r="G68" i="7" s="1"/>
  <c r="H61" i="7"/>
  <c r="G61" i="7" s="1"/>
  <c r="H60" i="7"/>
  <c r="G60" i="7" s="1"/>
  <c r="H55" i="7"/>
  <c r="G55" i="7" s="1"/>
  <c r="H54" i="7"/>
  <c r="G54" i="7" s="1"/>
  <c r="H47" i="7"/>
  <c r="G47" i="7" s="1"/>
  <c r="H46" i="7"/>
  <c r="G46" i="7" s="1"/>
  <c r="H39" i="7"/>
  <c r="G39" i="7" s="1"/>
  <c r="H38" i="7"/>
  <c r="G38" i="7" s="1"/>
  <c r="P310" i="7"/>
  <c r="P307" i="7"/>
  <c r="P306" i="7"/>
  <c r="P303" i="7"/>
  <c r="P302" i="7"/>
  <c r="P299" i="7"/>
  <c r="P298" i="7"/>
  <c r="P295" i="7"/>
  <c r="P294" i="7"/>
  <c r="P291" i="7"/>
  <c r="P290" i="7"/>
  <c r="P287" i="7"/>
  <c r="P286" i="7"/>
  <c r="P284" i="7"/>
  <c r="P283" i="7"/>
  <c r="P280" i="7"/>
  <c r="P279" i="7"/>
  <c r="P276" i="7"/>
  <c r="P275" i="7"/>
  <c r="P272" i="7"/>
  <c r="P271" i="7"/>
  <c r="P268" i="7"/>
  <c r="P267" i="7"/>
  <c r="P264" i="7"/>
  <c r="P263" i="7"/>
  <c r="P260" i="7"/>
  <c r="P259" i="7"/>
  <c r="P256" i="7"/>
  <c r="P255" i="7"/>
  <c r="P252" i="7"/>
  <c r="P251" i="7"/>
  <c r="P248" i="7"/>
  <c r="P247" i="7"/>
  <c r="P244" i="7"/>
  <c r="P243" i="7"/>
  <c r="P240" i="7"/>
  <c r="P239" i="7"/>
  <c r="P236" i="7"/>
  <c r="P235" i="7"/>
  <c r="P232" i="7"/>
  <c r="P231" i="7"/>
  <c r="P228" i="7"/>
  <c r="P227" i="7"/>
  <c r="P224" i="7"/>
  <c r="P223" i="7"/>
  <c r="P220" i="7"/>
  <c r="P219" i="7"/>
  <c r="P216" i="7"/>
  <c r="P215" i="7"/>
  <c r="P212" i="7"/>
  <c r="P211" i="7"/>
  <c r="P208" i="7"/>
  <c r="P207" i="7"/>
  <c r="P204" i="7"/>
  <c r="P203" i="7"/>
  <c r="P200" i="7"/>
  <c r="P199" i="7"/>
  <c r="P196" i="7"/>
  <c r="P195" i="7"/>
  <c r="P192" i="7"/>
  <c r="P191" i="7"/>
  <c r="P188" i="7"/>
  <c r="P187" i="7"/>
  <c r="H185" i="7"/>
  <c r="G185" i="7" s="1"/>
  <c r="P185" i="7"/>
  <c r="H178" i="7"/>
  <c r="G178" i="7" s="1"/>
  <c r="P178" i="7"/>
  <c r="H177" i="7"/>
  <c r="G177" i="7" s="1"/>
  <c r="P177" i="7"/>
  <c r="H170" i="7"/>
  <c r="G170" i="7" s="1"/>
  <c r="P170" i="7"/>
  <c r="H169" i="7"/>
  <c r="G169" i="7" s="1"/>
  <c r="P169" i="7"/>
  <c r="H162" i="7"/>
  <c r="G162" i="7" s="1"/>
  <c r="P162" i="7"/>
  <c r="H161" i="7"/>
  <c r="G161" i="7" s="1"/>
  <c r="P161" i="7"/>
  <c r="H154" i="7"/>
  <c r="G154" i="7" s="1"/>
  <c r="P154" i="7"/>
  <c r="H153" i="7"/>
  <c r="G153" i="7" s="1"/>
  <c r="P153" i="7"/>
  <c r="H146" i="7"/>
  <c r="G146" i="7" s="1"/>
  <c r="P146" i="7"/>
  <c r="H145" i="7"/>
  <c r="G145" i="7" s="1"/>
  <c r="P145" i="7"/>
  <c r="H138" i="7"/>
  <c r="G138" i="7" s="1"/>
  <c r="P138" i="7"/>
  <c r="H137" i="7"/>
  <c r="G137" i="7" s="1"/>
  <c r="P137" i="7"/>
  <c r="H130" i="7"/>
  <c r="G130" i="7" s="1"/>
  <c r="P130" i="7"/>
  <c r="H129" i="7"/>
  <c r="G129" i="7" s="1"/>
  <c r="P129" i="7"/>
  <c r="H182" i="7"/>
  <c r="G182" i="7" s="1"/>
  <c r="P182" i="7"/>
  <c r="H181" i="7"/>
  <c r="G181" i="7" s="1"/>
  <c r="P181" i="7"/>
  <c r="H174" i="7"/>
  <c r="G174" i="7" s="1"/>
  <c r="P174" i="7"/>
  <c r="H173" i="7"/>
  <c r="G173" i="7" s="1"/>
  <c r="P173" i="7"/>
  <c r="H166" i="7"/>
  <c r="G166" i="7" s="1"/>
  <c r="P166" i="7"/>
  <c r="H165" i="7"/>
  <c r="G165" i="7" s="1"/>
  <c r="P165" i="7"/>
  <c r="H158" i="7"/>
  <c r="G158" i="7" s="1"/>
  <c r="P158" i="7"/>
  <c r="H157" i="7"/>
  <c r="G157" i="7" s="1"/>
  <c r="P157" i="7"/>
  <c r="H150" i="7"/>
  <c r="G150" i="7" s="1"/>
  <c r="P150" i="7"/>
  <c r="H149" i="7"/>
  <c r="G149" i="7" s="1"/>
  <c r="P149" i="7"/>
  <c r="H142" i="7"/>
  <c r="G142" i="7" s="1"/>
  <c r="P142" i="7"/>
  <c r="H141" i="7"/>
  <c r="G141" i="7" s="1"/>
  <c r="P141" i="7"/>
  <c r="H134" i="7"/>
  <c r="G134" i="7" s="1"/>
  <c r="P134" i="7"/>
  <c r="H133" i="7"/>
  <c r="G133" i="7" s="1"/>
  <c r="P133" i="7"/>
  <c r="P126" i="7"/>
  <c r="P125" i="7"/>
  <c r="P122" i="7"/>
  <c r="P121" i="7"/>
  <c r="P118" i="7"/>
  <c r="P117" i="7"/>
  <c r="P101" i="7"/>
  <c r="P100" i="7"/>
  <c r="P97" i="7"/>
  <c r="P96" i="7"/>
  <c r="P93" i="7"/>
  <c r="P92" i="7"/>
  <c r="P89" i="7"/>
  <c r="P88" i="7"/>
  <c r="P85" i="7"/>
  <c r="P84" i="7"/>
  <c r="P81" i="7"/>
  <c r="P80" i="7"/>
  <c r="P77" i="7"/>
  <c r="P76" i="7"/>
  <c r="P73" i="7"/>
  <c r="P72" i="7"/>
  <c r="P69" i="7"/>
  <c r="P68" i="7"/>
  <c r="P65" i="7"/>
  <c r="P64" i="7"/>
  <c r="P61" i="7"/>
  <c r="P60" i="7"/>
  <c r="P55" i="7"/>
  <c r="P54" i="7"/>
  <c r="P51" i="7"/>
  <c r="P50" i="7"/>
  <c r="P47" i="7"/>
  <c r="P46" i="7"/>
  <c r="P43" i="7"/>
  <c r="P42" i="7"/>
  <c r="P39" i="7"/>
  <c r="P38" i="7"/>
  <c r="P35" i="7"/>
  <c r="P34" i="7"/>
  <c r="Q312" i="18"/>
  <c r="Q311" i="12"/>
  <c r="P311" i="12" s="1"/>
  <c r="K311" i="12"/>
  <c r="J311" i="12" s="1"/>
  <c r="AA311" i="12"/>
  <c r="S311" i="12" s="1"/>
  <c r="N311" i="12"/>
  <c r="M311" i="12" s="1"/>
  <c r="Q310" i="12"/>
  <c r="P310" i="12" s="1"/>
  <c r="K310" i="12"/>
  <c r="J310" i="12" s="1"/>
  <c r="AA310" i="12"/>
  <c r="S310" i="12" s="1"/>
  <c r="N310" i="12"/>
  <c r="M310" i="12" s="1"/>
  <c r="Q311" i="10"/>
  <c r="P311" i="10" s="1"/>
  <c r="K311" i="10"/>
  <c r="J311" i="10" s="1"/>
  <c r="Q309" i="10"/>
  <c r="P309" i="10" s="1"/>
  <c r="K309" i="10"/>
  <c r="J309" i="10" s="1"/>
  <c r="Q307" i="10"/>
  <c r="P307" i="10" s="1"/>
  <c r="K307" i="10"/>
  <c r="J307" i="10" s="1"/>
  <c r="Q305" i="10"/>
  <c r="P305" i="10" s="1"/>
  <c r="K305" i="10"/>
  <c r="J305" i="10" s="1"/>
  <c r="Q303" i="10"/>
  <c r="P303" i="10" s="1"/>
  <c r="K303" i="10"/>
  <c r="J303" i="10" s="1"/>
  <c r="Q301" i="10"/>
  <c r="P301" i="10" s="1"/>
  <c r="K301" i="10"/>
  <c r="J301" i="10" s="1"/>
  <c r="Q299" i="10"/>
  <c r="P299" i="10" s="1"/>
  <c r="K299" i="10"/>
  <c r="J299" i="10" s="1"/>
  <c r="Q297" i="10"/>
  <c r="P297" i="10" s="1"/>
  <c r="K297" i="10"/>
  <c r="J297" i="10" s="1"/>
  <c r="Q295" i="10"/>
  <c r="P295" i="10" s="1"/>
  <c r="K295" i="10"/>
  <c r="J295" i="10" s="1"/>
  <c r="Q293" i="10"/>
  <c r="P293" i="10" s="1"/>
  <c r="K293" i="10"/>
  <c r="J293" i="10" s="1"/>
  <c r="Q291" i="10"/>
  <c r="P291" i="10" s="1"/>
  <c r="K291" i="10"/>
  <c r="J291" i="10" s="1"/>
  <c r="Q289" i="10"/>
  <c r="P289" i="10" s="1"/>
  <c r="K289" i="10"/>
  <c r="J289" i="10" s="1"/>
  <c r="Q287" i="10"/>
  <c r="P287" i="10" s="1"/>
  <c r="K287" i="10"/>
  <c r="J287" i="10" s="1"/>
  <c r="Q286" i="10"/>
  <c r="P286" i="10" s="1"/>
  <c r="K286" i="10"/>
  <c r="J286" i="10" s="1"/>
  <c r="Q284" i="10"/>
  <c r="P284" i="10" s="1"/>
  <c r="K284" i="10"/>
  <c r="J284" i="10" s="1"/>
  <c r="T312" i="10"/>
  <c r="S312" i="10" s="1"/>
  <c r="N312" i="10"/>
  <c r="M312" i="10" s="1"/>
  <c r="H312" i="10"/>
  <c r="G312" i="10" s="1"/>
  <c r="T311" i="10"/>
  <c r="S311" i="10" s="1"/>
  <c r="N311" i="10"/>
  <c r="M311" i="10" s="1"/>
  <c r="H311" i="10"/>
  <c r="G311" i="10" s="1"/>
  <c r="T310" i="10"/>
  <c r="S310" i="10" s="1"/>
  <c r="N310" i="10"/>
  <c r="M310" i="10" s="1"/>
  <c r="H310" i="10"/>
  <c r="G310" i="10" s="1"/>
  <c r="T309" i="10"/>
  <c r="S309" i="10" s="1"/>
  <c r="N309" i="10"/>
  <c r="M309" i="10" s="1"/>
  <c r="H309" i="10"/>
  <c r="G309" i="10" s="1"/>
  <c r="T308" i="10"/>
  <c r="S308" i="10" s="1"/>
  <c r="N308" i="10"/>
  <c r="M308" i="10" s="1"/>
  <c r="H308" i="10"/>
  <c r="G308" i="10" s="1"/>
  <c r="T307" i="10"/>
  <c r="S307" i="10" s="1"/>
  <c r="N307" i="10"/>
  <c r="M307" i="10" s="1"/>
  <c r="H307" i="10"/>
  <c r="G307" i="10" s="1"/>
  <c r="T306" i="10"/>
  <c r="S306" i="10" s="1"/>
  <c r="N306" i="10"/>
  <c r="M306" i="10" s="1"/>
  <c r="H306" i="10"/>
  <c r="G306" i="10" s="1"/>
  <c r="T305" i="10"/>
  <c r="S305" i="10" s="1"/>
  <c r="N305" i="10"/>
  <c r="M305" i="10" s="1"/>
  <c r="H305" i="10"/>
  <c r="G305" i="10" s="1"/>
  <c r="T304" i="10"/>
  <c r="S304" i="10" s="1"/>
  <c r="N304" i="10"/>
  <c r="M304" i="10" s="1"/>
  <c r="H304" i="10"/>
  <c r="G304" i="10" s="1"/>
  <c r="T303" i="10"/>
  <c r="S303" i="10" s="1"/>
  <c r="N303" i="10"/>
  <c r="M303" i="10" s="1"/>
  <c r="H303" i="10"/>
  <c r="G303" i="10" s="1"/>
  <c r="T302" i="10"/>
  <c r="S302" i="10" s="1"/>
  <c r="N302" i="10"/>
  <c r="M302" i="10" s="1"/>
  <c r="H302" i="10"/>
  <c r="G302" i="10" s="1"/>
  <c r="T301" i="10"/>
  <c r="S301" i="10" s="1"/>
  <c r="N301" i="10"/>
  <c r="M301" i="10" s="1"/>
  <c r="H301" i="10"/>
  <c r="G301" i="10" s="1"/>
  <c r="T300" i="10"/>
  <c r="S300" i="10" s="1"/>
  <c r="N300" i="10"/>
  <c r="M300" i="10" s="1"/>
  <c r="H300" i="10"/>
  <c r="G300" i="10" s="1"/>
  <c r="T299" i="10"/>
  <c r="S299" i="10" s="1"/>
  <c r="N299" i="10"/>
  <c r="M299" i="10" s="1"/>
  <c r="H299" i="10"/>
  <c r="G299" i="10" s="1"/>
  <c r="T298" i="10"/>
  <c r="S298" i="10" s="1"/>
  <c r="N298" i="10"/>
  <c r="M298" i="10" s="1"/>
  <c r="H298" i="10"/>
  <c r="G298" i="10" s="1"/>
  <c r="T297" i="10"/>
  <c r="S297" i="10" s="1"/>
  <c r="N297" i="10"/>
  <c r="M297" i="10" s="1"/>
  <c r="H297" i="10"/>
  <c r="G297" i="10" s="1"/>
  <c r="T296" i="10"/>
  <c r="S296" i="10" s="1"/>
  <c r="N296" i="10"/>
  <c r="M296" i="10" s="1"/>
  <c r="H296" i="10"/>
  <c r="G296" i="10" s="1"/>
  <c r="T295" i="10"/>
  <c r="S295" i="10" s="1"/>
  <c r="N295" i="10"/>
  <c r="M295" i="10" s="1"/>
  <c r="H295" i="10"/>
  <c r="G295" i="10" s="1"/>
  <c r="T294" i="10"/>
  <c r="S294" i="10" s="1"/>
  <c r="N294" i="10"/>
  <c r="M294" i="10" s="1"/>
  <c r="H294" i="10"/>
  <c r="G294" i="10" s="1"/>
  <c r="T293" i="10"/>
  <c r="S293" i="10" s="1"/>
  <c r="N293" i="10"/>
  <c r="M293" i="10" s="1"/>
  <c r="H293" i="10"/>
  <c r="G293" i="10" s="1"/>
  <c r="T292" i="10"/>
  <c r="S292" i="10" s="1"/>
  <c r="N292" i="10"/>
  <c r="M292" i="10" s="1"/>
  <c r="H292" i="10"/>
  <c r="G292" i="10" s="1"/>
  <c r="T291" i="10"/>
  <c r="S291" i="10" s="1"/>
  <c r="N291" i="10"/>
  <c r="M291" i="10" s="1"/>
  <c r="H291" i="10"/>
  <c r="G291" i="10" s="1"/>
  <c r="T290" i="10"/>
  <c r="S290" i="10" s="1"/>
  <c r="N290" i="10"/>
  <c r="M290" i="10" s="1"/>
  <c r="H290" i="10"/>
  <c r="G290" i="10" s="1"/>
  <c r="T289" i="10"/>
  <c r="S289" i="10" s="1"/>
  <c r="N289" i="10"/>
  <c r="M289" i="10" s="1"/>
  <c r="H289" i="10"/>
  <c r="G289" i="10" s="1"/>
  <c r="T288" i="10"/>
  <c r="S288" i="10" s="1"/>
  <c r="N288" i="10"/>
  <c r="M288" i="10" s="1"/>
  <c r="H288" i="10"/>
  <c r="G288" i="10" s="1"/>
  <c r="T287" i="10"/>
  <c r="S287" i="10" s="1"/>
  <c r="N287" i="10"/>
  <c r="M287" i="10" s="1"/>
  <c r="H287" i="10"/>
  <c r="G287" i="10" s="1"/>
  <c r="T286" i="10"/>
  <c r="S286" i="10" s="1"/>
  <c r="N286" i="10"/>
  <c r="M286" i="10" s="1"/>
  <c r="H286" i="10"/>
  <c r="G286" i="10" s="1"/>
  <c r="T285" i="10"/>
  <c r="S285" i="10" s="1"/>
  <c r="N285" i="10"/>
  <c r="M285" i="10" s="1"/>
  <c r="H285" i="10"/>
  <c r="G285" i="10" s="1"/>
  <c r="T284" i="10"/>
  <c r="S284" i="10" s="1"/>
  <c r="N284" i="10"/>
  <c r="M284" i="10" s="1"/>
  <c r="H284" i="10"/>
  <c r="G284" i="10" s="1"/>
  <c r="T283" i="10"/>
  <c r="S283" i="10" s="1"/>
  <c r="N283" i="10"/>
  <c r="M283" i="10" s="1"/>
  <c r="H283" i="10"/>
  <c r="G283" i="10" s="1"/>
  <c r="T282" i="10"/>
  <c r="S282" i="10" s="1"/>
  <c r="N282" i="10"/>
  <c r="M282" i="10" s="1"/>
  <c r="H282" i="10"/>
  <c r="G282" i="10" s="1"/>
  <c r="T281" i="10"/>
  <c r="S281" i="10" s="1"/>
  <c r="N281" i="10"/>
  <c r="M281" i="10" s="1"/>
  <c r="H281" i="10"/>
  <c r="G281" i="10" s="1"/>
  <c r="T280" i="10"/>
  <c r="S280" i="10" s="1"/>
  <c r="N280" i="10"/>
  <c r="M280" i="10" s="1"/>
  <c r="H280" i="10"/>
  <c r="G280" i="10" s="1"/>
  <c r="T279" i="10"/>
  <c r="S279" i="10" s="1"/>
  <c r="N279" i="10"/>
  <c r="M279" i="10" s="1"/>
  <c r="H279" i="10"/>
  <c r="G279" i="10" s="1"/>
  <c r="T278" i="10"/>
  <c r="S278" i="10" s="1"/>
  <c r="N278" i="10"/>
  <c r="M278" i="10" s="1"/>
  <c r="H278" i="10"/>
  <c r="G278" i="10" s="1"/>
  <c r="T277" i="10"/>
  <c r="S277" i="10" s="1"/>
  <c r="N277" i="10"/>
  <c r="M277" i="10" s="1"/>
  <c r="H277" i="10"/>
  <c r="G277" i="10" s="1"/>
  <c r="T276" i="10"/>
  <c r="S276" i="10" s="1"/>
  <c r="N276" i="10"/>
  <c r="M276" i="10" s="1"/>
  <c r="H276" i="10"/>
  <c r="G276" i="10" s="1"/>
  <c r="T275" i="10"/>
  <c r="S275" i="10" s="1"/>
  <c r="N275" i="10"/>
  <c r="M275" i="10" s="1"/>
  <c r="H275" i="10"/>
  <c r="G275" i="10" s="1"/>
  <c r="T274" i="10"/>
  <c r="S274" i="10" s="1"/>
  <c r="N274" i="10"/>
  <c r="M274" i="10" s="1"/>
  <c r="H274" i="10"/>
  <c r="G274" i="10" s="1"/>
  <c r="T273" i="10"/>
  <c r="S273" i="10" s="1"/>
  <c r="N273" i="10"/>
  <c r="M273" i="10" s="1"/>
  <c r="H273" i="10"/>
  <c r="G273" i="10" s="1"/>
  <c r="T272" i="10"/>
  <c r="S272" i="10" s="1"/>
  <c r="N272" i="10"/>
  <c r="M272" i="10" s="1"/>
  <c r="H272" i="10"/>
  <c r="G272" i="10" s="1"/>
  <c r="T271" i="10"/>
  <c r="S271" i="10" s="1"/>
  <c r="N271" i="10"/>
  <c r="M271" i="10" s="1"/>
  <c r="H271" i="10"/>
  <c r="G271" i="10" s="1"/>
  <c r="T270" i="10"/>
  <c r="S270" i="10" s="1"/>
  <c r="N270" i="10"/>
  <c r="M270" i="10" s="1"/>
  <c r="H270" i="10"/>
  <c r="G270" i="10" s="1"/>
  <c r="T269" i="10"/>
  <c r="S269" i="10" s="1"/>
  <c r="N269" i="10"/>
  <c r="M269" i="10" s="1"/>
  <c r="H269" i="10"/>
  <c r="G269" i="10" s="1"/>
  <c r="T268" i="10"/>
  <c r="S268" i="10" s="1"/>
  <c r="N268" i="10"/>
  <c r="M268" i="10" s="1"/>
  <c r="H268" i="10"/>
  <c r="G268" i="10" s="1"/>
  <c r="T267" i="10"/>
  <c r="S267" i="10" s="1"/>
  <c r="N267" i="10"/>
  <c r="M267" i="10" s="1"/>
  <c r="H267" i="10"/>
  <c r="G267" i="10" s="1"/>
  <c r="T266" i="10"/>
  <c r="S266" i="10" s="1"/>
  <c r="N266" i="10"/>
  <c r="M266" i="10" s="1"/>
  <c r="H266" i="10"/>
  <c r="G266" i="10" s="1"/>
  <c r="T265" i="10"/>
  <c r="S265" i="10" s="1"/>
  <c r="N265" i="10"/>
  <c r="M265" i="10" s="1"/>
  <c r="H265" i="10"/>
  <c r="G265" i="10" s="1"/>
  <c r="T264" i="10"/>
  <c r="S264" i="10" s="1"/>
  <c r="N264" i="10"/>
  <c r="M264" i="10" s="1"/>
  <c r="H264" i="10"/>
  <c r="G264" i="10" s="1"/>
  <c r="T263" i="10"/>
  <c r="S263" i="10" s="1"/>
  <c r="N263" i="10"/>
  <c r="M263" i="10" s="1"/>
  <c r="H263" i="10"/>
  <c r="G263" i="10" s="1"/>
  <c r="T262" i="10"/>
  <c r="S262" i="10" s="1"/>
  <c r="N262" i="10"/>
  <c r="M262" i="10" s="1"/>
  <c r="H262" i="10"/>
  <c r="G262" i="10" s="1"/>
  <c r="Q312" i="10"/>
  <c r="P312" i="10" s="1"/>
  <c r="K312" i="10"/>
  <c r="J312" i="10" s="1"/>
  <c r="Q310" i="10"/>
  <c r="P310" i="10" s="1"/>
  <c r="K310" i="10"/>
  <c r="J310" i="10" s="1"/>
  <c r="Q308" i="10"/>
  <c r="P308" i="10" s="1"/>
  <c r="K308" i="10"/>
  <c r="J308" i="10" s="1"/>
  <c r="Q306" i="10"/>
  <c r="P306" i="10" s="1"/>
  <c r="K306" i="10"/>
  <c r="J306" i="10" s="1"/>
  <c r="Q304" i="10"/>
  <c r="P304" i="10" s="1"/>
  <c r="K304" i="10"/>
  <c r="J304" i="10" s="1"/>
  <c r="Q302" i="10"/>
  <c r="P302" i="10" s="1"/>
  <c r="K302" i="10"/>
  <c r="J302" i="10" s="1"/>
  <c r="Q300" i="10"/>
  <c r="P300" i="10" s="1"/>
  <c r="K300" i="10"/>
  <c r="J300" i="10" s="1"/>
  <c r="Q298" i="10"/>
  <c r="P298" i="10" s="1"/>
  <c r="K298" i="10"/>
  <c r="J298" i="10" s="1"/>
  <c r="Q296" i="10"/>
  <c r="P296" i="10" s="1"/>
  <c r="K296" i="10"/>
  <c r="J296" i="10" s="1"/>
  <c r="Q294" i="10"/>
  <c r="P294" i="10" s="1"/>
  <c r="K294" i="10"/>
  <c r="J294" i="10" s="1"/>
  <c r="Q292" i="10"/>
  <c r="P292" i="10" s="1"/>
  <c r="K292" i="10"/>
  <c r="J292" i="10" s="1"/>
  <c r="Q290" i="10"/>
  <c r="P290" i="10" s="1"/>
  <c r="K290" i="10"/>
  <c r="J290" i="10" s="1"/>
  <c r="Q288" i="10"/>
  <c r="P288" i="10" s="1"/>
  <c r="K288" i="10"/>
  <c r="J288" i="10" s="1"/>
  <c r="Q285" i="10"/>
  <c r="P285" i="10" s="1"/>
  <c r="K285" i="10"/>
  <c r="J285" i="10" s="1"/>
  <c r="Q283" i="10"/>
  <c r="P283" i="10" s="1"/>
  <c r="K283" i="10"/>
  <c r="J283" i="10" s="1"/>
  <c r="Q282" i="10"/>
  <c r="P282" i="10" s="1"/>
  <c r="K282" i="10"/>
  <c r="J282" i="10" s="1"/>
  <c r="Q281" i="10"/>
  <c r="P281" i="10" s="1"/>
  <c r="Q280" i="10"/>
  <c r="P280" i="10" s="1"/>
  <c r="K280" i="10"/>
  <c r="J280" i="10" s="1"/>
  <c r="Q279" i="10"/>
  <c r="P279" i="10" s="1"/>
  <c r="K279" i="10"/>
  <c r="J279" i="10" s="1"/>
  <c r="Q278" i="10"/>
  <c r="P278" i="10" s="1"/>
  <c r="K278" i="10"/>
  <c r="J278" i="10" s="1"/>
  <c r="Q277" i="10"/>
  <c r="P277" i="10" s="1"/>
  <c r="K277" i="10"/>
  <c r="J277" i="10" s="1"/>
  <c r="Q276" i="10"/>
  <c r="P276" i="10" s="1"/>
  <c r="K276" i="10"/>
  <c r="J276" i="10" s="1"/>
  <c r="Q275" i="10"/>
  <c r="P275" i="10" s="1"/>
  <c r="K275" i="10"/>
  <c r="J275" i="10" s="1"/>
  <c r="Q274" i="10"/>
  <c r="P274" i="10" s="1"/>
  <c r="K274" i="10"/>
  <c r="J274" i="10" s="1"/>
  <c r="Q273" i="10"/>
  <c r="P273" i="10" s="1"/>
  <c r="K273" i="10"/>
  <c r="J273" i="10" s="1"/>
  <c r="Q272" i="10"/>
  <c r="P272" i="10" s="1"/>
  <c r="K272" i="10"/>
  <c r="J272" i="10" s="1"/>
  <c r="Q271" i="10"/>
  <c r="P271" i="10" s="1"/>
  <c r="K271" i="10"/>
  <c r="J271" i="10" s="1"/>
  <c r="Q270" i="10"/>
  <c r="P270" i="10" s="1"/>
  <c r="K270" i="10"/>
  <c r="J270" i="10" s="1"/>
  <c r="Q269" i="10"/>
  <c r="P269" i="10" s="1"/>
  <c r="K269" i="10"/>
  <c r="J269" i="10" s="1"/>
  <c r="Q268" i="10"/>
  <c r="P268" i="10" s="1"/>
  <c r="K268" i="10"/>
  <c r="J268" i="10" s="1"/>
  <c r="Q267" i="10"/>
  <c r="P267" i="10" s="1"/>
  <c r="K267" i="10"/>
  <c r="J267" i="10" s="1"/>
  <c r="Q266" i="10"/>
  <c r="P266" i="10" s="1"/>
  <c r="K266" i="10"/>
  <c r="J266" i="10" s="1"/>
  <c r="Q265" i="10"/>
  <c r="P265" i="10" s="1"/>
  <c r="K265" i="10"/>
  <c r="J265" i="10" s="1"/>
  <c r="Q264" i="10"/>
  <c r="P264" i="10" s="1"/>
  <c r="K264" i="10"/>
  <c r="J264" i="10" s="1"/>
  <c r="Q263" i="10"/>
  <c r="P263" i="10" s="1"/>
  <c r="K263" i="10"/>
  <c r="J263" i="10" s="1"/>
  <c r="Q262" i="10"/>
  <c r="P262" i="10" s="1"/>
  <c r="K262" i="10"/>
  <c r="J262" i="10" s="1"/>
  <c r="H261" i="10"/>
  <c r="G261" i="10" s="1"/>
  <c r="K261" i="10"/>
  <c r="J261" i="10" s="1"/>
  <c r="N261" i="10"/>
  <c r="M261" i="10" s="1"/>
  <c r="T261" i="10"/>
  <c r="S261" i="10" s="1"/>
  <c r="AF261" i="10"/>
  <c r="V261" i="10" s="1"/>
  <c r="Q261" i="10"/>
  <c r="P261" i="10" s="1"/>
  <c r="T260" i="10"/>
  <c r="S260" i="10" s="1"/>
  <c r="N260" i="10"/>
  <c r="M260" i="10" s="1"/>
  <c r="K260" i="10"/>
  <c r="J260" i="10" s="1"/>
  <c r="H260" i="10"/>
  <c r="G260" i="10" s="1"/>
  <c r="T259" i="10"/>
  <c r="S259" i="10" s="1"/>
  <c r="N259" i="10"/>
  <c r="M259" i="10" s="1"/>
  <c r="K259" i="10"/>
  <c r="J259" i="10" s="1"/>
  <c r="H259" i="10"/>
  <c r="G259" i="10" s="1"/>
  <c r="Q258" i="10"/>
  <c r="P258" i="10" s="1"/>
  <c r="T257" i="10"/>
  <c r="S257" i="10" s="1"/>
  <c r="N257" i="10"/>
  <c r="M257" i="10" s="1"/>
  <c r="K257" i="10"/>
  <c r="J257" i="10" s="1"/>
  <c r="H257" i="10"/>
  <c r="G257" i="10" s="1"/>
  <c r="Q256" i="10"/>
  <c r="P256" i="10" s="1"/>
  <c r="T255" i="10"/>
  <c r="S255" i="10" s="1"/>
  <c r="N255" i="10"/>
  <c r="M255" i="10" s="1"/>
  <c r="K255" i="10"/>
  <c r="J255" i="10" s="1"/>
  <c r="H255" i="10"/>
  <c r="G255" i="10" s="1"/>
  <c r="Q254" i="10"/>
  <c r="P254" i="10" s="1"/>
  <c r="K254" i="10"/>
  <c r="J254" i="10" s="1"/>
  <c r="H254" i="10"/>
  <c r="G254" i="10" s="1"/>
  <c r="Q253" i="10"/>
  <c r="P253" i="10" s="1"/>
  <c r="Q252" i="10"/>
  <c r="P252" i="10" s="1"/>
  <c r="AF260" i="10"/>
  <c r="V260" i="10" s="1"/>
  <c r="AF259" i="10"/>
  <c r="V259" i="10" s="1"/>
  <c r="AF258" i="10"/>
  <c r="V258" i="10" s="1"/>
  <c r="AF257" i="10"/>
  <c r="V257" i="10" s="1"/>
  <c r="AF256" i="10"/>
  <c r="V256" i="10" s="1"/>
  <c r="AF255" i="10"/>
  <c r="V255" i="10" s="1"/>
  <c r="AF254" i="10"/>
  <c r="V254" i="10" s="1"/>
  <c r="AF253" i="10"/>
  <c r="V253" i="10" s="1"/>
  <c r="AF252" i="10"/>
  <c r="V252" i="10" s="1"/>
  <c r="AF251" i="10"/>
  <c r="V251" i="10" s="1"/>
  <c r="AF250" i="10"/>
  <c r="V250" i="10" s="1"/>
  <c r="AF249" i="10"/>
  <c r="V249" i="10" s="1"/>
  <c r="AF248" i="10"/>
  <c r="V248" i="10" s="1"/>
  <c r="AF247" i="10"/>
  <c r="V247" i="10" s="1"/>
  <c r="AF246" i="10"/>
  <c r="V246" i="10" s="1"/>
  <c r="AF245" i="10"/>
  <c r="V245" i="10" s="1"/>
  <c r="AF244" i="10"/>
  <c r="V244" i="10" s="1"/>
  <c r="AF243" i="10"/>
  <c r="V243" i="10" s="1"/>
  <c r="AF242" i="10"/>
  <c r="V242" i="10" s="1"/>
  <c r="AF241" i="10"/>
  <c r="V241" i="10" s="1"/>
  <c r="AF240" i="10"/>
  <c r="V240" i="10" s="1"/>
  <c r="AF239" i="10"/>
  <c r="V239" i="10" s="1"/>
  <c r="AF238" i="10"/>
  <c r="V238" i="10" s="1"/>
  <c r="AF237" i="10"/>
  <c r="V237" i="10" s="1"/>
  <c r="AF236" i="10"/>
  <c r="V236" i="10" s="1"/>
  <c r="AF235" i="10"/>
  <c r="V235" i="10" s="1"/>
  <c r="AF234" i="10"/>
  <c r="V234" i="10" s="1"/>
  <c r="AF233" i="10"/>
  <c r="V233" i="10" s="1"/>
  <c r="AF232" i="10"/>
  <c r="V232" i="10" s="1"/>
  <c r="AF231" i="10"/>
  <c r="V231" i="10" s="1"/>
  <c r="AF230" i="10"/>
  <c r="V230" i="10" s="1"/>
  <c r="AF229" i="10"/>
  <c r="V229" i="10" s="1"/>
  <c r="AF228" i="10"/>
  <c r="V228" i="10" s="1"/>
  <c r="H228" i="10"/>
  <c r="G228" i="10" s="1"/>
  <c r="T227" i="10"/>
  <c r="S227" i="10" s="1"/>
  <c r="N227" i="10"/>
  <c r="M227" i="10" s="1"/>
  <c r="H227" i="10"/>
  <c r="G227" i="10" s="1"/>
  <c r="T226" i="10"/>
  <c r="S226" i="10" s="1"/>
  <c r="N226" i="10"/>
  <c r="M226" i="10" s="1"/>
  <c r="H226" i="10"/>
  <c r="G226" i="10" s="1"/>
  <c r="T225" i="10"/>
  <c r="S225" i="10" s="1"/>
  <c r="N225" i="10"/>
  <c r="M225" i="10" s="1"/>
  <c r="H225" i="10"/>
  <c r="G225" i="10" s="1"/>
  <c r="T224" i="10"/>
  <c r="S224" i="10" s="1"/>
  <c r="N224" i="10"/>
  <c r="M224" i="10" s="1"/>
  <c r="H224" i="10"/>
  <c r="G224" i="10" s="1"/>
  <c r="T223" i="10"/>
  <c r="S223" i="10" s="1"/>
  <c r="N223" i="10"/>
  <c r="M223" i="10" s="1"/>
  <c r="H223" i="10"/>
  <c r="G223" i="10" s="1"/>
  <c r="T222" i="10"/>
  <c r="S222" i="10" s="1"/>
  <c r="N222" i="10"/>
  <c r="M222" i="10" s="1"/>
  <c r="H222" i="10"/>
  <c r="G222" i="10" s="1"/>
  <c r="T221" i="10"/>
  <c r="S221" i="10" s="1"/>
  <c r="N221" i="10"/>
  <c r="M221" i="10" s="1"/>
  <c r="H221" i="10"/>
  <c r="G221" i="10" s="1"/>
  <c r="T220" i="10"/>
  <c r="S220" i="10" s="1"/>
  <c r="N220" i="10"/>
  <c r="M220" i="10" s="1"/>
  <c r="H220" i="10"/>
  <c r="G220" i="10" s="1"/>
  <c r="T219" i="10"/>
  <c r="S219" i="10" s="1"/>
  <c r="N219" i="10"/>
  <c r="M219" i="10" s="1"/>
  <c r="H219" i="10"/>
  <c r="G219" i="10" s="1"/>
  <c r="T218" i="10"/>
  <c r="S218" i="10" s="1"/>
  <c r="N218" i="10"/>
  <c r="M218" i="10" s="1"/>
  <c r="H218" i="10"/>
  <c r="G218" i="10" s="1"/>
  <c r="T217" i="10"/>
  <c r="S217" i="10" s="1"/>
  <c r="N217" i="10"/>
  <c r="M217" i="10" s="1"/>
  <c r="H217" i="10"/>
  <c r="G217" i="10" s="1"/>
  <c r="T216" i="10"/>
  <c r="S216" i="10" s="1"/>
  <c r="N216" i="10"/>
  <c r="M216" i="10" s="1"/>
  <c r="H216" i="10"/>
  <c r="G216" i="10" s="1"/>
  <c r="T215" i="10"/>
  <c r="S215" i="10" s="1"/>
  <c r="N215" i="10"/>
  <c r="M215" i="10" s="1"/>
  <c r="H215" i="10"/>
  <c r="G215" i="10" s="1"/>
  <c r="T214" i="10"/>
  <c r="S214" i="10" s="1"/>
  <c r="N214" i="10"/>
  <c r="M214" i="10" s="1"/>
  <c r="H214" i="10"/>
  <c r="G214" i="10" s="1"/>
  <c r="T213" i="10"/>
  <c r="S213" i="10" s="1"/>
  <c r="N213" i="10"/>
  <c r="M213" i="10" s="1"/>
  <c r="H213" i="10"/>
  <c r="G213" i="10" s="1"/>
  <c r="T212" i="10"/>
  <c r="S212" i="10" s="1"/>
  <c r="N212" i="10"/>
  <c r="M212" i="10" s="1"/>
  <c r="H212" i="10"/>
  <c r="G212" i="10" s="1"/>
  <c r="T211" i="10"/>
  <c r="S211" i="10" s="1"/>
  <c r="N211" i="10"/>
  <c r="M211" i="10" s="1"/>
  <c r="H211" i="10"/>
  <c r="G211" i="10" s="1"/>
  <c r="T210" i="10"/>
  <c r="S210" i="10" s="1"/>
  <c r="N210" i="10"/>
  <c r="M210" i="10" s="1"/>
  <c r="H210" i="10"/>
  <c r="G210" i="10" s="1"/>
  <c r="T209" i="10"/>
  <c r="S209" i="10" s="1"/>
  <c r="N209" i="10"/>
  <c r="M209" i="10" s="1"/>
  <c r="H209" i="10"/>
  <c r="G209" i="10" s="1"/>
  <c r="T208" i="10"/>
  <c r="S208" i="10" s="1"/>
  <c r="N208" i="10"/>
  <c r="M208" i="10" s="1"/>
  <c r="H208" i="10"/>
  <c r="G208" i="10" s="1"/>
  <c r="T207" i="10"/>
  <c r="S207" i="10" s="1"/>
  <c r="N207" i="10"/>
  <c r="M207" i="10" s="1"/>
  <c r="H207" i="10"/>
  <c r="G207" i="10" s="1"/>
  <c r="T206" i="10"/>
  <c r="S206" i="10" s="1"/>
  <c r="N206" i="10"/>
  <c r="M206" i="10" s="1"/>
  <c r="H206" i="10"/>
  <c r="G206" i="10" s="1"/>
  <c r="T205" i="10"/>
  <c r="S205" i="10" s="1"/>
  <c r="N205" i="10"/>
  <c r="M205" i="10" s="1"/>
  <c r="H205" i="10"/>
  <c r="G205" i="10" s="1"/>
  <c r="T204" i="10"/>
  <c r="S204" i="10" s="1"/>
  <c r="N204" i="10"/>
  <c r="M204" i="10" s="1"/>
  <c r="H204" i="10"/>
  <c r="G204" i="10" s="1"/>
  <c r="T203" i="10"/>
  <c r="S203" i="10" s="1"/>
  <c r="N203" i="10"/>
  <c r="M203" i="10" s="1"/>
  <c r="H203" i="10"/>
  <c r="G203" i="10" s="1"/>
  <c r="T202" i="10"/>
  <c r="S202" i="10" s="1"/>
  <c r="N202" i="10"/>
  <c r="M202" i="10" s="1"/>
  <c r="H202" i="10"/>
  <c r="G202" i="10" s="1"/>
  <c r="T201" i="10"/>
  <c r="S201" i="10" s="1"/>
  <c r="N201" i="10"/>
  <c r="M201" i="10" s="1"/>
  <c r="H201" i="10"/>
  <c r="G201" i="10" s="1"/>
  <c r="T200" i="10"/>
  <c r="S200" i="10" s="1"/>
  <c r="N200" i="10"/>
  <c r="M200" i="10" s="1"/>
  <c r="H200" i="10"/>
  <c r="G200" i="10" s="1"/>
  <c r="T199" i="10"/>
  <c r="S199" i="10" s="1"/>
  <c r="N199" i="10"/>
  <c r="M199" i="10" s="1"/>
  <c r="H199" i="10"/>
  <c r="G199" i="10" s="1"/>
  <c r="T198" i="10"/>
  <c r="S198" i="10" s="1"/>
  <c r="N198" i="10"/>
  <c r="M198" i="10" s="1"/>
  <c r="H198" i="10"/>
  <c r="G198" i="10" s="1"/>
  <c r="T197" i="10"/>
  <c r="S197" i="10" s="1"/>
  <c r="N197" i="10"/>
  <c r="M197" i="10" s="1"/>
  <c r="H197" i="10"/>
  <c r="G197" i="10" s="1"/>
  <c r="T196" i="10"/>
  <c r="S196" i="10" s="1"/>
  <c r="N196" i="10"/>
  <c r="M196" i="10" s="1"/>
  <c r="H196" i="10"/>
  <c r="G196" i="10" s="1"/>
  <c r="T195" i="10"/>
  <c r="S195" i="10" s="1"/>
  <c r="N195" i="10"/>
  <c r="M195" i="10" s="1"/>
  <c r="H195" i="10"/>
  <c r="G195" i="10" s="1"/>
  <c r="T194" i="10"/>
  <c r="S194" i="10" s="1"/>
  <c r="N194" i="10"/>
  <c r="M194" i="10" s="1"/>
  <c r="H194" i="10"/>
  <c r="G194" i="10" s="1"/>
  <c r="T193" i="10"/>
  <c r="S193" i="10" s="1"/>
  <c r="N193" i="10"/>
  <c r="M193" i="10" s="1"/>
  <c r="H193" i="10"/>
  <c r="G193" i="10" s="1"/>
  <c r="T192" i="10"/>
  <c r="S192" i="10" s="1"/>
  <c r="N192" i="10"/>
  <c r="M192" i="10" s="1"/>
  <c r="H192" i="10"/>
  <c r="G192" i="10" s="1"/>
  <c r="T258" i="10"/>
  <c r="S258" i="10" s="1"/>
  <c r="N258" i="10"/>
  <c r="M258" i="10" s="1"/>
  <c r="K258" i="10"/>
  <c r="J258" i="10" s="1"/>
  <c r="T256" i="10"/>
  <c r="S256" i="10" s="1"/>
  <c r="N256" i="10"/>
  <c r="M256" i="10" s="1"/>
  <c r="K256" i="10"/>
  <c r="J256" i="10" s="1"/>
  <c r="T254" i="10"/>
  <c r="S254" i="10" s="1"/>
  <c r="T253" i="10"/>
  <c r="S253" i="10" s="1"/>
  <c r="N253" i="10"/>
  <c r="M253" i="10" s="1"/>
  <c r="K253" i="10"/>
  <c r="J253" i="10" s="1"/>
  <c r="T252" i="10"/>
  <c r="S252" i="10" s="1"/>
  <c r="N252" i="10"/>
  <c r="M252" i="10" s="1"/>
  <c r="K252" i="10"/>
  <c r="J252" i="10" s="1"/>
  <c r="T251" i="10"/>
  <c r="S251" i="10" s="1"/>
  <c r="Q251" i="10"/>
  <c r="P251" i="10" s="1"/>
  <c r="N251" i="10"/>
  <c r="M251" i="10" s="1"/>
  <c r="K251" i="10"/>
  <c r="J251" i="10" s="1"/>
  <c r="T250" i="10"/>
  <c r="S250" i="10" s="1"/>
  <c r="Q250" i="10"/>
  <c r="P250" i="10" s="1"/>
  <c r="N250" i="10"/>
  <c r="M250" i="10" s="1"/>
  <c r="K250" i="10"/>
  <c r="J250" i="10" s="1"/>
  <c r="T249" i="10"/>
  <c r="S249" i="10" s="1"/>
  <c r="Q249" i="10"/>
  <c r="P249" i="10" s="1"/>
  <c r="N249" i="10"/>
  <c r="M249" i="10" s="1"/>
  <c r="K249" i="10"/>
  <c r="J249" i="10" s="1"/>
  <c r="T248" i="10"/>
  <c r="S248" i="10" s="1"/>
  <c r="Q248" i="10"/>
  <c r="P248" i="10" s="1"/>
  <c r="K248" i="10"/>
  <c r="J248" i="10" s="1"/>
  <c r="T247" i="10"/>
  <c r="S247" i="10" s="1"/>
  <c r="Q247" i="10"/>
  <c r="P247" i="10" s="1"/>
  <c r="N247" i="10"/>
  <c r="M247" i="10" s="1"/>
  <c r="K247" i="10"/>
  <c r="J247" i="10" s="1"/>
  <c r="T246" i="10"/>
  <c r="S246" i="10" s="1"/>
  <c r="Q246" i="10"/>
  <c r="P246" i="10" s="1"/>
  <c r="N246" i="10"/>
  <c r="M246" i="10" s="1"/>
  <c r="K246" i="10"/>
  <c r="J246" i="10" s="1"/>
  <c r="T245" i="10"/>
  <c r="S245" i="10" s="1"/>
  <c r="Q245" i="10"/>
  <c r="P245" i="10" s="1"/>
  <c r="N245" i="10"/>
  <c r="M245" i="10" s="1"/>
  <c r="K245" i="10"/>
  <c r="J245" i="10" s="1"/>
  <c r="T244" i="10"/>
  <c r="S244" i="10" s="1"/>
  <c r="Q244" i="10"/>
  <c r="P244" i="10" s="1"/>
  <c r="N244" i="10"/>
  <c r="M244" i="10" s="1"/>
  <c r="K244" i="10"/>
  <c r="J244" i="10" s="1"/>
  <c r="T243" i="10"/>
  <c r="S243" i="10" s="1"/>
  <c r="Q243" i="10"/>
  <c r="P243" i="10" s="1"/>
  <c r="N243" i="10"/>
  <c r="M243" i="10" s="1"/>
  <c r="K243" i="10"/>
  <c r="J243" i="10" s="1"/>
  <c r="T242" i="10"/>
  <c r="S242" i="10" s="1"/>
  <c r="Q242" i="10"/>
  <c r="P242" i="10" s="1"/>
  <c r="N242" i="10"/>
  <c r="M242" i="10" s="1"/>
  <c r="K242" i="10"/>
  <c r="J242" i="10" s="1"/>
  <c r="T241" i="10"/>
  <c r="S241" i="10" s="1"/>
  <c r="Q241" i="10"/>
  <c r="P241" i="10" s="1"/>
  <c r="N241" i="10"/>
  <c r="M241" i="10" s="1"/>
  <c r="K241" i="10"/>
  <c r="J241" i="10" s="1"/>
  <c r="T240" i="10"/>
  <c r="S240" i="10" s="1"/>
  <c r="Q240" i="10"/>
  <c r="P240" i="10" s="1"/>
  <c r="N240" i="10"/>
  <c r="M240" i="10" s="1"/>
  <c r="K240" i="10"/>
  <c r="J240" i="10" s="1"/>
  <c r="T239" i="10"/>
  <c r="S239" i="10" s="1"/>
  <c r="Q239" i="10"/>
  <c r="P239" i="10" s="1"/>
  <c r="N239" i="10"/>
  <c r="M239" i="10" s="1"/>
  <c r="K239" i="10"/>
  <c r="J239" i="10" s="1"/>
  <c r="T238" i="10"/>
  <c r="S238" i="10" s="1"/>
  <c r="Q238" i="10"/>
  <c r="P238" i="10" s="1"/>
  <c r="N238" i="10"/>
  <c r="M238" i="10" s="1"/>
  <c r="K238" i="10"/>
  <c r="J238" i="10" s="1"/>
  <c r="T237" i="10"/>
  <c r="S237" i="10" s="1"/>
  <c r="Q237" i="10"/>
  <c r="P237" i="10" s="1"/>
  <c r="N237" i="10"/>
  <c r="M237" i="10" s="1"/>
  <c r="K237" i="10"/>
  <c r="J237" i="10" s="1"/>
  <c r="T236" i="10"/>
  <c r="S236" i="10" s="1"/>
  <c r="Q236" i="10"/>
  <c r="P236" i="10" s="1"/>
  <c r="N236" i="10"/>
  <c r="M236" i="10" s="1"/>
  <c r="K236" i="10"/>
  <c r="J236" i="10" s="1"/>
  <c r="T235" i="10"/>
  <c r="S235" i="10" s="1"/>
  <c r="Q235" i="10"/>
  <c r="P235" i="10" s="1"/>
  <c r="N235" i="10"/>
  <c r="M235" i="10" s="1"/>
  <c r="K235" i="10"/>
  <c r="J235" i="10" s="1"/>
  <c r="T234" i="10"/>
  <c r="S234" i="10" s="1"/>
  <c r="Q234" i="10"/>
  <c r="P234" i="10" s="1"/>
  <c r="N234" i="10"/>
  <c r="M234" i="10" s="1"/>
  <c r="K234" i="10"/>
  <c r="J234" i="10" s="1"/>
  <c r="T233" i="10"/>
  <c r="S233" i="10" s="1"/>
  <c r="Q233" i="10"/>
  <c r="P233" i="10" s="1"/>
  <c r="N233" i="10"/>
  <c r="M233" i="10" s="1"/>
  <c r="K233" i="10"/>
  <c r="J233" i="10" s="1"/>
  <c r="T232" i="10"/>
  <c r="S232" i="10" s="1"/>
  <c r="Q232" i="10"/>
  <c r="P232" i="10" s="1"/>
  <c r="N232" i="10"/>
  <c r="M232" i="10" s="1"/>
  <c r="K232" i="10"/>
  <c r="J232" i="10" s="1"/>
  <c r="T231" i="10"/>
  <c r="S231" i="10" s="1"/>
  <c r="Q231" i="10"/>
  <c r="P231" i="10" s="1"/>
  <c r="N231" i="10"/>
  <c r="M231" i="10" s="1"/>
  <c r="K231" i="10"/>
  <c r="J231" i="10" s="1"/>
  <c r="T230" i="10"/>
  <c r="S230" i="10" s="1"/>
  <c r="Q230" i="10"/>
  <c r="P230" i="10" s="1"/>
  <c r="N230" i="10"/>
  <c r="M230" i="10" s="1"/>
  <c r="K230" i="10"/>
  <c r="J230" i="10" s="1"/>
  <c r="T229" i="10"/>
  <c r="S229" i="10" s="1"/>
  <c r="Q229" i="10"/>
  <c r="P229" i="10" s="1"/>
  <c r="N229" i="10"/>
  <c r="M229" i="10" s="1"/>
  <c r="K229" i="10"/>
  <c r="J229" i="10" s="1"/>
  <c r="T228" i="10"/>
  <c r="S228" i="10" s="1"/>
  <c r="Q228" i="10"/>
  <c r="P228" i="10" s="1"/>
  <c r="N228" i="10"/>
  <c r="M228" i="10" s="1"/>
  <c r="Q227" i="10"/>
  <c r="P227" i="10" s="1"/>
  <c r="K227" i="10"/>
  <c r="J227" i="10" s="1"/>
  <c r="Q226" i="10"/>
  <c r="P226" i="10" s="1"/>
  <c r="K226" i="10"/>
  <c r="J226" i="10" s="1"/>
  <c r="Q225" i="10"/>
  <c r="P225" i="10" s="1"/>
  <c r="K225" i="10"/>
  <c r="J225" i="10" s="1"/>
  <c r="Q224" i="10"/>
  <c r="P224" i="10" s="1"/>
  <c r="K224" i="10"/>
  <c r="J224" i="10" s="1"/>
  <c r="Q223" i="10"/>
  <c r="P223" i="10" s="1"/>
  <c r="K223" i="10"/>
  <c r="J223" i="10" s="1"/>
  <c r="Q222" i="10"/>
  <c r="P222" i="10" s="1"/>
  <c r="K222" i="10"/>
  <c r="J222" i="10" s="1"/>
  <c r="Q221" i="10"/>
  <c r="P221" i="10" s="1"/>
  <c r="K221" i="10"/>
  <c r="J221" i="10" s="1"/>
  <c r="Q220" i="10"/>
  <c r="P220" i="10" s="1"/>
  <c r="K220" i="10"/>
  <c r="J220" i="10" s="1"/>
  <c r="Q219" i="10"/>
  <c r="P219" i="10" s="1"/>
  <c r="K219" i="10"/>
  <c r="J219" i="10" s="1"/>
  <c r="Q218" i="10"/>
  <c r="P218" i="10" s="1"/>
  <c r="K218" i="10"/>
  <c r="J218" i="10" s="1"/>
  <c r="Q217" i="10"/>
  <c r="P217" i="10" s="1"/>
  <c r="K217" i="10"/>
  <c r="J217" i="10" s="1"/>
  <c r="Q216" i="10"/>
  <c r="P216" i="10" s="1"/>
  <c r="K216" i="10"/>
  <c r="J216" i="10" s="1"/>
  <c r="Q215" i="10"/>
  <c r="P215" i="10" s="1"/>
  <c r="K215" i="10"/>
  <c r="J215" i="10" s="1"/>
  <c r="Q214" i="10"/>
  <c r="P214" i="10" s="1"/>
  <c r="K214" i="10"/>
  <c r="J214" i="10" s="1"/>
  <c r="Q213" i="10"/>
  <c r="P213" i="10" s="1"/>
  <c r="K213" i="10"/>
  <c r="J213" i="10" s="1"/>
  <c r="Q212" i="10"/>
  <c r="P212" i="10" s="1"/>
  <c r="K212" i="10"/>
  <c r="J212" i="10" s="1"/>
  <c r="Q211" i="10"/>
  <c r="P211" i="10" s="1"/>
  <c r="K211" i="10"/>
  <c r="J211" i="10" s="1"/>
  <c r="Q210" i="10"/>
  <c r="P210" i="10" s="1"/>
  <c r="K210" i="10"/>
  <c r="J210" i="10" s="1"/>
  <c r="Q209" i="10"/>
  <c r="P209" i="10" s="1"/>
  <c r="K209" i="10"/>
  <c r="J209" i="10" s="1"/>
  <c r="Q208" i="10"/>
  <c r="P208" i="10" s="1"/>
  <c r="K208" i="10"/>
  <c r="J208" i="10" s="1"/>
  <c r="Q207" i="10"/>
  <c r="P207" i="10" s="1"/>
  <c r="K207" i="10"/>
  <c r="J207" i="10" s="1"/>
  <c r="Q206" i="10"/>
  <c r="P206" i="10" s="1"/>
  <c r="K206" i="10"/>
  <c r="J206" i="10" s="1"/>
  <c r="Q205" i="10"/>
  <c r="P205" i="10" s="1"/>
  <c r="K205" i="10"/>
  <c r="J205" i="10" s="1"/>
  <c r="Q204" i="10"/>
  <c r="P204" i="10" s="1"/>
  <c r="K204" i="10"/>
  <c r="J204" i="10" s="1"/>
  <c r="Q203" i="10"/>
  <c r="P203" i="10" s="1"/>
  <c r="K203" i="10"/>
  <c r="J203" i="10" s="1"/>
  <c r="Q202" i="10"/>
  <c r="P202" i="10" s="1"/>
  <c r="K202" i="10"/>
  <c r="J202" i="10" s="1"/>
  <c r="Q201" i="10"/>
  <c r="P201" i="10" s="1"/>
  <c r="K201" i="10"/>
  <c r="J201" i="10" s="1"/>
  <c r="Q200" i="10"/>
  <c r="P200" i="10" s="1"/>
  <c r="K200" i="10"/>
  <c r="J200" i="10" s="1"/>
  <c r="Q199" i="10"/>
  <c r="P199" i="10" s="1"/>
  <c r="K199" i="10"/>
  <c r="J199" i="10" s="1"/>
  <c r="Q198" i="10"/>
  <c r="P198" i="10" s="1"/>
  <c r="K198" i="10"/>
  <c r="J198" i="10" s="1"/>
  <c r="Q197" i="10"/>
  <c r="P197" i="10" s="1"/>
  <c r="K197" i="10"/>
  <c r="J197" i="10" s="1"/>
  <c r="Q196" i="10"/>
  <c r="P196" i="10" s="1"/>
  <c r="K196" i="10"/>
  <c r="J196" i="10" s="1"/>
  <c r="Q195" i="10"/>
  <c r="P195" i="10" s="1"/>
  <c r="K195" i="10"/>
  <c r="J195" i="10" s="1"/>
  <c r="Q194" i="10"/>
  <c r="P194" i="10" s="1"/>
  <c r="K194" i="10"/>
  <c r="J194" i="10" s="1"/>
  <c r="Q193" i="10"/>
  <c r="P193" i="10" s="1"/>
  <c r="K193" i="10"/>
  <c r="J193" i="10" s="1"/>
  <c r="Q192" i="10"/>
  <c r="P192" i="10" s="1"/>
  <c r="K192" i="10"/>
  <c r="J192" i="10" s="1"/>
  <c r="AF191" i="10"/>
  <c r="V191" i="10" s="1"/>
  <c r="AF190" i="10"/>
  <c r="V190" i="10" s="1"/>
  <c r="AF189" i="10"/>
  <c r="V189" i="10" s="1"/>
  <c r="AF188" i="10"/>
  <c r="V188" i="10" s="1"/>
  <c r="AF187" i="10"/>
  <c r="V187" i="10" s="1"/>
  <c r="AF186" i="10"/>
  <c r="V186" i="10" s="1"/>
  <c r="AF185" i="10"/>
  <c r="V185" i="10" s="1"/>
  <c r="AF184" i="10"/>
  <c r="V184" i="10" s="1"/>
  <c r="AF183" i="10"/>
  <c r="V183" i="10" s="1"/>
  <c r="AF182" i="10"/>
  <c r="V182" i="10" s="1"/>
  <c r="AF181" i="10"/>
  <c r="V181" i="10" s="1"/>
  <c r="AF180" i="10"/>
  <c r="V180" i="10" s="1"/>
  <c r="AF179" i="10"/>
  <c r="V179" i="10" s="1"/>
  <c r="AF178" i="10"/>
  <c r="V178" i="10" s="1"/>
  <c r="AF177" i="10"/>
  <c r="V177" i="10" s="1"/>
  <c r="AF176" i="10"/>
  <c r="V176" i="10" s="1"/>
  <c r="AF175" i="10"/>
  <c r="V175" i="10" s="1"/>
  <c r="Q175" i="10"/>
  <c r="P175" i="10" s="1"/>
  <c r="K175" i="10"/>
  <c r="J175" i="10" s="1"/>
  <c r="Q174" i="10"/>
  <c r="P174" i="10" s="1"/>
  <c r="K174" i="10"/>
  <c r="J174" i="10" s="1"/>
  <c r="Q173" i="10"/>
  <c r="P173" i="10" s="1"/>
  <c r="K173" i="10"/>
  <c r="J173" i="10" s="1"/>
  <c r="Q172" i="10"/>
  <c r="P172" i="10" s="1"/>
  <c r="K172" i="10"/>
  <c r="J172" i="10" s="1"/>
  <c r="Q171" i="10"/>
  <c r="P171" i="10" s="1"/>
  <c r="K171" i="10"/>
  <c r="J171" i="10" s="1"/>
  <c r="Q170" i="10"/>
  <c r="P170" i="10" s="1"/>
  <c r="K170" i="10"/>
  <c r="J170" i="10" s="1"/>
  <c r="Q169" i="10"/>
  <c r="P169" i="10" s="1"/>
  <c r="K169" i="10"/>
  <c r="J169" i="10" s="1"/>
  <c r="Q168" i="10"/>
  <c r="P168" i="10" s="1"/>
  <c r="K168" i="10"/>
  <c r="J168" i="10" s="1"/>
  <c r="Q167" i="10"/>
  <c r="P167" i="10" s="1"/>
  <c r="K167" i="10"/>
  <c r="J167" i="10" s="1"/>
  <c r="Q166" i="10"/>
  <c r="P166" i="10" s="1"/>
  <c r="K166" i="10"/>
  <c r="J166" i="10" s="1"/>
  <c r="Q165" i="10"/>
  <c r="P165" i="10" s="1"/>
  <c r="K165" i="10"/>
  <c r="J165" i="10" s="1"/>
  <c r="Q164" i="10"/>
  <c r="P164" i="10" s="1"/>
  <c r="K164" i="10"/>
  <c r="J164" i="10" s="1"/>
  <c r="Q163" i="10"/>
  <c r="P163" i="10" s="1"/>
  <c r="K163" i="10"/>
  <c r="J163" i="10" s="1"/>
  <c r="AF162" i="10"/>
  <c r="V162" i="10" s="1"/>
  <c r="H162" i="10"/>
  <c r="G162" i="10" s="1"/>
  <c r="K162" i="10"/>
  <c r="J162" i="10" s="1"/>
  <c r="N162" i="10"/>
  <c r="M162" i="10" s="1"/>
  <c r="Q162" i="10"/>
  <c r="P162" i="10" s="1"/>
  <c r="T191" i="10"/>
  <c r="S191" i="10" s="1"/>
  <c r="Q191" i="10"/>
  <c r="P191" i="10" s="1"/>
  <c r="N191" i="10"/>
  <c r="M191" i="10" s="1"/>
  <c r="K191" i="10"/>
  <c r="J191" i="10" s="1"/>
  <c r="T190" i="10"/>
  <c r="S190" i="10" s="1"/>
  <c r="Q190" i="10"/>
  <c r="P190" i="10" s="1"/>
  <c r="N190" i="10"/>
  <c r="M190" i="10" s="1"/>
  <c r="K190" i="10"/>
  <c r="J190" i="10" s="1"/>
  <c r="T189" i="10"/>
  <c r="S189" i="10" s="1"/>
  <c r="Q189" i="10"/>
  <c r="P189" i="10" s="1"/>
  <c r="N189" i="10"/>
  <c r="M189" i="10" s="1"/>
  <c r="K189" i="10"/>
  <c r="J189" i="10" s="1"/>
  <c r="T188" i="10"/>
  <c r="S188" i="10" s="1"/>
  <c r="Q188" i="10"/>
  <c r="P188" i="10" s="1"/>
  <c r="N188" i="10"/>
  <c r="M188" i="10" s="1"/>
  <c r="K188" i="10"/>
  <c r="J188" i="10" s="1"/>
  <c r="T187" i="10"/>
  <c r="S187" i="10" s="1"/>
  <c r="Q187" i="10"/>
  <c r="P187" i="10" s="1"/>
  <c r="N187" i="10"/>
  <c r="M187" i="10" s="1"/>
  <c r="K187" i="10"/>
  <c r="J187" i="10" s="1"/>
  <c r="T186" i="10"/>
  <c r="S186" i="10" s="1"/>
  <c r="Q186" i="10"/>
  <c r="P186" i="10" s="1"/>
  <c r="N186" i="10"/>
  <c r="M186" i="10" s="1"/>
  <c r="K186" i="10"/>
  <c r="J186" i="10" s="1"/>
  <c r="T185" i="10"/>
  <c r="S185" i="10" s="1"/>
  <c r="Q185" i="10"/>
  <c r="P185" i="10" s="1"/>
  <c r="N185" i="10"/>
  <c r="M185" i="10" s="1"/>
  <c r="K185" i="10"/>
  <c r="J185" i="10" s="1"/>
  <c r="T184" i="10"/>
  <c r="S184" i="10" s="1"/>
  <c r="Q184" i="10"/>
  <c r="P184" i="10" s="1"/>
  <c r="N184" i="10"/>
  <c r="M184" i="10" s="1"/>
  <c r="K184" i="10"/>
  <c r="J184" i="10" s="1"/>
  <c r="T183" i="10"/>
  <c r="S183" i="10" s="1"/>
  <c r="Q183" i="10"/>
  <c r="P183" i="10" s="1"/>
  <c r="N183" i="10"/>
  <c r="M183" i="10" s="1"/>
  <c r="K183" i="10"/>
  <c r="J183" i="10" s="1"/>
  <c r="T182" i="10"/>
  <c r="S182" i="10" s="1"/>
  <c r="Q182" i="10"/>
  <c r="P182" i="10" s="1"/>
  <c r="N182" i="10"/>
  <c r="M182" i="10" s="1"/>
  <c r="K182" i="10"/>
  <c r="J182" i="10" s="1"/>
  <c r="T181" i="10"/>
  <c r="S181" i="10" s="1"/>
  <c r="Q181" i="10"/>
  <c r="P181" i="10" s="1"/>
  <c r="N181" i="10"/>
  <c r="M181" i="10" s="1"/>
  <c r="K181" i="10"/>
  <c r="J181" i="10" s="1"/>
  <c r="T180" i="10"/>
  <c r="S180" i="10" s="1"/>
  <c r="Q180" i="10"/>
  <c r="P180" i="10" s="1"/>
  <c r="N180" i="10"/>
  <c r="M180" i="10" s="1"/>
  <c r="K180" i="10"/>
  <c r="J180" i="10" s="1"/>
  <c r="T179" i="10"/>
  <c r="S179" i="10" s="1"/>
  <c r="Q179" i="10"/>
  <c r="P179" i="10" s="1"/>
  <c r="N179" i="10"/>
  <c r="M179" i="10" s="1"/>
  <c r="K179" i="10"/>
  <c r="J179" i="10" s="1"/>
  <c r="T178" i="10"/>
  <c r="S178" i="10" s="1"/>
  <c r="Q178" i="10"/>
  <c r="P178" i="10" s="1"/>
  <c r="N178" i="10"/>
  <c r="M178" i="10" s="1"/>
  <c r="K178" i="10"/>
  <c r="J178" i="10" s="1"/>
  <c r="T177" i="10"/>
  <c r="S177" i="10" s="1"/>
  <c r="Q177" i="10"/>
  <c r="P177" i="10" s="1"/>
  <c r="N177" i="10"/>
  <c r="M177" i="10" s="1"/>
  <c r="K177" i="10"/>
  <c r="J177" i="10" s="1"/>
  <c r="T176" i="10"/>
  <c r="S176" i="10" s="1"/>
  <c r="Q176" i="10"/>
  <c r="P176" i="10" s="1"/>
  <c r="N176" i="10"/>
  <c r="M176" i="10" s="1"/>
  <c r="K176" i="10"/>
  <c r="J176" i="10" s="1"/>
  <c r="T175" i="10"/>
  <c r="S175" i="10" s="1"/>
  <c r="N175" i="10"/>
  <c r="M175" i="10" s="1"/>
  <c r="T161" i="10"/>
  <c r="S161" i="10" s="1"/>
  <c r="Q161" i="10"/>
  <c r="P161" i="10" s="1"/>
  <c r="N161" i="10"/>
  <c r="M161" i="10" s="1"/>
  <c r="K161" i="10"/>
  <c r="J161" i="10" s="1"/>
  <c r="H161" i="10"/>
  <c r="G161" i="10" s="1"/>
  <c r="T160" i="10"/>
  <c r="S160" i="10" s="1"/>
  <c r="Q160" i="10"/>
  <c r="P160" i="10" s="1"/>
  <c r="N160" i="10"/>
  <c r="M160" i="10" s="1"/>
  <c r="K160" i="10"/>
  <c r="J160" i="10" s="1"/>
  <c r="H160" i="10"/>
  <c r="G160" i="10" s="1"/>
  <c r="T159" i="10"/>
  <c r="S159" i="10" s="1"/>
  <c r="Q159" i="10"/>
  <c r="P159" i="10" s="1"/>
  <c r="N159" i="10"/>
  <c r="M159" i="10" s="1"/>
  <c r="K159" i="10"/>
  <c r="J159" i="10" s="1"/>
  <c r="H159" i="10"/>
  <c r="G159" i="10" s="1"/>
  <c r="T158" i="10"/>
  <c r="S158" i="10" s="1"/>
  <c r="Q158" i="10"/>
  <c r="P158" i="10" s="1"/>
  <c r="N158" i="10"/>
  <c r="M158" i="10" s="1"/>
  <c r="K158" i="10"/>
  <c r="J158" i="10" s="1"/>
  <c r="H158" i="10"/>
  <c r="G158" i="10" s="1"/>
  <c r="T157" i="10"/>
  <c r="S157" i="10" s="1"/>
  <c r="Q157" i="10"/>
  <c r="P157" i="10" s="1"/>
  <c r="N157" i="10"/>
  <c r="M157" i="10" s="1"/>
  <c r="K157" i="10"/>
  <c r="J157" i="10" s="1"/>
  <c r="H157" i="10"/>
  <c r="G157" i="10" s="1"/>
  <c r="T156" i="10"/>
  <c r="S156" i="10" s="1"/>
  <c r="Q156" i="10"/>
  <c r="P156" i="10" s="1"/>
  <c r="N156" i="10"/>
  <c r="M156" i="10" s="1"/>
  <c r="K156" i="10"/>
  <c r="J156" i="10" s="1"/>
  <c r="H156" i="10"/>
  <c r="G156" i="10" s="1"/>
  <c r="T155" i="10"/>
  <c r="S155" i="10" s="1"/>
  <c r="Q155" i="10"/>
  <c r="P155" i="10" s="1"/>
  <c r="N155" i="10"/>
  <c r="M155" i="10" s="1"/>
  <c r="K155" i="10"/>
  <c r="J155" i="10" s="1"/>
  <c r="H155" i="10"/>
  <c r="G155" i="10" s="1"/>
  <c r="T154" i="10"/>
  <c r="S154" i="10" s="1"/>
  <c r="Q154" i="10"/>
  <c r="P154" i="10" s="1"/>
  <c r="N154" i="10"/>
  <c r="M154" i="10" s="1"/>
  <c r="K154" i="10"/>
  <c r="J154" i="10" s="1"/>
  <c r="H154" i="10"/>
  <c r="G154" i="10" s="1"/>
  <c r="T153" i="10"/>
  <c r="S153" i="10" s="1"/>
  <c r="Q153" i="10"/>
  <c r="P153" i="10" s="1"/>
  <c r="N153" i="10"/>
  <c r="M153" i="10" s="1"/>
  <c r="K153" i="10"/>
  <c r="J153" i="10" s="1"/>
  <c r="H153" i="10"/>
  <c r="G153" i="10" s="1"/>
  <c r="T152" i="10"/>
  <c r="S152" i="10" s="1"/>
  <c r="Q152" i="10"/>
  <c r="P152" i="10" s="1"/>
  <c r="N152" i="10"/>
  <c r="M152" i="10" s="1"/>
  <c r="K152" i="10"/>
  <c r="J152" i="10" s="1"/>
  <c r="H152" i="10"/>
  <c r="G152" i="10" s="1"/>
  <c r="T151" i="10"/>
  <c r="S151" i="10" s="1"/>
  <c r="Q151" i="10"/>
  <c r="P151" i="10" s="1"/>
  <c r="N151" i="10"/>
  <c r="M151" i="10" s="1"/>
  <c r="K151" i="10"/>
  <c r="J151" i="10" s="1"/>
  <c r="H151" i="10"/>
  <c r="G151" i="10" s="1"/>
  <c r="T150" i="10"/>
  <c r="S150" i="10" s="1"/>
  <c r="Q150" i="10"/>
  <c r="P150" i="10" s="1"/>
  <c r="N150" i="10"/>
  <c r="M150" i="10" s="1"/>
  <c r="K150" i="10"/>
  <c r="J150" i="10" s="1"/>
  <c r="H150" i="10"/>
  <c r="G150" i="10" s="1"/>
  <c r="T149" i="10"/>
  <c r="S149" i="10" s="1"/>
  <c r="Q149" i="10"/>
  <c r="P149" i="10" s="1"/>
  <c r="N149" i="10"/>
  <c r="M149" i="10" s="1"/>
  <c r="K149" i="10"/>
  <c r="J149" i="10" s="1"/>
  <c r="T148" i="10"/>
  <c r="S148" i="10" s="1"/>
  <c r="Q148" i="10"/>
  <c r="P148" i="10" s="1"/>
  <c r="N148" i="10"/>
  <c r="M148" i="10" s="1"/>
  <c r="K148" i="10"/>
  <c r="J148" i="10" s="1"/>
  <c r="T147" i="10"/>
  <c r="S147" i="10" s="1"/>
  <c r="Q147" i="10"/>
  <c r="P147" i="10" s="1"/>
  <c r="N147" i="10"/>
  <c r="M147" i="10" s="1"/>
  <c r="K147" i="10"/>
  <c r="J147" i="10" s="1"/>
  <c r="T146" i="10"/>
  <c r="S146" i="10" s="1"/>
  <c r="Q146" i="10"/>
  <c r="P146" i="10" s="1"/>
  <c r="N146" i="10"/>
  <c r="M146" i="10" s="1"/>
  <c r="K146" i="10"/>
  <c r="J146" i="10" s="1"/>
  <c r="T145" i="10"/>
  <c r="S145" i="10" s="1"/>
  <c r="Q145" i="10"/>
  <c r="P145" i="10" s="1"/>
  <c r="N145" i="10"/>
  <c r="M145" i="10" s="1"/>
  <c r="K145" i="10"/>
  <c r="J145" i="10" s="1"/>
  <c r="T144" i="10"/>
  <c r="S144" i="10" s="1"/>
  <c r="Q144" i="10"/>
  <c r="P144" i="10" s="1"/>
  <c r="N144" i="10"/>
  <c r="M144" i="10" s="1"/>
  <c r="K144" i="10"/>
  <c r="J144" i="10" s="1"/>
  <c r="T143" i="10"/>
  <c r="S143" i="10" s="1"/>
  <c r="Q143" i="10"/>
  <c r="P143" i="10" s="1"/>
  <c r="N143" i="10"/>
  <c r="M143" i="10" s="1"/>
  <c r="K143" i="10"/>
  <c r="J143" i="10" s="1"/>
  <c r="T142" i="10"/>
  <c r="S142" i="10" s="1"/>
  <c r="Q142" i="10"/>
  <c r="P142" i="10" s="1"/>
  <c r="N142" i="10"/>
  <c r="M142" i="10" s="1"/>
  <c r="K142" i="10"/>
  <c r="J142" i="10" s="1"/>
  <c r="T141" i="10"/>
  <c r="S141" i="10" s="1"/>
  <c r="Q141" i="10"/>
  <c r="P141" i="10" s="1"/>
  <c r="N141" i="10"/>
  <c r="M141" i="10" s="1"/>
  <c r="K141" i="10"/>
  <c r="J141" i="10" s="1"/>
  <c r="T140" i="10"/>
  <c r="S140" i="10" s="1"/>
  <c r="Q140" i="10"/>
  <c r="P140" i="10" s="1"/>
  <c r="N140" i="10"/>
  <c r="M140" i="10" s="1"/>
  <c r="K140" i="10"/>
  <c r="J140" i="10" s="1"/>
  <c r="T139" i="10"/>
  <c r="S139" i="10" s="1"/>
  <c r="Q139" i="10"/>
  <c r="P139" i="10" s="1"/>
  <c r="N139" i="10"/>
  <c r="M139" i="10" s="1"/>
  <c r="K139" i="10"/>
  <c r="J139" i="10" s="1"/>
  <c r="T138" i="10"/>
  <c r="S138" i="10" s="1"/>
  <c r="Q138" i="10"/>
  <c r="P138" i="10" s="1"/>
  <c r="N138" i="10"/>
  <c r="M138" i="10" s="1"/>
  <c r="K138" i="10"/>
  <c r="J138" i="10" s="1"/>
  <c r="T137" i="10"/>
  <c r="S137" i="10" s="1"/>
  <c r="Q137" i="10"/>
  <c r="P137" i="10" s="1"/>
  <c r="N137" i="10"/>
  <c r="M137" i="10" s="1"/>
  <c r="K137" i="10"/>
  <c r="J137" i="10" s="1"/>
  <c r="T136" i="10"/>
  <c r="S136" i="10" s="1"/>
  <c r="Q136" i="10"/>
  <c r="P136" i="10" s="1"/>
  <c r="N136" i="10"/>
  <c r="M136" i="10" s="1"/>
  <c r="K136" i="10"/>
  <c r="J136" i="10" s="1"/>
  <c r="T135" i="10"/>
  <c r="S135" i="10" s="1"/>
  <c r="Q135" i="10"/>
  <c r="P135" i="10" s="1"/>
  <c r="N135" i="10"/>
  <c r="M135" i="10" s="1"/>
  <c r="K135" i="10"/>
  <c r="J135" i="10" s="1"/>
  <c r="T134" i="10"/>
  <c r="S134" i="10" s="1"/>
  <c r="Q134" i="10"/>
  <c r="P134" i="10" s="1"/>
  <c r="N134" i="10"/>
  <c r="M134" i="10" s="1"/>
  <c r="K134" i="10"/>
  <c r="J134" i="10" s="1"/>
  <c r="T133" i="10"/>
  <c r="S133" i="10" s="1"/>
  <c r="Q133" i="10"/>
  <c r="P133" i="10" s="1"/>
  <c r="N133" i="10"/>
  <c r="M133" i="10" s="1"/>
  <c r="K133" i="10"/>
  <c r="J133" i="10" s="1"/>
  <c r="T132" i="10"/>
  <c r="S132" i="10" s="1"/>
  <c r="Q132" i="10"/>
  <c r="P132" i="10" s="1"/>
  <c r="N132" i="10"/>
  <c r="M132" i="10" s="1"/>
  <c r="K132" i="10"/>
  <c r="J132" i="10" s="1"/>
  <c r="T131" i="10"/>
  <c r="S131" i="10" s="1"/>
  <c r="Q131" i="10"/>
  <c r="P131" i="10" s="1"/>
  <c r="N131" i="10"/>
  <c r="M131" i="10" s="1"/>
  <c r="K131" i="10"/>
  <c r="J131" i="10" s="1"/>
  <c r="T130" i="10"/>
  <c r="S130" i="10" s="1"/>
  <c r="Q130" i="10"/>
  <c r="P130" i="10" s="1"/>
  <c r="N130" i="10"/>
  <c r="M130" i="10" s="1"/>
  <c r="K130" i="10"/>
  <c r="J130" i="10" s="1"/>
  <c r="T129" i="10"/>
  <c r="S129" i="10" s="1"/>
  <c r="Q129" i="10"/>
  <c r="P129" i="10" s="1"/>
  <c r="N129" i="10"/>
  <c r="M129" i="10" s="1"/>
  <c r="K129" i="10"/>
  <c r="J129" i="10" s="1"/>
  <c r="T128" i="10"/>
  <c r="S128" i="10" s="1"/>
  <c r="Q128" i="10"/>
  <c r="P128" i="10" s="1"/>
  <c r="N128" i="10"/>
  <c r="M128" i="10" s="1"/>
  <c r="K128" i="10"/>
  <c r="J128" i="10" s="1"/>
  <c r="T127" i="10"/>
  <c r="S127" i="10" s="1"/>
  <c r="Q127" i="10"/>
  <c r="P127" i="10" s="1"/>
  <c r="N127" i="10"/>
  <c r="M127" i="10" s="1"/>
  <c r="K127" i="10"/>
  <c r="J127" i="10" s="1"/>
  <c r="T126" i="10"/>
  <c r="S126" i="10" s="1"/>
  <c r="Q126" i="10"/>
  <c r="P126" i="10" s="1"/>
  <c r="N126" i="10"/>
  <c r="M126" i="10" s="1"/>
  <c r="K126" i="10"/>
  <c r="J126" i="10" s="1"/>
  <c r="T125" i="10"/>
  <c r="S125" i="10" s="1"/>
  <c r="Q125" i="10"/>
  <c r="P125" i="10" s="1"/>
  <c r="N125" i="10"/>
  <c r="M125" i="10" s="1"/>
  <c r="K125" i="10"/>
  <c r="J125" i="10" s="1"/>
  <c r="T124" i="10"/>
  <c r="S124" i="10" s="1"/>
  <c r="Q124" i="10"/>
  <c r="P124" i="10" s="1"/>
  <c r="N124" i="10"/>
  <c r="M124" i="10" s="1"/>
  <c r="K124" i="10"/>
  <c r="J124" i="10" s="1"/>
  <c r="T123" i="10"/>
  <c r="S123" i="10" s="1"/>
  <c r="Q123" i="10"/>
  <c r="P123" i="10" s="1"/>
  <c r="N123" i="10"/>
  <c r="M123" i="10" s="1"/>
  <c r="K123" i="10"/>
  <c r="J123" i="10" s="1"/>
  <c r="T122" i="10"/>
  <c r="S122" i="10" s="1"/>
  <c r="Q122" i="10"/>
  <c r="P122" i="10" s="1"/>
  <c r="N122" i="10"/>
  <c r="M122" i="10" s="1"/>
  <c r="K122" i="10"/>
  <c r="J122" i="10" s="1"/>
  <c r="T121" i="10"/>
  <c r="S121" i="10" s="1"/>
  <c r="Q121" i="10"/>
  <c r="P121" i="10" s="1"/>
  <c r="N121" i="10"/>
  <c r="M121" i="10" s="1"/>
  <c r="K121" i="10"/>
  <c r="J121" i="10" s="1"/>
  <c r="T120" i="10"/>
  <c r="S120" i="10" s="1"/>
  <c r="Q120" i="10"/>
  <c r="P120" i="10" s="1"/>
  <c r="N120" i="10"/>
  <c r="M120" i="10" s="1"/>
  <c r="K120" i="10"/>
  <c r="J120" i="10" s="1"/>
  <c r="T119" i="10"/>
  <c r="S119" i="10" s="1"/>
  <c r="Q119" i="10"/>
  <c r="P119" i="10" s="1"/>
  <c r="N119" i="10"/>
  <c r="M119" i="10" s="1"/>
  <c r="K119" i="10"/>
  <c r="J119" i="10" s="1"/>
  <c r="T118" i="10"/>
  <c r="S118" i="10" s="1"/>
  <c r="Q118" i="10"/>
  <c r="P118" i="10" s="1"/>
  <c r="N118" i="10"/>
  <c r="M118" i="10" s="1"/>
  <c r="K118" i="10"/>
  <c r="J118" i="10" s="1"/>
  <c r="T117" i="10"/>
  <c r="S117" i="10" s="1"/>
  <c r="Q117" i="10"/>
  <c r="P117" i="10" s="1"/>
  <c r="N117" i="10"/>
  <c r="M117" i="10" s="1"/>
  <c r="K117" i="10"/>
  <c r="J117" i="10" s="1"/>
  <c r="T116" i="10"/>
  <c r="S116" i="10" s="1"/>
  <c r="Q116" i="10"/>
  <c r="P116" i="10" s="1"/>
  <c r="N116" i="10"/>
  <c r="M116" i="10" s="1"/>
  <c r="K116" i="10"/>
  <c r="J116" i="10" s="1"/>
  <c r="T115" i="10"/>
  <c r="S115" i="10" s="1"/>
  <c r="Q115" i="10"/>
  <c r="P115" i="10" s="1"/>
  <c r="N115" i="10"/>
  <c r="M115" i="10" s="1"/>
  <c r="K115" i="10"/>
  <c r="J115" i="10" s="1"/>
  <c r="T114" i="10"/>
  <c r="S114" i="10" s="1"/>
  <c r="Q114" i="10"/>
  <c r="P114" i="10" s="1"/>
  <c r="N114" i="10"/>
  <c r="M114" i="10" s="1"/>
  <c r="K114" i="10"/>
  <c r="J114" i="10" s="1"/>
  <c r="T113" i="10"/>
  <c r="S113" i="10" s="1"/>
  <c r="Q113" i="10"/>
  <c r="P113" i="10" s="1"/>
  <c r="N113" i="10"/>
  <c r="M113" i="10" s="1"/>
  <c r="K113" i="10"/>
  <c r="J113" i="10" s="1"/>
  <c r="Q112" i="10"/>
  <c r="P112" i="10" s="1"/>
  <c r="K112" i="10"/>
  <c r="J112" i="10" s="1"/>
  <c r="Q111" i="10"/>
  <c r="P111" i="10" s="1"/>
  <c r="K111" i="10"/>
  <c r="J111" i="10" s="1"/>
  <c r="Q110" i="10"/>
  <c r="P110" i="10" s="1"/>
  <c r="K110" i="10"/>
  <c r="J110" i="10" s="1"/>
  <c r="Q109" i="10"/>
  <c r="P109" i="10" s="1"/>
  <c r="K109" i="10"/>
  <c r="J109" i="10" s="1"/>
  <c r="Q108" i="10"/>
  <c r="P108" i="10" s="1"/>
  <c r="K108" i="10"/>
  <c r="J108" i="10" s="1"/>
  <c r="Q107" i="10"/>
  <c r="P107" i="10" s="1"/>
  <c r="K107" i="10"/>
  <c r="J107" i="10" s="1"/>
  <c r="Q106" i="10"/>
  <c r="P106" i="10" s="1"/>
  <c r="K106" i="10"/>
  <c r="J106" i="10" s="1"/>
  <c r="Q105" i="10"/>
  <c r="P105" i="10" s="1"/>
  <c r="K105" i="10"/>
  <c r="J105" i="10" s="1"/>
  <c r="Q104" i="10"/>
  <c r="P104" i="10" s="1"/>
  <c r="K104" i="10"/>
  <c r="J104" i="10" s="1"/>
  <c r="Q103" i="10"/>
  <c r="P103" i="10" s="1"/>
  <c r="K103" i="10"/>
  <c r="J103" i="10" s="1"/>
  <c r="Q102" i="10"/>
  <c r="P102" i="10" s="1"/>
  <c r="K102" i="10"/>
  <c r="J102" i="10" s="1"/>
  <c r="Q101" i="10"/>
  <c r="P101" i="10" s="1"/>
  <c r="K101" i="10"/>
  <c r="J101" i="10" s="1"/>
  <c r="Q100" i="10"/>
  <c r="P100" i="10" s="1"/>
  <c r="K100" i="10"/>
  <c r="J100" i="10" s="1"/>
  <c r="Q99" i="10"/>
  <c r="P99" i="10" s="1"/>
  <c r="K99" i="10"/>
  <c r="J99" i="10" s="1"/>
  <c r="Q98" i="10"/>
  <c r="P98" i="10" s="1"/>
  <c r="K98" i="10"/>
  <c r="J98" i="10" s="1"/>
  <c r="Q97" i="10"/>
  <c r="P97" i="10" s="1"/>
  <c r="K97" i="10"/>
  <c r="J97" i="10" s="1"/>
  <c r="Q96" i="10"/>
  <c r="P96" i="10" s="1"/>
  <c r="K96" i="10"/>
  <c r="J96" i="10" s="1"/>
  <c r="Q95" i="10"/>
  <c r="P95" i="10" s="1"/>
  <c r="K95" i="10"/>
  <c r="J95" i="10" s="1"/>
  <c r="Q94" i="10"/>
  <c r="P94" i="10" s="1"/>
  <c r="K94" i="10"/>
  <c r="J94" i="10" s="1"/>
  <c r="H93" i="10"/>
  <c r="G93" i="10" s="1"/>
  <c r="K93" i="10"/>
  <c r="J93" i="10" s="1"/>
  <c r="N93" i="10"/>
  <c r="M93" i="10" s="1"/>
  <c r="Q93" i="10"/>
  <c r="P93" i="10" s="1"/>
  <c r="T93" i="10"/>
  <c r="S93" i="10" s="1"/>
  <c r="AF93" i="10"/>
  <c r="V93" i="10" s="1"/>
  <c r="AF92" i="10"/>
  <c r="V92" i="10" s="1"/>
  <c r="AF91" i="10"/>
  <c r="V91" i="10" s="1"/>
  <c r="AF90" i="10"/>
  <c r="V90" i="10" s="1"/>
  <c r="AF89" i="10"/>
  <c r="V89" i="10" s="1"/>
  <c r="AF88" i="10"/>
  <c r="V88" i="10" s="1"/>
  <c r="AF87" i="10"/>
  <c r="V87" i="10" s="1"/>
  <c r="K87" i="10"/>
  <c r="J87" i="10" s="1"/>
  <c r="Q86" i="10"/>
  <c r="P86" i="10" s="1"/>
  <c r="K86" i="10"/>
  <c r="J86" i="10" s="1"/>
  <c r="Q85" i="10"/>
  <c r="P85" i="10" s="1"/>
  <c r="K85" i="10"/>
  <c r="J85" i="10" s="1"/>
  <c r="Q84" i="10"/>
  <c r="P84" i="10" s="1"/>
  <c r="K84" i="10"/>
  <c r="J84" i="10" s="1"/>
  <c r="Q83" i="10"/>
  <c r="P83" i="10" s="1"/>
  <c r="K83" i="10"/>
  <c r="J83" i="10" s="1"/>
  <c r="Q82" i="10"/>
  <c r="P82" i="10" s="1"/>
  <c r="K82" i="10"/>
  <c r="J82" i="10" s="1"/>
  <c r="Q81" i="10"/>
  <c r="P81" i="10" s="1"/>
  <c r="K81" i="10"/>
  <c r="J81" i="10" s="1"/>
  <c r="Q80" i="10"/>
  <c r="P80" i="10" s="1"/>
  <c r="K80" i="10"/>
  <c r="J80" i="10" s="1"/>
  <c r="Q79" i="10"/>
  <c r="P79" i="10" s="1"/>
  <c r="K79" i="10"/>
  <c r="J79" i="10" s="1"/>
  <c r="T92" i="10"/>
  <c r="S92" i="10" s="1"/>
  <c r="Q92" i="10"/>
  <c r="P92" i="10" s="1"/>
  <c r="N92" i="10"/>
  <c r="M92" i="10" s="1"/>
  <c r="K92" i="10"/>
  <c r="J92" i="10" s="1"/>
  <c r="T91" i="10"/>
  <c r="S91" i="10" s="1"/>
  <c r="Q91" i="10"/>
  <c r="P91" i="10" s="1"/>
  <c r="N91" i="10"/>
  <c r="M91" i="10" s="1"/>
  <c r="K91" i="10"/>
  <c r="J91" i="10" s="1"/>
  <c r="T90" i="10"/>
  <c r="S90" i="10" s="1"/>
  <c r="Q90" i="10"/>
  <c r="P90" i="10" s="1"/>
  <c r="N90" i="10"/>
  <c r="M90" i="10" s="1"/>
  <c r="K90" i="10"/>
  <c r="J90" i="10" s="1"/>
  <c r="T89" i="10"/>
  <c r="S89" i="10" s="1"/>
  <c r="Q89" i="10"/>
  <c r="P89" i="10" s="1"/>
  <c r="N89" i="10"/>
  <c r="M89" i="10" s="1"/>
  <c r="K89" i="10"/>
  <c r="J89" i="10" s="1"/>
  <c r="T88" i="10"/>
  <c r="S88" i="10" s="1"/>
  <c r="Q88" i="10"/>
  <c r="P88" i="10" s="1"/>
  <c r="N88" i="10"/>
  <c r="M88" i="10" s="1"/>
  <c r="K88" i="10"/>
  <c r="J88" i="10" s="1"/>
  <c r="T87" i="10"/>
  <c r="S87" i="10" s="1"/>
  <c r="Q87" i="10"/>
  <c r="P87" i="10" s="1"/>
  <c r="N87" i="10"/>
  <c r="M87" i="10" s="1"/>
  <c r="H80" i="10"/>
  <c r="G80" i="10" s="1"/>
  <c r="N79" i="10"/>
  <c r="M79" i="10" s="1"/>
  <c r="H79" i="10"/>
  <c r="G79" i="10" s="1"/>
  <c r="T78" i="10"/>
  <c r="S78" i="10" s="1"/>
  <c r="Q78" i="10"/>
  <c r="P78" i="10" s="1"/>
  <c r="N78" i="10"/>
  <c r="M78" i="10" s="1"/>
  <c r="K78" i="10"/>
  <c r="J78" i="10" s="1"/>
  <c r="H78" i="10"/>
  <c r="G78" i="10" s="1"/>
  <c r="T77" i="10"/>
  <c r="S77" i="10" s="1"/>
  <c r="Q77" i="10"/>
  <c r="P77" i="10" s="1"/>
  <c r="N77" i="10"/>
  <c r="M77" i="10" s="1"/>
  <c r="K77" i="10"/>
  <c r="J77" i="10" s="1"/>
  <c r="H77" i="10"/>
  <c r="G77" i="10" s="1"/>
  <c r="T76" i="10"/>
  <c r="S76" i="10" s="1"/>
  <c r="Q76" i="10"/>
  <c r="P76" i="10" s="1"/>
  <c r="N76" i="10"/>
  <c r="M76" i="10" s="1"/>
  <c r="K76" i="10"/>
  <c r="J76" i="10" s="1"/>
  <c r="H76" i="10"/>
  <c r="G76" i="10" s="1"/>
  <c r="T75" i="10"/>
  <c r="S75" i="10" s="1"/>
  <c r="Q75" i="10"/>
  <c r="P75" i="10" s="1"/>
  <c r="N75" i="10"/>
  <c r="M75" i="10" s="1"/>
  <c r="K75" i="10"/>
  <c r="J75" i="10" s="1"/>
  <c r="H75" i="10"/>
  <c r="G75" i="10" s="1"/>
  <c r="T74" i="10"/>
  <c r="S74" i="10" s="1"/>
  <c r="Q74" i="10"/>
  <c r="P74" i="10" s="1"/>
  <c r="N74" i="10"/>
  <c r="M74" i="10" s="1"/>
  <c r="K74" i="10"/>
  <c r="J74" i="10" s="1"/>
  <c r="H74" i="10"/>
  <c r="G74" i="10" s="1"/>
  <c r="T73" i="10"/>
  <c r="S73" i="10" s="1"/>
  <c r="Q73" i="10"/>
  <c r="P73" i="10" s="1"/>
  <c r="N73" i="10"/>
  <c r="M73" i="10" s="1"/>
  <c r="K73" i="10"/>
  <c r="J73" i="10" s="1"/>
  <c r="H73" i="10"/>
  <c r="G73" i="10" s="1"/>
  <c r="T72" i="10"/>
  <c r="S72" i="10" s="1"/>
  <c r="Q72" i="10"/>
  <c r="P72" i="10" s="1"/>
  <c r="N72" i="10"/>
  <c r="M72" i="10" s="1"/>
  <c r="K72" i="10"/>
  <c r="J72" i="10" s="1"/>
  <c r="H72" i="10"/>
  <c r="G72" i="10" s="1"/>
  <c r="T71" i="10"/>
  <c r="S71" i="10" s="1"/>
  <c r="Q71" i="10"/>
  <c r="P71" i="10" s="1"/>
  <c r="N71" i="10"/>
  <c r="M71" i="10" s="1"/>
  <c r="K71" i="10"/>
  <c r="J71" i="10" s="1"/>
  <c r="H71" i="10"/>
  <c r="G71" i="10" s="1"/>
  <c r="T70" i="10"/>
  <c r="S70" i="10" s="1"/>
  <c r="Q70" i="10"/>
  <c r="P70" i="10" s="1"/>
  <c r="N70" i="10"/>
  <c r="M70" i="10" s="1"/>
  <c r="K70" i="10"/>
  <c r="J70" i="10" s="1"/>
  <c r="H70" i="10"/>
  <c r="G70" i="10" s="1"/>
  <c r="T69" i="10"/>
  <c r="S69" i="10" s="1"/>
  <c r="Q69" i="10"/>
  <c r="P69" i="10" s="1"/>
  <c r="N69" i="10"/>
  <c r="M69" i="10" s="1"/>
  <c r="K69" i="10"/>
  <c r="J69" i="10" s="1"/>
  <c r="T68" i="10"/>
  <c r="S68" i="10" s="1"/>
  <c r="Q68" i="10"/>
  <c r="P68" i="10" s="1"/>
  <c r="N68" i="10"/>
  <c r="M68" i="10" s="1"/>
  <c r="K68" i="10"/>
  <c r="J68" i="10" s="1"/>
  <c r="T67" i="10"/>
  <c r="S67" i="10" s="1"/>
  <c r="Q67" i="10"/>
  <c r="P67" i="10" s="1"/>
  <c r="N67" i="10"/>
  <c r="M67" i="10" s="1"/>
  <c r="K67" i="10"/>
  <c r="J67" i="10" s="1"/>
  <c r="T66" i="10"/>
  <c r="S66" i="10" s="1"/>
  <c r="Q66" i="10"/>
  <c r="P66" i="10" s="1"/>
  <c r="N66" i="10"/>
  <c r="M66" i="10" s="1"/>
  <c r="K66" i="10"/>
  <c r="J66" i="10" s="1"/>
  <c r="T65" i="10"/>
  <c r="S65" i="10" s="1"/>
  <c r="Q65" i="10"/>
  <c r="P65" i="10" s="1"/>
  <c r="N65" i="10"/>
  <c r="M65" i="10" s="1"/>
  <c r="K65" i="10"/>
  <c r="J65" i="10" s="1"/>
  <c r="T64" i="10"/>
  <c r="S64" i="10" s="1"/>
  <c r="Q64" i="10"/>
  <c r="P64" i="10" s="1"/>
  <c r="N64" i="10"/>
  <c r="M64" i="10" s="1"/>
  <c r="K64" i="10"/>
  <c r="J64" i="10" s="1"/>
  <c r="T63" i="10"/>
  <c r="S63" i="10" s="1"/>
  <c r="Q63" i="10"/>
  <c r="P63" i="10" s="1"/>
  <c r="N63" i="10"/>
  <c r="M63" i="10" s="1"/>
  <c r="K63" i="10"/>
  <c r="J63" i="10" s="1"/>
  <c r="T62" i="10"/>
  <c r="S62" i="10" s="1"/>
  <c r="Q62" i="10"/>
  <c r="P62" i="10" s="1"/>
  <c r="N62" i="10"/>
  <c r="M62" i="10" s="1"/>
  <c r="K62" i="10"/>
  <c r="J62" i="10" s="1"/>
  <c r="T61" i="10"/>
  <c r="S61" i="10" s="1"/>
  <c r="Q61" i="10"/>
  <c r="P61" i="10" s="1"/>
  <c r="N61" i="10"/>
  <c r="M61" i="10" s="1"/>
  <c r="K61" i="10"/>
  <c r="J61" i="10" s="1"/>
  <c r="T60" i="10"/>
  <c r="S60" i="10" s="1"/>
  <c r="Q60" i="10"/>
  <c r="P60" i="10" s="1"/>
  <c r="N60" i="10"/>
  <c r="M60" i="10" s="1"/>
  <c r="K60" i="10"/>
  <c r="J60" i="10" s="1"/>
  <c r="T59" i="10"/>
  <c r="S59" i="10" s="1"/>
  <c r="Q59" i="10"/>
  <c r="P59" i="10" s="1"/>
  <c r="N59" i="10"/>
  <c r="M59" i="10" s="1"/>
  <c r="K59" i="10"/>
  <c r="J59" i="10" s="1"/>
  <c r="T58" i="10"/>
  <c r="S58" i="10" s="1"/>
  <c r="Q58" i="10"/>
  <c r="P58" i="10" s="1"/>
  <c r="N58" i="10"/>
  <c r="M58" i="10" s="1"/>
  <c r="K58" i="10"/>
  <c r="J58" i="10" s="1"/>
  <c r="T57" i="10"/>
  <c r="S57" i="10" s="1"/>
  <c r="N57" i="10"/>
  <c r="M57" i="10" s="1"/>
  <c r="T56" i="10"/>
  <c r="S56" i="10" s="1"/>
  <c r="N56" i="10"/>
  <c r="M56" i="10" s="1"/>
  <c r="H56" i="10"/>
  <c r="G56" i="10" s="1"/>
  <c r="T55" i="10"/>
  <c r="S55" i="10" s="1"/>
  <c r="N55" i="10"/>
  <c r="M55" i="10" s="1"/>
  <c r="H55" i="10"/>
  <c r="G55" i="10" s="1"/>
  <c r="P57" i="10"/>
  <c r="Q56" i="10"/>
  <c r="P56" i="10" s="1"/>
  <c r="K56" i="10"/>
  <c r="J56" i="10" s="1"/>
  <c r="Q55" i="10"/>
  <c r="P55" i="10" s="1"/>
  <c r="K55" i="10"/>
  <c r="J55" i="10" s="1"/>
  <c r="AF54" i="10"/>
  <c r="V54" i="10" s="1"/>
  <c r="AF53" i="10"/>
  <c r="V53" i="10" s="1"/>
  <c r="AF52" i="10"/>
  <c r="V52" i="10" s="1"/>
  <c r="Q44" i="10"/>
  <c r="P44" i="10" s="1"/>
  <c r="K44" i="10"/>
  <c r="J44" i="10" s="1"/>
  <c r="Q43" i="10"/>
  <c r="P43" i="10" s="1"/>
  <c r="K43" i="10"/>
  <c r="J43" i="10" s="1"/>
  <c r="Q42" i="10"/>
  <c r="P42" i="10" s="1"/>
  <c r="K42" i="10"/>
  <c r="J42" i="10" s="1"/>
  <c r="Q41" i="10"/>
  <c r="P41" i="10" s="1"/>
  <c r="K41" i="10"/>
  <c r="J41" i="10" s="1"/>
  <c r="Q40" i="10"/>
  <c r="P40" i="10" s="1"/>
  <c r="K40" i="10"/>
  <c r="J40" i="10" s="1"/>
  <c r="Q39" i="10"/>
  <c r="P39" i="10" s="1"/>
  <c r="K39" i="10"/>
  <c r="J39" i="10" s="1"/>
  <c r="Q38" i="10"/>
  <c r="P38" i="10" s="1"/>
  <c r="K38" i="10"/>
  <c r="J38" i="10" s="1"/>
  <c r="Q37" i="10"/>
  <c r="P37" i="10" s="1"/>
  <c r="K37" i="10"/>
  <c r="J37" i="10" s="1"/>
  <c r="T54" i="10"/>
  <c r="S54" i="10" s="1"/>
  <c r="Q54" i="10"/>
  <c r="P54" i="10" s="1"/>
  <c r="N54" i="10"/>
  <c r="M54" i="10" s="1"/>
  <c r="K54" i="10"/>
  <c r="J54" i="10" s="1"/>
  <c r="T53" i="10"/>
  <c r="S53" i="10" s="1"/>
  <c r="Q53" i="10"/>
  <c r="P53" i="10" s="1"/>
  <c r="N53" i="10"/>
  <c r="M53" i="10" s="1"/>
  <c r="K53" i="10"/>
  <c r="J53" i="10" s="1"/>
  <c r="T52" i="10"/>
  <c r="S52" i="10" s="1"/>
  <c r="Q52" i="10"/>
  <c r="P52" i="10" s="1"/>
  <c r="N52" i="10"/>
  <c r="M52" i="10" s="1"/>
  <c r="K52" i="10"/>
  <c r="J52" i="10" s="1"/>
  <c r="T51" i="10"/>
  <c r="S51" i="10" s="1"/>
  <c r="Q51" i="10"/>
  <c r="P51" i="10" s="1"/>
  <c r="N51" i="10"/>
  <c r="M51" i="10" s="1"/>
  <c r="K51" i="10"/>
  <c r="J51" i="10" s="1"/>
  <c r="T50" i="10"/>
  <c r="S50" i="10" s="1"/>
  <c r="Q50" i="10"/>
  <c r="P50" i="10" s="1"/>
  <c r="N50" i="10"/>
  <c r="M50" i="10" s="1"/>
  <c r="K50" i="10"/>
  <c r="J50" i="10" s="1"/>
  <c r="T49" i="10"/>
  <c r="S49" i="10" s="1"/>
  <c r="Q49" i="10"/>
  <c r="P49" i="10" s="1"/>
  <c r="N49" i="10"/>
  <c r="M49" i="10" s="1"/>
  <c r="K49" i="10"/>
  <c r="J49" i="10" s="1"/>
  <c r="T48" i="10"/>
  <c r="S48" i="10" s="1"/>
  <c r="Q48" i="10"/>
  <c r="P48" i="10" s="1"/>
  <c r="N48" i="10"/>
  <c r="M48" i="10" s="1"/>
  <c r="K48" i="10"/>
  <c r="J48" i="10" s="1"/>
  <c r="T47" i="10"/>
  <c r="S47" i="10" s="1"/>
  <c r="Q47" i="10"/>
  <c r="P47" i="10" s="1"/>
  <c r="N47" i="10"/>
  <c r="M47" i="10" s="1"/>
  <c r="K47" i="10"/>
  <c r="J47" i="10" s="1"/>
  <c r="T46" i="10"/>
  <c r="S46" i="10" s="1"/>
  <c r="Q46" i="10"/>
  <c r="P46" i="10" s="1"/>
  <c r="N46" i="10"/>
  <c r="M46" i="10" s="1"/>
  <c r="K46" i="10"/>
  <c r="J46" i="10" s="1"/>
  <c r="T45" i="10"/>
  <c r="S45" i="10" s="1"/>
  <c r="Q45" i="10"/>
  <c r="P45" i="10" s="1"/>
  <c r="N45" i="10"/>
  <c r="M45" i="10" s="1"/>
  <c r="K45" i="10"/>
  <c r="J45" i="10" s="1"/>
  <c r="T44" i="10"/>
  <c r="S44" i="10" s="1"/>
  <c r="N44" i="10"/>
  <c r="M44" i="10" s="1"/>
  <c r="H44" i="10"/>
  <c r="G44" i="10" s="1"/>
  <c r="T43" i="10"/>
  <c r="S43" i="10" s="1"/>
  <c r="N43" i="10"/>
  <c r="M43" i="10" s="1"/>
  <c r="H43" i="10"/>
  <c r="G43" i="10" s="1"/>
  <c r="T42" i="10"/>
  <c r="S42" i="10" s="1"/>
  <c r="N42" i="10"/>
  <c r="M42" i="10" s="1"/>
  <c r="H42" i="10"/>
  <c r="G42" i="10" s="1"/>
  <c r="T41" i="10"/>
  <c r="S41" i="10" s="1"/>
  <c r="N41" i="10"/>
  <c r="M41" i="10" s="1"/>
  <c r="H41" i="10"/>
  <c r="G41" i="10" s="1"/>
  <c r="T40" i="10"/>
  <c r="S40" i="10" s="1"/>
  <c r="N40" i="10"/>
  <c r="M40" i="10" s="1"/>
  <c r="H40" i="10"/>
  <c r="G40" i="10" s="1"/>
  <c r="T39" i="10"/>
  <c r="S39" i="10" s="1"/>
  <c r="N39" i="10"/>
  <c r="M39" i="10" s="1"/>
  <c r="H39" i="10"/>
  <c r="G39" i="10" s="1"/>
  <c r="T38" i="10"/>
  <c r="S38" i="10" s="1"/>
  <c r="N38" i="10"/>
  <c r="M38" i="10" s="1"/>
  <c r="H38" i="10"/>
  <c r="G38" i="10" s="1"/>
  <c r="T37" i="10"/>
  <c r="S37" i="10" s="1"/>
  <c r="N37" i="10"/>
  <c r="M37" i="10" s="1"/>
  <c r="H37" i="10"/>
  <c r="G37" i="10" s="1"/>
  <c r="T36" i="10"/>
  <c r="S36" i="10" s="1"/>
  <c r="Q36" i="10"/>
  <c r="P36" i="10" s="1"/>
  <c r="N36" i="10"/>
  <c r="M36" i="10" s="1"/>
  <c r="K36" i="10"/>
  <c r="J36" i="10" s="1"/>
  <c r="H36" i="10"/>
  <c r="G36" i="10" s="1"/>
  <c r="T35" i="10"/>
  <c r="S35" i="10" s="1"/>
  <c r="Q35" i="10"/>
  <c r="P35" i="10" s="1"/>
  <c r="N35" i="10"/>
  <c r="M35" i="10" s="1"/>
  <c r="K35" i="10"/>
  <c r="J35" i="10" s="1"/>
  <c r="H35" i="10"/>
  <c r="G35" i="10" s="1"/>
  <c r="T34" i="10"/>
  <c r="S34" i="10" s="1"/>
  <c r="Q34" i="10"/>
  <c r="P34" i="10" s="1"/>
  <c r="N34" i="10"/>
  <c r="M34" i="10" s="1"/>
  <c r="K34" i="10"/>
  <c r="J34" i="10" s="1"/>
  <c r="H34" i="10"/>
  <c r="G34" i="10" s="1"/>
  <c r="T33" i="10"/>
  <c r="S33" i="10" s="1"/>
  <c r="Q33" i="10"/>
  <c r="P33" i="10" s="1"/>
  <c r="N33" i="10"/>
  <c r="M33" i="10" s="1"/>
  <c r="K33" i="10"/>
  <c r="J33" i="10" s="1"/>
  <c r="H33" i="10"/>
  <c r="G33" i="10" s="1"/>
  <c r="T32" i="10"/>
  <c r="S32" i="10" s="1"/>
  <c r="Q32" i="10"/>
  <c r="P32" i="10" s="1"/>
  <c r="N32" i="10"/>
  <c r="M32" i="10" s="1"/>
  <c r="K32" i="10"/>
  <c r="J32" i="10" s="1"/>
  <c r="H32" i="10"/>
  <c r="G32" i="10" s="1"/>
  <c r="T31" i="10"/>
  <c r="S31" i="10" s="1"/>
  <c r="Q31" i="10"/>
  <c r="P31" i="10" s="1"/>
  <c r="N31" i="10"/>
  <c r="M31" i="10" s="1"/>
  <c r="K31" i="10"/>
  <c r="J31" i="10" s="1"/>
  <c r="H31" i="10"/>
  <c r="G31" i="10" s="1"/>
  <c r="H311" i="7"/>
  <c r="G311" i="7" s="1"/>
  <c r="P311" i="7"/>
  <c r="F37" i="1"/>
  <c r="N37" i="1"/>
  <c r="G37" i="1" s="1"/>
  <c r="U37" i="1"/>
  <c r="V37" i="1"/>
  <c r="W37" i="1"/>
  <c r="O37" i="1" s="1"/>
  <c r="F38" i="1"/>
  <c r="N38" i="1"/>
  <c r="U38" i="1"/>
  <c r="V38" i="1"/>
  <c r="W38" i="1"/>
  <c r="O38" i="1" s="1"/>
  <c r="F39" i="1"/>
  <c r="N39" i="1"/>
  <c r="G39" i="1" s="1"/>
  <c r="U39" i="1"/>
  <c r="V39" i="1"/>
  <c r="W39" i="1"/>
  <c r="O39" i="1" s="1"/>
  <c r="F40" i="1"/>
  <c r="N40" i="1"/>
  <c r="O40" i="1"/>
  <c r="U40" i="1"/>
  <c r="V40" i="1"/>
  <c r="G40" i="1" s="1"/>
  <c r="W40" i="1"/>
  <c r="F41" i="1"/>
  <c r="N41" i="1"/>
  <c r="U41" i="1"/>
  <c r="V41" i="1"/>
  <c r="W41" i="1"/>
  <c r="O41" i="1" s="1"/>
  <c r="F42" i="1"/>
  <c r="N42" i="1"/>
  <c r="U42" i="1"/>
  <c r="V42" i="1"/>
  <c r="W42" i="1"/>
  <c r="O42" i="1" s="1"/>
  <c r="F43" i="1"/>
  <c r="N43" i="1"/>
  <c r="U43" i="1"/>
  <c r="V43" i="1"/>
  <c r="W43" i="1"/>
  <c r="O43" i="1" s="1"/>
  <c r="F44" i="1"/>
  <c r="N44" i="1"/>
  <c r="U44" i="1"/>
  <c r="V44" i="1"/>
  <c r="W44" i="1"/>
  <c r="O44" i="1" s="1"/>
  <c r="F45" i="1"/>
  <c r="N45" i="1"/>
  <c r="U45" i="1"/>
  <c r="V45" i="1"/>
  <c r="W45" i="1"/>
  <c r="O45" i="1" s="1"/>
  <c r="F46" i="1"/>
  <c r="N46" i="1"/>
  <c r="U46" i="1"/>
  <c r="V46" i="1"/>
  <c r="W46" i="1"/>
  <c r="O46" i="1" s="1"/>
  <c r="F47" i="1"/>
  <c r="N47" i="1"/>
  <c r="G47" i="1" s="1"/>
  <c r="U47" i="1"/>
  <c r="V47" i="1"/>
  <c r="W47" i="1"/>
  <c r="O47" i="1" s="1"/>
  <c r="F48" i="1"/>
  <c r="N48" i="1"/>
  <c r="U48" i="1"/>
  <c r="V48" i="1"/>
  <c r="G48" i="1" s="1"/>
  <c r="W48" i="1"/>
  <c r="O48" i="1" s="1"/>
  <c r="F49" i="1"/>
  <c r="N49" i="1"/>
  <c r="U49" i="1"/>
  <c r="V49" i="1"/>
  <c r="W49" i="1"/>
  <c r="O49" i="1" s="1"/>
  <c r="F50" i="1"/>
  <c r="N50" i="1"/>
  <c r="U50" i="1"/>
  <c r="V50" i="1"/>
  <c r="W50" i="1"/>
  <c r="O50" i="1" s="1"/>
  <c r="F51" i="1"/>
  <c r="N51" i="1"/>
  <c r="U51" i="1"/>
  <c r="V51" i="1"/>
  <c r="W51" i="1"/>
  <c r="O51" i="1" s="1"/>
  <c r="F52" i="1"/>
  <c r="N52" i="1"/>
  <c r="U52" i="1"/>
  <c r="V52" i="1"/>
  <c r="W52" i="1"/>
  <c r="O52" i="1" s="1"/>
  <c r="F53" i="1"/>
  <c r="N53" i="1"/>
  <c r="U53" i="1"/>
  <c r="V53" i="1"/>
  <c r="W53" i="1"/>
  <c r="O53" i="1" s="1"/>
  <c r="F54" i="1"/>
  <c r="N54" i="1"/>
  <c r="U54" i="1"/>
  <c r="V54" i="1"/>
  <c r="W54" i="1"/>
  <c r="O54" i="1" s="1"/>
  <c r="F55" i="1"/>
  <c r="N55" i="1"/>
  <c r="G55" i="1" s="1"/>
  <c r="U55" i="1"/>
  <c r="V55" i="1"/>
  <c r="W55" i="1"/>
  <c r="O55" i="1" s="1"/>
  <c r="F56" i="1"/>
  <c r="N56" i="1"/>
  <c r="O56" i="1"/>
  <c r="U56" i="1"/>
  <c r="V56" i="1"/>
  <c r="G56" i="1" s="1"/>
  <c r="W56" i="1"/>
  <c r="F57" i="1"/>
  <c r="N57" i="1"/>
  <c r="U57" i="1"/>
  <c r="V57" i="1"/>
  <c r="W57" i="1"/>
  <c r="O57" i="1" s="1"/>
  <c r="F58" i="1"/>
  <c r="N58" i="1"/>
  <c r="U58" i="1"/>
  <c r="V58" i="1"/>
  <c r="W58" i="1"/>
  <c r="O58" i="1" s="1"/>
  <c r="F59" i="1"/>
  <c r="N59" i="1"/>
  <c r="U59" i="1"/>
  <c r="V59" i="1"/>
  <c r="W59" i="1"/>
  <c r="O59" i="1" s="1"/>
  <c r="F60" i="1"/>
  <c r="N60" i="1"/>
  <c r="U60" i="1"/>
  <c r="V60" i="1"/>
  <c r="W60" i="1"/>
  <c r="O60" i="1" s="1"/>
  <c r="F61" i="1"/>
  <c r="N61" i="1"/>
  <c r="U61" i="1"/>
  <c r="V61" i="1"/>
  <c r="W61" i="1"/>
  <c r="O61" i="1" s="1"/>
  <c r="F62" i="1"/>
  <c r="N62" i="1"/>
  <c r="U62" i="1"/>
  <c r="V62" i="1"/>
  <c r="W62" i="1"/>
  <c r="O62" i="1" s="1"/>
  <c r="F63" i="1"/>
  <c r="N63" i="1"/>
  <c r="G63" i="1" s="1"/>
  <c r="U63" i="1"/>
  <c r="V63" i="1"/>
  <c r="W63" i="1"/>
  <c r="O63" i="1" s="1"/>
  <c r="F64" i="1"/>
  <c r="N64" i="1"/>
  <c r="U64" i="1"/>
  <c r="V64" i="1"/>
  <c r="G64" i="1" s="1"/>
  <c r="W64" i="1"/>
  <c r="O64" i="1" s="1"/>
  <c r="F65" i="1"/>
  <c r="N65" i="1"/>
  <c r="U65" i="1"/>
  <c r="V65" i="1"/>
  <c r="W65" i="1"/>
  <c r="O65" i="1" s="1"/>
  <c r="F66" i="1"/>
  <c r="N66" i="1"/>
  <c r="U66" i="1"/>
  <c r="V66" i="1"/>
  <c r="W66" i="1"/>
  <c r="O66" i="1" s="1"/>
  <c r="F67" i="1"/>
  <c r="N67" i="1"/>
  <c r="U67" i="1"/>
  <c r="V67" i="1"/>
  <c r="W67" i="1"/>
  <c r="O67" i="1" s="1"/>
  <c r="F68" i="1"/>
  <c r="N68" i="1"/>
  <c r="U68" i="1"/>
  <c r="V68" i="1"/>
  <c r="W68" i="1"/>
  <c r="O68" i="1" s="1"/>
  <c r="F69" i="1"/>
  <c r="N69" i="1"/>
  <c r="U69" i="1"/>
  <c r="V69" i="1"/>
  <c r="W69" i="1"/>
  <c r="O69" i="1" s="1"/>
  <c r="F70" i="1"/>
  <c r="N70" i="1"/>
  <c r="U70" i="1"/>
  <c r="V70" i="1"/>
  <c r="W70" i="1"/>
  <c r="O70" i="1" s="1"/>
  <c r="F71" i="1"/>
  <c r="N71" i="1"/>
  <c r="G71" i="1" s="1"/>
  <c r="U71" i="1"/>
  <c r="V71" i="1"/>
  <c r="W71" i="1"/>
  <c r="O71" i="1" s="1"/>
  <c r="F72" i="1"/>
  <c r="N72" i="1"/>
  <c r="O72" i="1"/>
  <c r="U72" i="1"/>
  <c r="V72" i="1"/>
  <c r="G72" i="1" s="1"/>
  <c r="W72" i="1"/>
  <c r="F73" i="1"/>
  <c r="N73" i="1"/>
  <c r="U73" i="1"/>
  <c r="V73" i="1"/>
  <c r="W73" i="1"/>
  <c r="O73" i="1" s="1"/>
  <c r="F74" i="1"/>
  <c r="N74" i="1"/>
  <c r="U74" i="1"/>
  <c r="V74" i="1"/>
  <c r="W74" i="1"/>
  <c r="O74" i="1" s="1"/>
  <c r="F75" i="1"/>
  <c r="N75" i="1"/>
  <c r="U75" i="1"/>
  <c r="V75" i="1"/>
  <c r="W75" i="1"/>
  <c r="O75" i="1" s="1"/>
  <c r="F76" i="1"/>
  <c r="N76" i="1"/>
  <c r="U76" i="1"/>
  <c r="V76" i="1"/>
  <c r="W76" i="1"/>
  <c r="O76" i="1" s="1"/>
  <c r="F77" i="1"/>
  <c r="N77" i="1"/>
  <c r="U77" i="1"/>
  <c r="V77" i="1"/>
  <c r="W77" i="1"/>
  <c r="O77" i="1" s="1"/>
  <c r="F78" i="1"/>
  <c r="N78" i="1"/>
  <c r="U78" i="1"/>
  <c r="V78" i="1"/>
  <c r="W78" i="1"/>
  <c r="O78" i="1" s="1"/>
  <c r="F79" i="1"/>
  <c r="N79" i="1"/>
  <c r="G79" i="1" s="1"/>
  <c r="U79" i="1"/>
  <c r="V79" i="1"/>
  <c r="W79" i="1"/>
  <c r="O79" i="1" s="1"/>
  <c r="F80" i="1"/>
  <c r="N80" i="1"/>
  <c r="U80" i="1"/>
  <c r="V80" i="1"/>
  <c r="G80" i="1" s="1"/>
  <c r="W80" i="1"/>
  <c r="O80" i="1" s="1"/>
  <c r="F81" i="1"/>
  <c r="N81" i="1"/>
  <c r="U81" i="1"/>
  <c r="V81" i="1"/>
  <c r="W81" i="1"/>
  <c r="O81" i="1" s="1"/>
  <c r="F82" i="1"/>
  <c r="N82" i="1"/>
  <c r="U82" i="1"/>
  <c r="V82" i="1"/>
  <c r="W82" i="1"/>
  <c r="O82" i="1" s="1"/>
  <c r="F83" i="1"/>
  <c r="N83" i="1"/>
  <c r="U83" i="1"/>
  <c r="V83" i="1"/>
  <c r="W83" i="1"/>
  <c r="O83" i="1" s="1"/>
  <c r="F84" i="1"/>
  <c r="N84" i="1"/>
  <c r="U84" i="1"/>
  <c r="V84" i="1"/>
  <c r="W84" i="1"/>
  <c r="O84" i="1" s="1"/>
  <c r="F85" i="1"/>
  <c r="N85" i="1"/>
  <c r="U85" i="1"/>
  <c r="V85" i="1"/>
  <c r="W85" i="1"/>
  <c r="O85" i="1" s="1"/>
  <c r="F86" i="1"/>
  <c r="N86" i="1"/>
  <c r="U86" i="1"/>
  <c r="V86" i="1"/>
  <c r="W86" i="1"/>
  <c r="O86" i="1" s="1"/>
  <c r="F87" i="1"/>
  <c r="N87" i="1"/>
  <c r="G87" i="1" s="1"/>
  <c r="U87" i="1"/>
  <c r="V87" i="1"/>
  <c r="W87" i="1"/>
  <c r="O87" i="1" s="1"/>
  <c r="F88" i="1"/>
  <c r="N88" i="1"/>
  <c r="O88" i="1"/>
  <c r="U88" i="1"/>
  <c r="V88" i="1"/>
  <c r="G88" i="1" s="1"/>
  <c r="W88" i="1"/>
  <c r="F89" i="1"/>
  <c r="N89" i="1"/>
  <c r="U89" i="1"/>
  <c r="V89" i="1"/>
  <c r="W89" i="1"/>
  <c r="O89" i="1" s="1"/>
  <c r="F90" i="1"/>
  <c r="N90" i="1"/>
  <c r="U90" i="1"/>
  <c r="V90" i="1"/>
  <c r="W90" i="1"/>
  <c r="O90" i="1" s="1"/>
  <c r="F91" i="1"/>
  <c r="N91" i="1"/>
  <c r="U91" i="1"/>
  <c r="V91" i="1"/>
  <c r="W91" i="1"/>
  <c r="O91" i="1" s="1"/>
  <c r="F92" i="1"/>
  <c r="N92" i="1"/>
  <c r="U92" i="1"/>
  <c r="V92" i="1"/>
  <c r="W92" i="1"/>
  <c r="O92" i="1" s="1"/>
  <c r="F93" i="1"/>
  <c r="N93" i="1"/>
  <c r="U93" i="1"/>
  <c r="V93" i="1"/>
  <c r="W93" i="1"/>
  <c r="O93" i="1" s="1"/>
  <c r="F94" i="1"/>
  <c r="N94" i="1"/>
  <c r="U94" i="1"/>
  <c r="V94" i="1"/>
  <c r="W94" i="1"/>
  <c r="O94" i="1" s="1"/>
  <c r="F95" i="1"/>
  <c r="N95" i="1"/>
  <c r="G95" i="1" s="1"/>
  <c r="U95" i="1"/>
  <c r="V95" i="1"/>
  <c r="W95" i="1"/>
  <c r="O95" i="1" s="1"/>
  <c r="F96" i="1"/>
  <c r="N96" i="1"/>
  <c r="U96" i="1"/>
  <c r="V96" i="1"/>
  <c r="G96" i="1" s="1"/>
  <c r="W96" i="1"/>
  <c r="O96" i="1" s="1"/>
  <c r="F97" i="1"/>
  <c r="N97" i="1"/>
  <c r="U97" i="1"/>
  <c r="V97" i="1"/>
  <c r="W97" i="1"/>
  <c r="O97" i="1" s="1"/>
  <c r="F98" i="1"/>
  <c r="N98" i="1"/>
  <c r="U98" i="1"/>
  <c r="V98" i="1"/>
  <c r="W98" i="1"/>
  <c r="O98" i="1" s="1"/>
  <c r="F99" i="1"/>
  <c r="N99" i="1"/>
  <c r="U99" i="1"/>
  <c r="V99" i="1"/>
  <c r="W99" i="1"/>
  <c r="O99" i="1" s="1"/>
  <c r="F100" i="1"/>
  <c r="N100" i="1"/>
  <c r="U100" i="1"/>
  <c r="V100" i="1"/>
  <c r="W100" i="1"/>
  <c r="O100" i="1" s="1"/>
  <c r="F101" i="1"/>
  <c r="N101" i="1"/>
  <c r="U101" i="1"/>
  <c r="V101" i="1"/>
  <c r="W101" i="1"/>
  <c r="O101" i="1" s="1"/>
  <c r="F102" i="1"/>
  <c r="N102" i="1"/>
  <c r="U102" i="1"/>
  <c r="V102" i="1"/>
  <c r="W102" i="1"/>
  <c r="O102" i="1" s="1"/>
  <c r="F103" i="1"/>
  <c r="N103" i="1"/>
  <c r="G103" i="1" s="1"/>
  <c r="U103" i="1"/>
  <c r="V103" i="1"/>
  <c r="W103" i="1"/>
  <c r="O103" i="1" s="1"/>
  <c r="F104" i="1"/>
  <c r="N104" i="1"/>
  <c r="O104" i="1"/>
  <c r="U104" i="1"/>
  <c r="V104" i="1"/>
  <c r="G104" i="1" s="1"/>
  <c r="W104" i="1"/>
  <c r="F105" i="1"/>
  <c r="N105" i="1"/>
  <c r="U105" i="1"/>
  <c r="V105" i="1"/>
  <c r="W105" i="1"/>
  <c r="O105" i="1" s="1"/>
  <c r="F106" i="1"/>
  <c r="N106" i="1"/>
  <c r="U106" i="1"/>
  <c r="V106" i="1"/>
  <c r="W106" i="1"/>
  <c r="O106" i="1" s="1"/>
  <c r="F107" i="1"/>
  <c r="N107" i="1"/>
  <c r="U107" i="1"/>
  <c r="V107" i="1"/>
  <c r="W107" i="1"/>
  <c r="O107" i="1" s="1"/>
  <c r="F108" i="1"/>
  <c r="N108" i="1"/>
  <c r="U108" i="1"/>
  <c r="V108" i="1"/>
  <c r="W108" i="1"/>
  <c r="O108" i="1" s="1"/>
  <c r="F109" i="1"/>
  <c r="N109" i="1"/>
  <c r="U109" i="1"/>
  <c r="V109" i="1"/>
  <c r="W109" i="1"/>
  <c r="O109" i="1" s="1"/>
  <c r="F110" i="1"/>
  <c r="N110" i="1"/>
  <c r="U110" i="1"/>
  <c r="V110" i="1"/>
  <c r="W110" i="1"/>
  <c r="O110" i="1" s="1"/>
  <c r="F111" i="1"/>
  <c r="N111" i="1"/>
  <c r="G111" i="1" s="1"/>
  <c r="U111" i="1"/>
  <c r="V111" i="1"/>
  <c r="W111" i="1"/>
  <c r="O111" i="1" s="1"/>
  <c r="F112" i="1"/>
  <c r="N112" i="1"/>
  <c r="U112" i="1"/>
  <c r="V112" i="1"/>
  <c r="G112" i="1" s="1"/>
  <c r="W112" i="1"/>
  <c r="O112" i="1" s="1"/>
  <c r="F113" i="1"/>
  <c r="N113" i="1"/>
  <c r="U113" i="1"/>
  <c r="V113" i="1"/>
  <c r="W113" i="1"/>
  <c r="O113" i="1" s="1"/>
  <c r="F114" i="1"/>
  <c r="N114" i="1"/>
  <c r="U114" i="1"/>
  <c r="V114" i="1"/>
  <c r="W114" i="1"/>
  <c r="O114" i="1" s="1"/>
  <c r="F115" i="1"/>
  <c r="N115" i="1"/>
  <c r="U115" i="1"/>
  <c r="V115" i="1"/>
  <c r="W115" i="1"/>
  <c r="O115" i="1" s="1"/>
  <c r="F116" i="1"/>
  <c r="N116" i="1"/>
  <c r="U116" i="1"/>
  <c r="V116" i="1"/>
  <c r="W116" i="1"/>
  <c r="O116" i="1" s="1"/>
  <c r="F117" i="1"/>
  <c r="N117" i="1"/>
  <c r="U117" i="1"/>
  <c r="V117" i="1"/>
  <c r="W117" i="1"/>
  <c r="O117" i="1" s="1"/>
  <c r="F118" i="1"/>
  <c r="N118" i="1"/>
  <c r="U118" i="1"/>
  <c r="V118" i="1"/>
  <c r="W118" i="1"/>
  <c r="O118" i="1" s="1"/>
  <c r="F119" i="1"/>
  <c r="N119" i="1"/>
  <c r="G119" i="1" s="1"/>
  <c r="U119" i="1"/>
  <c r="V119" i="1"/>
  <c r="W119" i="1"/>
  <c r="O119" i="1" s="1"/>
  <c r="F120" i="1"/>
  <c r="N120" i="1"/>
  <c r="O120" i="1"/>
  <c r="U120" i="1"/>
  <c r="V120" i="1"/>
  <c r="G120" i="1" s="1"/>
  <c r="W120" i="1"/>
  <c r="F121" i="1"/>
  <c r="N121" i="1"/>
  <c r="O121" i="1"/>
  <c r="U121" i="1"/>
  <c r="V121" i="1"/>
  <c r="W121" i="1"/>
  <c r="F122" i="1"/>
  <c r="N122" i="1"/>
  <c r="U122" i="1"/>
  <c r="V122" i="1"/>
  <c r="W122" i="1"/>
  <c r="O122" i="1" s="1"/>
  <c r="F123" i="1"/>
  <c r="N123" i="1"/>
  <c r="U123" i="1"/>
  <c r="V123" i="1"/>
  <c r="W123" i="1"/>
  <c r="O123" i="1" s="1"/>
  <c r="F124" i="1"/>
  <c r="N124" i="1"/>
  <c r="U124" i="1"/>
  <c r="V124" i="1"/>
  <c r="W124" i="1"/>
  <c r="O124" i="1" s="1"/>
  <c r="F125" i="1"/>
  <c r="N125" i="1"/>
  <c r="U125" i="1"/>
  <c r="V125" i="1"/>
  <c r="W125" i="1"/>
  <c r="O125" i="1" s="1"/>
  <c r="F126" i="1"/>
  <c r="N126" i="1"/>
  <c r="U126" i="1"/>
  <c r="V126" i="1"/>
  <c r="W126" i="1"/>
  <c r="O126" i="1" s="1"/>
  <c r="F127" i="1"/>
  <c r="N127" i="1"/>
  <c r="U127" i="1"/>
  <c r="V127" i="1"/>
  <c r="W127" i="1"/>
  <c r="O127" i="1" s="1"/>
  <c r="F128" i="1"/>
  <c r="N128" i="1"/>
  <c r="G128" i="1" s="1"/>
  <c r="U128" i="1"/>
  <c r="V128" i="1"/>
  <c r="W128" i="1"/>
  <c r="O128" i="1" s="1"/>
  <c r="F129" i="1"/>
  <c r="N129" i="1"/>
  <c r="U129" i="1"/>
  <c r="V129" i="1"/>
  <c r="G129" i="1" s="1"/>
  <c r="W129" i="1"/>
  <c r="O129" i="1" s="1"/>
  <c r="F130" i="1"/>
  <c r="N130" i="1"/>
  <c r="U130" i="1"/>
  <c r="V130" i="1"/>
  <c r="W130" i="1"/>
  <c r="O130" i="1" s="1"/>
  <c r="F131" i="1"/>
  <c r="N131" i="1"/>
  <c r="U131" i="1"/>
  <c r="V131" i="1"/>
  <c r="W131" i="1"/>
  <c r="O131" i="1" s="1"/>
  <c r="F132" i="1"/>
  <c r="N132" i="1"/>
  <c r="U132" i="1"/>
  <c r="V132" i="1"/>
  <c r="W132" i="1"/>
  <c r="O132" i="1" s="1"/>
  <c r="F133" i="1"/>
  <c r="N133" i="1"/>
  <c r="U133" i="1"/>
  <c r="V133" i="1"/>
  <c r="W133" i="1"/>
  <c r="O133" i="1" s="1"/>
  <c r="F134" i="1"/>
  <c r="N134" i="1"/>
  <c r="U134" i="1"/>
  <c r="V134" i="1"/>
  <c r="W134" i="1"/>
  <c r="O134" i="1" s="1"/>
  <c r="F135" i="1"/>
  <c r="N135" i="1"/>
  <c r="U135" i="1"/>
  <c r="V135" i="1"/>
  <c r="W135" i="1"/>
  <c r="O135" i="1" s="1"/>
  <c r="F136" i="1"/>
  <c r="N136" i="1"/>
  <c r="G136" i="1" s="1"/>
  <c r="U136" i="1"/>
  <c r="V136" i="1"/>
  <c r="W136" i="1"/>
  <c r="O136" i="1" s="1"/>
  <c r="F137" i="1"/>
  <c r="N137" i="1"/>
  <c r="O137" i="1"/>
  <c r="U137" i="1"/>
  <c r="V137" i="1"/>
  <c r="G137" i="1" s="1"/>
  <c r="W137" i="1"/>
  <c r="F138" i="1"/>
  <c r="N138" i="1"/>
  <c r="U138" i="1"/>
  <c r="V138" i="1"/>
  <c r="W138" i="1"/>
  <c r="O138" i="1" s="1"/>
  <c r="F139" i="1"/>
  <c r="N139" i="1"/>
  <c r="U139" i="1"/>
  <c r="V139" i="1"/>
  <c r="W139" i="1"/>
  <c r="O139" i="1" s="1"/>
  <c r="F140" i="1"/>
  <c r="N140" i="1"/>
  <c r="U140" i="1"/>
  <c r="V140" i="1"/>
  <c r="W140" i="1"/>
  <c r="O140" i="1" s="1"/>
  <c r="F141" i="1"/>
  <c r="N141" i="1"/>
  <c r="U141" i="1"/>
  <c r="V141" i="1"/>
  <c r="W141" i="1"/>
  <c r="O141" i="1" s="1"/>
  <c r="F142" i="1"/>
  <c r="N142" i="1"/>
  <c r="U142" i="1"/>
  <c r="V142" i="1"/>
  <c r="W142" i="1"/>
  <c r="O142" i="1" s="1"/>
  <c r="F143" i="1"/>
  <c r="N143" i="1"/>
  <c r="U143" i="1"/>
  <c r="V143" i="1"/>
  <c r="W143" i="1"/>
  <c r="O143" i="1" s="1"/>
  <c r="F144" i="1"/>
  <c r="N144" i="1"/>
  <c r="G144" i="1" s="1"/>
  <c r="U144" i="1"/>
  <c r="V144" i="1"/>
  <c r="W144" i="1"/>
  <c r="O144" i="1" s="1"/>
  <c r="F145" i="1"/>
  <c r="N145" i="1"/>
  <c r="U145" i="1"/>
  <c r="V145" i="1"/>
  <c r="G145" i="1" s="1"/>
  <c r="W145" i="1"/>
  <c r="O145" i="1" s="1"/>
  <c r="F146" i="1"/>
  <c r="N146" i="1"/>
  <c r="U146" i="1"/>
  <c r="V146" i="1"/>
  <c r="W146" i="1"/>
  <c r="O146" i="1" s="1"/>
  <c r="F147" i="1"/>
  <c r="N147" i="1"/>
  <c r="U147" i="1"/>
  <c r="V147" i="1"/>
  <c r="W147" i="1"/>
  <c r="O147" i="1" s="1"/>
  <c r="F148" i="1"/>
  <c r="N148" i="1"/>
  <c r="U148" i="1"/>
  <c r="V148" i="1"/>
  <c r="W148" i="1"/>
  <c r="O148" i="1" s="1"/>
  <c r="F149" i="1"/>
  <c r="N149" i="1"/>
  <c r="U149" i="1"/>
  <c r="V149" i="1"/>
  <c r="W149" i="1"/>
  <c r="O149" i="1" s="1"/>
  <c r="F150" i="1"/>
  <c r="N150" i="1"/>
  <c r="U150" i="1"/>
  <c r="V150" i="1"/>
  <c r="W150" i="1"/>
  <c r="O150" i="1" s="1"/>
  <c r="F151" i="1"/>
  <c r="N151" i="1"/>
  <c r="U151" i="1"/>
  <c r="V151" i="1"/>
  <c r="W151" i="1"/>
  <c r="O151" i="1" s="1"/>
  <c r="F152" i="1"/>
  <c r="N152" i="1"/>
  <c r="G152" i="1" s="1"/>
  <c r="U152" i="1"/>
  <c r="V152" i="1"/>
  <c r="W152" i="1"/>
  <c r="O152" i="1" s="1"/>
  <c r="F153" i="1"/>
  <c r="N153" i="1"/>
  <c r="O153" i="1"/>
  <c r="U153" i="1"/>
  <c r="V153" i="1"/>
  <c r="G153" i="1" s="1"/>
  <c r="W153" i="1"/>
  <c r="F154" i="1"/>
  <c r="N154" i="1"/>
  <c r="U154" i="1"/>
  <c r="V154" i="1"/>
  <c r="W154" i="1"/>
  <c r="O154" i="1" s="1"/>
  <c r="F155" i="1"/>
  <c r="N155" i="1"/>
  <c r="U155" i="1"/>
  <c r="V155" i="1"/>
  <c r="W155" i="1"/>
  <c r="O155" i="1" s="1"/>
  <c r="F156" i="1"/>
  <c r="N156" i="1"/>
  <c r="U156" i="1"/>
  <c r="V156" i="1"/>
  <c r="W156" i="1"/>
  <c r="O156" i="1" s="1"/>
  <c r="F157" i="1"/>
  <c r="N157" i="1"/>
  <c r="U157" i="1"/>
  <c r="V157" i="1"/>
  <c r="W157" i="1"/>
  <c r="O157" i="1" s="1"/>
  <c r="F158" i="1"/>
  <c r="N158" i="1"/>
  <c r="U158" i="1"/>
  <c r="V158" i="1"/>
  <c r="W158" i="1"/>
  <c r="O158" i="1" s="1"/>
  <c r="F159" i="1"/>
  <c r="N159" i="1"/>
  <c r="U159" i="1"/>
  <c r="V159" i="1"/>
  <c r="W159" i="1"/>
  <c r="O159" i="1" s="1"/>
  <c r="F160" i="1"/>
  <c r="N160" i="1"/>
  <c r="G160" i="1" s="1"/>
  <c r="U160" i="1"/>
  <c r="V160" i="1"/>
  <c r="W160" i="1"/>
  <c r="O160" i="1" s="1"/>
  <c r="F161" i="1"/>
  <c r="N161" i="1"/>
  <c r="U161" i="1"/>
  <c r="V161" i="1"/>
  <c r="G161" i="1" s="1"/>
  <c r="W161" i="1"/>
  <c r="O161" i="1" s="1"/>
  <c r="F162" i="1"/>
  <c r="N162" i="1"/>
  <c r="U162" i="1"/>
  <c r="V162" i="1"/>
  <c r="W162" i="1"/>
  <c r="O162" i="1" s="1"/>
  <c r="F163" i="1"/>
  <c r="N163" i="1"/>
  <c r="U163" i="1"/>
  <c r="V163" i="1"/>
  <c r="W163" i="1"/>
  <c r="O163" i="1" s="1"/>
  <c r="F164" i="1"/>
  <c r="N164" i="1"/>
  <c r="U164" i="1"/>
  <c r="V164" i="1"/>
  <c r="W164" i="1"/>
  <c r="O164" i="1" s="1"/>
  <c r="F165" i="1"/>
  <c r="N165" i="1"/>
  <c r="U165" i="1"/>
  <c r="V165" i="1"/>
  <c r="W165" i="1"/>
  <c r="O165" i="1" s="1"/>
  <c r="F166" i="1"/>
  <c r="N166" i="1"/>
  <c r="U166" i="1"/>
  <c r="V166" i="1"/>
  <c r="W166" i="1"/>
  <c r="O166" i="1" s="1"/>
  <c r="F167" i="1"/>
  <c r="N167" i="1"/>
  <c r="U167" i="1"/>
  <c r="V167" i="1"/>
  <c r="W167" i="1"/>
  <c r="O167" i="1" s="1"/>
  <c r="F168" i="1"/>
  <c r="N168" i="1"/>
  <c r="G168" i="1" s="1"/>
  <c r="U168" i="1"/>
  <c r="V168" i="1"/>
  <c r="W168" i="1"/>
  <c r="O168" i="1" s="1"/>
  <c r="F169" i="1"/>
  <c r="N169" i="1"/>
  <c r="O169" i="1"/>
  <c r="U169" i="1"/>
  <c r="V169" i="1"/>
  <c r="G169" i="1" s="1"/>
  <c r="W169" i="1"/>
  <c r="F170" i="1"/>
  <c r="N170" i="1"/>
  <c r="U170" i="1"/>
  <c r="V170" i="1"/>
  <c r="W170" i="1"/>
  <c r="O170" i="1" s="1"/>
  <c r="F171" i="1"/>
  <c r="N171" i="1"/>
  <c r="U171" i="1"/>
  <c r="V171" i="1"/>
  <c r="W171" i="1"/>
  <c r="O171" i="1" s="1"/>
  <c r="F172" i="1"/>
  <c r="N172" i="1"/>
  <c r="U172" i="1"/>
  <c r="V172" i="1"/>
  <c r="W172" i="1"/>
  <c r="O172" i="1" s="1"/>
  <c r="F173" i="1"/>
  <c r="N173" i="1"/>
  <c r="U173" i="1"/>
  <c r="V173" i="1"/>
  <c r="W173" i="1"/>
  <c r="O173" i="1" s="1"/>
  <c r="F174" i="1"/>
  <c r="N174" i="1"/>
  <c r="U174" i="1"/>
  <c r="V174" i="1"/>
  <c r="W174" i="1"/>
  <c r="O174" i="1" s="1"/>
  <c r="F175" i="1"/>
  <c r="N175" i="1"/>
  <c r="U175" i="1"/>
  <c r="V175" i="1"/>
  <c r="W175" i="1"/>
  <c r="O175" i="1" s="1"/>
  <c r="F176" i="1"/>
  <c r="N176" i="1"/>
  <c r="G176" i="1" s="1"/>
  <c r="U176" i="1"/>
  <c r="V176" i="1"/>
  <c r="W176" i="1"/>
  <c r="O176" i="1" s="1"/>
  <c r="F177" i="1"/>
  <c r="N177" i="1"/>
  <c r="U177" i="1"/>
  <c r="V177" i="1"/>
  <c r="G177" i="1" s="1"/>
  <c r="W177" i="1"/>
  <c r="O177" i="1" s="1"/>
  <c r="F178" i="1"/>
  <c r="N178" i="1"/>
  <c r="U178" i="1"/>
  <c r="V178" i="1"/>
  <c r="W178" i="1"/>
  <c r="O178" i="1" s="1"/>
  <c r="F179" i="1"/>
  <c r="N179" i="1"/>
  <c r="U179" i="1"/>
  <c r="V179" i="1"/>
  <c r="W179" i="1"/>
  <c r="O179" i="1" s="1"/>
  <c r="F180" i="1"/>
  <c r="N180" i="1"/>
  <c r="U180" i="1"/>
  <c r="V180" i="1"/>
  <c r="W180" i="1"/>
  <c r="O180" i="1" s="1"/>
  <c r="F181" i="1"/>
  <c r="N181" i="1"/>
  <c r="U181" i="1"/>
  <c r="V181" i="1"/>
  <c r="W181" i="1"/>
  <c r="O181" i="1" s="1"/>
  <c r="F182" i="1"/>
  <c r="N182" i="1"/>
  <c r="U182" i="1"/>
  <c r="V182" i="1"/>
  <c r="W182" i="1"/>
  <c r="O182" i="1" s="1"/>
  <c r="F183" i="1"/>
  <c r="N183" i="1"/>
  <c r="U183" i="1"/>
  <c r="V183" i="1"/>
  <c r="W183" i="1"/>
  <c r="O183" i="1" s="1"/>
  <c r="F184" i="1"/>
  <c r="N184" i="1"/>
  <c r="G184" i="1" s="1"/>
  <c r="U184" i="1"/>
  <c r="V184" i="1"/>
  <c r="W184" i="1"/>
  <c r="O184" i="1" s="1"/>
  <c r="F185" i="1"/>
  <c r="N185" i="1"/>
  <c r="O185" i="1"/>
  <c r="U185" i="1"/>
  <c r="V185" i="1"/>
  <c r="G185" i="1" s="1"/>
  <c r="W185" i="1"/>
  <c r="F186" i="1"/>
  <c r="N186" i="1"/>
  <c r="U186" i="1"/>
  <c r="V186" i="1"/>
  <c r="W186" i="1"/>
  <c r="O186" i="1" s="1"/>
  <c r="F187" i="1"/>
  <c r="N187" i="1"/>
  <c r="U187" i="1"/>
  <c r="V187" i="1"/>
  <c r="W187" i="1"/>
  <c r="O187" i="1" s="1"/>
  <c r="F188" i="1"/>
  <c r="N188" i="1"/>
  <c r="U188" i="1"/>
  <c r="V188" i="1"/>
  <c r="W188" i="1"/>
  <c r="O188" i="1" s="1"/>
  <c r="F189" i="1"/>
  <c r="N189" i="1"/>
  <c r="U189" i="1"/>
  <c r="V189" i="1"/>
  <c r="W189" i="1"/>
  <c r="O189" i="1" s="1"/>
  <c r="F190" i="1"/>
  <c r="N190" i="1"/>
  <c r="U190" i="1"/>
  <c r="V190" i="1"/>
  <c r="W190" i="1"/>
  <c r="O190" i="1" s="1"/>
  <c r="F191" i="1"/>
  <c r="N191" i="1"/>
  <c r="U191" i="1"/>
  <c r="V191" i="1"/>
  <c r="W191" i="1"/>
  <c r="O191" i="1" s="1"/>
  <c r="F192" i="1"/>
  <c r="N192" i="1"/>
  <c r="G192" i="1" s="1"/>
  <c r="U192" i="1"/>
  <c r="V192" i="1"/>
  <c r="W192" i="1"/>
  <c r="O192" i="1" s="1"/>
  <c r="F193" i="1"/>
  <c r="N193" i="1"/>
  <c r="U193" i="1"/>
  <c r="V193" i="1"/>
  <c r="G193" i="1" s="1"/>
  <c r="W193" i="1"/>
  <c r="O193" i="1" s="1"/>
  <c r="F194" i="1"/>
  <c r="N194" i="1"/>
  <c r="U194" i="1"/>
  <c r="V194" i="1"/>
  <c r="W194" i="1"/>
  <c r="O194" i="1" s="1"/>
  <c r="F195" i="1"/>
  <c r="N195" i="1"/>
  <c r="U195" i="1"/>
  <c r="V195" i="1"/>
  <c r="W195" i="1"/>
  <c r="O195" i="1" s="1"/>
  <c r="F196" i="1"/>
  <c r="N196" i="1"/>
  <c r="U196" i="1"/>
  <c r="V196" i="1"/>
  <c r="W196" i="1"/>
  <c r="O196" i="1" s="1"/>
  <c r="F197" i="1"/>
  <c r="N197" i="1"/>
  <c r="U197" i="1"/>
  <c r="V197" i="1"/>
  <c r="W197" i="1"/>
  <c r="O197" i="1" s="1"/>
  <c r="F198" i="1"/>
  <c r="N198" i="1"/>
  <c r="U198" i="1"/>
  <c r="V198" i="1"/>
  <c r="W198" i="1"/>
  <c r="O198" i="1" s="1"/>
  <c r="F199" i="1"/>
  <c r="N199" i="1"/>
  <c r="U199" i="1"/>
  <c r="V199" i="1"/>
  <c r="W199" i="1"/>
  <c r="O199" i="1" s="1"/>
  <c r="F200" i="1"/>
  <c r="N200" i="1"/>
  <c r="G200" i="1" s="1"/>
  <c r="U200" i="1"/>
  <c r="V200" i="1"/>
  <c r="W200" i="1"/>
  <c r="O200" i="1" s="1"/>
  <c r="F201" i="1"/>
  <c r="N201" i="1"/>
  <c r="O201" i="1"/>
  <c r="U201" i="1"/>
  <c r="V201" i="1"/>
  <c r="G201" i="1" s="1"/>
  <c r="W201" i="1"/>
  <c r="F202" i="1"/>
  <c r="N202" i="1"/>
  <c r="U202" i="1"/>
  <c r="V202" i="1"/>
  <c r="W202" i="1"/>
  <c r="O202" i="1" s="1"/>
  <c r="F203" i="1"/>
  <c r="N203" i="1"/>
  <c r="U203" i="1"/>
  <c r="V203" i="1"/>
  <c r="W203" i="1"/>
  <c r="O203" i="1" s="1"/>
  <c r="F204" i="1"/>
  <c r="N204" i="1"/>
  <c r="U204" i="1"/>
  <c r="V204" i="1"/>
  <c r="W204" i="1"/>
  <c r="O204" i="1" s="1"/>
  <c r="F205" i="1"/>
  <c r="N205" i="1"/>
  <c r="U205" i="1"/>
  <c r="V205" i="1"/>
  <c r="W205" i="1"/>
  <c r="O205" i="1" s="1"/>
  <c r="F206" i="1"/>
  <c r="N206" i="1"/>
  <c r="U206" i="1"/>
  <c r="V206" i="1"/>
  <c r="W206" i="1"/>
  <c r="O206" i="1" s="1"/>
  <c r="F207" i="1"/>
  <c r="N207" i="1"/>
  <c r="U207" i="1"/>
  <c r="V207" i="1"/>
  <c r="W207" i="1"/>
  <c r="O207" i="1" s="1"/>
  <c r="F208" i="1"/>
  <c r="N208" i="1"/>
  <c r="G208" i="1" s="1"/>
  <c r="U208" i="1"/>
  <c r="V208" i="1"/>
  <c r="W208" i="1"/>
  <c r="O208" i="1" s="1"/>
  <c r="F209" i="1"/>
  <c r="N209" i="1"/>
  <c r="U209" i="1"/>
  <c r="V209" i="1"/>
  <c r="G209" i="1" s="1"/>
  <c r="W209" i="1"/>
  <c r="O209" i="1" s="1"/>
  <c r="F210" i="1"/>
  <c r="N210" i="1"/>
  <c r="U210" i="1"/>
  <c r="V210" i="1"/>
  <c r="W210" i="1"/>
  <c r="O210" i="1" s="1"/>
  <c r="F211" i="1"/>
  <c r="N211" i="1"/>
  <c r="U211" i="1"/>
  <c r="V211" i="1"/>
  <c r="W211" i="1"/>
  <c r="O211" i="1" s="1"/>
  <c r="F212" i="1"/>
  <c r="N212" i="1"/>
  <c r="U212" i="1"/>
  <c r="V212" i="1"/>
  <c r="W212" i="1"/>
  <c r="O212" i="1" s="1"/>
  <c r="F213" i="1"/>
  <c r="N213" i="1"/>
  <c r="U213" i="1"/>
  <c r="V213" i="1"/>
  <c r="W213" i="1"/>
  <c r="O213" i="1" s="1"/>
  <c r="F214" i="1"/>
  <c r="N214" i="1"/>
  <c r="U214" i="1"/>
  <c r="V214" i="1"/>
  <c r="W214" i="1"/>
  <c r="O214" i="1" s="1"/>
  <c r="F215" i="1"/>
  <c r="N215" i="1"/>
  <c r="U215" i="1"/>
  <c r="V215" i="1"/>
  <c r="W215" i="1"/>
  <c r="O215" i="1" s="1"/>
  <c r="F216" i="1"/>
  <c r="N216" i="1"/>
  <c r="G216" i="1" s="1"/>
  <c r="U216" i="1"/>
  <c r="V216" i="1"/>
  <c r="W216" i="1"/>
  <c r="O216" i="1" s="1"/>
  <c r="F217" i="1"/>
  <c r="N217" i="1"/>
  <c r="O217" i="1"/>
  <c r="U217" i="1"/>
  <c r="V217" i="1"/>
  <c r="G217" i="1" s="1"/>
  <c r="W217" i="1"/>
  <c r="F218" i="1"/>
  <c r="N218" i="1"/>
  <c r="U218" i="1"/>
  <c r="V218" i="1"/>
  <c r="W218" i="1"/>
  <c r="O218" i="1" s="1"/>
  <c r="F219" i="1"/>
  <c r="N219" i="1"/>
  <c r="U219" i="1"/>
  <c r="V219" i="1"/>
  <c r="W219" i="1"/>
  <c r="O219" i="1" s="1"/>
  <c r="F220" i="1"/>
  <c r="N220" i="1"/>
  <c r="U220" i="1"/>
  <c r="V220" i="1"/>
  <c r="W220" i="1"/>
  <c r="O220" i="1" s="1"/>
  <c r="F221" i="1"/>
  <c r="N221" i="1"/>
  <c r="U221" i="1"/>
  <c r="V221" i="1"/>
  <c r="W221" i="1"/>
  <c r="O221" i="1" s="1"/>
  <c r="F222" i="1"/>
  <c r="N222" i="1"/>
  <c r="U222" i="1"/>
  <c r="V222" i="1"/>
  <c r="W222" i="1"/>
  <c r="O222" i="1" s="1"/>
  <c r="F223" i="1"/>
  <c r="N223" i="1"/>
  <c r="U223" i="1"/>
  <c r="V223" i="1"/>
  <c r="W223" i="1"/>
  <c r="O223" i="1" s="1"/>
  <c r="F224" i="1"/>
  <c r="N224" i="1"/>
  <c r="G224" i="1" s="1"/>
  <c r="U224" i="1"/>
  <c r="V224" i="1"/>
  <c r="W224" i="1"/>
  <c r="O224" i="1" s="1"/>
  <c r="F225" i="1"/>
  <c r="N225" i="1"/>
  <c r="U225" i="1"/>
  <c r="V225" i="1"/>
  <c r="G225" i="1" s="1"/>
  <c r="W225" i="1"/>
  <c r="O225" i="1" s="1"/>
  <c r="F226" i="1"/>
  <c r="N226" i="1"/>
  <c r="U226" i="1"/>
  <c r="V226" i="1"/>
  <c r="W226" i="1"/>
  <c r="O226" i="1" s="1"/>
  <c r="F227" i="1"/>
  <c r="N227" i="1"/>
  <c r="U227" i="1"/>
  <c r="V227" i="1"/>
  <c r="W227" i="1"/>
  <c r="O227" i="1" s="1"/>
  <c r="F228" i="1"/>
  <c r="N228" i="1"/>
  <c r="U228" i="1"/>
  <c r="V228" i="1"/>
  <c r="W228" i="1"/>
  <c r="O228" i="1" s="1"/>
  <c r="F229" i="1"/>
  <c r="N229" i="1"/>
  <c r="U229" i="1"/>
  <c r="V229" i="1"/>
  <c r="W229" i="1"/>
  <c r="O229" i="1" s="1"/>
  <c r="F230" i="1"/>
  <c r="N230" i="1"/>
  <c r="U230" i="1"/>
  <c r="V230" i="1"/>
  <c r="W230" i="1"/>
  <c r="O230" i="1" s="1"/>
  <c r="F231" i="1"/>
  <c r="N231" i="1"/>
  <c r="U231" i="1"/>
  <c r="V231" i="1"/>
  <c r="W231" i="1"/>
  <c r="O231" i="1" s="1"/>
  <c r="F232" i="1"/>
  <c r="N232" i="1"/>
  <c r="G232" i="1" s="1"/>
  <c r="U232" i="1"/>
  <c r="V232" i="1"/>
  <c r="W232" i="1"/>
  <c r="O232" i="1" s="1"/>
  <c r="F233" i="1"/>
  <c r="N233" i="1"/>
  <c r="O233" i="1"/>
  <c r="U233" i="1"/>
  <c r="V233" i="1"/>
  <c r="G233" i="1" s="1"/>
  <c r="W233" i="1"/>
  <c r="F234" i="1"/>
  <c r="N234" i="1"/>
  <c r="U234" i="1"/>
  <c r="V234" i="1"/>
  <c r="W234" i="1"/>
  <c r="O234" i="1" s="1"/>
  <c r="F235" i="1"/>
  <c r="N235" i="1"/>
  <c r="U235" i="1"/>
  <c r="V235" i="1"/>
  <c r="W235" i="1"/>
  <c r="O235" i="1" s="1"/>
  <c r="F236" i="1"/>
  <c r="N236" i="1"/>
  <c r="U236" i="1"/>
  <c r="V236" i="1"/>
  <c r="W236" i="1"/>
  <c r="O236" i="1" s="1"/>
  <c r="F237" i="1"/>
  <c r="N237" i="1"/>
  <c r="U237" i="1"/>
  <c r="V237" i="1"/>
  <c r="W237" i="1"/>
  <c r="O237" i="1" s="1"/>
  <c r="F238" i="1"/>
  <c r="N238" i="1"/>
  <c r="U238" i="1"/>
  <c r="V238" i="1"/>
  <c r="W238" i="1"/>
  <c r="O238" i="1" s="1"/>
  <c r="F239" i="1"/>
  <c r="N239" i="1"/>
  <c r="U239" i="1"/>
  <c r="V239" i="1"/>
  <c r="W239" i="1"/>
  <c r="O239" i="1" s="1"/>
  <c r="F240" i="1"/>
  <c r="N240" i="1"/>
  <c r="G240" i="1" s="1"/>
  <c r="U240" i="1"/>
  <c r="V240" i="1"/>
  <c r="W240" i="1"/>
  <c r="O240" i="1" s="1"/>
  <c r="F241" i="1"/>
  <c r="N241" i="1"/>
  <c r="U241" i="1"/>
  <c r="V241" i="1"/>
  <c r="G241" i="1" s="1"/>
  <c r="W241" i="1"/>
  <c r="O241" i="1" s="1"/>
  <c r="F242" i="1"/>
  <c r="N242" i="1"/>
  <c r="U242" i="1"/>
  <c r="V242" i="1"/>
  <c r="W242" i="1"/>
  <c r="O242" i="1" s="1"/>
  <c r="F243" i="1"/>
  <c r="N243" i="1"/>
  <c r="U243" i="1"/>
  <c r="V243" i="1"/>
  <c r="W243" i="1"/>
  <c r="O243" i="1" s="1"/>
  <c r="F244" i="1"/>
  <c r="N244" i="1"/>
  <c r="U244" i="1"/>
  <c r="V244" i="1"/>
  <c r="W244" i="1"/>
  <c r="O244" i="1" s="1"/>
  <c r="F245" i="1"/>
  <c r="N245" i="1"/>
  <c r="U245" i="1"/>
  <c r="V245" i="1"/>
  <c r="W245" i="1"/>
  <c r="O245" i="1" s="1"/>
  <c r="F246" i="1"/>
  <c r="N246" i="1"/>
  <c r="U246" i="1"/>
  <c r="V246" i="1"/>
  <c r="W246" i="1"/>
  <c r="O246" i="1" s="1"/>
  <c r="F247" i="1"/>
  <c r="N247" i="1"/>
  <c r="U247" i="1"/>
  <c r="V247" i="1"/>
  <c r="W247" i="1"/>
  <c r="O247" i="1" s="1"/>
  <c r="F248" i="1"/>
  <c r="N248" i="1"/>
  <c r="G248" i="1" s="1"/>
  <c r="U248" i="1"/>
  <c r="V248" i="1"/>
  <c r="W248" i="1"/>
  <c r="O248" i="1" s="1"/>
  <c r="F249" i="1"/>
  <c r="N249" i="1"/>
  <c r="O249" i="1"/>
  <c r="U249" i="1"/>
  <c r="V249" i="1"/>
  <c r="G249" i="1" s="1"/>
  <c r="W249" i="1"/>
  <c r="F250" i="1"/>
  <c r="N250" i="1"/>
  <c r="U250" i="1"/>
  <c r="V250" i="1"/>
  <c r="W250" i="1"/>
  <c r="O250" i="1" s="1"/>
  <c r="F251" i="1"/>
  <c r="N251" i="1"/>
  <c r="U251" i="1"/>
  <c r="V251" i="1"/>
  <c r="W251" i="1"/>
  <c r="O251" i="1" s="1"/>
  <c r="F252" i="1"/>
  <c r="N252" i="1"/>
  <c r="U252" i="1"/>
  <c r="V252" i="1"/>
  <c r="W252" i="1"/>
  <c r="O252" i="1" s="1"/>
  <c r="F253" i="1"/>
  <c r="N253" i="1"/>
  <c r="U253" i="1"/>
  <c r="V253" i="1"/>
  <c r="W253" i="1"/>
  <c r="O253" i="1" s="1"/>
  <c r="F254" i="1"/>
  <c r="N254" i="1"/>
  <c r="U254" i="1"/>
  <c r="V254" i="1"/>
  <c r="W254" i="1"/>
  <c r="O254" i="1" s="1"/>
  <c r="F255" i="1"/>
  <c r="N255" i="1"/>
  <c r="U255" i="1"/>
  <c r="V255" i="1"/>
  <c r="W255" i="1"/>
  <c r="O255" i="1" s="1"/>
  <c r="F256" i="1"/>
  <c r="N256" i="1"/>
  <c r="G256" i="1" s="1"/>
  <c r="U256" i="1"/>
  <c r="V256" i="1"/>
  <c r="W256" i="1"/>
  <c r="O256" i="1" s="1"/>
  <c r="F257" i="1"/>
  <c r="N257" i="1"/>
  <c r="U257" i="1"/>
  <c r="V257" i="1"/>
  <c r="G257" i="1" s="1"/>
  <c r="W257" i="1"/>
  <c r="O257" i="1" s="1"/>
  <c r="F258" i="1"/>
  <c r="N258" i="1"/>
  <c r="U258" i="1"/>
  <c r="V258" i="1"/>
  <c r="W258" i="1"/>
  <c r="O258" i="1" s="1"/>
  <c r="F259" i="1"/>
  <c r="N259" i="1"/>
  <c r="U259" i="1"/>
  <c r="V259" i="1"/>
  <c r="W259" i="1"/>
  <c r="O259" i="1" s="1"/>
  <c r="F260" i="1"/>
  <c r="N260" i="1"/>
  <c r="U260" i="1"/>
  <c r="V260" i="1"/>
  <c r="W260" i="1"/>
  <c r="O260" i="1" s="1"/>
  <c r="F261" i="1"/>
  <c r="N261" i="1"/>
  <c r="U261" i="1"/>
  <c r="V261" i="1"/>
  <c r="W261" i="1"/>
  <c r="O261" i="1" s="1"/>
  <c r="F262" i="1"/>
  <c r="N262" i="1"/>
  <c r="U262" i="1"/>
  <c r="V262" i="1"/>
  <c r="W262" i="1"/>
  <c r="O262" i="1" s="1"/>
  <c r="F263" i="1"/>
  <c r="N263" i="1"/>
  <c r="U263" i="1"/>
  <c r="V263" i="1"/>
  <c r="W263" i="1"/>
  <c r="O263" i="1" s="1"/>
  <c r="F264" i="1"/>
  <c r="N264" i="1"/>
  <c r="G264" i="1" s="1"/>
  <c r="U264" i="1"/>
  <c r="V264" i="1"/>
  <c r="W264" i="1"/>
  <c r="O264" i="1" s="1"/>
  <c r="F265" i="1"/>
  <c r="N265" i="1"/>
  <c r="O265" i="1"/>
  <c r="U265" i="1"/>
  <c r="V265" i="1"/>
  <c r="G265" i="1" s="1"/>
  <c r="W265" i="1"/>
  <c r="F266" i="1"/>
  <c r="N266" i="1"/>
  <c r="U266" i="1"/>
  <c r="V266" i="1"/>
  <c r="W266" i="1"/>
  <c r="O266" i="1" s="1"/>
  <c r="F267" i="1"/>
  <c r="N267" i="1"/>
  <c r="U267" i="1"/>
  <c r="V267" i="1"/>
  <c r="W267" i="1"/>
  <c r="O267" i="1" s="1"/>
  <c r="F268" i="1"/>
  <c r="N268" i="1"/>
  <c r="U268" i="1"/>
  <c r="V268" i="1"/>
  <c r="W268" i="1"/>
  <c r="O268" i="1" s="1"/>
  <c r="F269" i="1"/>
  <c r="N269" i="1"/>
  <c r="U269" i="1"/>
  <c r="V269" i="1"/>
  <c r="W269" i="1"/>
  <c r="O269" i="1" s="1"/>
  <c r="F270" i="1"/>
  <c r="N270" i="1"/>
  <c r="U270" i="1"/>
  <c r="V270" i="1"/>
  <c r="W270" i="1"/>
  <c r="O270" i="1" s="1"/>
  <c r="F271" i="1"/>
  <c r="N271" i="1"/>
  <c r="U271" i="1"/>
  <c r="V271" i="1"/>
  <c r="W271" i="1"/>
  <c r="O271" i="1" s="1"/>
  <c r="F272" i="1"/>
  <c r="N272" i="1"/>
  <c r="G272" i="1" s="1"/>
  <c r="U272" i="1"/>
  <c r="V272" i="1"/>
  <c r="W272" i="1"/>
  <c r="O272" i="1" s="1"/>
  <c r="F273" i="1"/>
  <c r="N273" i="1"/>
  <c r="U273" i="1"/>
  <c r="V273" i="1"/>
  <c r="G273" i="1" s="1"/>
  <c r="W273" i="1"/>
  <c r="O273" i="1" s="1"/>
  <c r="F274" i="1"/>
  <c r="N274" i="1"/>
  <c r="U274" i="1"/>
  <c r="V274" i="1"/>
  <c r="W274" i="1"/>
  <c r="O274" i="1" s="1"/>
  <c r="F275" i="1"/>
  <c r="N275" i="1"/>
  <c r="U275" i="1"/>
  <c r="V275" i="1"/>
  <c r="W275" i="1"/>
  <c r="O275" i="1" s="1"/>
  <c r="F276" i="1"/>
  <c r="N276" i="1"/>
  <c r="U276" i="1"/>
  <c r="V276" i="1"/>
  <c r="W276" i="1"/>
  <c r="O276" i="1" s="1"/>
  <c r="F277" i="1"/>
  <c r="N277" i="1"/>
  <c r="U277" i="1"/>
  <c r="V277" i="1"/>
  <c r="W277" i="1"/>
  <c r="O277" i="1" s="1"/>
  <c r="F278" i="1"/>
  <c r="N278" i="1"/>
  <c r="U278" i="1"/>
  <c r="V278" i="1"/>
  <c r="W278" i="1"/>
  <c r="O278" i="1" s="1"/>
  <c r="F279" i="1"/>
  <c r="N279" i="1"/>
  <c r="U279" i="1"/>
  <c r="V279" i="1"/>
  <c r="W279" i="1"/>
  <c r="O279" i="1" s="1"/>
  <c r="F280" i="1"/>
  <c r="N280" i="1"/>
  <c r="G280" i="1" s="1"/>
  <c r="U280" i="1"/>
  <c r="V280" i="1"/>
  <c r="W280" i="1"/>
  <c r="O280" i="1" s="1"/>
  <c r="F281" i="1"/>
  <c r="N281" i="1"/>
  <c r="O281" i="1"/>
  <c r="U281" i="1"/>
  <c r="V281" i="1"/>
  <c r="G281" i="1" s="1"/>
  <c r="W281" i="1"/>
  <c r="F282" i="1"/>
  <c r="N282" i="1"/>
  <c r="U282" i="1"/>
  <c r="V282" i="1"/>
  <c r="W282" i="1"/>
  <c r="O282" i="1" s="1"/>
  <c r="F283" i="1"/>
  <c r="N283" i="1"/>
  <c r="U283" i="1"/>
  <c r="V283" i="1"/>
  <c r="W283" i="1"/>
  <c r="O283" i="1" s="1"/>
  <c r="F284" i="1"/>
  <c r="N284" i="1"/>
  <c r="U284" i="1"/>
  <c r="V284" i="1"/>
  <c r="W284" i="1"/>
  <c r="O284" i="1" s="1"/>
  <c r="F285" i="1"/>
  <c r="N285" i="1"/>
  <c r="U285" i="1"/>
  <c r="V285" i="1"/>
  <c r="W285" i="1"/>
  <c r="O285" i="1" s="1"/>
  <c r="F286" i="1"/>
  <c r="N286" i="1"/>
  <c r="U286" i="1"/>
  <c r="V286" i="1"/>
  <c r="W286" i="1"/>
  <c r="O286" i="1" s="1"/>
  <c r="F287" i="1"/>
  <c r="N287" i="1"/>
  <c r="U287" i="1"/>
  <c r="V287" i="1"/>
  <c r="W287" i="1"/>
  <c r="O287" i="1" s="1"/>
  <c r="F288" i="1"/>
  <c r="N288" i="1"/>
  <c r="G288" i="1" s="1"/>
  <c r="U288" i="1"/>
  <c r="V288" i="1"/>
  <c r="W288" i="1"/>
  <c r="O288" i="1" s="1"/>
  <c r="F289" i="1"/>
  <c r="N289" i="1"/>
  <c r="U289" i="1"/>
  <c r="V289" i="1"/>
  <c r="G289" i="1" s="1"/>
  <c r="W289" i="1"/>
  <c r="O289" i="1" s="1"/>
  <c r="F290" i="1"/>
  <c r="N290" i="1"/>
  <c r="U290" i="1"/>
  <c r="V290" i="1"/>
  <c r="W290" i="1"/>
  <c r="O290" i="1" s="1"/>
  <c r="F291" i="1"/>
  <c r="N291" i="1"/>
  <c r="U291" i="1"/>
  <c r="V291" i="1"/>
  <c r="W291" i="1"/>
  <c r="O291" i="1" s="1"/>
  <c r="F292" i="1"/>
  <c r="N292" i="1"/>
  <c r="U292" i="1"/>
  <c r="V292" i="1"/>
  <c r="W292" i="1"/>
  <c r="O292" i="1" s="1"/>
  <c r="F293" i="1"/>
  <c r="N293" i="1"/>
  <c r="U293" i="1"/>
  <c r="V293" i="1"/>
  <c r="W293" i="1"/>
  <c r="O293" i="1" s="1"/>
  <c r="F294" i="1"/>
  <c r="N294" i="1"/>
  <c r="U294" i="1"/>
  <c r="V294" i="1"/>
  <c r="W294" i="1"/>
  <c r="O294" i="1" s="1"/>
  <c r="F295" i="1"/>
  <c r="N295" i="1"/>
  <c r="U295" i="1"/>
  <c r="V295" i="1"/>
  <c r="W295" i="1"/>
  <c r="O295" i="1" s="1"/>
  <c r="F296" i="1"/>
  <c r="N296" i="1"/>
  <c r="G296" i="1" s="1"/>
  <c r="U296" i="1"/>
  <c r="V296" i="1"/>
  <c r="W296" i="1"/>
  <c r="O296" i="1" s="1"/>
  <c r="F297" i="1"/>
  <c r="N297" i="1"/>
  <c r="O297" i="1"/>
  <c r="U297" i="1"/>
  <c r="V297" i="1"/>
  <c r="G297" i="1" s="1"/>
  <c r="W297" i="1"/>
  <c r="F298" i="1"/>
  <c r="N298" i="1"/>
  <c r="U298" i="1"/>
  <c r="V298" i="1"/>
  <c r="W298" i="1"/>
  <c r="O298" i="1" s="1"/>
  <c r="F299" i="1"/>
  <c r="N299" i="1"/>
  <c r="U299" i="1"/>
  <c r="V299" i="1"/>
  <c r="W299" i="1"/>
  <c r="O299" i="1" s="1"/>
  <c r="F300" i="1"/>
  <c r="N300" i="1"/>
  <c r="U300" i="1"/>
  <c r="V300" i="1"/>
  <c r="W300" i="1"/>
  <c r="O300" i="1" s="1"/>
  <c r="F301" i="1"/>
  <c r="N301" i="1"/>
  <c r="U301" i="1"/>
  <c r="V301" i="1"/>
  <c r="W301" i="1"/>
  <c r="O301" i="1" s="1"/>
  <c r="F302" i="1"/>
  <c r="N302" i="1"/>
  <c r="U302" i="1"/>
  <c r="V302" i="1"/>
  <c r="W302" i="1"/>
  <c r="O302" i="1" s="1"/>
  <c r="F303" i="1"/>
  <c r="N303" i="1"/>
  <c r="U303" i="1"/>
  <c r="V303" i="1"/>
  <c r="W303" i="1"/>
  <c r="O303" i="1" s="1"/>
  <c r="F304" i="1"/>
  <c r="N304" i="1"/>
  <c r="G304" i="1" s="1"/>
  <c r="U304" i="1"/>
  <c r="V304" i="1"/>
  <c r="W304" i="1"/>
  <c r="O304" i="1" s="1"/>
  <c r="F305" i="1"/>
  <c r="N305" i="1"/>
  <c r="U305" i="1"/>
  <c r="V305" i="1"/>
  <c r="G305" i="1" s="1"/>
  <c r="W305" i="1"/>
  <c r="O305" i="1" s="1"/>
  <c r="F306" i="1"/>
  <c r="N306" i="1"/>
  <c r="U306" i="1"/>
  <c r="V306" i="1"/>
  <c r="W306" i="1"/>
  <c r="O306" i="1" s="1"/>
  <c r="F307" i="1"/>
  <c r="N307" i="1"/>
  <c r="U307" i="1"/>
  <c r="V307" i="1"/>
  <c r="W307" i="1"/>
  <c r="O307" i="1" s="1"/>
  <c r="F308" i="1"/>
  <c r="N308" i="1"/>
  <c r="U308" i="1"/>
  <c r="V308" i="1"/>
  <c r="W308" i="1"/>
  <c r="O308" i="1" s="1"/>
  <c r="F309" i="1"/>
  <c r="N309" i="1"/>
  <c r="U309" i="1"/>
  <c r="V309" i="1"/>
  <c r="W309" i="1"/>
  <c r="O309" i="1" s="1"/>
  <c r="F310" i="1"/>
  <c r="N310" i="1"/>
  <c r="U310" i="1"/>
  <c r="V310" i="1"/>
  <c r="W310" i="1"/>
  <c r="O310" i="1" s="1"/>
  <c r="F311" i="1"/>
  <c r="N311" i="1"/>
  <c r="U311" i="1"/>
  <c r="V311" i="1"/>
  <c r="W311" i="1"/>
  <c r="O311" i="1" s="1"/>
  <c r="F312" i="1"/>
  <c r="N312" i="1"/>
  <c r="G312" i="1" s="1"/>
  <c r="U312" i="1"/>
  <c r="V312" i="1"/>
  <c r="W312" i="1"/>
  <c r="O312" i="1" s="1"/>
  <c r="F313" i="1"/>
  <c r="N313" i="1"/>
  <c r="O313" i="1"/>
  <c r="U313" i="1"/>
  <c r="V313" i="1"/>
  <c r="G313" i="1" s="1"/>
  <c r="W313" i="1"/>
  <c r="F314" i="1"/>
  <c r="N314" i="1"/>
  <c r="U314" i="1"/>
  <c r="V314" i="1"/>
  <c r="W314" i="1"/>
  <c r="O314" i="1" s="1"/>
  <c r="G309" i="1" l="1"/>
  <c r="G308" i="1"/>
  <c r="G301" i="1"/>
  <c r="G300" i="1"/>
  <c r="G293" i="1"/>
  <c r="G292" i="1"/>
  <c r="G285" i="1"/>
  <c r="G284" i="1"/>
  <c r="G277" i="1"/>
  <c r="G276" i="1"/>
  <c r="G269" i="1"/>
  <c r="G268" i="1"/>
  <c r="G261" i="1"/>
  <c r="G260" i="1"/>
  <c r="G253" i="1"/>
  <c r="G252" i="1"/>
  <c r="G245" i="1"/>
  <c r="G244" i="1"/>
  <c r="G237" i="1"/>
  <c r="G236" i="1"/>
  <c r="G229" i="1"/>
  <c r="G228" i="1"/>
  <c r="G221" i="1"/>
  <c r="G220" i="1"/>
  <c r="G213" i="1"/>
  <c r="G212" i="1"/>
  <c r="G205" i="1"/>
  <c r="G204" i="1"/>
  <c r="G197" i="1"/>
  <c r="G196" i="1"/>
  <c r="G189" i="1"/>
  <c r="G188" i="1"/>
  <c r="G181" i="1"/>
  <c r="G180" i="1"/>
  <c r="G173" i="1"/>
  <c r="G172" i="1"/>
  <c r="G165" i="1"/>
  <c r="G164" i="1"/>
  <c r="G157" i="1"/>
  <c r="G156" i="1"/>
  <c r="G149" i="1"/>
  <c r="G148" i="1"/>
  <c r="G141" i="1"/>
  <c r="G140" i="1"/>
  <c r="G133" i="1"/>
  <c r="G132" i="1"/>
  <c r="G125" i="1"/>
  <c r="G124" i="1"/>
  <c r="G116" i="1"/>
  <c r="G115" i="1"/>
  <c r="G108" i="1"/>
  <c r="G107" i="1"/>
  <c r="G100" i="1"/>
  <c r="G99" i="1"/>
  <c r="G92" i="1"/>
  <c r="G91" i="1"/>
  <c r="G84" i="1"/>
  <c r="G83" i="1"/>
  <c r="G76" i="1"/>
  <c r="G75" i="1"/>
  <c r="G68" i="1"/>
  <c r="G67" i="1"/>
  <c r="G60" i="1"/>
  <c r="G59" i="1"/>
  <c r="G52" i="1"/>
  <c r="G51" i="1"/>
  <c r="G44" i="1"/>
  <c r="G43" i="1"/>
  <c r="G314" i="1"/>
  <c r="G311" i="1"/>
  <c r="G310" i="1"/>
  <c r="G307" i="1"/>
  <c r="G306" i="1"/>
  <c r="G303" i="1"/>
  <c r="G302" i="1"/>
  <c r="G299" i="1"/>
  <c r="G298" i="1"/>
  <c r="G295" i="1"/>
  <c r="G294" i="1"/>
  <c r="G291" i="1"/>
  <c r="G287" i="1"/>
  <c r="G286" i="1"/>
  <c r="G283" i="1"/>
  <c r="G282" i="1"/>
  <c r="G279" i="1"/>
  <c r="G278" i="1"/>
  <c r="G275" i="1"/>
  <c r="G274" i="1"/>
  <c r="G271" i="1"/>
  <c r="G270" i="1"/>
  <c r="G267" i="1"/>
  <c r="G266" i="1"/>
  <c r="G263" i="1"/>
  <c r="G262" i="1"/>
  <c r="G259" i="1"/>
  <c r="G258" i="1"/>
  <c r="G255" i="1"/>
  <c r="G254" i="1"/>
  <c r="G251" i="1"/>
  <c r="G250" i="1"/>
  <c r="G247" i="1"/>
  <c r="G246" i="1"/>
  <c r="G243" i="1"/>
  <c r="G242" i="1"/>
  <c r="G239" i="1"/>
  <c r="G238" i="1"/>
  <c r="G235" i="1"/>
  <c r="G234" i="1"/>
  <c r="G231" i="1"/>
  <c r="G230" i="1"/>
  <c r="G227" i="1"/>
  <c r="G226" i="1"/>
  <c r="G223" i="1"/>
  <c r="G222" i="1"/>
  <c r="G219" i="1"/>
  <c r="G218" i="1"/>
  <c r="G215" i="1"/>
  <c r="G214" i="1"/>
  <c r="G211" i="1"/>
  <c r="G210" i="1"/>
  <c r="G207" i="1"/>
  <c r="G206" i="1"/>
  <c r="G203" i="1"/>
  <c r="G202" i="1"/>
  <c r="G199" i="1"/>
  <c r="G198" i="1"/>
  <c r="G195" i="1"/>
  <c r="G194" i="1"/>
  <c r="G191" i="1"/>
  <c r="G190" i="1"/>
  <c r="G187" i="1"/>
  <c r="G186" i="1"/>
  <c r="G183" i="1"/>
  <c r="G182" i="1"/>
  <c r="G179" i="1"/>
  <c r="G178" i="1"/>
  <c r="G175" i="1"/>
  <c r="G174" i="1"/>
  <c r="G171" i="1"/>
  <c r="G170" i="1"/>
  <c r="G167" i="1"/>
  <c r="G166" i="1"/>
  <c r="G163" i="1"/>
  <c r="G162" i="1"/>
  <c r="G159" i="1"/>
  <c r="G158" i="1"/>
  <c r="G155" i="1"/>
  <c r="G154" i="1"/>
  <c r="G151" i="1"/>
  <c r="G150" i="1"/>
  <c r="G147" i="1"/>
  <c r="G146" i="1"/>
  <c r="G143" i="1"/>
  <c r="G142" i="1"/>
  <c r="G139" i="1"/>
  <c r="G138" i="1"/>
  <c r="G135" i="1"/>
  <c r="G134" i="1"/>
  <c r="G131" i="1"/>
  <c r="G130" i="1"/>
  <c r="G127" i="1"/>
  <c r="G126" i="1"/>
  <c r="G123" i="1"/>
  <c r="G122" i="1"/>
  <c r="G118" i="1"/>
  <c r="G117" i="1"/>
  <c r="G114" i="1"/>
  <c r="G113" i="1"/>
  <c r="G110" i="1"/>
  <c r="G109" i="1"/>
  <c r="G106" i="1"/>
  <c r="G105" i="1"/>
  <c r="G102" i="1"/>
  <c r="G101" i="1"/>
  <c r="G98" i="1"/>
  <c r="G97" i="1"/>
  <c r="G94" i="1"/>
  <c r="G93" i="1"/>
  <c r="G90" i="1"/>
  <c r="G89" i="1"/>
  <c r="G86" i="1"/>
  <c r="G85" i="1"/>
  <c r="G82" i="1"/>
  <c r="G81" i="1"/>
  <c r="G78" i="1"/>
  <c r="G77" i="1"/>
  <c r="G74" i="1"/>
  <c r="G73" i="1"/>
  <c r="G70" i="1"/>
  <c r="G69" i="1"/>
  <c r="G66" i="1"/>
  <c r="G65" i="1"/>
  <c r="G62" i="1"/>
  <c r="G61" i="1"/>
  <c r="G58" i="1"/>
  <c r="G57" i="1"/>
  <c r="G54" i="1"/>
  <c r="G53" i="1"/>
  <c r="G50" i="1"/>
  <c r="G49" i="1"/>
  <c r="G46" i="1"/>
  <c r="G45" i="1"/>
  <c r="G42" i="1"/>
  <c r="G41" i="1"/>
  <c r="G38" i="1"/>
  <c r="G290" i="1"/>
  <c r="G121" i="1"/>
  <c r="Q19" i="12"/>
  <c r="Q20" i="12"/>
  <c r="Q21" i="12"/>
  <c r="Q22" i="12"/>
  <c r="Q23" i="12"/>
  <c r="Q24" i="12"/>
  <c r="Q25" i="12"/>
  <c r="Q26" i="12"/>
  <c r="Q27" i="12"/>
  <c r="Q28" i="12"/>
  <c r="Q29" i="12"/>
  <c r="Q30" i="12"/>
  <c r="X30" i="7" l="1"/>
  <c r="M18" i="7"/>
  <c r="M23" i="7"/>
  <c r="M24" i="7"/>
  <c r="M25" i="7"/>
  <c r="M26" i="7"/>
  <c r="M27" i="7"/>
  <c r="M28" i="7"/>
  <c r="M29" i="7"/>
  <c r="M31" i="7"/>
  <c r="N15" i="7"/>
  <c r="M15" i="7" s="1"/>
  <c r="N16" i="7"/>
  <c r="M16" i="7" s="1"/>
  <c r="N17" i="7"/>
  <c r="M17" i="7" s="1"/>
  <c r="N18" i="7"/>
  <c r="N19" i="7"/>
  <c r="M19" i="7" s="1"/>
  <c r="N20" i="7"/>
  <c r="M20" i="7" s="1"/>
  <c r="N21" i="7"/>
  <c r="M21" i="7" s="1"/>
  <c r="N22" i="7"/>
  <c r="M22" i="7" s="1"/>
  <c r="N23" i="7"/>
  <c r="N24" i="7"/>
  <c r="N25" i="7"/>
  <c r="N26" i="7"/>
  <c r="N27" i="7"/>
  <c r="N28" i="7"/>
  <c r="N29" i="7"/>
  <c r="N30" i="7"/>
  <c r="M30" i="7" s="1"/>
  <c r="N31" i="7"/>
  <c r="N14" i="7"/>
  <c r="M14" i="7" s="1"/>
  <c r="N13" i="7"/>
  <c r="M13" i="7" s="1"/>
  <c r="K31" i="7"/>
  <c r="K30" i="7"/>
  <c r="J31" i="7"/>
  <c r="J30" i="7"/>
  <c r="Q20" i="22" l="1"/>
  <c r="Q21" i="22"/>
  <c r="AF34" i="18"/>
  <c r="Z34" i="18" s="1"/>
  <c r="AB34" i="18"/>
  <c r="AA34" i="18"/>
  <c r="T34" i="18"/>
  <c r="S34" i="18"/>
  <c r="R34" i="18"/>
  <c r="L34" i="18"/>
  <c r="K34" i="18" s="1"/>
  <c r="I34" i="18"/>
  <c r="H34" i="18" s="1"/>
  <c r="AF33" i="18"/>
  <c r="Z33" i="18" s="1"/>
  <c r="AB33" i="18"/>
  <c r="AA33" i="18"/>
  <c r="T33" i="18"/>
  <c r="S33" i="18"/>
  <c r="R33" i="18"/>
  <c r="L33" i="18"/>
  <c r="K33" i="18" s="1"/>
  <c r="I33" i="18"/>
  <c r="H33" i="18" s="1"/>
  <c r="AF32" i="18"/>
  <c r="Z32" i="18" s="1"/>
  <c r="AB32" i="18"/>
  <c r="AA32" i="18"/>
  <c r="T32" i="18"/>
  <c r="S32" i="18"/>
  <c r="R32" i="18"/>
  <c r="L32" i="18"/>
  <c r="K32" i="18" s="1"/>
  <c r="I32" i="18"/>
  <c r="H32" i="18" s="1"/>
  <c r="AF31" i="18"/>
  <c r="Z31" i="18" s="1"/>
  <c r="AB31" i="18"/>
  <c r="AA31" i="18"/>
  <c r="T31" i="18"/>
  <c r="S31" i="18"/>
  <c r="R31" i="18"/>
  <c r="O31" i="18"/>
  <c r="N31" i="18" s="1"/>
  <c r="I31" i="18"/>
  <c r="H31" i="18" s="1"/>
  <c r="AF30" i="18"/>
  <c r="AB30" i="18" s="1"/>
  <c r="T30" i="18" s="1"/>
  <c r="AF29" i="18"/>
  <c r="Z29" i="18" s="1"/>
  <c r="AG40" i="17"/>
  <c r="AC40" i="17" s="1"/>
  <c r="V40" i="17" s="1"/>
  <c r="U40" i="17"/>
  <c r="AG39" i="17"/>
  <c r="AC39" i="17" s="1"/>
  <c r="V39" i="17" s="1"/>
  <c r="AG38" i="17"/>
  <c r="AC38" i="17" s="1"/>
  <c r="V38" i="17" s="1"/>
  <c r="AG37" i="17"/>
  <c r="AC37" i="17" s="1"/>
  <c r="V37" i="17" s="1"/>
  <c r="AG36" i="17"/>
  <c r="AC36" i="17" s="1"/>
  <c r="V36" i="17" s="1"/>
  <c r="AG35" i="17"/>
  <c r="AC35" i="17" s="1"/>
  <c r="V35" i="17" s="1"/>
  <c r="AG34" i="17"/>
  <c r="AC34" i="17" s="1"/>
  <c r="V34" i="17" s="1"/>
  <c r="AG33" i="17"/>
  <c r="AC33" i="17" s="1"/>
  <c r="V33" i="17" s="1"/>
  <c r="AG32" i="17"/>
  <c r="AC32" i="17" s="1"/>
  <c r="V32" i="17" s="1"/>
  <c r="AG31" i="17"/>
  <c r="AC31" i="17" s="1"/>
  <c r="V31" i="17" s="1"/>
  <c r="X31" i="7"/>
  <c r="P31" i="7" s="1"/>
  <c r="O31" i="7"/>
  <c r="V15" i="1"/>
  <c r="W36" i="1"/>
  <c r="V36" i="1"/>
  <c r="U36" i="1"/>
  <c r="O36" i="1"/>
  <c r="N36" i="1"/>
  <c r="G36" i="1"/>
  <c r="F36" i="1"/>
  <c r="W35" i="1"/>
  <c r="O35" i="1" s="1"/>
  <c r="V35" i="1"/>
  <c r="U35" i="1"/>
  <c r="W34" i="1"/>
  <c r="V34" i="1"/>
  <c r="U34" i="1"/>
  <c r="O34" i="1"/>
  <c r="W33" i="1"/>
  <c r="O33" i="1" s="1"/>
  <c r="V33" i="1"/>
  <c r="U33" i="1"/>
  <c r="L31" i="18" l="1"/>
  <c r="K31" i="18" s="1"/>
  <c r="O32" i="18"/>
  <c r="N32" i="18" s="1"/>
  <c r="O33" i="18"/>
  <c r="N33" i="18" s="1"/>
  <c r="O34" i="18"/>
  <c r="N34" i="18" s="1"/>
  <c r="Q32" i="18"/>
  <c r="Q33" i="18"/>
  <c r="Q31" i="18"/>
  <c r="R29" i="18"/>
  <c r="AA29" i="18"/>
  <c r="H40" i="17"/>
  <c r="G40" i="17" s="1"/>
  <c r="N40" i="17"/>
  <c r="M40" i="17" s="1"/>
  <c r="T40" i="17"/>
  <c r="S40" i="17" s="1"/>
  <c r="K40" i="17"/>
  <c r="J40" i="17" s="1"/>
  <c r="Q40" i="17"/>
  <c r="P40" i="17" s="1"/>
  <c r="H39" i="17"/>
  <c r="G39" i="17" s="1"/>
  <c r="H33" i="17"/>
  <c r="G33" i="17" s="1"/>
  <c r="N39" i="17"/>
  <c r="M39" i="17" s="1"/>
  <c r="Q35" i="17"/>
  <c r="P35" i="17" s="1"/>
  <c r="T36" i="17"/>
  <c r="S36" i="17" s="1"/>
  <c r="T37" i="17"/>
  <c r="S37" i="17" s="1"/>
  <c r="Q38" i="17"/>
  <c r="P38" i="17" s="1"/>
  <c r="T39" i="17"/>
  <c r="S39" i="17" s="1"/>
  <c r="L29" i="18"/>
  <c r="K29" i="18" s="1"/>
  <c r="AB29" i="18"/>
  <c r="T29" i="18" s="1"/>
  <c r="I30" i="18"/>
  <c r="H30" i="18" s="1"/>
  <c r="T33" i="17"/>
  <c r="S33" i="17" s="1"/>
  <c r="T34" i="17"/>
  <c r="S34" i="17" s="1"/>
  <c r="P30" i="7"/>
  <c r="H31" i="7"/>
  <c r="G31" i="7" s="1"/>
  <c r="N33" i="17"/>
  <c r="M33" i="17" s="1"/>
  <c r="H34" i="17"/>
  <c r="G34" i="17" s="1"/>
  <c r="K35" i="17"/>
  <c r="J35" i="17" s="1"/>
  <c r="H36" i="17"/>
  <c r="G36" i="17" s="1"/>
  <c r="N36" i="17"/>
  <c r="M36" i="17" s="1"/>
  <c r="H37" i="17"/>
  <c r="G37" i="17" s="1"/>
  <c r="K38" i="17"/>
  <c r="J38" i="17" s="1"/>
  <c r="O30" i="18"/>
  <c r="AA30" i="18"/>
  <c r="Q34" i="18"/>
  <c r="H31" i="17"/>
  <c r="G31" i="17" s="1"/>
  <c r="T31" i="17"/>
  <c r="S31" i="17" s="1"/>
  <c r="K32" i="17"/>
  <c r="J32" i="17" s="1"/>
  <c r="Q32" i="17"/>
  <c r="P32" i="17" s="1"/>
  <c r="N31" i="17"/>
  <c r="M31" i="17" s="1"/>
  <c r="H32" i="17"/>
  <c r="G32" i="17" s="1"/>
  <c r="N32" i="17"/>
  <c r="M32" i="17" s="1"/>
  <c r="T32" i="17"/>
  <c r="S32" i="17" s="1"/>
  <c r="N34" i="17"/>
  <c r="M34" i="17" s="1"/>
  <c r="H35" i="17"/>
  <c r="G35" i="17" s="1"/>
  <c r="N35" i="17"/>
  <c r="M35" i="17" s="1"/>
  <c r="T35" i="17"/>
  <c r="S35" i="17" s="1"/>
  <c r="N37" i="17"/>
  <c r="M37" i="17" s="1"/>
  <c r="H38" i="17"/>
  <c r="G38" i="17" s="1"/>
  <c r="N38" i="17"/>
  <c r="M38" i="17" s="1"/>
  <c r="T38" i="17"/>
  <c r="S38" i="17" s="1"/>
  <c r="L30" i="18"/>
  <c r="K30" i="18" s="1"/>
  <c r="R30" i="18"/>
  <c r="Z30" i="18"/>
  <c r="I29" i="18"/>
  <c r="H29" i="18" s="1"/>
  <c r="O29" i="18"/>
  <c r="K37" i="17"/>
  <c r="J37" i="17" s="1"/>
  <c r="Q37" i="17"/>
  <c r="P37" i="17" s="1"/>
  <c r="K39" i="17"/>
  <c r="J39" i="17" s="1"/>
  <c r="Q39" i="17"/>
  <c r="P39" i="17" s="1"/>
  <c r="K34" i="17"/>
  <c r="J34" i="17" s="1"/>
  <c r="Q34" i="17"/>
  <c r="P34" i="17" s="1"/>
  <c r="K36" i="17"/>
  <c r="J36" i="17" s="1"/>
  <c r="Q36" i="17"/>
  <c r="P36" i="17" s="1"/>
  <c r="K31" i="17"/>
  <c r="J31" i="17" s="1"/>
  <c r="Q31" i="17"/>
  <c r="P31" i="17" s="1"/>
  <c r="K33" i="17"/>
  <c r="J33" i="17" s="1"/>
  <c r="Q33" i="17"/>
  <c r="P33" i="17" s="1"/>
  <c r="V30" i="28"/>
  <c r="R30" i="28"/>
  <c r="O30" i="28"/>
  <c r="N30" i="28"/>
  <c r="G30" i="28"/>
  <c r="F30" i="28" s="1"/>
  <c r="V29" i="28"/>
  <c r="R29" i="28"/>
  <c r="O29" i="28" s="1"/>
  <c r="N29" i="28"/>
  <c r="G29" i="28"/>
  <c r="F29" i="28" s="1"/>
  <c r="V28" i="28"/>
  <c r="R28" i="28"/>
  <c r="O28" i="28"/>
  <c r="N28" i="28"/>
  <c r="G28" i="28"/>
  <c r="F28" i="28" s="1"/>
  <c r="V27" i="28"/>
  <c r="R27" i="28"/>
  <c r="O27" i="28" s="1"/>
  <c r="N27" i="28"/>
  <c r="G27" i="28"/>
  <c r="F27" i="28" s="1"/>
  <c r="V26" i="28"/>
  <c r="R26" i="28"/>
  <c r="O26" i="28"/>
  <c r="N26" i="28"/>
  <c r="G26" i="28"/>
  <c r="F26" i="28" s="1"/>
  <c r="V25" i="28"/>
  <c r="R25" i="28"/>
  <c r="O25" i="28" s="1"/>
  <c r="N25" i="28"/>
  <c r="G25" i="28"/>
  <c r="F25" i="28" s="1"/>
  <c r="V24" i="28"/>
  <c r="R24" i="28"/>
  <c r="O24" i="28"/>
  <c r="N24" i="28"/>
  <c r="G24" i="28"/>
  <c r="F24" i="28" s="1"/>
  <c r="V23" i="28"/>
  <c r="R23" i="28"/>
  <c r="O23" i="28" s="1"/>
  <c r="N23" i="28"/>
  <c r="G23" i="28"/>
  <c r="F23" i="28" s="1"/>
  <c r="V22" i="28"/>
  <c r="R22" i="28"/>
  <c r="O22" i="28"/>
  <c r="N22" i="28"/>
  <c r="G22" i="28"/>
  <c r="F22" i="28" s="1"/>
  <c r="V21" i="28"/>
  <c r="R21" i="28"/>
  <c r="O21" i="28" s="1"/>
  <c r="N21" i="28"/>
  <c r="G21" i="28"/>
  <c r="F21" i="28" s="1"/>
  <c r="V20" i="28"/>
  <c r="R20" i="28"/>
  <c r="O20" i="28"/>
  <c r="N20" i="28"/>
  <c r="G20" i="28"/>
  <c r="F20" i="28" s="1"/>
  <c r="V19" i="28"/>
  <c r="R19" i="28"/>
  <c r="O19" i="28" s="1"/>
  <c r="N19" i="28"/>
  <c r="G19" i="28"/>
  <c r="F19" i="28" s="1"/>
  <c r="V18" i="28"/>
  <c r="R18" i="28"/>
  <c r="O18" i="28"/>
  <c r="N18" i="28"/>
  <c r="G18" i="28"/>
  <c r="F18" i="28" s="1"/>
  <c r="V17" i="28"/>
  <c r="R17" i="28"/>
  <c r="O17" i="28" s="1"/>
  <c r="N17" i="28"/>
  <c r="G17" i="28"/>
  <c r="F17" i="28" s="1"/>
  <c r="V16" i="28"/>
  <c r="R16" i="28"/>
  <c r="O16" i="28"/>
  <c r="N16" i="28"/>
  <c r="G16" i="28"/>
  <c r="F16" i="28" s="1"/>
  <c r="V15" i="28"/>
  <c r="R15" i="28" s="1"/>
  <c r="O15" i="28" s="1"/>
  <c r="N15" i="28"/>
  <c r="G15" i="28"/>
  <c r="F15" i="28" s="1"/>
  <c r="V14" i="28"/>
  <c r="R14" i="28" s="1"/>
  <c r="O14" i="28" s="1"/>
  <c r="V13" i="28"/>
  <c r="G13" i="28" s="1"/>
  <c r="F13" i="28" s="1"/>
  <c r="N14" i="28"/>
  <c r="W32" i="26"/>
  <c r="S32" i="26"/>
  <c r="O32" i="26" s="1"/>
  <c r="N32" i="26"/>
  <c r="M32" i="26"/>
  <c r="L32" i="26" s="1"/>
  <c r="J32" i="26"/>
  <c r="I32" i="26" s="1"/>
  <c r="G32" i="26"/>
  <c r="F32" i="26" s="1"/>
  <c r="W31" i="26"/>
  <c r="M31" i="26" s="1"/>
  <c r="L31" i="26" s="1"/>
  <c r="S31" i="26"/>
  <c r="O31" i="26"/>
  <c r="N31" i="26"/>
  <c r="W30" i="26"/>
  <c r="S30" i="26"/>
  <c r="O30" i="26" s="1"/>
  <c r="N30" i="26"/>
  <c r="M30" i="26"/>
  <c r="L30" i="26" s="1"/>
  <c r="J30" i="26"/>
  <c r="I30" i="26" s="1"/>
  <c r="G30" i="26"/>
  <c r="F30" i="26" s="1"/>
  <c r="W29" i="26"/>
  <c r="J29" i="26" s="1"/>
  <c r="I29" i="26" s="1"/>
  <c r="S29" i="26"/>
  <c r="O29" i="26"/>
  <c r="N29" i="26"/>
  <c r="M29" i="26"/>
  <c r="L29" i="26" s="1"/>
  <c r="G29" i="26"/>
  <c r="F29" i="26" s="1"/>
  <c r="W28" i="26"/>
  <c r="S28" i="26"/>
  <c r="O28" i="26" s="1"/>
  <c r="N28" i="26"/>
  <c r="M28" i="26"/>
  <c r="L28" i="26" s="1"/>
  <c r="J28" i="26"/>
  <c r="I28" i="26" s="1"/>
  <c r="G28" i="26"/>
  <c r="F28" i="26" s="1"/>
  <c r="W27" i="26"/>
  <c r="J27" i="26" s="1"/>
  <c r="I27" i="26" s="1"/>
  <c r="S27" i="26"/>
  <c r="O27" i="26"/>
  <c r="N27" i="26"/>
  <c r="M27" i="26"/>
  <c r="L27" i="26" s="1"/>
  <c r="G27" i="26"/>
  <c r="F27" i="26" s="1"/>
  <c r="W26" i="26"/>
  <c r="S26" i="26"/>
  <c r="O26" i="26" s="1"/>
  <c r="N26" i="26"/>
  <c r="M26" i="26"/>
  <c r="L26" i="26" s="1"/>
  <c r="J26" i="26"/>
  <c r="I26" i="26" s="1"/>
  <c r="G26" i="26"/>
  <c r="F26" i="26" s="1"/>
  <c r="W25" i="26"/>
  <c r="J25" i="26" s="1"/>
  <c r="I25" i="26" s="1"/>
  <c r="S25" i="26"/>
  <c r="O25" i="26"/>
  <c r="N25" i="26"/>
  <c r="M25" i="26"/>
  <c r="L25" i="26" s="1"/>
  <c r="G25" i="26"/>
  <c r="F25" i="26" s="1"/>
  <c r="W24" i="26"/>
  <c r="S24" i="26"/>
  <c r="O24" i="26" s="1"/>
  <c r="N24" i="26"/>
  <c r="M24" i="26"/>
  <c r="L24" i="26" s="1"/>
  <c r="J24" i="26"/>
  <c r="I24" i="26" s="1"/>
  <c r="G24" i="26"/>
  <c r="F24" i="26" s="1"/>
  <c r="W23" i="26"/>
  <c r="J23" i="26" s="1"/>
  <c r="I23" i="26" s="1"/>
  <c r="S23" i="26"/>
  <c r="O23" i="26"/>
  <c r="N23" i="26"/>
  <c r="M23" i="26"/>
  <c r="L23" i="26" s="1"/>
  <c r="G23" i="26"/>
  <c r="F23" i="26" s="1"/>
  <c r="W22" i="26"/>
  <c r="S22" i="26"/>
  <c r="O22" i="26" s="1"/>
  <c r="N22" i="26"/>
  <c r="M22" i="26"/>
  <c r="L22" i="26" s="1"/>
  <c r="J22" i="26"/>
  <c r="I22" i="26" s="1"/>
  <c r="G22" i="26"/>
  <c r="F22" i="26" s="1"/>
  <c r="W21" i="26"/>
  <c r="J21" i="26" s="1"/>
  <c r="I21" i="26" s="1"/>
  <c r="S21" i="26"/>
  <c r="O21" i="26"/>
  <c r="N21" i="26"/>
  <c r="M21" i="26"/>
  <c r="L21" i="26" s="1"/>
  <c r="G21" i="26"/>
  <c r="F21" i="26" s="1"/>
  <c r="W20" i="26"/>
  <c r="S20" i="26"/>
  <c r="O20" i="26" s="1"/>
  <c r="N20" i="26"/>
  <c r="M20" i="26"/>
  <c r="L20" i="26" s="1"/>
  <c r="J20" i="26"/>
  <c r="I20" i="26" s="1"/>
  <c r="G20" i="26"/>
  <c r="F20" i="26" s="1"/>
  <c r="W19" i="26"/>
  <c r="J19" i="26" s="1"/>
  <c r="I19" i="26" s="1"/>
  <c r="S19" i="26"/>
  <c r="O19" i="26"/>
  <c r="N19" i="26"/>
  <c r="M19" i="26"/>
  <c r="L19" i="26" s="1"/>
  <c r="G19" i="26"/>
  <c r="F19" i="26" s="1"/>
  <c r="W18" i="26"/>
  <c r="S18" i="26"/>
  <c r="O18" i="26" s="1"/>
  <c r="N18" i="26"/>
  <c r="M18" i="26"/>
  <c r="L18" i="26" s="1"/>
  <c r="J18" i="26"/>
  <c r="I18" i="26" s="1"/>
  <c r="G18" i="26"/>
  <c r="F18" i="26" s="1"/>
  <c r="W17" i="26"/>
  <c r="S17" i="26" s="1"/>
  <c r="O17" i="26" s="1"/>
  <c r="N17" i="26"/>
  <c r="M17" i="26"/>
  <c r="L17" i="26" s="1"/>
  <c r="G17" i="26"/>
  <c r="F17" i="26" s="1"/>
  <c r="W16" i="26"/>
  <c r="S16" i="26" s="1"/>
  <c r="O16" i="26" s="1"/>
  <c r="W15" i="26"/>
  <c r="J15" i="26" s="1"/>
  <c r="I15" i="26" s="1"/>
  <c r="N16" i="26"/>
  <c r="AJ29" i="24"/>
  <c r="AF29" i="24"/>
  <c r="V29" i="24" s="1"/>
  <c r="U29" i="24"/>
  <c r="T29" i="24"/>
  <c r="S29" i="24" s="1"/>
  <c r="Q29" i="24"/>
  <c r="P29" i="24" s="1"/>
  <c r="N29" i="24"/>
  <c r="M29" i="24" s="1"/>
  <c r="K29" i="24"/>
  <c r="J29" i="24" s="1"/>
  <c r="H29" i="24"/>
  <c r="G29" i="24" s="1"/>
  <c r="AJ28" i="24"/>
  <c r="Q28" i="24" s="1"/>
  <c r="P28" i="24" s="1"/>
  <c r="AF28" i="24"/>
  <c r="V28" i="24"/>
  <c r="U28" i="24"/>
  <c r="T28" i="24"/>
  <c r="S28" i="24" s="1"/>
  <c r="N28" i="24"/>
  <c r="M28" i="24" s="1"/>
  <c r="K28" i="24"/>
  <c r="J28" i="24" s="1"/>
  <c r="H28" i="24"/>
  <c r="G28" i="24" s="1"/>
  <c r="AJ27" i="24"/>
  <c r="AF27" i="24"/>
  <c r="V27" i="24" s="1"/>
  <c r="U27" i="24"/>
  <c r="T27" i="24"/>
  <c r="S27" i="24" s="1"/>
  <c r="Q27" i="24"/>
  <c r="P27" i="24" s="1"/>
  <c r="N27" i="24"/>
  <c r="M27" i="24" s="1"/>
  <c r="K27" i="24"/>
  <c r="J27" i="24" s="1"/>
  <c r="H27" i="24"/>
  <c r="G27" i="24" s="1"/>
  <c r="AJ26" i="24"/>
  <c r="Q26" i="24" s="1"/>
  <c r="P26" i="24" s="1"/>
  <c r="AF26" i="24"/>
  <c r="V26" i="24"/>
  <c r="U26" i="24"/>
  <c r="T26" i="24"/>
  <c r="S26" i="24" s="1"/>
  <c r="N26" i="24"/>
  <c r="M26" i="24" s="1"/>
  <c r="K26" i="24"/>
  <c r="J26" i="24" s="1"/>
  <c r="H26" i="24"/>
  <c r="G26" i="24" s="1"/>
  <c r="AJ25" i="24"/>
  <c r="AF25" i="24"/>
  <c r="V25" i="24" s="1"/>
  <c r="U25" i="24"/>
  <c r="T25" i="24"/>
  <c r="S25" i="24" s="1"/>
  <c r="Q25" i="24"/>
  <c r="P25" i="24" s="1"/>
  <c r="N25" i="24"/>
  <c r="M25" i="24" s="1"/>
  <c r="K25" i="24"/>
  <c r="J25" i="24" s="1"/>
  <c r="H25" i="24"/>
  <c r="G25" i="24" s="1"/>
  <c r="AJ24" i="24"/>
  <c r="Q24" i="24" s="1"/>
  <c r="P24" i="24" s="1"/>
  <c r="AJ23" i="24"/>
  <c r="Q23" i="24" s="1"/>
  <c r="P23" i="24" s="1"/>
  <c r="N23" i="24"/>
  <c r="M23" i="24" s="1"/>
  <c r="K23" i="24"/>
  <c r="J23" i="24" s="1"/>
  <c r="H23" i="24"/>
  <c r="G23" i="24" s="1"/>
  <c r="AJ22" i="24"/>
  <c r="AF22" i="24" s="1"/>
  <c r="V22" i="24" s="1"/>
  <c r="AJ21" i="24"/>
  <c r="AF21" i="24" s="1"/>
  <c r="V21" i="24" s="1"/>
  <c r="N21" i="24"/>
  <c r="M21" i="24" s="1"/>
  <c r="K21" i="24"/>
  <c r="J21" i="24" s="1"/>
  <c r="H21" i="24"/>
  <c r="G21" i="24" s="1"/>
  <c r="AJ20" i="24"/>
  <c r="AF20" i="24" s="1"/>
  <c r="V20" i="24" s="1"/>
  <c r="AJ19" i="24"/>
  <c r="AF19" i="24" s="1"/>
  <c r="V19" i="24" s="1"/>
  <c r="AJ18" i="24"/>
  <c r="AF18" i="24" s="1"/>
  <c r="V18" i="24" s="1"/>
  <c r="AJ17" i="24"/>
  <c r="AF17" i="24" s="1"/>
  <c r="V17" i="24" s="1"/>
  <c r="AJ16" i="24"/>
  <c r="AF16" i="24" s="1"/>
  <c r="V16" i="24" s="1"/>
  <c r="AJ15" i="24"/>
  <c r="AF15" i="24" s="1"/>
  <c r="V15" i="24" s="1"/>
  <c r="AE20" i="22"/>
  <c r="AE21" i="22"/>
  <c r="AE22" i="22"/>
  <c r="AE23" i="22"/>
  <c r="AE24" i="22"/>
  <c r="AE25" i="22"/>
  <c r="AE26" i="22"/>
  <c r="AE27" i="22"/>
  <c r="AE28" i="22"/>
  <c r="AE29" i="22"/>
  <c r="AE30" i="22"/>
  <c r="AE16" i="22"/>
  <c r="AA16" i="22" s="1"/>
  <c r="R16" i="22" s="1"/>
  <c r="AE17" i="22"/>
  <c r="AE18" i="22"/>
  <c r="P18" i="22" s="1"/>
  <c r="O18" i="22" s="1"/>
  <c r="AE19" i="22"/>
  <c r="AA19" i="22" s="1"/>
  <c r="R19" i="22" s="1"/>
  <c r="AE15" i="22"/>
  <c r="G15" i="22" s="1"/>
  <c r="F15" i="22" s="1"/>
  <c r="U15" i="24"/>
  <c r="AA30" i="22"/>
  <c r="R30" i="22" s="1"/>
  <c r="Q30" i="22"/>
  <c r="P30" i="22"/>
  <c r="O30" i="22" s="1"/>
  <c r="M30" i="22"/>
  <c r="L30" i="22" s="1"/>
  <c r="J30" i="22"/>
  <c r="I30" i="22" s="1"/>
  <c r="G30" i="22"/>
  <c r="F30" i="22" s="1"/>
  <c r="AA29" i="22"/>
  <c r="R29" i="22" s="1"/>
  <c r="Q29" i="22"/>
  <c r="P29" i="22"/>
  <c r="O29" i="22" s="1"/>
  <c r="M29" i="22"/>
  <c r="L29" i="22" s="1"/>
  <c r="J29" i="22"/>
  <c r="I29" i="22" s="1"/>
  <c r="G29" i="22"/>
  <c r="F29" i="22" s="1"/>
  <c r="AA28" i="22"/>
  <c r="R28" i="22"/>
  <c r="Q28" i="22"/>
  <c r="P28" i="22"/>
  <c r="O28" i="22" s="1"/>
  <c r="M28" i="22"/>
  <c r="L28" i="22" s="1"/>
  <c r="J28" i="22"/>
  <c r="I28" i="22" s="1"/>
  <c r="G28" i="22"/>
  <c r="F28" i="22" s="1"/>
  <c r="AA27" i="22"/>
  <c r="R27" i="22" s="1"/>
  <c r="Q27" i="22"/>
  <c r="P27" i="22"/>
  <c r="O27" i="22" s="1"/>
  <c r="M27" i="22"/>
  <c r="L27" i="22" s="1"/>
  <c r="J27" i="22"/>
  <c r="I27" i="22" s="1"/>
  <c r="G27" i="22"/>
  <c r="F27" i="22" s="1"/>
  <c r="AA26" i="22"/>
  <c r="R26" i="22" s="1"/>
  <c r="Q26" i="22"/>
  <c r="P26" i="22"/>
  <c r="O26" i="22" s="1"/>
  <c r="M26" i="22"/>
  <c r="L26" i="22" s="1"/>
  <c r="J26" i="22"/>
  <c r="I26" i="22" s="1"/>
  <c r="G26" i="22"/>
  <c r="F26" i="22" s="1"/>
  <c r="AA25" i="22"/>
  <c r="R25" i="22" s="1"/>
  <c r="Q25" i="22"/>
  <c r="P25" i="22"/>
  <c r="O25" i="22" s="1"/>
  <c r="M25" i="22"/>
  <c r="L25" i="22" s="1"/>
  <c r="J25" i="22"/>
  <c r="I25" i="22" s="1"/>
  <c r="G25" i="22"/>
  <c r="F25" i="22" s="1"/>
  <c r="AA24" i="22"/>
  <c r="R24" i="22"/>
  <c r="Q24" i="22"/>
  <c r="P24" i="22"/>
  <c r="O24" i="22" s="1"/>
  <c r="M24" i="22"/>
  <c r="L24" i="22" s="1"/>
  <c r="J24" i="22"/>
  <c r="I24" i="22" s="1"/>
  <c r="G24" i="22"/>
  <c r="F24" i="22" s="1"/>
  <c r="AA23" i="22"/>
  <c r="R23" i="22" s="1"/>
  <c r="Q23" i="22"/>
  <c r="P23" i="22"/>
  <c r="O23" i="22" s="1"/>
  <c r="M23" i="22"/>
  <c r="L23" i="22" s="1"/>
  <c r="J23" i="22"/>
  <c r="I23" i="22" s="1"/>
  <c r="G23" i="22"/>
  <c r="F23" i="22" s="1"/>
  <c r="AA22" i="22"/>
  <c r="R22" i="22" s="1"/>
  <c r="Q22" i="22"/>
  <c r="P22" i="22"/>
  <c r="O22" i="22" s="1"/>
  <c r="M22" i="22"/>
  <c r="L22" i="22" s="1"/>
  <c r="J22" i="22"/>
  <c r="I22" i="22" s="1"/>
  <c r="G22" i="22"/>
  <c r="F22" i="22" s="1"/>
  <c r="AA21" i="22"/>
  <c r="R21" i="22" s="1"/>
  <c r="P21" i="22"/>
  <c r="O21" i="22" s="1"/>
  <c r="M21" i="22"/>
  <c r="L21" i="22" s="1"/>
  <c r="J21" i="22"/>
  <c r="I21" i="22" s="1"/>
  <c r="G21" i="22"/>
  <c r="F21" i="22" s="1"/>
  <c r="AA20" i="22"/>
  <c r="R20" i="22" s="1"/>
  <c r="P20" i="22"/>
  <c r="O20" i="22" s="1"/>
  <c r="M20" i="22"/>
  <c r="L20" i="22" s="1"/>
  <c r="J20" i="22"/>
  <c r="I20" i="22" s="1"/>
  <c r="G20" i="22"/>
  <c r="F20" i="22" s="1"/>
  <c r="AA17" i="22"/>
  <c r="R17" i="22" s="1"/>
  <c r="AG30" i="21"/>
  <c r="AC30" i="21"/>
  <c r="V30" i="21"/>
  <c r="U30" i="21"/>
  <c r="T30" i="21"/>
  <c r="S30" i="21" s="1"/>
  <c r="Q30" i="21"/>
  <c r="P30" i="21" s="1"/>
  <c r="N30" i="21"/>
  <c r="M30" i="21" s="1"/>
  <c r="K30" i="21"/>
  <c r="J30" i="21" s="1"/>
  <c r="H30" i="21"/>
  <c r="G30" i="21" s="1"/>
  <c r="AG29" i="21"/>
  <c r="AC29" i="21"/>
  <c r="V29" i="21"/>
  <c r="U29" i="21"/>
  <c r="T29" i="21"/>
  <c r="S29" i="21" s="1"/>
  <c r="Q29" i="21"/>
  <c r="P29" i="21" s="1"/>
  <c r="N29" i="21"/>
  <c r="M29" i="21" s="1"/>
  <c r="K29" i="21"/>
  <c r="J29" i="21" s="1"/>
  <c r="H29" i="21"/>
  <c r="G29" i="21" s="1"/>
  <c r="AG28" i="21"/>
  <c r="AC28" i="21"/>
  <c r="V28" i="21"/>
  <c r="U28" i="21"/>
  <c r="T28" i="21"/>
  <c r="S28" i="21" s="1"/>
  <c r="Q28" i="21"/>
  <c r="P28" i="21" s="1"/>
  <c r="N28" i="21"/>
  <c r="M28" i="21" s="1"/>
  <c r="K28" i="21"/>
  <c r="J28" i="21" s="1"/>
  <c r="H28" i="21"/>
  <c r="G28" i="21" s="1"/>
  <c r="AG27" i="21"/>
  <c r="AC27" i="21"/>
  <c r="V27" i="21"/>
  <c r="U27" i="21"/>
  <c r="T27" i="21"/>
  <c r="S27" i="21" s="1"/>
  <c r="Q27" i="21"/>
  <c r="P27" i="21" s="1"/>
  <c r="N27" i="21"/>
  <c r="M27" i="21" s="1"/>
  <c r="K27" i="21"/>
  <c r="J27" i="21" s="1"/>
  <c r="H27" i="21"/>
  <c r="G27" i="21" s="1"/>
  <c r="AG26" i="21"/>
  <c r="AC26" i="21"/>
  <c r="V26" i="21"/>
  <c r="U26" i="21"/>
  <c r="T26" i="21"/>
  <c r="S26" i="21" s="1"/>
  <c r="Q26" i="21"/>
  <c r="P26" i="21" s="1"/>
  <c r="N26" i="21"/>
  <c r="M26" i="21" s="1"/>
  <c r="K26" i="21"/>
  <c r="J26" i="21" s="1"/>
  <c r="H26" i="21"/>
  <c r="G26" i="21" s="1"/>
  <c r="AG25" i="21"/>
  <c r="AC25" i="21"/>
  <c r="V25" i="21"/>
  <c r="U25" i="21"/>
  <c r="T25" i="21"/>
  <c r="S25" i="21" s="1"/>
  <c r="Q25" i="21"/>
  <c r="P25" i="21" s="1"/>
  <c r="N25" i="21"/>
  <c r="M25" i="21" s="1"/>
  <c r="K25" i="21"/>
  <c r="J25" i="21" s="1"/>
  <c r="H25" i="21"/>
  <c r="G25" i="21" s="1"/>
  <c r="AG24" i="21"/>
  <c r="AC24" i="21"/>
  <c r="V24" i="21"/>
  <c r="U24" i="21"/>
  <c r="T24" i="21"/>
  <c r="S24" i="21" s="1"/>
  <c r="Q24" i="21"/>
  <c r="P24" i="21" s="1"/>
  <c r="N24" i="21"/>
  <c r="M24" i="21" s="1"/>
  <c r="K24" i="21"/>
  <c r="J24" i="21" s="1"/>
  <c r="H24" i="21"/>
  <c r="G24" i="21" s="1"/>
  <c r="AG23" i="21"/>
  <c r="AC23" i="21"/>
  <c r="V23" i="21"/>
  <c r="U23" i="21"/>
  <c r="T23" i="21"/>
  <c r="S23" i="21" s="1"/>
  <c r="Q23" i="21"/>
  <c r="P23" i="21" s="1"/>
  <c r="N23" i="21"/>
  <c r="M23" i="21" s="1"/>
  <c r="K23" i="21"/>
  <c r="J23" i="21" s="1"/>
  <c r="H23" i="21"/>
  <c r="G23" i="21" s="1"/>
  <c r="AG22" i="21"/>
  <c r="AC22" i="21"/>
  <c r="V22" i="21"/>
  <c r="U22" i="21"/>
  <c r="T22" i="21"/>
  <c r="S22" i="21" s="1"/>
  <c r="Q22" i="21"/>
  <c r="P22" i="21" s="1"/>
  <c r="N22" i="21"/>
  <c r="M22" i="21" s="1"/>
  <c r="K22" i="21"/>
  <c r="J22" i="21" s="1"/>
  <c r="H22" i="21"/>
  <c r="G22" i="21" s="1"/>
  <c r="AG21" i="21"/>
  <c r="AC21" i="21"/>
  <c r="V21" i="21"/>
  <c r="U21" i="21"/>
  <c r="T21" i="21"/>
  <c r="S21" i="21" s="1"/>
  <c r="Q21" i="21"/>
  <c r="P21" i="21" s="1"/>
  <c r="N21" i="21"/>
  <c r="M21" i="21" s="1"/>
  <c r="K21" i="21"/>
  <c r="J21" i="21" s="1"/>
  <c r="H21" i="21"/>
  <c r="G21" i="21" s="1"/>
  <c r="AG20" i="21"/>
  <c r="Q20" i="21" s="1"/>
  <c r="P20" i="21" s="1"/>
  <c r="AG19" i="21"/>
  <c r="Q19" i="21" s="1"/>
  <c r="P19" i="21" s="1"/>
  <c r="AG18" i="21"/>
  <c r="Q18" i="21" s="1"/>
  <c r="P18" i="21" s="1"/>
  <c r="AG17" i="21"/>
  <c r="Q17" i="21" s="1"/>
  <c r="P17" i="21" s="1"/>
  <c r="AG16" i="21"/>
  <c r="Q16" i="21" s="1"/>
  <c r="P16" i="21" s="1"/>
  <c r="AG15" i="21"/>
  <c r="AC15" i="21" s="1"/>
  <c r="V15" i="21" s="1"/>
  <c r="AG14" i="21"/>
  <c r="AC14" i="21" s="1"/>
  <c r="V14" i="21" s="1"/>
  <c r="AG13" i="21"/>
  <c r="AC13" i="21" s="1"/>
  <c r="V13" i="21" s="1"/>
  <c r="U13" i="21"/>
  <c r="AF28" i="18"/>
  <c r="Z28" i="18" s="1"/>
  <c r="AF27" i="18"/>
  <c r="Z27" i="18" s="1"/>
  <c r="AF26" i="18"/>
  <c r="Z26" i="18" s="1"/>
  <c r="AF25" i="18"/>
  <c r="Z25" i="18" s="1"/>
  <c r="AF24" i="18"/>
  <c r="Z24" i="18" s="1"/>
  <c r="AF23" i="18"/>
  <c r="Z23" i="18" s="1"/>
  <c r="AF22" i="18"/>
  <c r="Z22" i="18" s="1"/>
  <c r="AF21" i="18"/>
  <c r="Z21" i="18" s="1"/>
  <c r="AF20" i="18"/>
  <c r="Z20" i="18" s="1"/>
  <c r="AF19" i="18"/>
  <c r="Z19" i="18" s="1"/>
  <c r="AF18" i="18"/>
  <c r="Z18" i="18" s="1"/>
  <c r="AF17" i="18"/>
  <c r="Z17" i="18" s="1"/>
  <c r="AF16" i="18"/>
  <c r="Z16" i="18" s="1"/>
  <c r="AF15" i="18"/>
  <c r="Z15" i="18" s="1"/>
  <c r="AF14" i="18"/>
  <c r="AB14" i="18" s="1"/>
  <c r="T14" i="18" s="1"/>
  <c r="J17" i="26" l="1"/>
  <c r="I17" i="26" s="1"/>
  <c r="J31" i="26"/>
  <c r="I31" i="26" s="1"/>
  <c r="G31" i="26"/>
  <c r="F31" i="26" s="1"/>
  <c r="R24" i="18"/>
  <c r="AB25" i="18"/>
  <c r="T25" i="18" s="1"/>
  <c r="AA25" i="18"/>
  <c r="I24" i="18"/>
  <c r="H24" i="18" s="1"/>
  <c r="AA24" i="18"/>
  <c r="L25" i="18"/>
  <c r="K25" i="18" s="1"/>
  <c r="L26" i="18"/>
  <c r="K26" i="18" s="1"/>
  <c r="L18" i="18"/>
  <c r="K18" i="18" s="1"/>
  <c r="L22" i="18"/>
  <c r="K22" i="18" s="1"/>
  <c r="L15" i="18"/>
  <c r="K15" i="18" s="1"/>
  <c r="L16" i="18"/>
  <c r="K16" i="18" s="1"/>
  <c r="AA18" i="18"/>
  <c r="AA22" i="18"/>
  <c r="L28" i="18"/>
  <c r="K28" i="18" s="1"/>
  <c r="N19" i="21"/>
  <c r="M19" i="21" s="1"/>
  <c r="N20" i="21"/>
  <c r="M20" i="21" s="1"/>
  <c r="T22" i="24"/>
  <c r="S22" i="24" s="1"/>
  <c r="T24" i="24"/>
  <c r="S24" i="24" s="1"/>
  <c r="I22" i="18"/>
  <c r="H22" i="18" s="1"/>
  <c r="R22" i="18"/>
  <c r="AB22" i="18"/>
  <c r="T22" i="18" s="1"/>
  <c r="AA26" i="18"/>
  <c r="AA28" i="18"/>
  <c r="T15" i="21"/>
  <c r="S15" i="21" s="1"/>
  <c r="N16" i="21"/>
  <c r="M16" i="21" s="1"/>
  <c r="N17" i="21"/>
  <c r="M17" i="21" s="1"/>
  <c r="N18" i="21"/>
  <c r="M18" i="21" s="1"/>
  <c r="U16" i="21"/>
  <c r="U20" i="21"/>
  <c r="U18" i="21"/>
  <c r="U22" i="24"/>
  <c r="U23" i="24"/>
  <c r="AA15" i="18"/>
  <c r="AB18" i="18"/>
  <c r="T18" i="18" s="1"/>
  <c r="L19" i="18"/>
  <c r="K19" i="18" s="1"/>
  <c r="AA19" i="18"/>
  <c r="L24" i="18"/>
  <c r="K24" i="18" s="1"/>
  <c r="AB24" i="18"/>
  <c r="T24" i="18" s="1"/>
  <c r="U15" i="21"/>
  <c r="U17" i="21"/>
  <c r="U19" i="21"/>
  <c r="Q15" i="22"/>
  <c r="Q17" i="22"/>
  <c r="Q19" i="22"/>
  <c r="Q16" i="22"/>
  <c r="Q18" i="22"/>
  <c r="T23" i="24"/>
  <c r="S23" i="24" s="1"/>
  <c r="AF23" i="24"/>
  <c r="V23" i="24" s="1"/>
  <c r="K24" i="24"/>
  <c r="J24" i="24" s="1"/>
  <c r="U24" i="24"/>
  <c r="I23" i="18"/>
  <c r="H23" i="18" s="1"/>
  <c r="AA16" i="18"/>
  <c r="L27" i="18"/>
  <c r="K27" i="18" s="1"/>
  <c r="AA27" i="18"/>
  <c r="AB16" i="18"/>
  <c r="T16" i="18" s="1"/>
  <c r="AB20" i="18"/>
  <c r="T20" i="18" s="1"/>
  <c r="L21" i="18"/>
  <c r="K21" i="18" s="1"/>
  <c r="AA21" i="18"/>
  <c r="R23" i="18"/>
  <c r="AA23" i="18"/>
  <c r="AB27" i="18"/>
  <c r="T27" i="18" s="1"/>
  <c r="I28" i="18"/>
  <c r="H28" i="18" s="1"/>
  <c r="R28" i="18"/>
  <c r="AB28" i="18"/>
  <c r="T28" i="18" s="1"/>
  <c r="H15" i="21"/>
  <c r="G15" i="21" s="1"/>
  <c r="H16" i="21"/>
  <c r="G16" i="21" s="1"/>
  <c r="T16" i="21"/>
  <c r="S16" i="21" s="1"/>
  <c r="AC16" i="21"/>
  <c r="V16" i="21" s="1"/>
  <c r="H17" i="21"/>
  <c r="G17" i="21" s="1"/>
  <c r="T17" i="21"/>
  <c r="S17" i="21" s="1"/>
  <c r="AC17" i="21"/>
  <c r="V17" i="21" s="1"/>
  <c r="H18" i="21"/>
  <c r="G18" i="21" s="1"/>
  <c r="T18" i="21"/>
  <c r="S18" i="21" s="1"/>
  <c r="AC18" i="21"/>
  <c r="V18" i="21" s="1"/>
  <c r="H19" i="21"/>
  <c r="G19" i="21" s="1"/>
  <c r="T19" i="21"/>
  <c r="S19" i="21" s="1"/>
  <c r="AC19" i="21"/>
  <c r="V19" i="21" s="1"/>
  <c r="H20" i="21"/>
  <c r="G20" i="21" s="1"/>
  <c r="T20" i="21"/>
  <c r="S20" i="21" s="1"/>
  <c r="AC20" i="21"/>
  <c r="V20" i="21" s="1"/>
  <c r="K20" i="24"/>
  <c r="J20" i="24" s="1"/>
  <c r="K22" i="24"/>
  <c r="J22" i="24" s="1"/>
  <c r="AF24" i="24"/>
  <c r="V24" i="24" s="1"/>
  <c r="H24" i="24"/>
  <c r="G24" i="24" s="1"/>
  <c r="N24" i="24"/>
  <c r="M24" i="24" s="1"/>
  <c r="H22" i="24"/>
  <c r="G22" i="24" s="1"/>
  <c r="N22" i="24"/>
  <c r="M22" i="24" s="1"/>
  <c r="H20" i="24"/>
  <c r="G20" i="24" s="1"/>
  <c r="N20" i="24"/>
  <c r="M20" i="24" s="1"/>
  <c r="Q22" i="24"/>
  <c r="P22" i="24" s="1"/>
  <c r="AA18" i="22"/>
  <c r="R18" i="22" s="1"/>
  <c r="P16" i="22"/>
  <c r="O16" i="22" s="1"/>
  <c r="I15" i="18"/>
  <c r="H15" i="18" s="1"/>
  <c r="R15" i="18"/>
  <c r="AB15" i="18"/>
  <c r="T15" i="18" s="1"/>
  <c r="AB17" i="18"/>
  <c r="T17" i="18" s="1"/>
  <c r="AB19" i="18"/>
  <c r="T19" i="18" s="1"/>
  <c r="AB21" i="18"/>
  <c r="T21" i="18" s="1"/>
  <c r="L23" i="18"/>
  <c r="K23" i="18" s="1"/>
  <c r="AB23" i="18"/>
  <c r="T23" i="18" s="1"/>
  <c r="AB26" i="18"/>
  <c r="T26" i="18" s="1"/>
  <c r="N15" i="21"/>
  <c r="M15" i="21" s="1"/>
  <c r="K20" i="21"/>
  <c r="J20" i="21" s="1"/>
  <c r="K19" i="21"/>
  <c r="J19" i="21" s="1"/>
  <c r="K18" i="21"/>
  <c r="J18" i="21" s="1"/>
  <c r="K17" i="21"/>
  <c r="J17" i="21" s="1"/>
  <c r="K16" i="21"/>
  <c r="J16" i="21" s="1"/>
  <c r="K15" i="21"/>
  <c r="J15" i="21" s="1"/>
  <c r="Q15" i="21"/>
  <c r="P15" i="21" s="1"/>
  <c r="O28" i="18"/>
  <c r="I25" i="18"/>
  <c r="H25" i="18" s="1"/>
  <c r="R25" i="18"/>
  <c r="I26" i="18"/>
  <c r="H26" i="18" s="1"/>
  <c r="R26" i="18"/>
  <c r="I27" i="18"/>
  <c r="H27" i="18" s="1"/>
  <c r="R27" i="18"/>
  <c r="O27" i="18"/>
  <c r="O26" i="18"/>
  <c r="O25" i="18"/>
  <c r="O24" i="18"/>
  <c r="O23" i="18"/>
  <c r="O22" i="18"/>
  <c r="I19" i="18"/>
  <c r="H19" i="18" s="1"/>
  <c r="R19" i="18"/>
  <c r="I20" i="18"/>
  <c r="H20" i="18" s="1"/>
  <c r="R20" i="18"/>
  <c r="I21" i="18"/>
  <c r="H21" i="18" s="1"/>
  <c r="R21" i="18"/>
  <c r="L20" i="18"/>
  <c r="K20" i="18" s="1"/>
  <c r="AA20" i="18"/>
  <c r="I16" i="18"/>
  <c r="H16" i="18" s="1"/>
  <c r="R16" i="18"/>
  <c r="I17" i="18"/>
  <c r="H17" i="18" s="1"/>
  <c r="R17" i="18"/>
  <c r="I18" i="18"/>
  <c r="H18" i="18" s="1"/>
  <c r="R18" i="18"/>
  <c r="L17" i="18"/>
  <c r="K17" i="18" s="1"/>
  <c r="AA17" i="18"/>
  <c r="O21" i="18"/>
  <c r="N21" i="18" s="1"/>
  <c r="O20" i="18"/>
  <c r="N20" i="18" s="1"/>
  <c r="O19" i="18"/>
  <c r="N19" i="18" s="1"/>
  <c r="O18" i="18"/>
  <c r="N18" i="18" s="1"/>
  <c r="O17" i="18"/>
  <c r="N17" i="18" s="1"/>
  <c r="O16" i="18"/>
  <c r="N16" i="18" s="1"/>
  <c r="O15" i="18"/>
  <c r="Z14" i="18"/>
  <c r="T14" i="21"/>
  <c r="S14" i="21" s="1"/>
  <c r="T21" i="24"/>
  <c r="S21" i="24" s="1"/>
  <c r="T18" i="24"/>
  <c r="S18" i="24" s="1"/>
  <c r="T20" i="24"/>
  <c r="S20" i="24" s="1"/>
  <c r="G14" i="28"/>
  <c r="F14" i="28" s="1"/>
  <c r="T16" i="24"/>
  <c r="S16" i="24" s="1"/>
  <c r="T17" i="24"/>
  <c r="S17" i="24" s="1"/>
  <c r="U17" i="24"/>
  <c r="R13" i="28"/>
  <c r="O13" i="28" s="1"/>
  <c r="U14" i="21"/>
  <c r="U16" i="24"/>
  <c r="U18" i="24"/>
  <c r="U19" i="24"/>
  <c r="U20" i="24"/>
  <c r="U21" i="24"/>
  <c r="N13" i="28"/>
  <c r="J16" i="26"/>
  <c r="I16" i="26" s="1"/>
  <c r="G16" i="26"/>
  <c r="F16" i="26" s="1"/>
  <c r="M16" i="26"/>
  <c r="L16" i="26" s="1"/>
  <c r="S15" i="26"/>
  <c r="O15" i="26" s="1"/>
  <c r="M15" i="26"/>
  <c r="L15" i="26" s="1"/>
  <c r="G15" i="26"/>
  <c r="F15" i="26" s="1"/>
  <c r="H16" i="24"/>
  <c r="G16" i="24" s="1"/>
  <c r="H17" i="24"/>
  <c r="G17" i="24" s="1"/>
  <c r="N17" i="24"/>
  <c r="M17" i="24" s="1"/>
  <c r="H18" i="24"/>
  <c r="G18" i="24" s="1"/>
  <c r="N16" i="24"/>
  <c r="M16" i="24" s="1"/>
  <c r="N18" i="24"/>
  <c r="M18" i="24" s="1"/>
  <c r="N15" i="26"/>
  <c r="Q20" i="24"/>
  <c r="P20" i="24" s="1"/>
  <c r="Q21" i="24"/>
  <c r="P21" i="24" s="1"/>
  <c r="H19" i="24"/>
  <c r="G19" i="24" s="1"/>
  <c r="K19" i="24"/>
  <c r="J19" i="24" s="1"/>
  <c r="N19" i="24"/>
  <c r="M19" i="24" s="1"/>
  <c r="Q19" i="24"/>
  <c r="P19" i="24" s="1"/>
  <c r="T19" i="24"/>
  <c r="S19" i="24" s="1"/>
  <c r="K18" i="24"/>
  <c r="J18" i="24" s="1"/>
  <c r="Q18" i="24"/>
  <c r="P18" i="24" s="1"/>
  <c r="K17" i="24"/>
  <c r="J17" i="24" s="1"/>
  <c r="Q17" i="24"/>
  <c r="P17" i="24" s="1"/>
  <c r="K16" i="24"/>
  <c r="J16" i="24" s="1"/>
  <c r="Q16" i="24"/>
  <c r="P16" i="24" s="1"/>
  <c r="N15" i="24"/>
  <c r="M15" i="24" s="1"/>
  <c r="T15" i="24"/>
  <c r="S15" i="24" s="1"/>
  <c r="Q15" i="24"/>
  <c r="P15" i="24" s="1"/>
  <c r="K15" i="24"/>
  <c r="J15" i="24" s="1"/>
  <c r="H15" i="24"/>
  <c r="G15" i="24" s="1"/>
  <c r="P19" i="22"/>
  <c r="O19" i="22" s="1"/>
  <c r="J16" i="22"/>
  <c r="I16" i="22" s="1"/>
  <c r="J18" i="22"/>
  <c r="I18" i="22" s="1"/>
  <c r="J19" i="22"/>
  <c r="I19" i="22" s="1"/>
  <c r="G19" i="22"/>
  <c r="F19" i="22" s="1"/>
  <c r="M19" i="22"/>
  <c r="L19" i="22" s="1"/>
  <c r="G18" i="22"/>
  <c r="F18" i="22" s="1"/>
  <c r="M18" i="22"/>
  <c r="L18" i="22" s="1"/>
  <c r="G17" i="22"/>
  <c r="F17" i="22" s="1"/>
  <c r="J17" i="22"/>
  <c r="I17" i="22" s="1"/>
  <c r="M17" i="22"/>
  <c r="L17" i="22" s="1"/>
  <c r="P17" i="22"/>
  <c r="O17" i="22" s="1"/>
  <c r="G16" i="22"/>
  <c r="F16" i="22" s="1"/>
  <c r="M16" i="22"/>
  <c r="L16" i="22" s="1"/>
  <c r="H14" i="21"/>
  <c r="G14" i="21" s="1"/>
  <c r="N14" i="21"/>
  <c r="M14" i="21" s="1"/>
  <c r="AA15" i="22"/>
  <c r="R15" i="22" s="1"/>
  <c r="P15" i="22"/>
  <c r="O15" i="22" s="1"/>
  <c r="M15" i="22"/>
  <c r="L15" i="22" s="1"/>
  <c r="J15" i="22"/>
  <c r="I15" i="22" s="1"/>
  <c r="K14" i="21"/>
  <c r="J14" i="21" s="1"/>
  <c r="Q14" i="21"/>
  <c r="P14" i="21" s="1"/>
  <c r="T13" i="21"/>
  <c r="S13" i="21" s="1"/>
  <c r="Q13" i="21"/>
  <c r="P13" i="21" s="1"/>
  <c r="N13" i="21"/>
  <c r="M13" i="21" s="1"/>
  <c r="K13" i="21"/>
  <c r="J13" i="21" s="1"/>
  <c r="H13" i="21"/>
  <c r="G13" i="21" s="1"/>
  <c r="I14" i="18"/>
  <c r="H14" i="18" s="1"/>
  <c r="L14" i="18"/>
  <c r="K14" i="18" s="1"/>
  <c r="O14" i="18"/>
  <c r="R14" i="18"/>
  <c r="AA14" i="18"/>
  <c r="AF13" i="18"/>
  <c r="Q15" i="18" l="1"/>
  <c r="S30" i="18"/>
  <c r="S29" i="18"/>
  <c r="S28" i="18"/>
  <c r="Q28" i="18" s="1"/>
  <c r="S26" i="18"/>
  <c r="N26" i="18" s="1"/>
  <c r="S24" i="18"/>
  <c r="Q24" i="18" s="1"/>
  <c r="S21" i="18"/>
  <c r="Q21" i="18" s="1"/>
  <c r="S20" i="18"/>
  <c r="Q20" i="18" s="1"/>
  <c r="S18" i="18"/>
  <c r="Q18" i="18" s="1"/>
  <c r="S27" i="18"/>
  <c r="Q27" i="18" s="1"/>
  <c r="S25" i="18"/>
  <c r="Q25" i="18" s="1"/>
  <c r="S23" i="18"/>
  <c r="Q23" i="18" s="1"/>
  <c r="S22" i="18"/>
  <c r="Q22" i="18" s="1"/>
  <c r="S19" i="18"/>
  <c r="Q19" i="18" s="1"/>
  <c r="S17" i="18"/>
  <c r="Q17" i="18" s="1"/>
  <c r="S16" i="18"/>
  <c r="Q16" i="18" s="1"/>
  <c r="N27" i="18"/>
  <c r="N24" i="18"/>
  <c r="Q26" i="18"/>
  <c r="S13" i="18"/>
  <c r="S15" i="18"/>
  <c r="N15" i="18" s="1"/>
  <c r="S14" i="18"/>
  <c r="N14" i="18" s="1"/>
  <c r="Z13" i="18"/>
  <c r="I13" i="18"/>
  <c r="Q14" i="18"/>
  <c r="AB13" i="18"/>
  <c r="R13" i="18"/>
  <c r="T13" i="18"/>
  <c r="AA13" i="18"/>
  <c r="O13" i="18"/>
  <c r="L13" i="18"/>
  <c r="K13" i="18" s="1"/>
  <c r="H13" i="18"/>
  <c r="AG30" i="17"/>
  <c r="AC30" i="17" s="1"/>
  <c r="V30" i="17" s="1"/>
  <c r="AG29" i="17"/>
  <c r="AC29" i="17" s="1"/>
  <c r="V29" i="17" s="1"/>
  <c r="AG28" i="17"/>
  <c r="AC28" i="17" s="1"/>
  <c r="V28" i="17" s="1"/>
  <c r="AG27" i="17"/>
  <c r="AC27" i="17" s="1"/>
  <c r="V27" i="17" s="1"/>
  <c r="AG26" i="17"/>
  <c r="AC26" i="17" s="1"/>
  <c r="V26" i="17" s="1"/>
  <c r="AG25" i="17"/>
  <c r="AC25" i="17" s="1"/>
  <c r="V25" i="17" s="1"/>
  <c r="H25" i="17"/>
  <c r="G25" i="17" s="1"/>
  <c r="AG24" i="17"/>
  <c r="AC24" i="17" s="1"/>
  <c r="V24" i="17" s="1"/>
  <c r="AG23" i="17"/>
  <c r="AC23" i="17" s="1"/>
  <c r="V23" i="17" s="1"/>
  <c r="AG22" i="17"/>
  <c r="AC22" i="17" s="1"/>
  <c r="V22" i="17" s="1"/>
  <c r="K22" i="17"/>
  <c r="J22" i="17" s="1"/>
  <c r="AG21" i="17"/>
  <c r="AC21" i="17" s="1"/>
  <c r="V21" i="17" s="1"/>
  <c r="AG20" i="17"/>
  <c r="AC20" i="17" s="1"/>
  <c r="V20" i="17" s="1"/>
  <c r="AG19" i="17"/>
  <c r="AC19" i="17" s="1"/>
  <c r="V19" i="17" s="1"/>
  <c r="AG18" i="17"/>
  <c r="AC18" i="17" s="1"/>
  <c r="V18" i="17" s="1"/>
  <c r="AG17" i="17"/>
  <c r="AC17" i="17" s="1"/>
  <c r="V17" i="17" s="1"/>
  <c r="AG16" i="17"/>
  <c r="AC16" i="17" s="1"/>
  <c r="V16" i="17" s="1"/>
  <c r="AG15" i="17"/>
  <c r="AC15" i="17" s="1"/>
  <c r="V15" i="17" s="1"/>
  <c r="AG14" i="17"/>
  <c r="AC14" i="17" s="1"/>
  <c r="V14" i="17" s="1"/>
  <c r="AG13" i="17"/>
  <c r="H13" i="17" s="1"/>
  <c r="G13" i="17" s="1"/>
  <c r="U26" i="17"/>
  <c r="AL30" i="15"/>
  <c r="AH30" i="15" s="1"/>
  <c r="X30" i="15" s="1"/>
  <c r="W30" i="15"/>
  <c r="S30" i="15"/>
  <c r="R30" i="15" s="1"/>
  <c r="M30" i="15"/>
  <c r="L30" i="15" s="1"/>
  <c r="G30" i="15"/>
  <c r="F30" i="15" s="1"/>
  <c r="AL29" i="15"/>
  <c r="AH29" i="15"/>
  <c r="X29" i="15" s="1"/>
  <c r="W29" i="15"/>
  <c r="V29" i="15"/>
  <c r="U29" i="15" s="1"/>
  <c r="S29" i="15"/>
  <c r="R29" i="15" s="1"/>
  <c r="P29" i="15"/>
  <c r="O29" i="15" s="1"/>
  <c r="M29" i="15"/>
  <c r="L29" i="15" s="1"/>
  <c r="J29" i="15"/>
  <c r="I29" i="15" s="1"/>
  <c r="G29" i="15"/>
  <c r="F29" i="15" s="1"/>
  <c r="AL28" i="15"/>
  <c r="AH28" i="15" s="1"/>
  <c r="X28" i="15" s="1"/>
  <c r="W28" i="15"/>
  <c r="S28" i="15"/>
  <c r="R28" i="15" s="1"/>
  <c r="M28" i="15"/>
  <c r="L28" i="15" s="1"/>
  <c r="G28" i="15"/>
  <c r="F28" i="15" s="1"/>
  <c r="AL27" i="15"/>
  <c r="AH27" i="15"/>
  <c r="X27" i="15" s="1"/>
  <c r="W27" i="15"/>
  <c r="V27" i="15"/>
  <c r="U27" i="15" s="1"/>
  <c r="S27" i="15"/>
  <c r="R27" i="15" s="1"/>
  <c r="P27" i="15"/>
  <c r="O27" i="15" s="1"/>
  <c r="M27" i="15"/>
  <c r="L27" i="15" s="1"/>
  <c r="J27" i="15"/>
  <c r="I27" i="15" s="1"/>
  <c r="G27" i="15"/>
  <c r="F27" i="15" s="1"/>
  <c r="AL26" i="15"/>
  <c r="AH26" i="15" s="1"/>
  <c r="X26" i="15" s="1"/>
  <c r="W26" i="15"/>
  <c r="S26" i="15"/>
  <c r="R26" i="15" s="1"/>
  <c r="M26" i="15"/>
  <c r="L26" i="15" s="1"/>
  <c r="G26" i="15"/>
  <c r="F26" i="15" s="1"/>
  <c r="AL25" i="15"/>
  <c r="AH25" i="15"/>
  <c r="X25" i="15" s="1"/>
  <c r="W25" i="15"/>
  <c r="V25" i="15"/>
  <c r="U25" i="15" s="1"/>
  <c r="S25" i="15"/>
  <c r="R25" i="15" s="1"/>
  <c r="P25" i="15"/>
  <c r="O25" i="15" s="1"/>
  <c r="M25" i="15"/>
  <c r="L25" i="15" s="1"/>
  <c r="J25" i="15"/>
  <c r="I25" i="15" s="1"/>
  <c r="G25" i="15"/>
  <c r="F25" i="15" s="1"/>
  <c r="AL24" i="15"/>
  <c r="AH24" i="15" s="1"/>
  <c r="X24" i="15" s="1"/>
  <c r="W24" i="15"/>
  <c r="S24" i="15"/>
  <c r="R24" i="15" s="1"/>
  <c r="M24" i="15"/>
  <c r="L24" i="15" s="1"/>
  <c r="G24" i="15"/>
  <c r="F24" i="15" s="1"/>
  <c r="AL23" i="15"/>
  <c r="AH23" i="15"/>
  <c r="X23" i="15" s="1"/>
  <c r="W23" i="15"/>
  <c r="V23" i="15"/>
  <c r="U23" i="15" s="1"/>
  <c r="S23" i="15"/>
  <c r="R23" i="15" s="1"/>
  <c r="P23" i="15"/>
  <c r="O23" i="15" s="1"/>
  <c r="M23" i="15"/>
  <c r="L23" i="15" s="1"/>
  <c r="J23" i="15"/>
  <c r="I23" i="15" s="1"/>
  <c r="G23" i="15"/>
  <c r="F23" i="15" s="1"/>
  <c r="AL22" i="15"/>
  <c r="AH22" i="15" s="1"/>
  <c r="X22" i="15" s="1"/>
  <c r="W22" i="15"/>
  <c r="S22" i="15"/>
  <c r="R22" i="15" s="1"/>
  <c r="M22" i="15"/>
  <c r="L22" i="15" s="1"/>
  <c r="G22" i="15"/>
  <c r="F22" i="15" s="1"/>
  <c r="AL21" i="15"/>
  <c r="AH21" i="15"/>
  <c r="X21" i="15" s="1"/>
  <c r="W21" i="15"/>
  <c r="V21" i="15"/>
  <c r="U21" i="15" s="1"/>
  <c r="S21" i="15"/>
  <c r="R21" i="15" s="1"/>
  <c r="P21" i="15"/>
  <c r="O21" i="15" s="1"/>
  <c r="M21" i="15"/>
  <c r="L21" i="15" s="1"/>
  <c r="J21" i="15"/>
  <c r="I21" i="15" s="1"/>
  <c r="G21" i="15"/>
  <c r="F21" i="15" s="1"/>
  <c r="AL20" i="15"/>
  <c r="S20" i="15" s="1"/>
  <c r="R20" i="15" s="1"/>
  <c r="W20" i="15"/>
  <c r="M20" i="15"/>
  <c r="L20" i="15" s="1"/>
  <c r="G20" i="15"/>
  <c r="F20" i="15" s="1"/>
  <c r="AL19" i="15"/>
  <c r="AH19" i="15"/>
  <c r="X19" i="15" s="1"/>
  <c r="W19" i="15"/>
  <c r="V19" i="15"/>
  <c r="U19" i="15" s="1"/>
  <c r="S19" i="15"/>
  <c r="R19" i="15" s="1"/>
  <c r="P19" i="15"/>
  <c r="O19" i="15" s="1"/>
  <c r="M19" i="15"/>
  <c r="L19" i="15" s="1"/>
  <c r="J19" i="15"/>
  <c r="I19" i="15" s="1"/>
  <c r="G19" i="15"/>
  <c r="F19" i="15" s="1"/>
  <c r="AL18" i="15"/>
  <c r="S18" i="15" s="1"/>
  <c r="R18" i="15" s="1"/>
  <c r="W18" i="15"/>
  <c r="AL17" i="15"/>
  <c r="AH17" i="15"/>
  <c r="X17" i="15" s="1"/>
  <c r="W17" i="15"/>
  <c r="V17" i="15"/>
  <c r="U17" i="15" s="1"/>
  <c r="S17" i="15"/>
  <c r="R17" i="15" s="1"/>
  <c r="P17" i="15"/>
  <c r="O17" i="15" s="1"/>
  <c r="M17" i="15"/>
  <c r="L17" i="15" s="1"/>
  <c r="J17" i="15"/>
  <c r="I17" i="15" s="1"/>
  <c r="G17" i="15"/>
  <c r="F17" i="15" s="1"/>
  <c r="AL16" i="15"/>
  <c r="AH16" i="15" s="1"/>
  <c r="X16" i="15" s="1"/>
  <c r="AL15" i="15"/>
  <c r="AH15" i="15" s="1"/>
  <c r="X15" i="15" s="1"/>
  <c r="AL14" i="15"/>
  <c r="AH14" i="15" s="1"/>
  <c r="X14" i="15" s="1"/>
  <c r="AA30" i="14"/>
  <c r="W30" i="14" s="1"/>
  <c r="O30" i="14" s="1"/>
  <c r="N30" i="14"/>
  <c r="J30" i="14"/>
  <c r="I30" i="14" s="1"/>
  <c r="AA29" i="14"/>
  <c r="W29" i="14" s="1"/>
  <c r="O29" i="14" s="1"/>
  <c r="N29" i="14"/>
  <c r="J29" i="14"/>
  <c r="I29" i="14" s="1"/>
  <c r="AA28" i="14"/>
  <c r="W28" i="14" s="1"/>
  <c r="O28" i="14" s="1"/>
  <c r="N28" i="14"/>
  <c r="J28" i="14"/>
  <c r="I28" i="14" s="1"/>
  <c r="AA27" i="14"/>
  <c r="W27" i="14" s="1"/>
  <c r="O27" i="14" s="1"/>
  <c r="N27" i="14"/>
  <c r="J27" i="14"/>
  <c r="I27" i="14" s="1"/>
  <c r="AA26" i="14"/>
  <c r="W26" i="14" s="1"/>
  <c r="O26" i="14" s="1"/>
  <c r="N26" i="14"/>
  <c r="J26" i="14"/>
  <c r="I26" i="14" s="1"/>
  <c r="AA25" i="14"/>
  <c r="W25" i="14" s="1"/>
  <c r="O25" i="14" s="1"/>
  <c r="N25" i="14"/>
  <c r="J25" i="14"/>
  <c r="I25" i="14" s="1"/>
  <c r="AA24" i="14"/>
  <c r="W24" i="14" s="1"/>
  <c r="O24" i="14" s="1"/>
  <c r="N24" i="14"/>
  <c r="J24" i="14"/>
  <c r="I24" i="14" s="1"/>
  <c r="AA23" i="14"/>
  <c r="W23" i="14" s="1"/>
  <c r="O23" i="14" s="1"/>
  <c r="N23" i="14"/>
  <c r="J23" i="14"/>
  <c r="I23" i="14" s="1"/>
  <c r="AA22" i="14"/>
  <c r="W22" i="14" s="1"/>
  <c r="O22" i="14" s="1"/>
  <c r="N22" i="14"/>
  <c r="J22" i="14"/>
  <c r="I22" i="14" s="1"/>
  <c r="AA21" i="14"/>
  <c r="W21" i="14" s="1"/>
  <c r="O21" i="14" s="1"/>
  <c r="N21" i="14"/>
  <c r="AA20" i="14"/>
  <c r="W20" i="14" s="1"/>
  <c r="O20" i="14" s="1"/>
  <c r="AA19" i="14"/>
  <c r="W19" i="14" s="1"/>
  <c r="O19" i="14" s="1"/>
  <c r="AA18" i="14"/>
  <c r="W18" i="14" s="1"/>
  <c r="O18" i="14" s="1"/>
  <c r="AA17" i="14"/>
  <c r="W17" i="14" s="1"/>
  <c r="O17" i="14" s="1"/>
  <c r="AA16" i="14"/>
  <c r="W16" i="14" s="1"/>
  <c r="O16" i="14" s="1"/>
  <c r="AA15" i="14"/>
  <c r="W15" i="14" s="1"/>
  <c r="O15" i="14" s="1"/>
  <c r="AA14" i="14"/>
  <c r="W14" i="14" s="1"/>
  <c r="O14" i="14" s="1"/>
  <c r="AL13" i="15"/>
  <c r="AH13" i="15" s="1"/>
  <c r="W13" i="15"/>
  <c r="AA13" i="14"/>
  <c r="G13" i="14" s="1"/>
  <c r="F13" i="14" s="1"/>
  <c r="N13" i="14"/>
  <c r="AE30" i="12"/>
  <c r="AA30" i="12"/>
  <c r="S30" i="12"/>
  <c r="R30" i="12"/>
  <c r="P30" i="12"/>
  <c r="N30" i="12"/>
  <c r="M30" i="12" s="1"/>
  <c r="K30" i="12"/>
  <c r="J30" i="12" s="1"/>
  <c r="H30" i="12"/>
  <c r="G30" i="12" s="1"/>
  <c r="AE29" i="12"/>
  <c r="AA29" i="12"/>
  <c r="S29" i="12"/>
  <c r="R29" i="12"/>
  <c r="P29" i="12"/>
  <c r="N29" i="12"/>
  <c r="M29" i="12" s="1"/>
  <c r="K29" i="12"/>
  <c r="J29" i="12" s="1"/>
  <c r="H29" i="12"/>
  <c r="G29" i="12" s="1"/>
  <c r="AE28" i="12"/>
  <c r="AA28" i="12"/>
  <c r="S28" i="12"/>
  <c r="R28" i="12"/>
  <c r="P28" i="12"/>
  <c r="N28" i="12"/>
  <c r="M28" i="12" s="1"/>
  <c r="K28" i="12"/>
  <c r="J28" i="12" s="1"/>
  <c r="H28" i="12"/>
  <c r="G28" i="12" s="1"/>
  <c r="AE27" i="12"/>
  <c r="AA27" i="12"/>
  <c r="S27" i="12"/>
  <c r="R27" i="12"/>
  <c r="P27" i="12"/>
  <c r="N27" i="12"/>
  <c r="M27" i="12" s="1"/>
  <c r="K27" i="12"/>
  <c r="J27" i="12" s="1"/>
  <c r="H27" i="12"/>
  <c r="G27" i="12" s="1"/>
  <c r="AE26" i="12"/>
  <c r="AA26" i="12"/>
  <c r="S26" i="12"/>
  <c r="R26" i="12"/>
  <c r="P26" i="12"/>
  <c r="N26" i="12"/>
  <c r="M26" i="12" s="1"/>
  <c r="K26" i="12"/>
  <c r="J26" i="12" s="1"/>
  <c r="H26" i="12"/>
  <c r="G26" i="12" s="1"/>
  <c r="AE25" i="12"/>
  <c r="AA25" i="12"/>
  <c r="S25" i="12"/>
  <c r="R25" i="12"/>
  <c r="P25" i="12"/>
  <c r="N25" i="12"/>
  <c r="M25" i="12" s="1"/>
  <c r="K25" i="12"/>
  <c r="J25" i="12" s="1"/>
  <c r="H25" i="12"/>
  <c r="G25" i="12" s="1"/>
  <c r="AE24" i="12"/>
  <c r="AA24" i="12"/>
  <c r="S24" i="12"/>
  <c r="R24" i="12"/>
  <c r="P24" i="12"/>
  <c r="N24" i="12"/>
  <c r="M24" i="12" s="1"/>
  <c r="K24" i="12"/>
  <c r="J24" i="12" s="1"/>
  <c r="H24" i="12"/>
  <c r="G24" i="12" s="1"/>
  <c r="AE23" i="12"/>
  <c r="AA23" i="12"/>
  <c r="S23" i="12"/>
  <c r="R23" i="12"/>
  <c r="P23" i="12"/>
  <c r="N23" i="12"/>
  <c r="M23" i="12" s="1"/>
  <c r="K23" i="12"/>
  <c r="J23" i="12" s="1"/>
  <c r="H23" i="12"/>
  <c r="G23" i="12" s="1"/>
  <c r="AE22" i="12"/>
  <c r="AA22" i="12"/>
  <c r="S22" i="12"/>
  <c r="R22" i="12"/>
  <c r="P22" i="12"/>
  <c r="N22" i="12"/>
  <c r="M22" i="12" s="1"/>
  <c r="K22" i="12"/>
  <c r="J22" i="12" s="1"/>
  <c r="H22" i="12"/>
  <c r="G22" i="12" s="1"/>
  <c r="AE21" i="12"/>
  <c r="AA21" i="12"/>
  <c r="S21" i="12"/>
  <c r="R21" i="12"/>
  <c r="P21" i="12"/>
  <c r="N21" i="12"/>
  <c r="M21" i="12" s="1"/>
  <c r="K21" i="12"/>
  <c r="J21" i="12" s="1"/>
  <c r="H21" i="12"/>
  <c r="G21" i="12" s="1"/>
  <c r="AE20" i="12"/>
  <c r="AA20" i="12"/>
  <c r="S20" i="12"/>
  <c r="R20" i="12"/>
  <c r="P20" i="12"/>
  <c r="N20" i="12"/>
  <c r="M20" i="12" s="1"/>
  <c r="K20" i="12"/>
  <c r="J20" i="12" s="1"/>
  <c r="H20" i="12"/>
  <c r="G20" i="12" s="1"/>
  <c r="AE19" i="12"/>
  <c r="AA19" i="12"/>
  <c r="S19" i="12"/>
  <c r="R19" i="12"/>
  <c r="P19" i="12"/>
  <c r="N19" i="12"/>
  <c r="M19" i="12" s="1"/>
  <c r="K19" i="12"/>
  <c r="J19" i="12" s="1"/>
  <c r="H19" i="12"/>
  <c r="G19" i="12" s="1"/>
  <c r="AE18" i="12"/>
  <c r="AE17" i="12"/>
  <c r="AE16" i="12"/>
  <c r="AE15" i="12"/>
  <c r="AE14" i="12"/>
  <c r="AE13" i="12"/>
  <c r="R13" i="12"/>
  <c r="U30" i="11"/>
  <c r="Q30" i="11"/>
  <c r="M30" i="11"/>
  <c r="L30" i="11"/>
  <c r="K30" i="11"/>
  <c r="J30" i="11" s="1"/>
  <c r="H30" i="11"/>
  <c r="G30" i="11" s="1"/>
  <c r="U29" i="11"/>
  <c r="Q29" i="11"/>
  <c r="M29" i="11"/>
  <c r="L29" i="11"/>
  <c r="K29" i="11"/>
  <c r="J29" i="11" s="1"/>
  <c r="H29" i="11"/>
  <c r="G29" i="11" s="1"/>
  <c r="U28" i="11"/>
  <c r="Q28" i="11"/>
  <c r="M28" i="11"/>
  <c r="L28" i="11"/>
  <c r="K28" i="11"/>
  <c r="J28" i="11" s="1"/>
  <c r="H28" i="11"/>
  <c r="G28" i="11" s="1"/>
  <c r="U27" i="11"/>
  <c r="Q27" i="11"/>
  <c r="M27" i="11"/>
  <c r="L27" i="11"/>
  <c r="K27" i="11"/>
  <c r="J27" i="11" s="1"/>
  <c r="H27" i="11"/>
  <c r="G27" i="11" s="1"/>
  <c r="U26" i="11"/>
  <c r="Q26" i="11"/>
  <c r="M26" i="11"/>
  <c r="L26" i="11"/>
  <c r="K26" i="11"/>
  <c r="J26" i="11" s="1"/>
  <c r="H26" i="11"/>
  <c r="G26" i="11" s="1"/>
  <c r="U25" i="11"/>
  <c r="Q25" i="11"/>
  <c r="M25" i="11"/>
  <c r="L25" i="11"/>
  <c r="K25" i="11"/>
  <c r="J25" i="11" s="1"/>
  <c r="H25" i="11"/>
  <c r="G25" i="11" s="1"/>
  <c r="U24" i="11"/>
  <c r="Q24" i="11"/>
  <c r="M24" i="11"/>
  <c r="L24" i="11"/>
  <c r="K24" i="11"/>
  <c r="J24" i="11" s="1"/>
  <c r="H24" i="11"/>
  <c r="G24" i="11" s="1"/>
  <c r="U23" i="11"/>
  <c r="Q23" i="11"/>
  <c r="M23" i="11"/>
  <c r="L23" i="11"/>
  <c r="K23" i="11"/>
  <c r="J23" i="11" s="1"/>
  <c r="H23" i="11"/>
  <c r="G23" i="11" s="1"/>
  <c r="U22" i="11"/>
  <c r="Q22" i="11"/>
  <c r="M22" i="11"/>
  <c r="L22" i="11"/>
  <c r="K22" i="11"/>
  <c r="J22" i="11" s="1"/>
  <c r="H22" i="11"/>
  <c r="G22" i="11" s="1"/>
  <c r="U21" i="11"/>
  <c r="Q21" i="11"/>
  <c r="M21" i="11"/>
  <c r="L21" i="11"/>
  <c r="K21" i="11"/>
  <c r="J21" i="11" s="1"/>
  <c r="H21" i="11"/>
  <c r="G21" i="11" s="1"/>
  <c r="U20" i="11"/>
  <c r="Q20" i="11"/>
  <c r="M20" i="11"/>
  <c r="L20" i="11"/>
  <c r="K20" i="11"/>
  <c r="J20" i="11" s="1"/>
  <c r="H20" i="11"/>
  <c r="G20" i="11" s="1"/>
  <c r="U19" i="11"/>
  <c r="Q19" i="11"/>
  <c r="M19" i="11"/>
  <c r="L19" i="11"/>
  <c r="K19" i="11"/>
  <c r="J19" i="11" s="1"/>
  <c r="H19" i="11"/>
  <c r="G19" i="11" s="1"/>
  <c r="U18" i="11"/>
  <c r="Q18" i="11"/>
  <c r="M18" i="11"/>
  <c r="L18" i="11"/>
  <c r="K18" i="11"/>
  <c r="J18" i="11" s="1"/>
  <c r="H18" i="11"/>
  <c r="G18" i="11" s="1"/>
  <c r="U17" i="11"/>
  <c r="Q17" i="11"/>
  <c r="M17" i="11"/>
  <c r="L17" i="11"/>
  <c r="K17" i="11"/>
  <c r="J17" i="11" s="1"/>
  <c r="H17" i="11"/>
  <c r="G17" i="11" s="1"/>
  <c r="U16" i="11"/>
  <c r="Q16" i="11"/>
  <c r="M16" i="11"/>
  <c r="K16" i="11"/>
  <c r="J16" i="11" s="1"/>
  <c r="H16" i="11"/>
  <c r="G16" i="11" s="1"/>
  <c r="U15" i="11"/>
  <c r="Q15" i="11" s="1"/>
  <c r="M15" i="11" s="1"/>
  <c r="U14" i="11"/>
  <c r="Q14" i="11" s="1"/>
  <c r="M14" i="11" s="1"/>
  <c r="U13" i="11"/>
  <c r="L13" i="11"/>
  <c r="AJ30" i="10"/>
  <c r="AF30" i="10" s="1"/>
  <c r="V30" i="10" s="1"/>
  <c r="AJ29" i="10"/>
  <c r="AF29" i="10" s="1"/>
  <c r="V29" i="10" s="1"/>
  <c r="AJ28" i="10"/>
  <c r="AF28" i="10" s="1"/>
  <c r="V28" i="10" s="1"/>
  <c r="AJ27" i="10"/>
  <c r="AF27" i="10" s="1"/>
  <c r="V27" i="10" s="1"/>
  <c r="AJ26" i="10"/>
  <c r="AF26" i="10" s="1"/>
  <c r="V26" i="10" s="1"/>
  <c r="AJ25" i="10"/>
  <c r="AF25" i="10" s="1"/>
  <c r="V25" i="10" s="1"/>
  <c r="AJ24" i="10"/>
  <c r="AF24" i="10" s="1"/>
  <c r="V24" i="10" s="1"/>
  <c r="AJ23" i="10"/>
  <c r="AF23" i="10" s="1"/>
  <c r="V23" i="10" s="1"/>
  <c r="AJ22" i="10"/>
  <c r="AF22" i="10" s="1"/>
  <c r="V22" i="10" s="1"/>
  <c r="AJ21" i="10"/>
  <c r="AF21" i="10" s="1"/>
  <c r="V21" i="10" s="1"/>
  <c r="AJ20" i="10"/>
  <c r="AF20" i="10" s="1"/>
  <c r="V20" i="10" s="1"/>
  <c r="AJ19" i="10"/>
  <c r="AF19" i="10" s="1"/>
  <c r="V19" i="10" s="1"/>
  <c r="AJ18" i="10"/>
  <c r="AF18" i="10" s="1"/>
  <c r="V18" i="10" s="1"/>
  <c r="AJ17" i="10"/>
  <c r="AF17" i="10" s="1"/>
  <c r="V17" i="10" s="1"/>
  <c r="AJ16" i="10"/>
  <c r="AF16" i="10" s="1"/>
  <c r="V16" i="10" s="1"/>
  <c r="AJ15" i="10"/>
  <c r="AF15" i="10" s="1"/>
  <c r="V15" i="10" s="1"/>
  <c r="AJ14" i="10"/>
  <c r="AF14" i="10" s="1"/>
  <c r="V14" i="10" s="1"/>
  <c r="AJ13" i="10"/>
  <c r="H13" i="10" s="1"/>
  <c r="U13" i="10"/>
  <c r="W32" i="1"/>
  <c r="O32" i="1" s="1"/>
  <c r="V32" i="1"/>
  <c r="U32" i="1"/>
  <c r="W31" i="1"/>
  <c r="O31" i="1" s="1"/>
  <c r="V31" i="1"/>
  <c r="U31" i="1"/>
  <c r="W30" i="1"/>
  <c r="O30" i="1" s="1"/>
  <c r="V30" i="1"/>
  <c r="U30" i="1"/>
  <c r="W29" i="1"/>
  <c r="O29" i="1" s="1"/>
  <c r="V29" i="1"/>
  <c r="U29" i="1"/>
  <c r="W28" i="1"/>
  <c r="O28" i="1" s="1"/>
  <c r="V28" i="1"/>
  <c r="U28" i="1"/>
  <c r="W27" i="1"/>
  <c r="O27" i="1" s="1"/>
  <c r="V27" i="1"/>
  <c r="U27" i="1"/>
  <c r="W26" i="1"/>
  <c r="O26" i="1" s="1"/>
  <c r="V26" i="1"/>
  <c r="U26" i="1"/>
  <c r="W25" i="1"/>
  <c r="O25" i="1" s="1"/>
  <c r="V25" i="1"/>
  <c r="U25" i="1"/>
  <c r="W24" i="1"/>
  <c r="O24" i="1" s="1"/>
  <c r="V24" i="1"/>
  <c r="U24" i="1"/>
  <c r="W23" i="1"/>
  <c r="O23" i="1" s="1"/>
  <c r="V23" i="1"/>
  <c r="U23" i="1"/>
  <c r="W22" i="1"/>
  <c r="V22" i="1"/>
  <c r="U22" i="1"/>
  <c r="O22" i="1"/>
  <c r="W21" i="1"/>
  <c r="O21" i="1" s="1"/>
  <c r="V21" i="1"/>
  <c r="U21" i="1"/>
  <c r="X29" i="7"/>
  <c r="P29" i="7" s="1"/>
  <c r="K29" i="7"/>
  <c r="J29" i="7"/>
  <c r="X28" i="7"/>
  <c r="P28" i="7" s="1"/>
  <c r="K28" i="7"/>
  <c r="J28" i="7"/>
  <c r="X27" i="7"/>
  <c r="P27" i="7" s="1"/>
  <c r="K27" i="7"/>
  <c r="J27" i="7"/>
  <c r="X26" i="7"/>
  <c r="P26" i="7" s="1"/>
  <c r="K26" i="7"/>
  <c r="J26" i="7"/>
  <c r="X25" i="7"/>
  <c r="P25" i="7" s="1"/>
  <c r="K25" i="7"/>
  <c r="J25" i="7"/>
  <c r="X24" i="7"/>
  <c r="P24" i="7" s="1"/>
  <c r="K24" i="7"/>
  <c r="J24" i="7"/>
  <c r="X23" i="7"/>
  <c r="P23" i="7" s="1"/>
  <c r="K23" i="7"/>
  <c r="J23" i="7" s="1"/>
  <c r="X22" i="7"/>
  <c r="P22" i="7" s="1"/>
  <c r="K22" i="7"/>
  <c r="J22" i="7" s="1"/>
  <c r="X21" i="7"/>
  <c r="P21" i="7" s="1"/>
  <c r="K21" i="7"/>
  <c r="J21" i="7" s="1"/>
  <c r="X20" i="7"/>
  <c r="P20" i="7" s="1"/>
  <c r="K20" i="7"/>
  <c r="J20" i="7" s="1"/>
  <c r="X19" i="7"/>
  <c r="P19" i="7" s="1"/>
  <c r="K19" i="7"/>
  <c r="J19" i="7" s="1"/>
  <c r="X18" i="7"/>
  <c r="P18" i="7" s="1"/>
  <c r="K18" i="7"/>
  <c r="J18" i="7"/>
  <c r="X17" i="7"/>
  <c r="P17" i="7" s="1"/>
  <c r="K17" i="7"/>
  <c r="J17" i="7" s="1"/>
  <c r="X16" i="7"/>
  <c r="P16" i="7" s="1"/>
  <c r="K16" i="7"/>
  <c r="J16" i="7"/>
  <c r="X15" i="7"/>
  <c r="P15" i="7" s="1"/>
  <c r="K15" i="7"/>
  <c r="J15" i="7"/>
  <c r="X14" i="7"/>
  <c r="P14" i="7" s="1"/>
  <c r="K14" i="7"/>
  <c r="J14" i="7" s="1"/>
  <c r="K13" i="7"/>
  <c r="J13" i="7" s="1"/>
  <c r="X13" i="7"/>
  <c r="P13" i="7" s="1"/>
  <c r="W20" i="1"/>
  <c r="O20" i="1" s="1"/>
  <c r="V20" i="1"/>
  <c r="U20" i="1"/>
  <c r="W19" i="1"/>
  <c r="O19" i="1" s="1"/>
  <c r="V19" i="1"/>
  <c r="U19" i="1"/>
  <c r="W18" i="1"/>
  <c r="O18" i="1" s="1"/>
  <c r="V18" i="1"/>
  <c r="U18" i="1"/>
  <c r="W17" i="1"/>
  <c r="O17" i="1" s="1"/>
  <c r="V17" i="1"/>
  <c r="U17" i="1"/>
  <c r="W16" i="1"/>
  <c r="O16" i="1" s="1"/>
  <c r="V16" i="1"/>
  <c r="U16" i="1"/>
  <c r="W15" i="1"/>
  <c r="O15" i="1" s="1"/>
  <c r="U15" i="1"/>
  <c r="N23" i="1"/>
  <c r="N23" i="18" l="1"/>
  <c r="J18" i="15"/>
  <c r="I18" i="15" s="1"/>
  <c r="P18" i="15"/>
  <c r="O18" i="15" s="1"/>
  <c r="V18" i="15"/>
  <c r="U18" i="15" s="1"/>
  <c r="AH18" i="15"/>
  <c r="X18" i="15" s="1"/>
  <c r="J20" i="15"/>
  <c r="I20" i="15" s="1"/>
  <c r="P20" i="15"/>
  <c r="O20" i="15" s="1"/>
  <c r="V20" i="15"/>
  <c r="U20" i="15" s="1"/>
  <c r="AH20" i="15"/>
  <c r="X20" i="15" s="1"/>
  <c r="J22" i="15"/>
  <c r="I22" i="15" s="1"/>
  <c r="P22" i="15"/>
  <c r="O22" i="15" s="1"/>
  <c r="V22" i="15"/>
  <c r="U22" i="15" s="1"/>
  <c r="J24" i="15"/>
  <c r="I24" i="15" s="1"/>
  <c r="P24" i="15"/>
  <c r="O24" i="15" s="1"/>
  <c r="V24" i="15"/>
  <c r="U24" i="15" s="1"/>
  <c r="J26" i="15"/>
  <c r="I26" i="15" s="1"/>
  <c r="P26" i="15"/>
  <c r="O26" i="15" s="1"/>
  <c r="V26" i="15"/>
  <c r="U26" i="15" s="1"/>
  <c r="J28" i="15"/>
  <c r="I28" i="15" s="1"/>
  <c r="P28" i="15"/>
  <c r="O28" i="15" s="1"/>
  <c r="V28" i="15"/>
  <c r="U28" i="15" s="1"/>
  <c r="J30" i="15"/>
  <c r="I30" i="15" s="1"/>
  <c r="P30" i="15"/>
  <c r="O30" i="15" s="1"/>
  <c r="V30" i="15"/>
  <c r="U30" i="15" s="1"/>
  <c r="G18" i="15"/>
  <c r="F18" i="15" s="1"/>
  <c r="M18" i="15"/>
  <c r="L18" i="15" s="1"/>
  <c r="J21" i="14"/>
  <c r="I21" i="14" s="1"/>
  <c r="G21" i="14"/>
  <c r="F21" i="14" s="1"/>
  <c r="M21" i="14"/>
  <c r="L21" i="14" s="1"/>
  <c r="G22" i="14"/>
  <c r="F22" i="14" s="1"/>
  <c r="M22" i="14"/>
  <c r="L22" i="14" s="1"/>
  <c r="G23" i="14"/>
  <c r="F23" i="14" s="1"/>
  <c r="M23" i="14"/>
  <c r="L23" i="14" s="1"/>
  <c r="G24" i="14"/>
  <c r="F24" i="14" s="1"/>
  <c r="M24" i="14"/>
  <c r="L24" i="14" s="1"/>
  <c r="G25" i="14"/>
  <c r="F25" i="14" s="1"/>
  <c r="M25" i="14"/>
  <c r="L25" i="14" s="1"/>
  <c r="G26" i="14"/>
  <c r="F26" i="14" s="1"/>
  <c r="M26" i="14"/>
  <c r="L26" i="14" s="1"/>
  <c r="G27" i="14"/>
  <c r="F27" i="14" s="1"/>
  <c r="M27" i="14"/>
  <c r="L27" i="14" s="1"/>
  <c r="G28" i="14"/>
  <c r="F28" i="14" s="1"/>
  <c r="M28" i="14"/>
  <c r="L28" i="14" s="1"/>
  <c r="G29" i="14"/>
  <c r="F29" i="14" s="1"/>
  <c r="M29" i="14"/>
  <c r="L29" i="14" s="1"/>
  <c r="G30" i="14"/>
  <c r="F30" i="14" s="1"/>
  <c r="M30" i="14"/>
  <c r="L30" i="14" s="1"/>
  <c r="H21" i="17"/>
  <c r="G21" i="17" s="1"/>
  <c r="AA14" i="12"/>
  <c r="S14" i="12" s="1"/>
  <c r="Q14" i="12"/>
  <c r="P14" i="12" s="1"/>
  <c r="AA16" i="12"/>
  <c r="S16" i="12" s="1"/>
  <c r="Q16" i="12"/>
  <c r="P16" i="12" s="1"/>
  <c r="AA18" i="12"/>
  <c r="S18" i="12" s="1"/>
  <c r="Q18" i="12"/>
  <c r="P18" i="12" s="1"/>
  <c r="AA13" i="12"/>
  <c r="S13" i="12" s="1"/>
  <c r="Q13" i="12"/>
  <c r="N13" i="12"/>
  <c r="AA15" i="12"/>
  <c r="S15" i="12" s="1"/>
  <c r="Q15" i="12"/>
  <c r="P15" i="12" s="1"/>
  <c r="AA17" i="12"/>
  <c r="S17" i="12" s="1"/>
  <c r="Q17" i="12"/>
  <c r="P17" i="12" s="1"/>
  <c r="T25" i="10"/>
  <c r="S25" i="10" s="1"/>
  <c r="Q26" i="10"/>
  <c r="T27" i="10"/>
  <c r="S27" i="10" s="1"/>
  <c r="Q28" i="10"/>
  <c r="N18" i="17"/>
  <c r="M18" i="17" s="1"/>
  <c r="H19" i="17"/>
  <c r="G19" i="17" s="1"/>
  <c r="T21" i="17"/>
  <c r="S21" i="17" s="1"/>
  <c r="Q20" i="10"/>
  <c r="T21" i="10"/>
  <c r="S21" i="10" s="1"/>
  <c r="K14" i="11"/>
  <c r="J14" i="11" s="1"/>
  <c r="K15" i="11"/>
  <c r="J15" i="11" s="1"/>
  <c r="T19" i="17"/>
  <c r="S19" i="17" s="1"/>
  <c r="K20" i="17"/>
  <c r="J20" i="17" s="1"/>
  <c r="T25" i="17"/>
  <c r="S25" i="17" s="1"/>
  <c r="K26" i="17"/>
  <c r="J26" i="17" s="1"/>
  <c r="R14" i="12"/>
  <c r="J19" i="14"/>
  <c r="I19" i="14" s="1"/>
  <c r="J20" i="14"/>
  <c r="I20" i="14" s="1"/>
  <c r="T14" i="17"/>
  <c r="S14" i="17" s="1"/>
  <c r="T15" i="17"/>
  <c r="S15" i="17" s="1"/>
  <c r="T16" i="17"/>
  <c r="S16" i="17" s="1"/>
  <c r="Q17" i="17"/>
  <c r="P17" i="17" s="1"/>
  <c r="H18" i="17"/>
  <c r="G18" i="17" s="1"/>
  <c r="T18" i="17"/>
  <c r="S18" i="17" s="1"/>
  <c r="Q20" i="17"/>
  <c r="P20" i="17" s="1"/>
  <c r="Q22" i="17"/>
  <c r="P22" i="17" s="1"/>
  <c r="T23" i="17"/>
  <c r="S23" i="17" s="1"/>
  <c r="Q24" i="17"/>
  <c r="P24" i="17" s="1"/>
  <c r="Q26" i="17"/>
  <c r="P26" i="17" s="1"/>
  <c r="T27" i="17"/>
  <c r="S27" i="17" s="1"/>
  <c r="T28" i="17"/>
  <c r="S28" i="17" s="1"/>
  <c r="Q29" i="17"/>
  <c r="P29" i="17" s="1"/>
  <c r="T30" i="17"/>
  <c r="S30" i="17" s="1"/>
  <c r="O13" i="7"/>
  <c r="O30" i="7"/>
  <c r="H30" i="7" s="1"/>
  <c r="G30" i="7" s="1"/>
  <c r="T18" i="10"/>
  <c r="S18" i="10" s="1"/>
  <c r="Q23" i="10"/>
  <c r="Q30" i="10"/>
  <c r="J14" i="14"/>
  <c r="I14" i="14" s="1"/>
  <c r="J15" i="14"/>
  <c r="I15" i="14" s="1"/>
  <c r="J16" i="14"/>
  <c r="I16" i="14" s="1"/>
  <c r="J17" i="14"/>
  <c r="I17" i="14" s="1"/>
  <c r="J18" i="14"/>
  <c r="I18" i="14" s="1"/>
  <c r="V14" i="15"/>
  <c r="U14" i="15" s="1"/>
  <c r="S15" i="15"/>
  <c r="R15" i="15" s="1"/>
  <c r="S16" i="15"/>
  <c r="R16" i="15" s="1"/>
  <c r="U24" i="17"/>
  <c r="R18" i="12"/>
  <c r="U16" i="17"/>
  <c r="N22" i="18"/>
  <c r="N25" i="18"/>
  <c r="O15" i="7"/>
  <c r="O16" i="7"/>
  <c r="O17" i="7"/>
  <c r="O18" i="7"/>
  <c r="O19" i="7"/>
  <c r="O20" i="7"/>
  <c r="O21" i="7"/>
  <c r="O22" i="7"/>
  <c r="O23" i="7"/>
  <c r="O24" i="7"/>
  <c r="H24" i="7" s="1"/>
  <c r="G24" i="7" s="1"/>
  <c r="O25" i="7"/>
  <c r="O26" i="7"/>
  <c r="H26" i="7" s="1"/>
  <c r="G26" i="7" s="1"/>
  <c r="O27" i="7"/>
  <c r="O28" i="7"/>
  <c r="O29" i="7"/>
  <c r="N21" i="1"/>
  <c r="N25" i="1"/>
  <c r="N27" i="1"/>
  <c r="N29" i="1"/>
  <c r="N31" i="1"/>
  <c r="U26" i="10"/>
  <c r="P26" i="10" s="1"/>
  <c r="L14" i="11"/>
  <c r="R16" i="12"/>
  <c r="N15" i="14"/>
  <c r="N19" i="14"/>
  <c r="N19" i="1"/>
  <c r="G19" i="1" s="1"/>
  <c r="F19" i="1" s="1"/>
  <c r="U20" i="10"/>
  <c r="U23" i="10"/>
  <c r="U24" i="10"/>
  <c r="U28" i="10"/>
  <c r="U29" i="10"/>
  <c r="N17" i="14"/>
  <c r="U18" i="17"/>
  <c r="U19" i="17"/>
  <c r="U20" i="17"/>
  <c r="U21" i="17"/>
  <c r="U22" i="17"/>
  <c r="W16" i="15"/>
  <c r="Q30" i="18"/>
  <c r="N30" i="18"/>
  <c r="N15" i="1"/>
  <c r="N34" i="1"/>
  <c r="G34" i="1" s="1"/>
  <c r="F34" i="1" s="1"/>
  <c r="N33" i="1"/>
  <c r="G33" i="1" s="1"/>
  <c r="F33" i="1" s="1"/>
  <c r="N35" i="1"/>
  <c r="G35" i="1" s="1"/>
  <c r="F35" i="1" s="1"/>
  <c r="N18" i="1"/>
  <c r="G18" i="1" s="1"/>
  <c r="F18" i="1" s="1"/>
  <c r="N20" i="1"/>
  <c r="G20" i="1" s="1"/>
  <c r="F20" i="1" s="1"/>
  <c r="O14" i="7"/>
  <c r="H14" i="7" s="1"/>
  <c r="G14" i="7" s="1"/>
  <c r="N22" i="1"/>
  <c r="G22" i="1" s="1"/>
  <c r="F22" i="1" s="1"/>
  <c r="N24" i="1"/>
  <c r="G24" i="1" s="1"/>
  <c r="F24" i="1" s="1"/>
  <c r="N26" i="1"/>
  <c r="G26" i="1" s="1"/>
  <c r="F26" i="1" s="1"/>
  <c r="N28" i="1"/>
  <c r="G28" i="1" s="1"/>
  <c r="F28" i="1" s="1"/>
  <c r="N30" i="1"/>
  <c r="G30" i="1" s="1"/>
  <c r="F30" i="1" s="1"/>
  <c r="N32" i="1"/>
  <c r="G32" i="1" s="1"/>
  <c r="F32" i="1" s="1"/>
  <c r="U14" i="10"/>
  <c r="U15" i="10"/>
  <c r="U16" i="10"/>
  <c r="U17" i="10"/>
  <c r="H18" i="10"/>
  <c r="U18" i="10"/>
  <c r="U19" i="10"/>
  <c r="P20" i="10"/>
  <c r="U21" i="10"/>
  <c r="U22" i="10"/>
  <c r="P23" i="10"/>
  <c r="U25" i="10"/>
  <c r="U27" i="10"/>
  <c r="P28" i="10"/>
  <c r="U30" i="10"/>
  <c r="L15" i="11"/>
  <c r="R15" i="12"/>
  <c r="R17" i="12"/>
  <c r="N14" i="14"/>
  <c r="N16" i="14"/>
  <c r="N18" i="14"/>
  <c r="N20" i="14"/>
  <c r="J14" i="15"/>
  <c r="I14" i="15" s="1"/>
  <c r="W14" i="15"/>
  <c r="G15" i="15"/>
  <c r="W15" i="15"/>
  <c r="U13" i="17"/>
  <c r="U38" i="17"/>
  <c r="U36" i="17"/>
  <c r="U35" i="17"/>
  <c r="U34" i="17"/>
  <c r="U33" i="17"/>
  <c r="U39" i="17"/>
  <c r="U37" i="17"/>
  <c r="U32" i="17"/>
  <c r="U31" i="17"/>
  <c r="H14" i="17"/>
  <c r="G14" i="17" s="1"/>
  <c r="U14" i="17"/>
  <c r="H15" i="17"/>
  <c r="G15" i="17" s="1"/>
  <c r="U15" i="17"/>
  <c r="U17" i="17"/>
  <c r="U23" i="17"/>
  <c r="N25" i="17"/>
  <c r="M25" i="17" s="1"/>
  <c r="U25" i="17"/>
  <c r="H26" i="17"/>
  <c r="G26" i="17" s="1"/>
  <c r="N26" i="17"/>
  <c r="M26" i="17" s="1"/>
  <c r="T26" i="17"/>
  <c r="S26" i="17" s="1"/>
  <c r="H27" i="17"/>
  <c r="G27" i="17" s="1"/>
  <c r="U27" i="17"/>
  <c r="H28" i="17"/>
  <c r="G28" i="17" s="1"/>
  <c r="U28" i="17"/>
  <c r="K29" i="17"/>
  <c r="J29" i="17" s="1"/>
  <c r="U29" i="17"/>
  <c r="H30" i="17"/>
  <c r="G30" i="17" s="1"/>
  <c r="U30" i="17"/>
  <c r="N28" i="18"/>
  <c r="Q29" i="18"/>
  <c r="N29" i="18"/>
  <c r="M15" i="15"/>
  <c r="L15" i="15" s="1"/>
  <c r="G16" i="15"/>
  <c r="F16" i="15" s="1"/>
  <c r="N15" i="17"/>
  <c r="M15" i="17" s="1"/>
  <c r="H16" i="17"/>
  <c r="G16" i="17" s="1"/>
  <c r="K17" i="17"/>
  <c r="J17" i="17" s="1"/>
  <c r="N21" i="17"/>
  <c r="M21" i="17" s="1"/>
  <c r="H22" i="17"/>
  <c r="G22" i="17" s="1"/>
  <c r="N22" i="17"/>
  <c r="M22" i="17" s="1"/>
  <c r="T22" i="17"/>
  <c r="S22" i="17" s="1"/>
  <c r="H23" i="17"/>
  <c r="G23" i="17" s="1"/>
  <c r="K24" i="17"/>
  <c r="J24" i="17" s="1"/>
  <c r="N28" i="17"/>
  <c r="M28" i="17" s="1"/>
  <c r="H29" i="17"/>
  <c r="G29" i="17" s="1"/>
  <c r="N29" i="17"/>
  <c r="M29" i="17" s="1"/>
  <c r="T29" i="17"/>
  <c r="S29" i="17" s="1"/>
  <c r="T22" i="10"/>
  <c r="S22" i="10" s="1"/>
  <c r="T29" i="10"/>
  <c r="S29" i="10" s="1"/>
  <c r="K15" i="12"/>
  <c r="J15" i="12" s="1"/>
  <c r="K16" i="12"/>
  <c r="J16" i="12" s="1"/>
  <c r="K17" i="12"/>
  <c r="J17" i="12" s="1"/>
  <c r="K18" i="12"/>
  <c r="J18" i="12" s="1"/>
  <c r="P14" i="15"/>
  <c r="O14" i="15" s="1"/>
  <c r="M16" i="15"/>
  <c r="L16" i="15" s="1"/>
  <c r="N14" i="17"/>
  <c r="M14" i="17" s="1"/>
  <c r="N16" i="17"/>
  <c r="M16" i="17" s="1"/>
  <c r="H17" i="17"/>
  <c r="G17" i="17" s="1"/>
  <c r="N17" i="17"/>
  <c r="M17" i="17" s="1"/>
  <c r="T17" i="17"/>
  <c r="S17" i="17" s="1"/>
  <c r="N19" i="17"/>
  <c r="M19" i="17" s="1"/>
  <c r="H20" i="17"/>
  <c r="G20" i="17" s="1"/>
  <c r="N20" i="17"/>
  <c r="M20" i="17" s="1"/>
  <c r="T20" i="17"/>
  <c r="S20" i="17" s="1"/>
  <c r="N23" i="17"/>
  <c r="M23" i="17" s="1"/>
  <c r="H24" i="17"/>
  <c r="G24" i="17" s="1"/>
  <c r="N24" i="17"/>
  <c r="M24" i="17" s="1"/>
  <c r="T24" i="17"/>
  <c r="S24" i="17" s="1"/>
  <c r="N27" i="17"/>
  <c r="M27" i="17" s="1"/>
  <c r="N30" i="17"/>
  <c r="M30" i="17" s="1"/>
  <c r="K28" i="17"/>
  <c r="J28" i="17" s="1"/>
  <c r="Q28" i="17"/>
  <c r="P28" i="17" s="1"/>
  <c r="K30" i="17"/>
  <c r="J30" i="17" s="1"/>
  <c r="Q30" i="17"/>
  <c r="P30" i="17" s="1"/>
  <c r="K25" i="17"/>
  <c r="J25" i="17" s="1"/>
  <c r="Q25" i="17"/>
  <c r="P25" i="17" s="1"/>
  <c r="K27" i="17"/>
  <c r="J27" i="17" s="1"/>
  <c r="Q27" i="17"/>
  <c r="P27" i="17" s="1"/>
  <c r="K23" i="17"/>
  <c r="J23" i="17" s="1"/>
  <c r="Q23" i="17"/>
  <c r="P23" i="17" s="1"/>
  <c r="K19" i="17"/>
  <c r="J19" i="17" s="1"/>
  <c r="Q19" i="17"/>
  <c r="P19" i="17" s="1"/>
  <c r="K21" i="17"/>
  <c r="J21" i="17" s="1"/>
  <c r="Q21" i="17"/>
  <c r="P21" i="17" s="1"/>
  <c r="K16" i="17"/>
  <c r="J16" i="17" s="1"/>
  <c r="Q16" i="17"/>
  <c r="P16" i="17" s="1"/>
  <c r="K18" i="17"/>
  <c r="J18" i="17" s="1"/>
  <c r="Q18" i="17"/>
  <c r="P18" i="17" s="1"/>
  <c r="K15" i="17"/>
  <c r="J15" i="17" s="1"/>
  <c r="Q15" i="17"/>
  <c r="P15" i="17" s="1"/>
  <c r="K14" i="17"/>
  <c r="J14" i="17" s="1"/>
  <c r="Q14" i="17"/>
  <c r="P14" i="17" s="1"/>
  <c r="J16" i="15"/>
  <c r="I16" i="15" s="1"/>
  <c r="P16" i="15"/>
  <c r="O16" i="15" s="1"/>
  <c r="V16" i="15"/>
  <c r="U16" i="15" s="1"/>
  <c r="J15" i="15"/>
  <c r="I15" i="15" s="1"/>
  <c r="P15" i="15"/>
  <c r="O15" i="15" s="1"/>
  <c r="V15" i="15"/>
  <c r="U15" i="15" s="1"/>
  <c r="G14" i="15"/>
  <c r="M14" i="15"/>
  <c r="L14" i="15" s="1"/>
  <c r="S14" i="15"/>
  <c r="R14" i="15" s="1"/>
  <c r="G20" i="14"/>
  <c r="M20" i="14"/>
  <c r="G19" i="14"/>
  <c r="F19" i="14" s="1"/>
  <c r="M19" i="14"/>
  <c r="G18" i="14"/>
  <c r="M18" i="14"/>
  <c r="L18" i="14" s="1"/>
  <c r="G17" i="14"/>
  <c r="F17" i="14" s="1"/>
  <c r="M17" i="14"/>
  <c r="L17" i="14" s="1"/>
  <c r="G16" i="14"/>
  <c r="M16" i="14"/>
  <c r="G15" i="14"/>
  <c r="F15" i="14" s="1"/>
  <c r="M15" i="14"/>
  <c r="L15" i="14" s="1"/>
  <c r="G14" i="14"/>
  <c r="F14" i="14" s="1"/>
  <c r="M14" i="14"/>
  <c r="L14" i="14" s="1"/>
  <c r="H15" i="11"/>
  <c r="G15" i="11" s="1"/>
  <c r="H14" i="11"/>
  <c r="G14" i="11" s="1"/>
  <c r="N18" i="10"/>
  <c r="M18" i="10" s="1"/>
  <c r="K20" i="10"/>
  <c r="J20" i="10" s="1"/>
  <c r="H21" i="10"/>
  <c r="G21" i="10" s="1"/>
  <c r="K14" i="12"/>
  <c r="J14" i="12" s="1"/>
  <c r="N24" i="10"/>
  <c r="M24" i="10" s="1"/>
  <c r="H25" i="10"/>
  <c r="G25" i="10" s="1"/>
  <c r="K26" i="10"/>
  <c r="J26" i="10" s="1"/>
  <c r="H27" i="10"/>
  <c r="G27" i="10" s="1"/>
  <c r="K28" i="10"/>
  <c r="J28" i="10" s="1"/>
  <c r="H24" i="10"/>
  <c r="G24" i="10" s="1"/>
  <c r="T24" i="10"/>
  <c r="S24" i="10" s="1"/>
  <c r="H18" i="12"/>
  <c r="G18" i="12" s="1"/>
  <c r="N18" i="12"/>
  <c r="M18" i="12" s="1"/>
  <c r="H17" i="12"/>
  <c r="N17" i="12"/>
  <c r="M17" i="12" s="1"/>
  <c r="H16" i="12"/>
  <c r="G16" i="12" s="1"/>
  <c r="N16" i="12"/>
  <c r="M16" i="12" s="1"/>
  <c r="H15" i="12"/>
  <c r="G15" i="12" s="1"/>
  <c r="N15" i="12"/>
  <c r="M15" i="12" s="1"/>
  <c r="H14" i="12"/>
  <c r="G14" i="12" s="1"/>
  <c r="N14" i="12"/>
  <c r="M14" i="12" s="1"/>
  <c r="N15" i="10"/>
  <c r="M15" i="10" s="1"/>
  <c r="N21" i="10"/>
  <c r="M21" i="10" s="1"/>
  <c r="H22" i="10"/>
  <c r="G22" i="10" s="1"/>
  <c r="K23" i="10"/>
  <c r="J23" i="10" s="1"/>
  <c r="N27" i="10"/>
  <c r="M27" i="10" s="1"/>
  <c r="H28" i="10"/>
  <c r="G28" i="10" s="1"/>
  <c r="N28" i="10"/>
  <c r="M28" i="10" s="1"/>
  <c r="T28" i="10"/>
  <c r="S28" i="10" s="1"/>
  <c r="H29" i="10"/>
  <c r="G29" i="10" s="1"/>
  <c r="K30" i="10"/>
  <c r="J30" i="10" s="1"/>
  <c r="H15" i="10"/>
  <c r="G15" i="10" s="1"/>
  <c r="T15" i="10"/>
  <c r="S15" i="10" s="1"/>
  <c r="K17" i="10"/>
  <c r="J17" i="10" s="1"/>
  <c r="Q17" i="10"/>
  <c r="P17" i="10" s="1"/>
  <c r="N16" i="10"/>
  <c r="M16" i="10" s="1"/>
  <c r="H17" i="10"/>
  <c r="N17" i="10"/>
  <c r="M17" i="10" s="1"/>
  <c r="T17" i="10"/>
  <c r="S17" i="10" s="1"/>
  <c r="N19" i="10"/>
  <c r="M19" i="10" s="1"/>
  <c r="H20" i="10"/>
  <c r="G20" i="10" s="1"/>
  <c r="N20" i="10"/>
  <c r="M20" i="10" s="1"/>
  <c r="T20" i="10"/>
  <c r="S20" i="10" s="1"/>
  <c r="N22" i="10"/>
  <c r="M22" i="10" s="1"/>
  <c r="H23" i="10"/>
  <c r="G23" i="10" s="1"/>
  <c r="N23" i="10"/>
  <c r="M23" i="10" s="1"/>
  <c r="T23" i="10"/>
  <c r="S23" i="10" s="1"/>
  <c r="N25" i="10"/>
  <c r="M25" i="10" s="1"/>
  <c r="H26" i="10"/>
  <c r="G26" i="10" s="1"/>
  <c r="N26" i="10"/>
  <c r="M26" i="10" s="1"/>
  <c r="T26" i="10"/>
  <c r="S26" i="10" s="1"/>
  <c r="N29" i="10"/>
  <c r="M29" i="10" s="1"/>
  <c r="H30" i="10"/>
  <c r="G30" i="10" s="1"/>
  <c r="N30" i="10"/>
  <c r="M30" i="10" s="1"/>
  <c r="T30" i="10"/>
  <c r="S30" i="10" s="1"/>
  <c r="T14" i="10"/>
  <c r="S14" i="10" s="1"/>
  <c r="H16" i="10"/>
  <c r="T16" i="10"/>
  <c r="S16" i="10" s="1"/>
  <c r="H19" i="10"/>
  <c r="G19" i="10" s="1"/>
  <c r="T19" i="10"/>
  <c r="S19" i="10" s="1"/>
  <c r="H14" i="10"/>
  <c r="N14" i="10"/>
  <c r="M14" i="10" s="1"/>
  <c r="K29" i="10"/>
  <c r="J29" i="10" s="1"/>
  <c r="Q29" i="10"/>
  <c r="P29" i="10" s="1"/>
  <c r="K25" i="10"/>
  <c r="J25" i="10" s="1"/>
  <c r="Q25" i="10"/>
  <c r="K27" i="10"/>
  <c r="J27" i="10" s="1"/>
  <c r="Q27" i="10"/>
  <c r="P27" i="10" s="1"/>
  <c r="K22" i="10"/>
  <c r="J22" i="10" s="1"/>
  <c r="Q22" i="10"/>
  <c r="P22" i="10" s="1"/>
  <c r="K24" i="10"/>
  <c r="J24" i="10" s="1"/>
  <c r="Q24" i="10"/>
  <c r="P24" i="10" s="1"/>
  <c r="K19" i="10"/>
  <c r="J19" i="10" s="1"/>
  <c r="Q19" i="10"/>
  <c r="K21" i="10"/>
  <c r="J21" i="10" s="1"/>
  <c r="Q21" i="10"/>
  <c r="K16" i="10"/>
  <c r="J16" i="10" s="1"/>
  <c r="Q16" i="10"/>
  <c r="P16" i="10" s="1"/>
  <c r="K18" i="10"/>
  <c r="J18" i="10" s="1"/>
  <c r="Q18" i="10"/>
  <c r="P18" i="10" s="1"/>
  <c r="K15" i="10"/>
  <c r="J15" i="10" s="1"/>
  <c r="Q15" i="10"/>
  <c r="P15" i="10" s="1"/>
  <c r="K14" i="10"/>
  <c r="J14" i="10" s="1"/>
  <c r="Q14" i="10"/>
  <c r="P14" i="10" s="1"/>
  <c r="H25" i="7"/>
  <c r="G25" i="7" s="1"/>
  <c r="H27" i="7"/>
  <c r="G27" i="7" s="1"/>
  <c r="H29" i="7"/>
  <c r="G29" i="7" s="1"/>
  <c r="H21" i="7"/>
  <c r="G21" i="7" s="1"/>
  <c r="H22" i="7"/>
  <c r="G22" i="7" s="1"/>
  <c r="H16" i="7"/>
  <c r="G16" i="7" s="1"/>
  <c r="H18" i="7"/>
  <c r="G18" i="7" s="1"/>
  <c r="H20" i="7"/>
  <c r="G20" i="7" s="1"/>
  <c r="G21" i="1"/>
  <c r="F21" i="1" s="1"/>
  <c r="G23" i="1"/>
  <c r="F23" i="1" s="1"/>
  <c r="G25" i="1"/>
  <c r="F25" i="1" s="1"/>
  <c r="G27" i="1"/>
  <c r="F27" i="1" s="1"/>
  <c r="G29" i="1"/>
  <c r="F29" i="1" s="1"/>
  <c r="G31" i="1"/>
  <c r="F31" i="1" s="1"/>
  <c r="N17" i="1"/>
  <c r="G17" i="1" s="1"/>
  <c r="F17" i="1" s="1"/>
  <c r="H17" i="7"/>
  <c r="G17" i="7" s="1"/>
  <c r="H19" i="7"/>
  <c r="G19" i="7" s="1"/>
  <c r="H23" i="7"/>
  <c r="G23" i="7" s="1"/>
  <c r="H15" i="7"/>
  <c r="G15" i="7" s="1"/>
  <c r="H28" i="7"/>
  <c r="G28" i="7" s="1"/>
  <c r="N13" i="18"/>
  <c r="Q13" i="18"/>
  <c r="AC13" i="17"/>
  <c r="V13" i="17" s="1"/>
  <c r="T13" i="17"/>
  <c r="S13" i="17" s="1"/>
  <c r="Q13" i="17"/>
  <c r="P13" i="17" s="1"/>
  <c r="N13" i="17"/>
  <c r="M13" i="17" s="1"/>
  <c r="K13" i="17"/>
  <c r="J13" i="17" s="1"/>
  <c r="X13" i="15"/>
  <c r="V13" i="15"/>
  <c r="U13" i="15" s="1"/>
  <c r="S13" i="15"/>
  <c r="R13" i="15" s="1"/>
  <c r="P13" i="15"/>
  <c r="O13" i="15" s="1"/>
  <c r="M13" i="15"/>
  <c r="L13" i="15" s="1"/>
  <c r="J13" i="15"/>
  <c r="I13" i="15" s="1"/>
  <c r="G13" i="15"/>
  <c r="F13" i="15" s="1"/>
  <c r="W13" i="14"/>
  <c r="O13" i="14" s="1"/>
  <c r="M13" i="14"/>
  <c r="L13" i="14" s="1"/>
  <c r="J13" i="14"/>
  <c r="I13" i="14" s="1"/>
  <c r="M13" i="12"/>
  <c r="K13" i="12"/>
  <c r="J13" i="12" s="1"/>
  <c r="H13" i="12"/>
  <c r="G13" i="12" s="1"/>
  <c r="P13" i="12"/>
  <c r="Q13" i="11"/>
  <c r="M13" i="11" s="1"/>
  <c r="K13" i="11"/>
  <c r="J13" i="11" s="1"/>
  <c r="H13" i="11"/>
  <c r="G13" i="11" s="1"/>
  <c r="AF13" i="10"/>
  <c r="V13" i="10" s="1"/>
  <c r="T13" i="10"/>
  <c r="S13" i="10" s="1"/>
  <c r="Q13" i="10"/>
  <c r="P13" i="10" s="1"/>
  <c r="K13" i="10"/>
  <c r="J13" i="10" s="1"/>
  <c r="N13" i="10"/>
  <c r="M13" i="10" s="1"/>
  <c r="G13" i="10"/>
  <c r="N16" i="1"/>
  <c r="G16" i="1" s="1"/>
  <c r="F16" i="1" s="1"/>
  <c r="P25" i="10" l="1"/>
  <c r="L19" i="14"/>
  <c r="P30" i="10"/>
  <c r="F18" i="14"/>
  <c r="F15" i="15"/>
  <c r="G17" i="10"/>
  <c r="G18" i="10"/>
  <c r="G17" i="12"/>
  <c r="L16" i="14"/>
  <c r="L20" i="14"/>
  <c r="F14" i="15"/>
  <c r="P21" i="10"/>
  <c r="P19" i="10"/>
  <c r="G14" i="10"/>
  <c r="G16" i="10"/>
  <c r="F16" i="14"/>
  <c r="F20" i="14"/>
  <c r="H13" i="7"/>
  <c r="G13" i="7" s="1"/>
  <c r="G15" i="1"/>
  <c r="F15" i="1" s="1"/>
</calcChain>
</file>

<file path=xl/sharedStrings.xml><?xml version="1.0" encoding="utf-8"?>
<sst xmlns="http://schemas.openxmlformats.org/spreadsheetml/2006/main" count="1525" uniqueCount="406">
  <si>
    <t>Copyright © 2014 by Quanterion Solutions Incorporated.  
The copyrighted work may not be made available on a server for use by more than one person simultaneously without the express written permission. If automation of the technical content for other than personal use, or for multiple simultaneous user access to a copyrighted work is desired, please contact  Quanterion Solutions, Incorporated.</t>
  </si>
  <si>
    <t>LINK TO OTHER TABS:</t>
  </si>
  <si>
    <t>http://www.quanterion.com</t>
  </si>
  <si>
    <t>Input Fields in Gray</t>
  </si>
  <si>
    <t xml:space="preserve"> Environment Type</t>
  </si>
  <si>
    <t>Global Parameters: Environmental and Ambient Temperature Selections</t>
  </si>
  <si>
    <t>Environmental Category</t>
  </si>
  <si>
    <r>
      <t xml:space="preserve">Per the Table below, </t>
    </r>
    <r>
      <rPr>
        <b/>
        <i/>
        <sz val="9"/>
        <color indexed="10"/>
        <rFont val="Arial"/>
        <family val="2"/>
      </rPr>
      <t xml:space="preserve">SELECT </t>
    </r>
    <r>
      <rPr>
        <b/>
        <i/>
        <sz val="9"/>
        <rFont val="Arial"/>
        <family val="2"/>
      </rPr>
      <t xml:space="preserve">the desired Environment Category </t>
    </r>
    <r>
      <rPr>
        <b/>
        <i/>
        <sz val="9"/>
        <color indexed="10"/>
        <rFont val="Arial"/>
        <family val="2"/>
      </rPr>
      <t xml:space="preserve">HERE </t>
    </r>
    <r>
      <rPr>
        <b/>
        <i/>
        <sz val="9"/>
        <color indexed="10"/>
        <rFont val="Wingdings"/>
        <charset val="2"/>
      </rPr>
      <t>â</t>
    </r>
  </si>
  <si>
    <t>Protected Environment</t>
  </si>
  <si>
    <t>Description</t>
  </si>
  <si>
    <t>Normal Environment</t>
  </si>
  <si>
    <t>The normal environment is applicable for parts used according to the following provisions:
a. inhabited applications
b. applications usually accessible for maintenance or replacement
c. uncontrolled, but not extreme, temperature environment with a temperature range of -40C to +85C
d. minimal to low-medium controlled shock, vibration, pressure or moisture environment
e. can be stored for later usage (not to exceed 10 years)
f. application life span of 5 to 10 years</t>
  </si>
  <si>
    <t>Severe Environment</t>
  </si>
  <si>
    <t>The severe environment is applicable for parts used according to the following provisions:
a. uninhabited environments
b. varying temperatures or temperature extremes
c. temperature range of -55C to +125C
d. medium to high shock, vibration, pressure or moisture environment
e. can be stored for later usage (over 10 years)
f. application life span of 10 to 20 years</t>
  </si>
  <si>
    <t>The protected environment is applicable for parts used according to the following provisions:
a. readily accessible maintenance applications
b. controlled environment
c. temperature range of 0C to +70C
d. not used in an application with shock, vibration, pressure or moisture
e. not stored for later usage
f. application life span of up to 5 years</t>
  </si>
  <si>
    <t>Ambient Temperature</t>
  </si>
  <si>
    <t>Assembly Description</t>
  </si>
  <si>
    <t>Quanterion Stress-Derating Spreadsheet Calculator</t>
  </si>
  <si>
    <t>Derating Standard:  SD-18</t>
  </si>
  <si>
    <t>Assembly Description:</t>
  </si>
  <si>
    <t>Assembly Part Number:</t>
  </si>
  <si>
    <t>Environment:</t>
  </si>
  <si>
    <t>Ref Des</t>
  </si>
  <si>
    <t>Part Number</t>
  </si>
  <si>
    <t>Voltage</t>
  </si>
  <si>
    <t>Part Type</t>
  </si>
  <si>
    <t>Applied
(V)</t>
  </si>
  <si>
    <t>Max Derate
(V)</t>
  </si>
  <si>
    <t>Max Allowable Stress Ratio</t>
  </si>
  <si>
    <t>Reverse Voltage</t>
  </si>
  <si>
    <t>Surge Voltage</t>
  </si>
  <si>
    <t>Temperature</t>
  </si>
  <si>
    <r>
      <t>Applied
(</t>
    </r>
    <r>
      <rPr>
        <sz val="10"/>
        <color theme="1"/>
        <rFont val="Calibri"/>
        <family val="2"/>
      </rPr>
      <t>°</t>
    </r>
    <r>
      <rPr>
        <sz val="10"/>
        <color theme="1"/>
        <rFont val="Calibri"/>
        <family val="2"/>
        <scheme val="minor"/>
      </rPr>
      <t>C)</t>
    </r>
  </si>
  <si>
    <r>
      <t>Max Derate
(</t>
    </r>
    <r>
      <rPr>
        <sz val="10"/>
        <color theme="1"/>
        <rFont val="Calibri"/>
        <family val="2"/>
      </rPr>
      <t>°</t>
    </r>
    <r>
      <rPr>
        <sz val="10"/>
        <color theme="1"/>
        <rFont val="Calibri"/>
        <family val="2"/>
        <scheme val="minor"/>
      </rPr>
      <t>C)</t>
    </r>
  </si>
  <si>
    <t>Type</t>
  </si>
  <si>
    <t>Rated Reverse Voltage</t>
  </si>
  <si>
    <t>Rated Surge Voltage</t>
  </si>
  <si>
    <t>Rated Voltage at Ts</t>
  </si>
  <si>
    <t>Rated Voltage at Tmax</t>
  </si>
  <si>
    <t>Ts</t>
  </si>
  <si>
    <t>Td</t>
  </si>
  <si>
    <t>Fixed, Paper, Film</t>
  </si>
  <si>
    <t>Fixed, Plastic Film</t>
  </si>
  <si>
    <t>Fixed, Metallized Paper-Plastic Film</t>
  </si>
  <si>
    <t>Fixed, Mica, Conventional</t>
  </si>
  <si>
    <t>Fixed, Mica, Button</t>
  </si>
  <si>
    <t>Fixed, Glass</t>
  </si>
  <si>
    <t>Fixed, Ceramic, General Purpose</t>
  </si>
  <si>
    <t>Fixed, Ceramic, Temperature Compensating</t>
  </si>
  <si>
    <t>Fixed, Ceramic, Chip</t>
  </si>
  <si>
    <t>Fixed, Tantalum, Chip</t>
  </si>
  <si>
    <t>Fixed, Electrolytic, Tantalum, Solid</t>
  </si>
  <si>
    <t>Fixed, Electrolytic, Tantalum, Non-Solid (Wet and Foil)</t>
  </si>
  <si>
    <t>Fixed, Electrolytic, Aluminum, General Purpose</t>
  </si>
  <si>
    <t>Fixed, Electrolytic, Aluminum, Dry</t>
  </si>
  <si>
    <t>Variable, Ceramic</t>
  </si>
  <si>
    <t>Variable, Piston Style</t>
  </si>
  <si>
    <t>Variable, Air Trimmer</t>
  </si>
  <si>
    <t>Variable and Fixed, Gas or Vacuum</t>
  </si>
  <si>
    <t>Vd_Ts1</t>
  </si>
  <si>
    <t>Vd_Td</t>
  </si>
  <si>
    <t>Vd_GTd</t>
  </si>
  <si>
    <t>Vr</t>
  </si>
  <si>
    <t>Ts1</t>
  </si>
  <si>
    <t>Code</t>
  </si>
  <si>
    <t>Vd_Ts</t>
  </si>
  <si>
    <t>Part Type:  Capacitors</t>
  </si>
  <si>
    <t>Fixed, Film, Chip (Pmax&lt;0.5W)</t>
  </si>
  <si>
    <t>Fixed, Film, Chip (Pmax&gt;=0.5W)</t>
  </si>
  <si>
    <t>Fixed, Film, Power</t>
  </si>
  <si>
    <t>Fixed, Film, Network</t>
  </si>
  <si>
    <t>Fixed, Wirewound, Power</t>
  </si>
  <si>
    <t>Fixed, Wirewound, Power, Chassis Mounted</t>
  </si>
  <si>
    <t>Variable, Wirewound, General Purpose</t>
  </si>
  <si>
    <t>Variable, Wirewound, Precision and Semi-Precision</t>
  </si>
  <si>
    <t>Variable, Wirewound, Power</t>
  </si>
  <si>
    <t>Variable, Non-Wirewound, Composition</t>
  </si>
  <si>
    <t>Variable, Non-Wirewound, Film</t>
  </si>
  <si>
    <t>Variable, Precision</t>
  </si>
  <si>
    <t>Thermistor</t>
  </si>
  <si>
    <t>Pd_Ts</t>
  </si>
  <si>
    <t>Pd_Td</t>
  </si>
  <si>
    <t>Pd_GTd</t>
  </si>
  <si>
    <t>Voltage (% of Vbr or Vsto)</t>
  </si>
  <si>
    <t>Td Max</t>
  </si>
  <si>
    <t>Power</t>
  </si>
  <si>
    <t>Applied
(W)</t>
  </si>
  <si>
    <t>Max Derate
(W)</t>
  </si>
  <si>
    <t>Fixed, Film (General Purpose and Precision) - RLR05, RLR07, RNC50, RNC55</t>
  </si>
  <si>
    <t>Fixed, Wirewound (Accurate) - RB, RBR</t>
  </si>
  <si>
    <t>Fixed, Wirewound (Accurate) - All other including commercial</t>
  </si>
  <si>
    <t>Fixed, Film (General Purpose and Precision) - All other including commercial</t>
  </si>
  <si>
    <t>Resistance (ohms)</t>
  </si>
  <si>
    <t>Rated Power at Ts (W)</t>
  </si>
  <si>
    <t>Rated Power at Tmax (W)</t>
  </si>
  <si>
    <t>Pd Tmax</t>
  </si>
  <si>
    <r>
      <t>Rated Voltage (Lesser of V</t>
    </r>
    <r>
      <rPr>
        <vertAlign val="subscript"/>
        <sz val="10"/>
        <color theme="1"/>
        <rFont val="Calibri"/>
        <family val="2"/>
        <scheme val="minor"/>
      </rPr>
      <t>br</t>
    </r>
    <r>
      <rPr>
        <sz val="10"/>
        <color theme="1"/>
        <rFont val="Calibri"/>
        <family val="2"/>
        <scheme val="minor"/>
      </rPr>
      <t xml:space="preserve"> or V</t>
    </r>
    <r>
      <rPr>
        <vertAlign val="subscript"/>
        <sz val="10"/>
        <color theme="1"/>
        <rFont val="Calibri"/>
        <family val="2"/>
        <scheme val="minor"/>
      </rPr>
      <t>sto</t>
    </r>
    <r>
      <rPr>
        <sz val="10"/>
        <color theme="1"/>
        <rFont val="Calibri"/>
        <family val="2"/>
        <scheme val="minor"/>
      </rPr>
      <t>)
(V)</t>
    </r>
  </si>
  <si>
    <t>Rated Continuous Working Voltage (V)</t>
  </si>
  <si>
    <t>Applied Resistance (Variable Resistors Only) (Ohms)</t>
  </si>
  <si>
    <t>Quality Level</t>
  </si>
  <si>
    <t>Environment</t>
  </si>
  <si>
    <r>
      <t>Fwd Current (I</t>
    </r>
    <r>
      <rPr>
        <b/>
        <vertAlign val="subscript"/>
        <sz val="11"/>
        <color theme="1"/>
        <rFont val="Calibri"/>
        <family val="2"/>
        <scheme val="minor"/>
      </rPr>
      <t>F</t>
    </r>
    <r>
      <rPr>
        <b/>
        <sz val="11"/>
        <color theme="1"/>
        <rFont val="Calibri"/>
        <family val="2"/>
        <scheme val="minor"/>
      </rPr>
      <t>)</t>
    </r>
  </si>
  <si>
    <r>
      <t>Rev Voltage (V</t>
    </r>
    <r>
      <rPr>
        <b/>
        <vertAlign val="subscript"/>
        <sz val="11"/>
        <color theme="1"/>
        <rFont val="Calibri"/>
        <family val="2"/>
        <scheme val="minor"/>
      </rPr>
      <t>R</t>
    </r>
    <r>
      <rPr>
        <b/>
        <sz val="11"/>
        <color theme="1"/>
        <rFont val="Calibri"/>
        <family val="2"/>
        <scheme val="minor"/>
      </rPr>
      <t>)</t>
    </r>
  </si>
  <si>
    <r>
      <t>Surge Current (I</t>
    </r>
    <r>
      <rPr>
        <b/>
        <vertAlign val="subscript"/>
        <sz val="11"/>
        <color theme="1"/>
        <rFont val="Calibri"/>
        <family val="2"/>
        <scheme val="minor"/>
      </rPr>
      <t>FSM</t>
    </r>
    <r>
      <rPr>
        <b/>
        <sz val="11"/>
        <color theme="1"/>
        <rFont val="Calibri"/>
        <family val="2"/>
        <scheme val="minor"/>
      </rPr>
      <t>)</t>
    </r>
  </si>
  <si>
    <r>
      <t>Power Diss
(P</t>
    </r>
    <r>
      <rPr>
        <b/>
        <vertAlign val="subscript"/>
        <sz val="11"/>
        <color theme="1"/>
        <rFont val="Calibri"/>
        <family val="2"/>
        <scheme val="minor"/>
      </rPr>
      <t>D</t>
    </r>
    <r>
      <rPr>
        <b/>
        <sz val="11"/>
        <color theme="1"/>
        <rFont val="Calibri"/>
        <family val="2"/>
        <scheme val="minor"/>
      </rPr>
      <t>)</t>
    </r>
  </si>
  <si>
    <r>
      <t>Avg Current (I</t>
    </r>
    <r>
      <rPr>
        <b/>
        <vertAlign val="subscript"/>
        <sz val="11"/>
        <color theme="1"/>
        <rFont val="Calibri"/>
        <family val="2"/>
        <scheme val="minor"/>
      </rPr>
      <t>O</t>
    </r>
    <r>
      <rPr>
        <b/>
        <sz val="11"/>
        <color theme="1"/>
        <rFont val="Calibri"/>
        <family val="2"/>
        <scheme val="minor"/>
      </rPr>
      <t>)</t>
    </r>
  </si>
  <si>
    <r>
      <t>On State Current (I</t>
    </r>
    <r>
      <rPr>
        <b/>
        <vertAlign val="subscript"/>
        <sz val="11"/>
        <color theme="1"/>
        <rFont val="Calibri"/>
        <family val="2"/>
        <scheme val="minor"/>
      </rPr>
      <t>t</t>
    </r>
    <r>
      <rPr>
        <b/>
        <sz val="11"/>
        <color theme="1"/>
        <rFont val="Calibri"/>
        <family val="2"/>
        <scheme val="minor"/>
      </rPr>
      <t>)</t>
    </r>
  </si>
  <si>
    <t>Off State Voltage (VDM)</t>
  </si>
  <si>
    <r>
      <t>Break-down Voltage (V</t>
    </r>
    <r>
      <rPr>
        <b/>
        <vertAlign val="subscript"/>
        <sz val="11"/>
        <color theme="1"/>
        <rFont val="Calibri"/>
        <family val="2"/>
        <scheme val="minor"/>
      </rPr>
      <t>BR</t>
    </r>
    <r>
      <rPr>
        <b/>
        <sz val="11"/>
        <color theme="1"/>
        <rFont val="Calibri"/>
        <family val="2"/>
        <scheme val="minor"/>
      </rPr>
      <t>)</t>
    </r>
  </si>
  <si>
    <r>
      <t>Collector Current (I</t>
    </r>
    <r>
      <rPr>
        <b/>
        <vertAlign val="subscript"/>
        <sz val="11"/>
        <color theme="1"/>
        <rFont val="Calibri"/>
        <family val="2"/>
        <scheme val="minor"/>
      </rPr>
      <t>C</t>
    </r>
    <r>
      <rPr>
        <b/>
        <sz val="11"/>
        <color theme="1"/>
        <rFont val="Calibri"/>
        <family val="2"/>
        <scheme val="minor"/>
      </rPr>
      <t>)</t>
    </r>
  </si>
  <si>
    <r>
      <t>Max T</t>
    </r>
    <r>
      <rPr>
        <b/>
        <vertAlign val="subscript"/>
        <sz val="11"/>
        <color theme="1"/>
        <rFont val="Calibri"/>
        <family val="2"/>
        <scheme val="minor"/>
      </rPr>
      <t>J</t>
    </r>
  </si>
  <si>
    <t>Diode, General Purpose (Small Signal Switching)</t>
  </si>
  <si>
    <t>QML-19500 JANTX minimum</t>
  </si>
  <si>
    <t>Protected</t>
  </si>
  <si>
    <t>Normal</t>
  </si>
  <si>
    <t>Severe</t>
  </si>
  <si>
    <t>Automotive certified QS-9000, Industrial certified ISO-9000, QML-19500 less than JANTX</t>
  </si>
  <si>
    <t>Non-military consumer-grade certified ISO-9000</t>
  </si>
  <si>
    <t>Diode, Power Rectifier</t>
  </si>
  <si>
    <t>Diode, Schottky - PIN</t>
  </si>
  <si>
    <t>Diode, Voltage Regulator/Reference</t>
  </si>
  <si>
    <t>Diode, Transient Voltage Suppressor</t>
  </si>
  <si>
    <t>Thyristor</t>
  </si>
  <si>
    <t>Microwave</t>
  </si>
  <si>
    <t>Transistor, Bipolar</t>
  </si>
  <si>
    <t>Transistor, FET</t>
  </si>
  <si>
    <t>Type Code</t>
  </si>
  <si>
    <t>Automotive, Industrial, QML-19500 less than JANTX</t>
  </si>
  <si>
    <t>Quality Code</t>
  </si>
  <si>
    <t>Env Code</t>
  </si>
  <si>
    <t>Line Code</t>
  </si>
  <si>
    <t>Non-military consumer grade</t>
  </si>
  <si>
    <t>Part Quality</t>
  </si>
  <si>
    <t>Applied
(A)</t>
  </si>
  <si>
    <t>Max Derate
(A)</t>
  </si>
  <si>
    <t>Junction Temperature</t>
  </si>
  <si>
    <t>Rated Forward Current at Tmax (A)</t>
  </si>
  <si>
    <t>Rated Forward Current at Ts (A)</t>
  </si>
  <si>
    <t>Rated Reverse Voltage (V)</t>
  </si>
  <si>
    <t>Rated Surge Current (A)</t>
  </si>
  <si>
    <t>Rated Average Current (A)</t>
  </si>
  <si>
    <t>Part Type:  Thyristors</t>
  </si>
  <si>
    <t>Rated Off-State Voltage (V)</t>
  </si>
  <si>
    <t>Rated On-State Current (A)</t>
  </si>
  <si>
    <t>Part Type:  Transistors (Silicon)</t>
  </si>
  <si>
    <t>Rated Breakdown Voltage (V)</t>
  </si>
  <si>
    <r>
      <t>Rated V</t>
    </r>
    <r>
      <rPr>
        <vertAlign val="subscript"/>
        <sz val="10"/>
        <color theme="1"/>
        <rFont val="Calibri"/>
        <family val="2"/>
        <scheme val="minor"/>
      </rPr>
      <t>CE</t>
    </r>
    <r>
      <rPr>
        <sz val="10"/>
        <color theme="1"/>
        <rFont val="Calibri"/>
        <family val="2"/>
        <scheme val="minor"/>
      </rPr>
      <t xml:space="preserve"> (for SOA) (V)</t>
    </r>
  </si>
  <si>
    <r>
      <t>Safe Operating Area (SOA) (% of Rated V</t>
    </r>
    <r>
      <rPr>
        <b/>
        <vertAlign val="subscript"/>
        <sz val="11"/>
        <color theme="1"/>
        <rFont val="Calibri"/>
        <family val="2"/>
        <scheme val="minor"/>
      </rPr>
      <t>CE</t>
    </r>
    <r>
      <rPr>
        <b/>
        <sz val="11"/>
        <color theme="1"/>
        <rFont val="Calibri"/>
        <family val="2"/>
        <scheme val="minor"/>
      </rPr>
      <t>)</t>
    </r>
  </si>
  <si>
    <t>Rated Collector Current (A)</t>
  </si>
  <si>
    <t>Diode, Varactor</t>
  </si>
  <si>
    <t>Diode, Schottky</t>
  </si>
  <si>
    <t>Diode, Schottky Rectifier</t>
  </si>
  <si>
    <t>MESFET (Low Noise)</t>
  </si>
  <si>
    <t>PHEMT (Low Noise)</t>
  </si>
  <si>
    <t>MESFET (Power)</t>
  </si>
  <si>
    <t>HEMT/PHEMT (Power)</t>
  </si>
  <si>
    <r>
      <t>V</t>
    </r>
    <r>
      <rPr>
        <b/>
        <vertAlign val="subscript"/>
        <sz val="11"/>
        <color theme="1"/>
        <rFont val="Calibri"/>
        <family val="2"/>
        <scheme val="minor"/>
      </rPr>
      <t>ds</t>
    </r>
  </si>
  <si>
    <r>
      <t>V</t>
    </r>
    <r>
      <rPr>
        <b/>
        <vertAlign val="subscript"/>
        <sz val="11"/>
        <color theme="1"/>
        <rFont val="Calibri"/>
        <family val="2"/>
        <scheme val="minor"/>
      </rPr>
      <t>gs</t>
    </r>
  </si>
  <si>
    <r>
      <t>I</t>
    </r>
    <r>
      <rPr>
        <b/>
        <vertAlign val="subscript"/>
        <sz val="11"/>
        <color theme="1"/>
        <rFont val="Calibri"/>
        <family val="2"/>
        <scheme val="minor"/>
      </rPr>
      <t>ds</t>
    </r>
  </si>
  <si>
    <r>
      <t>I</t>
    </r>
    <r>
      <rPr>
        <b/>
        <vertAlign val="subscript"/>
        <sz val="11"/>
        <color theme="1"/>
        <rFont val="Calibri"/>
        <family val="2"/>
        <scheme val="minor"/>
      </rPr>
      <t>gsf</t>
    </r>
  </si>
  <si>
    <r>
      <t>I</t>
    </r>
    <r>
      <rPr>
        <b/>
        <vertAlign val="subscript"/>
        <sz val="11"/>
        <color theme="1"/>
        <rFont val="Calibri"/>
        <family val="2"/>
        <scheme val="minor"/>
      </rPr>
      <t>gsr</t>
    </r>
  </si>
  <si>
    <r>
      <t>Junct Temp
(T</t>
    </r>
    <r>
      <rPr>
        <b/>
        <vertAlign val="subscript"/>
        <sz val="11"/>
        <color theme="1"/>
        <rFont val="Calibri"/>
        <family val="2"/>
        <scheme val="minor"/>
      </rPr>
      <t>J</t>
    </r>
    <r>
      <rPr>
        <b/>
        <sz val="11"/>
        <color theme="1"/>
        <rFont val="Calibri"/>
        <family val="2"/>
        <scheme val="minor"/>
      </rPr>
      <t>)</t>
    </r>
  </si>
  <si>
    <r>
      <t>Storage Temp (T</t>
    </r>
    <r>
      <rPr>
        <b/>
        <vertAlign val="subscript"/>
        <sz val="11"/>
        <color theme="1"/>
        <rFont val="Calibri"/>
        <family val="2"/>
        <scheme val="minor"/>
      </rPr>
      <t>STO</t>
    </r>
    <r>
      <rPr>
        <b/>
        <sz val="11"/>
        <color theme="1"/>
        <rFont val="Calibri"/>
        <family val="2"/>
        <scheme val="minor"/>
      </rPr>
      <t>)</t>
    </r>
  </si>
  <si>
    <r>
      <t>Oper Temp (T</t>
    </r>
    <r>
      <rPr>
        <b/>
        <vertAlign val="subscript"/>
        <sz val="11"/>
        <color theme="1"/>
        <rFont val="Calibri"/>
        <family val="2"/>
        <scheme val="minor"/>
      </rPr>
      <t>O</t>
    </r>
    <r>
      <rPr>
        <b/>
        <sz val="11"/>
        <color theme="1"/>
        <rFont val="Calibri"/>
        <family val="2"/>
        <scheme val="minor"/>
      </rPr>
      <t>)</t>
    </r>
  </si>
  <si>
    <t>Drain-to-Source Voltage (V)</t>
  </si>
  <si>
    <t>Gate-to-Source Voltage (V)</t>
  </si>
  <si>
    <t>Drain-to-Source Current (A)</t>
  </si>
  <si>
    <t>Gate-to-Source Forward Current (A)</t>
  </si>
  <si>
    <t>Gate-to-Source Reverse Current (A)</t>
  </si>
  <si>
    <t>Package Type</t>
  </si>
  <si>
    <t>Package Code</t>
  </si>
  <si>
    <t>Hermetic</t>
  </si>
  <si>
    <t>Plastic with built-in heat dissipating mechanisms</t>
  </si>
  <si>
    <t>Plastic without built-in heat dissipating mechanisms</t>
  </si>
  <si>
    <t>Plastic WITH built-in heat dissipating mechanisms</t>
  </si>
  <si>
    <t>Plastic WITHOUT built-in heat dissipating mechanisms</t>
  </si>
  <si>
    <t>Digital, MOS</t>
  </si>
  <si>
    <t>Linear, MOS</t>
  </si>
  <si>
    <t>Linear, Bipolar</t>
  </si>
  <si>
    <t>Microprocessor, MOS</t>
  </si>
  <si>
    <t>Microprocessor, Bipolar</t>
  </si>
  <si>
    <t>Memory, MOS</t>
  </si>
  <si>
    <t>Memory, Bipolar</t>
  </si>
  <si>
    <t>GaAs, Digital</t>
  </si>
  <si>
    <r>
      <t>Supply Voltage (V</t>
    </r>
    <r>
      <rPr>
        <b/>
        <vertAlign val="subscript"/>
        <sz val="11"/>
        <color theme="1"/>
        <rFont val="Calibri"/>
        <family val="2"/>
        <scheme val="minor"/>
      </rPr>
      <t>CC</t>
    </r>
    <r>
      <rPr>
        <b/>
        <sz val="11"/>
        <color theme="1"/>
        <rFont val="Calibri"/>
        <family val="2"/>
        <scheme val="minor"/>
      </rPr>
      <t>)</t>
    </r>
  </si>
  <si>
    <t>Input Voltage</t>
  </si>
  <si>
    <t>Frequency</t>
  </si>
  <si>
    <t>Output Current</t>
  </si>
  <si>
    <t>Fanout</t>
  </si>
  <si>
    <t>Digital, Bipolar</t>
  </si>
  <si>
    <t>Frequency (MHz)</t>
  </si>
  <si>
    <t>Applied
(MHz)</t>
  </si>
  <si>
    <t>Max Derate
(MHz)</t>
  </si>
  <si>
    <t>Rated Supply Voltage (V)</t>
  </si>
  <si>
    <t>Rated Input Voltage (V)</t>
  </si>
  <si>
    <t>Rated Frequency (MHz)</t>
  </si>
  <si>
    <t>Rated Output Current (A)</t>
  </si>
  <si>
    <t>Rated Fanout (A)</t>
  </si>
  <si>
    <t>Quanterion Solution Inc.'s Stress-Derating Calculator - SD-18, Notice 3 Derating Standard</t>
  </si>
  <si>
    <t>Capacitors</t>
  </si>
  <si>
    <t>Global Parameters</t>
  </si>
  <si>
    <t>Diodes - Silicon</t>
  </si>
  <si>
    <t>Transistors - Silicon</t>
  </si>
  <si>
    <t>Thyristors</t>
  </si>
  <si>
    <t>Diodes - GaAs</t>
  </si>
  <si>
    <t>Transistors - GaAs</t>
  </si>
  <si>
    <t>LED</t>
  </si>
  <si>
    <t>Infrared LED</t>
  </si>
  <si>
    <t>Does Device Contain Internal Current Regulation Requiring No External Resistors for Operation on any Voltage from 3 Vdc to 30 Vdc?</t>
  </si>
  <si>
    <t>Yes</t>
  </si>
  <si>
    <t>No</t>
  </si>
  <si>
    <t>Photodiode</t>
  </si>
  <si>
    <t>Phototransistor</t>
  </si>
  <si>
    <t>Optocoupler</t>
  </si>
  <si>
    <t>Current</t>
  </si>
  <si>
    <t>Rated Voltage (V)</t>
  </si>
  <si>
    <t>Delta from Max Tj</t>
  </si>
  <si>
    <t>Part Type:  Optoelectronic Devices</t>
  </si>
  <si>
    <t>Transformers and Inductors (Low Frequency)</t>
  </si>
  <si>
    <t>Coils and Chokes (High Frequency)</t>
  </si>
  <si>
    <t>High Altitude/Space Application</t>
  </si>
  <si>
    <t>Transformer (Low Freq)</t>
  </si>
  <si>
    <t>Inductor (Low Freq)</t>
  </si>
  <si>
    <t>Coil (High Freq)</t>
  </si>
  <si>
    <t>Choke (High Freq)</t>
  </si>
  <si>
    <t>High Altitude/Space Application?</t>
  </si>
  <si>
    <t>Current (Continuous)</t>
  </si>
  <si>
    <t>Current (Surge)</t>
  </si>
  <si>
    <t>Voltage (Continuous)</t>
  </si>
  <si>
    <t>Voltage (Surge)</t>
  </si>
  <si>
    <r>
      <t>Delta from Max T</t>
    </r>
    <r>
      <rPr>
        <b/>
        <vertAlign val="subscript"/>
        <sz val="11"/>
        <color theme="1"/>
        <rFont val="Calibri"/>
        <family val="2"/>
        <scheme val="minor"/>
      </rPr>
      <t>HS</t>
    </r>
  </si>
  <si>
    <t>Current (DC)</t>
  </si>
  <si>
    <t>Hotspot Temperature</t>
  </si>
  <si>
    <t>Rated Continuous Voltage (V)</t>
  </si>
  <si>
    <t>Rated Surge Voltage (V)</t>
  </si>
  <si>
    <t>Part Type:  Magnetics</t>
  </si>
  <si>
    <t>Part Type:  Relays</t>
  </si>
  <si>
    <t>Load Type</t>
  </si>
  <si>
    <t>Resistive</t>
  </si>
  <si>
    <t>Capacitive</t>
  </si>
  <si>
    <t>Inductive</t>
  </si>
  <si>
    <t>Motor</t>
  </si>
  <si>
    <t>Filament (Lamp)</t>
  </si>
  <si>
    <t>Relay</t>
  </si>
  <si>
    <t>Current (Continuous) (Specific Load Type)</t>
  </si>
  <si>
    <t>Current (Continuous) (% of Rated Resistive Load)</t>
  </si>
  <si>
    <t>Coil Energize Voltage</t>
  </si>
  <si>
    <t>Coil Dropout Voltage</t>
  </si>
  <si>
    <r>
      <t>Delta from Max T</t>
    </r>
    <r>
      <rPr>
        <b/>
        <vertAlign val="subscript"/>
        <sz val="11"/>
        <color theme="1"/>
        <rFont val="Calibri"/>
        <family val="2"/>
        <scheme val="minor"/>
      </rPr>
      <t>A</t>
    </r>
  </si>
  <si>
    <t>Rated Coil Energize Voltage (V)</t>
  </si>
  <si>
    <t>Rated Coil Dropout Voltage (V)</t>
  </si>
  <si>
    <t>For components with capacitive, inductive, motor and filament loads, enter the applied continuous current in the '% of Rated Resistive Load' column.  Also enter the applied continuous current in the '% of Rated Specific Load Type' column if the maximum current rating for that load type is known.  Otherwise, leave this entry blank.</t>
  </si>
  <si>
    <r>
      <rPr>
        <b/>
        <u/>
        <sz val="10"/>
        <color theme="1"/>
        <rFont val="Calibri"/>
        <family val="2"/>
        <scheme val="minor"/>
      </rPr>
      <t>Min</t>
    </r>
    <r>
      <rPr>
        <sz val="10"/>
        <color theme="1"/>
        <rFont val="Calibri"/>
        <family val="2"/>
        <scheme val="minor"/>
      </rPr>
      <t xml:space="preserve"> Allowable Stress Ratio</t>
    </r>
  </si>
  <si>
    <t>Non-MMIC</t>
  </si>
  <si>
    <t>MMIC</t>
  </si>
  <si>
    <t>RF Input Power</t>
  </si>
  <si>
    <t>Control Voltage</t>
  </si>
  <si>
    <t>Operating Temperature</t>
  </si>
  <si>
    <t>Rated Control Voltage (V)</t>
  </si>
  <si>
    <t>Surge Current</t>
  </si>
  <si>
    <r>
      <t>Max T</t>
    </r>
    <r>
      <rPr>
        <b/>
        <vertAlign val="subscript"/>
        <sz val="11"/>
        <color theme="1"/>
        <rFont val="Calibri"/>
        <family val="2"/>
        <scheme val="minor"/>
      </rPr>
      <t>O</t>
    </r>
  </si>
  <si>
    <t>Rated Resistive Load Current  (A)</t>
  </si>
  <si>
    <t>Rated Capacitive Load Current  (A)</t>
  </si>
  <si>
    <t>Rated Inductive Load Current  (A)</t>
  </si>
  <si>
    <t>Rated Motor Load Current  (A)</t>
  </si>
  <si>
    <t>Rated Filament Load Current  (A)</t>
  </si>
  <si>
    <t>Rated Continuous Current (A)</t>
  </si>
  <si>
    <t>Rated DC Current (A)</t>
  </si>
  <si>
    <t>Rated Forward Current (A)</t>
  </si>
  <si>
    <t>Rated Current (A)</t>
  </si>
  <si>
    <t>Applied
(dBm)</t>
  </si>
  <si>
    <t>Max Derate
(dBm)</t>
  </si>
  <si>
    <t>Rated RF Input Power (dBm)</t>
  </si>
  <si>
    <t>Part Type:  Switches</t>
  </si>
  <si>
    <t>Part Type:  Connectors</t>
  </si>
  <si>
    <t>Contact Current</t>
  </si>
  <si>
    <t>Pin-to-Pin Voltage</t>
  </si>
  <si>
    <t>Pin-to-Case Voltage</t>
  </si>
  <si>
    <t>Connector</t>
  </si>
  <si>
    <t>DWV</t>
  </si>
  <si>
    <t>Rated Contact Current (A)</t>
  </si>
  <si>
    <t>Rated Dielectric Withstanding Voltage (V)</t>
  </si>
  <si>
    <t>Pin-to-Pin Voltage and Pin-to-Case Voltage Derating requirement for High Altitude/Space Applications is taken from TE000-AB-GTP-010 Rev 1 Change A</t>
  </si>
  <si>
    <t>Part Type:  Surface Acoustic Wave Devices</t>
  </si>
  <si>
    <t>Frequency Range</t>
  </si>
  <si>
    <t>SAW Device</t>
  </si>
  <si>
    <t>Greater Than or Equal To 500 MHz.</t>
  </si>
  <si>
    <t>Less Than 500 MHz.</t>
  </si>
  <si>
    <t>Input Power</t>
  </si>
  <si>
    <t>Rated Input Power (dBm)</t>
  </si>
  <si>
    <t>SAW Devices</t>
  </si>
  <si>
    <t>Max Oper Temp</t>
  </si>
  <si>
    <t>Delta from Max Rating (dBm)</t>
  </si>
  <si>
    <t>Connectors</t>
  </si>
  <si>
    <t>Magnetics</t>
  </si>
  <si>
    <t>Optoelectronics</t>
  </si>
  <si>
    <t>Relays</t>
  </si>
  <si>
    <t>Surface Acoustic Wave Devices</t>
  </si>
  <si>
    <t>Switches</t>
  </si>
  <si>
    <t>Return to 'Instructions' Sheet</t>
  </si>
  <si>
    <t>Instructions</t>
  </si>
  <si>
    <t>Links:</t>
  </si>
  <si>
    <t>Component Maximum Ratings</t>
  </si>
  <si>
    <r>
      <t>Forward Current (I</t>
    </r>
    <r>
      <rPr>
        <b/>
        <vertAlign val="subscript"/>
        <sz val="11"/>
        <color theme="1"/>
        <rFont val="Calibri"/>
        <family val="2"/>
        <scheme val="minor"/>
      </rPr>
      <t>F</t>
    </r>
    <r>
      <rPr>
        <b/>
        <sz val="11"/>
        <color theme="1"/>
        <rFont val="Calibri"/>
        <family val="2"/>
        <scheme val="minor"/>
      </rPr>
      <t>)</t>
    </r>
  </si>
  <si>
    <r>
      <t>Reverse Voltage (V</t>
    </r>
    <r>
      <rPr>
        <b/>
        <vertAlign val="subscript"/>
        <sz val="11"/>
        <color theme="1"/>
        <rFont val="Calibri"/>
        <family val="2"/>
        <scheme val="minor"/>
      </rPr>
      <t>R</t>
    </r>
    <r>
      <rPr>
        <b/>
        <sz val="11"/>
        <color theme="1"/>
        <rFont val="Calibri"/>
        <family val="2"/>
        <scheme val="minor"/>
      </rPr>
      <t>)</t>
    </r>
  </si>
  <si>
    <r>
      <t>Power Dissipation (P</t>
    </r>
    <r>
      <rPr>
        <b/>
        <vertAlign val="subscript"/>
        <sz val="11"/>
        <color theme="1"/>
        <rFont val="Calibri"/>
        <family val="2"/>
        <scheme val="minor"/>
      </rPr>
      <t>D</t>
    </r>
    <r>
      <rPr>
        <b/>
        <sz val="11"/>
        <color theme="1"/>
        <rFont val="Calibri"/>
        <family val="2"/>
        <scheme val="minor"/>
      </rPr>
      <t>)</t>
    </r>
  </si>
  <si>
    <r>
      <t>Average Current (I</t>
    </r>
    <r>
      <rPr>
        <b/>
        <vertAlign val="subscript"/>
        <sz val="11"/>
        <color theme="1"/>
        <rFont val="Calibri"/>
        <family val="2"/>
        <scheme val="minor"/>
      </rPr>
      <t>O</t>
    </r>
    <r>
      <rPr>
        <b/>
        <sz val="11"/>
        <color theme="1"/>
        <rFont val="Calibri"/>
        <family val="2"/>
        <scheme val="minor"/>
      </rPr>
      <t>)</t>
    </r>
  </si>
  <si>
    <r>
      <t>Breakdown Voltage (V</t>
    </r>
    <r>
      <rPr>
        <b/>
        <vertAlign val="subscript"/>
        <sz val="11"/>
        <color theme="1"/>
        <rFont val="Calibri"/>
        <family val="2"/>
        <scheme val="minor"/>
      </rPr>
      <t>BR</t>
    </r>
    <r>
      <rPr>
        <b/>
        <sz val="11"/>
        <color theme="1"/>
        <rFont val="Calibri"/>
        <family val="2"/>
        <scheme val="minor"/>
      </rPr>
      <t>)</t>
    </r>
  </si>
  <si>
    <r>
      <t>Safe Operating Area (SOA)
(% of Rated V</t>
    </r>
    <r>
      <rPr>
        <b/>
        <vertAlign val="subscript"/>
        <sz val="11"/>
        <color theme="1"/>
        <rFont val="Calibri"/>
        <family val="2"/>
        <scheme val="minor"/>
      </rPr>
      <t>CE</t>
    </r>
    <r>
      <rPr>
        <b/>
        <sz val="11"/>
        <color theme="1"/>
        <rFont val="Calibri"/>
        <family val="2"/>
        <scheme val="minor"/>
      </rPr>
      <t>)</t>
    </r>
  </si>
  <si>
    <r>
      <t>On-State Current (I</t>
    </r>
    <r>
      <rPr>
        <b/>
        <vertAlign val="subscript"/>
        <sz val="11"/>
        <color theme="1"/>
        <rFont val="Calibri"/>
        <family val="2"/>
        <scheme val="minor"/>
      </rPr>
      <t>t</t>
    </r>
    <r>
      <rPr>
        <b/>
        <sz val="11"/>
        <color theme="1"/>
        <rFont val="Calibri"/>
        <family val="2"/>
        <scheme val="minor"/>
      </rPr>
      <t>)</t>
    </r>
  </si>
  <si>
    <r>
      <t>Off-State Voltage (V</t>
    </r>
    <r>
      <rPr>
        <b/>
        <vertAlign val="subscript"/>
        <sz val="11"/>
        <color theme="1"/>
        <rFont val="Calibri"/>
        <family val="2"/>
        <scheme val="minor"/>
      </rPr>
      <t>DM</t>
    </r>
    <r>
      <rPr>
        <b/>
        <sz val="11"/>
        <color theme="1"/>
        <rFont val="Calibri"/>
        <family val="2"/>
        <scheme val="minor"/>
      </rPr>
      <t>)</t>
    </r>
  </si>
  <si>
    <r>
      <t>Drain-to-Source Voltage (V</t>
    </r>
    <r>
      <rPr>
        <b/>
        <vertAlign val="subscript"/>
        <sz val="11"/>
        <color theme="1"/>
        <rFont val="Calibri"/>
        <family val="2"/>
        <scheme val="minor"/>
      </rPr>
      <t>ds</t>
    </r>
    <r>
      <rPr>
        <b/>
        <sz val="11"/>
        <color theme="1"/>
        <rFont val="Calibri"/>
        <family val="2"/>
        <scheme val="minor"/>
      </rPr>
      <t>)</t>
    </r>
  </si>
  <si>
    <r>
      <t>Gate-to-Source Voltage (V</t>
    </r>
    <r>
      <rPr>
        <b/>
        <vertAlign val="subscript"/>
        <sz val="11"/>
        <color theme="1"/>
        <rFont val="Calibri"/>
        <family val="2"/>
        <scheme val="minor"/>
      </rPr>
      <t>gs</t>
    </r>
    <r>
      <rPr>
        <b/>
        <sz val="11"/>
        <color theme="1"/>
        <rFont val="Calibri"/>
        <family val="2"/>
        <scheme val="minor"/>
      </rPr>
      <t>)</t>
    </r>
  </si>
  <si>
    <r>
      <t>Drain-to-Source Current (I</t>
    </r>
    <r>
      <rPr>
        <b/>
        <vertAlign val="subscript"/>
        <sz val="11"/>
        <color theme="1"/>
        <rFont val="Calibri"/>
        <family val="2"/>
        <scheme val="minor"/>
      </rPr>
      <t>ds</t>
    </r>
    <r>
      <rPr>
        <b/>
        <sz val="11"/>
        <color theme="1"/>
        <rFont val="Calibri"/>
        <family val="2"/>
        <scheme val="minor"/>
      </rPr>
      <t>)</t>
    </r>
  </si>
  <si>
    <r>
      <t>Gate-to-Source Forward Current (I</t>
    </r>
    <r>
      <rPr>
        <b/>
        <vertAlign val="subscript"/>
        <sz val="11"/>
        <color theme="1"/>
        <rFont val="Calibri"/>
        <family val="2"/>
        <scheme val="minor"/>
      </rPr>
      <t>gsf</t>
    </r>
    <r>
      <rPr>
        <b/>
        <sz val="11"/>
        <color theme="1"/>
        <rFont val="Calibri"/>
        <family val="2"/>
        <scheme val="minor"/>
      </rPr>
      <t>)</t>
    </r>
  </si>
  <si>
    <r>
      <t>Gate-to-Source Reverse Current (I</t>
    </r>
    <r>
      <rPr>
        <b/>
        <vertAlign val="subscript"/>
        <sz val="11"/>
        <color theme="1"/>
        <rFont val="Calibri"/>
        <family val="2"/>
        <scheme val="minor"/>
      </rPr>
      <t>gsr</t>
    </r>
    <r>
      <rPr>
        <b/>
        <sz val="11"/>
        <color theme="1"/>
        <rFont val="Calibri"/>
        <family val="2"/>
        <scheme val="minor"/>
      </rPr>
      <t>)</t>
    </r>
  </si>
  <si>
    <r>
      <t xml:space="preserve">Current (Continuous)
</t>
    </r>
    <r>
      <rPr>
        <b/>
        <sz val="10"/>
        <color theme="1"/>
        <rFont val="Calibri"/>
        <family val="2"/>
        <scheme val="minor"/>
      </rPr>
      <t>(% of Rated Resistive Load)</t>
    </r>
  </si>
  <si>
    <r>
      <t xml:space="preserve">Current (Continuous)
</t>
    </r>
    <r>
      <rPr>
        <b/>
        <sz val="10"/>
        <color theme="1"/>
        <rFont val="Calibri"/>
        <family val="2"/>
        <scheme val="minor"/>
      </rPr>
      <t>(% of Rated Specific Load Type)</t>
    </r>
  </si>
  <si>
    <t>Resistors &amp; Thermistors</t>
  </si>
  <si>
    <t>Part Type:  Resistors &amp; Thermistors</t>
  </si>
  <si>
    <t>Part Type:  Microcircuits</t>
  </si>
  <si>
    <t>Microcircuits</t>
  </si>
  <si>
    <t>Ambient Temperature (°C)</t>
  </si>
  <si>
    <r>
      <rPr>
        <b/>
        <i/>
        <sz val="9"/>
        <color indexed="10"/>
        <rFont val="Arial"/>
        <family val="2"/>
      </rPr>
      <t xml:space="preserve">ENTER </t>
    </r>
    <r>
      <rPr>
        <b/>
        <i/>
        <sz val="9"/>
        <rFont val="Arial"/>
        <family val="2"/>
      </rPr>
      <t xml:space="preserve">the Ambient, Baseplate or other Reference Temperature </t>
    </r>
    <r>
      <rPr>
        <b/>
        <i/>
        <sz val="9"/>
        <color indexed="10"/>
        <rFont val="Arial"/>
        <family val="2"/>
      </rPr>
      <t xml:space="preserve">HERE </t>
    </r>
    <r>
      <rPr>
        <b/>
        <sz val="9"/>
        <color indexed="10"/>
        <rFont val="Wingdings"/>
        <charset val="2"/>
      </rPr>
      <t>à</t>
    </r>
  </si>
  <si>
    <t>The data on this sheet will be used in the determination of the appropriate derating factors and the component temperature calculations
   --&gt;  Select the appropriate environmental category that most closely matches the application.
   --&gt;  Enter the temperature that will be used as the reference for device temperature calculations.</t>
  </si>
  <si>
    <t>Definitions:</t>
  </si>
  <si>
    <t>Td - Maximum derated allowable operating temperature</t>
  </si>
  <si>
    <t>Ts_1 - Second Breakpoint Temperature</t>
  </si>
  <si>
    <t>Ts - First Breakpoint Temperature (temperature beyond which the max rated voltage decreases)</t>
  </si>
  <si>
    <t>Tmax - Maximum rated operating temperature</t>
  </si>
  <si>
    <r>
      <t>V</t>
    </r>
    <r>
      <rPr>
        <vertAlign val="subscript"/>
        <sz val="11"/>
        <color theme="1"/>
        <rFont val="Calibri"/>
        <family val="2"/>
        <scheme val="minor"/>
      </rPr>
      <t>br</t>
    </r>
    <r>
      <rPr>
        <sz val="11"/>
        <color theme="1"/>
        <rFont val="Calibri"/>
        <family val="2"/>
        <scheme val="minor"/>
      </rPr>
      <t xml:space="preserve"> - Dielectric Breakdown Voltage</t>
    </r>
  </si>
  <si>
    <r>
      <t>V</t>
    </r>
    <r>
      <rPr>
        <vertAlign val="subscript"/>
        <sz val="11"/>
        <color theme="1"/>
        <rFont val="Calibri"/>
        <family val="2"/>
        <scheme val="minor"/>
      </rPr>
      <t>sto</t>
    </r>
    <r>
      <rPr>
        <sz val="11"/>
        <color theme="1"/>
        <rFont val="Calibri"/>
        <family val="2"/>
        <scheme val="minor"/>
      </rPr>
      <t xml:space="preserve"> - Maximum Short-Term Overload Voltage</t>
    </r>
  </si>
  <si>
    <t>Ts
(°C)</t>
  </si>
  <si>
    <t>Td
(°C)</t>
  </si>
  <si>
    <t>Max Rated Temp
(°C)</t>
  </si>
  <si>
    <t>Temp Rise
(°C)</t>
  </si>
  <si>
    <t>Ts_1
(°C)</t>
  </si>
  <si>
    <r>
      <t>Ambient Temperature (</t>
    </r>
    <r>
      <rPr>
        <b/>
        <sz val="11"/>
        <color theme="1"/>
        <rFont val="Calibri"/>
        <family val="2"/>
      </rPr>
      <t>°</t>
    </r>
    <r>
      <rPr>
        <b/>
        <sz val="11"/>
        <color theme="1"/>
        <rFont val="Calibri"/>
        <family val="2"/>
        <scheme val="minor"/>
      </rPr>
      <t>C):</t>
    </r>
  </si>
  <si>
    <t>Ts - Breakpoint Temperature (temperature beyond which the max rated power dissipation decreases)</t>
  </si>
  <si>
    <r>
      <t>Voltage (Pulse Conditions)
(Lesser of V</t>
    </r>
    <r>
      <rPr>
        <b/>
        <vertAlign val="subscript"/>
        <sz val="11"/>
        <color theme="1"/>
        <rFont val="Calibri"/>
        <family val="2"/>
        <scheme val="minor"/>
      </rPr>
      <t>br</t>
    </r>
    <r>
      <rPr>
        <b/>
        <sz val="11"/>
        <color theme="1"/>
        <rFont val="Calibri"/>
        <family val="2"/>
        <scheme val="minor"/>
      </rPr>
      <t xml:space="preserve"> or V</t>
    </r>
    <r>
      <rPr>
        <b/>
        <vertAlign val="subscript"/>
        <sz val="11"/>
        <color theme="1"/>
        <rFont val="Calibri"/>
        <family val="2"/>
        <scheme val="minor"/>
      </rPr>
      <t>sto</t>
    </r>
    <r>
      <rPr>
        <b/>
        <sz val="11"/>
        <color theme="1"/>
        <rFont val="Calibri"/>
        <family val="2"/>
        <scheme val="minor"/>
      </rPr>
      <t>)</t>
    </r>
  </si>
  <si>
    <t>Continuous Voltage</t>
  </si>
  <si>
    <r>
      <t>Ts
(</t>
    </r>
    <r>
      <rPr>
        <sz val="10"/>
        <color theme="1"/>
        <rFont val="Calibri"/>
        <family val="2"/>
      </rPr>
      <t>°C)</t>
    </r>
  </si>
  <si>
    <r>
      <t>Td
(</t>
    </r>
    <r>
      <rPr>
        <sz val="10"/>
        <color theme="1"/>
        <rFont val="Calibri"/>
        <family val="2"/>
      </rPr>
      <t>°C)</t>
    </r>
  </si>
  <si>
    <r>
      <t>Temp Rise
(</t>
    </r>
    <r>
      <rPr>
        <sz val="10"/>
        <color theme="1"/>
        <rFont val="Calibri"/>
        <family val="2"/>
      </rPr>
      <t>°C)</t>
    </r>
  </si>
  <si>
    <r>
      <t>Max Rated Juntion Temp
(</t>
    </r>
    <r>
      <rPr>
        <sz val="10"/>
        <color theme="1"/>
        <rFont val="Calibri"/>
        <family val="2"/>
      </rPr>
      <t>°C)</t>
    </r>
  </si>
  <si>
    <t>Tmax - Maximum rated junction temperature</t>
  </si>
  <si>
    <t>Temp Rise - The temperature rise from the ambient (or reference temperature) to the component junction</t>
  </si>
  <si>
    <t>Part Type:  Diodes (Silicon)</t>
  </si>
  <si>
    <r>
      <t>Max Rated Junction Temp
(</t>
    </r>
    <r>
      <rPr>
        <sz val="10"/>
        <color theme="1"/>
        <rFont val="Calibri"/>
        <family val="2"/>
      </rPr>
      <t>°C)</t>
    </r>
  </si>
  <si>
    <t>Part Type:  Diodes (GaAs)</t>
  </si>
  <si>
    <t>Ts - Breakpoint Temperature (temperature beyond which the max rated forward current or power dissipation decreases)</t>
  </si>
  <si>
    <t>Part Type:  Transistors (GaAs)</t>
  </si>
  <si>
    <r>
      <t>Power Derating Curve (W/</t>
    </r>
    <r>
      <rPr>
        <sz val="10"/>
        <color theme="1"/>
        <rFont val="Calibri"/>
        <family val="2"/>
      </rPr>
      <t>°</t>
    </r>
    <r>
      <rPr>
        <sz val="10"/>
        <color theme="1"/>
        <rFont val="Calibri"/>
        <family val="2"/>
        <scheme val="minor"/>
      </rPr>
      <t>C)</t>
    </r>
  </si>
  <si>
    <t>Pd Derate (W/C)</t>
  </si>
  <si>
    <t>Current Derate (A/C)</t>
  </si>
  <si>
    <r>
      <t>Max Rated Hotspot Temp
(</t>
    </r>
    <r>
      <rPr>
        <sz val="10"/>
        <color theme="1"/>
        <rFont val="Calibri"/>
        <family val="2"/>
      </rPr>
      <t>°C)</t>
    </r>
  </si>
  <si>
    <r>
      <t>Max Rated Ambient Temp
(</t>
    </r>
    <r>
      <rPr>
        <sz val="10"/>
        <color theme="1"/>
        <rFont val="Calibri"/>
        <family val="2"/>
      </rPr>
      <t>°C)</t>
    </r>
  </si>
  <si>
    <r>
      <t>Max Rated Operating Temp
(</t>
    </r>
    <r>
      <rPr>
        <sz val="10"/>
        <color theme="1"/>
        <rFont val="Calibri"/>
        <family val="2"/>
      </rPr>
      <t>°C)</t>
    </r>
  </si>
  <si>
    <t>Part Type:  MCMs and Hybrids</t>
  </si>
  <si>
    <t>Derating of MCMs and Hybrids should be accomplished by the application of the pertinent derating guidelines to each component type contain therein.  This can be performed using the following steps:
    1. Create a new workbook identifying the MCM or Hybrid in the 'Assembly Description'
    2. Select the appropriate environment and ambient temperature
    3. Add components contained in the MCM or Hybrid to the appropriate worksheets
    4. Enter the applied and maximum rated stress data to each component line entry as per the normal procedure</t>
  </si>
  <si>
    <t>Notes:
1.  For repetitive pulse applications, average power is determined by dividing pulse duration by duty cycle, and multiplying the result by the peak power.
2.  Voltages must never be applied in reverse of the normal polarization of a polarized capacitor.
3.  Maximum junction temperature ratings for all semiconductors and integrated circuits are assumed greater than or equal to the maximum operating temperature required of the device.
4.  Derating values for thick film resistors is taken from IPC-MC-790, "Guidelines for Multichip Module Technology Utilization"; August 1992.</t>
  </si>
  <si>
    <r>
      <t xml:space="preserve">Derating guidelines for components contained within a MCM or Hybrid device are as follows:
                        </t>
    </r>
    <r>
      <rPr>
        <b/>
        <u/>
        <sz val="11"/>
        <color theme="1"/>
        <rFont val="Calibri"/>
        <family val="2"/>
        <scheme val="minor"/>
      </rPr>
      <t>Part Type</t>
    </r>
    <r>
      <rPr>
        <b/>
        <sz val="11"/>
        <color theme="1"/>
        <rFont val="Calibri"/>
        <family val="2"/>
        <scheme val="minor"/>
      </rPr>
      <t xml:space="preserve">                                                         </t>
    </r>
    <r>
      <rPr>
        <b/>
        <u/>
        <sz val="11"/>
        <color theme="1"/>
        <rFont val="Calibri"/>
        <family val="2"/>
        <scheme val="minor"/>
      </rPr>
      <t>Maximum Allowable Derating</t>
    </r>
    <r>
      <rPr>
        <b/>
        <sz val="11"/>
        <color theme="1"/>
        <rFont val="Calibri"/>
        <family val="2"/>
        <scheme val="minor"/>
      </rPr>
      <t xml:space="preserve">
                    Thick Film Resistor                                     Current/Voltage - 80%                Power - 50%            Notes 1 and 4
                    Film Chip Resistor                                       See Resistor Worksheet
                    Ceramic Chip Capacitor                             See Capacitor Worksheet                                              Note 2
                    Tantalum Chip Capacitor                          See Capacitos Worksheet                                              Note 2
                    Chip Inductor                                                 See Magnetic Worksheet
                    Microwave Diode                                        See Diode Worksheet                                                     Note 3
                    Bipolar Transistor                                         See Transistor Worksheet                                            Note 3
                    Field Effect Transistor (FET)                     See Transistor Worksheet                                             Note 3
                    Microcircuits                                                  See Microcircuit Worksheet                                         Note 3</t>
    </r>
  </si>
  <si>
    <t>Thick Film (MCM &amp; Hybrids)</t>
  </si>
  <si>
    <t>MCMs and Hybrids</t>
  </si>
  <si>
    <t>Introduction:</t>
  </si>
  <si>
    <t>Background:</t>
  </si>
  <si>
    <r>
      <rPr>
        <sz val="10"/>
        <color indexed="56"/>
        <rFont val="Arial"/>
        <family val="2"/>
      </rPr>
      <t xml:space="preserve">Quanterion Solutions Inc. (QSI) developed this workbook to facilitate the application of the stress-derating guidelines contained in NAVSEA SD-18 "Parts Requirement and Application Guide".  As stated on the NAVSEA website, SD-18 "provides guidance when using military and commercial parts in military environments. It provides part acquisition guidelines for Program Managers, System Program Offices, and Original Equipment Manufacturers. SD-18 provides guidance on how the Department of Defense and its contractors can cooperatively select devices that will result in the lowest cost of ownership for the DoD."  SD-18 is available as a web-based document on the NAVSEA website </t>
    </r>
    <r>
      <rPr>
        <b/>
        <sz val="10"/>
        <color indexed="56"/>
        <rFont val="Arial"/>
        <family val="2"/>
      </rPr>
      <t>http://www.navsea.navy.mil/nswc/crane/sd18/default.aspx</t>
    </r>
    <r>
      <rPr>
        <sz val="10"/>
        <color indexed="56"/>
        <rFont val="Arial"/>
        <family val="2"/>
      </rPr>
      <t xml:space="preserve">.
Quanterion Solutions' Stress-Derating Spreadsheet Calculator is a self-contained implementation of the guidelines identified in NAVSEA's SD-18, Notice 3 document.  It should be noted that all of the SD-18, Notice 3 guidelines are incorporated in this Calculator.  However, SD-18 also contains information pertaining to device construction, application (including tolerance/aging and frequency characteristics), reliability and military considerations that may be pertinent to system design and component selection.  The user is encouraged to consult SD-18 for this additional information.
</t>
    </r>
  </si>
  <si>
    <r>
      <t xml:space="preserve">The practice of limiting electrical, thermal and mechanical stresses on parts to levels below their specified ratings is called derating.  MIL-STD-721C offers the following definitions of derating:
       • Using an item in such a way that applied stresses are below rated values
       • The lowering of the rating of an item in one stress field to allow an increase in another stress field
If a product is expected to operate reliably, one of the contributing factors must be a conservative design approach incorporating realistic derating of parts.  The failure rate of an item is dependent upon the proximity of the applied stress on that item to its maximum allowable stress (“strength”).  As the stress on a component increases, its failure rate generally increases.  For example, one rule of thumb is that the previous failure rate is expected to double for every 10°C rise in temperature.  Another guideline is that a 50% derating can decrease the failure rate by approximately 30%.  (These statements are very general in nature.  The impact of stress on any given component may vary significantly from these guidelines.)  The stresses to which an item is subjected usually fall in one of the following categories: environmental stresses and operational stresses.  Examples of environmental stresses include temperature, humidity, vibration, temperature cycling, etc.  Operational stresses include voltage, current, power dissipation, dynamic loading, etc.  Components experience operational stresses during operation only, while environmental stresses can be experienced at any time, including times of dormancy.  Operational stresses may also influence environmental stresses.  For example, power dissipation typically results in a rise in a component’s case and/or junction temperature.
The importance of derating stems from the very nature of stress and strength.  It is common to consider stress and strength (and hence “stress ratio”) to be point values.  For example, consider a tantalum capacitor with an applied working voltage of 9V.  If the maximum rated voltage (“strength”) is 10V, then the stress ratio can be calculated as:
                                            </t>
    </r>
    <r>
      <rPr>
        <b/>
        <sz val="10"/>
        <color indexed="56"/>
        <rFont val="Arial"/>
        <family val="2"/>
      </rPr>
      <t>Stress Ratio=(Applied Voltage)/(Max Rated Voltage)=9V/10V=0.9=90%</t>
    </r>
    <r>
      <rPr>
        <sz val="10"/>
        <color indexed="56"/>
        <rFont val="Arial"/>
        <family val="2"/>
      </rPr>
      <t xml:space="preserve">
If only the point values are considered, it might be concluded that the design is adequate since the applied stress is less than the maximum rated stress (stress ratio &lt; 1.0).  However, the nature of stress and strength is such that variation exists around these estimates.  Sources of variation for the stress may include power supply voltage, output voltage of any voltage regulators used to generate power rails, ripple due to inadequate decoupling, etc.  Likewise, variation exists around the maximum rating (strength) due to various factors, including impurities in the dielectric, poor control of dielectric thickness, temperature variation, etc.  Due to this variability, it is possible that while the nominal maximum rating is greater than the nominal stress, there exists a region where the distributions overlap and the stress can actually exceed the true maximum rating and lead to part failure.  This region is referred to as the ‘Overstress Region”.  If the distributions and variance are known, then the area of this region can be estimated.  The area of this interference region is the probability of failure.  The addition of margin between the applied stress and maximum rating will reduce the overlap of the distributions and, hence, decrease the probability of failure.  This margin between the applied and maximum rated stress is what is commonly referred to as “derating”.
For additional information, consult the free 'Reliability Que' entitled: "Derating" on the Quanterion Solutions website: </t>
    </r>
    <r>
      <rPr>
        <b/>
        <sz val="10"/>
        <color indexed="56"/>
        <rFont val="Arial"/>
        <family val="2"/>
      </rPr>
      <t>http://www.quanterion.com</t>
    </r>
    <r>
      <rPr>
        <sz val="10"/>
        <color indexed="56"/>
        <rFont val="Arial"/>
        <family val="2"/>
      </rPr>
      <t>.</t>
    </r>
  </si>
  <si>
    <t>General Instructions</t>
  </si>
  <si>
    <t xml:space="preserve">GlobalParameters Tab </t>
  </si>
  <si>
    <r>
      <t>The red "</t>
    </r>
    <r>
      <rPr>
        <b/>
        <sz val="10"/>
        <color indexed="56"/>
        <rFont val="Arial"/>
        <family val="2"/>
      </rPr>
      <t>GlobalParameters</t>
    </r>
    <r>
      <rPr>
        <sz val="10"/>
        <color indexed="56"/>
        <rFont val="Arial"/>
        <family val="2"/>
      </rPr>
      <t>" tab provides a means of entering information that appears on or is used in each component worksheet.  Data that must be entered on this sheet include: Assembly Description, Assembly Drawing Number, the Environmental Category that will be applied to the analysis, and the ambient (reference) temperature that will be used as a basis for all individual component temperatures.  The ambient temperature can be the temperature at card-edge, rail, heat sink or some other reference point on the assembly.  Each component contains a 'temperature rise' field that allows for the rise in temperature due to component internal power dissipation, board power dissipation and proximity to other components to be considered.  This temperature rise to the component operating temperature must be based upon the reference point at which the ambient temperature was identified. Finally, this tab contains a description of the environemental categories and links to the individual device worksheets.</t>
    </r>
  </si>
  <si>
    <t>Instructions:</t>
  </si>
  <si>
    <t>Device Tabs</t>
  </si>
  <si>
    <r>
      <t xml:space="preserve">The </t>
    </r>
    <r>
      <rPr>
        <b/>
        <sz val="10"/>
        <color theme="8"/>
        <rFont val="Arial"/>
        <family val="2"/>
      </rPr>
      <t>BLUE</t>
    </r>
    <r>
      <rPr>
        <b/>
        <sz val="10"/>
        <rFont val="Arial"/>
        <family val="2"/>
      </rPr>
      <t xml:space="preserve"> </t>
    </r>
    <r>
      <rPr>
        <sz val="10"/>
        <rFont val="Arial"/>
        <family val="2"/>
      </rPr>
      <t>tab (worksheet)</t>
    </r>
    <r>
      <rPr>
        <sz val="10"/>
        <color rgb="FF002060"/>
        <rFont val="Arial"/>
        <family val="2"/>
      </rPr>
      <t xml:space="preserve"> of this workbook contains the user instructions.  The </t>
    </r>
    <r>
      <rPr>
        <b/>
        <sz val="10"/>
        <color rgb="FFFF0000"/>
        <rFont val="Arial"/>
        <family val="2"/>
      </rPr>
      <t>RED</t>
    </r>
    <r>
      <rPr>
        <sz val="10"/>
        <color rgb="FF002060"/>
        <rFont val="Arial"/>
        <family val="2"/>
      </rPr>
      <t xml:space="preserve"> tab contains the Global Parameters, which includes information that appears on each succeeding worksheet.  The </t>
    </r>
    <r>
      <rPr>
        <b/>
        <sz val="10"/>
        <color rgb="FF00B050"/>
        <rFont val="Arial"/>
        <family val="2"/>
      </rPr>
      <t>GREEN</t>
    </r>
    <r>
      <rPr>
        <sz val="10"/>
        <color rgb="FF002060"/>
        <rFont val="Arial"/>
        <family val="2"/>
      </rPr>
      <t xml:space="preserve"> </t>
    </r>
    <r>
      <rPr>
        <sz val="10"/>
        <color indexed="56"/>
        <rFont val="Arial"/>
        <family val="2"/>
      </rPr>
      <t xml:space="preserve">tabs contain the stress-derating worksheets for the individual device types.  The device types are as defined in SD-18.
The following are general rules that apply to all worksheets.
1) Cells that are accessible to the user for data input are shaded in </t>
    </r>
    <r>
      <rPr>
        <b/>
        <sz val="10"/>
        <color theme="0" tint="-0.499984740745262"/>
        <rFont val="Arial"/>
        <family val="2"/>
      </rPr>
      <t>Gray</t>
    </r>
    <r>
      <rPr>
        <sz val="10"/>
        <color indexed="56"/>
        <rFont val="Arial"/>
        <family val="2"/>
      </rPr>
      <t xml:space="preserve">, </t>
    </r>
    <r>
      <rPr>
        <b/>
        <sz val="10"/>
        <color rgb="FF92D050"/>
        <rFont val="Arial"/>
        <family val="2"/>
      </rPr>
      <t>Green</t>
    </r>
    <r>
      <rPr>
        <sz val="10"/>
        <color indexed="56"/>
        <rFont val="Arial"/>
        <family val="2"/>
      </rPr>
      <t xml:space="preserve">, or </t>
    </r>
    <r>
      <rPr>
        <b/>
        <sz val="10"/>
        <color rgb="FFFF0000"/>
        <rFont val="Arial"/>
        <family val="2"/>
      </rPr>
      <t>Red</t>
    </r>
    <r>
      <rPr>
        <sz val="10"/>
        <color indexed="56"/>
        <rFont val="Arial"/>
        <family val="2"/>
      </rPr>
      <t xml:space="preserve">.These cells incude assembly description and drawing number, environmental category, ambient (reference) temperature, component reference designator, part number, part type, part quality, package type, application information and applied and maximum rated stress data.  Attempts to enter data in cells with any other shading will be rejected.
2) </t>
    </r>
    <r>
      <rPr>
        <b/>
        <sz val="10"/>
        <color indexed="56"/>
        <rFont val="Arial"/>
        <family val="2"/>
      </rPr>
      <t xml:space="preserve">Applied Data Cells shaded in </t>
    </r>
    <r>
      <rPr>
        <b/>
        <sz val="10"/>
        <color rgb="FF92D050"/>
        <rFont val="Arial"/>
        <family val="2"/>
      </rPr>
      <t>Green</t>
    </r>
    <r>
      <rPr>
        <b/>
        <sz val="10"/>
        <color indexed="56"/>
        <rFont val="Arial"/>
        <family val="2"/>
      </rPr>
      <t xml:space="preserve"> </t>
    </r>
    <r>
      <rPr>
        <sz val="10"/>
        <color indexed="56"/>
        <rFont val="Arial"/>
        <family val="2"/>
      </rPr>
      <t xml:space="preserve">- Indicates that applied and maximum rated data have been entered and that the component </t>
    </r>
    <r>
      <rPr>
        <b/>
        <sz val="10"/>
        <color indexed="56"/>
        <rFont val="Arial"/>
        <family val="2"/>
      </rPr>
      <t>complies</t>
    </r>
    <r>
      <rPr>
        <sz val="10"/>
        <color indexed="56"/>
        <rFont val="Arial"/>
        <family val="2"/>
      </rPr>
      <t xml:space="preserve"> with the requirements of SD-18.
3) </t>
    </r>
    <r>
      <rPr>
        <b/>
        <sz val="10"/>
        <color indexed="56"/>
        <rFont val="Arial"/>
        <family val="2"/>
      </rPr>
      <t xml:space="preserve">Applied Data Cells shaded in </t>
    </r>
    <r>
      <rPr>
        <b/>
        <sz val="10"/>
        <color rgb="FFFF0000"/>
        <rFont val="Arial"/>
        <family val="2"/>
      </rPr>
      <t>RED</t>
    </r>
    <r>
      <rPr>
        <sz val="10"/>
        <color indexed="56"/>
        <rFont val="Arial"/>
        <family val="2"/>
      </rPr>
      <t xml:space="preserve"> - Indicates that applied and maximum rated data have been entered and that the component </t>
    </r>
    <r>
      <rPr>
        <b/>
        <sz val="10"/>
        <color indexed="56"/>
        <rFont val="Arial"/>
        <family val="2"/>
      </rPr>
      <t>does not comply</t>
    </r>
    <r>
      <rPr>
        <sz val="10"/>
        <color indexed="56"/>
        <rFont val="Arial"/>
        <family val="2"/>
      </rPr>
      <t xml:space="preserve"> with the requirements of SD-18.
4) </t>
    </r>
    <r>
      <rPr>
        <b/>
        <sz val="10"/>
        <color indexed="56"/>
        <rFont val="Arial"/>
        <family val="2"/>
      </rPr>
      <t xml:space="preserve">Applied Data Cells shaded in </t>
    </r>
    <r>
      <rPr>
        <b/>
        <sz val="10"/>
        <color theme="0" tint="-0.499984740745262"/>
        <rFont val="Arial"/>
        <family val="2"/>
      </rPr>
      <t>GRAY</t>
    </r>
    <r>
      <rPr>
        <sz val="10"/>
        <color indexed="56"/>
        <rFont val="Arial"/>
        <family val="2"/>
      </rPr>
      <t xml:space="preserve"> - Indicates that either (or both) of the applied or maximum rated data is missing and that a compliance conclusion cannot be reached.
5) Cells that are </t>
    </r>
    <r>
      <rPr>
        <b/>
        <sz val="10"/>
        <color theme="1"/>
        <rFont val="Arial"/>
        <family val="2"/>
      </rPr>
      <t>BLACKED-OUT</t>
    </r>
    <r>
      <rPr>
        <sz val="10"/>
        <color indexed="56"/>
        <rFont val="Arial"/>
        <family val="2"/>
      </rPr>
      <t xml:space="preserve"> are not relevant to that particular part type.
5) Data entry for some fields is restricted to pull-down menus or numeric values.  Data validation rules are in place to ensure that the correct data type is entered.
6) Data entry and calculated values may limited to 4, 3 or 2 digits to the right of the decimal point, depending upon parameter type.  Digits in excess of these will be rounded up or down per normal data rounding rules.
7) Each device worksheet is limited to a maximum of 300 line entries.  If more that 300 entries are required for an individual device type, the user must create a new stress-derating workbook, enter the global parameter information and continue with the data entry.</t>
    </r>
  </si>
  <si>
    <r>
      <t xml:space="preserve">13) Switches </t>
    </r>
    <r>
      <rPr>
        <sz val="10"/>
        <color indexed="56"/>
        <rFont val="Arial"/>
        <family val="2"/>
      </rPr>
      <t>- This tab allows for the entry of applied and maximum rated stress data for switches.  Parameters include continuous current, surge current, RF input power, control voltage and operating temperature.  Operating temperature applies to all switch types.  The remaining parameters apply to selected switch types.  In addition to the part type, the user must also enter the load type from the drop down menu.  Derating criteria is dependent upon the part type, load type and environmental category.</t>
    </r>
  </si>
  <si>
    <r>
      <t xml:space="preserve">12) Relays </t>
    </r>
    <r>
      <rPr>
        <sz val="10"/>
        <color indexed="56"/>
        <rFont val="Arial"/>
        <family val="2"/>
      </rPr>
      <t>- This tab allows for the entry of applied and maximum rated stress data for relays.  Parameters include continuous current, coil energize voltage, coil dropout voltage and ambient temperature.  The user must also enter the load type from the drop down menu.  Derating criteria is dependent upon the load type and environmental category.</t>
    </r>
  </si>
  <si>
    <r>
      <t xml:space="preserve">11) Connectors </t>
    </r>
    <r>
      <rPr>
        <sz val="10"/>
        <color indexed="56"/>
        <rFont val="Arial"/>
        <family val="2"/>
      </rPr>
      <t>- This tab allows for the entry of applied and maximum rated stress data for connectors.  Parameters include contact current, pin-to-pin voltage, pin-to-case voltage and hotspot temperature.  The user must also enter whether or not the connectors will be used in a high altitude/space application.  Derating criteria is dependent upon the part type, application type and environmental category.</t>
    </r>
  </si>
  <si>
    <r>
      <t xml:space="preserve">10) Magnetics </t>
    </r>
    <r>
      <rPr>
        <sz val="10"/>
        <color indexed="56"/>
        <rFont val="Arial"/>
        <family val="2"/>
      </rPr>
      <t>- This tab allows for the entry of applied and maximum rated stress data for magnetics.  Parameters include continuous current, surge current, continuous voltage, surge voltage, DC current and hotspot temperature.  Hotspot temperature applies to all magnetic types.  The remaining parameters apply to selected magnetic types.  In addition to the part type, the user must also enter whether or not the magnetic devices will be used in a high altitude/space application.  Derating criteria is dependent upon the part type, application type and environmental category.</t>
    </r>
  </si>
  <si>
    <r>
      <t xml:space="preserve">9) Optoelectronics </t>
    </r>
    <r>
      <rPr>
        <sz val="10"/>
        <color indexed="56"/>
        <rFont val="Arial"/>
        <family val="2"/>
      </rPr>
      <t>- This tab allows for the entry of applied and maximum rated stress data for optoelectronic devices.  Parameters include forward current, voltage, current, power dissipation and junction temperature.  Junction temperature applies to all optoelectronic types.  The remaining parameters apply to selected optoelectronic types.  In addition to the part type, the user must also enter the part quality and whether or not the device contains internal current regulation precluding the necessity of external resistors from 3 Vdc to 30 Vdc operation from the drop-down menus.  Derating criteria is dependent upon the part type, part quality, current regulation type and environmental category.</t>
    </r>
  </si>
  <si>
    <r>
      <t xml:space="preserve">8) Microcircuits </t>
    </r>
    <r>
      <rPr>
        <sz val="10"/>
        <color indexed="56"/>
        <rFont val="Arial"/>
        <family val="2"/>
      </rPr>
      <t>- This tab allows for the entry of applied and maximum rated stress data for microcircuits.  Parameters include supply voltage, input voltage, frequency, output current, fanout and junction temperature.  Junction temperature applies to all microcircuit types.  The remaining parameters apply to selected microcircuit types.  In addition to the part type, the user must also enter the package type from the drop-down menu.  Derating criteria is dependent upon the part type, package type and environmental category.</t>
    </r>
  </si>
  <si>
    <r>
      <t xml:space="preserve">7) Transistors-GaAs </t>
    </r>
    <r>
      <rPr>
        <sz val="10"/>
        <color indexed="56"/>
        <rFont val="Arial"/>
        <family val="2"/>
      </rPr>
      <t>- This tab allows for the entry of applied and maximum rated stress data for gallium arsenide transistors.  Parameters include power dissipation, drain-to-source voltage, gate-to-source voltage, drain-to-source current, gate-to-source forward current, gate-to-source reverse current and junction temperature.  All parameters except gate-to-source reverse current apply to all GaAs transistor types.  Derating criteria is dependent upon the part type and environmental category.  Finally, note that gate-to-source voltage may be a positive or negative value.</t>
    </r>
  </si>
  <si>
    <r>
      <t xml:space="preserve">6) Diodes-GaAs </t>
    </r>
    <r>
      <rPr>
        <sz val="10"/>
        <color indexed="56"/>
        <rFont val="Arial"/>
        <family val="2"/>
      </rPr>
      <t>- This tab allows for the entry of applied and maximum rated stress data for gallium arsenide diodes.  Parameters include forward current, reverse voltage, power dissipation and junction temperature.   Power dissipation and junction temperature apply to all GaAs diode types.  The remaining parameters apply to selected GaAs diode types.  Derating criteria is dependent upon the part type and environmental category.</t>
    </r>
  </si>
  <si>
    <r>
      <t xml:space="preserve">5) Thyristors - </t>
    </r>
    <r>
      <rPr>
        <sz val="10"/>
        <color indexed="56"/>
        <rFont val="Arial"/>
        <family val="2"/>
      </rPr>
      <t>This tab allows for the entry of applied and maximum rated stress data for thyristors.  Parameters include on-state current, off-state voltage and junction temperature.  power dissipation, breakdown voltage, safe operating area (SOA), collector current and junction temperature.  In addition to the part type, the user must also enter the part quality from the drop-down menu.  Derating criteria is dependent upon the part type, part quality and environmental category.</t>
    </r>
  </si>
  <si>
    <r>
      <t>4)</t>
    </r>
    <r>
      <rPr>
        <sz val="10"/>
        <color indexed="56"/>
        <rFont val="Arial"/>
        <family val="2"/>
      </rPr>
      <t xml:space="preserve"> </t>
    </r>
    <r>
      <rPr>
        <b/>
        <sz val="10"/>
        <color indexed="56"/>
        <rFont val="Arial"/>
        <family val="2"/>
      </rPr>
      <t>Transistors-Si</t>
    </r>
    <r>
      <rPr>
        <b/>
        <sz val="12"/>
        <color indexed="56"/>
        <rFont val="Arial"/>
        <family val="2"/>
      </rPr>
      <t xml:space="preserve"> </t>
    </r>
    <r>
      <rPr>
        <b/>
        <sz val="10"/>
        <color indexed="56"/>
        <rFont val="Arial"/>
        <family val="2"/>
      </rPr>
      <t xml:space="preserve">- </t>
    </r>
    <r>
      <rPr>
        <sz val="10"/>
        <color indexed="56"/>
        <rFont val="Arial"/>
        <family val="2"/>
      </rPr>
      <t>This tab allows for the entry of applied and maximum rated stress data for silicon transistors.  Parameters include power dissipation, breakdown voltage, safe operating area (SOA), collector current and junction temperature.  Power dissipation and junction temperature apply to all silicon transistor types.  The remaining parameters apply to selected silicon transistor types.  In addition to the part type, the user must also enter the part quality from the drop-down menu.  Derating criteria is dependent upon the part type, part quality and environmental category.</t>
    </r>
  </si>
  <si>
    <r>
      <rPr>
        <b/>
        <sz val="10"/>
        <color indexed="56"/>
        <rFont val="Arial"/>
        <family val="2"/>
      </rPr>
      <t>3) Diodes-Si</t>
    </r>
    <r>
      <rPr>
        <sz val="10"/>
        <color indexed="56"/>
        <rFont val="Arial"/>
        <family val="2"/>
      </rPr>
      <t xml:space="preserve"> - This tab allows for the entry of applied and maximum rated stress data for silicon diodes.  Parameters include forward current, reverse voltage, surge current, average current, power dissipation and junction temperature.   Junction temperature applies to all silicon diode types.  The remaining parameters apply to selected silicon diode types. In addition to the part type, the user must also enter the part quality from the drop-down menu.  Derating criteria is dependent upon the part type, part quality and environmental category.</t>
    </r>
  </si>
  <si>
    <r>
      <rPr>
        <b/>
        <sz val="10"/>
        <color indexed="56"/>
        <rFont val="Arial"/>
        <family val="2"/>
      </rPr>
      <t xml:space="preserve">2) Resistors &amp; Thermistors </t>
    </r>
    <r>
      <rPr>
        <sz val="10"/>
        <color indexed="56"/>
        <rFont val="Arial"/>
        <family val="2"/>
      </rPr>
      <t>- This tab allows for the entry of applied and maximum rated stress data for resistors and thermistors.  Parameters include power dissipation, voltage (pulse conditions), continuous voltage, and operating temperature.  Power dissipation and temperature apply to all resistor types. Continuous voltage applies to selected resistor types.  Voltage (pulse conditions) also applies to selected resistor types, but only if pulse conditions exist in the application.  Entries for this parameter may be left blank if pulse conditions do not exist.  Application resistance must be entered for variable resistors.  Derating criteria is dependent upon the part type and environmental category.</t>
    </r>
  </si>
  <si>
    <r>
      <t>The 'Device' sections of the workbook allow the user to enter the data for the particular design that is to be analyzed. The Calculator worksheets include data required as initial inputs to the analysis (</t>
    </r>
    <r>
      <rPr>
        <b/>
        <sz val="10"/>
        <color indexed="56"/>
        <rFont val="Arial"/>
        <family val="2"/>
      </rPr>
      <t>Global Parameters</t>
    </r>
    <r>
      <rPr>
        <sz val="10"/>
        <color indexed="56"/>
        <rFont val="Arial"/>
        <family val="2"/>
      </rPr>
      <t xml:space="preserve">), and reference designator, part number, part type, part quality, package type, application type, applied and maximum rated stress data and component temperature rise for each line entry. 
</t>
    </r>
    <r>
      <rPr>
        <b/>
        <sz val="10"/>
        <color indexed="56"/>
        <rFont val="Arial"/>
        <family val="2"/>
      </rPr>
      <t>1) Capacitors</t>
    </r>
    <r>
      <rPr>
        <sz val="10"/>
        <color indexed="56"/>
        <rFont val="Arial"/>
        <family val="2"/>
      </rPr>
      <t xml:space="preserve"> - This tab allows for the entry of applied and maximum rated stress data for capacitors.  Parameters include voltage, reverse voltage, surge voltage and temperature.  Voltage and temperature apply to all capacitor types; reverse voltage and surge voltage apply to selected capacitor types.  Derating criteria is dependent upon the part type and environmental category. </t>
    </r>
  </si>
  <si>
    <r>
      <t xml:space="preserve">14) Surface Acoustic Wave Devices </t>
    </r>
    <r>
      <rPr>
        <sz val="10"/>
        <color indexed="56"/>
        <rFont val="Arial"/>
        <family val="2"/>
      </rPr>
      <t>- This tab allows for the entry of applied and maximum rated stress data for surface acoustic wave (SAW) devices.  Parameters include input power and operating temperature.  The user must also enter the frequency range from the drop down menu.  Derating criteria is dependent upon the frequency range and environmental category.</t>
    </r>
  </si>
  <si>
    <r>
      <rPr>
        <b/>
        <sz val="10"/>
        <color indexed="56"/>
        <rFont val="Arial"/>
        <family val="2"/>
      </rPr>
      <t>15)</t>
    </r>
    <r>
      <rPr>
        <sz val="10"/>
        <color indexed="56"/>
        <rFont val="Arial"/>
        <family val="2"/>
      </rPr>
      <t xml:space="preserve"> </t>
    </r>
    <r>
      <rPr>
        <b/>
        <sz val="10"/>
        <color indexed="56"/>
        <rFont val="Arial"/>
        <family val="2"/>
      </rPr>
      <t>MCMs and Hybrids</t>
    </r>
    <r>
      <rPr>
        <sz val="10"/>
        <color indexed="56"/>
        <rFont val="Arial"/>
        <family val="2"/>
      </rPr>
      <t xml:space="preserve"> - This tab provides instructions for the application of the SD-18 derating requirements for MCM and hybrid devices.  Derating for these devices is accomplished by the application of the derating requirements for each of the components contained therein.  A separate workbook should be created for each MCM or hybrid device.</t>
    </r>
    <r>
      <rPr>
        <sz val="10"/>
        <color indexed="56"/>
        <rFont val="Arial"/>
        <family val="2"/>
      </rPr>
      <t xml:space="preserve"> </t>
    </r>
  </si>
  <si>
    <t>Sequence for Performing a Derating Analyis per SD-18</t>
  </si>
  <si>
    <r>
      <t xml:space="preserve">NOTE: </t>
    </r>
    <r>
      <rPr>
        <i/>
        <sz val="10"/>
        <color indexed="56"/>
        <rFont val="Arial"/>
        <family val="2"/>
      </rPr>
      <t>In this workbook, fields with a</t>
    </r>
    <r>
      <rPr>
        <b/>
        <i/>
        <sz val="10"/>
        <color indexed="56"/>
        <rFont val="Arial"/>
        <family val="2"/>
      </rPr>
      <t xml:space="preserve"> GRAY</t>
    </r>
    <r>
      <rPr>
        <i/>
        <sz val="10"/>
        <color indexed="56"/>
        <rFont val="Arial"/>
        <family val="2"/>
      </rPr>
      <t xml:space="preserve"> background accommodate user entries/selections.</t>
    </r>
  </si>
  <si>
    <t>Contents:</t>
  </si>
  <si>
    <t>Software Revision: Initial Release</t>
  </si>
  <si>
    <t>Appl Code</t>
  </si>
  <si>
    <t>Load Code</t>
  </si>
  <si>
    <t>Freq Code</t>
  </si>
  <si>
    <t>Assembly Part Number</t>
  </si>
  <si>
    <t>Software Release Date: 2014 June 25</t>
  </si>
  <si>
    <t>Demo Version</t>
  </si>
  <si>
    <t>R1</t>
  </si>
  <si>
    <t>R2</t>
  </si>
  <si>
    <t>C1</t>
  </si>
  <si>
    <t>C2</t>
  </si>
  <si>
    <t>CR1</t>
  </si>
  <si>
    <t>CR2</t>
  </si>
  <si>
    <r>
      <t xml:space="preserve"> This workbook provides all of the tools required to produce a complete </t>
    </r>
    <r>
      <rPr>
        <b/>
        <sz val="10"/>
        <color indexed="56"/>
        <rFont val="Arial"/>
        <family val="2"/>
      </rPr>
      <t>SD-18</t>
    </r>
    <r>
      <rPr>
        <sz val="10"/>
        <color indexed="56"/>
        <rFont val="Arial"/>
        <family val="2"/>
      </rPr>
      <t xml:space="preserve"> Derating Analysis for an assembly. The process is as follows:
1) Enter the Assembly Description, Assembly Drawing Number, Environmental Category, and Ambient (Reference) Temperature on the 'GlobalParameters' worksheet. </t>
    </r>
    <r>
      <rPr>
        <b/>
        <sz val="10"/>
        <color indexed="56"/>
        <rFont val="Arial"/>
        <family val="2"/>
      </rPr>
      <t>(Environmental Category and Ambient Temperature entry is REQUIRED.)</t>
    </r>
    <r>
      <rPr>
        <sz val="10"/>
        <color indexed="56"/>
        <rFont val="Arial"/>
        <family val="2"/>
      </rPr>
      <t xml:space="preserve">
2) Enter the reference designator and part number for each component in the BOM or Parts List on the appropriate worksheet corresponding to the component category.
3) For each component entered in Step 2, choose the appropriate part type, part quality, package type or application information as applicable using the provided drop-down menus.
4)</t>
    </r>
    <r>
      <rPr>
        <b/>
        <sz val="10"/>
        <color indexed="56"/>
        <rFont val="Arial"/>
        <family val="2"/>
      </rPr>
      <t xml:space="preserve"> </t>
    </r>
    <r>
      <rPr>
        <sz val="10"/>
        <color indexed="56"/>
        <rFont val="Arial"/>
        <family val="2"/>
      </rPr>
      <t xml:space="preserve">For each component defined in Step 3, enter the maximum rated stress information for each applicable parameter from the manufacturer's datasheet.  If the maximum rated stress data is not provided on the datasheet, contact the manufacturer for guidance.
5) For each component defined in Step 3, enter the applied stress information derived from the assmbly design information.
6) For each component defined in Step 3, enter the temperature rise from the ambient (reference) temperature defined on the 'GlobalParameters' worksheet.
7) If all of the applied stress cells for a given component are </t>
    </r>
    <r>
      <rPr>
        <b/>
        <sz val="10"/>
        <color rgb="FF92D050"/>
        <rFont val="Arial"/>
        <family val="2"/>
      </rPr>
      <t>GREEN</t>
    </r>
    <r>
      <rPr>
        <sz val="10"/>
        <color indexed="56"/>
        <rFont val="Arial"/>
        <family val="2"/>
      </rPr>
      <t xml:space="preserve">, the device complies with the SD-18 derating requirements.  If at least one of the applied stress cells for a given component are </t>
    </r>
    <r>
      <rPr>
        <b/>
        <sz val="10"/>
        <color rgb="FFFF0000"/>
        <rFont val="Arial"/>
        <family val="2"/>
      </rPr>
      <t>RED</t>
    </r>
    <r>
      <rPr>
        <sz val="10"/>
        <color indexed="56"/>
        <rFont val="Arial"/>
        <family val="2"/>
      </rPr>
      <t xml:space="preserve">, the device does not comply with the SD-18 derating requirements and mitigation efforts, including redesign, should be considered.  If at least one of the applied stress cells for a given component are </t>
    </r>
    <r>
      <rPr>
        <b/>
        <sz val="10"/>
        <color theme="0" tint="-0.499984740745262"/>
        <rFont val="Arial"/>
        <family val="2"/>
      </rPr>
      <t>GRAY</t>
    </r>
    <r>
      <rPr>
        <sz val="10"/>
        <color indexed="56"/>
        <rFont val="Arial"/>
        <family val="2"/>
      </rPr>
      <t xml:space="preserve">, at least one piece of stress information (applied or maximum rated) is missing and the analysis is incomplete.  In this case, include the missing information and re-evaluate the component.
8) Review all entries to ensure completeness.
9) Review all entries to determine compliance with the SD-18 derating requirements.
10) Save the derating analysis in a new workbook.
</t>
    </r>
    <r>
      <rPr>
        <b/>
        <sz val="10"/>
        <color indexed="56"/>
        <rFont val="Arial"/>
        <family val="2"/>
      </rPr>
      <t>DEMO VERSION - The following worksheets are active: GlobalParameters, Capacitors, Resistors &amp; Thermistors, Diodes-Si.  Only the first two lines of the these commodity worksheets are operational.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</si>
</sst>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000"/>
    <numFmt numFmtId="166" formatCode="0.000"/>
  </numFmts>
  <fonts count="48" x14ac:knownFonts="1">
    <font>
      <sz val="11"/>
      <color theme="1"/>
      <name val="Calibri"/>
      <family val="2"/>
      <scheme val="minor"/>
    </font>
    <font>
      <sz val="10"/>
      <color theme="1"/>
      <name val="Calibri"/>
      <family val="2"/>
      <scheme val="minor"/>
    </font>
    <font>
      <sz val="11"/>
      <color theme="1"/>
      <name val="Calibri"/>
      <family val="2"/>
      <scheme val="minor"/>
    </font>
    <font>
      <sz val="10"/>
      <name val="Arial"/>
      <family val="2"/>
    </font>
    <font>
      <b/>
      <sz val="12"/>
      <name val="Arial"/>
      <family val="2"/>
    </font>
    <font>
      <u/>
      <sz val="10"/>
      <color indexed="12"/>
      <name val="Arial"/>
      <family val="2"/>
    </font>
    <font>
      <b/>
      <sz val="9"/>
      <color theme="1"/>
      <name val="Cambria"/>
      <family val="1"/>
    </font>
    <font>
      <b/>
      <sz val="8"/>
      <name val="Arial"/>
      <family val="2"/>
    </font>
    <font>
      <b/>
      <u/>
      <sz val="12"/>
      <color indexed="12"/>
      <name val="Arial"/>
      <family val="2"/>
    </font>
    <font>
      <sz val="10"/>
      <color rgb="FF002060"/>
      <name val="Arial"/>
      <family val="2"/>
    </font>
    <font>
      <b/>
      <sz val="10"/>
      <color indexed="56"/>
      <name val="Arial"/>
      <family val="2"/>
    </font>
    <font>
      <sz val="10"/>
      <color indexed="56"/>
      <name val="Arial"/>
      <family val="2"/>
    </font>
    <font>
      <b/>
      <i/>
      <sz val="10"/>
      <color indexed="56"/>
      <name val="Arial"/>
      <family val="2"/>
    </font>
    <font>
      <b/>
      <sz val="12"/>
      <color indexed="56"/>
      <name val="Arial"/>
      <family val="2"/>
    </font>
    <font>
      <i/>
      <sz val="10"/>
      <color indexed="56"/>
      <name val="Arial"/>
      <family val="2"/>
    </font>
    <font>
      <b/>
      <i/>
      <sz val="10"/>
      <color rgb="FF002060"/>
      <name val="Arial"/>
      <family val="2"/>
    </font>
    <font>
      <b/>
      <sz val="10"/>
      <name val="Arial"/>
      <family val="2"/>
    </font>
    <font>
      <b/>
      <sz val="12"/>
      <color rgb="FF002060"/>
      <name val="Arial"/>
      <family val="2"/>
    </font>
    <font>
      <b/>
      <sz val="14"/>
      <name val="Arial"/>
      <family val="2"/>
    </font>
    <font>
      <sz val="9"/>
      <name val="Arial"/>
      <family val="2"/>
    </font>
    <font>
      <b/>
      <sz val="9"/>
      <name val="Arial"/>
      <family val="2"/>
    </font>
    <font>
      <b/>
      <sz val="11"/>
      <name val="Arial"/>
      <family val="2"/>
    </font>
    <font>
      <i/>
      <sz val="10"/>
      <name val="Arial"/>
      <family val="2"/>
    </font>
    <font>
      <i/>
      <sz val="9"/>
      <name val="Arial"/>
      <family val="2"/>
    </font>
    <font>
      <b/>
      <i/>
      <sz val="9"/>
      <color rgb="FFFF0000"/>
      <name val="Arial"/>
      <family val="2"/>
    </font>
    <font>
      <b/>
      <i/>
      <sz val="11"/>
      <name val="Arial"/>
      <family val="2"/>
    </font>
    <font>
      <b/>
      <i/>
      <sz val="9"/>
      <name val="Arial"/>
      <family val="2"/>
    </font>
    <font>
      <b/>
      <i/>
      <sz val="9"/>
      <color indexed="10"/>
      <name val="Arial"/>
      <family val="2"/>
    </font>
    <font>
      <b/>
      <i/>
      <sz val="9"/>
      <color indexed="10"/>
      <name val="Wingdings"/>
      <charset val="2"/>
    </font>
    <font>
      <b/>
      <sz val="11"/>
      <color theme="1"/>
      <name val="Calibri"/>
      <family val="2"/>
      <scheme val="minor"/>
    </font>
    <font>
      <sz val="10"/>
      <color theme="1"/>
      <name val="Arial"/>
      <family val="2"/>
    </font>
    <font>
      <sz val="10"/>
      <color theme="1"/>
      <name val="Calibri"/>
      <family val="2"/>
    </font>
    <font>
      <sz val="10"/>
      <color theme="1"/>
      <name val="Calibri"/>
      <family val="2"/>
      <scheme val="minor"/>
    </font>
    <font>
      <sz val="9"/>
      <color theme="1"/>
      <name val="Calibri"/>
      <family val="2"/>
      <scheme val="minor"/>
    </font>
    <font>
      <vertAlign val="subscript"/>
      <sz val="10"/>
      <color theme="1"/>
      <name val="Calibri"/>
      <family val="2"/>
      <scheme val="minor"/>
    </font>
    <font>
      <b/>
      <vertAlign val="subscript"/>
      <sz val="11"/>
      <color theme="1"/>
      <name val="Calibri"/>
      <family val="2"/>
      <scheme val="minor"/>
    </font>
    <font>
      <b/>
      <u/>
      <sz val="10"/>
      <color theme="1"/>
      <name val="Calibri"/>
      <family val="2"/>
      <scheme val="minor"/>
    </font>
    <font>
      <b/>
      <sz val="10"/>
      <color theme="1"/>
      <name val="Calibri"/>
      <family val="2"/>
      <scheme val="minor"/>
    </font>
    <font>
      <b/>
      <sz val="9"/>
      <color indexed="10"/>
      <name val="Wingdings"/>
      <charset val="2"/>
    </font>
    <font>
      <vertAlign val="subscript"/>
      <sz val="11"/>
      <color theme="1"/>
      <name val="Calibri"/>
      <family val="2"/>
      <scheme val="minor"/>
    </font>
    <font>
      <b/>
      <sz val="11"/>
      <color theme="1"/>
      <name val="Calibri"/>
      <family val="2"/>
    </font>
    <font>
      <b/>
      <u/>
      <sz val="11"/>
      <color theme="1"/>
      <name val="Calibri"/>
      <family val="2"/>
      <scheme val="minor"/>
    </font>
    <font>
      <b/>
      <sz val="10"/>
      <color theme="8"/>
      <name val="Arial"/>
      <family val="2"/>
    </font>
    <font>
      <b/>
      <sz val="10"/>
      <color rgb="FFFF0000"/>
      <name val="Arial"/>
      <family val="2"/>
    </font>
    <font>
      <b/>
      <sz val="10"/>
      <color rgb="FF00B050"/>
      <name val="Arial"/>
      <family val="2"/>
    </font>
    <font>
      <b/>
      <sz val="10"/>
      <color theme="0" tint="-0.499984740745262"/>
      <name val="Arial"/>
      <family val="2"/>
    </font>
    <font>
      <b/>
      <sz val="10"/>
      <color rgb="FF92D050"/>
      <name val="Arial"/>
      <family val="2"/>
    </font>
    <font>
      <b/>
      <sz val="10"/>
      <color theme="1"/>
      <name val="Arial"/>
      <family val="2"/>
    </font>
  </fonts>
  <fills count="17">
    <fill>
      <patternFill patternType="none"/>
    </fill>
    <fill>
      <patternFill patternType="gray125"/>
    </fill>
    <fill>
      <patternFill patternType="solid">
        <fgColor theme="4"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rgb="FFCCFFCC"/>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rgb="FFFFFF66"/>
        <bgColor indexed="64"/>
      </patternFill>
    </fill>
    <fill>
      <patternFill patternType="solid">
        <fgColor theme="5" tint="0.59996337778862885"/>
        <bgColor indexed="64"/>
      </patternFill>
    </fill>
    <fill>
      <patternFill patternType="solid">
        <fgColor theme="2" tint="-0.2499465926084170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CC66"/>
        <bgColor indexed="64"/>
      </patternFill>
    </fill>
  </fills>
  <borders count="43">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ck">
        <color indexed="64"/>
      </top>
      <bottom/>
      <diagonal/>
    </border>
    <border>
      <left style="thick">
        <color indexed="64"/>
      </left>
      <right style="medium">
        <color indexed="64"/>
      </right>
      <top/>
      <bottom/>
      <diagonal/>
    </border>
    <border>
      <left style="thick">
        <color indexed="64"/>
      </left>
      <right/>
      <top style="thick">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theme="1"/>
      </top>
      <bottom style="medium">
        <color indexed="64"/>
      </bottom>
      <diagonal/>
    </border>
    <border>
      <left/>
      <right style="medium">
        <color indexed="64"/>
      </right>
      <top style="medium">
        <color theme="1"/>
      </top>
      <bottom style="medium">
        <color indexed="64"/>
      </bottom>
      <diagonal/>
    </border>
    <border>
      <left style="medium">
        <color auto="1"/>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style="medium">
        <color indexed="64"/>
      </right>
      <top style="thin">
        <color indexed="64"/>
      </top>
      <bottom/>
      <diagonal/>
    </border>
  </borders>
  <cellStyleXfs count="6">
    <xf numFmtId="0" fontId="0" fillId="0" borderId="0"/>
    <xf numFmtId="0" fontId="3" fillId="0" borderId="0" applyBorder="0"/>
    <xf numFmtId="0" fontId="5" fillId="0" borderId="0" applyNumberFormat="0" applyFill="0" applyBorder="0" applyAlignment="0" applyProtection="0">
      <alignment vertical="top"/>
      <protection locked="0"/>
    </xf>
    <xf numFmtId="43" fontId="3" fillId="0" borderId="0" applyFont="0" applyFill="0" applyBorder="0" applyAlignment="0" applyProtection="0"/>
    <xf numFmtId="9" fontId="3" fillId="0" borderId="0" applyFont="0" applyFill="0" applyBorder="0" applyAlignment="0" applyProtection="0"/>
    <xf numFmtId="0" fontId="3" fillId="0" borderId="0"/>
  </cellStyleXfs>
  <cellXfs count="291">
    <xf numFmtId="0" fontId="0" fillId="0" borderId="0" xfId="0"/>
    <xf numFmtId="0" fontId="3" fillId="0" borderId="0" xfId="1" applyFill="1" applyAlignment="1">
      <alignment horizontal="left" vertical="top" wrapText="1"/>
    </xf>
    <xf numFmtId="0" fontId="4" fillId="0" borderId="0" xfId="1" applyFont="1" applyFill="1" applyAlignment="1">
      <alignment horizontal="right" vertical="top" wrapText="1" indent="1"/>
    </xf>
    <xf numFmtId="0" fontId="3" fillId="2" borderId="1" xfId="1" applyFill="1" applyBorder="1" applyAlignment="1" applyProtection="1">
      <alignment horizontal="left" vertical="top" wrapText="1"/>
    </xf>
    <xf numFmtId="0" fontId="4" fillId="2" borderId="3" xfId="1" applyFont="1" applyFill="1" applyBorder="1" applyAlignment="1" applyProtection="1">
      <alignment horizontal="right" vertical="top" wrapText="1" indent="1"/>
    </xf>
    <xf numFmtId="0" fontId="3" fillId="2" borderId="4" xfId="1" applyFill="1" applyBorder="1" applyAlignment="1" applyProtection="1">
      <alignment horizontal="left" vertical="top" wrapText="1"/>
    </xf>
    <xf numFmtId="0" fontId="3" fillId="2" borderId="0" xfId="1" applyFont="1" applyFill="1" applyBorder="1" applyAlignment="1" applyProtection="1">
      <alignment horizontal="left" vertical="top" wrapText="1"/>
    </xf>
    <xf numFmtId="0" fontId="4" fillId="2" borderId="5" xfId="1" applyFont="1" applyFill="1" applyBorder="1" applyAlignment="1" applyProtection="1">
      <alignment horizontal="right" vertical="top" wrapText="1" indent="1"/>
    </xf>
    <xf numFmtId="0" fontId="5" fillId="2" borderId="0" xfId="2" applyFill="1" applyBorder="1" applyAlignment="1" applyProtection="1">
      <alignment horizontal="left" vertical="top" wrapText="1"/>
    </xf>
    <xf numFmtId="0" fontId="6" fillId="3" borderId="6" xfId="1" applyNumberFormat="1" applyFont="1" applyFill="1" applyBorder="1" applyAlignment="1" applyProtection="1">
      <alignment horizontal="left" vertical="top" wrapText="1" indent="1"/>
    </xf>
    <xf numFmtId="0" fontId="3" fillId="2" borderId="0" xfId="1" applyFill="1" applyBorder="1" applyAlignment="1" applyProtection="1">
      <alignment horizontal="left" vertical="top" wrapText="1"/>
    </xf>
    <xf numFmtId="0" fontId="7" fillId="2" borderId="4" xfId="1" applyFont="1" applyFill="1" applyBorder="1" applyAlignment="1" applyProtection="1">
      <alignment vertical="top" wrapText="1"/>
    </xf>
    <xf numFmtId="0" fontId="8" fillId="4" borderId="7" xfId="2" applyFont="1" applyFill="1" applyBorder="1" applyAlignment="1" applyProtection="1">
      <alignment horizontal="left" vertical="center" wrapText="1" indent="1"/>
    </xf>
    <xf numFmtId="0" fontId="8" fillId="4" borderId="8" xfId="2" applyFont="1" applyFill="1" applyBorder="1" applyAlignment="1" applyProtection="1">
      <alignment horizontal="left" vertical="center" wrapText="1" indent="1"/>
    </xf>
    <xf numFmtId="0" fontId="8" fillId="4" borderId="9" xfId="2" applyFont="1" applyFill="1" applyBorder="1" applyAlignment="1" applyProtection="1">
      <alignment horizontal="left" vertical="center" wrapText="1" indent="1"/>
    </xf>
    <xf numFmtId="0" fontId="4" fillId="2" borderId="0" xfId="1" applyFont="1" applyFill="1" applyBorder="1" applyAlignment="1" applyProtection="1">
      <alignment horizontal="left" vertical="top" wrapText="1"/>
    </xf>
    <xf numFmtId="0" fontId="3" fillId="2" borderId="4" xfId="1" applyFill="1" applyBorder="1" applyAlignment="1" applyProtection="1">
      <alignment vertical="top" wrapText="1"/>
    </xf>
    <xf numFmtId="0" fontId="9" fillId="0" borderId="6" xfId="1" applyFont="1" applyFill="1" applyBorder="1" applyAlignment="1" applyProtection="1">
      <alignment horizontal="left" vertical="center" wrapText="1" indent="1"/>
    </xf>
    <xf numFmtId="0" fontId="13" fillId="5" borderId="6" xfId="1" applyFont="1" applyFill="1" applyBorder="1" applyAlignment="1" applyProtection="1">
      <alignment horizontal="center" vertical="center" wrapText="1"/>
    </xf>
    <xf numFmtId="0" fontId="11" fillId="0" borderId="6" xfId="1" applyFont="1" applyFill="1" applyBorder="1" applyAlignment="1" applyProtection="1">
      <alignment horizontal="left" vertical="center" wrapText="1" indent="1"/>
    </xf>
    <xf numFmtId="0" fontId="9" fillId="0" borderId="6" xfId="1" applyNumberFormat="1" applyFont="1" applyFill="1" applyBorder="1" applyAlignment="1" applyProtection="1">
      <alignment horizontal="left" vertical="center" wrapText="1" indent="1"/>
    </xf>
    <xf numFmtId="0" fontId="3" fillId="0" borderId="0" xfId="1" applyFill="1" applyAlignment="1">
      <alignment horizontal="left" vertical="center" wrapText="1"/>
    </xf>
    <xf numFmtId="0" fontId="3" fillId="2" borderId="4" xfId="1" applyFill="1" applyBorder="1" applyAlignment="1" applyProtection="1">
      <alignment horizontal="left" vertical="center" wrapText="1"/>
    </xf>
    <xf numFmtId="0" fontId="4" fillId="2" borderId="5" xfId="1" applyFont="1" applyFill="1" applyBorder="1" applyAlignment="1" applyProtection="1">
      <alignment horizontal="left" vertical="center" wrapText="1"/>
    </xf>
    <xf numFmtId="0" fontId="3" fillId="0" borderId="0" xfId="1" applyFill="1" applyAlignment="1">
      <alignment horizontal="left" vertical="center" wrapText="1" indent="1"/>
    </xf>
    <xf numFmtId="0" fontId="3" fillId="2" borderId="4" xfId="1" applyFill="1" applyBorder="1" applyAlignment="1" applyProtection="1">
      <alignment horizontal="left" vertical="center" wrapText="1" indent="1"/>
    </xf>
    <xf numFmtId="0" fontId="15" fillId="0" borderId="6" xfId="1" applyFont="1" applyFill="1" applyBorder="1" applyAlignment="1" applyProtection="1">
      <alignment horizontal="left" vertical="center" wrapText="1" indent="1"/>
    </xf>
    <xf numFmtId="0" fontId="4" fillId="2" borderId="5" xfId="1" applyFont="1" applyFill="1" applyBorder="1" applyAlignment="1" applyProtection="1">
      <alignment horizontal="right" vertical="center" wrapText="1" indent="1"/>
    </xf>
    <xf numFmtId="0" fontId="3" fillId="2" borderId="4" xfId="1" applyFont="1" applyFill="1" applyBorder="1" applyAlignment="1" applyProtection="1"/>
    <xf numFmtId="0" fontId="3" fillId="2" borderId="4" xfId="1" applyFill="1" applyBorder="1" applyAlignment="1" applyProtection="1"/>
    <xf numFmtId="0" fontId="11" fillId="0" borderId="7" xfId="1" applyFont="1" applyFill="1" applyBorder="1" applyAlignment="1" applyProtection="1">
      <alignment horizontal="left" vertical="center" wrapText="1" indent="1"/>
    </xf>
    <xf numFmtId="0" fontId="3" fillId="2" borderId="4" xfId="1" applyFill="1" applyBorder="1" applyAlignment="1" applyProtection="1">
      <alignment horizontal="left" vertical="center" indent="1"/>
    </xf>
    <xf numFmtId="0" fontId="4" fillId="2" borderId="5" xfId="1" applyFont="1" applyFill="1" applyBorder="1" applyAlignment="1" applyProtection="1">
      <alignment horizontal="left" vertical="center" wrapText="1" indent="1"/>
    </xf>
    <xf numFmtId="0" fontId="3" fillId="0" borderId="0" xfId="1" applyFont="1" applyFill="1" applyAlignment="1">
      <alignment horizontal="left" vertical="top" wrapText="1"/>
    </xf>
    <xf numFmtId="0" fontId="11" fillId="0" borderId="8" xfId="1" applyFont="1" applyFill="1" applyBorder="1" applyAlignment="1" applyProtection="1">
      <alignment horizontal="left" vertical="center" wrapText="1" indent="1"/>
    </xf>
    <xf numFmtId="0" fontId="9" fillId="0" borderId="9" xfId="1" applyFont="1" applyFill="1" applyBorder="1" applyAlignment="1" applyProtection="1">
      <alignment horizontal="left" vertical="center" wrapText="1" indent="1"/>
    </xf>
    <xf numFmtId="0" fontId="17" fillId="5" borderId="6" xfId="1" applyFont="1" applyFill="1" applyBorder="1" applyAlignment="1" applyProtection="1">
      <alignment horizontal="center" vertical="top" wrapText="1"/>
    </xf>
    <xf numFmtId="0" fontId="3" fillId="2" borderId="4" xfId="1" applyFill="1" applyBorder="1" applyAlignment="1" applyProtection="1">
      <alignment vertical="center"/>
    </xf>
    <xf numFmtId="0" fontId="4" fillId="2" borderId="5" xfId="1" applyFont="1" applyFill="1" applyBorder="1" applyAlignment="1" applyProtection="1">
      <alignment horizontal="right" vertical="center" wrapText="1"/>
    </xf>
    <xf numFmtId="0" fontId="3" fillId="2" borderId="0" xfId="1" applyFill="1" applyBorder="1" applyAlignment="1" applyProtection="1"/>
    <xf numFmtId="0" fontId="3" fillId="2" borderId="11" xfId="1" applyFill="1" applyBorder="1" applyAlignment="1" applyProtection="1"/>
    <xf numFmtId="0" fontId="3" fillId="2" borderId="12" xfId="1" applyFill="1" applyBorder="1" applyAlignment="1" applyProtection="1"/>
    <xf numFmtId="0" fontId="4" fillId="2" borderId="5" xfId="1" applyFont="1" applyFill="1" applyBorder="1" applyAlignment="1" applyProtection="1">
      <alignment horizontal="right" vertical="top" indent="1"/>
      <protection hidden="1"/>
    </xf>
    <xf numFmtId="0" fontId="16" fillId="2" borderId="4" xfId="1" applyFont="1" applyFill="1" applyBorder="1" applyAlignment="1" applyProtection="1">
      <alignment vertical="top" wrapText="1"/>
    </xf>
    <xf numFmtId="0" fontId="16" fillId="2" borderId="0" xfId="1" applyFont="1" applyFill="1" applyBorder="1" applyAlignment="1" applyProtection="1">
      <alignment horizontal="center" vertical="top" wrapText="1"/>
    </xf>
    <xf numFmtId="0" fontId="3" fillId="2" borderId="5" xfId="1" applyFill="1" applyBorder="1" applyProtection="1">
      <protection hidden="1"/>
    </xf>
    <xf numFmtId="0" fontId="5" fillId="2" borderId="4" xfId="2" applyFill="1" applyBorder="1" applyAlignment="1" applyProtection="1">
      <alignment horizontal="left" vertical="center" wrapText="1"/>
    </xf>
    <xf numFmtId="0" fontId="18" fillId="2" borderId="2" xfId="1" applyFont="1" applyFill="1" applyBorder="1" applyAlignment="1" applyProtection="1">
      <alignment horizontal="center" vertical="top" wrapText="1"/>
    </xf>
    <xf numFmtId="0" fontId="3" fillId="2" borderId="14" xfId="1" applyFill="1" applyBorder="1" applyAlignment="1" applyProtection="1">
      <alignment horizontal="left" vertical="top" wrapText="1"/>
    </xf>
    <xf numFmtId="0" fontId="3" fillId="2" borderId="15" xfId="1" applyFill="1" applyBorder="1" applyAlignment="1" applyProtection="1">
      <alignment horizontal="left" vertical="top" wrapText="1"/>
    </xf>
    <xf numFmtId="0" fontId="3" fillId="2" borderId="16" xfId="1" applyFill="1" applyBorder="1" applyProtection="1">
      <protection hidden="1"/>
    </xf>
    <xf numFmtId="0" fontId="0" fillId="0" borderId="0" xfId="0" applyAlignment="1">
      <alignment wrapText="1"/>
    </xf>
    <xf numFmtId="0" fontId="29" fillId="0" borderId="0" xfId="0" applyFont="1"/>
    <xf numFmtId="0" fontId="29" fillId="0" borderId="0" xfId="0" applyFont="1" applyAlignment="1">
      <alignment horizontal="center"/>
    </xf>
    <xf numFmtId="9" fontId="0" fillId="0" borderId="0" xfId="0" applyNumberFormat="1"/>
    <xf numFmtId="0" fontId="29" fillId="0" borderId="0" xfId="0" applyFont="1" applyAlignment="1">
      <alignment horizontal="center" wrapText="1"/>
    </xf>
    <xf numFmtId="0" fontId="0" fillId="0" borderId="0" xfId="0" applyNumberFormat="1"/>
    <xf numFmtId="0" fontId="0" fillId="13" borderId="0" xfId="0" applyFill="1"/>
    <xf numFmtId="9" fontId="0" fillId="14" borderId="0" xfId="0" applyNumberFormat="1" applyFill="1"/>
    <xf numFmtId="0" fontId="0" fillId="14" borderId="0" xfId="0" applyFill="1"/>
    <xf numFmtId="9" fontId="0" fillId="0" borderId="0" xfId="0" applyNumberFormat="1" applyFill="1"/>
    <xf numFmtId="9" fontId="0" fillId="0" borderId="0" xfId="0" applyNumberFormat="1" applyAlignment="1">
      <alignment wrapText="1"/>
    </xf>
    <xf numFmtId="0" fontId="0" fillId="0" borderId="0" xfId="0" applyNumberFormat="1" applyAlignment="1">
      <alignment horizontal="right"/>
    </xf>
    <xf numFmtId="0" fontId="0" fillId="0" borderId="0" xfId="0" applyAlignment="1">
      <alignment horizontal="right"/>
    </xf>
    <xf numFmtId="0" fontId="0" fillId="0" borderId="0" xfId="0" applyAlignment="1">
      <alignment horizontal="right" wrapText="1"/>
    </xf>
    <xf numFmtId="0" fontId="0" fillId="0" borderId="0" xfId="0" applyAlignment="1">
      <alignment horizontal="center" wrapText="1"/>
    </xf>
    <xf numFmtId="9" fontId="0" fillId="13" borderId="0" xfId="0" applyNumberFormat="1" applyFill="1"/>
    <xf numFmtId="0" fontId="0" fillId="13" borderId="0" xfId="0" applyNumberFormat="1" applyFill="1" applyAlignment="1">
      <alignment horizontal="right"/>
    </xf>
    <xf numFmtId="0" fontId="0" fillId="13" borderId="0" xfId="0" applyFill="1" applyAlignment="1">
      <alignment horizontal="right"/>
    </xf>
    <xf numFmtId="9" fontId="0" fillId="0" borderId="0" xfId="0" quotePrefix="1" applyNumberFormat="1" applyAlignment="1">
      <alignment horizontal="right"/>
    </xf>
    <xf numFmtId="9" fontId="0" fillId="13" borderId="0" xfId="0" quotePrefix="1" applyNumberFormat="1" applyFill="1" applyAlignment="1">
      <alignment horizontal="right"/>
    </xf>
    <xf numFmtId="0" fontId="0" fillId="13" borderId="0" xfId="0" applyNumberFormat="1" applyFill="1"/>
    <xf numFmtId="9" fontId="0" fillId="15" borderId="0" xfId="0" applyNumberFormat="1" applyFill="1"/>
    <xf numFmtId="1" fontId="20" fillId="9" borderId="0" xfId="1" applyNumberFormat="1" applyFont="1" applyFill="1" applyBorder="1" applyAlignment="1" applyProtection="1">
      <alignment horizontal="center" vertical="center"/>
      <protection hidden="1"/>
    </xf>
    <xf numFmtId="1" fontId="20" fillId="9" borderId="0" xfId="1" applyNumberFormat="1" applyFont="1" applyFill="1" applyBorder="1" applyAlignment="1" applyProtection="1">
      <alignment horizontal="right" vertical="center" indent="1"/>
      <protection hidden="1"/>
    </xf>
    <xf numFmtId="164" fontId="20" fillId="9" borderId="0" xfId="1" applyNumberFormat="1" applyFont="1" applyFill="1" applyBorder="1" applyAlignment="1" applyProtection="1">
      <alignment horizontal="right" vertical="center" indent="1"/>
      <protection hidden="1"/>
    </xf>
    <xf numFmtId="0" fontId="5" fillId="0" borderId="0" xfId="2" applyAlignment="1" applyProtection="1"/>
    <xf numFmtId="0" fontId="29" fillId="0" borderId="0" xfId="0" applyFont="1" applyAlignment="1">
      <alignment wrapText="1"/>
    </xf>
    <xf numFmtId="0" fontId="11" fillId="0" borderId="13" xfId="1" applyFont="1" applyFill="1" applyBorder="1" applyAlignment="1" applyProtection="1">
      <alignment horizontal="left" vertical="center" wrapText="1" indent="1"/>
    </xf>
    <xf numFmtId="0" fontId="10" fillId="0" borderId="8" xfId="1" applyFont="1" applyFill="1" applyBorder="1" applyAlignment="1" applyProtection="1">
      <alignment horizontal="left" vertical="center" wrapText="1" indent="1"/>
    </xf>
    <xf numFmtId="0" fontId="10" fillId="0" borderId="42" xfId="1" applyFont="1" applyFill="1" applyBorder="1" applyAlignment="1" applyProtection="1">
      <alignment horizontal="left" vertical="center" wrapText="1" indent="1"/>
    </xf>
    <xf numFmtId="0" fontId="30" fillId="2" borderId="2" xfId="2" applyFont="1" applyFill="1" applyBorder="1" applyAlignment="1" applyProtection="1">
      <alignment horizontal="left" vertical="top" wrapText="1"/>
    </xf>
    <xf numFmtId="0" fontId="19" fillId="2" borderId="0" xfId="1" applyFont="1" applyFill="1" applyProtection="1">
      <protection hidden="1"/>
    </xf>
    <xf numFmtId="0" fontId="19" fillId="0" borderId="0" xfId="1" applyFont="1" applyFill="1" applyProtection="1">
      <protection hidden="1"/>
    </xf>
    <xf numFmtId="0" fontId="19" fillId="2" borderId="0" xfId="1" applyFont="1" applyFill="1" applyAlignment="1" applyProtection="1">
      <alignment vertical="center"/>
      <protection hidden="1"/>
    </xf>
    <xf numFmtId="0" fontId="19" fillId="6" borderId="16" xfId="1" applyFont="1" applyFill="1" applyBorder="1" applyAlignment="1" applyProtection="1">
      <alignment vertical="center"/>
      <protection hidden="1"/>
    </xf>
    <xf numFmtId="0" fontId="19" fillId="6" borderId="14" xfId="1" applyFont="1" applyFill="1" applyBorder="1" applyAlignment="1" applyProtection="1">
      <alignment vertical="center"/>
      <protection hidden="1"/>
    </xf>
    <xf numFmtId="0" fontId="20" fillId="2" borderId="0" xfId="1" applyFont="1" applyFill="1" applyAlignment="1" applyProtection="1">
      <alignment horizontal="left" vertical="center" indent="5"/>
      <protection hidden="1"/>
    </xf>
    <xf numFmtId="0" fontId="19" fillId="0" borderId="0" xfId="1" applyFont="1" applyFill="1" applyAlignment="1" applyProtection="1">
      <alignment vertical="center"/>
      <protection hidden="1"/>
    </xf>
    <xf numFmtId="0" fontId="19" fillId="6" borderId="5" xfId="1" applyFont="1" applyFill="1" applyBorder="1" applyProtection="1">
      <protection hidden="1"/>
    </xf>
    <xf numFmtId="0" fontId="23" fillId="6" borderId="0" xfId="1" applyFont="1" applyFill="1" applyBorder="1" applyProtection="1">
      <protection hidden="1"/>
    </xf>
    <xf numFmtId="0" fontId="19" fillId="6" borderId="4" xfId="1" applyFont="1" applyFill="1" applyBorder="1" applyProtection="1">
      <protection hidden="1"/>
    </xf>
    <xf numFmtId="0" fontId="19" fillId="2" borderId="0" xfId="1" applyFont="1" applyFill="1" applyAlignment="1" applyProtection="1">
      <alignment horizontal="left" indent="3"/>
      <protection hidden="1"/>
    </xf>
    <xf numFmtId="0" fontId="19" fillId="6" borderId="0" xfId="1" applyFont="1" applyFill="1" applyBorder="1" applyProtection="1">
      <protection hidden="1"/>
    </xf>
    <xf numFmtId="0" fontId="25" fillId="8" borderId="6" xfId="1" applyFont="1" applyFill="1" applyBorder="1" applyAlignment="1" applyProtection="1">
      <alignment horizontal="center" vertical="center" wrapText="1"/>
      <protection hidden="1"/>
    </xf>
    <xf numFmtId="0" fontId="25" fillId="9" borderId="0" xfId="1" applyFont="1" applyFill="1" applyBorder="1" applyAlignment="1" applyProtection="1">
      <alignment horizontal="center" vertical="center" wrapText="1"/>
      <protection hidden="1"/>
    </xf>
    <xf numFmtId="2" fontId="20" fillId="9" borderId="0" xfId="4" applyNumberFormat="1" applyFont="1" applyFill="1" applyBorder="1" applyAlignment="1" applyProtection="1">
      <alignment horizontal="center" vertical="center"/>
      <protection hidden="1"/>
    </xf>
    <xf numFmtId="0" fontId="24" fillId="6" borderId="0" xfId="1" applyFont="1" applyFill="1" applyBorder="1" applyAlignment="1" applyProtection="1">
      <alignment horizontal="center" wrapText="1"/>
      <protection hidden="1"/>
    </xf>
    <xf numFmtId="0" fontId="21" fillId="5" borderId="6" xfId="1" applyFont="1" applyFill="1" applyBorder="1" applyAlignment="1" applyProtection="1">
      <alignment horizontal="center" vertical="center"/>
      <protection hidden="1"/>
    </xf>
    <xf numFmtId="0" fontId="21" fillId="9" borderId="0" xfId="1" applyFont="1" applyFill="1" applyBorder="1" applyAlignment="1" applyProtection="1">
      <alignment horizontal="center" vertical="center"/>
      <protection hidden="1"/>
    </xf>
    <xf numFmtId="0" fontId="26" fillId="5" borderId="6" xfId="1" applyFont="1" applyFill="1" applyBorder="1" applyAlignment="1" applyProtection="1">
      <alignment horizontal="right" vertical="center" wrapText="1"/>
      <protection hidden="1"/>
    </xf>
    <xf numFmtId="0" fontId="21" fillId="9" borderId="0" xfId="1" applyFont="1" applyFill="1" applyBorder="1" applyAlignment="1" applyProtection="1">
      <alignment horizontal="center" vertical="center" wrapText="1"/>
      <protection hidden="1"/>
    </xf>
    <xf numFmtId="164" fontId="20" fillId="8" borderId="6" xfId="1" applyNumberFormat="1" applyFont="1" applyFill="1" applyBorder="1" applyAlignment="1" applyProtection="1">
      <alignment horizontal="center" wrapText="1"/>
      <protection locked="0" hidden="1"/>
    </xf>
    <xf numFmtId="0" fontId="20" fillId="6" borderId="0" xfId="1" applyFont="1" applyFill="1" applyBorder="1" applyAlignment="1" applyProtection="1">
      <alignment wrapText="1"/>
      <protection hidden="1"/>
    </xf>
    <xf numFmtId="0" fontId="3" fillId="2" borderId="0" xfId="1" applyFont="1" applyFill="1" applyProtection="1">
      <protection hidden="1"/>
    </xf>
    <xf numFmtId="0" fontId="3" fillId="6" borderId="5" xfId="1" applyFont="1" applyFill="1" applyBorder="1" applyProtection="1">
      <protection hidden="1"/>
    </xf>
    <xf numFmtId="0" fontId="3" fillId="6" borderId="0" xfId="1" applyFont="1" applyFill="1" applyBorder="1" applyProtection="1">
      <protection hidden="1"/>
    </xf>
    <xf numFmtId="0" fontId="16" fillId="6" borderId="0" xfId="1" applyFont="1" applyFill="1" applyBorder="1" applyAlignment="1" applyProtection="1">
      <alignment wrapText="1"/>
      <protection hidden="1"/>
    </xf>
    <xf numFmtId="0" fontId="3" fillId="6" borderId="4" xfId="1" applyFont="1" applyFill="1" applyBorder="1" applyProtection="1">
      <protection hidden="1"/>
    </xf>
    <xf numFmtId="0" fontId="3" fillId="2" borderId="0" xfId="1" applyFont="1" applyFill="1" applyAlignment="1" applyProtection="1">
      <alignment horizontal="left" indent="3"/>
      <protection hidden="1"/>
    </xf>
    <xf numFmtId="0" fontId="3" fillId="0" borderId="0" xfId="1" applyFont="1" applyFill="1" applyProtection="1">
      <protection hidden="1"/>
    </xf>
    <xf numFmtId="0" fontId="19" fillId="6" borderId="0" xfId="1" applyFont="1" applyFill="1" applyBorder="1" applyAlignment="1" applyProtection="1">
      <alignment horizontal="right"/>
      <protection hidden="1"/>
    </xf>
    <xf numFmtId="0" fontId="19" fillId="6" borderId="0" xfId="1" applyFont="1" applyFill="1" applyBorder="1" applyAlignment="1" applyProtection="1">
      <alignment horizontal="center" vertical="center"/>
      <protection hidden="1"/>
    </xf>
    <xf numFmtId="0" fontId="21" fillId="5" borderId="21" xfId="1" applyFont="1" applyFill="1" applyBorder="1" applyAlignment="1" applyProtection="1">
      <alignment horizontal="center" vertical="center"/>
      <protection hidden="1"/>
    </xf>
    <xf numFmtId="0" fontId="19" fillId="0" borderId="22" xfId="1" applyFont="1" applyFill="1" applyBorder="1" applyAlignment="1" applyProtection="1">
      <alignment horizontal="left" vertical="center" indent="1"/>
      <protection hidden="1"/>
    </xf>
    <xf numFmtId="0" fontId="19" fillId="0" borderId="23" xfId="1" applyFont="1" applyFill="1" applyBorder="1" applyAlignment="1" applyProtection="1">
      <alignment horizontal="left" vertical="center" indent="1"/>
      <protection hidden="1"/>
    </xf>
    <xf numFmtId="0" fontId="20" fillId="0" borderId="0" xfId="1" applyFont="1" applyFill="1" applyAlignment="1" applyProtection="1">
      <alignment horizontal="center"/>
      <protection hidden="1"/>
    </xf>
    <xf numFmtId="0" fontId="20" fillId="6" borderId="5" xfId="1" applyFont="1" applyFill="1" applyBorder="1" applyAlignment="1" applyProtection="1">
      <alignment horizontal="center"/>
      <protection hidden="1"/>
    </xf>
    <xf numFmtId="0" fontId="19" fillId="0" borderId="36" xfId="1" applyFont="1" applyFill="1" applyBorder="1" applyAlignment="1" applyProtection="1">
      <alignment horizontal="left" vertical="center" indent="1"/>
      <protection hidden="1"/>
    </xf>
    <xf numFmtId="0" fontId="19" fillId="9" borderId="0" xfId="1" applyFont="1" applyFill="1" applyBorder="1" applyAlignment="1" applyProtection="1">
      <alignment horizontal="left" vertical="center" indent="1"/>
      <protection hidden="1"/>
    </xf>
    <xf numFmtId="0" fontId="19" fillId="9" borderId="0" xfId="1" applyFont="1" applyFill="1" applyBorder="1" applyAlignment="1" applyProtection="1">
      <alignment horizontal="left" vertical="center" wrapText="1"/>
      <protection hidden="1"/>
    </xf>
    <xf numFmtId="0" fontId="0" fillId="9" borderId="0" xfId="0" applyFill="1" applyBorder="1" applyAlignment="1" applyProtection="1">
      <alignment horizontal="left" vertical="center" wrapText="1"/>
      <protection hidden="1"/>
    </xf>
    <xf numFmtId="0" fontId="0" fillId="9" borderId="0" xfId="0" applyFill="1" applyBorder="1" applyAlignment="1" applyProtection="1">
      <alignment horizontal="left" wrapText="1"/>
      <protection hidden="1"/>
    </xf>
    <xf numFmtId="0" fontId="4" fillId="9" borderId="0" xfId="1" applyFont="1" applyFill="1" applyBorder="1" applyAlignment="1" applyProtection="1">
      <alignment horizontal="left" vertical="center" indent="1"/>
      <protection hidden="1"/>
    </xf>
    <xf numFmtId="0" fontId="5" fillId="10" borderId="16" xfId="2" applyFill="1" applyBorder="1" applyAlignment="1" applyProtection="1">
      <alignment horizontal="left" vertical="center" indent="1"/>
      <protection hidden="1"/>
    </xf>
    <xf numFmtId="0" fontId="0" fillId="10" borderId="14" xfId="0" applyFill="1" applyBorder="1" applyAlignment="1" applyProtection="1">
      <alignment horizontal="left" wrapText="1"/>
      <protection hidden="1"/>
    </xf>
    <xf numFmtId="0" fontId="5" fillId="10" borderId="5" xfId="2" applyFill="1" applyBorder="1" applyAlignment="1" applyProtection="1">
      <alignment horizontal="left" vertical="center" indent="1"/>
      <protection hidden="1"/>
    </xf>
    <xf numFmtId="0" fontId="0" fillId="10" borderId="4" xfId="0" applyFill="1" applyBorder="1" applyAlignment="1" applyProtection="1">
      <alignment horizontal="left" wrapText="1"/>
      <protection hidden="1"/>
    </xf>
    <xf numFmtId="0" fontId="5" fillId="10" borderId="3" xfId="2" applyFill="1" applyBorder="1" applyAlignment="1" applyProtection="1">
      <alignment horizontal="left" vertical="center" indent="1"/>
      <protection hidden="1"/>
    </xf>
    <xf numFmtId="0" fontId="0" fillId="10" borderId="1" xfId="0" applyFill="1" applyBorder="1" applyAlignment="1" applyProtection="1">
      <alignment horizontal="left" wrapText="1"/>
      <protection hidden="1"/>
    </xf>
    <xf numFmtId="0" fontId="19" fillId="6" borderId="3" xfId="1" applyFont="1" applyFill="1" applyBorder="1" applyProtection="1">
      <protection hidden="1"/>
    </xf>
    <xf numFmtId="0" fontId="19" fillId="6" borderId="2" xfId="1" applyFont="1" applyFill="1" applyBorder="1" applyProtection="1">
      <protection hidden="1"/>
    </xf>
    <xf numFmtId="0" fontId="19" fillId="6" borderId="1" xfId="1" applyFont="1" applyFill="1" applyBorder="1" applyProtection="1">
      <protection hidden="1"/>
    </xf>
    <xf numFmtId="0" fontId="0" fillId="9" borderId="0" xfId="0" applyFill="1" applyProtection="1">
      <protection hidden="1"/>
    </xf>
    <xf numFmtId="0" fontId="0" fillId="0" borderId="0" xfId="0" applyProtection="1">
      <protection hidden="1"/>
    </xf>
    <xf numFmtId="0" fontId="0" fillId="9" borderId="0" xfId="0" applyFill="1" applyBorder="1" applyAlignment="1" applyProtection="1">
      <protection hidden="1"/>
    </xf>
    <xf numFmtId="0" fontId="29" fillId="9" borderId="0" xfId="0" applyFont="1" applyFill="1" applyBorder="1" applyAlignment="1" applyProtection="1">
      <protection hidden="1"/>
    </xf>
    <xf numFmtId="0" fontId="0" fillId="9" borderId="0" xfId="0" applyFill="1" applyBorder="1" applyAlignment="1" applyProtection="1">
      <alignment wrapText="1"/>
      <protection hidden="1"/>
    </xf>
    <xf numFmtId="164" fontId="0" fillId="10" borderId="6" xfId="0" applyNumberFormat="1" applyFill="1" applyBorder="1" applyAlignment="1" applyProtection="1">
      <alignment horizontal="center"/>
      <protection hidden="1"/>
    </xf>
    <xf numFmtId="0" fontId="29" fillId="9" borderId="15" xfId="0" applyFont="1" applyFill="1" applyBorder="1" applyAlignment="1" applyProtection="1">
      <protection hidden="1"/>
    </xf>
    <xf numFmtId="0" fontId="0" fillId="9" borderId="15" xfId="0" applyFill="1" applyBorder="1" applyAlignment="1" applyProtection="1">
      <protection hidden="1"/>
    </xf>
    <xf numFmtId="0" fontId="29" fillId="9" borderId="0" xfId="0" applyFont="1" applyFill="1" applyProtection="1">
      <protection hidden="1"/>
    </xf>
    <xf numFmtId="0" fontId="5" fillId="10" borderId="40" xfId="2" applyFill="1" applyBorder="1" applyAlignment="1" applyProtection="1">
      <protection hidden="1"/>
    </xf>
    <xf numFmtId="0" fontId="5" fillId="10" borderId="41" xfId="2" applyFill="1" applyBorder="1" applyAlignment="1" applyProtection="1">
      <protection hidden="1"/>
    </xf>
    <xf numFmtId="0" fontId="30" fillId="9" borderId="0" xfId="0" applyFont="1" applyFill="1" applyAlignment="1" applyProtection="1">
      <alignment horizontal="center"/>
      <protection hidden="1"/>
    </xf>
    <xf numFmtId="0" fontId="0" fillId="11" borderId="34" xfId="0" applyFont="1" applyFill="1" applyBorder="1" applyAlignment="1" applyProtection="1">
      <alignment horizontal="center"/>
      <protection hidden="1"/>
    </xf>
    <xf numFmtId="0" fontId="32" fillId="11" borderId="34" xfId="0" applyFont="1" applyFill="1" applyBorder="1" applyAlignment="1" applyProtection="1">
      <alignment horizontal="center" wrapText="1"/>
      <protection hidden="1"/>
    </xf>
    <xf numFmtId="0" fontId="1" fillId="11" borderId="34" xfId="0" applyFont="1" applyFill="1" applyBorder="1" applyAlignment="1" applyProtection="1">
      <alignment horizontal="center" wrapText="1"/>
      <protection hidden="1"/>
    </xf>
    <xf numFmtId="0" fontId="32" fillId="9" borderId="0" xfId="0" applyFont="1" applyFill="1" applyAlignment="1" applyProtection="1">
      <alignment horizontal="center" wrapText="1"/>
      <protection hidden="1"/>
    </xf>
    <xf numFmtId="0" fontId="32" fillId="12" borderId="34" xfId="0" applyFont="1" applyFill="1" applyBorder="1" applyAlignment="1" applyProtection="1">
      <alignment horizontal="center" wrapText="1"/>
      <protection hidden="1"/>
    </xf>
    <xf numFmtId="0" fontId="1" fillId="12" borderId="34" xfId="0" applyFont="1" applyFill="1" applyBorder="1" applyAlignment="1" applyProtection="1">
      <alignment horizontal="center" wrapText="1"/>
      <protection hidden="1"/>
    </xf>
    <xf numFmtId="0" fontId="0" fillId="0" borderId="0" xfId="0" applyFill="1" applyProtection="1">
      <protection hidden="1"/>
    </xf>
    <xf numFmtId="0" fontId="33" fillId="8" borderId="34" xfId="0" applyFont="1" applyFill="1" applyBorder="1" applyProtection="1">
      <protection locked="0" hidden="1"/>
    </xf>
    <xf numFmtId="0" fontId="33" fillId="8" borderId="34" xfId="0" applyFont="1" applyFill="1" applyBorder="1" applyAlignment="1" applyProtection="1">
      <alignment wrapText="1"/>
      <protection locked="0" hidden="1"/>
    </xf>
    <xf numFmtId="2" fontId="33" fillId="8" borderId="34" xfId="0" applyNumberFormat="1" applyFont="1" applyFill="1" applyBorder="1" applyProtection="1">
      <protection locked="0" hidden="1"/>
    </xf>
    <xf numFmtId="2" fontId="33" fillId="0" borderId="34" xfId="0" applyNumberFormat="1" applyFont="1" applyFill="1" applyBorder="1" applyProtection="1">
      <protection hidden="1"/>
    </xf>
    <xf numFmtId="10" fontId="33" fillId="0" borderId="34" xfId="0" applyNumberFormat="1" applyFont="1" applyFill="1" applyBorder="1" applyProtection="1">
      <protection hidden="1"/>
    </xf>
    <xf numFmtId="164" fontId="33" fillId="8" borderId="34" xfId="0" applyNumberFormat="1" applyFont="1" applyFill="1" applyBorder="1" applyProtection="1">
      <protection hidden="1"/>
    </xf>
    <xf numFmtId="164" fontId="33" fillId="0" borderId="34" xfId="0" applyNumberFormat="1" applyFont="1" applyFill="1" applyBorder="1" applyProtection="1">
      <protection hidden="1"/>
    </xf>
    <xf numFmtId="0" fontId="33" fillId="9" borderId="0" xfId="0" applyFont="1" applyFill="1" applyProtection="1">
      <protection hidden="1"/>
    </xf>
    <xf numFmtId="0" fontId="33" fillId="0" borderId="34" xfId="0" applyFont="1" applyFill="1" applyBorder="1" applyProtection="1">
      <protection hidden="1"/>
    </xf>
    <xf numFmtId="166" fontId="33" fillId="8" borderId="34" xfId="0" applyNumberFormat="1" applyFont="1" applyFill="1" applyBorder="1" applyProtection="1">
      <protection locked="0" hidden="1"/>
    </xf>
    <xf numFmtId="166" fontId="33" fillId="0" borderId="34" xfId="0" applyNumberFormat="1" applyFont="1" applyFill="1" applyBorder="1" applyProtection="1">
      <protection hidden="1"/>
    </xf>
    <xf numFmtId="0" fontId="0" fillId="9" borderId="0" xfId="0" applyFill="1" applyBorder="1" applyProtection="1">
      <protection hidden="1"/>
    </xf>
    <xf numFmtId="0" fontId="0" fillId="0" borderId="0" xfId="0" applyFill="1" applyAlignment="1" applyProtection="1">
      <alignment horizontal="center" wrapText="1"/>
      <protection hidden="1"/>
    </xf>
    <xf numFmtId="165" fontId="33" fillId="8" borderId="34" xfId="0" applyNumberFormat="1" applyFont="1" applyFill="1" applyBorder="1" applyProtection="1">
      <protection locked="0" hidden="1"/>
    </xf>
    <xf numFmtId="165" fontId="33" fillId="0" borderId="34" xfId="0" applyNumberFormat="1" applyFont="1" applyFill="1" applyBorder="1" applyProtection="1">
      <protection hidden="1"/>
    </xf>
    <xf numFmtId="0" fontId="32" fillId="12" borderId="34" xfId="0" applyFont="1" applyFill="1" applyBorder="1" applyAlignment="1" applyProtection="1">
      <alignment horizontal="center"/>
      <protection hidden="1"/>
    </xf>
    <xf numFmtId="0" fontId="0" fillId="11" borderId="34" xfId="0" applyFont="1" applyFill="1" applyBorder="1" applyAlignment="1" applyProtection="1">
      <alignment horizontal="center" wrapText="1"/>
      <protection hidden="1"/>
    </xf>
    <xf numFmtId="0" fontId="29" fillId="9" borderId="15" xfId="0" applyFont="1" applyFill="1" applyBorder="1" applyAlignment="1" applyProtection="1">
      <alignment wrapText="1"/>
      <protection hidden="1"/>
    </xf>
    <xf numFmtId="0" fontId="0" fillId="9" borderId="15" xfId="0" applyFill="1" applyBorder="1" applyAlignment="1" applyProtection="1">
      <alignment wrapText="1"/>
      <protection hidden="1"/>
    </xf>
    <xf numFmtId="164" fontId="0" fillId="9" borderId="0" xfId="0" applyNumberFormat="1" applyFill="1" applyBorder="1" applyAlignment="1" applyProtection="1">
      <alignment horizontal="center"/>
      <protection hidden="1"/>
    </xf>
    <xf numFmtId="0" fontId="5" fillId="10" borderId="40" xfId="2" applyFill="1" applyBorder="1" applyAlignment="1" applyProtection="1">
      <alignment wrapText="1"/>
      <protection hidden="1"/>
    </xf>
    <xf numFmtId="0" fontId="5" fillId="10" borderId="41" xfId="2" applyFill="1" applyBorder="1" applyAlignment="1" applyProtection="1">
      <alignment wrapText="1"/>
      <protection hidden="1"/>
    </xf>
    <xf numFmtId="0" fontId="0" fillId="9" borderId="0" xfId="0" applyFont="1" applyFill="1" applyProtection="1">
      <protection hidden="1"/>
    </xf>
    <xf numFmtId="0" fontId="0" fillId="9" borderId="0" xfId="0" applyFont="1" applyFill="1" applyBorder="1" applyAlignment="1" applyProtection="1">
      <protection hidden="1"/>
    </xf>
    <xf numFmtId="0" fontId="0" fillId="0" borderId="0" xfId="0" applyFont="1" applyProtection="1">
      <protection hidden="1"/>
    </xf>
    <xf numFmtId="1" fontId="33" fillId="0" borderId="34" xfId="0" applyNumberFormat="1" applyFont="1" applyFill="1" applyBorder="1" applyProtection="1">
      <protection hidden="1"/>
    </xf>
    <xf numFmtId="0" fontId="0" fillId="0" borderId="0" xfId="0" applyAlignment="1" applyProtection="1">
      <protection hidden="1"/>
    </xf>
    <xf numFmtId="0" fontId="0" fillId="0" borderId="0" xfId="0" applyFont="1" applyAlignment="1" applyProtection="1">
      <protection hidden="1"/>
    </xf>
    <xf numFmtId="0" fontId="0" fillId="0" borderId="0" xfId="0" applyFill="1" applyAlignment="1" applyProtection="1">
      <protection hidden="1"/>
    </xf>
    <xf numFmtId="0" fontId="21" fillId="8" borderId="6" xfId="1" applyNumberFormat="1" applyFont="1" applyFill="1" applyBorder="1" applyAlignment="1" applyProtection="1">
      <alignment horizontal="center" vertical="center" wrapText="1"/>
      <protection locked="0" hidden="1"/>
    </xf>
    <xf numFmtId="0" fontId="20" fillId="7" borderId="10" xfId="1" applyNumberFormat="1" applyFont="1" applyFill="1" applyBorder="1" applyAlignment="1" applyProtection="1">
      <alignment horizontal="left" vertical="center" indent="1"/>
      <protection locked="0" hidden="1"/>
    </xf>
    <xf numFmtId="0" fontId="21" fillId="5" borderId="6" xfId="1" applyFont="1" applyFill="1" applyBorder="1" applyAlignment="1" applyProtection="1">
      <alignment horizontal="center" vertical="center" wrapText="1"/>
      <protection hidden="1"/>
    </xf>
    <xf numFmtId="0" fontId="0" fillId="9" borderId="15" xfId="0" applyFill="1" applyBorder="1" applyAlignment="1" applyProtection="1">
      <protection hidden="1"/>
    </xf>
    <xf numFmtId="0" fontId="5" fillId="10" borderId="2" xfId="2" applyFill="1"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19" fillId="0" borderId="28" xfId="1" applyFont="1" applyFill="1" applyBorder="1" applyAlignment="1" applyProtection="1">
      <alignment horizontal="left" vertical="center" wrapText="1"/>
      <protection hidden="1"/>
    </xf>
    <xf numFmtId="0" fontId="0" fillId="0" borderId="29" xfId="0" applyBorder="1" applyAlignment="1" applyProtection="1">
      <alignment horizontal="left" vertical="center" wrapText="1"/>
      <protection hidden="1"/>
    </xf>
    <xf numFmtId="0" fontId="0" fillId="0" borderId="29" xfId="0" applyBorder="1" applyAlignment="1" applyProtection="1">
      <alignment horizontal="left" wrapText="1"/>
      <protection hidden="1"/>
    </xf>
    <xf numFmtId="0" fontId="0" fillId="0" borderId="30" xfId="0" applyBorder="1" applyAlignment="1" applyProtection="1">
      <alignment horizontal="left" wrapText="1"/>
      <protection hidden="1"/>
    </xf>
    <xf numFmtId="0" fontId="19" fillId="0" borderId="37" xfId="1" applyFont="1" applyFill="1" applyBorder="1" applyAlignment="1" applyProtection="1">
      <alignment horizontal="left" vertical="center" wrapText="1"/>
      <protection hidden="1"/>
    </xf>
    <xf numFmtId="0" fontId="0" fillId="0" borderId="38" xfId="0" applyBorder="1" applyAlignment="1" applyProtection="1">
      <alignment horizontal="left" vertical="center" wrapText="1"/>
      <protection hidden="1"/>
    </xf>
    <xf numFmtId="0" fontId="0" fillId="0" borderId="38" xfId="0" applyBorder="1" applyAlignment="1" applyProtection="1">
      <alignment horizontal="left" wrapText="1"/>
      <protection hidden="1"/>
    </xf>
    <xf numFmtId="0" fontId="0" fillId="0" borderId="39" xfId="0" applyBorder="1" applyAlignment="1" applyProtection="1">
      <alignment horizontal="left" wrapText="1"/>
      <protection hidden="1"/>
    </xf>
    <xf numFmtId="0" fontId="18" fillId="6" borderId="15" xfId="1" applyFont="1" applyFill="1" applyBorder="1" applyAlignment="1" applyProtection="1">
      <alignment horizontal="center" vertical="center"/>
      <protection hidden="1"/>
    </xf>
    <xf numFmtId="0" fontId="23" fillId="6" borderId="0" xfId="1" applyFont="1" applyFill="1" applyBorder="1" applyAlignment="1" applyProtection="1">
      <alignment horizontal="center"/>
      <protection hidden="1"/>
    </xf>
    <xf numFmtId="0" fontId="24" fillId="6" borderId="0" xfId="1" applyFont="1" applyFill="1" applyBorder="1" applyAlignment="1" applyProtection="1">
      <alignment horizontal="center" wrapText="1"/>
      <protection hidden="1"/>
    </xf>
    <xf numFmtId="0" fontId="5" fillId="10" borderId="33" xfId="2" applyFill="1" applyBorder="1" applyAlignment="1" applyProtection="1">
      <alignment horizontal="center" vertical="center" wrapText="1"/>
      <protection hidden="1"/>
    </xf>
    <xf numFmtId="0" fontId="5" fillId="10" borderId="18" xfId="2" applyFill="1" applyBorder="1" applyAlignment="1" applyProtection="1">
      <alignment horizontal="center" vertical="center" wrapText="1"/>
      <protection hidden="1"/>
    </xf>
    <xf numFmtId="0" fontId="21" fillId="5" borderId="19" xfId="1" applyFont="1" applyFill="1"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49" fontId="21" fillId="5" borderId="33" xfId="1" applyNumberFormat="1" applyFont="1" applyFill="1" applyBorder="1" applyAlignment="1" applyProtection="1">
      <alignment horizontal="center" vertical="center" wrapText="1"/>
      <protection hidden="1"/>
    </xf>
    <xf numFmtId="0" fontId="0" fillId="0" borderId="17" xfId="0" applyBorder="1" applyAlignment="1" applyProtection="1">
      <alignment horizontal="center" wrapText="1"/>
      <protection hidden="1"/>
    </xf>
    <xf numFmtId="0" fontId="0" fillId="0" borderId="18" xfId="0" applyBorder="1" applyAlignment="1" applyProtection="1">
      <alignment horizontal="center" wrapText="1"/>
      <protection hidden="1"/>
    </xf>
    <xf numFmtId="0" fontId="21" fillId="8" borderId="33" xfId="1" applyNumberFormat="1" applyFont="1" applyFill="1" applyBorder="1" applyAlignment="1" applyProtection="1">
      <alignment horizontal="center" vertical="center" wrapText="1"/>
      <protection locked="0" hidden="1"/>
    </xf>
    <xf numFmtId="0" fontId="0" fillId="8" borderId="17" xfId="0" applyNumberFormat="1" applyFont="1" applyFill="1" applyBorder="1" applyAlignment="1" applyProtection="1">
      <alignment wrapText="1"/>
      <protection locked="0" hidden="1"/>
    </xf>
    <xf numFmtId="0" fontId="0" fillId="8" borderId="18" xfId="0" applyNumberFormat="1" applyFont="1" applyFill="1" applyBorder="1" applyAlignment="1" applyProtection="1">
      <alignment wrapText="1"/>
      <protection locked="0" hidden="1"/>
    </xf>
    <xf numFmtId="0" fontId="26" fillId="5" borderId="31" xfId="1" applyFont="1" applyFill="1" applyBorder="1" applyAlignment="1" applyProtection="1">
      <alignment horizontal="right" vertical="center" wrapText="1"/>
      <protection hidden="1"/>
    </xf>
    <xf numFmtId="0" fontId="0" fillId="0" borderId="32" xfId="0" applyBorder="1" applyAlignment="1" applyProtection="1">
      <alignment horizontal="right" vertical="center"/>
      <protection hidden="1"/>
    </xf>
    <xf numFmtId="1" fontId="20" fillId="9" borderId="15" xfId="1" applyNumberFormat="1" applyFont="1" applyFill="1" applyBorder="1" applyAlignment="1" applyProtection="1">
      <alignment horizontal="right" vertical="center"/>
      <protection hidden="1"/>
    </xf>
    <xf numFmtId="0" fontId="0" fillId="9" borderId="15" xfId="0" applyFill="1" applyBorder="1" applyAlignment="1" applyProtection="1">
      <protection hidden="1"/>
    </xf>
    <xf numFmtId="0" fontId="22" fillId="6" borderId="0" xfId="1" applyFont="1" applyFill="1" applyBorder="1" applyAlignment="1" applyProtection="1">
      <alignment wrapText="1"/>
      <protection hidden="1"/>
    </xf>
    <xf numFmtId="0" fontId="2" fillId="0" borderId="0" xfId="0" applyFont="1" applyAlignment="1" applyProtection="1">
      <protection hidden="1"/>
    </xf>
    <xf numFmtId="0" fontId="19" fillId="0" borderId="25" xfId="1" applyFont="1" applyFill="1"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26" xfId="0" applyBorder="1" applyAlignment="1" applyProtection="1">
      <protection hidden="1"/>
    </xf>
    <xf numFmtId="0" fontId="0" fillId="0" borderId="27" xfId="0" applyBorder="1" applyAlignment="1" applyProtection="1">
      <protection hidden="1"/>
    </xf>
    <xf numFmtId="0" fontId="21" fillId="5" borderId="24" xfId="1" applyFont="1" applyFill="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7" xfId="0" applyBorder="1" applyAlignment="1" applyProtection="1">
      <protection hidden="1"/>
    </xf>
    <xf numFmtId="0" fontId="0" fillId="0" borderId="18" xfId="0" applyBorder="1" applyAlignment="1" applyProtection="1">
      <protection hidden="1"/>
    </xf>
    <xf numFmtId="0" fontId="5" fillId="10" borderId="0" xfId="2" applyFill="1" applyBorder="1" applyAlignment="1" applyProtection="1">
      <alignment horizontal="left" vertical="center" wrapText="1"/>
      <protection hidden="1"/>
    </xf>
    <xf numFmtId="0" fontId="5" fillId="10" borderId="15" xfId="2" applyFill="1" applyBorder="1" applyAlignment="1" applyProtection="1">
      <alignment horizontal="left" vertical="center" wrapText="1"/>
      <protection hidden="1"/>
    </xf>
    <xf numFmtId="0" fontId="29" fillId="16" borderId="33" xfId="0" applyFont="1" applyFill="1" applyBorder="1" applyAlignment="1" applyProtection="1">
      <protection hidden="1"/>
    </xf>
    <xf numFmtId="0" fontId="29" fillId="16" borderId="17" xfId="0" applyFont="1" applyFill="1" applyBorder="1" applyAlignment="1" applyProtection="1">
      <protection hidden="1"/>
    </xf>
    <xf numFmtId="0" fontId="29" fillId="16" borderId="18" xfId="0" applyFont="1" applyFill="1" applyBorder="1" applyAlignment="1" applyProtection="1">
      <protection hidden="1"/>
    </xf>
    <xf numFmtId="0" fontId="0" fillId="16" borderId="5" xfId="0" applyFill="1" applyBorder="1" applyAlignment="1" applyProtection="1">
      <protection hidden="1"/>
    </xf>
    <xf numFmtId="0" fontId="0" fillId="16" borderId="0" xfId="0" applyFill="1" applyBorder="1" applyAlignment="1" applyProtection="1">
      <protection hidden="1"/>
    </xf>
    <xf numFmtId="0" fontId="0" fillId="16" borderId="4" xfId="0" applyFill="1" applyBorder="1" applyAlignment="1" applyProtection="1">
      <protection hidden="1"/>
    </xf>
    <xf numFmtId="0" fontId="29" fillId="12" borderId="28" xfId="0" applyFont="1" applyFill="1" applyBorder="1" applyAlignment="1" applyProtection="1">
      <alignment horizontal="center"/>
      <protection hidden="1"/>
    </xf>
    <xf numFmtId="0" fontId="29" fillId="12" borderId="29" xfId="0" applyFont="1" applyFill="1" applyBorder="1" applyAlignment="1" applyProtection="1">
      <alignment horizontal="center"/>
      <protection hidden="1"/>
    </xf>
    <xf numFmtId="0" fontId="29" fillId="12" borderId="35" xfId="0" applyFont="1" applyFill="1" applyBorder="1" applyAlignment="1" applyProtection="1">
      <alignment horizontal="center"/>
      <protection hidden="1"/>
    </xf>
    <xf numFmtId="0" fontId="0" fillId="16" borderId="3" xfId="0" applyFill="1" applyBorder="1" applyAlignment="1" applyProtection="1">
      <protection hidden="1"/>
    </xf>
    <xf numFmtId="0" fontId="0" fillId="16" borderId="2" xfId="0" applyFill="1" applyBorder="1" applyAlignment="1" applyProtection="1">
      <protection hidden="1"/>
    </xf>
    <xf numFmtId="0" fontId="0" fillId="16" borderId="1" xfId="0" applyFill="1" applyBorder="1" applyAlignment="1" applyProtection="1">
      <protection hidden="1"/>
    </xf>
    <xf numFmtId="0" fontId="29" fillId="11" borderId="34" xfId="0" applyFont="1" applyFill="1" applyBorder="1" applyAlignment="1" applyProtection="1">
      <alignment horizontal="center"/>
      <protection hidden="1"/>
    </xf>
    <xf numFmtId="0" fontId="29" fillId="11" borderId="34" xfId="0" applyFont="1" applyFill="1" applyBorder="1" applyAlignment="1" applyProtection="1">
      <protection hidden="1"/>
    </xf>
    <xf numFmtId="0" fontId="29" fillId="5" borderId="33" xfId="0" applyFont="1" applyFill="1" applyBorder="1" applyAlignment="1" applyProtection="1">
      <protection hidden="1"/>
    </xf>
    <xf numFmtId="0" fontId="29" fillId="5" borderId="33" xfId="0" applyFont="1" applyFill="1" applyBorder="1" applyAlignment="1" applyProtection="1">
      <alignment wrapText="1"/>
      <protection hidden="1"/>
    </xf>
    <xf numFmtId="0" fontId="0" fillId="0" borderId="17" xfId="0" applyBorder="1" applyAlignment="1" applyProtection="1">
      <alignment wrapText="1"/>
      <protection hidden="1"/>
    </xf>
    <xf numFmtId="0" fontId="0" fillId="0" borderId="18" xfId="0" applyBorder="1" applyAlignment="1" applyProtection="1">
      <alignment wrapText="1"/>
      <protection hidden="1"/>
    </xf>
    <xf numFmtId="0" fontId="29" fillId="5" borderId="17" xfId="0" applyFont="1" applyFill="1" applyBorder="1" applyAlignment="1" applyProtection="1">
      <protection hidden="1"/>
    </xf>
    <xf numFmtId="0" fontId="29" fillId="5" borderId="18" xfId="0" applyFont="1" applyFill="1" applyBorder="1" applyAlignment="1" applyProtection="1">
      <protection hidden="1"/>
    </xf>
    <xf numFmtId="0" fontId="0" fillId="10" borderId="33" xfId="0" applyNumberFormat="1" applyFill="1" applyBorder="1" applyAlignment="1" applyProtection="1">
      <alignment horizontal="left"/>
      <protection hidden="1"/>
    </xf>
    <xf numFmtId="0" fontId="0" fillId="0" borderId="17" xfId="0" applyNumberFormat="1" applyBorder="1" applyAlignment="1">
      <alignment horizontal="left"/>
    </xf>
    <xf numFmtId="0" fontId="0" fillId="0" borderId="18" xfId="0" applyNumberFormat="1" applyBorder="1" applyAlignment="1">
      <alignment horizontal="left"/>
    </xf>
    <xf numFmtId="0" fontId="0" fillId="10" borderId="17" xfId="0" applyNumberFormat="1" applyFill="1" applyBorder="1" applyAlignment="1" applyProtection="1">
      <alignment horizontal="left"/>
      <protection hidden="1"/>
    </xf>
    <xf numFmtId="0" fontId="0" fillId="10" borderId="18" xfId="0" applyNumberFormat="1" applyFill="1" applyBorder="1" applyAlignment="1" applyProtection="1">
      <alignment horizontal="left"/>
      <protection hidden="1"/>
    </xf>
    <xf numFmtId="0" fontId="29" fillId="5" borderId="33" xfId="0" applyFont="1" applyFill="1" applyBorder="1" applyAlignment="1" applyProtection="1">
      <alignment vertical="center" wrapText="1"/>
      <protection hidden="1"/>
    </xf>
    <xf numFmtId="0" fontId="0" fillId="0" borderId="17" xfId="0" applyBorder="1" applyAlignment="1" applyProtection="1">
      <alignment vertical="center" wrapText="1"/>
      <protection hidden="1"/>
    </xf>
    <xf numFmtId="0" fontId="0" fillId="0" borderId="18" xfId="0" applyBorder="1" applyAlignment="1" applyProtection="1">
      <alignment vertical="center" wrapText="1"/>
      <protection hidden="1"/>
    </xf>
    <xf numFmtId="0" fontId="29" fillId="5" borderId="33" xfId="0" applyFont="1" applyFill="1" applyBorder="1" applyAlignment="1" applyProtection="1">
      <alignment vertical="center"/>
      <protection hidden="1"/>
    </xf>
    <xf numFmtId="0" fontId="29" fillId="5" borderId="17" xfId="0" applyFont="1" applyFill="1" applyBorder="1" applyAlignment="1" applyProtection="1">
      <alignment vertical="center"/>
      <protection hidden="1"/>
    </xf>
    <xf numFmtId="0" fontId="29" fillId="5" borderId="18" xfId="0" applyFont="1" applyFill="1" applyBorder="1" applyAlignment="1" applyProtection="1">
      <alignment vertical="center"/>
      <protection hidden="1"/>
    </xf>
    <xf numFmtId="0" fontId="29" fillId="11" borderId="34" xfId="0" applyFont="1" applyFill="1" applyBorder="1" applyAlignment="1" applyProtection="1">
      <alignment horizontal="center" wrapText="1"/>
      <protection hidden="1"/>
    </xf>
    <xf numFmtId="0" fontId="29" fillId="11" borderId="28" xfId="0" applyFont="1" applyFill="1" applyBorder="1" applyAlignment="1" applyProtection="1">
      <alignment horizontal="center"/>
      <protection hidden="1"/>
    </xf>
    <xf numFmtId="0" fontId="29" fillId="0" borderId="29" xfId="0" applyFont="1" applyBorder="1" applyAlignment="1" applyProtection="1">
      <protection hidden="1"/>
    </xf>
    <xf numFmtId="0" fontId="29" fillId="0" borderId="35" xfId="0" applyFont="1" applyBorder="1" applyAlignment="1" applyProtection="1">
      <protection hidden="1"/>
    </xf>
    <xf numFmtId="0" fontId="0" fillId="16" borderId="17" xfId="0" applyFill="1" applyBorder="1" applyAlignment="1" applyProtection="1">
      <protection hidden="1"/>
    </xf>
    <xf numFmtId="0" fontId="0" fillId="16" borderId="18" xfId="0" applyFill="1" applyBorder="1" applyAlignment="1" applyProtection="1">
      <protection hidden="1"/>
    </xf>
    <xf numFmtId="0" fontId="29" fillId="11" borderId="28" xfId="0" applyFont="1" applyFill="1" applyBorder="1" applyAlignment="1" applyProtection="1">
      <alignment horizontal="center" wrapText="1"/>
      <protection hidden="1"/>
    </xf>
    <xf numFmtId="0" fontId="29" fillId="11" borderId="35" xfId="0" applyFont="1" applyFill="1" applyBorder="1" applyAlignment="1" applyProtection="1">
      <alignment wrapText="1"/>
      <protection hidden="1"/>
    </xf>
    <xf numFmtId="0" fontId="29" fillId="11" borderId="29" xfId="0" applyFont="1" applyFill="1" applyBorder="1" applyAlignment="1" applyProtection="1">
      <alignment horizontal="center"/>
      <protection hidden="1"/>
    </xf>
    <xf numFmtId="0" fontId="29" fillId="11" borderId="35" xfId="0" applyFont="1" applyFill="1" applyBorder="1" applyAlignment="1" applyProtection="1">
      <alignment horizontal="center"/>
      <protection hidden="1"/>
    </xf>
    <xf numFmtId="0" fontId="29" fillId="0" borderId="29" xfId="0" applyFont="1" applyBorder="1" applyAlignment="1" applyProtection="1">
      <alignment horizontal="center"/>
      <protection hidden="1"/>
    </xf>
    <xf numFmtId="0" fontId="29" fillId="0" borderId="35" xfId="0" applyFont="1" applyBorder="1" applyAlignment="1" applyProtection="1">
      <alignment horizontal="center"/>
      <protection hidden="1"/>
    </xf>
    <xf numFmtId="0" fontId="0" fillId="0" borderId="1" xfId="0" applyBorder="1" applyAlignment="1" applyProtection="1">
      <protection hidden="1"/>
    </xf>
    <xf numFmtId="0" fontId="0" fillId="16" borderId="16" xfId="0" applyFill="1" applyBorder="1" applyAlignment="1" applyProtection="1">
      <protection hidden="1"/>
    </xf>
    <xf numFmtId="0" fontId="0" fillId="16" borderId="15" xfId="0" applyFill="1" applyBorder="1" applyAlignment="1" applyProtection="1">
      <protection hidden="1"/>
    </xf>
    <xf numFmtId="0" fontId="0" fillId="0" borderId="14" xfId="0" applyBorder="1" applyAlignment="1" applyProtection="1">
      <protection hidden="1"/>
    </xf>
    <xf numFmtId="0" fontId="0" fillId="0" borderId="4" xfId="0" applyBorder="1" applyAlignment="1" applyProtection="1">
      <protection hidden="1"/>
    </xf>
    <xf numFmtId="0" fontId="29" fillId="11" borderId="29" xfId="0" applyFont="1" applyFill="1" applyBorder="1" applyAlignment="1" applyProtection="1">
      <alignment horizontal="center" wrapText="1"/>
      <protection hidden="1"/>
    </xf>
    <xf numFmtId="0" fontId="29" fillId="11" borderId="35" xfId="0" applyFont="1" applyFill="1" applyBorder="1" applyAlignment="1" applyProtection="1">
      <alignment horizontal="center" wrapText="1"/>
      <protection hidden="1"/>
    </xf>
    <xf numFmtId="0" fontId="29" fillId="15" borderId="33" xfId="0" applyFont="1" applyFill="1" applyBorder="1" applyAlignment="1" applyProtection="1">
      <alignment wrapText="1"/>
      <protection hidden="1"/>
    </xf>
    <xf numFmtId="0" fontId="0" fillId="15" borderId="17" xfId="0" applyFill="1" applyBorder="1" applyAlignment="1" applyProtection="1">
      <alignment wrapText="1"/>
      <protection hidden="1"/>
    </xf>
    <xf numFmtId="0" fontId="0" fillId="15" borderId="18" xfId="0" applyFill="1" applyBorder="1" applyAlignment="1" applyProtection="1">
      <alignment wrapText="1"/>
      <protection hidden="1"/>
    </xf>
    <xf numFmtId="0" fontId="29" fillId="0" borderId="29" xfId="0" applyFont="1" applyBorder="1" applyAlignment="1" applyProtection="1">
      <alignment horizontal="center" wrapText="1"/>
      <protection hidden="1"/>
    </xf>
    <xf numFmtId="0" fontId="29" fillId="0" borderId="35" xfId="0" applyFont="1" applyBorder="1" applyAlignment="1" applyProtection="1">
      <alignment horizontal="center" wrapText="1"/>
      <protection hidden="1"/>
    </xf>
    <xf numFmtId="0" fontId="29" fillId="5" borderId="17" xfId="0" applyFont="1" applyFill="1" applyBorder="1" applyAlignment="1" applyProtection="1">
      <alignment wrapText="1"/>
      <protection hidden="1"/>
    </xf>
    <xf numFmtId="0" fontId="29" fillId="15" borderId="17" xfId="0" applyFont="1" applyFill="1" applyBorder="1" applyAlignment="1" applyProtection="1">
      <alignment wrapText="1"/>
      <protection hidden="1"/>
    </xf>
    <xf numFmtId="0" fontId="29" fillId="15" borderId="17" xfId="0" applyFont="1" applyFill="1" applyBorder="1" applyAlignment="1" applyProtection="1">
      <protection hidden="1"/>
    </xf>
    <xf numFmtId="0" fontId="29" fillId="15" borderId="18" xfId="0" applyFont="1" applyFill="1" applyBorder="1" applyAlignment="1" applyProtection="1">
      <protection hidden="1"/>
    </xf>
    <xf numFmtId="0" fontId="33" fillId="8" borderId="34" xfId="0" applyFont="1" applyFill="1" applyBorder="1" applyProtection="1">
      <protection hidden="1"/>
    </xf>
    <xf numFmtId="0" fontId="33" fillId="8" borderId="34" xfId="0" applyFont="1" applyFill="1" applyBorder="1" applyAlignment="1" applyProtection="1">
      <alignment wrapText="1"/>
      <protection hidden="1"/>
    </xf>
    <xf numFmtId="2" fontId="33" fillId="8" borderId="34" xfId="0" applyNumberFormat="1" applyFont="1" applyFill="1" applyBorder="1" applyProtection="1">
      <protection hidden="1"/>
    </xf>
    <xf numFmtId="166" fontId="33" fillId="8" borderId="34" xfId="0" applyNumberFormat="1" applyFont="1" applyFill="1" applyBorder="1" applyProtection="1">
      <protection hidden="1"/>
    </xf>
    <xf numFmtId="165" fontId="33" fillId="8" borderId="34" xfId="0" applyNumberFormat="1" applyFont="1" applyFill="1" applyBorder="1" applyProtection="1">
      <protection hidden="1"/>
    </xf>
    <xf numFmtId="0" fontId="0" fillId="0" borderId="17" xfId="0" applyNumberFormat="1" applyBorder="1" applyAlignment="1" applyProtection="1">
      <alignment horizontal="left"/>
      <protection hidden="1"/>
    </xf>
    <xf numFmtId="0" fontId="0" fillId="0" borderId="18" xfId="0" applyNumberFormat="1" applyBorder="1" applyAlignment="1" applyProtection="1">
      <alignment horizontal="left"/>
      <protection hidden="1"/>
    </xf>
    <xf numFmtId="0" fontId="4" fillId="2" borderId="5" xfId="1" applyFont="1" applyFill="1" applyBorder="1" applyAlignment="1" applyProtection="1">
      <alignment horizontal="center" vertical="center"/>
      <protection hidden="1"/>
    </xf>
  </cellXfs>
  <cellStyles count="6">
    <cellStyle name="Comma 2" xfId="3"/>
    <cellStyle name="Hyperlink" xfId="2" builtinId="8"/>
    <cellStyle name="Normal" xfId="0" builtinId="0"/>
    <cellStyle name="Normal 2" xfId="1"/>
    <cellStyle name="Normal 2 2" xfId="5"/>
    <cellStyle name="Percent 2" xfId="4"/>
  </cellStyles>
  <dxfs count="623">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92D050"/>
        </patternFill>
      </fill>
    </dxf>
    <dxf>
      <fill>
        <patternFill>
          <bgColor rgb="FFFF000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ont>
        <color theme="1"/>
      </font>
      <fill>
        <patternFill>
          <bgColor rgb="FFFF0000"/>
        </patternFill>
      </fill>
    </dxf>
    <dxf>
      <fill>
        <patternFill>
          <bgColor rgb="FF92D050"/>
        </patternFill>
      </fill>
    </dxf>
    <dxf>
      <fill>
        <patternFill>
          <bgColor theme="0" tint="-0.2499465926084170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ont>
        <color theme="1"/>
      </font>
      <fill>
        <patternFill>
          <bgColor rgb="FFFF0000"/>
        </patternFill>
      </fill>
    </dxf>
    <dxf>
      <fill>
        <patternFill>
          <bgColor rgb="FF92D050"/>
        </patternFill>
      </fill>
    </dxf>
    <dxf>
      <fill>
        <patternFill>
          <bgColor theme="0" tint="-0.24994659260841701"/>
        </patternFill>
      </fill>
    </dxf>
  </dxfs>
  <tableStyles count="0" defaultTableStyle="TableStyleMedium2" defaultPivotStyle="PivotStyleLight16"/>
  <colors>
    <mruColors>
      <color rgb="FFFFCC66"/>
      <color rgb="FFFFFF66"/>
      <color rgb="FFFFFF00"/>
      <color rgb="FFCCFFCC"/>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3552825</xdr:colOff>
      <xdr:row>2</xdr:row>
      <xdr:rowOff>233480</xdr:rowOff>
    </xdr:from>
    <xdr:ext cx="1447800" cy="1161814"/>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48300" y="63353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xdr:row>
      <xdr:rowOff>233480</xdr:rowOff>
    </xdr:from>
    <xdr:ext cx="1447800" cy="1161814"/>
    <xdr:pic>
      <xdr:nvPicPr>
        <xdr:cNvPr id="3"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71675" y="63353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7010400</xdr:colOff>
      <xdr:row>2</xdr:row>
      <xdr:rowOff>252530</xdr:rowOff>
    </xdr:from>
    <xdr:ext cx="1447800" cy="1161814"/>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05875" y="65258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quanterion.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pageSetUpPr fitToPage="1"/>
  </sheetPr>
  <dimension ref="A1:C53"/>
  <sheetViews>
    <sheetView tabSelected="1" zoomScaleNormal="100" workbookViewId="0">
      <selection activeCell="A3" sqref="A3"/>
    </sheetView>
  </sheetViews>
  <sheetFormatPr defaultRowHeight="15.75" x14ac:dyDescent="0.25"/>
  <cols>
    <col min="1" max="1" width="28.42578125" style="2" customWidth="1"/>
    <col min="2" max="2" width="128.140625" style="1" customWidth="1"/>
    <col min="3" max="3" width="66.85546875" style="1" customWidth="1"/>
    <col min="4" max="16384" width="9.140625" style="1"/>
  </cols>
  <sheetData>
    <row r="1" spans="1:3" ht="8.25" customHeight="1" x14ac:dyDescent="0.2">
      <c r="A1" s="50"/>
      <c r="B1" s="49"/>
      <c r="C1" s="48"/>
    </row>
    <row r="2" spans="1:3" ht="23.25" customHeight="1" thickBot="1" x14ac:dyDescent="0.25">
      <c r="A2" s="45"/>
      <c r="B2" s="47" t="s">
        <v>198</v>
      </c>
      <c r="C2" s="46" t="s">
        <v>2</v>
      </c>
    </row>
    <row r="3" spans="1:3" ht="126.75" customHeight="1" thickBot="1" x14ac:dyDescent="0.3">
      <c r="A3" s="290" t="s">
        <v>398</v>
      </c>
      <c r="B3" s="44"/>
      <c r="C3" s="43"/>
    </row>
    <row r="4" spans="1:3" ht="150" customHeight="1" thickTop="1" thickBot="1" x14ac:dyDescent="0.25">
      <c r="A4" s="42" t="s">
        <v>364</v>
      </c>
      <c r="B4" s="78" t="s">
        <v>366</v>
      </c>
      <c r="C4" s="41"/>
    </row>
    <row r="5" spans="1:3" ht="17.25" thickTop="1" thickBot="1" x14ac:dyDescent="0.25">
      <c r="A5" s="7"/>
      <c r="B5" s="40"/>
      <c r="C5" s="29"/>
    </row>
    <row r="6" spans="1:3" s="24" customFormat="1" ht="408.95" customHeight="1" thickBot="1" x14ac:dyDescent="0.3">
      <c r="A6" s="7" t="s">
        <v>365</v>
      </c>
      <c r="B6" s="19" t="s">
        <v>367</v>
      </c>
      <c r="C6" s="31"/>
    </row>
    <row r="7" spans="1:3" ht="16.5" thickBot="1" x14ac:dyDescent="0.25">
      <c r="A7" s="7"/>
      <c r="B7" s="39"/>
      <c r="C7" s="29"/>
    </row>
    <row r="8" spans="1:3" ht="20.100000000000001" customHeight="1" thickBot="1" x14ac:dyDescent="0.25">
      <c r="A8" s="7" t="s">
        <v>391</v>
      </c>
      <c r="B8" s="18" t="s">
        <v>368</v>
      </c>
      <c r="C8" s="29"/>
    </row>
    <row r="9" spans="1:3" s="21" customFormat="1" ht="380.1" customHeight="1" thickBot="1" x14ac:dyDescent="0.3">
      <c r="A9" s="38"/>
      <c r="B9" s="17" t="s">
        <v>373</v>
      </c>
      <c r="C9" s="37"/>
    </row>
    <row r="10" spans="1:3" ht="20.100000000000001" customHeight="1" thickBot="1" x14ac:dyDescent="0.25">
      <c r="A10" s="7"/>
      <c r="B10" s="36" t="s">
        <v>369</v>
      </c>
      <c r="C10" s="29"/>
    </row>
    <row r="11" spans="1:3" s="21" customFormat="1" ht="99.95" customHeight="1" thickBot="1" x14ac:dyDescent="0.3">
      <c r="A11" s="38"/>
      <c r="B11" s="20" t="s">
        <v>370</v>
      </c>
      <c r="C11" s="37"/>
    </row>
    <row r="12" spans="1:3" ht="20.100000000000001" customHeight="1" thickBot="1" x14ac:dyDescent="0.25">
      <c r="A12" s="7"/>
      <c r="B12" s="36" t="s">
        <v>372</v>
      </c>
      <c r="C12" s="29"/>
    </row>
    <row r="13" spans="1:3" ht="99.95" customHeight="1" x14ac:dyDescent="0.2">
      <c r="A13" s="7"/>
      <c r="B13" s="35" t="s">
        <v>386</v>
      </c>
      <c r="C13" s="29"/>
    </row>
    <row r="14" spans="1:3" s="33" customFormat="1" ht="80.099999999999994" customHeight="1" x14ac:dyDescent="0.2">
      <c r="A14" s="7"/>
      <c r="B14" s="34" t="s">
        <v>385</v>
      </c>
      <c r="C14" s="28"/>
    </row>
    <row r="15" spans="1:3" s="33" customFormat="1" ht="69.95" customHeight="1" x14ac:dyDescent="0.2">
      <c r="A15" s="7"/>
      <c r="B15" s="34" t="s">
        <v>384</v>
      </c>
      <c r="C15" s="28"/>
    </row>
    <row r="16" spans="1:3" s="24" customFormat="1" ht="60" customHeight="1" x14ac:dyDescent="0.25">
      <c r="A16" s="32"/>
      <c r="B16" s="79" t="s">
        <v>383</v>
      </c>
      <c r="C16" s="31"/>
    </row>
    <row r="17" spans="1:3" s="24" customFormat="1" ht="60" customHeight="1" x14ac:dyDescent="0.25">
      <c r="A17" s="32"/>
      <c r="B17" s="80" t="s">
        <v>382</v>
      </c>
      <c r="C17" s="31"/>
    </row>
    <row r="18" spans="1:3" s="24" customFormat="1" ht="50.1" customHeight="1" x14ac:dyDescent="0.25">
      <c r="A18" s="32"/>
      <c r="B18" s="80" t="s">
        <v>381</v>
      </c>
      <c r="C18" s="31"/>
    </row>
    <row r="19" spans="1:3" s="24" customFormat="1" ht="60" customHeight="1" x14ac:dyDescent="0.25">
      <c r="A19" s="32"/>
      <c r="B19" s="80" t="s">
        <v>380</v>
      </c>
      <c r="C19" s="31"/>
    </row>
    <row r="20" spans="1:3" s="24" customFormat="1" ht="60" customHeight="1" x14ac:dyDescent="0.25">
      <c r="A20" s="32"/>
      <c r="B20" s="80" t="s">
        <v>379</v>
      </c>
      <c r="C20" s="31"/>
    </row>
    <row r="21" spans="1:3" s="24" customFormat="1" ht="69.95" customHeight="1" x14ac:dyDescent="0.25">
      <c r="A21" s="32"/>
      <c r="B21" s="80" t="s">
        <v>378</v>
      </c>
      <c r="C21" s="31"/>
    </row>
    <row r="22" spans="1:3" s="24" customFormat="1" ht="69.95" customHeight="1" x14ac:dyDescent="0.25">
      <c r="A22" s="32"/>
      <c r="B22" s="80" t="s">
        <v>377</v>
      </c>
      <c r="C22" s="31"/>
    </row>
    <row r="23" spans="1:3" s="24" customFormat="1" ht="50.1" customHeight="1" x14ac:dyDescent="0.25">
      <c r="A23" s="32"/>
      <c r="B23" s="80" t="s">
        <v>376</v>
      </c>
      <c r="C23" s="31"/>
    </row>
    <row r="24" spans="1:3" s="24" customFormat="1" ht="50.1" customHeight="1" x14ac:dyDescent="0.25">
      <c r="A24" s="32"/>
      <c r="B24" s="80" t="s">
        <v>375</v>
      </c>
      <c r="C24" s="31"/>
    </row>
    <row r="25" spans="1:3" s="24" customFormat="1" ht="60" customHeight="1" x14ac:dyDescent="0.25">
      <c r="A25" s="32"/>
      <c r="B25" s="80" t="s">
        <v>374</v>
      </c>
      <c r="C25" s="31"/>
    </row>
    <row r="26" spans="1:3" s="24" customFormat="1" ht="60" customHeight="1" x14ac:dyDescent="0.25">
      <c r="A26" s="32"/>
      <c r="B26" s="80" t="s">
        <v>387</v>
      </c>
      <c r="C26" s="31"/>
    </row>
    <row r="27" spans="1:3" ht="50.1" customHeight="1" thickBot="1" x14ac:dyDescent="0.25">
      <c r="A27" s="7"/>
      <c r="B27" s="30" t="s">
        <v>388</v>
      </c>
      <c r="C27" s="29"/>
    </row>
    <row r="28" spans="1:3" ht="16.5" thickBot="1" x14ac:dyDescent="0.3">
      <c r="A28" s="7"/>
      <c r="B28" s="10"/>
      <c r="C28" s="5"/>
    </row>
    <row r="29" spans="1:3" s="24" customFormat="1" ht="39.950000000000003" customHeight="1" thickBot="1" x14ac:dyDescent="0.3">
      <c r="A29" s="27" t="s">
        <v>371</v>
      </c>
      <c r="B29" s="26" t="s">
        <v>390</v>
      </c>
      <c r="C29" s="25"/>
    </row>
    <row r="30" spans="1:3" ht="20.100000000000001" customHeight="1" thickBot="1" x14ac:dyDescent="0.3">
      <c r="A30" s="7"/>
      <c r="B30" s="18" t="s">
        <v>389</v>
      </c>
      <c r="C30" s="16"/>
    </row>
    <row r="31" spans="1:3" s="21" customFormat="1" ht="300" customHeight="1" thickBot="1" x14ac:dyDescent="0.3">
      <c r="A31" s="23"/>
      <c r="B31" s="19" t="s">
        <v>405</v>
      </c>
      <c r="C31" s="22"/>
    </row>
    <row r="32" spans="1:3" ht="16.5" thickBot="1" x14ac:dyDescent="0.3">
      <c r="A32" s="7"/>
      <c r="B32" s="15"/>
      <c r="C32" s="11"/>
    </row>
    <row r="33" spans="1:3" ht="30" customHeight="1" x14ac:dyDescent="0.25">
      <c r="A33" s="7" t="s">
        <v>1</v>
      </c>
      <c r="B33" s="14" t="s">
        <v>200</v>
      </c>
      <c r="C33" s="11"/>
    </row>
    <row r="34" spans="1:3" ht="30" customHeight="1" x14ac:dyDescent="0.25">
      <c r="A34" s="7"/>
      <c r="B34" s="13" t="s">
        <v>199</v>
      </c>
      <c r="C34" s="11"/>
    </row>
    <row r="35" spans="1:3" ht="30" customHeight="1" x14ac:dyDescent="0.25">
      <c r="A35" s="7"/>
      <c r="B35" s="13" t="s">
        <v>293</v>
      </c>
      <c r="C35" s="11"/>
    </row>
    <row r="36" spans="1:3" ht="30" customHeight="1" x14ac:dyDescent="0.25">
      <c r="A36" s="7"/>
      <c r="B36" s="13" t="s">
        <v>204</v>
      </c>
      <c r="C36" s="11"/>
    </row>
    <row r="37" spans="1:3" ht="30" customHeight="1" x14ac:dyDescent="0.25">
      <c r="A37" s="7"/>
      <c r="B37" s="13" t="s">
        <v>201</v>
      </c>
      <c r="C37" s="11"/>
    </row>
    <row r="38" spans="1:3" ht="30" customHeight="1" x14ac:dyDescent="0.25">
      <c r="A38" s="7"/>
      <c r="B38" s="13" t="s">
        <v>294</v>
      </c>
      <c r="C38" s="11"/>
    </row>
    <row r="39" spans="1:3" ht="30" customHeight="1" x14ac:dyDescent="0.25">
      <c r="A39" s="7"/>
      <c r="B39" s="13" t="s">
        <v>363</v>
      </c>
      <c r="C39" s="11"/>
    </row>
    <row r="40" spans="1:3" ht="30" customHeight="1" x14ac:dyDescent="0.25">
      <c r="A40" s="7"/>
      <c r="B40" s="13" t="s">
        <v>321</v>
      </c>
      <c r="C40" s="11"/>
    </row>
    <row r="41" spans="1:3" ht="30" customHeight="1" x14ac:dyDescent="0.25">
      <c r="A41" s="7"/>
      <c r="B41" s="13" t="s">
        <v>295</v>
      </c>
      <c r="C41" s="11"/>
    </row>
    <row r="42" spans="1:3" ht="30" customHeight="1" x14ac:dyDescent="0.25">
      <c r="A42" s="7"/>
      <c r="B42" s="13" t="s">
        <v>296</v>
      </c>
      <c r="C42" s="11"/>
    </row>
    <row r="43" spans="1:3" ht="30" customHeight="1" x14ac:dyDescent="0.25">
      <c r="A43" s="7"/>
      <c r="B43" s="13" t="s">
        <v>318</v>
      </c>
      <c r="C43" s="11"/>
    </row>
    <row r="44" spans="1:3" ht="30" customHeight="1" x14ac:dyDescent="0.25">
      <c r="A44" s="7"/>
      <c r="B44" s="13" t="s">
        <v>297</v>
      </c>
      <c r="C44" s="11"/>
    </row>
    <row r="45" spans="1:3" ht="30" customHeight="1" x14ac:dyDescent="0.25">
      <c r="A45" s="7"/>
      <c r="B45" s="13" t="s">
        <v>298</v>
      </c>
      <c r="C45" s="11"/>
    </row>
    <row r="46" spans="1:3" ht="30" customHeight="1" x14ac:dyDescent="0.25">
      <c r="A46" s="7"/>
      <c r="B46" s="13" t="s">
        <v>203</v>
      </c>
      <c r="C46" s="11"/>
    </row>
    <row r="47" spans="1:3" ht="30" customHeight="1" x14ac:dyDescent="0.25">
      <c r="A47" s="7"/>
      <c r="B47" s="13" t="s">
        <v>205</v>
      </c>
      <c r="C47" s="11"/>
    </row>
    <row r="48" spans="1:3" ht="30" customHeight="1" thickBot="1" x14ac:dyDescent="0.3">
      <c r="A48" s="7"/>
      <c r="B48" s="12" t="s">
        <v>202</v>
      </c>
      <c r="C48" s="11"/>
    </row>
    <row r="49" spans="1:3" ht="16.5" thickBot="1" x14ac:dyDescent="0.3">
      <c r="A49" s="7"/>
      <c r="B49" s="10"/>
      <c r="C49" s="5"/>
    </row>
    <row r="50" spans="1:3" ht="90.75" customHeight="1" thickBot="1" x14ac:dyDescent="0.3">
      <c r="A50" s="7"/>
      <c r="B50" s="9" t="s">
        <v>0</v>
      </c>
      <c r="C50" s="5"/>
    </row>
    <row r="51" spans="1:3" x14ac:dyDescent="0.25">
      <c r="A51" s="7"/>
      <c r="B51" s="8"/>
      <c r="C51" s="5"/>
    </row>
    <row r="52" spans="1:3" x14ac:dyDescent="0.25">
      <c r="A52" s="7"/>
      <c r="B52" s="6" t="s">
        <v>392</v>
      </c>
      <c r="C52" s="5"/>
    </row>
    <row r="53" spans="1:3" ht="16.5" thickBot="1" x14ac:dyDescent="0.3">
      <c r="A53" s="4"/>
      <c r="B53" s="81" t="s">
        <v>397</v>
      </c>
      <c r="C53" s="3"/>
    </row>
  </sheetData>
  <sheetProtection password="C070" sheet="1" objects="1" scenarios="1"/>
  <hyperlinks>
    <hyperlink ref="C2" r:id="rId1"/>
    <hyperlink ref="B33" location="GlobalParameters!A1" display="Global Parameters"/>
    <hyperlink ref="B34" location="Capacitors!A1" display="Capacitors"/>
    <hyperlink ref="B37" location="'Diodes - Si'!A1" display="Diodes - Silicon"/>
    <hyperlink ref="B47" location="'Transistors - GaAs'!A1" display="Transistors - GaAs"/>
    <hyperlink ref="B35" location="Connectors!A1" display="Connectors"/>
    <hyperlink ref="B36" location="'Diodes - GaAs'!A1" display="Diodes - GaAs"/>
    <hyperlink ref="B40" location="Microcircuits!A1" display="Microcircuits"/>
    <hyperlink ref="B41" location="Optoelectronics!A1" display="Optoelectronics"/>
    <hyperlink ref="B42" location="Relays!A1" display="Relays"/>
    <hyperlink ref="B43" location="'Resistors &amp; Thermistors'!A1" display="Resistors &amp; Thermistors"/>
    <hyperlink ref="B44" location="'Surface Acoustic Wave Devices'!A1" display="Surface Acoustic Wave Devices"/>
    <hyperlink ref="B45" location="Switches!A1" display="Switches"/>
    <hyperlink ref="B46" location="Thyristors!A1" display="Thyristors"/>
    <hyperlink ref="B48" location="'Transistors - Si'!A1" display="Transistors - Silicon"/>
    <hyperlink ref="B38" location="Magnetics!A1" display="Magnetics"/>
    <hyperlink ref="B39" location="'MCMs &amp; Hybrids'!A1" display="MCMs and Hybrids"/>
  </hyperlinks>
  <pageMargins left="0.75" right="0.75" top="1" bottom="1" header="0.5" footer="0.5"/>
  <pageSetup scale="14"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AK322"/>
  <sheetViews>
    <sheetView workbookViewId="0">
      <pane ySplit="12" topLeftCell="A13" activePane="bottomLeft" state="frozen"/>
      <selection pane="bottomLeft" activeCell="D13" sqref="D1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5" width="15.7109375" style="134" customWidth="1"/>
    <col min="6" max="27" width="9.140625" style="134"/>
    <col min="28" max="28" width="9.140625" style="134" customWidth="1"/>
    <col min="29" max="32" width="9.140625" style="134"/>
    <col min="33" max="33" width="9.140625" style="134" hidden="1" customWidth="1"/>
    <col min="34" max="35" width="9.140625" style="134"/>
    <col min="36" max="37" width="0" style="178" hidden="1" customWidth="1"/>
    <col min="38" max="16384" width="9.140625" style="134"/>
  </cols>
  <sheetData>
    <row r="1" spans="1:37"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7"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7" ht="15.75" thickBot="1" x14ac:dyDescent="0.3">
      <c r="A3" s="133"/>
      <c r="B3" s="133"/>
      <c r="C3" s="238" t="s">
        <v>17</v>
      </c>
      <c r="D3" s="220"/>
      <c r="E3" s="221"/>
      <c r="F3" s="135"/>
      <c r="G3" s="135"/>
      <c r="H3" s="238" t="s">
        <v>19</v>
      </c>
      <c r="I3" s="242"/>
      <c r="J3" s="243"/>
      <c r="K3" s="244" t="str">
        <f>IF(GlobalParameters!$C$8="","",GlobalParameters!$C$8)</f>
        <v/>
      </c>
      <c r="L3" s="288"/>
      <c r="M3" s="288"/>
      <c r="N3" s="289"/>
      <c r="O3" s="135"/>
      <c r="P3" s="135"/>
      <c r="Q3" s="135"/>
      <c r="R3" s="135"/>
      <c r="S3" s="135"/>
      <c r="T3" s="135"/>
      <c r="U3" s="133"/>
      <c r="V3" s="133"/>
      <c r="W3" s="133"/>
      <c r="X3" s="133"/>
      <c r="Y3" s="133"/>
      <c r="Z3" s="133"/>
      <c r="AA3" s="133"/>
      <c r="AB3" s="133"/>
      <c r="AC3" s="133"/>
      <c r="AD3" s="133"/>
      <c r="AE3" s="133"/>
      <c r="AF3" s="133"/>
    </row>
    <row r="4" spans="1:37" ht="15.75" thickBot="1" x14ac:dyDescent="0.3">
      <c r="A4" s="133"/>
      <c r="B4" s="133"/>
      <c r="C4" s="238" t="s">
        <v>18</v>
      </c>
      <c r="D4" s="220"/>
      <c r="E4" s="221"/>
      <c r="F4" s="135"/>
      <c r="G4" s="136"/>
      <c r="H4" s="238" t="s">
        <v>20</v>
      </c>
      <c r="I4" s="242"/>
      <c r="J4" s="243"/>
      <c r="K4" s="244" t="str">
        <f>IF(GlobalParameters!$E$8="","",GlobalParameters!$E$8)</f>
        <v/>
      </c>
      <c r="L4" s="288"/>
      <c r="M4" s="288"/>
      <c r="N4" s="289"/>
      <c r="O4" s="163"/>
      <c r="P4" s="163"/>
      <c r="Q4" s="163"/>
      <c r="R4" s="163"/>
      <c r="S4" s="163"/>
      <c r="T4" s="163"/>
      <c r="U4" s="133"/>
      <c r="V4" s="133"/>
      <c r="W4" s="133"/>
      <c r="X4" s="133"/>
      <c r="Y4" s="133"/>
      <c r="Z4" s="133"/>
      <c r="AA4" s="133"/>
      <c r="AB4" s="133"/>
      <c r="AC4" s="133"/>
      <c r="AD4" s="133"/>
      <c r="AE4" s="133"/>
      <c r="AF4" s="133"/>
    </row>
    <row r="5" spans="1:37" ht="15.75" thickBot="1" x14ac:dyDescent="0.3">
      <c r="A5" s="133"/>
      <c r="B5" s="133"/>
      <c r="C5" s="133"/>
      <c r="D5" s="133"/>
      <c r="E5" s="133"/>
      <c r="F5" s="133"/>
      <c r="G5" s="133"/>
      <c r="H5" s="238" t="s">
        <v>21</v>
      </c>
      <c r="I5" s="220"/>
      <c r="J5" s="221"/>
      <c r="K5" s="244" t="str">
        <f>IF(GlobalParameters!$C$12="","",GlobalParameters!$C$12)</f>
        <v/>
      </c>
      <c r="L5" s="247"/>
      <c r="M5" s="247"/>
      <c r="N5" s="248"/>
      <c r="O5" s="135"/>
      <c r="P5" s="135"/>
      <c r="Q5" s="135"/>
      <c r="R5" s="135"/>
      <c r="S5" s="135"/>
      <c r="T5" s="135"/>
      <c r="U5" s="133"/>
      <c r="V5" s="133"/>
      <c r="W5" s="133"/>
      <c r="X5" s="133"/>
      <c r="Y5" s="133"/>
      <c r="Z5" s="133"/>
      <c r="AA5" s="133"/>
      <c r="AB5" s="133"/>
      <c r="AC5" s="133"/>
      <c r="AD5" s="133"/>
      <c r="AE5" s="133"/>
      <c r="AF5" s="133"/>
    </row>
    <row r="6" spans="1:37" ht="15.75" customHeight="1" thickBot="1" x14ac:dyDescent="0.3">
      <c r="A6" s="133"/>
      <c r="B6" s="133"/>
      <c r="C6" s="239" t="s">
        <v>320</v>
      </c>
      <c r="D6" s="240"/>
      <c r="E6" s="241"/>
      <c r="F6" s="137"/>
      <c r="G6" s="137"/>
      <c r="H6" s="238" t="s">
        <v>337</v>
      </c>
      <c r="I6" s="242"/>
      <c r="J6" s="243"/>
      <c r="K6" s="138" t="str">
        <f>IF(GlobalParameters!$K$11="","",GlobalParameters!$K$11)</f>
        <v/>
      </c>
      <c r="L6" s="133"/>
      <c r="M6" s="133"/>
      <c r="N6" s="133"/>
      <c r="O6" s="133"/>
      <c r="P6" s="133"/>
      <c r="Q6" s="133"/>
      <c r="R6" s="133"/>
      <c r="S6" s="133"/>
      <c r="T6" s="133"/>
      <c r="U6" s="133"/>
      <c r="V6" s="133"/>
      <c r="W6" s="133"/>
      <c r="X6" s="133"/>
      <c r="Y6" s="133"/>
      <c r="Z6" s="133"/>
      <c r="AA6" s="133"/>
      <c r="AB6" s="133"/>
      <c r="AC6" s="133"/>
      <c r="AD6" s="133"/>
      <c r="AE6" s="133"/>
      <c r="AF6" s="133"/>
    </row>
    <row r="7" spans="1:37" x14ac:dyDescent="0.25">
      <c r="A7" s="133"/>
      <c r="B7" s="133"/>
      <c r="C7" s="139"/>
      <c r="D7" s="184"/>
      <c r="E7" s="184"/>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c r="AE7" s="133"/>
      <c r="AF7" s="133"/>
    </row>
    <row r="8" spans="1:37" x14ac:dyDescent="0.25">
      <c r="A8" s="133"/>
      <c r="B8" s="141" t="s">
        <v>301</v>
      </c>
      <c r="C8" s="142" t="s">
        <v>300</v>
      </c>
      <c r="D8" s="135"/>
      <c r="E8" s="135"/>
      <c r="F8" s="136" t="s">
        <v>398</v>
      </c>
      <c r="G8" s="135"/>
      <c r="H8" s="136"/>
      <c r="I8" s="133"/>
      <c r="J8" s="133"/>
      <c r="K8" s="133"/>
      <c r="L8" s="133"/>
      <c r="M8" s="133"/>
      <c r="N8" s="133"/>
      <c r="O8" s="133"/>
      <c r="P8" s="133"/>
      <c r="Q8" s="133"/>
      <c r="R8" s="133"/>
      <c r="S8" s="133"/>
      <c r="T8" s="133"/>
      <c r="U8" s="133"/>
      <c r="V8" s="133"/>
      <c r="W8" s="133"/>
      <c r="X8" s="133"/>
      <c r="Y8" s="133"/>
      <c r="Z8" s="133"/>
      <c r="AA8" s="133"/>
      <c r="AB8" s="133"/>
      <c r="AC8" s="133"/>
      <c r="AD8" s="133"/>
      <c r="AE8" s="133"/>
      <c r="AF8" s="133"/>
    </row>
    <row r="9" spans="1:37" x14ac:dyDescent="0.25">
      <c r="A9" s="133"/>
      <c r="B9" s="133"/>
      <c r="C9" s="143" t="s">
        <v>200</v>
      </c>
      <c r="D9" s="135"/>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c r="AE9" s="133"/>
      <c r="AF9" s="133"/>
    </row>
    <row r="10" spans="1:37"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row>
    <row r="11" spans="1:37" ht="30" customHeight="1" x14ac:dyDescent="0.35">
      <c r="A11" s="133"/>
      <c r="B11" s="133"/>
      <c r="C11" s="133"/>
      <c r="D11" s="133"/>
      <c r="E11" s="133"/>
      <c r="F11" s="256" t="s">
        <v>184</v>
      </c>
      <c r="G11" s="263"/>
      <c r="H11" s="264"/>
      <c r="I11" s="255" t="s">
        <v>185</v>
      </c>
      <c r="J11" s="236"/>
      <c r="K11" s="237"/>
      <c r="L11" s="236" t="s">
        <v>190</v>
      </c>
      <c r="M11" s="236"/>
      <c r="N11" s="237"/>
      <c r="O11" s="256" t="s">
        <v>187</v>
      </c>
      <c r="P11" s="265"/>
      <c r="Q11" s="266"/>
      <c r="R11" s="256" t="s">
        <v>188</v>
      </c>
      <c r="S11" s="265"/>
      <c r="T11" s="266"/>
      <c r="U11" s="261" t="s">
        <v>135</v>
      </c>
      <c r="V11" s="262"/>
      <c r="W11" s="133"/>
      <c r="X11" s="230" t="s">
        <v>302</v>
      </c>
      <c r="Y11" s="231"/>
      <c r="Z11" s="231"/>
      <c r="AA11" s="231"/>
      <c r="AB11" s="231"/>
      <c r="AC11" s="231"/>
      <c r="AD11" s="232"/>
      <c r="AE11" s="133"/>
      <c r="AF11" s="133"/>
      <c r="AG11" s="151"/>
    </row>
    <row r="12" spans="1:37" ht="64.5" x14ac:dyDescent="0.25">
      <c r="A12" s="144"/>
      <c r="B12" s="145" t="s">
        <v>22</v>
      </c>
      <c r="C12" s="145" t="s">
        <v>23</v>
      </c>
      <c r="D12" s="145" t="s">
        <v>25</v>
      </c>
      <c r="E12" s="145" t="s">
        <v>169</v>
      </c>
      <c r="F12" s="146" t="s">
        <v>26</v>
      </c>
      <c r="G12" s="146" t="s">
        <v>27</v>
      </c>
      <c r="H12" s="146" t="s">
        <v>28</v>
      </c>
      <c r="I12" s="146" t="s">
        <v>26</v>
      </c>
      <c r="J12" s="146" t="s">
        <v>27</v>
      </c>
      <c r="K12" s="146" t="s">
        <v>28</v>
      </c>
      <c r="L12" s="146" t="s">
        <v>191</v>
      </c>
      <c r="M12" s="146" t="s">
        <v>192</v>
      </c>
      <c r="N12" s="146" t="s">
        <v>28</v>
      </c>
      <c r="O12" s="146" t="s">
        <v>133</v>
      </c>
      <c r="P12" s="146" t="s">
        <v>134</v>
      </c>
      <c r="Q12" s="146" t="s">
        <v>28</v>
      </c>
      <c r="R12" s="146" t="s">
        <v>133</v>
      </c>
      <c r="S12" s="146" t="s">
        <v>134</v>
      </c>
      <c r="T12" s="146" t="s">
        <v>28</v>
      </c>
      <c r="U12" s="146" t="s">
        <v>32</v>
      </c>
      <c r="V12" s="146" t="s">
        <v>33</v>
      </c>
      <c r="W12" s="148"/>
      <c r="X12" s="149" t="s">
        <v>193</v>
      </c>
      <c r="Y12" s="149" t="s">
        <v>194</v>
      </c>
      <c r="Z12" s="149" t="s">
        <v>195</v>
      </c>
      <c r="AA12" s="149" t="s">
        <v>196</v>
      </c>
      <c r="AB12" s="149" t="s">
        <v>197</v>
      </c>
      <c r="AC12" s="150" t="s">
        <v>342</v>
      </c>
      <c r="AD12" s="150" t="s">
        <v>348</v>
      </c>
      <c r="AE12" s="147" t="s">
        <v>343</v>
      </c>
      <c r="AF12" s="133"/>
      <c r="AG12" s="164" t="s">
        <v>130</v>
      </c>
    </row>
    <row r="13" spans="1:37" x14ac:dyDescent="0.25">
      <c r="A13" s="133"/>
      <c r="B13" s="283"/>
      <c r="C13" s="283"/>
      <c r="D13" s="284"/>
      <c r="E13" s="284"/>
      <c r="F13" s="285"/>
      <c r="G13" s="155" t="str">
        <f t="shared" ref="G13:G76" si="0">IF(OR($D13="",$E13="",$X13="",$H13=""),"",IF($AG13&lt;900,$X13*$H13,""))</f>
        <v/>
      </c>
      <c r="H13" s="156" t="str">
        <f>IF(OR($D13="",$E13=""),"",VLOOKUP($AG13,IC_Req!$A$2:$J$82,5))</f>
        <v/>
      </c>
      <c r="I13" s="285"/>
      <c r="J13" s="155" t="str">
        <f t="shared" ref="J13:J76" si="1">IF(OR($D13="",$E13="",$Y13="",$K13=""),"",IF(AND($AG13&gt;=300,$AG13&lt;500),$Y13*$K13,""))</f>
        <v/>
      </c>
      <c r="K13" s="156" t="str">
        <f>IF(OR($D13="",$E13=""),"",VLOOKUP($AG13,IC_Req!$A$2:$J$82,6))</f>
        <v/>
      </c>
      <c r="L13" s="285"/>
      <c r="M13" s="155" t="str">
        <f t="shared" ref="M13:M76" si="2">IF(OR($D13="",$Z13="",$N13="",$E13=""),"",IF($AG13&lt;900,$Z13*$N13,""))</f>
        <v/>
      </c>
      <c r="N13" s="156" t="str">
        <f>IF(OR($D13="",$E13=""),"",VLOOKUP($AG13,IC_Req!$A$2:$J$82,7))</f>
        <v/>
      </c>
      <c r="O13" s="287"/>
      <c r="P13" s="166" t="str">
        <f t="shared" ref="P13:P76" si="3">IF(OR($D13="",$E13="",$Q13="",$AA13=""),"",IF($AG13&lt;900,$AA13*$Q13,""))</f>
        <v/>
      </c>
      <c r="Q13" s="156" t="str">
        <f>IF(OR($D13="",$E13=""),"",VLOOKUP($AG13,IC_Req!$A$2:$J$82,8))</f>
        <v/>
      </c>
      <c r="R13" s="287"/>
      <c r="S13" s="166" t="str">
        <f t="shared" ref="S13:S76" si="4">IF(OR($D13="",$AB13="",$T13="",$E13=""),"",IF($AG13&lt;700,$AB13*$T13,""))</f>
        <v/>
      </c>
      <c r="T13" s="156" t="str">
        <f>IF(OR($D13="",$E13=""),"",VLOOKUP($AG13,IC_Req!$A$2:$J$82,9))</f>
        <v/>
      </c>
      <c r="U13" s="157" t="str">
        <f t="shared" ref="U13:U30" si="5">IF($D13="","",$K$6+AE13)</f>
        <v/>
      </c>
      <c r="V13" s="158" t="str">
        <f>IF(OR($D13="",$E13="",GlobalParameters!$C$12=""),"",$AC13)</f>
        <v/>
      </c>
      <c r="W13" s="159"/>
      <c r="X13" s="283"/>
      <c r="Y13" s="283"/>
      <c r="Z13" s="283"/>
      <c r="AA13" s="283"/>
      <c r="AB13" s="287"/>
      <c r="AC13" s="160" t="str">
        <f>IF(OR($D13="",$E13="",GlobalParameters!$C$12=""),"",MIN(VLOOKUP($AG13,IC_Req!$A$2:$J$82,10),$AD13))</f>
        <v/>
      </c>
      <c r="AD13" s="283"/>
      <c r="AE13" s="283"/>
      <c r="AF13" s="159"/>
      <c r="AG13" s="134" t="e">
        <f>VLOOKUP($D13,IC_Req!$N$2:$O$10,2)+VLOOKUP($E13,IC_Req!$P$2:$Q$4,2)+VLOOKUP(GlobalParameters!$C$12,IC_Req!$R$2:$S$4,2)</f>
        <v>#N/A</v>
      </c>
      <c r="AJ13" s="178" t="s">
        <v>189</v>
      </c>
      <c r="AK13" s="178" t="s">
        <v>171</v>
      </c>
    </row>
    <row r="14" spans="1:37" x14ac:dyDescent="0.25">
      <c r="A14" s="133"/>
      <c r="B14" s="283"/>
      <c r="C14" s="283"/>
      <c r="D14" s="284"/>
      <c r="E14" s="284"/>
      <c r="F14" s="285"/>
      <c r="G14" s="155" t="str">
        <f t="shared" si="0"/>
        <v/>
      </c>
      <c r="H14" s="156" t="str">
        <f>IF(OR($D14="",$E14=""),"",VLOOKUP($AG14,IC_Req!$A$2:$J$82,5))</f>
        <v/>
      </c>
      <c r="I14" s="285"/>
      <c r="J14" s="155" t="str">
        <f t="shared" si="1"/>
        <v/>
      </c>
      <c r="K14" s="156" t="str">
        <f>IF(OR($D14="",$E14=""),"",VLOOKUP($AG14,IC_Req!$A$2:$J$82,6))</f>
        <v/>
      </c>
      <c r="L14" s="285"/>
      <c r="M14" s="155" t="str">
        <f t="shared" si="2"/>
        <v/>
      </c>
      <c r="N14" s="156" t="str">
        <f>IF(OR($D14="",$E14=""),"",VLOOKUP($AG14,IC_Req!$A$2:$J$82,7))</f>
        <v/>
      </c>
      <c r="O14" s="287"/>
      <c r="P14" s="166" t="str">
        <f t="shared" si="3"/>
        <v/>
      </c>
      <c r="Q14" s="156" t="str">
        <f>IF(OR($D14="",$E14=""),"",VLOOKUP($AG14,IC_Req!$A$2:$J$82,8))</f>
        <v/>
      </c>
      <c r="R14" s="287"/>
      <c r="S14" s="166" t="str">
        <f t="shared" si="4"/>
        <v/>
      </c>
      <c r="T14" s="156" t="str">
        <f>IF(OR($D14="",$E14=""),"",VLOOKUP($AG14,IC_Req!$A$2:$J$82,9))</f>
        <v/>
      </c>
      <c r="U14" s="157" t="str">
        <f t="shared" si="5"/>
        <v/>
      </c>
      <c r="V14" s="158" t="str">
        <f>IF(OR($D14="",$E14="",GlobalParameters!$C$12=""),"",$AC14)</f>
        <v/>
      </c>
      <c r="W14" s="159"/>
      <c r="X14" s="283"/>
      <c r="Y14" s="283"/>
      <c r="Z14" s="283"/>
      <c r="AA14" s="283"/>
      <c r="AB14" s="287"/>
      <c r="AC14" s="160" t="str">
        <f>IF(OR($D14="",$E14="",GlobalParameters!$C$12=""),"",MIN(VLOOKUP($AG14,IC_Req!$A$2:$J$82,10),$AD14))</f>
        <v/>
      </c>
      <c r="AD14" s="283"/>
      <c r="AE14" s="283"/>
      <c r="AF14" s="159"/>
      <c r="AG14" s="134" t="e">
        <f>VLOOKUP($D14,IC_Req!$N$2:$O$10,2)+VLOOKUP($E14,IC_Req!$P$2:$Q$4,2)+VLOOKUP(GlobalParameters!$C$12,IC_Req!$R$2:$S$4,2)</f>
        <v>#N/A</v>
      </c>
      <c r="AJ14" s="178" t="s">
        <v>176</v>
      </c>
      <c r="AK14" s="178" t="s">
        <v>174</v>
      </c>
    </row>
    <row r="15" spans="1:37" x14ac:dyDescent="0.25">
      <c r="A15" s="133"/>
      <c r="B15" s="283"/>
      <c r="C15" s="283"/>
      <c r="D15" s="284"/>
      <c r="E15" s="284"/>
      <c r="F15" s="285"/>
      <c r="G15" s="155" t="str">
        <f t="shared" si="0"/>
        <v/>
      </c>
      <c r="H15" s="156" t="str">
        <f>IF(OR($D15="",$E15=""),"",VLOOKUP($AG15,IC_Req!$A$2:$J$82,5))</f>
        <v/>
      </c>
      <c r="I15" s="285"/>
      <c r="J15" s="155" t="str">
        <f t="shared" si="1"/>
        <v/>
      </c>
      <c r="K15" s="156" t="str">
        <f>IF(OR($D15="",$E15=""),"",VLOOKUP($AG15,IC_Req!$A$2:$J$82,6))</f>
        <v/>
      </c>
      <c r="L15" s="285"/>
      <c r="M15" s="155" t="str">
        <f t="shared" si="2"/>
        <v/>
      </c>
      <c r="N15" s="156" t="str">
        <f>IF(OR($D15="",$E15=""),"",VLOOKUP($AG15,IC_Req!$A$2:$J$82,7))</f>
        <v/>
      </c>
      <c r="O15" s="287"/>
      <c r="P15" s="166" t="str">
        <f t="shared" si="3"/>
        <v/>
      </c>
      <c r="Q15" s="156" t="str">
        <f>IF(OR($D15="",$E15=""),"",VLOOKUP($AG15,IC_Req!$A$2:$J$82,8))</f>
        <v/>
      </c>
      <c r="R15" s="287"/>
      <c r="S15" s="166" t="str">
        <f t="shared" si="4"/>
        <v/>
      </c>
      <c r="T15" s="156" t="str">
        <f>IF(OR($D15="",$E15=""),"",VLOOKUP($AG15,IC_Req!$A$2:$J$82,9))</f>
        <v/>
      </c>
      <c r="U15" s="157" t="str">
        <f t="shared" si="5"/>
        <v/>
      </c>
      <c r="V15" s="158" t="str">
        <f>IF(OR($D15="",$E15="",GlobalParameters!$C$12=""),"",$AC15)</f>
        <v/>
      </c>
      <c r="W15" s="159"/>
      <c r="X15" s="283"/>
      <c r="Y15" s="283"/>
      <c r="Z15" s="283"/>
      <c r="AA15" s="283"/>
      <c r="AB15" s="287"/>
      <c r="AC15" s="160" t="str">
        <f>IF(OR($D15="",$E15="",GlobalParameters!$C$12=""),"",MIN(VLOOKUP($AG15,IC_Req!$A$2:$J$82,10),$AD15))</f>
        <v/>
      </c>
      <c r="AD15" s="283"/>
      <c r="AE15" s="283"/>
      <c r="AF15" s="159"/>
      <c r="AG15" s="134" t="e">
        <f>VLOOKUP($D15,IC_Req!$N$2:$O$10,2)+VLOOKUP($E15,IC_Req!$P$2:$Q$4,2)+VLOOKUP(GlobalParameters!$C$12,IC_Req!$R$2:$S$4,2)</f>
        <v>#N/A</v>
      </c>
      <c r="AJ15" s="178" t="s">
        <v>183</v>
      </c>
      <c r="AK15" s="178" t="s">
        <v>175</v>
      </c>
    </row>
    <row r="16" spans="1:37" x14ac:dyDescent="0.25">
      <c r="A16" s="133"/>
      <c r="B16" s="283"/>
      <c r="C16" s="283"/>
      <c r="D16" s="284"/>
      <c r="E16" s="284"/>
      <c r="F16" s="285"/>
      <c r="G16" s="155" t="str">
        <f t="shared" si="0"/>
        <v/>
      </c>
      <c r="H16" s="156" t="str">
        <f>IF(OR($D16="",$E16=""),"",VLOOKUP($AG16,IC_Req!$A$2:$J$82,5))</f>
        <v/>
      </c>
      <c r="I16" s="285"/>
      <c r="J16" s="155" t="str">
        <f t="shared" si="1"/>
        <v/>
      </c>
      <c r="K16" s="156" t="str">
        <f>IF(OR($D16="",$E16=""),"",VLOOKUP($AG16,IC_Req!$A$2:$J$82,6))</f>
        <v/>
      </c>
      <c r="L16" s="285"/>
      <c r="M16" s="155" t="str">
        <f t="shared" si="2"/>
        <v/>
      </c>
      <c r="N16" s="156" t="str">
        <f>IF(OR($D16="",$E16=""),"",VLOOKUP($AG16,IC_Req!$A$2:$J$82,7))</f>
        <v/>
      </c>
      <c r="O16" s="287"/>
      <c r="P16" s="166" t="str">
        <f t="shared" si="3"/>
        <v/>
      </c>
      <c r="Q16" s="156" t="str">
        <f>IF(OR($D16="",$E16=""),"",VLOOKUP($AG16,IC_Req!$A$2:$J$82,8))</f>
        <v/>
      </c>
      <c r="R16" s="287"/>
      <c r="S16" s="166" t="str">
        <f t="shared" si="4"/>
        <v/>
      </c>
      <c r="T16" s="156" t="str">
        <f>IF(OR($D16="",$E16=""),"",VLOOKUP($AG16,IC_Req!$A$2:$J$82,9))</f>
        <v/>
      </c>
      <c r="U16" s="157" t="str">
        <f t="shared" si="5"/>
        <v/>
      </c>
      <c r="V16" s="158" t="str">
        <f>IF(OR($D16="",$E16="",GlobalParameters!$C$12=""),"",$AC16)</f>
        <v/>
      </c>
      <c r="W16" s="159"/>
      <c r="X16" s="283"/>
      <c r="Y16" s="283"/>
      <c r="Z16" s="283"/>
      <c r="AA16" s="283"/>
      <c r="AB16" s="287"/>
      <c r="AC16" s="160" t="str">
        <f>IF(OR($D16="",$E16="",GlobalParameters!$C$12=""),"",MIN(VLOOKUP($AG16,IC_Req!$A$2:$J$82,10),$AD16))</f>
        <v/>
      </c>
      <c r="AD16" s="283"/>
      <c r="AE16" s="283"/>
      <c r="AF16" s="159"/>
      <c r="AG16" s="134" t="e">
        <f>VLOOKUP($D16,IC_Req!$N$2:$O$10,2)+VLOOKUP($E16,IC_Req!$P$2:$Q$4,2)+VLOOKUP(GlobalParameters!$C$12,IC_Req!$R$2:$S$4,2)</f>
        <v>#N/A</v>
      </c>
      <c r="AJ16" s="178" t="s">
        <v>178</v>
      </c>
    </row>
    <row r="17" spans="1:36" x14ac:dyDescent="0.25">
      <c r="A17" s="133"/>
      <c r="B17" s="283"/>
      <c r="C17" s="283"/>
      <c r="D17" s="284"/>
      <c r="E17" s="284"/>
      <c r="F17" s="285"/>
      <c r="G17" s="155" t="str">
        <f t="shared" si="0"/>
        <v/>
      </c>
      <c r="H17" s="156" t="str">
        <f>IF(OR($D17="",$E17=""),"",VLOOKUP($AG17,IC_Req!$A$2:$J$82,5))</f>
        <v/>
      </c>
      <c r="I17" s="285"/>
      <c r="J17" s="155" t="str">
        <f t="shared" si="1"/>
        <v/>
      </c>
      <c r="K17" s="156" t="str">
        <f>IF(OR($D17="",$E17=""),"",VLOOKUP($AG17,IC_Req!$A$2:$J$82,6))</f>
        <v/>
      </c>
      <c r="L17" s="285"/>
      <c r="M17" s="155" t="str">
        <f t="shared" si="2"/>
        <v/>
      </c>
      <c r="N17" s="156" t="str">
        <f>IF(OR($D17="",$E17=""),"",VLOOKUP($AG17,IC_Req!$A$2:$J$82,7))</f>
        <v/>
      </c>
      <c r="O17" s="287"/>
      <c r="P17" s="166" t="str">
        <f t="shared" si="3"/>
        <v/>
      </c>
      <c r="Q17" s="156" t="str">
        <f>IF(OR($D17="",$E17=""),"",VLOOKUP($AG17,IC_Req!$A$2:$J$82,8))</f>
        <v/>
      </c>
      <c r="R17" s="287"/>
      <c r="S17" s="166" t="str">
        <f t="shared" si="4"/>
        <v/>
      </c>
      <c r="T17" s="156" t="str">
        <f>IF(OR($D17="",$E17=""),"",VLOOKUP($AG17,IC_Req!$A$2:$J$82,9))</f>
        <v/>
      </c>
      <c r="U17" s="157" t="str">
        <f t="shared" si="5"/>
        <v/>
      </c>
      <c r="V17" s="158" t="str">
        <f>IF(OR($D17="",$E17="",GlobalParameters!$C$12=""),"",$AC17)</f>
        <v/>
      </c>
      <c r="W17" s="159"/>
      <c r="X17" s="283"/>
      <c r="Y17" s="283"/>
      <c r="Z17" s="283"/>
      <c r="AA17" s="283"/>
      <c r="AB17" s="287"/>
      <c r="AC17" s="160" t="str">
        <f>IF(OR($D17="",$E17="",GlobalParameters!$C$12=""),"",MIN(VLOOKUP($AG17,IC_Req!$A$2:$J$82,10),$AD17))</f>
        <v/>
      </c>
      <c r="AD17" s="283"/>
      <c r="AE17" s="283"/>
      <c r="AF17" s="159"/>
      <c r="AG17" s="134" t="e">
        <f>VLOOKUP($D17,IC_Req!$N$2:$O$10,2)+VLOOKUP($E17,IC_Req!$P$2:$Q$4,2)+VLOOKUP(GlobalParameters!$C$12,IC_Req!$R$2:$S$4,2)</f>
        <v>#N/A</v>
      </c>
      <c r="AJ17" s="178" t="s">
        <v>177</v>
      </c>
    </row>
    <row r="18" spans="1:36" x14ac:dyDescent="0.25">
      <c r="A18" s="133"/>
      <c r="B18" s="283"/>
      <c r="C18" s="283"/>
      <c r="D18" s="284"/>
      <c r="E18" s="284"/>
      <c r="F18" s="285"/>
      <c r="G18" s="155" t="str">
        <f t="shared" si="0"/>
        <v/>
      </c>
      <c r="H18" s="156" t="str">
        <f>IF(OR($D18="",$E18=""),"",VLOOKUP($AG18,IC_Req!$A$2:$J$82,5))</f>
        <v/>
      </c>
      <c r="I18" s="285"/>
      <c r="J18" s="155" t="str">
        <f t="shared" si="1"/>
        <v/>
      </c>
      <c r="K18" s="156" t="str">
        <f>IF(OR($D18="",$E18=""),"",VLOOKUP($AG18,IC_Req!$A$2:$J$82,6))</f>
        <v/>
      </c>
      <c r="L18" s="285"/>
      <c r="M18" s="155" t="str">
        <f t="shared" si="2"/>
        <v/>
      </c>
      <c r="N18" s="156" t="str">
        <f>IF(OR($D18="",$E18=""),"",VLOOKUP($AG18,IC_Req!$A$2:$J$82,7))</f>
        <v/>
      </c>
      <c r="O18" s="287"/>
      <c r="P18" s="166" t="str">
        <f t="shared" si="3"/>
        <v/>
      </c>
      <c r="Q18" s="156" t="str">
        <f>IF(OR($D18="",$E18=""),"",VLOOKUP($AG18,IC_Req!$A$2:$J$82,8))</f>
        <v/>
      </c>
      <c r="R18" s="287"/>
      <c r="S18" s="166" t="str">
        <f t="shared" si="4"/>
        <v/>
      </c>
      <c r="T18" s="156" t="str">
        <f>IF(OR($D18="",$E18=""),"",VLOOKUP($AG18,IC_Req!$A$2:$J$82,9))</f>
        <v/>
      </c>
      <c r="U18" s="157" t="str">
        <f t="shared" si="5"/>
        <v/>
      </c>
      <c r="V18" s="158" t="str">
        <f>IF(OR($D18="",$E18="",GlobalParameters!$C$12=""),"",$AC18)</f>
        <v/>
      </c>
      <c r="W18" s="159"/>
      <c r="X18" s="283"/>
      <c r="Y18" s="283"/>
      <c r="Z18" s="283"/>
      <c r="AA18" s="283"/>
      <c r="AB18" s="287"/>
      <c r="AC18" s="160" t="str">
        <f>IF(OR($D18="",$E18="",GlobalParameters!$C$12=""),"",MIN(VLOOKUP($AG18,IC_Req!$A$2:$J$82,10),$AD18))</f>
        <v/>
      </c>
      <c r="AD18" s="283"/>
      <c r="AE18" s="283"/>
      <c r="AF18" s="159"/>
      <c r="AG18" s="134" t="e">
        <f>VLOOKUP($D18,IC_Req!$N$2:$O$10,2)+VLOOKUP($E18,IC_Req!$P$2:$Q$4,2)+VLOOKUP(GlobalParameters!$C$12,IC_Req!$R$2:$S$4,2)</f>
        <v>#N/A</v>
      </c>
      <c r="AJ18" s="178" t="s">
        <v>182</v>
      </c>
    </row>
    <row r="19" spans="1:36" x14ac:dyDescent="0.25">
      <c r="A19" s="133"/>
      <c r="B19" s="283"/>
      <c r="C19" s="283"/>
      <c r="D19" s="284"/>
      <c r="E19" s="284"/>
      <c r="F19" s="285"/>
      <c r="G19" s="155" t="str">
        <f t="shared" si="0"/>
        <v/>
      </c>
      <c r="H19" s="156" t="str">
        <f>IF(OR($D19="",$E19=""),"",VLOOKUP($AG19,IC_Req!$A$2:$J$82,5))</f>
        <v/>
      </c>
      <c r="I19" s="285"/>
      <c r="J19" s="155" t="str">
        <f t="shared" si="1"/>
        <v/>
      </c>
      <c r="K19" s="156" t="str">
        <f>IF(OR($D19="",$E19=""),"",VLOOKUP($AG19,IC_Req!$A$2:$J$82,6))</f>
        <v/>
      </c>
      <c r="L19" s="285"/>
      <c r="M19" s="155" t="str">
        <f t="shared" si="2"/>
        <v/>
      </c>
      <c r="N19" s="156" t="str">
        <f>IF(OR($D19="",$E19=""),"",VLOOKUP($AG19,IC_Req!$A$2:$J$82,7))</f>
        <v/>
      </c>
      <c r="O19" s="287"/>
      <c r="P19" s="166" t="str">
        <f t="shared" si="3"/>
        <v/>
      </c>
      <c r="Q19" s="156" t="str">
        <f>IF(OR($D19="",$E19=""),"",VLOOKUP($AG19,IC_Req!$A$2:$J$82,8))</f>
        <v/>
      </c>
      <c r="R19" s="287"/>
      <c r="S19" s="166" t="str">
        <f t="shared" si="4"/>
        <v/>
      </c>
      <c r="T19" s="156" t="str">
        <f>IF(OR($D19="",$E19=""),"",VLOOKUP($AG19,IC_Req!$A$2:$J$82,9))</f>
        <v/>
      </c>
      <c r="U19" s="157" t="str">
        <f t="shared" si="5"/>
        <v/>
      </c>
      <c r="V19" s="158" t="str">
        <f>IF(OR($D19="",$E19="",GlobalParameters!$C$12=""),"",$AC19)</f>
        <v/>
      </c>
      <c r="W19" s="159"/>
      <c r="X19" s="283"/>
      <c r="Y19" s="283"/>
      <c r="Z19" s="283"/>
      <c r="AA19" s="283"/>
      <c r="AB19" s="287"/>
      <c r="AC19" s="160" t="str">
        <f>IF(OR($D19="",$E19="",GlobalParameters!$C$12=""),"",MIN(VLOOKUP($AG19,IC_Req!$A$2:$J$82,10),$AD19))</f>
        <v/>
      </c>
      <c r="AD19" s="283"/>
      <c r="AE19" s="283"/>
      <c r="AF19" s="159"/>
      <c r="AG19" s="134" t="e">
        <f>VLOOKUP($D19,IC_Req!$N$2:$O$10,2)+VLOOKUP($E19,IC_Req!$P$2:$Q$4,2)+VLOOKUP(GlobalParameters!$C$12,IC_Req!$R$2:$S$4,2)</f>
        <v>#N/A</v>
      </c>
      <c r="AJ19" s="178" t="s">
        <v>181</v>
      </c>
    </row>
    <row r="20" spans="1:36" x14ac:dyDescent="0.25">
      <c r="A20" s="133"/>
      <c r="B20" s="283"/>
      <c r="C20" s="283"/>
      <c r="D20" s="284"/>
      <c r="E20" s="284"/>
      <c r="F20" s="285"/>
      <c r="G20" s="155" t="str">
        <f t="shared" si="0"/>
        <v/>
      </c>
      <c r="H20" s="156" t="str">
        <f>IF(OR($D20="",$E20=""),"",VLOOKUP($AG20,IC_Req!$A$2:$J$82,5))</f>
        <v/>
      </c>
      <c r="I20" s="285"/>
      <c r="J20" s="155" t="str">
        <f t="shared" si="1"/>
        <v/>
      </c>
      <c r="K20" s="156" t="str">
        <f>IF(OR($D20="",$E20=""),"",VLOOKUP($AG20,IC_Req!$A$2:$J$82,6))</f>
        <v/>
      </c>
      <c r="L20" s="285"/>
      <c r="M20" s="155" t="str">
        <f t="shared" si="2"/>
        <v/>
      </c>
      <c r="N20" s="156" t="str">
        <f>IF(OR($D20="",$E20=""),"",VLOOKUP($AG20,IC_Req!$A$2:$J$82,7))</f>
        <v/>
      </c>
      <c r="O20" s="287"/>
      <c r="P20" s="166" t="str">
        <f t="shared" si="3"/>
        <v/>
      </c>
      <c r="Q20" s="156" t="str">
        <f>IF(OR($D20="",$E20=""),"",VLOOKUP($AG20,IC_Req!$A$2:$J$82,8))</f>
        <v/>
      </c>
      <c r="R20" s="287"/>
      <c r="S20" s="166" t="str">
        <f t="shared" si="4"/>
        <v/>
      </c>
      <c r="T20" s="156" t="str">
        <f>IF(OR($D20="",$E20=""),"",VLOOKUP($AG20,IC_Req!$A$2:$J$82,9))</f>
        <v/>
      </c>
      <c r="U20" s="157" t="str">
        <f t="shared" si="5"/>
        <v/>
      </c>
      <c r="V20" s="158" t="str">
        <f>IF(OR($D20="",$E20="",GlobalParameters!$C$12=""),"",$AC20)</f>
        <v/>
      </c>
      <c r="W20" s="159"/>
      <c r="X20" s="283"/>
      <c r="Y20" s="283"/>
      <c r="Z20" s="283"/>
      <c r="AA20" s="283"/>
      <c r="AB20" s="287"/>
      <c r="AC20" s="160" t="str">
        <f>IF(OR($D20="",$E20="",GlobalParameters!$C$12=""),"",MIN(VLOOKUP($AG20,IC_Req!$A$2:$J$82,10),$AD20))</f>
        <v/>
      </c>
      <c r="AD20" s="283"/>
      <c r="AE20" s="283"/>
      <c r="AF20" s="159"/>
      <c r="AG20" s="134" t="e">
        <f>VLOOKUP($D20,IC_Req!$N$2:$O$10,2)+VLOOKUP($E20,IC_Req!$P$2:$Q$4,2)+VLOOKUP(GlobalParameters!$C$12,IC_Req!$R$2:$S$4,2)</f>
        <v>#N/A</v>
      </c>
      <c r="AJ20" s="178" t="s">
        <v>180</v>
      </c>
    </row>
    <row r="21" spans="1:36" x14ac:dyDescent="0.25">
      <c r="A21" s="133"/>
      <c r="B21" s="283"/>
      <c r="C21" s="283"/>
      <c r="D21" s="284"/>
      <c r="E21" s="284"/>
      <c r="F21" s="285"/>
      <c r="G21" s="155" t="str">
        <f t="shared" si="0"/>
        <v/>
      </c>
      <c r="H21" s="156" t="str">
        <f>IF(OR($D21="",$E21=""),"",VLOOKUP($AG21,IC_Req!$A$2:$J$82,5))</f>
        <v/>
      </c>
      <c r="I21" s="285"/>
      <c r="J21" s="155" t="str">
        <f t="shared" si="1"/>
        <v/>
      </c>
      <c r="K21" s="156" t="str">
        <f>IF(OR($D21="",$E21=""),"",VLOOKUP($AG21,IC_Req!$A$2:$J$82,6))</f>
        <v/>
      </c>
      <c r="L21" s="285"/>
      <c r="M21" s="155" t="str">
        <f t="shared" si="2"/>
        <v/>
      </c>
      <c r="N21" s="156" t="str">
        <f>IF(OR($D21="",$E21=""),"",VLOOKUP($AG21,IC_Req!$A$2:$J$82,7))</f>
        <v/>
      </c>
      <c r="O21" s="287"/>
      <c r="P21" s="166" t="str">
        <f t="shared" si="3"/>
        <v/>
      </c>
      <c r="Q21" s="156" t="str">
        <f>IF(OR($D21="",$E21=""),"",VLOOKUP($AG21,IC_Req!$A$2:$J$82,8))</f>
        <v/>
      </c>
      <c r="R21" s="287"/>
      <c r="S21" s="166" t="str">
        <f t="shared" si="4"/>
        <v/>
      </c>
      <c r="T21" s="156" t="str">
        <f>IF(OR($D21="",$E21=""),"",VLOOKUP($AG21,IC_Req!$A$2:$J$82,9))</f>
        <v/>
      </c>
      <c r="U21" s="157" t="str">
        <f t="shared" si="5"/>
        <v/>
      </c>
      <c r="V21" s="158" t="str">
        <f>IF(OR($D21="",$E21="",GlobalParameters!$C$12=""),"",$AC21)</f>
        <v/>
      </c>
      <c r="W21" s="159"/>
      <c r="X21" s="283"/>
      <c r="Y21" s="283"/>
      <c r="Z21" s="283"/>
      <c r="AA21" s="283"/>
      <c r="AB21" s="287"/>
      <c r="AC21" s="160" t="str">
        <f>IF(OR($D21="",$E21="",GlobalParameters!$C$12=""),"",MIN(VLOOKUP($AG21,IC_Req!$A$2:$J$82,10),$AD21))</f>
        <v/>
      </c>
      <c r="AD21" s="283"/>
      <c r="AE21" s="283"/>
      <c r="AF21" s="159"/>
      <c r="AG21" s="134" t="e">
        <f>VLOOKUP($D21,IC_Req!$N$2:$O$10,2)+VLOOKUP($E21,IC_Req!$P$2:$Q$4,2)+VLOOKUP(GlobalParameters!$C$12,IC_Req!$R$2:$S$4,2)</f>
        <v>#N/A</v>
      </c>
      <c r="AJ21" s="178" t="s">
        <v>179</v>
      </c>
    </row>
    <row r="22" spans="1:36" x14ac:dyDescent="0.25">
      <c r="A22" s="133"/>
      <c r="B22" s="283"/>
      <c r="C22" s="283"/>
      <c r="D22" s="284"/>
      <c r="E22" s="284"/>
      <c r="F22" s="285"/>
      <c r="G22" s="155" t="str">
        <f t="shared" si="0"/>
        <v/>
      </c>
      <c r="H22" s="156" t="str">
        <f>IF(OR($D22="",$E22=""),"",VLOOKUP($AG22,IC_Req!$A$2:$J$82,5))</f>
        <v/>
      </c>
      <c r="I22" s="285"/>
      <c r="J22" s="155" t="str">
        <f t="shared" si="1"/>
        <v/>
      </c>
      <c r="K22" s="156" t="str">
        <f>IF(OR($D22="",$E22=""),"",VLOOKUP($AG22,IC_Req!$A$2:$J$82,6))</f>
        <v/>
      </c>
      <c r="L22" s="285"/>
      <c r="M22" s="155" t="str">
        <f t="shared" si="2"/>
        <v/>
      </c>
      <c r="N22" s="156" t="str">
        <f>IF(OR($D22="",$E22=""),"",VLOOKUP($AG22,IC_Req!$A$2:$J$82,7))</f>
        <v/>
      </c>
      <c r="O22" s="287"/>
      <c r="P22" s="166" t="str">
        <f t="shared" si="3"/>
        <v/>
      </c>
      <c r="Q22" s="156" t="str">
        <f>IF(OR($D22="",$E22=""),"",VLOOKUP($AG22,IC_Req!$A$2:$J$82,8))</f>
        <v/>
      </c>
      <c r="R22" s="287"/>
      <c r="S22" s="166" t="str">
        <f t="shared" si="4"/>
        <v/>
      </c>
      <c r="T22" s="156" t="str">
        <f>IF(OR($D22="",$E22=""),"",VLOOKUP($AG22,IC_Req!$A$2:$J$82,9))</f>
        <v/>
      </c>
      <c r="U22" s="157" t="str">
        <f t="shared" si="5"/>
        <v/>
      </c>
      <c r="V22" s="158" t="str">
        <f>IF(OR($D22="",$E22="",GlobalParameters!$C$12=""),"",$AC22)</f>
        <v/>
      </c>
      <c r="W22" s="159"/>
      <c r="X22" s="283"/>
      <c r="Y22" s="283"/>
      <c r="Z22" s="283"/>
      <c r="AA22" s="283"/>
      <c r="AB22" s="287"/>
      <c r="AC22" s="160" t="str">
        <f>IF(OR($D22="",$E22="",GlobalParameters!$C$12=""),"",MIN(VLOOKUP($AG22,IC_Req!$A$2:$J$82,10),$AD22))</f>
        <v/>
      </c>
      <c r="AD22" s="283"/>
      <c r="AE22" s="283"/>
      <c r="AF22" s="159"/>
      <c r="AG22" s="134" t="e">
        <f>VLOOKUP($D22,IC_Req!$N$2:$O$10,2)+VLOOKUP($E22,IC_Req!$P$2:$Q$4,2)+VLOOKUP(GlobalParameters!$C$12,IC_Req!$R$2:$S$4,2)</f>
        <v>#N/A</v>
      </c>
    </row>
    <row r="23" spans="1:36" x14ac:dyDescent="0.25">
      <c r="A23" s="133"/>
      <c r="B23" s="283"/>
      <c r="C23" s="283"/>
      <c r="D23" s="284"/>
      <c r="E23" s="284"/>
      <c r="F23" s="285"/>
      <c r="G23" s="155" t="str">
        <f t="shared" si="0"/>
        <v/>
      </c>
      <c r="H23" s="156" t="str">
        <f>IF(OR($D23="",$E23=""),"",VLOOKUP($AG23,IC_Req!$A$2:$J$82,5))</f>
        <v/>
      </c>
      <c r="I23" s="285"/>
      <c r="J23" s="155" t="str">
        <f t="shared" si="1"/>
        <v/>
      </c>
      <c r="K23" s="156" t="str">
        <f>IF(OR($D23="",$E23=""),"",VLOOKUP($AG23,IC_Req!$A$2:$J$82,6))</f>
        <v/>
      </c>
      <c r="L23" s="285"/>
      <c r="M23" s="155" t="str">
        <f t="shared" si="2"/>
        <v/>
      </c>
      <c r="N23" s="156" t="str">
        <f>IF(OR($D23="",$E23=""),"",VLOOKUP($AG23,IC_Req!$A$2:$J$82,7))</f>
        <v/>
      </c>
      <c r="O23" s="287"/>
      <c r="P23" s="166" t="str">
        <f t="shared" si="3"/>
        <v/>
      </c>
      <c r="Q23" s="156" t="str">
        <f>IF(OR($D23="",$E23=""),"",VLOOKUP($AG23,IC_Req!$A$2:$J$82,8))</f>
        <v/>
      </c>
      <c r="R23" s="287"/>
      <c r="S23" s="166" t="str">
        <f t="shared" si="4"/>
        <v/>
      </c>
      <c r="T23" s="156" t="str">
        <f>IF(OR($D23="",$E23=""),"",VLOOKUP($AG23,IC_Req!$A$2:$J$82,9))</f>
        <v/>
      </c>
      <c r="U23" s="157" t="str">
        <f t="shared" si="5"/>
        <v/>
      </c>
      <c r="V23" s="158" t="str">
        <f>IF(OR($D23="",$E23="",GlobalParameters!$C$12=""),"",$AC23)</f>
        <v/>
      </c>
      <c r="W23" s="159"/>
      <c r="X23" s="283"/>
      <c r="Y23" s="283"/>
      <c r="Z23" s="283"/>
      <c r="AA23" s="283"/>
      <c r="AB23" s="287"/>
      <c r="AC23" s="160" t="str">
        <f>IF(OR($D23="",$E23="",GlobalParameters!$C$12=""),"",MIN(VLOOKUP($AG23,IC_Req!$A$2:$J$82,10),$AD23))</f>
        <v/>
      </c>
      <c r="AD23" s="283"/>
      <c r="AE23" s="283"/>
      <c r="AF23" s="159"/>
      <c r="AG23" s="134" t="e">
        <f>VLOOKUP($D23,IC_Req!$N$2:$O$10,2)+VLOOKUP($E23,IC_Req!$P$2:$Q$4,2)+VLOOKUP(GlobalParameters!$C$12,IC_Req!$R$2:$S$4,2)</f>
        <v>#N/A</v>
      </c>
    </row>
    <row r="24" spans="1:36" x14ac:dyDescent="0.25">
      <c r="A24" s="133"/>
      <c r="B24" s="283"/>
      <c r="C24" s="283"/>
      <c r="D24" s="284"/>
      <c r="E24" s="284"/>
      <c r="F24" s="285"/>
      <c r="G24" s="155" t="str">
        <f t="shared" si="0"/>
        <v/>
      </c>
      <c r="H24" s="156" t="str">
        <f>IF(OR($D24="",$E24=""),"",VLOOKUP($AG24,IC_Req!$A$2:$J$82,5))</f>
        <v/>
      </c>
      <c r="I24" s="285"/>
      <c r="J24" s="155" t="str">
        <f t="shared" si="1"/>
        <v/>
      </c>
      <c r="K24" s="156" t="str">
        <f>IF(OR($D24="",$E24=""),"",VLOOKUP($AG24,IC_Req!$A$2:$J$82,6))</f>
        <v/>
      </c>
      <c r="L24" s="285"/>
      <c r="M24" s="155" t="str">
        <f t="shared" si="2"/>
        <v/>
      </c>
      <c r="N24" s="156" t="str">
        <f>IF(OR($D24="",$E24=""),"",VLOOKUP($AG24,IC_Req!$A$2:$J$82,7))</f>
        <v/>
      </c>
      <c r="O24" s="287"/>
      <c r="P24" s="166" t="str">
        <f t="shared" si="3"/>
        <v/>
      </c>
      <c r="Q24" s="156" t="str">
        <f>IF(OR($D24="",$E24=""),"",VLOOKUP($AG24,IC_Req!$A$2:$J$82,8))</f>
        <v/>
      </c>
      <c r="R24" s="287"/>
      <c r="S24" s="166" t="str">
        <f t="shared" si="4"/>
        <v/>
      </c>
      <c r="T24" s="156" t="str">
        <f>IF(OR($D24="",$E24=""),"",VLOOKUP($AG24,IC_Req!$A$2:$J$82,9))</f>
        <v/>
      </c>
      <c r="U24" s="157" t="str">
        <f t="shared" si="5"/>
        <v/>
      </c>
      <c r="V24" s="158" t="str">
        <f>IF(OR($D24="",$E24="",GlobalParameters!$C$12=""),"",$AC24)</f>
        <v/>
      </c>
      <c r="W24" s="159"/>
      <c r="X24" s="283"/>
      <c r="Y24" s="283"/>
      <c r="Z24" s="283"/>
      <c r="AA24" s="283"/>
      <c r="AB24" s="287"/>
      <c r="AC24" s="160" t="str">
        <f>IF(OR($D24="",$E24="",GlobalParameters!$C$12=""),"",MIN(VLOOKUP($AG24,IC_Req!$A$2:$J$82,10),$AD24))</f>
        <v/>
      </c>
      <c r="AD24" s="283"/>
      <c r="AE24" s="283"/>
      <c r="AF24" s="159"/>
      <c r="AG24" s="134" t="e">
        <f>VLOOKUP($D24,IC_Req!$N$2:$O$10,2)+VLOOKUP($E24,IC_Req!$P$2:$Q$4,2)+VLOOKUP(GlobalParameters!$C$12,IC_Req!$R$2:$S$4,2)</f>
        <v>#N/A</v>
      </c>
    </row>
    <row r="25" spans="1:36" x14ac:dyDescent="0.25">
      <c r="A25" s="133"/>
      <c r="B25" s="283"/>
      <c r="C25" s="283"/>
      <c r="D25" s="284"/>
      <c r="E25" s="284"/>
      <c r="F25" s="285"/>
      <c r="G25" s="155" t="str">
        <f t="shared" si="0"/>
        <v/>
      </c>
      <c r="H25" s="156" t="str">
        <f>IF(OR($D25="",$E25=""),"",VLOOKUP($AG25,IC_Req!$A$2:$J$82,5))</f>
        <v/>
      </c>
      <c r="I25" s="285"/>
      <c r="J25" s="155" t="str">
        <f t="shared" si="1"/>
        <v/>
      </c>
      <c r="K25" s="156" t="str">
        <f>IF(OR($D25="",$E25=""),"",VLOOKUP($AG25,IC_Req!$A$2:$J$82,6))</f>
        <v/>
      </c>
      <c r="L25" s="285"/>
      <c r="M25" s="155" t="str">
        <f t="shared" si="2"/>
        <v/>
      </c>
      <c r="N25" s="156" t="str">
        <f>IF(OR($D25="",$E25=""),"",VLOOKUP($AG25,IC_Req!$A$2:$J$82,7))</f>
        <v/>
      </c>
      <c r="O25" s="287"/>
      <c r="P25" s="166" t="str">
        <f t="shared" si="3"/>
        <v/>
      </c>
      <c r="Q25" s="156" t="str">
        <f>IF(OR($D25="",$E25=""),"",VLOOKUP($AG25,IC_Req!$A$2:$J$82,8))</f>
        <v/>
      </c>
      <c r="R25" s="287"/>
      <c r="S25" s="166" t="str">
        <f t="shared" si="4"/>
        <v/>
      </c>
      <c r="T25" s="156" t="str">
        <f>IF(OR($D25="",$E25=""),"",VLOOKUP($AG25,IC_Req!$A$2:$J$82,9))</f>
        <v/>
      </c>
      <c r="U25" s="157" t="str">
        <f t="shared" si="5"/>
        <v/>
      </c>
      <c r="V25" s="158" t="str">
        <f>IF(OR($D25="",$E25="",GlobalParameters!$C$12=""),"",$AC25)</f>
        <v/>
      </c>
      <c r="W25" s="159"/>
      <c r="X25" s="283"/>
      <c r="Y25" s="283"/>
      <c r="Z25" s="283"/>
      <c r="AA25" s="283"/>
      <c r="AB25" s="287"/>
      <c r="AC25" s="160" t="str">
        <f>IF(OR($D25="",$E25="",GlobalParameters!$C$12=""),"",MIN(VLOOKUP($AG25,IC_Req!$A$2:$J$82,10),$AD25))</f>
        <v/>
      </c>
      <c r="AD25" s="283"/>
      <c r="AE25" s="283"/>
      <c r="AF25" s="159"/>
      <c r="AG25" s="134" t="e">
        <f>VLOOKUP($D25,IC_Req!$N$2:$O$10,2)+VLOOKUP($E25,IC_Req!$P$2:$Q$4,2)+VLOOKUP(GlobalParameters!$C$12,IC_Req!$R$2:$S$4,2)</f>
        <v>#N/A</v>
      </c>
    </row>
    <row r="26" spans="1:36" x14ac:dyDescent="0.25">
      <c r="A26" s="133"/>
      <c r="B26" s="283"/>
      <c r="C26" s="283"/>
      <c r="D26" s="284"/>
      <c r="E26" s="284"/>
      <c r="F26" s="285"/>
      <c r="G26" s="155" t="str">
        <f t="shared" si="0"/>
        <v/>
      </c>
      <c r="H26" s="156" t="str">
        <f>IF(OR($D26="",$E26=""),"",VLOOKUP($AG26,IC_Req!$A$2:$J$82,5))</f>
        <v/>
      </c>
      <c r="I26" s="285"/>
      <c r="J26" s="155" t="str">
        <f t="shared" si="1"/>
        <v/>
      </c>
      <c r="K26" s="156" t="str">
        <f>IF(OR($D26="",$E26=""),"",VLOOKUP($AG26,IC_Req!$A$2:$J$82,6))</f>
        <v/>
      </c>
      <c r="L26" s="285"/>
      <c r="M26" s="155" t="str">
        <f t="shared" si="2"/>
        <v/>
      </c>
      <c r="N26" s="156" t="str">
        <f>IF(OR($D26="",$E26=""),"",VLOOKUP($AG26,IC_Req!$A$2:$J$82,7))</f>
        <v/>
      </c>
      <c r="O26" s="287"/>
      <c r="P26" s="166" t="str">
        <f t="shared" si="3"/>
        <v/>
      </c>
      <c r="Q26" s="156" t="str">
        <f>IF(OR($D26="",$E26=""),"",VLOOKUP($AG26,IC_Req!$A$2:$J$82,8))</f>
        <v/>
      </c>
      <c r="R26" s="287"/>
      <c r="S26" s="166" t="str">
        <f t="shared" si="4"/>
        <v/>
      </c>
      <c r="T26" s="156" t="str">
        <f>IF(OR($D26="",$E26=""),"",VLOOKUP($AG26,IC_Req!$A$2:$J$82,9))</f>
        <v/>
      </c>
      <c r="U26" s="157" t="str">
        <f t="shared" si="5"/>
        <v/>
      </c>
      <c r="V26" s="158" t="str">
        <f>IF(OR($D26="",$E26="",GlobalParameters!$C$12=""),"",$AC26)</f>
        <v/>
      </c>
      <c r="W26" s="159"/>
      <c r="X26" s="283"/>
      <c r="Y26" s="283"/>
      <c r="Z26" s="283"/>
      <c r="AA26" s="283"/>
      <c r="AB26" s="287"/>
      <c r="AC26" s="160" t="str">
        <f>IF(OR($D26="",$E26="",GlobalParameters!$C$12=""),"",MIN(VLOOKUP($AG26,IC_Req!$A$2:$J$82,10),$AD26))</f>
        <v/>
      </c>
      <c r="AD26" s="283"/>
      <c r="AE26" s="283"/>
      <c r="AF26" s="159"/>
      <c r="AG26" s="134" t="e">
        <f>VLOOKUP($D26,IC_Req!$N$2:$O$10,2)+VLOOKUP($E26,IC_Req!$P$2:$Q$4,2)+VLOOKUP(GlobalParameters!$C$12,IC_Req!$R$2:$S$4,2)</f>
        <v>#N/A</v>
      </c>
    </row>
    <row r="27" spans="1:36" x14ac:dyDescent="0.25">
      <c r="A27" s="133"/>
      <c r="B27" s="283"/>
      <c r="C27" s="283"/>
      <c r="D27" s="284"/>
      <c r="E27" s="284"/>
      <c r="F27" s="285"/>
      <c r="G27" s="155" t="str">
        <f t="shared" si="0"/>
        <v/>
      </c>
      <c r="H27" s="156" t="str">
        <f>IF(OR($D27="",$E27=""),"",VLOOKUP($AG27,IC_Req!$A$2:$J$82,5))</f>
        <v/>
      </c>
      <c r="I27" s="285"/>
      <c r="J27" s="155" t="str">
        <f t="shared" si="1"/>
        <v/>
      </c>
      <c r="K27" s="156" t="str">
        <f>IF(OR($D27="",$E27=""),"",VLOOKUP($AG27,IC_Req!$A$2:$J$82,6))</f>
        <v/>
      </c>
      <c r="L27" s="285"/>
      <c r="M27" s="155" t="str">
        <f t="shared" si="2"/>
        <v/>
      </c>
      <c r="N27" s="156" t="str">
        <f>IF(OR($D27="",$E27=""),"",VLOOKUP($AG27,IC_Req!$A$2:$J$82,7))</f>
        <v/>
      </c>
      <c r="O27" s="287"/>
      <c r="P27" s="166" t="str">
        <f t="shared" si="3"/>
        <v/>
      </c>
      <c r="Q27" s="156" t="str">
        <f>IF(OR($D27="",$E27=""),"",VLOOKUP($AG27,IC_Req!$A$2:$J$82,8))</f>
        <v/>
      </c>
      <c r="R27" s="287"/>
      <c r="S27" s="166" t="str">
        <f t="shared" si="4"/>
        <v/>
      </c>
      <c r="T27" s="156" t="str">
        <f>IF(OR($D27="",$E27=""),"",VLOOKUP($AG27,IC_Req!$A$2:$J$82,9))</f>
        <v/>
      </c>
      <c r="U27" s="157" t="str">
        <f t="shared" si="5"/>
        <v/>
      </c>
      <c r="V27" s="158" t="str">
        <f>IF(OR($D27="",$E27="",GlobalParameters!$C$12=""),"",$AC27)</f>
        <v/>
      </c>
      <c r="W27" s="159"/>
      <c r="X27" s="283"/>
      <c r="Y27" s="283"/>
      <c r="Z27" s="283"/>
      <c r="AA27" s="283"/>
      <c r="AB27" s="287"/>
      <c r="AC27" s="160" t="str">
        <f>IF(OR($D27="",$E27="",GlobalParameters!$C$12=""),"",MIN(VLOOKUP($AG27,IC_Req!$A$2:$J$82,10),$AD27))</f>
        <v/>
      </c>
      <c r="AD27" s="283"/>
      <c r="AE27" s="283"/>
      <c r="AF27" s="159"/>
      <c r="AG27" s="134" t="e">
        <f>VLOOKUP($D27,IC_Req!$N$2:$O$10,2)+VLOOKUP($E27,IC_Req!$P$2:$Q$4,2)+VLOOKUP(GlobalParameters!$C$12,IC_Req!$R$2:$S$4,2)</f>
        <v>#N/A</v>
      </c>
    </row>
    <row r="28" spans="1:36" x14ac:dyDescent="0.25">
      <c r="A28" s="133"/>
      <c r="B28" s="283"/>
      <c r="C28" s="283"/>
      <c r="D28" s="284"/>
      <c r="E28" s="284"/>
      <c r="F28" s="285"/>
      <c r="G28" s="155" t="str">
        <f t="shared" si="0"/>
        <v/>
      </c>
      <c r="H28" s="156" t="str">
        <f>IF(OR($D28="",$E28=""),"",VLOOKUP($AG28,IC_Req!$A$2:$J$82,5))</f>
        <v/>
      </c>
      <c r="I28" s="285"/>
      <c r="J28" s="155" t="str">
        <f t="shared" si="1"/>
        <v/>
      </c>
      <c r="K28" s="156" t="str">
        <f>IF(OR($D28="",$E28=""),"",VLOOKUP($AG28,IC_Req!$A$2:$J$82,6))</f>
        <v/>
      </c>
      <c r="L28" s="285"/>
      <c r="M28" s="155" t="str">
        <f t="shared" si="2"/>
        <v/>
      </c>
      <c r="N28" s="156" t="str">
        <f>IF(OR($D28="",$E28=""),"",VLOOKUP($AG28,IC_Req!$A$2:$J$82,7))</f>
        <v/>
      </c>
      <c r="O28" s="287"/>
      <c r="P28" s="166" t="str">
        <f t="shared" si="3"/>
        <v/>
      </c>
      <c r="Q28" s="156" t="str">
        <f>IF(OR($D28="",$E28=""),"",VLOOKUP($AG28,IC_Req!$A$2:$J$82,8))</f>
        <v/>
      </c>
      <c r="R28" s="287"/>
      <c r="S28" s="166" t="str">
        <f t="shared" si="4"/>
        <v/>
      </c>
      <c r="T28" s="156" t="str">
        <f>IF(OR($D28="",$E28=""),"",VLOOKUP($AG28,IC_Req!$A$2:$J$82,9))</f>
        <v/>
      </c>
      <c r="U28" s="157" t="str">
        <f t="shared" si="5"/>
        <v/>
      </c>
      <c r="V28" s="158" t="str">
        <f>IF(OR($D28="",$E28="",GlobalParameters!$C$12=""),"",$AC28)</f>
        <v/>
      </c>
      <c r="W28" s="159"/>
      <c r="X28" s="283"/>
      <c r="Y28" s="283"/>
      <c r="Z28" s="283"/>
      <c r="AA28" s="283"/>
      <c r="AB28" s="287"/>
      <c r="AC28" s="160" t="str">
        <f>IF(OR($D28="",$E28="",GlobalParameters!$C$12=""),"",MIN(VLOOKUP($AG28,IC_Req!$A$2:$J$82,10),$AD28))</f>
        <v/>
      </c>
      <c r="AD28" s="283"/>
      <c r="AE28" s="283"/>
      <c r="AF28" s="159"/>
      <c r="AG28" s="134" t="e">
        <f>VLOOKUP($D28,IC_Req!$N$2:$O$10,2)+VLOOKUP($E28,IC_Req!$P$2:$Q$4,2)+VLOOKUP(GlobalParameters!$C$12,IC_Req!$R$2:$S$4,2)</f>
        <v>#N/A</v>
      </c>
    </row>
    <row r="29" spans="1:36" x14ac:dyDescent="0.25">
      <c r="A29" s="133"/>
      <c r="B29" s="283"/>
      <c r="C29" s="283"/>
      <c r="D29" s="284"/>
      <c r="E29" s="284"/>
      <c r="F29" s="285"/>
      <c r="G29" s="155" t="str">
        <f t="shared" si="0"/>
        <v/>
      </c>
      <c r="H29" s="156" t="str">
        <f>IF(OR($D29="",$E29=""),"",VLOOKUP($AG29,IC_Req!$A$2:$J$82,5))</f>
        <v/>
      </c>
      <c r="I29" s="285"/>
      <c r="J29" s="155" t="str">
        <f t="shared" si="1"/>
        <v/>
      </c>
      <c r="K29" s="156" t="str">
        <f>IF(OR($D29="",$E29=""),"",VLOOKUP($AG29,IC_Req!$A$2:$J$82,6))</f>
        <v/>
      </c>
      <c r="L29" s="285"/>
      <c r="M29" s="155" t="str">
        <f t="shared" si="2"/>
        <v/>
      </c>
      <c r="N29" s="156" t="str">
        <f>IF(OR($D29="",$E29=""),"",VLOOKUP($AG29,IC_Req!$A$2:$J$82,7))</f>
        <v/>
      </c>
      <c r="O29" s="287"/>
      <c r="P29" s="166" t="str">
        <f t="shared" si="3"/>
        <v/>
      </c>
      <c r="Q29" s="156" t="str">
        <f>IF(OR($D29="",$E29=""),"",VLOOKUP($AG29,IC_Req!$A$2:$J$82,8))</f>
        <v/>
      </c>
      <c r="R29" s="287"/>
      <c r="S29" s="166" t="str">
        <f t="shared" si="4"/>
        <v/>
      </c>
      <c r="T29" s="156" t="str">
        <f>IF(OR($D29="",$E29=""),"",VLOOKUP($AG29,IC_Req!$A$2:$J$82,9))</f>
        <v/>
      </c>
      <c r="U29" s="157" t="str">
        <f t="shared" si="5"/>
        <v/>
      </c>
      <c r="V29" s="158" t="str">
        <f>IF(OR($D29="",$E29="",GlobalParameters!$C$12=""),"",$AC29)</f>
        <v/>
      </c>
      <c r="W29" s="159"/>
      <c r="X29" s="283"/>
      <c r="Y29" s="283"/>
      <c r="Z29" s="283"/>
      <c r="AA29" s="283"/>
      <c r="AB29" s="287"/>
      <c r="AC29" s="160" t="str">
        <f>IF(OR($D29="",$E29="",GlobalParameters!$C$12=""),"",MIN(VLOOKUP($AG29,IC_Req!$A$2:$J$82,10),$AD29))</f>
        <v/>
      </c>
      <c r="AD29" s="283"/>
      <c r="AE29" s="283"/>
      <c r="AF29" s="159"/>
      <c r="AG29" s="134" t="e">
        <f>VLOOKUP($D29,IC_Req!$N$2:$O$10,2)+VLOOKUP($E29,IC_Req!$P$2:$Q$4,2)+VLOOKUP(GlobalParameters!$C$12,IC_Req!$R$2:$S$4,2)</f>
        <v>#N/A</v>
      </c>
    </row>
    <row r="30" spans="1:36" x14ac:dyDescent="0.25">
      <c r="A30" s="133"/>
      <c r="B30" s="283"/>
      <c r="C30" s="283"/>
      <c r="D30" s="284"/>
      <c r="E30" s="284"/>
      <c r="F30" s="285"/>
      <c r="G30" s="155" t="str">
        <f t="shared" si="0"/>
        <v/>
      </c>
      <c r="H30" s="156" t="str">
        <f>IF(OR($D30="",$E30=""),"",VLOOKUP($AG30,IC_Req!$A$2:$J$82,5))</f>
        <v/>
      </c>
      <c r="I30" s="285"/>
      <c r="J30" s="155" t="str">
        <f t="shared" si="1"/>
        <v/>
      </c>
      <c r="K30" s="156" t="str">
        <f>IF(OR($D30="",$E30=""),"",VLOOKUP($AG30,IC_Req!$A$2:$J$82,6))</f>
        <v/>
      </c>
      <c r="L30" s="285"/>
      <c r="M30" s="155" t="str">
        <f t="shared" si="2"/>
        <v/>
      </c>
      <c r="N30" s="156" t="str">
        <f>IF(OR($D30="",$E30=""),"",VLOOKUP($AG30,IC_Req!$A$2:$J$82,7))</f>
        <v/>
      </c>
      <c r="O30" s="287"/>
      <c r="P30" s="166" t="str">
        <f t="shared" si="3"/>
        <v/>
      </c>
      <c r="Q30" s="156" t="str">
        <f>IF(OR($D30="",$E30=""),"",VLOOKUP($AG30,IC_Req!$A$2:$J$82,8))</f>
        <v/>
      </c>
      <c r="R30" s="287"/>
      <c r="S30" s="166" t="str">
        <f t="shared" si="4"/>
        <v/>
      </c>
      <c r="T30" s="156" t="str">
        <f>IF(OR($D30="",$E30=""),"",VLOOKUP($AG30,IC_Req!$A$2:$J$82,9))</f>
        <v/>
      </c>
      <c r="U30" s="157" t="str">
        <f t="shared" si="5"/>
        <v/>
      </c>
      <c r="V30" s="158" t="str">
        <f>IF(OR($D30="",$E30="",GlobalParameters!$C$12=""),"",$AC30)</f>
        <v/>
      </c>
      <c r="W30" s="159"/>
      <c r="X30" s="283"/>
      <c r="Y30" s="283"/>
      <c r="Z30" s="283"/>
      <c r="AA30" s="283"/>
      <c r="AB30" s="287"/>
      <c r="AC30" s="160" t="str">
        <f>IF(OR($D30="",$E30="",GlobalParameters!$C$12=""),"",MIN(VLOOKUP($AG30,IC_Req!$A$2:$J$82,10),$AD30))</f>
        <v/>
      </c>
      <c r="AD30" s="283"/>
      <c r="AE30" s="283"/>
      <c r="AF30" s="159"/>
      <c r="AG30" s="134" t="e">
        <f>VLOOKUP($D30,IC_Req!$N$2:$O$10,2)+VLOOKUP($E30,IC_Req!$P$2:$Q$4,2)+VLOOKUP(GlobalParameters!$C$12,IC_Req!$R$2:$S$4,2)</f>
        <v>#N/A</v>
      </c>
    </row>
    <row r="31" spans="1:36" x14ac:dyDescent="0.25">
      <c r="A31" s="133"/>
      <c r="B31" s="283"/>
      <c r="C31" s="283"/>
      <c r="D31" s="284"/>
      <c r="E31" s="284"/>
      <c r="F31" s="285"/>
      <c r="G31" s="155" t="str">
        <f t="shared" si="0"/>
        <v/>
      </c>
      <c r="H31" s="156" t="str">
        <f>IF(OR($D31="",$E31=""),"",VLOOKUP($AG31,IC_Req!$A$2:$J$82,5))</f>
        <v/>
      </c>
      <c r="I31" s="285"/>
      <c r="J31" s="155" t="str">
        <f t="shared" si="1"/>
        <v/>
      </c>
      <c r="K31" s="156" t="str">
        <f>IF(OR($D31="",$E31=""),"",VLOOKUP($AG31,IC_Req!$A$2:$J$82,6))</f>
        <v/>
      </c>
      <c r="L31" s="285"/>
      <c r="M31" s="155" t="str">
        <f t="shared" si="2"/>
        <v/>
      </c>
      <c r="N31" s="156" t="str">
        <f>IF(OR($D31="",$E31=""),"",VLOOKUP($AG31,IC_Req!$A$2:$J$82,7))</f>
        <v/>
      </c>
      <c r="O31" s="287"/>
      <c r="P31" s="166" t="str">
        <f t="shared" si="3"/>
        <v/>
      </c>
      <c r="Q31" s="156" t="str">
        <f>IF(OR($D31="",$E31=""),"",VLOOKUP($AG31,IC_Req!$A$2:$J$82,8))</f>
        <v/>
      </c>
      <c r="R31" s="287"/>
      <c r="S31" s="166" t="str">
        <f t="shared" si="4"/>
        <v/>
      </c>
      <c r="T31" s="156" t="str">
        <f>IF(OR($D31="",$E31=""),"",VLOOKUP($AG31,IC_Req!$A$2:$J$82,9))</f>
        <v/>
      </c>
      <c r="U31" s="157" t="str">
        <f t="shared" ref="U31:U40" si="6">IF($D31="","",$K$6+AE31)</f>
        <v/>
      </c>
      <c r="V31" s="158" t="str">
        <f>IF(OR($D31="",$E31="",GlobalParameters!$C$12=""),"",$AC31)</f>
        <v/>
      </c>
      <c r="W31" s="159"/>
      <c r="X31" s="283"/>
      <c r="Y31" s="283"/>
      <c r="Z31" s="283"/>
      <c r="AA31" s="283"/>
      <c r="AB31" s="287"/>
      <c r="AC31" s="160" t="str">
        <f>IF(OR($D31="",$E31="",GlobalParameters!$C$12=""),"",MIN(VLOOKUP($AG31,IC_Req!$A$2:$J$82,10),$AD31))</f>
        <v/>
      </c>
      <c r="AD31" s="283"/>
      <c r="AE31" s="283"/>
      <c r="AF31" s="159"/>
      <c r="AG31" s="134" t="e">
        <f>VLOOKUP($D31,IC_Req!$N$2:$O$10,2)+VLOOKUP($E31,IC_Req!$P$2:$Q$4,2)+VLOOKUP(GlobalParameters!$C$12,IC_Req!$R$2:$S$4,2)</f>
        <v>#N/A</v>
      </c>
    </row>
    <row r="32" spans="1:36" x14ac:dyDescent="0.25">
      <c r="A32" s="133"/>
      <c r="B32" s="283"/>
      <c r="C32" s="283"/>
      <c r="D32" s="284"/>
      <c r="E32" s="284"/>
      <c r="F32" s="285"/>
      <c r="G32" s="155" t="str">
        <f t="shared" si="0"/>
        <v/>
      </c>
      <c r="H32" s="156" t="str">
        <f>IF(OR($D32="",$E32=""),"",VLOOKUP($AG32,IC_Req!$A$2:$J$82,5))</f>
        <v/>
      </c>
      <c r="I32" s="285"/>
      <c r="J32" s="155" t="str">
        <f t="shared" si="1"/>
        <v/>
      </c>
      <c r="K32" s="156" t="str">
        <f>IF(OR($D32="",$E32=""),"",VLOOKUP($AG32,IC_Req!$A$2:$J$82,6))</f>
        <v/>
      </c>
      <c r="L32" s="285"/>
      <c r="M32" s="155" t="str">
        <f t="shared" si="2"/>
        <v/>
      </c>
      <c r="N32" s="156" t="str">
        <f>IF(OR($D32="",$E32=""),"",VLOOKUP($AG32,IC_Req!$A$2:$J$82,7))</f>
        <v/>
      </c>
      <c r="O32" s="287"/>
      <c r="P32" s="166" t="str">
        <f t="shared" si="3"/>
        <v/>
      </c>
      <c r="Q32" s="156" t="str">
        <f>IF(OR($D32="",$E32=""),"",VLOOKUP($AG32,IC_Req!$A$2:$J$82,8))</f>
        <v/>
      </c>
      <c r="R32" s="287"/>
      <c r="S32" s="166" t="str">
        <f t="shared" si="4"/>
        <v/>
      </c>
      <c r="T32" s="156" t="str">
        <f>IF(OR($D32="",$E32=""),"",VLOOKUP($AG32,IC_Req!$A$2:$J$82,9))</f>
        <v/>
      </c>
      <c r="U32" s="157" t="str">
        <f t="shared" si="6"/>
        <v/>
      </c>
      <c r="V32" s="158" t="str">
        <f>IF(OR($D32="",$E32="",GlobalParameters!$C$12=""),"",$AC32)</f>
        <v/>
      </c>
      <c r="W32" s="159"/>
      <c r="X32" s="283"/>
      <c r="Y32" s="283"/>
      <c r="Z32" s="283"/>
      <c r="AA32" s="283"/>
      <c r="AB32" s="287"/>
      <c r="AC32" s="160" t="str">
        <f>IF(OR($D32="",$E32="",GlobalParameters!$C$12=""),"",MIN(VLOOKUP($AG32,IC_Req!$A$2:$J$82,10),$AD32))</f>
        <v/>
      </c>
      <c r="AD32" s="283"/>
      <c r="AE32" s="283"/>
      <c r="AF32" s="159"/>
      <c r="AG32" s="134" t="e">
        <f>VLOOKUP($D32,IC_Req!$N$2:$O$10,2)+VLOOKUP($E32,IC_Req!$P$2:$Q$4,2)+VLOOKUP(GlobalParameters!$C$12,IC_Req!$R$2:$S$4,2)</f>
        <v>#N/A</v>
      </c>
    </row>
    <row r="33" spans="1:33" x14ac:dyDescent="0.25">
      <c r="A33" s="133"/>
      <c r="B33" s="283"/>
      <c r="C33" s="283"/>
      <c r="D33" s="284"/>
      <c r="E33" s="284"/>
      <c r="F33" s="285"/>
      <c r="G33" s="155" t="str">
        <f t="shared" si="0"/>
        <v/>
      </c>
      <c r="H33" s="156" t="str">
        <f>IF(OR($D33="",$E33=""),"",VLOOKUP($AG33,IC_Req!$A$2:$J$82,5))</f>
        <v/>
      </c>
      <c r="I33" s="285"/>
      <c r="J33" s="155" t="str">
        <f t="shared" si="1"/>
        <v/>
      </c>
      <c r="K33" s="156" t="str">
        <f>IF(OR($D33="",$E33=""),"",VLOOKUP($AG33,IC_Req!$A$2:$J$82,6))</f>
        <v/>
      </c>
      <c r="L33" s="285"/>
      <c r="M33" s="155" t="str">
        <f t="shared" si="2"/>
        <v/>
      </c>
      <c r="N33" s="156" t="str">
        <f>IF(OR($D33="",$E33=""),"",VLOOKUP($AG33,IC_Req!$A$2:$J$82,7))</f>
        <v/>
      </c>
      <c r="O33" s="287"/>
      <c r="P33" s="166" t="str">
        <f t="shared" si="3"/>
        <v/>
      </c>
      <c r="Q33" s="156" t="str">
        <f>IF(OR($D33="",$E33=""),"",VLOOKUP($AG33,IC_Req!$A$2:$J$82,8))</f>
        <v/>
      </c>
      <c r="R33" s="287"/>
      <c r="S33" s="166" t="str">
        <f t="shared" si="4"/>
        <v/>
      </c>
      <c r="T33" s="156" t="str">
        <f>IF(OR($D33="",$E33=""),"",VLOOKUP($AG33,IC_Req!$A$2:$J$82,9))</f>
        <v/>
      </c>
      <c r="U33" s="157" t="str">
        <f t="shared" si="6"/>
        <v/>
      </c>
      <c r="V33" s="158" t="str">
        <f>IF(OR($D33="",$E33="",GlobalParameters!$C$12=""),"",$AC33)</f>
        <v/>
      </c>
      <c r="W33" s="159"/>
      <c r="X33" s="283"/>
      <c r="Y33" s="283"/>
      <c r="Z33" s="283"/>
      <c r="AA33" s="283"/>
      <c r="AB33" s="287"/>
      <c r="AC33" s="160" t="str">
        <f>IF(OR($D33="",$E33="",GlobalParameters!$C$12=""),"",MIN(VLOOKUP($AG33,IC_Req!$A$2:$J$82,10),$AD33))</f>
        <v/>
      </c>
      <c r="AD33" s="283"/>
      <c r="AE33" s="283"/>
      <c r="AF33" s="159"/>
      <c r="AG33" s="134" t="e">
        <f>VLOOKUP($D33,IC_Req!$N$2:$O$10,2)+VLOOKUP($E33,IC_Req!$P$2:$Q$4,2)+VLOOKUP(GlobalParameters!$C$12,IC_Req!$R$2:$S$4,2)</f>
        <v>#N/A</v>
      </c>
    </row>
    <row r="34" spans="1:33" x14ac:dyDescent="0.25">
      <c r="A34" s="133"/>
      <c r="B34" s="283"/>
      <c r="C34" s="283"/>
      <c r="D34" s="284"/>
      <c r="E34" s="284"/>
      <c r="F34" s="285"/>
      <c r="G34" s="155" t="str">
        <f t="shared" si="0"/>
        <v/>
      </c>
      <c r="H34" s="156" t="str">
        <f>IF(OR($D34="",$E34=""),"",VLOOKUP($AG34,IC_Req!$A$2:$J$82,5))</f>
        <v/>
      </c>
      <c r="I34" s="285"/>
      <c r="J34" s="155" t="str">
        <f t="shared" si="1"/>
        <v/>
      </c>
      <c r="K34" s="156" t="str">
        <f>IF(OR($D34="",$E34=""),"",VLOOKUP($AG34,IC_Req!$A$2:$J$82,6))</f>
        <v/>
      </c>
      <c r="L34" s="285"/>
      <c r="M34" s="155" t="str">
        <f t="shared" si="2"/>
        <v/>
      </c>
      <c r="N34" s="156" t="str">
        <f>IF(OR($D34="",$E34=""),"",VLOOKUP($AG34,IC_Req!$A$2:$J$82,7))</f>
        <v/>
      </c>
      <c r="O34" s="287"/>
      <c r="P34" s="166" t="str">
        <f t="shared" si="3"/>
        <v/>
      </c>
      <c r="Q34" s="156" t="str">
        <f>IF(OR($D34="",$E34=""),"",VLOOKUP($AG34,IC_Req!$A$2:$J$82,8))</f>
        <v/>
      </c>
      <c r="R34" s="287"/>
      <c r="S34" s="166" t="str">
        <f t="shared" si="4"/>
        <v/>
      </c>
      <c r="T34" s="156" t="str">
        <f>IF(OR($D34="",$E34=""),"",VLOOKUP($AG34,IC_Req!$A$2:$J$82,9))</f>
        <v/>
      </c>
      <c r="U34" s="157" t="str">
        <f t="shared" si="6"/>
        <v/>
      </c>
      <c r="V34" s="158" t="str">
        <f>IF(OR($D34="",$E34="",GlobalParameters!$C$12=""),"",$AC34)</f>
        <v/>
      </c>
      <c r="W34" s="159"/>
      <c r="X34" s="283"/>
      <c r="Y34" s="283"/>
      <c r="Z34" s="283"/>
      <c r="AA34" s="283"/>
      <c r="AB34" s="287"/>
      <c r="AC34" s="160" t="str">
        <f>IF(OR($D34="",$E34="",GlobalParameters!$C$12=""),"",MIN(VLOOKUP($AG34,IC_Req!$A$2:$J$82,10),$AD34))</f>
        <v/>
      </c>
      <c r="AD34" s="283"/>
      <c r="AE34" s="283"/>
      <c r="AF34" s="159"/>
      <c r="AG34" s="134" t="e">
        <f>VLOOKUP($D34,IC_Req!$N$2:$O$10,2)+VLOOKUP($E34,IC_Req!$P$2:$Q$4,2)+VLOOKUP(GlobalParameters!$C$12,IC_Req!$R$2:$S$4,2)</f>
        <v>#N/A</v>
      </c>
    </row>
    <row r="35" spans="1:33" x14ac:dyDescent="0.25">
      <c r="A35" s="133"/>
      <c r="B35" s="283"/>
      <c r="C35" s="283"/>
      <c r="D35" s="284"/>
      <c r="E35" s="284"/>
      <c r="F35" s="285"/>
      <c r="G35" s="155" t="str">
        <f t="shared" si="0"/>
        <v/>
      </c>
      <c r="H35" s="156" t="str">
        <f>IF(OR($D35="",$E35=""),"",VLOOKUP($AG35,IC_Req!$A$2:$J$82,5))</f>
        <v/>
      </c>
      <c r="I35" s="285"/>
      <c r="J35" s="155" t="str">
        <f t="shared" si="1"/>
        <v/>
      </c>
      <c r="K35" s="156" t="str">
        <f>IF(OR($D35="",$E35=""),"",VLOOKUP($AG35,IC_Req!$A$2:$J$82,6))</f>
        <v/>
      </c>
      <c r="L35" s="285"/>
      <c r="M35" s="155" t="str">
        <f t="shared" si="2"/>
        <v/>
      </c>
      <c r="N35" s="156" t="str">
        <f>IF(OR($D35="",$E35=""),"",VLOOKUP($AG35,IC_Req!$A$2:$J$82,7))</f>
        <v/>
      </c>
      <c r="O35" s="287"/>
      <c r="P35" s="166" t="str">
        <f t="shared" si="3"/>
        <v/>
      </c>
      <c r="Q35" s="156" t="str">
        <f>IF(OR($D35="",$E35=""),"",VLOOKUP($AG35,IC_Req!$A$2:$J$82,8))</f>
        <v/>
      </c>
      <c r="R35" s="287"/>
      <c r="S35" s="166" t="str">
        <f t="shared" si="4"/>
        <v/>
      </c>
      <c r="T35" s="156" t="str">
        <f>IF(OR($D35="",$E35=""),"",VLOOKUP($AG35,IC_Req!$A$2:$J$82,9))</f>
        <v/>
      </c>
      <c r="U35" s="157" t="str">
        <f t="shared" si="6"/>
        <v/>
      </c>
      <c r="V35" s="158" t="str">
        <f>IF(OR($D35="",$E35="",GlobalParameters!$C$12=""),"",$AC35)</f>
        <v/>
      </c>
      <c r="W35" s="159"/>
      <c r="X35" s="283"/>
      <c r="Y35" s="283"/>
      <c r="Z35" s="283"/>
      <c r="AA35" s="283"/>
      <c r="AB35" s="287"/>
      <c r="AC35" s="160" t="str">
        <f>IF(OR($D35="",$E35="",GlobalParameters!$C$12=""),"",MIN(VLOOKUP($AG35,IC_Req!$A$2:$J$82,10),$AD35))</f>
        <v/>
      </c>
      <c r="AD35" s="283"/>
      <c r="AE35" s="283"/>
      <c r="AF35" s="159"/>
      <c r="AG35" s="134" t="e">
        <f>VLOOKUP($D35,IC_Req!$N$2:$O$10,2)+VLOOKUP($E35,IC_Req!$P$2:$Q$4,2)+VLOOKUP(GlobalParameters!$C$12,IC_Req!$R$2:$S$4,2)</f>
        <v>#N/A</v>
      </c>
    </row>
    <row r="36" spans="1:33" x14ac:dyDescent="0.25">
      <c r="A36" s="133"/>
      <c r="B36" s="283"/>
      <c r="C36" s="283"/>
      <c r="D36" s="284"/>
      <c r="E36" s="284"/>
      <c r="F36" s="285"/>
      <c r="G36" s="155" t="str">
        <f t="shared" si="0"/>
        <v/>
      </c>
      <c r="H36" s="156" t="str">
        <f>IF(OR($D36="",$E36=""),"",VLOOKUP($AG36,IC_Req!$A$2:$J$82,5))</f>
        <v/>
      </c>
      <c r="I36" s="285"/>
      <c r="J36" s="155" t="str">
        <f t="shared" si="1"/>
        <v/>
      </c>
      <c r="K36" s="156" t="str">
        <f>IF(OR($D36="",$E36=""),"",VLOOKUP($AG36,IC_Req!$A$2:$J$82,6))</f>
        <v/>
      </c>
      <c r="L36" s="285"/>
      <c r="M36" s="155" t="str">
        <f t="shared" si="2"/>
        <v/>
      </c>
      <c r="N36" s="156" t="str">
        <f>IF(OR($D36="",$E36=""),"",VLOOKUP($AG36,IC_Req!$A$2:$J$82,7))</f>
        <v/>
      </c>
      <c r="O36" s="287"/>
      <c r="P36" s="166" t="str">
        <f t="shared" si="3"/>
        <v/>
      </c>
      <c r="Q36" s="156" t="str">
        <f>IF(OR($D36="",$E36=""),"",VLOOKUP($AG36,IC_Req!$A$2:$J$82,8))</f>
        <v/>
      </c>
      <c r="R36" s="287"/>
      <c r="S36" s="166" t="str">
        <f t="shared" si="4"/>
        <v/>
      </c>
      <c r="T36" s="156" t="str">
        <f>IF(OR($D36="",$E36=""),"",VLOOKUP($AG36,IC_Req!$A$2:$J$82,9))</f>
        <v/>
      </c>
      <c r="U36" s="157" t="str">
        <f t="shared" si="6"/>
        <v/>
      </c>
      <c r="V36" s="158" t="str">
        <f>IF(OR($D36="",$E36="",GlobalParameters!$C$12=""),"",$AC36)</f>
        <v/>
      </c>
      <c r="W36" s="159"/>
      <c r="X36" s="283"/>
      <c r="Y36" s="283"/>
      <c r="Z36" s="283"/>
      <c r="AA36" s="283"/>
      <c r="AB36" s="287"/>
      <c r="AC36" s="160" t="str">
        <f>IF(OR($D36="",$E36="",GlobalParameters!$C$12=""),"",MIN(VLOOKUP($AG36,IC_Req!$A$2:$J$82,10),$AD36))</f>
        <v/>
      </c>
      <c r="AD36" s="283"/>
      <c r="AE36" s="283"/>
      <c r="AF36" s="159"/>
      <c r="AG36" s="134" t="e">
        <f>VLOOKUP($D36,IC_Req!$N$2:$O$10,2)+VLOOKUP($E36,IC_Req!$P$2:$Q$4,2)+VLOOKUP(GlobalParameters!$C$12,IC_Req!$R$2:$S$4,2)</f>
        <v>#N/A</v>
      </c>
    </row>
    <row r="37" spans="1:33" x14ac:dyDescent="0.25">
      <c r="A37" s="133"/>
      <c r="B37" s="283"/>
      <c r="C37" s="283"/>
      <c r="D37" s="284"/>
      <c r="E37" s="284"/>
      <c r="F37" s="285"/>
      <c r="G37" s="155" t="str">
        <f t="shared" si="0"/>
        <v/>
      </c>
      <c r="H37" s="156" t="str">
        <f>IF(OR($D37="",$E37=""),"",VLOOKUP($AG37,IC_Req!$A$2:$J$82,5))</f>
        <v/>
      </c>
      <c r="I37" s="285"/>
      <c r="J37" s="155" t="str">
        <f t="shared" si="1"/>
        <v/>
      </c>
      <c r="K37" s="156" t="str">
        <f>IF(OR($D37="",$E37=""),"",VLOOKUP($AG37,IC_Req!$A$2:$J$82,6))</f>
        <v/>
      </c>
      <c r="L37" s="285"/>
      <c r="M37" s="155" t="str">
        <f t="shared" si="2"/>
        <v/>
      </c>
      <c r="N37" s="156" t="str">
        <f>IF(OR($D37="",$E37=""),"",VLOOKUP($AG37,IC_Req!$A$2:$J$82,7))</f>
        <v/>
      </c>
      <c r="O37" s="287"/>
      <c r="P37" s="166" t="str">
        <f t="shared" si="3"/>
        <v/>
      </c>
      <c r="Q37" s="156" t="str">
        <f>IF(OR($D37="",$E37=""),"",VLOOKUP($AG37,IC_Req!$A$2:$J$82,8))</f>
        <v/>
      </c>
      <c r="R37" s="287"/>
      <c r="S37" s="166" t="str">
        <f t="shared" si="4"/>
        <v/>
      </c>
      <c r="T37" s="156" t="str">
        <f>IF(OR($D37="",$E37=""),"",VLOOKUP($AG37,IC_Req!$A$2:$J$82,9))</f>
        <v/>
      </c>
      <c r="U37" s="157" t="str">
        <f t="shared" si="6"/>
        <v/>
      </c>
      <c r="V37" s="158" t="str">
        <f>IF(OR($D37="",$E37="",GlobalParameters!$C$12=""),"",$AC37)</f>
        <v/>
      </c>
      <c r="W37" s="159"/>
      <c r="X37" s="283"/>
      <c r="Y37" s="283"/>
      <c r="Z37" s="283"/>
      <c r="AA37" s="283"/>
      <c r="AB37" s="287"/>
      <c r="AC37" s="160" t="str">
        <f>IF(OR($D37="",$E37="",GlobalParameters!$C$12=""),"",MIN(VLOOKUP($AG37,IC_Req!$A$2:$J$82,10),$AD37))</f>
        <v/>
      </c>
      <c r="AD37" s="283"/>
      <c r="AE37" s="283"/>
      <c r="AF37" s="159"/>
      <c r="AG37" s="134" t="e">
        <f>VLOOKUP($D37,IC_Req!$N$2:$O$10,2)+VLOOKUP($E37,IC_Req!$P$2:$Q$4,2)+VLOOKUP(GlobalParameters!$C$12,IC_Req!$R$2:$S$4,2)</f>
        <v>#N/A</v>
      </c>
    </row>
    <row r="38" spans="1:33" x14ac:dyDescent="0.25">
      <c r="A38" s="133"/>
      <c r="B38" s="283"/>
      <c r="C38" s="283"/>
      <c r="D38" s="284"/>
      <c r="E38" s="284"/>
      <c r="F38" s="285"/>
      <c r="G38" s="155" t="str">
        <f t="shared" si="0"/>
        <v/>
      </c>
      <c r="H38" s="156" t="str">
        <f>IF(OR($D38="",$E38=""),"",VLOOKUP($AG38,IC_Req!$A$2:$J$82,5))</f>
        <v/>
      </c>
      <c r="I38" s="285"/>
      <c r="J38" s="155" t="str">
        <f t="shared" si="1"/>
        <v/>
      </c>
      <c r="K38" s="156" t="str">
        <f>IF(OR($D38="",$E38=""),"",VLOOKUP($AG38,IC_Req!$A$2:$J$82,6))</f>
        <v/>
      </c>
      <c r="L38" s="285"/>
      <c r="M38" s="155" t="str">
        <f t="shared" si="2"/>
        <v/>
      </c>
      <c r="N38" s="156" t="str">
        <f>IF(OR($D38="",$E38=""),"",VLOOKUP($AG38,IC_Req!$A$2:$J$82,7))</f>
        <v/>
      </c>
      <c r="O38" s="287"/>
      <c r="P38" s="166" t="str">
        <f t="shared" si="3"/>
        <v/>
      </c>
      <c r="Q38" s="156" t="str">
        <f>IF(OR($D38="",$E38=""),"",VLOOKUP($AG38,IC_Req!$A$2:$J$82,8))</f>
        <v/>
      </c>
      <c r="R38" s="287"/>
      <c r="S38" s="166" t="str">
        <f t="shared" si="4"/>
        <v/>
      </c>
      <c r="T38" s="156" t="str">
        <f>IF(OR($D38="",$E38=""),"",VLOOKUP($AG38,IC_Req!$A$2:$J$82,9))</f>
        <v/>
      </c>
      <c r="U38" s="157" t="str">
        <f t="shared" si="6"/>
        <v/>
      </c>
      <c r="V38" s="158" t="str">
        <f>IF(OR($D38="",$E38="",GlobalParameters!$C$12=""),"",$AC38)</f>
        <v/>
      </c>
      <c r="W38" s="159"/>
      <c r="X38" s="283"/>
      <c r="Y38" s="283"/>
      <c r="Z38" s="283"/>
      <c r="AA38" s="283"/>
      <c r="AB38" s="287"/>
      <c r="AC38" s="160" t="str">
        <f>IF(OR($D38="",$E38="",GlobalParameters!$C$12=""),"",MIN(VLOOKUP($AG38,IC_Req!$A$2:$J$82,10),$AD38))</f>
        <v/>
      </c>
      <c r="AD38" s="283"/>
      <c r="AE38" s="283"/>
      <c r="AF38" s="159"/>
      <c r="AG38" s="134" t="e">
        <f>VLOOKUP($D38,IC_Req!$N$2:$O$10,2)+VLOOKUP($E38,IC_Req!$P$2:$Q$4,2)+VLOOKUP(GlobalParameters!$C$12,IC_Req!$R$2:$S$4,2)</f>
        <v>#N/A</v>
      </c>
    </row>
    <row r="39" spans="1:33" x14ac:dyDescent="0.25">
      <c r="A39" s="133"/>
      <c r="B39" s="283"/>
      <c r="C39" s="283"/>
      <c r="D39" s="284"/>
      <c r="E39" s="284"/>
      <c r="F39" s="285"/>
      <c r="G39" s="155" t="str">
        <f t="shared" si="0"/>
        <v/>
      </c>
      <c r="H39" s="156" t="str">
        <f>IF(OR($D39="",$E39=""),"",VLOOKUP($AG39,IC_Req!$A$2:$J$82,5))</f>
        <v/>
      </c>
      <c r="I39" s="285"/>
      <c r="J39" s="155" t="str">
        <f t="shared" si="1"/>
        <v/>
      </c>
      <c r="K39" s="156" t="str">
        <f>IF(OR($D39="",$E39=""),"",VLOOKUP($AG39,IC_Req!$A$2:$J$82,6))</f>
        <v/>
      </c>
      <c r="L39" s="285"/>
      <c r="M39" s="155" t="str">
        <f t="shared" si="2"/>
        <v/>
      </c>
      <c r="N39" s="156" t="str">
        <f>IF(OR($D39="",$E39=""),"",VLOOKUP($AG39,IC_Req!$A$2:$J$82,7))</f>
        <v/>
      </c>
      <c r="O39" s="287"/>
      <c r="P39" s="166" t="str">
        <f t="shared" si="3"/>
        <v/>
      </c>
      <c r="Q39" s="156" t="str">
        <f>IF(OR($D39="",$E39=""),"",VLOOKUP($AG39,IC_Req!$A$2:$J$82,8))</f>
        <v/>
      </c>
      <c r="R39" s="287"/>
      <c r="S39" s="166" t="str">
        <f t="shared" si="4"/>
        <v/>
      </c>
      <c r="T39" s="156" t="str">
        <f>IF(OR($D39="",$E39=""),"",VLOOKUP($AG39,IC_Req!$A$2:$J$82,9))</f>
        <v/>
      </c>
      <c r="U39" s="157" t="str">
        <f t="shared" si="6"/>
        <v/>
      </c>
      <c r="V39" s="158" t="str">
        <f>IF(OR($D39="",$E39="",GlobalParameters!$C$12=""),"",$AC39)</f>
        <v/>
      </c>
      <c r="W39" s="159"/>
      <c r="X39" s="283"/>
      <c r="Y39" s="283"/>
      <c r="Z39" s="283"/>
      <c r="AA39" s="283"/>
      <c r="AB39" s="287"/>
      <c r="AC39" s="160" t="str">
        <f>IF(OR($D39="",$E39="",GlobalParameters!$C$12=""),"",MIN(VLOOKUP($AG39,IC_Req!$A$2:$J$82,10),$AD39))</f>
        <v/>
      </c>
      <c r="AD39" s="283"/>
      <c r="AE39" s="283"/>
      <c r="AF39" s="159"/>
      <c r="AG39" s="134" t="e">
        <f>VLOOKUP($D39,IC_Req!$N$2:$O$10,2)+VLOOKUP($E39,IC_Req!$P$2:$Q$4,2)+VLOOKUP(GlobalParameters!$C$12,IC_Req!$R$2:$S$4,2)</f>
        <v>#N/A</v>
      </c>
    </row>
    <row r="40" spans="1:33" x14ac:dyDescent="0.25">
      <c r="A40" s="133"/>
      <c r="B40" s="283"/>
      <c r="C40" s="283"/>
      <c r="D40" s="284"/>
      <c r="E40" s="284"/>
      <c r="F40" s="285"/>
      <c r="G40" s="155" t="str">
        <f t="shared" si="0"/>
        <v/>
      </c>
      <c r="H40" s="156" t="str">
        <f>IF(OR($D40="",$E40=""),"",VLOOKUP($AG40,IC_Req!$A$2:$J$82,5))</f>
        <v/>
      </c>
      <c r="I40" s="285"/>
      <c r="J40" s="155" t="str">
        <f t="shared" si="1"/>
        <v/>
      </c>
      <c r="K40" s="156" t="str">
        <f>IF(OR($D40="",$E40=""),"",VLOOKUP($AG40,IC_Req!$A$2:$J$82,6))</f>
        <v/>
      </c>
      <c r="L40" s="285"/>
      <c r="M40" s="155" t="str">
        <f t="shared" si="2"/>
        <v/>
      </c>
      <c r="N40" s="156" t="str">
        <f>IF(OR($D40="",$E40=""),"",VLOOKUP($AG40,IC_Req!$A$2:$J$82,7))</f>
        <v/>
      </c>
      <c r="O40" s="287"/>
      <c r="P40" s="166" t="str">
        <f t="shared" si="3"/>
        <v/>
      </c>
      <c r="Q40" s="156" t="str">
        <f>IF(OR($D40="",$E40=""),"",VLOOKUP($AG40,IC_Req!$A$2:$J$82,8))</f>
        <v/>
      </c>
      <c r="R40" s="287"/>
      <c r="S40" s="166" t="str">
        <f t="shared" si="4"/>
        <v/>
      </c>
      <c r="T40" s="156" t="str">
        <f>IF(OR($D40="",$E40=""),"",VLOOKUP($AG40,IC_Req!$A$2:$J$82,9))</f>
        <v/>
      </c>
      <c r="U40" s="157" t="str">
        <f t="shared" si="6"/>
        <v/>
      </c>
      <c r="V40" s="158" t="str">
        <f>IF(OR($D40="",$E40="",GlobalParameters!$C$12=""),"",$AC40)</f>
        <v/>
      </c>
      <c r="W40" s="159"/>
      <c r="X40" s="283"/>
      <c r="Y40" s="283"/>
      <c r="Z40" s="283"/>
      <c r="AA40" s="283"/>
      <c r="AB40" s="287"/>
      <c r="AC40" s="160" t="str">
        <f>IF(OR($D40="",$E40="",GlobalParameters!$C$12=""),"",MIN(VLOOKUP($AG40,IC_Req!$A$2:$J$82,10),$AD40))</f>
        <v/>
      </c>
      <c r="AD40" s="283"/>
      <c r="AE40" s="283"/>
      <c r="AF40" s="159"/>
      <c r="AG40" s="134" t="e">
        <f>VLOOKUP($D40,IC_Req!$N$2:$O$10,2)+VLOOKUP($E40,IC_Req!$P$2:$Q$4,2)+VLOOKUP(GlobalParameters!$C$12,IC_Req!$R$2:$S$4,2)</f>
        <v>#N/A</v>
      </c>
    </row>
    <row r="41" spans="1:33" x14ac:dyDescent="0.25">
      <c r="A41" s="133"/>
      <c r="B41" s="283"/>
      <c r="C41" s="283"/>
      <c r="D41" s="284"/>
      <c r="E41" s="284"/>
      <c r="F41" s="285"/>
      <c r="G41" s="155" t="str">
        <f t="shared" si="0"/>
        <v/>
      </c>
      <c r="H41" s="156" t="str">
        <f>IF(OR($D41="",$E41=""),"",VLOOKUP($AG41,IC_Req!$A$2:$J$82,5))</f>
        <v/>
      </c>
      <c r="I41" s="285"/>
      <c r="J41" s="155" t="str">
        <f t="shared" si="1"/>
        <v/>
      </c>
      <c r="K41" s="156" t="str">
        <f>IF(OR($D41="",$E41=""),"",VLOOKUP($AG41,IC_Req!$A$2:$J$82,6))</f>
        <v/>
      </c>
      <c r="L41" s="285"/>
      <c r="M41" s="155" t="str">
        <f t="shared" si="2"/>
        <v/>
      </c>
      <c r="N41" s="156" t="str">
        <f>IF(OR($D41="",$E41=""),"",VLOOKUP($AG41,IC_Req!$A$2:$J$82,7))</f>
        <v/>
      </c>
      <c r="O41" s="287"/>
      <c r="P41" s="166" t="str">
        <f t="shared" si="3"/>
        <v/>
      </c>
      <c r="Q41" s="156" t="str">
        <f>IF(OR($D41="",$E41=""),"",VLOOKUP($AG41,IC_Req!$A$2:$J$82,8))</f>
        <v/>
      </c>
      <c r="R41" s="287"/>
      <c r="S41" s="166" t="str">
        <f t="shared" si="4"/>
        <v/>
      </c>
      <c r="T41" s="156" t="str">
        <f>IF(OR($D41="",$E41=""),"",VLOOKUP($AG41,IC_Req!$A$2:$J$82,9))</f>
        <v/>
      </c>
      <c r="U41" s="157" t="str">
        <f t="shared" ref="U41:U104" si="7">IF($D41="","",$K$6+AE41)</f>
        <v/>
      </c>
      <c r="V41" s="158" t="str">
        <f>IF(OR($D41="",$E41="",GlobalParameters!$C$12=""),"",$AC41)</f>
        <v/>
      </c>
      <c r="W41" s="159"/>
      <c r="X41" s="283"/>
      <c r="Y41" s="283"/>
      <c r="Z41" s="283"/>
      <c r="AA41" s="283"/>
      <c r="AB41" s="287"/>
      <c r="AC41" s="160" t="str">
        <f>IF(OR($D41="",$E41="",GlobalParameters!$C$12=""),"",MIN(VLOOKUP($AG41,IC_Req!$A$2:$J$82,10),$AD41))</f>
        <v/>
      </c>
      <c r="AD41" s="283"/>
      <c r="AE41" s="283"/>
      <c r="AF41" s="159"/>
      <c r="AG41" s="134" t="e">
        <f>VLOOKUP($D41,IC_Req!$N$2:$O$10,2)+VLOOKUP($E41,IC_Req!$P$2:$Q$4,2)+VLOOKUP(GlobalParameters!$C$12,IC_Req!$R$2:$S$4,2)</f>
        <v>#N/A</v>
      </c>
    </row>
    <row r="42" spans="1:33" x14ac:dyDescent="0.25">
      <c r="A42" s="133"/>
      <c r="B42" s="283"/>
      <c r="C42" s="283"/>
      <c r="D42" s="284"/>
      <c r="E42" s="284"/>
      <c r="F42" s="285"/>
      <c r="G42" s="155" t="str">
        <f t="shared" si="0"/>
        <v/>
      </c>
      <c r="H42" s="156" t="str">
        <f>IF(OR($D42="",$E42=""),"",VLOOKUP($AG42,IC_Req!$A$2:$J$82,5))</f>
        <v/>
      </c>
      <c r="I42" s="285"/>
      <c r="J42" s="155" t="str">
        <f t="shared" si="1"/>
        <v/>
      </c>
      <c r="K42" s="156" t="str">
        <f>IF(OR($D42="",$E42=""),"",VLOOKUP($AG42,IC_Req!$A$2:$J$82,6))</f>
        <v/>
      </c>
      <c r="L42" s="285"/>
      <c r="M42" s="155" t="str">
        <f t="shared" si="2"/>
        <v/>
      </c>
      <c r="N42" s="156" t="str">
        <f>IF(OR($D42="",$E42=""),"",VLOOKUP($AG42,IC_Req!$A$2:$J$82,7))</f>
        <v/>
      </c>
      <c r="O42" s="287"/>
      <c r="P42" s="166" t="str">
        <f t="shared" si="3"/>
        <v/>
      </c>
      <c r="Q42" s="156" t="str">
        <f>IF(OR($D42="",$E42=""),"",VLOOKUP($AG42,IC_Req!$A$2:$J$82,8))</f>
        <v/>
      </c>
      <c r="R42" s="287"/>
      <c r="S42" s="166" t="str">
        <f t="shared" si="4"/>
        <v/>
      </c>
      <c r="T42" s="156" t="str">
        <f>IF(OR($D42="",$E42=""),"",VLOOKUP($AG42,IC_Req!$A$2:$J$82,9))</f>
        <v/>
      </c>
      <c r="U42" s="157" t="str">
        <f t="shared" si="7"/>
        <v/>
      </c>
      <c r="V42" s="158" t="str">
        <f>IF(OR($D42="",$E42="",GlobalParameters!$C$12=""),"",$AC42)</f>
        <v/>
      </c>
      <c r="W42" s="159"/>
      <c r="X42" s="283"/>
      <c r="Y42" s="283"/>
      <c r="Z42" s="283"/>
      <c r="AA42" s="283"/>
      <c r="AB42" s="287"/>
      <c r="AC42" s="160" t="str">
        <f>IF(OR($D42="",$E42="",GlobalParameters!$C$12=""),"",MIN(VLOOKUP($AG42,IC_Req!$A$2:$J$82,10),$AD42))</f>
        <v/>
      </c>
      <c r="AD42" s="283"/>
      <c r="AE42" s="283"/>
      <c r="AF42" s="159"/>
      <c r="AG42" s="134" t="e">
        <f>VLOOKUP($D42,IC_Req!$N$2:$O$10,2)+VLOOKUP($E42,IC_Req!$P$2:$Q$4,2)+VLOOKUP(GlobalParameters!$C$12,IC_Req!$R$2:$S$4,2)</f>
        <v>#N/A</v>
      </c>
    </row>
    <row r="43" spans="1:33" x14ac:dyDescent="0.25">
      <c r="A43" s="133"/>
      <c r="B43" s="283"/>
      <c r="C43" s="283"/>
      <c r="D43" s="284"/>
      <c r="E43" s="284"/>
      <c r="F43" s="285"/>
      <c r="G43" s="155" t="str">
        <f t="shared" si="0"/>
        <v/>
      </c>
      <c r="H43" s="156" t="str">
        <f>IF(OR($D43="",$E43=""),"",VLOOKUP($AG43,IC_Req!$A$2:$J$82,5))</f>
        <v/>
      </c>
      <c r="I43" s="285"/>
      <c r="J43" s="155" t="str">
        <f t="shared" si="1"/>
        <v/>
      </c>
      <c r="K43" s="156" t="str">
        <f>IF(OR($D43="",$E43=""),"",VLOOKUP($AG43,IC_Req!$A$2:$J$82,6))</f>
        <v/>
      </c>
      <c r="L43" s="285"/>
      <c r="M43" s="155" t="str">
        <f t="shared" si="2"/>
        <v/>
      </c>
      <c r="N43" s="156" t="str">
        <f>IF(OR($D43="",$E43=""),"",VLOOKUP($AG43,IC_Req!$A$2:$J$82,7))</f>
        <v/>
      </c>
      <c r="O43" s="287"/>
      <c r="P43" s="166" t="str">
        <f t="shared" si="3"/>
        <v/>
      </c>
      <c r="Q43" s="156" t="str">
        <f>IF(OR($D43="",$E43=""),"",VLOOKUP($AG43,IC_Req!$A$2:$J$82,8))</f>
        <v/>
      </c>
      <c r="R43" s="287"/>
      <c r="S43" s="166" t="str">
        <f t="shared" si="4"/>
        <v/>
      </c>
      <c r="T43" s="156" t="str">
        <f>IF(OR($D43="",$E43=""),"",VLOOKUP($AG43,IC_Req!$A$2:$J$82,9))</f>
        <v/>
      </c>
      <c r="U43" s="157" t="str">
        <f t="shared" si="7"/>
        <v/>
      </c>
      <c r="V43" s="158" t="str">
        <f>IF(OR($D43="",$E43="",GlobalParameters!$C$12=""),"",$AC43)</f>
        <v/>
      </c>
      <c r="W43" s="159"/>
      <c r="X43" s="283"/>
      <c r="Y43" s="283"/>
      <c r="Z43" s="283"/>
      <c r="AA43" s="283"/>
      <c r="AB43" s="287"/>
      <c r="AC43" s="160" t="str">
        <f>IF(OR($D43="",$E43="",GlobalParameters!$C$12=""),"",MIN(VLOOKUP($AG43,IC_Req!$A$2:$J$82,10),$AD43))</f>
        <v/>
      </c>
      <c r="AD43" s="283"/>
      <c r="AE43" s="283"/>
      <c r="AF43" s="159"/>
      <c r="AG43" s="134" t="e">
        <f>VLOOKUP($D43,IC_Req!$N$2:$O$10,2)+VLOOKUP($E43,IC_Req!$P$2:$Q$4,2)+VLOOKUP(GlobalParameters!$C$12,IC_Req!$R$2:$S$4,2)</f>
        <v>#N/A</v>
      </c>
    </row>
    <row r="44" spans="1:33" x14ac:dyDescent="0.25">
      <c r="A44" s="133"/>
      <c r="B44" s="283"/>
      <c r="C44" s="283"/>
      <c r="D44" s="284"/>
      <c r="E44" s="284"/>
      <c r="F44" s="285"/>
      <c r="G44" s="155" t="str">
        <f t="shared" si="0"/>
        <v/>
      </c>
      <c r="H44" s="156" t="str">
        <f>IF(OR($D44="",$E44=""),"",VLOOKUP($AG44,IC_Req!$A$2:$J$82,5))</f>
        <v/>
      </c>
      <c r="I44" s="285"/>
      <c r="J44" s="155" t="str">
        <f t="shared" si="1"/>
        <v/>
      </c>
      <c r="K44" s="156" t="str">
        <f>IF(OR($D44="",$E44=""),"",VLOOKUP($AG44,IC_Req!$A$2:$J$82,6))</f>
        <v/>
      </c>
      <c r="L44" s="285"/>
      <c r="M44" s="155" t="str">
        <f t="shared" si="2"/>
        <v/>
      </c>
      <c r="N44" s="156" t="str">
        <f>IF(OR($D44="",$E44=""),"",VLOOKUP($AG44,IC_Req!$A$2:$J$82,7))</f>
        <v/>
      </c>
      <c r="O44" s="287"/>
      <c r="P44" s="166" t="str">
        <f t="shared" si="3"/>
        <v/>
      </c>
      <c r="Q44" s="156" t="str">
        <f>IF(OR($D44="",$E44=""),"",VLOOKUP($AG44,IC_Req!$A$2:$J$82,8))</f>
        <v/>
      </c>
      <c r="R44" s="287"/>
      <c r="S44" s="166" t="str">
        <f t="shared" si="4"/>
        <v/>
      </c>
      <c r="T44" s="156" t="str">
        <f>IF(OR($D44="",$E44=""),"",VLOOKUP($AG44,IC_Req!$A$2:$J$82,9))</f>
        <v/>
      </c>
      <c r="U44" s="157" t="str">
        <f t="shared" si="7"/>
        <v/>
      </c>
      <c r="V44" s="158" t="str">
        <f>IF(OR($D44="",$E44="",GlobalParameters!$C$12=""),"",$AC44)</f>
        <v/>
      </c>
      <c r="W44" s="159"/>
      <c r="X44" s="283"/>
      <c r="Y44" s="283"/>
      <c r="Z44" s="283"/>
      <c r="AA44" s="283"/>
      <c r="AB44" s="287"/>
      <c r="AC44" s="160" t="str">
        <f>IF(OR($D44="",$E44="",GlobalParameters!$C$12=""),"",MIN(VLOOKUP($AG44,IC_Req!$A$2:$J$82,10),$AD44))</f>
        <v/>
      </c>
      <c r="AD44" s="283"/>
      <c r="AE44" s="283"/>
      <c r="AF44" s="159"/>
      <c r="AG44" s="134" t="e">
        <f>VLOOKUP($D44,IC_Req!$N$2:$O$10,2)+VLOOKUP($E44,IC_Req!$P$2:$Q$4,2)+VLOOKUP(GlobalParameters!$C$12,IC_Req!$R$2:$S$4,2)</f>
        <v>#N/A</v>
      </c>
    </row>
    <row r="45" spans="1:33" x14ac:dyDescent="0.25">
      <c r="A45" s="133"/>
      <c r="B45" s="283"/>
      <c r="C45" s="283"/>
      <c r="D45" s="284"/>
      <c r="E45" s="284"/>
      <c r="F45" s="285"/>
      <c r="G45" s="155" t="str">
        <f t="shared" si="0"/>
        <v/>
      </c>
      <c r="H45" s="156" t="str">
        <f>IF(OR($D45="",$E45=""),"",VLOOKUP($AG45,IC_Req!$A$2:$J$82,5))</f>
        <v/>
      </c>
      <c r="I45" s="285"/>
      <c r="J45" s="155" t="str">
        <f t="shared" si="1"/>
        <v/>
      </c>
      <c r="K45" s="156" t="str">
        <f>IF(OR($D45="",$E45=""),"",VLOOKUP($AG45,IC_Req!$A$2:$J$82,6))</f>
        <v/>
      </c>
      <c r="L45" s="285"/>
      <c r="M45" s="155" t="str">
        <f t="shared" si="2"/>
        <v/>
      </c>
      <c r="N45" s="156" t="str">
        <f>IF(OR($D45="",$E45=""),"",VLOOKUP($AG45,IC_Req!$A$2:$J$82,7))</f>
        <v/>
      </c>
      <c r="O45" s="287"/>
      <c r="P45" s="166" t="str">
        <f t="shared" si="3"/>
        <v/>
      </c>
      <c r="Q45" s="156" t="str">
        <f>IF(OR($D45="",$E45=""),"",VLOOKUP($AG45,IC_Req!$A$2:$J$82,8))</f>
        <v/>
      </c>
      <c r="R45" s="287"/>
      <c r="S45" s="166" t="str">
        <f t="shared" si="4"/>
        <v/>
      </c>
      <c r="T45" s="156" t="str">
        <f>IF(OR($D45="",$E45=""),"",VLOOKUP($AG45,IC_Req!$A$2:$J$82,9))</f>
        <v/>
      </c>
      <c r="U45" s="157" t="str">
        <f t="shared" si="7"/>
        <v/>
      </c>
      <c r="V45" s="158" t="str">
        <f>IF(OR($D45="",$E45="",GlobalParameters!$C$12=""),"",$AC45)</f>
        <v/>
      </c>
      <c r="W45" s="159"/>
      <c r="X45" s="283"/>
      <c r="Y45" s="283"/>
      <c r="Z45" s="283"/>
      <c r="AA45" s="283"/>
      <c r="AB45" s="287"/>
      <c r="AC45" s="160" t="str">
        <f>IF(OR($D45="",$E45="",GlobalParameters!$C$12=""),"",MIN(VLOOKUP($AG45,IC_Req!$A$2:$J$82,10),$AD45))</f>
        <v/>
      </c>
      <c r="AD45" s="283"/>
      <c r="AE45" s="283"/>
      <c r="AF45" s="159"/>
      <c r="AG45" s="134" t="e">
        <f>VLOOKUP($D45,IC_Req!$N$2:$O$10,2)+VLOOKUP($E45,IC_Req!$P$2:$Q$4,2)+VLOOKUP(GlobalParameters!$C$12,IC_Req!$R$2:$S$4,2)</f>
        <v>#N/A</v>
      </c>
    </row>
    <row r="46" spans="1:33" x14ac:dyDescent="0.25">
      <c r="A46" s="133"/>
      <c r="B46" s="283"/>
      <c r="C46" s="283"/>
      <c r="D46" s="284"/>
      <c r="E46" s="284"/>
      <c r="F46" s="285"/>
      <c r="G46" s="155" t="str">
        <f t="shared" si="0"/>
        <v/>
      </c>
      <c r="H46" s="156" t="str">
        <f>IF(OR($D46="",$E46=""),"",VLOOKUP($AG46,IC_Req!$A$2:$J$82,5))</f>
        <v/>
      </c>
      <c r="I46" s="285"/>
      <c r="J46" s="155" t="str">
        <f t="shared" si="1"/>
        <v/>
      </c>
      <c r="K46" s="156" t="str">
        <f>IF(OR($D46="",$E46=""),"",VLOOKUP($AG46,IC_Req!$A$2:$J$82,6))</f>
        <v/>
      </c>
      <c r="L46" s="285"/>
      <c r="M46" s="155" t="str">
        <f t="shared" si="2"/>
        <v/>
      </c>
      <c r="N46" s="156" t="str">
        <f>IF(OR($D46="",$E46=""),"",VLOOKUP($AG46,IC_Req!$A$2:$J$82,7))</f>
        <v/>
      </c>
      <c r="O46" s="287"/>
      <c r="P46" s="166" t="str">
        <f t="shared" si="3"/>
        <v/>
      </c>
      <c r="Q46" s="156" t="str">
        <f>IF(OR($D46="",$E46=""),"",VLOOKUP($AG46,IC_Req!$A$2:$J$82,8))</f>
        <v/>
      </c>
      <c r="R46" s="287"/>
      <c r="S46" s="166" t="str">
        <f t="shared" si="4"/>
        <v/>
      </c>
      <c r="T46" s="156" t="str">
        <f>IF(OR($D46="",$E46=""),"",VLOOKUP($AG46,IC_Req!$A$2:$J$82,9))</f>
        <v/>
      </c>
      <c r="U46" s="157" t="str">
        <f t="shared" si="7"/>
        <v/>
      </c>
      <c r="V46" s="158" t="str">
        <f>IF(OR($D46="",$E46="",GlobalParameters!$C$12=""),"",$AC46)</f>
        <v/>
      </c>
      <c r="W46" s="159"/>
      <c r="X46" s="283"/>
      <c r="Y46" s="283"/>
      <c r="Z46" s="283"/>
      <c r="AA46" s="283"/>
      <c r="AB46" s="287"/>
      <c r="AC46" s="160" t="str">
        <f>IF(OR($D46="",$E46="",GlobalParameters!$C$12=""),"",MIN(VLOOKUP($AG46,IC_Req!$A$2:$J$82,10),$AD46))</f>
        <v/>
      </c>
      <c r="AD46" s="283"/>
      <c r="AE46" s="283"/>
      <c r="AF46" s="159"/>
      <c r="AG46" s="134" t="e">
        <f>VLOOKUP($D46,IC_Req!$N$2:$O$10,2)+VLOOKUP($E46,IC_Req!$P$2:$Q$4,2)+VLOOKUP(GlobalParameters!$C$12,IC_Req!$R$2:$S$4,2)</f>
        <v>#N/A</v>
      </c>
    </row>
    <row r="47" spans="1:33" x14ac:dyDescent="0.25">
      <c r="A47" s="133"/>
      <c r="B47" s="283"/>
      <c r="C47" s="283"/>
      <c r="D47" s="284"/>
      <c r="E47" s="284"/>
      <c r="F47" s="285"/>
      <c r="G47" s="155" t="str">
        <f t="shared" si="0"/>
        <v/>
      </c>
      <c r="H47" s="156" t="str">
        <f>IF(OR($D47="",$E47=""),"",VLOOKUP($AG47,IC_Req!$A$2:$J$82,5))</f>
        <v/>
      </c>
      <c r="I47" s="285"/>
      <c r="J47" s="155" t="str">
        <f t="shared" si="1"/>
        <v/>
      </c>
      <c r="K47" s="156" t="str">
        <f>IF(OR($D47="",$E47=""),"",VLOOKUP($AG47,IC_Req!$A$2:$J$82,6))</f>
        <v/>
      </c>
      <c r="L47" s="285"/>
      <c r="M47" s="155" t="str">
        <f t="shared" si="2"/>
        <v/>
      </c>
      <c r="N47" s="156" t="str">
        <f>IF(OR($D47="",$E47=""),"",VLOOKUP($AG47,IC_Req!$A$2:$J$82,7))</f>
        <v/>
      </c>
      <c r="O47" s="287"/>
      <c r="P47" s="166" t="str">
        <f t="shared" si="3"/>
        <v/>
      </c>
      <c r="Q47" s="156" t="str">
        <f>IF(OR($D47="",$E47=""),"",VLOOKUP($AG47,IC_Req!$A$2:$J$82,8))</f>
        <v/>
      </c>
      <c r="R47" s="287"/>
      <c r="S47" s="166" t="str">
        <f t="shared" si="4"/>
        <v/>
      </c>
      <c r="T47" s="156" t="str">
        <f>IF(OR($D47="",$E47=""),"",VLOOKUP($AG47,IC_Req!$A$2:$J$82,9))</f>
        <v/>
      </c>
      <c r="U47" s="157" t="str">
        <f t="shared" si="7"/>
        <v/>
      </c>
      <c r="V47" s="158" t="str">
        <f>IF(OR($D47="",$E47="",GlobalParameters!$C$12=""),"",$AC47)</f>
        <v/>
      </c>
      <c r="W47" s="159"/>
      <c r="X47" s="283"/>
      <c r="Y47" s="283"/>
      <c r="Z47" s="283"/>
      <c r="AA47" s="283"/>
      <c r="AB47" s="287"/>
      <c r="AC47" s="160" t="str">
        <f>IF(OR($D47="",$E47="",GlobalParameters!$C$12=""),"",MIN(VLOOKUP($AG47,IC_Req!$A$2:$J$82,10),$AD47))</f>
        <v/>
      </c>
      <c r="AD47" s="283"/>
      <c r="AE47" s="283"/>
      <c r="AF47" s="159"/>
      <c r="AG47" s="134" t="e">
        <f>VLOOKUP($D47,IC_Req!$N$2:$O$10,2)+VLOOKUP($E47,IC_Req!$P$2:$Q$4,2)+VLOOKUP(GlobalParameters!$C$12,IC_Req!$R$2:$S$4,2)</f>
        <v>#N/A</v>
      </c>
    </row>
    <row r="48" spans="1:33" x14ac:dyDescent="0.25">
      <c r="A48" s="133"/>
      <c r="B48" s="283"/>
      <c r="C48" s="283"/>
      <c r="D48" s="284"/>
      <c r="E48" s="284"/>
      <c r="F48" s="285"/>
      <c r="G48" s="155" t="str">
        <f t="shared" si="0"/>
        <v/>
      </c>
      <c r="H48" s="156" t="str">
        <f>IF(OR($D48="",$E48=""),"",VLOOKUP($AG48,IC_Req!$A$2:$J$82,5))</f>
        <v/>
      </c>
      <c r="I48" s="285"/>
      <c r="J48" s="155" t="str">
        <f t="shared" si="1"/>
        <v/>
      </c>
      <c r="K48" s="156" t="str">
        <f>IF(OR($D48="",$E48=""),"",VLOOKUP($AG48,IC_Req!$A$2:$J$82,6))</f>
        <v/>
      </c>
      <c r="L48" s="285"/>
      <c r="M48" s="155" t="str">
        <f t="shared" si="2"/>
        <v/>
      </c>
      <c r="N48" s="156" t="str">
        <f>IF(OR($D48="",$E48=""),"",VLOOKUP($AG48,IC_Req!$A$2:$J$82,7))</f>
        <v/>
      </c>
      <c r="O48" s="287"/>
      <c r="P48" s="166" t="str">
        <f t="shared" si="3"/>
        <v/>
      </c>
      <c r="Q48" s="156" t="str">
        <f>IF(OR($D48="",$E48=""),"",VLOOKUP($AG48,IC_Req!$A$2:$J$82,8))</f>
        <v/>
      </c>
      <c r="R48" s="287"/>
      <c r="S48" s="166" t="str">
        <f t="shared" si="4"/>
        <v/>
      </c>
      <c r="T48" s="156" t="str">
        <f>IF(OR($D48="",$E48=""),"",VLOOKUP($AG48,IC_Req!$A$2:$J$82,9))</f>
        <v/>
      </c>
      <c r="U48" s="157" t="str">
        <f t="shared" si="7"/>
        <v/>
      </c>
      <c r="V48" s="158" t="str">
        <f>IF(OR($D48="",$E48="",GlobalParameters!$C$12=""),"",$AC48)</f>
        <v/>
      </c>
      <c r="W48" s="159"/>
      <c r="X48" s="283"/>
      <c r="Y48" s="283"/>
      <c r="Z48" s="283"/>
      <c r="AA48" s="283"/>
      <c r="AB48" s="287"/>
      <c r="AC48" s="160" t="str">
        <f>IF(OR($D48="",$E48="",GlobalParameters!$C$12=""),"",MIN(VLOOKUP($AG48,IC_Req!$A$2:$J$82,10),$AD48))</f>
        <v/>
      </c>
      <c r="AD48" s="283"/>
      <c r="AE48" s="283"/>
      <c r="AF48" s="159"/>
      <c r="AG48" s="134" t="e">
        <f>VLOOKUP($D48,IC_Req!$N$2:$O$10,2)+VLOOKUP($E48,IC_Req!$P$2:$Q$4,2)+VLOOKUP(GlobalParameters!$C$12,IC_Req!$R$2:$S$4,2)</f>
        <v>#N/A</v>
      </c>
    </row>
    <row r="49" spans="1:33" x14ac:dyDescent="0.25">
      <c r="A49" s="133"/>
      <c r="B49" s="283"/>
      <c r="C49" s="283"/>
      <c r="D49" s="284"/>
      <c r="E49" s="284"/>
      <c r="F49" s="285"/>
      <c r="G49" s="155" t="str">
        <f t="shared" si="0"/>
        <v/>
      </c>
      <c r="H49" s="156" t="str">
        <f>IF(OR($D49="",$E49=""),"",VLOOKUP($AG49,IC_Req!$A$2:$J$82,5))</f>
        <v/>
      </c>
      <c r="I49" s="285"/>
      <c r="J49" s="155" t="str">
        <f t="shared" si="1"/>
        <v/>
      </c>
      <c r="K49" s="156" t="str">
        <f>IF(OR($D49="",$E49=""),"",VLOOKUP($AG49,IC_Req!$A$2:$J$82,6))</f>
        <v/>
      </c>
      <c r="L49" s="285"/>
      <c r="M49" s="155" t="str">
        <f t="shared" si="2"/>
        <v/>
      </c>
      <c r="N49" s="156" t="str">
        <f>IF(OR($D49="",$E49=""),"",VLOOKUP($AG49,IC_Req!$A$2:$J$82,7))</f>
        <v/>
      </c>
      <c r="O49" s="287"/>
      <c r="P49" s="166" t="str">
        <f t="shared" si="3"/>
        <v/>
      </c>
      <c r="Q49" s="156" t="str">
        <f>IF(OR($D49="",$E49=""),"",VLOOKUP($AG49,IC_Req!$A$2:$J$82,8))</f>
        <v/>
      </c>
      <c r="R49" s="287"/>
      <c r="S49" s="166" t="str">
        <f t="shared" si="4"/>
        <v/>
      </c>
      <c r="T49" s="156" t="str">
        <f>IF(OR($D49="",$E49=""),"",VLOOKUP($AG49,IC_Req!$A$2:$J$82,9))</f>
        <v/>
      </c>
      <c r="U49" s="157" t="str">
        <f t="shared" si="7"/>
        <v/>
      </c>
      <c r="V49" s="158" t="str">
        <f>IF(OR($D49="",$E49="",GlobalParameters!$C$12=""),"",$AC49)</f>
        <v/>
      </c>
      <c r="W49" s="159"/>
      <c r="X49" s="283"/>
      <c r="Y49" s="283"/>
      <c r="Z49" s="283"/>
      <c r="AA49" s="283"/>
      <c r="AB49" s="287"/>
      <c r="AC49" s="160" t="str">
        <f>IF(OR($D49="",$E49="",GlobalParameters!$C$12=""),"",MIN(VLOOKUP($AG49,IC_Req!$A$2:$J$82,10),$AD49))</f>
        <v/>
      </c>
      <c r="AD49" s="283"/>
      <c r="AE49" s="283"/>
      <c r="AF49" s="159"/>
      <c r="AG49" s="134" t="e">
        <f>VLOOKUP($D49,IC_Req!$N$2:$O$10,2)+VLOOKUP($E49,IC_Req!$P$2:$Q$4,2)+VLOOKUP(GlobalParameters!$C$12,IC_Req!$R$2:$S$4,2)</f>
        <v>#N/A</v>
      </c>
    </row>
    <row r="50" spans="1:33" x14ac:dyDescent="0.25">
      <c r="A50" s="133"/>
      <c r="B50" s="283"/>
      <c r="C50" s="283"/>
      <c r="D50" s="284"/>
      <c r="E50" s="284"/>
      <c r="F50" s="285"/>
      <c r="G50" s="155" t="str">
        <f t="shared" si="0"/>
        <v/>
      </c>
      <c r="H50" s="156" t="str">
        <f>IF(OR($D50="",$E50=""),"",VLOOKUP($AG50,IC_Req!$A$2:$J$82,5))</f>
        <v/>
      </c>
      <c r="I50" s="285"/>
      <c r="J50" s="155" t="str">
        <f t="shared" si="1"/>
        <v/>
      </c>
      <c r="K50" s="156" t="str">
        <f>IF(OR($D50="",$E50=""),"",VLOOKUP($AG50,IC_Req!$A$2:$J$82,6))</f>
        <v/>
      </c>
      <c r="L50" s="285"/>
      <c r="M50" s="155" t="str">
        <f t="shared" si="2"/>
        <v/>
      </c>
      <c r="N50" s="156" t="str">
        <f>IF(OR($D50="",$E50=""),"",VLOOKUP($AG50,IC_Req!$A$2:$J$82,7))</f>
        <v/>
      </c>
      <c r="O50" s="287"/>
      <c r="P50" s="166" t="str">
        <f t="shared" si="3"/>
        <v/>
      </c>
      <c r="Q50" s="156" t="str">
        <f>IF(OR($D50="",$E50=""),"",VLOOKUP($AG50,IC_Req!$A$2:$J$82,8))</f>
        <v/>
      </c>
      <c r="R50" s="287"/>
      <c r="S50" s="166" t="str">
        <f t="shared" si="4"/>
        <v/>
      </c>
      <c r="T50" s="156" t="str">
        <f>IF(OR($D50="",$E50=""),"",VLOOKUP($AG50,IC_Req!$A$2:$J$82,9))</f>
        <v/>
      </c>
      <c r="U50" s="157" t="str">
        <f t="shared" si="7"/>
        <v/>
      </c>
      <c r="V50" s="158" t="str">
        <f>IF(OR($D50="",$E50="",GlobalParameters!$C$12=""),"",$AC50)</f>
        <v/>
      </c>
      <c r="W50" s="159"/>
      <c r="X50" s="283"/>
      <c r="Y50" s="283"/>
      <c r="Z50" s="283"/>
      <c r="AA50" s="283"/>
      <c r="AB50" s="287"/>
      <c r="AC50" s="160" t="str">
        <f>IF(OR($D50="",$E50="",GlobalParameters!$C$12=""),"",MIN(VLOOKUP($AG50,IC_Req!$A$2:$J$82,10),$AD50))</f>
        <v/>
      </c>
      <c r="AD50" s="283"/>
      <c r="AE50" s="283"/>
      <c r="AF50" s="159"/>
      <c r="AG50" s="134" t="e">
        <f>VLOOKUP($D50,IC_Req!$N$2:$O$10,2)+VLOOKUP($E50,IC_Req!$P$2:$Q$4,2)+VLOOKUP(GlobalParameters!$C$12,IC_Req!$R$2:$S$4,2)</f>
        <v>#N/A</v>
      </c>
    </row>
    <row r="51" spans="1:33" x14ac:dyDescent="0.25">
      <c r="A51" s="133"/>
      <c r="B51" s="283"/>
      <c r="C51" s="283"/>
      <c r="D51" s="284"/>
      <c r="E51" s="284"/>
      <c r="F51" s="285"/>
      <c r="G51" s="155" t="str">
        <f t="shared" si="0"/>
        <v/>
      </c>
      <c r="H51" s="156" t="str">
        <f>IF(OR($D51="",$E51=""),"",VLOOKUP($AG51,IC_Req!$A$2:$J$82,5))</f>
        <v/>
      </c>
      <c r="I51" s="285"/>
      <c r="J51" s="155" t="str">
        <f t="shared" si="1"/>
        <v/>
      </c>
      <c r="K51" s="156" t="str">
        <f>IF(OR($D51="",$E51=""),"",VLOOKUP($AG51,IC_Req!$A$2:$J$82,6))</f>
        <v/>
      </c>
      <c r="L51" s="285"/>
      <c r="M51" s="155" t="str">
        <f t="shared" si="2"/>
        <v/>
      </c>
      <c r="N51" s="156" t="str">
        <f>IF(OR($D51="",$E51=""),"",VLOOKUP($AG51,IC_Req!$A$2:$J$82,7))</f>
        <v/>
      </c>
      <c r="O51" s="287"/>
      <c r="P51" s="166" t="str">
        <f t="shared" si="3"/>
        <v/>
      </c>
      <c r="Q51" s="156" t="str">
        <f>IF(OR($D51="",$E51=""),"",VLOOKUP($AG51,IC_Req!$A$2:$J$82,8))</f>
        <v/>
      </c>
      <c r="R51" s="287"/>
      <c r="S51" s="166" t="str">
        <f t="shared" si="4"/>
        <v/>
      </c>
      <c r="T51" s="156" t="str">
        <f>IF(OR($D51="",$E51=""),"",VLOOKUP($AG51,IC_Req!$A$2:$J$82,9))</f>
        <v/>
      </c>
      <c r="U51" s="157" t="str">
        <f t="shared" si="7"/>
        <v/>
      </c>
      <c r="V51" s="158" t="str">
        <f>IF(OR($D51="",$E51="",GlobalParameters!$C$12=""),"",$AC51)</f>
        <v/>
      </c>
      <c r="W51" s="159"/>
      <c r="X51" s="283"/>
      <c r="Y51" s="283"/>
      <c r="Z51" s="283"/>
      <c r="AA51" s="283"/>
      <c r="AB51" s="287"/>
      <c r="AC51" s="160" t="str">
        <f>IF(OR($D51="",$E51="",GlobalParameters!$C$12=""),"",MIN(VLOOKUP($AG51,IC_Req!$A$2:$J$82,10),$AD51))</f>
        <v/>
      </c>
      <c r="AD51" s="283"/>
      <c r="AE51" s="283"/>
      <c r="AF51" s="159"/>
      <c r="AG51" s="134" t="e">
        <f>VLOOKUP($D51,IC_Req!$N$2:$O$10,2)+VLOOKUP($E51,IC_Req!$P$2:$Q$4,2)+VLOOKUP(GlobalParameters!$C$12,IC_Req!$R$2:$S$4,2)</f>
        <v>#N/A</v>
      </c>
    </row>
    <row r="52" spans="1:33" x14ac:dyDescent="0.25">
      <c r="A52" s="133"/>
      <c r="B52" s="283"/>
      <c r="C52" s="283"/>
      <c r="D52" s="284"/>
      <c r="E52" s="284"/>
      <c r="F52" s="285"/>
      <c r="G52" s="155" t="str">
        <f t="shared" si="0"/>
        <v/>
      </c>
      <c r="H52" s="156" t="str">
        <f>IF(OR($D52="",$E52=""),"",VLOOKUP($AG52,IC_Req!$A$2:$J$82,5))</f>
        <v/>
      </c>
      <c r="I52" s="285"/>
      <c r="J52" s="155" t="str">
        <f t="shared" si="1"/>
        <v/>
      </c>
      <c r="K52" s="156" t="str">
        <f>IF(OR($D52="",$E52=""),"",VLOOKUP($AG52,IC_Req!$A$2:$J$82,6))</f>
        <v/>
      </c>
      <c r="L52" s="285"/>
      <c r="M52" s="155" t="str">
        <f t="shared" si="2"/>
        <v/>
      </c>
      <c r="N52" s="156" t="str">
        <f>IF(OR($D52="",$E52=""),"",VLOOKUP($AG52,IC_Req!$A$2:$J$82,7))</f>
        <v/>
      </c>
      <c r="O52" s="287"/>
      <c r="P52" s="166" t="str">
        <f t="shared" si="3"/>
        <v/>
      </c>
      <c r="Q52" s="156" t="str">
        <f>IF(OR($D52="",$E52=""),"",VLOOKUP($AG52,IC_Req!$A$2:$J$82,8))</f>
        <v/>
      </c>
      <c r="R52" s="287"/>
      <c r="S52" s="166" t="str">
        <f t="shared" si="4"/>
        <v/>
      </c>
      <c r="T52" s="156" t="str">
        <f>IF(OR($D52="",$E52=""),"",VLOOKUP($AG52,IC_Req!$A$2:$J$82,9))</f>
        <v/>
      </c>
      <c r="U52" s="157" t="str">
        <f t="shared" si="7"/>
        <v/>
      </c>
      <c r="V52" s="158" t="str">
        <f>IF(OR($D52="",$E52="",GlobalParameters!$C$12=""),"",$AC52)</f>
        <v/>
      </c>
      <c r="W52" s="159"/>
      <c r="X52" s="283"/>
      <c r="Y52" s="283"/>
      <c r="Z52" s="283"/>
      <c r="AA52" s="283"/>
      <c r="AB52" s="287"/>
      <c r="AC52" s="160" t="str">
        <f>IF(OR($D52="",$E52="",GlobalParameters!$C$12=""),"",MIN(VLOOKUP($AG52,IC_Req!$A$2:$J$82,10),$AD52))</f>
        <v/>
      </c>
      <c r="AD52" s="283"/>
      <c r="AE52" s="283"/>
      <c r="AF52" s="159"/>
      <c r="AG52" s="134" t="e">
        <f>VLOOKUP($D52,IC_Req!$N$2:$O$10,2)+VLOOKUP($E52,IC_Req!$P$2:$Q$4,2)+VLOOKUP(GlobalParameters!$C$12,IC_Req!$R$2:$S$4,2)</f>
        <v>#N/A</v>
      </c>
    </row>
    <row r="53" spans="1:33" x14ac:dyDescent="0.25">
      <c r="A53" s="133"/>
      <c r="B53" s="283"/>
      <c r="C53" s="283"/>
      <c r="D53" s="284"/>
      <c r="E53" s="284"/>
      <c r="F53" s="285"/>
      <c r="G53" s="155" t="str">
        <f t="shared" si="0"/>
        <v/>
      </c>
      <c r="H53" s="156" t="str">
        <f>IF(OR($D53="",$E53=""),"",VLOOKUP($AG53,IC_Req!$A$2:$J$82,5))</f>
        <v/>
      </c>
      <c r="I53" s="285"/>
      <c r="J53" s="155" t="str">
        <f t="shared" si="1"/>
        <v/>
      </c>
      <c r="K53" s="156" t="str">
        <f>IF(OR($D53="",$E53=""),"",VLOOKUP($AG53,IC_Req!$A$2:$J$82,6))</f>
        <v/>
      </c>
      <c r="L53" s="285"/>
      <c r="M53" s="155" t="str">
        <f t="shared" si="2"/>
        <v/>
      </c>
      <c r="N53" s="156" t="str">
        <f>IF(OR($D53="",$E53=""),"",VLOOKUP($AG53,IC_Req!$A$2:$J$82,7))</f>
        <v/>
      </c>
      <c r="O53" s="287"/>
      <c r="P53" s="166" t="str">
        <f t="shared" si="3"/>
        <v/>
      </c>
      <c r="Q53" s="156" t="str">
        <f>IF(OR($D53="",$E53=""),"",VLOOKUP($AG53,IC_Req!$A$2:$J$82,8))</f>
        <v/>
      </c>
      <c r="R53" s="287"/>
      <c r="S53" s="166" t="str">
        <f t="shared" si="4"/>
        <v/>
      </c>
      <c r="T53" s="156" t="str">
        <f>IF(OR($D53="",$E53=""),"",VLOOKUP($AG53,IC_Req!$A$2:$J$82,9))</f>
        <v/>
      </c>
      <c r="U53" s="157" t="str">
        <f t="shared" si="7"/>
        <v/>
      </c>
      <c r="V53" s="158" t="str">
        <f>IF(OR($D53="",$E53="",GlobalParameters!$C$12=""),"",$AC53)</f>
        <v/>
      </c>
      <c r="W53" s="159"/>
      <c r="X53" s="283"/>
      <c r="Y53" s="283"/>
      <c r="Z53" s="283"/>
      <c r="AA53" s="283"/>
      <c r="AB53" s="287"/>
      <c r="AC53" s="160" t="str">
        <f>IF(OR($D53="",$E53="",GlobalParameters!$C$12=""),"",MIN(VLOOKUP($AG53,IC_Req!$A$2:$J$82,10),$AD53))</f>
        <v/>
      </c>
      <c r="AD53" s="283"/>
      <c r="AE53" s="283"/>
      <c r="AF53" s="159"/>
      <c r="AG53" s="134" t="e">
        <f>VLOOKUP($D53,IC_Req!$N$2:$O$10,2)+VLOOKUP($E53,IC_Req!$P$2:$Q$4,2)+VLOOKUP(GlobalParameters!$C$12,IC_Req!$R$2:$S$4,2)</f>
        <v>#N/A</v>
      </c>
    </row>
    <row r="54" spans="1:33" x14ac:dyDescent="0.25">
      <c r="A54" s="133"/>
      <c r="B54" s="283"/>
      <c r="C54" s="283"/>
      <c r="D54" s="284"/>
      <c r="E54" s="284"/>
      <c r="F54" s="285"/>
      <c r="G54" s="155" t="str">
        <f t="shared" si="0"/>
        <v/>
      </c>
      <c r="H54" s="156" t="str">
        <f>IF(OR($D54="",$E54=""),"",VLOOKUP($AG54,IC_Req!$A$2:$J$82,5))</f>
        <v/>
      </c>
      <c r="I54" s="285"/>
      <c r="J54" s="155" t="str">
        <f t="shared" si="1"/>
        <v/>
      </c>
      <c r="K54" s="156" t="str">
        <f>IF(OR($D54="",$E54=""),"",VLOOKUP($AG54,IC_Req!$A$2:$J$82,6))</f>
        <v/>
      </c>
      <c r="L54" s="285"/>
      <c r="M54" s="155" t="str">
        <f t="shared" si="2"/>
        <v/>
      </c>
      <c r="N54" s="156" t="str">
        <f>IF(OR($D54="",$E54=""),"",VLOOKUP($AG54,IC_Req!$A$2:$J$82,7))</f>
        <v/>
      </c>
      <c r="O54" s="287"/>
      <c r="P54" s="166" t="str">
        <f t="shared" si="3"/>
        <v/>
      </c>
      <c r="Q54" s="156" t="str">
        <f>IF(OR($D54="",$E54=""),"",VLOOKUP($AG54,IC_Req!$A$2:$J$82,8))</f>
        <v/>
      </c>
      <c r="R54" s="287"/>
      <c r="S54" s="166" t="str">
        <f t="shared" si="4"/>
        <v/>
      </c>
      <c r="T54" s="156" t="str">
        <f>IF(OR($D54="",$E54=""),"",VLOOKUP($AG54,IC_Req!$A$2:$J$82,9))</f>
        <v/>
      </c>
      <c r="U54" s="157" t="str">
        <f t="shared" si="7"/>
        <v/>
      </c>
      <c r="V54" s="158" t="str">
        <f>IF(OR($D54="",$E54="",GlobalParameters!$C$12=""),"",$AC54)</f>
        <v/>
      </c>
      <c r="W54" s="159"/>
      <c r="X54" s="283"/>
      <c r="Y54" s="283"/>
      <c r="Z54" s="283"/>
      <c r="AA54" s="283"/>
      <c r="AB54" s="287"/>
      <c r="AC54" s="160" t="str">
        <f>IF(OR($D54="",$E54="",GlobalParameters!$C$12=""),"",MIN(VLOOKUP($AG54,IC_Req!$A$2:$J$82,10),$AD54))</f>
        <v/>
      </c>
      <c r="AD54" s="283"/>
      <c r="AE54" s="283"/>
      <c r="AF54" s="159"/>
      <c r="AG54" s="134" t="e">
        <f>VLOOKUP($D54,IC_Req!$N$2:$O$10,2)+VLOOKUP($E54,IC_Req!$P$2:$Q$4,2)+VLOOKUP(GlobalParameters!$C$12,IC_Req!$R$2:$S$4,2)</f>
        <v>#N/A</v>
      </c>
    </row>
    <row r="55" spans="1:33" x14ac:dyDescent="0.25">
      <c r="A55" s="133"/>
      <c r="B55" s="283"/>
      <c r="C55" s="283"/>
      <c r="D55" s="284"/>
      <c r="E55" s="284"/>
      <c r="F55" s="285"/>
      <c r="G55" s="155" t="str">
        <f t="shared" si="0"/>
        <v/>
      </c>
      <c r="H55" s="156" t="str">
        <f>IF(OR($D55="",$E55=""),"",VLOOKUP($AG55,IC_Req!$A$2:$J$82,5))</f>
        <v/>
      </c>
      <c r="I55" s="285"/>
      <c r="J55" s="155" t="str">
        <f t="shared" si="1"/>
        <v/>
      </c>
      <c r="K55" s="156" t="str">
        <f>IF(OR($D55="",$E55=""),"",VLOOKUP($AG55,IC_Req!$A$2:$J$82,6))</f>
        <v/>
      </c>
      <c r="L55" s="285"/>
      <c r="M55" s="155" t="str">
        <f t="shared" si="2"/>
        <v/>
      </c>
      <c r="N55" s="156" t="str">
        <f>IF(OR($D55="",$E55=""),"",VLOOKUP($AG55,IC_Req!$A$2:$J$82,7))</f>
        <v/>
      </c>
      <c r="O55" s="287"/>
      <c r="P55" s="166" t="str">
        <f t="shared" si="3"/>
        <v/>
      </c>
      <c r="Q55" s="156" t="str">
        <f>IF(OR($D55="",$E55=""),"",VLOOKUP($AG55,IC_Req!$A$2:$J$82,8))</f>
        <v/>
      </c>
      <c r="R55" s="287"/>
      <c r="S55" s="166" t="str">
        <f t="shared" si="4"/>
        <v/>
      </c>
      <c r="T55" s="156" t="str">
        <f>IF(OR($D55="",$E55=""),"",VLOOKUP($AG55,IC_Req!$A$2:$J$82,9))</f>
        <v/>
      </c>
      <c r="U55" s="157" t="str">
        <f t="shared" si="7"/>
        <v/>
      </c>
      <c r="V55" s="158" t="str">
        <f>IF(OR($D55="",$E55="",GlobalParameters!$C$12=""),"",$AC55)</f>
        <v/>
      </c>
      <c r="W55" s="159"/>
      <c r="X55" s="283"/>
      <c r="Y55" s="283"/>
      <c r="Z55" s="283"/>
      <c r="AA55" s="283"/>
      <c r="AB55" s="287"/>
      <c r="AC55" s="160" t="str">
        <f>IF(OR($D55="",$E55="",GlobalParameters!$C$12=""),"",MIN(VLOOKUP($AG55,IC_Req!$A$2:$J$82,10),$AD55))</f>
        <v/>
      </c>
      <c r="AD55" s="283"/>
      <c r="AE55" s="283"/>
      <c r="AF55" s="159"/>
      <c r="AG55" s="134" t="e">
        <f>VLOOKUP($D55,IC_Req!$N$2:$O$10,2)+VLOOKUP($E55,IC_Req!$P$2:$Q$4,2)+VLOOKUP(GlobalParameters!$C$12,IC_Req!$R$2:$S$4,2)</f>
        <v>#N/A</v>
      </c>
    </row>
    <row r="56" spans="1:33" x14ac:dyDescent="0.25">
      <c r="A56" s="133"/>
      <c r="B56" s="283"/>
      <c r="C56" s="283"/>
      <c r="D56" s="284"/>
      <c r="E56" s="284"/>
      <c r="F56" s="285"/>
      <c r="G56" s="155" t="str">
        <f t="shared" si="0"/>
        <v/>
      </c>
      <c r="H56" s="156" t="str">
        <f>IF(OR($D56="",$E56=""),"",VLOOKUP($AG56,IC_Req!$A$2:$J$82,5))</f>
        <v/>
      </c>
      <c r="I56" s="285"/>
      <c r="J56" s="155" t="str">
        <f t="shared" si="1"/>
        <v/>
      </c>
      <c r="K56" s="156" t="str">
        <f>IF(OR($D56="",$E56=""),"",VLOOKUP($AG56,IC_Req!$A$2:$J$82,6))</f>
        <v/>
      </c>
      <c r="L56" s="285"/>
      <c r="M56" s="155" t="str">
        <f t="shared" si="2"/>
        <v/>
      </c>
      <c r="N56" s="156" t="str">
        <f>IF(OR($D56="",$E56=""),"",VLOOKUP($AG56,IC_Req!$A$2:$J$82,7))</f>
        <v/>
      </c>
      <c r="O56" s="287"/>
      <c r="P56" s="166" t="str">
        <f t="shared" si="3"/>
        <v/>
      </c>
      <c r="Q56" s="156" t="str">
        <f>IF(OR($D56="",$E56=""),"",VLOOKUP($AG56,IC_Req!$A$2:$J$82,8))</f>
        <v/>
      </c>
      <c r="R56" s="287"/>
      <c r="S56" s="166" t="str">
        <f t="shared" si="4"/>
        <v/>
      </c>
      <c r="T56" s="156" t="str">
        <f>IF(OR($D56="",$E56=""),"",VLOOKUP($AG56,IC_Req!$A$2:$J$82,9))</f>
        <v/>
      </c>
      <c r="U56" s="157" t="str">
        <f t="shared" si="7"/>
        <v/>
      </c>
      <c r="V56" s="158" t="str">
        <f>IF(OR($D56="",$E56="",GlobalParameters!$C$12=""),"",$AC56)</f>
        <v/>
      </c>
      <c r="W56" s="159"/>
      <c r="X56" s="283"/>
      <c r="Y56" s="283"/>
      <c r="Z56" s="283"/>
      <c r="AA56" s="283"/>
      <c r="AB56" s="287"/>
      <c r="AC56" s="160" t="str">
        <f>IF(OR($D56="",$E56="",GlobalParameters!$C$12=""),"",MIN(VLOOKUP($AG56,IC_Req!$A$2:$J$82,10),$AD56))</f>
        <v/>
      </c>
      <c r="AD56" s="283"/>
      <c r="AE56" s="283"/>
      <c r="AF56" s="159"/>
      <c r="AG56" s="134" t="e">
        <f>VLOOKUP($D56,IC_Req!$N$2:$O$10,2)+VLOOKUP($E56,IC_Req!$P$2:$Q$4,2)+VLOOKUP(GlobalParameters!$C$12,IC_Req!$R$2:$S$4,2)</f>
        <v>#N/A</v>
      </c>
    </row>
    <row r="57" spans="1:33" x14ac:dyDescent="0.25">
      <c r="A57" s="133"/>
      <c r="B57" s="283"/>
      <c r="C57" s="283"/>
      <c r="D57" s="284"/>
      <c r="E57" s="284"/>
      <c r="F57" s="285"/>
      <c r="G57" s="155" t="str">
        <f t="shared" si="0"/>
        <v/>
      </c>
      <c r="H57" s="156" t="str">
        <f>IF(OR($D57="",$E57=""),"",VLOOKUP($AG57,IC_Req!$A$2:$J$82,5))</f>
        <v/>
      </c>
      <c r="I57" s="285"/>
      <c r="J57" s="155" t="str">
        <f t="shared" si="1"/>
        <v/>
      </c>
      <c r="K57" s="156" t="str">
        <f>IF(OR($D57="",$E57=""),"",VLOOKUP($AG57,IC_Req!$A$2:$J$82,6))</f>
        <v/>
      </c>
      <c r="L57" s="285"/>
      <c r="M57" s="155" t="str">
        <f t="shared" si="2"/>
        <v/>
      </c>
      <c r="N57" s="156" t="str">
        <f>IF(OR($D57="",$E57=""),"",VLOOKUP($AG57,IC_Req!$A$2:$J$82,7))</f>
        <v/>
      </c>
      <c r="O57" s="287"/>
      <c r="P57" s="166" t="str">
        <f t="shared" si="3"/>
        <v/>
      </c>
      <c r="Q57" s="156" t="str">
        <f>IF(OR($D57="",$E57=""),"",VLOOKUP($AG57,IC_Req!$A$2:$J$82,8))</f>
        <v/>
      </c>
      <c r="R57" s="287"/>
      <c r="S57" s="166" t="str">
        <f t="shared" si="4"/>
        <v/>
      </c>
      <c r="T57" s="156" t="str">
        <f>IF(OR($D57="",$E57=""),"",VLOOKUP($AG57,IC_Req!$A$2:$J$82,9))</f>
        <v/>
      </c>
      <c r="U57" s="157" t="str">
        <f t="shared" si="7"/>
        <v/>
      </c>
      <c r="V57" s="158" t="str">
        <f>IF(OR($D57="",$E57="",GlobalParameters!$C$12=""),"",$AC57)</f>
        <v/>
      </c>
      <c r="W57" s="159"/>
      <c r="X57" s="283"/>
      <c r="Y57" s="283"/>
      <c r="Z57" s="283"/>
      <c r="AA57" s="283"/>
      <c r="AB57" s="287"/>
      <c r="AC57" s="160" t="str">
        <f>IF(OR($D57="",$E57="",GlobalParameters!$C$12=""),"",MIN(VLOOKUP($AG57,IC_Req!$A$2:$J$82,10),$AD57))</f>
        <v/>
      </c>
      <c r="AD57" s="283"/>
      <c r="AE57" s="283"/>
      <c r="AF57" s="159"/>
      <c r="AG57" s="134" t="e">
        <f>VLOOKUP($D57,IC_Req!$N$2:$O$10,2)+VLOOKUP($E57,IC_Req!$P$2:$Q$4,2)+VLOOKUP(GlobalParameters!$C$12,IC_Req!$R$2:$S$4,2)</f>
        <v>#N/A</v>
      </c>
    </row>
    <row r="58" spans="1:33" x14ac:dyDescent="0.25">
      <c r="A58" s="133"/>
      <c r="B58" s="283"/>
      <c r="C58" s="283"/>
      <c r="D58" s="284"/>
      <c r="E58" s="284"/>
      <c r="F58" s="285"/>
      <c r="G58" s="155" t="str">
        <f t="shared" si="0"/>
        <v/>
      </c>
      <c r="H58" s="156" t="str">
        <f>IF(OR($D58="",$E58=""),"",VLOOKUP($AG58,IC_Req!$A$2:$J$82,5))</f>
        <v/>
      </c>
      <c r="I58" s="285"/>
      <c r="J58" s="155" t="str">
        <f t="shared" si="1"/>
        <v/>
      </c>
      <c r="K58" s="156" t="str">
        <f>IF(OR($D58="",$E58=""),"",VLOOKUP($AG58,IC_Req!$A$2:$J$82,6))</f>
        <v/>
      </c>
      <c r="L58" s="285"/>
      <c r="M58" s="155" t="str">
        <f t="shared" si="2"/>
        <v/>
      </c>
      <c r="N58" s="156" t="str">
        <f>IF(OR($D58="",$E58=""),"",VLOOKUP($AG58,IC_Req!$A$2:$J$82,7))</f>
        <v/>
      </c>
      <c r="O58" s="287"/>
      <c r="P58" s="166" t="str">
        <f t="shared" si="3"/>
        <v/>
      </c>
      <c r="Q58" s="156" t="str">
        <f>IF(OR($D58="",$E58=""),"",VLOOKUP($AG58,IC_Req!$A$2:$J$82,8))</f>
        <v/>
      </c>
      <c r="R58" s="287"/>
      <c r="S58" s="166" t="str">
        <f t="shared" si="4"/>
        <v/>
      </c>
      <c r="T58" s="156" t="str">
        <f>IF(OR($D58="",$E58=""),"",VLOOKUP($AG58,IC_Req!$A$2:$J$82,9))</f>
        <v/>
      </c>
      <c r="U58" s="157" t="str">
        <f t="shared" si="7"/>
        <v/>
      </c>
      <c r="V58" s="158" t="str">
        <f>IF(OR($D58="",$E58="",GlobalParameters!$C$12=""),"",$AC58)</f>
        <v/>
      </c>
      <c r="W58" s="159"/>
      <c r="X58" s="283"/>
      <c r="Y58" s="283"/>
      <c r="Z58" s="283"/>
      <c r="AA58" s="283"/>
      <c r="AB58" s="287"/>
      <c r="AC58" s="160" t="str">
        <f>IF(OR($D58="",$E58="",GlobalParameters!$C$12=""),"",MIN(VLOOKUP($AG58,IC_Req!$A$2:$J$82,10),$AD58))</f>
        <v/>
      </c>
      <c r="AD58" s="283"/>
      <c r="AE58" s="283"/>
      <c r="AF58" s="159"/>
      <c r="AG58" s="134" t="e">
        <f>VLOOKUP($D58,IC_Req!$N$2:$O$10,2)+VLOOKUP($E58,IC_Req!$P$2:$Q$4,2)+VLOOKUP(GlobalParameters!$C$12,IC_Req!$R$2:$S$4,2)</f>
        <v>#N/A</v>
      </c>
    </row>
    <row r="59" spans="1:33" x14ac:dyDescent="0.25">
      <c r="A59" s="133"/>
      <c r="B59" s="283"/>
      <c r="C59" s="283"/>
      <c r="D59" s="284"/>
      <c r="E59" s="284"/>
      <c r="F59" s="285"/>
      <c r="G59" s="155" t="str">
        <f t="shared" si="0"/>
        <v/>
      </c>
      <c r="H59" s="156" t="str">
        <f>IF(OR($D59="",$E59=""),"",VLOOKUP($AG59,IC_Req!$A$2:$J$82,5))</f>
        <v/>
      </c>
      <c r="I59" s="285"/>
      <c r="J59" s="155" t="str">
        <f t="shared" si="1"/>
        <v/>
      </c>
      <c r="K59" s="156" t="str">
        <f>IF(OR($D59="",$E59=""),"",VLOOKUP($AG59,IC_Req!$A$2:$J$82,6))</f>
        <v/>
      </c>
      <c r="L59" s="285"/>
      <c r="M59" s="155" t="str">
        <f t="shared" si="2"/>
        <v/>
      </c>
      <c r="N59" s="156" t="str">
        <f>IF(OR($D59="",$E59=""),"",VLOOKUP($AG59,IC_Req!$A$2:$J$82,7))</f>
        <v/>
      </c>
      <c r="O59" s="287"/>
      <c r="P59" s="166" t="str">
        <f t="shared" si="3"/>
        <v/>
      </c>
      <c r="Q59" s="156" t="str">
        <f>IF(OR($D59="",$E59=""),"",VLOOKUP($AG59,IC_Req!$A$2:$J$82,8))</f>
        <v/>
      </c>
      <c r="R59" s="287"/>
      <c r="S59" s="166" t="str">
        <f t="shared" si="4"/>
        <v/>
      </c>
      <c r="T59" s="156" t="str">
        <f>IF(OR($D59="",$E59=""),"",VLOOKUP($AG59,IC_Req!$A$2:$J$82,9))</f>
        <v/>
      </c>
      <c r="U59" s="157" t="str">
        <f t="shared" si="7"/>
        <v/>
      </c>
      <c r="V59" s="158" t="str">
        <f>IF(OR($D59="",$E59="",GlobalParameters!$C$12=""),"",$AC59)</f>
        <v/>
      </c>
      <c r="W59" s="159"/>
      <c r="X59" s="283"/>
      <c r="Y59" s="283"/>
      <c r="Z59" s="283"/>
      <c r="AA59" s="283"/>
      <c r="AB59" s="287"/>
      <c r="AC59" s="160" t="str">
        <f>IF(OR($D59="",$E59="",GlobalParameters!$C$12=""),"",MIN(VLOOKUP($AG59,IC_Req!$A$2:$J$82,10),$AD59))</f>
        <v/>
      </c>
      <c r="AD59" s="283"/>
      <c r="AE59" s="283"/>
      <c r="AF59" s="159"/>
      <c r="AG59" s="134" t="e">
        <f>VLOOKUP($D59,IC_Req!$N$2:$O$10,2)+VLOOKUP($E59,IC_Req!$P$2:$Q$4,2)+VLOOKUP(GlobalParameters!$C$12,IC_Req!$R$2:$S$4,2)</f>
        <v>#N/A</v>
      </c>
    </row>
    <row r="60" spans="1:33" x14ac:dyDescent="0.25">
      <c r="A60" s="133"/>
      <c r="B60" s="283"/>
      <c r="C60" s="283"/>
      <c r="D60" s="284"/>
      <c r="E60" s="284"/>
      <c r="F60" s="285"/>
      <c r="G60" s="155" t="str">
        <f t="shared" si="0"/>
        <v/>
      </c>
      <c r="H60" s="156" t="str">
        <f>IF(OR($D60="",$E60=""),"",VLOOKUP($AG60,IC_Req!$A$2:$J$82,5))</f>
        <v/>
      </c>
      <c r="I60" s="285"/>
      <c r="J60" s="155" t="str">
        <f t="shared" si="1"/>
        <v/>
      </c>
      <c r="K60" s="156" t="str">
        <f>IF(OR($D60="",$E60=""),"",VLOOKUP($AG60,IC_Req!$A$2:$J$82,6))</f>
        <v/>
      </c>
      <c r="L60" s="285"/>
      <c r="M60" s="155" t="str">
        <f t="shared" si="2"/>
        <v/>
      </c>
      <c r="N60" s="156" t="str">
        <f>IF(OR($D60="",$E60=""),"",VLOOKUP($AG60,IC_Req!$A$2:$J$82,7))</f>
        <v/>
      </c>
      <c r="O60" s="287"/>
      <c r="P60" s="166" t="str">
        <f t="shared" si="3"/>
        <v/>
      </c>
      <c r="Q60" s="156" t="str">
        <f>IF(OR($D60="",$E60=""),"",VLOOKUP($AG60,IC_Req!$A$2:$J$82,8))</f>
        <v/>
      </c>
      <c r="R60" s="287"/>
      <c r="S60" s="166" t="str">
        <f t="shared" si="4"/>
        <v/>
      </c>
      <c r="T60" s="156" t="str">
        <f>IF(OR($D60="",$E60=""),"",VLOOKUP($AG60,IC_Req!$A$2:$J$82,9))</f>
        <v/>
      </c>
      <c r="U60" s="157" t="str">
        <f t="shared" si="7"/>
        <v/>
      </c>
      <c r="V60" s="158" t="str">
        <f>IF(OR($D60="",$E60="",GlobalParameters!$C$12=""),"",$AC60)</f>
        <v/>
      </c>
      <c r="W60" s="159"/>
      <c r="X60" s="283"/>
      <c r="Y60" s="283"/>
      <c r="Z60" s="283"/>
      <c r="AA60" s="283"/>
      <c r="AB60" s="287"/>
      <c r="AC60" s="160" t="str">
        <f>IF(OR($D60="",$E60="",GlobalParameters!$C$12=""),"",MIN(VLOOKUP($AG60,IC_Req!$A$2:$J$82,10),$AD60))</f>
        <v/>
      </c>
      <c r="AD60" s="283"/>
      <c r="AE60" s="283"/>
      <c r="AF60" s="159"/>
      <c r="AG60" s="134" t="e">
        <f>VLOOKUP($D60,IC_Req!$N$2:$O$10,2)+VLOOKUP($E60,IC_Req!$P$2:$Q$4,2)+VLOOKUP(GlobalParameters!$C$12,IC_Req!$R$2:$S$4,2)</f>
        <v>#N/A</v>
      </c>
    </row>
    <row r="61" spans="1:33" x14ac:dyDescent="0.25">
      <c r="A61" s="133"/>
      <c r="B61" s="283"/>
      <c r="C61" s="283"/>
      <c r="D61" s="284"/>
      <c r="E61" s="284"/>
      <c r="F61" s="285"/>
      <c r="G61" s="155" t="str">
        <f t="shared" si="0"/>
        <v/>
      </c>
      <c r="H61" s="156" t="str">
        <f>IF(OR($D61="",$E61=""),"",VLOOKUP($AG61,IC_Req!$A$2:$J$82,5))</f>
        <v/>
      </c>
      <c r="I61" s="285"/>
      <c r="J61" s="155" t="str">
        <f t="shared" si="1"/>
        <v/>
      </c>
      <c r="K61" s="156" t="str">
        <f>IF(OR($D61="",$E61=""),"",VLOOKUP($AG61,IC_Req!$A$2:$J$82,6))</f>
        <v/>
      </c>
      <c r="L61" s="285"/>
      <c r="M61" s="155" t="str">
        <f t="shared" si="2"/>
        <v/>
      </c>
      <c r="N61" s="156" t="str">
        <f>IF(OR($D61="",$E61=""),"",VLOOKUP($AG61,IC_Req!$A$2:$J$82,7))</f>
        <v/>
      </c>
      <c r="O61" s="287"/>
      <c r="P61" s="166" t="str">
        <f t="shared" si="3"/>
        <v/>
      </c>
      <c r="Q61" s="156" t="str">
        <f>IF(OR($D61="",$E61=""),"",VLOOKUP($AG61,IC_Req!$A$2:$J$82,8))</f>
        <v/>
      </c>
      <c r="R61" s="287"/>
      <c r="S61" s="166" t="str">
        <f t="shared" si="4"/>
        <v/>
      </c>
      <c r="T61" s="156" t="str">
        <f>IF(OR($D61="",$E61=""),"",VLOOKUP($AG61,IC_Req!$A$2:$J$82,9))</f>
        <v/>
      </c>
      <c r="U61" s="157" t="str">
        <f t="shared" si="7"/>
        <v/>
      </c>
      <c r="V61" s="158" t="str">
        <f>IF(OR($D61="",$E61="",GlobalParameters!$C$12=""),"",$AC61)</f>
        <v/>
      </c>
      <c r="W61" s="159"/>
      <c r="X61" s="283"/>
      <c r="Y61" s="283"/>
      <c r="Z61" s="283"/>
      <c r="AA61" s="283"/>
      <c r="AB61" s="287"/>
      <c r="AC61" s="160" t="str">
        <f>IF(OR($D61="",$E61="",GlobalParameters!$C$12=""),"",MIN(VLOOKUP($AG61,IC_Req!$A$2:$J$82,10),$AD61))</f>
        <v/>
      </c>
      <c r="AD61" s="283"/>
      <c r="AE61" s="283"/>
      <c r="AF61" s="159"/>
      <c r="AG61" s="134" t="e">
        <f>VLOOKUP($D61,IC_Req!$N$2:$O$10,2)+VLOOKUP($E61,IC_Req!$P$2:$Q$4,2)+VLOOKUP(GlobalParameters!$C$12,IC_Req!$R$2:$S$4,2)</f>
        <v>#N/A</v>
      </c>
    </row>
    <row r="62" spans="1:33" x14ac:dyDescent="0.25">
      <c r="A62" s="133"/>
      <c r="B62" s="283"/>
      <c r="C62" s="283"/>
      <c r="D62" s="284"/>
      <c r="E62" s="284"/>
      <c r="F62" s="285"/>
      <c r="G62" s="155" t="str">
        <f t="shared" si="0"/>
        <v/>
      </c>
      <c r="H62" s="156" t="str">
        <f>IF(OR($D62="",$E62=""),"",VLOOKUP($AG62,IC_Req!$A$2:$J$82,5))</f>
        <v/>
      </c>
      <c r="I62" s="285"/>
      <c r="J62" s="155" t="str">
        <f t="shared" si="1"/>
        <v/>
      </c>
      <c r="K62" s="156" t="str">
        <f>IF(OR($D62="",$E62=""),"",VLOOKUP($AG62,IC_Req!$A$2:$J$82,6))</f>
        <v/>
      </c>
      <c r="L62" s="285"/>
      <c r="M62" s="155" t="str">
        <f t="shared" si="2"/>
        <v/>
      </c>
      <c r="N62" s="156" t="str">
        <f>IF(OR($D62="",$E62=""),"",VLOOKUP($AG62,IC_Req!$A$2:$J$82,7))</f>
        <v/>
      </c>
      <c r="O62" s="287"/>
      <c r="P62" s="166" t="str">
        <f t="shared" si="3"/>
        <v/>
      </c>
      <c r="Q62" s="156" t="str">
        <f>IF(OR($D62="",$E62=""),"",VLOOKUP($AG62,IC_Req!$A$2:$J$82,8))</f>
        <v/>
      </c>
      <c r="R62" s="287"/>
      <c r="S62" s="166" t="str">
        <f t="shared" si="4"/>
        <v/>
      </c>
      <c r="T62" s="156" t="str">
        <f>IF(OR($D62="",$E62=""),"",VLOOKUP($AG62,IC_Req!$A$2:$J$82,9))</f>
        <v/>
      </c>
      <c r="U62" s="157" t="str">
        <f t="shared" si="7"/>
        <v/>
      </c>
      <c r="V62" s="158" t="str">
        <f>IF(OR($D62="",$E62="",GlobalParameters!$C$12=""),"",$AC62)</f>
        <v/>
      </c>
      <c r="W62" s="159"/>
      <c r="X62" s="283"/>
      <c r="Y62" s="283"/>
      <c r="Z62" s="283"/>
      <c r="AA62" s="283"/>
      <c r="AB62" s="287"/>
      <c r="AC62" s="160" t="str">
        <f>IF(OR($D62="",$E62="",GlobalParameters!$C$12=""),"",MIN(VLOOKUP($AG62,IC_Req!$A$2:$J$82,10),$AD62))</f>
        <v/>
      </c>
      <c r="AD62" s="283"/>
      <c r="AE62" s="283"/>
      <c r="AF62" s="159"/>
      <c r="AG62" s="134" t="e">
        <f>VLOOKUP($D62,IC_Req!$N$2:$O$10,2)+VLOOKUP($E62,IC_Req!$P$2:$Q$4,2)+VLOOKUP(GlobalParameters!$C$12,IC_Req!$R$2:$S$4,2)</f>
        <v>#N/A</v>
      </c>
    </row>
    <row r="63" spans="1:33" x14ac:dyDescent="0.25">
      <c r="A63" s="133"/>
      <c r="B63" s="283"/>
      <c r="C63" s="283"/>
      <c r="D63" s="284"/>
      <c r="E63" s="284"/>
      <c r="F63" s="285"/>
      <c r="G63" s="155" t="str">
        <f t="shared" si="0"/>
        <v/>
      </c>
      <c r="H63" s="156" t="str">
        <f>IF(OR($D63="",$E63=""),"",VLOOKUP($AG63,IC_Req!$A$2:$J$82,5))</f>
        <v/>
      </c>
      <c r="I63" s="285"/>
      <c r="J63" s="155" t="str">
        <f t="shared" si="1"/>
        <v/>
      </c>
      <c r="K63" s="156" t="str">
        <f>IF(OR($D63="",$E63=""),"",VLOOKUP($AG63,IC_Req!$A$2:$J$82,6))</f>
        <v/>
      </c>
      <c r="L63" s="285"/>
      <c r="M63" s="155" t="str">
        <f t="shared" si="2"/>
        <v/>
      </c>
      <c r="N63" s="156" t="str">
        <f>IF(OR($D63="",$E63=""),"",VLOOKUP($AG63,IC_Req!$A$2:$J$82,7))</f>
        <v/>
      </c>
      <c r="O63" s="287"/>
      <c r="P63" s="166" t="str">
        <f t="shared" si="3"/>
        <v/>
      </c>
      <c r="Q63" s="156" t="str">
        <f>IF(OR($D63="",$E63=""),"",VLOOKUP($AG63,IC_Req!$A$2:$J$82,8))</f>
        <v/>
      </c>
      <c r="R63" s="287"/>
      <c r="S63" s="166" t="str">
        <f t="shared" si="4"/>
        <v/>
      </c>
      <c r="T63" s="156" t="str">
        <f>IF(OR($D63="",$E63=""),"",VLOOKUP($AG63,IC_Req!$A$2:$J$82,9))</f>
        <v/>
      </c>
      <c r="U63" s="157" t="str">
        <f t="shared" si="7"/>
        <v/>
      </c>
      <c r="V63" s="158" t="str">
        <f>IF(OR($D63="",$E63="",GlobalParameters!$C$12=""),"",$AC63)</f>
        <v/>
      </c>
      <c r="W63" s="159"/>
      <c r="X63" s="283"/>
      <c r="Y63" s="283"/>
      <c r="Z63" s="283"/>
      <c r="AA63" s="283"/>
      <c r="AB63" s="287"/>
      <c r="AC63" s="160" t="str">
        <f>IF(OR($D63="",$E63="",GlobalParameters!$C$12=""),"",MIN(VLOOKUP($AG63,IC_Req!$A$2:$J$82,10),$AD63))</f>
        <v/>
      </c>
      <c r="AD63" s="283"/>
      <c r="AE63" s="283"/>
      <c r="AF63" s="159"/>
      <c r="AG63" s="134" t="e">
        <f>VLOOKUP($D63,IC_Req!$N$2:$O$10,2)+VLOOKUP($E63,IC_Req!$P$2:$Q$4,2)+VLOOKUP(GlobalParameters!$C$12,IC_Req!$R$2:$S$4,2)</f>
        <v>#N/A</v>
      </c>
    </row>
    <row r="64" spans="1:33" x14ac:dyDescent="0.25">
      <c r="A64" s="133"/>
      <c r="B64" s="283"/>
      <c r="C64" s="283"/>
      <c r="D64" s="284"/>
      <c r="E64" s="284"/>
      <c r="F64" s="285"/>
      <c r="G64" s="155" t="str">
        <f t="shared" si="0"/>
        <v/>
      </c>
      <c r="H64" s="156" t="str">
        <f>IF(OR($D64="",$E64=""),"",VLOOKUP($AG64,IC_Req!$A$2:$J$82,5))</f>
        <v/>
      </c>
      <c r="I64" s="285"/>
      <c r="J64" s="155" t="str">
        <f t="shared" si="1"/>
        <v/>
      </c>
      <c r="K64" s="156" t="str">
        <f>IF(OR($D64="",$E64=""),"",VLOOKUP($AG64,IC_Req!$A$2:$J$82,6))</f>
        <v/>
      </c>
      <c r="L64" s="285"/>
      <c r="M64" s="155" t="str">
        <f t="shared" si="2"/>
        <v/>
      </c>
      <c r="N64" s="156" t="str">
        <f>IF(OR($D64="",$E64=""),"",VLOOKUP($AG64,IC_Req!$A$2:$J$82,7))</f>
        <v/>
      </c>
      <c r="O64" s="287"/>
      <c r="P64" s="166" t="str">
        <f t="shared" si="3"/>
        <v/>
      </c>
      <c r="Q64" s="156" t="str">
        <f>IF(OR($D64="",$E64=""),"",VLOOKUP($AG64,IC_Req!$A$2:$J$82,8))</f>
        <v/>
      </c>
      <c r="R64" s="287"/>
      <c r="S64" s="166" t="str">
        <f t="shared" si="4"/>
        <v/>
      </c>
      <c r="T64" s="156" t="str">
        <f>IF(OR($D64="",$E64=""),"",VLOOKUP($AG64,IC_Req!$A$2:$J$82,9))</f>
        <v/>
      </c>
      <c r="U64" s="157" t="str">
        <f t="shared" si="7"/>
        <v/>
      </c>
      <c r="V64" s="158" t="str">
        <f>IF(OR($D64="",$E64="",GlobalParameters!$C$12=""),"",$AC64)</f>
        <v/>
      </c>
      <c r="W64" s="159"/>
      <c r="X64" s="283"/>
      <c r="Y64" s="283"/>
      <c r="Z64" s="283"/>
      <c r="AA64" s="283"/>
      <c r="AB64" s="287"/>
      <c r="AC64" s="160" t="str">
        <f>IF(OR($D64="",$E64="",GlobalParameters!$C$12=""),"",MIN(VLOOKUP($AG64,IC_Req!$A$2:$J$82,10),$AD64))</f>
        <v/>
      </c>
      <c r="AD64" s="283"/>
      <c r="AE64" s="283"/>
      <c r="AF64" s="159"/>
      <c r="AG64" s="134" t="e">
        <f>VLOOKUP($D64,IC_Req!$N$2:$O$10,2)+VLOOKUP($E64,IC_Req!$P$2:$Q$4,2)+VLOOKUP(GlobalParameters!$C$12,IC_Req!$R$2:$S$4,2)</f>
        <v>#N/A</v>
      </c>
    </row>
    <row r="65" spans="1:33" x14ac:dyDescent="0.25">
      <c r="A65" s="133"/>
      <c r="B65" s="283"/>
      <c r="C65" s="283"/>
      <c r="D65" s="284"/>
      <c r="E65" s="284"/>
      <c r="F65" s="285"/>
      <c r="G65" s="155" t="str">
        <f t="shared" si="0"/>
        <v/>
      </c>
      <c r="H65" s="156" t="str">
        <f>IF(OR($D65="",$E65=""),"",VLOOKUP($AG65,IC_Req!$A$2:$J$82,5))</f>
        <v/>
      </c>
      <c r="I65" s="285"/>
      <c r="J65" s="155" t="str">
        <f t="shared" si="1"/>
        <v/>
      </c>
      <c r="K65" s="156" t="str">
        <f>IF(OR($D65="",$E65=""),"",VLOOKUP($AG65,IC_Req!$A$2:$J$82,6))</f>
        <v/>
      </c>
      <c r="L65" s="285"/>
      <c r="M65" s="155" t="str">
        <f t="shared" si="2"/>
        <v/>
      </c>
      <c r="N65" s="156" t="str">
        <f>IF(OR($D65="",$E65=""),"",VLOOKUP($AG65,IC_Req!$A$2:$J$82,7))</f>
        <v/>
      </c>
      <c r="O65" s="287"/>
      <c r="P65" s="166" t="str">
        <f t="shared" si="3"/>
        <v/>
      </c>
      <c r="Q65" s="156" t="str">
        <f>IF(OR($D65="",$E65=""),"",VLOOKUP($AG65,IC_Req!$A$2:$J$82,8))</f>
        <v/>
      </c>
      <c r="R65" s="287"/>
      <c r="S65" s="166" t="str">
        <f t="shared" si="4"/>
        <v/>
      </c>
      <c r="T65" s="156" t="str">
        <f>IF(OR($D65="",$E65=""),"",VLOOKUP($AG65,IC_Req!$A$2:$J$82,9))</f>
        <v/>
      </c>
      <c r="U65" s="157" t="str">
        <f t="shared" si="7"/>
        <v/>
      </c>
      <c r="V65" s="158" t="str">
        <f>IF(OR($D65="",$E65="",GlobalParameters!$C$12=""),"",$AC65)</f>
        <v/>
      </c>
      <c r="W65" s="159"/>
      <c r="X65" s="283"/>
      <c r="Y65" s="283"/>
      <c r="Z65" s="283"/>
      <c r="AA65" s="283"/>
      <c r="AB65" s="287"/>
      <c r="AC65" s="160" t="str">
        <f>IF(OR($D65="",$E65="",GlobalParameters!$C$12=""),"",MIN(VLOOKUP($AG65,IC_Req!$A$2:$J$82,10),$AD65))</f>
        <v/>
      </c>
      <c r="AD65" s="283"/>
      <c r="AE65" s="283"/>
      <c r="AF65" s="159"/>
      <c r="AG65" s="134" t="e">
        <f>VLOOKUP($D65,IC_Req!$N$2:$O$10,2)+VLOOKUP($E65,IC_Req!$P$2:$Q$4,2)+VLOOKUP(GlobalParameters!$C$12,IC_Req!$R$2:$S$4,2)</f>
        <v>#N/A</v>
      </c>
    </row>
    <row r="66" spans="1:33" x14ac:dyDescent="0.25">
      <c r="A66" s="133"/>
      <c r="B66" s="283"/>
      <c r="C66" s="283"/>
      <c r="D66" s="284"/>
      <c r="E66" s="284"/>
      <c r="F66" s="285"/>
      <c r="G66" s="155" t="str">
        <f t="shared" si="0"/>
        <v/>
      </c>
      <c r="H66" s="156" t="str">
        <f>IF(OR($D66="",$E66=""),"",VLOOKUP($AG66,IC_Req!$A$2:$J$82,5))</f>
        <v/>
      </c>
      <c r="I66" s="285"/>
      <c r="J66" s="155" t="str">
        <f t="shared" si="1"/>
        <v/>
      </c>
      <c r="K66" s="156" t="str">
        <f>IF(OR($D66="",$E66=""),"",VLOOKUP($AG66,IC_Req!$A$2:$J$82,6))</f>
        <v/>
      </c>
      <c r="L66" s="285"/>
      <c r="M66" s="155" t="str">
        <f t="shared" si="2"/>
        <v/>
      </c>
      <c r="N66" s="156" t="str">
        <f>IF(OR($D66="",$E66=""),"",VLOOKUP($AG66,IC_Req!$A$2:$J$82,7))</f>
        <v/>
      </c>
      <c r="O66" s="287"/>
      <c r="P66" s="166" t="str">
        <f t="shared" si="3"/>
        <v/>
      </c>
      <c r="Q66" s="156" t="str">
        <f>IF(OR($D66="",$E66=""),"",VLOOKUP($AG66,IC_Req!$A$2:$J$82,8))</f>
        <v/>
      </c>
      <c r="R66" s="287"/>
      <c r="S66" s="166" t="str">
        <f t="shared" si="4"/>
        <v/>
      </c>
      <c r="T66" s="156" t="str">
        <f>IF(OR($D66="",$E66=""),"",VLOOKUP($AG66,IC_Req!$A$2:$J$82,9))</f>
        <v/>
      </c>
      <c r="U66" s="157" t="str">
        <f t="shared" si="7"/>
        <v/>
      </c>
      <c r="V66" s="158" t="str">
        <f>IF(OR($D66="",$E66="",GlobalParameters!$C$12=""),"",$AC66)</f>
        <v/>
      </c>
      <c r="W66" s="159"/>
      <c r="X66" s="283"/>
      <c r="Y66" s="283"/>
      <c r="Z66" s="283"/>
      <c r="AA66" s="283"/>
      <c r="AB66" s="287"/>
      <c r="AC66" s="160" t="str">
        <f>IF(OR($D66="",$E66="",GlobalParameters!$C$12=""),"",MIN(VLOOKUP($AG66,IC_Req!$A$2:$J$82,10),$AD66))</f>
        <v/>
      </c>
      <c r="AD66" s="283"/>
      <c r="AE66" s="283"/>
      <c r="AF66" s="159"/>
      <c r="AG66" s="134" t="e">
        <f>VLOOKUP($D66,IC_Req!$N$2:$O$10,2)+VLOOKUP($E66,IC_Req!$P$2:$Q$4,2)+VLOOKUP(GlobalParameters!$C$12,IC_Req!$R$2:$S$4,2)</f>
        <v>#N/A</v>
      </c>
    </row>
    <row r="67" spans="1:33" x14ac:dyDescent="0.25">
      <c r="A67" s="133"/>
      <c r="B67" s="283"/>
      <c r="C67" s="283"/>
      <c r="D67" s="284"/>
      <c r="E67" s="284"/>
      <c r="F67" s="285"/>
      <c r="G67" s="155" t="str">
        <f t="shared" si="0"/>
        <v/>
      </c>
      <c r="H67" s="156" t="str">
        <f>IF(OR($D67="",$E67=""),"",VLOOKUP($AG67,IC_Req!$A$2:$J$82,5))</f>
        <v/>
      </c>
      <c r="I67" s="285"/>
      <c r="J67" s="155" t="str">
        <f t="shared" si="1"/>
        <v/>
      </c>
      <c r="K67" s="156" t="str">
        <f>IF(OR($D67="",$E67=""),"",VLOOKUP($AG67,IC_Req!$A$2:$J$82,6))</f>
        <v/>
      </c>
      <c r="L67" s="285"/>
      <c r="M67" s="155" t="str">
        <f t="shared" si="2"/>
        <v/>
      </c>
      <c r="N67" s="156" t="str">
        <f>IF(OR($D67="",$E67=""),"",VLOOKUP($AG67,IC_Req!$A$2:$J$82,7))</f>
        <v/>
      </c>
      <c r="O67" s="287"/>
      <c r="P67" s="166" t="str">
        <f t="shared" si="3"/>
        <v/>
      </c>
      <c r="Q67" s="156" t="str">
        <f>IF(OR($D67="",$E67=""),"",VLOOKUP($AG67,IC_Req!$A$2:$J$82,8))</f>
        <v/>
      </c>
      <c r="R67" s="287"/>
      <c r="S67" s="166" t="str">
        <f t="shared" si="4"/>
        <v/>
      </c>
      <c r="T67" s="156" t="str">
        <f>IF(OR($D67="",$E67=""),"",VLOOKUP($AG67,IC_Req!$A$2:$J$82,9))</f>
        <v/>
      </c>
      <c r="U67" s="157" t="str">
        <f t="shared" si="7"/>
        <v/>
      </c>
      <c r="V67" s="158" t="str">
        <f>IF(OR($D67="",$E67="",GlobalParameters!$C$12=""),"",$AC67)</f>
        <v/>
      </c>
      <c r="W67" s="159"/>
      <c r="X67" s="283"/>
      <c r="Y67" s="283"/>
      <c r="Z67" s="283"/>
      <c r="AA67" s="283"/>
      <c r="AB67" s="287"/>
      <c r="AC67" s="160" t="str">
        <f>IF(OR($D67="",$E67="",GlobalParameters!$C$12=""),"",MIN(VLOOKUP($AG67,IC_Req!$A$2:$J$82,10),$AD67))</f>
        <v/>
      </c>
      <c r="AD67" s="283"/>
      <c r="AE67" s="283"/>
      <c r="AF67" s="159"/>
      <c r="AG67" s="134" t="e">
        <f>VLOOKUP($D67,IC_Req!$N$2:$O$10,2)+VLOOKUP($E67,IC_Req!$P$2:$Q$4,2)+VLOOKUP(GlobalParameters!$C$12,IC_Req!$R$2:$S$4,2)</f>
        <v>#N/A</v>
      </c>
    </row>
    <row r="68" spans="1:33" x14ac:dyDescent="0.25">
      <c r="A68" s="133"/>
      <c r="B68" s="283"/>
      <c r="C68" s="283"/>
      <c r="D68" s="284"/>
      <c r="E68" s="284"/>
      <c r="F68" s="285"/>
      <c r="G68" s="155" t="str">
        <f t="shared" si="0"/>
        <v/>
      </c>
      <c r="H68" s="156" t="str">
        <f>IF(OR($D68="",$E68=""),"",VLOOKUP($AG68,IC_Req!$A$2:$J$82,5))</f>
        <v/>
      </c>
      <c r="I68" s="285"/>
      <c r="J68" s="155" t="str">
        <f t="shared" si="1"/>
        <v/>
      </c>
      <c r="K68" s="156" t="str">
        <f>IF(OR($D68="",$E68=""),"",VLOOKUP($AG68,IC_Req!$A$2:$J$82,6))</f>
        <v/>
      </c>
      <c r="L68" s="285"/>
      <c r="M68" s="155" t="str">
        <f t="shared" si="2"/>
        <v/>
      </c>
      <c r="N68" s="156" t="str">
        <f>IF(OR($D68="",$E68=""),"",VLOOKUP($AG68,IC_Req!$A$2:$J$82,7))</f>
        <v/>
      </c>
      <c r="O68" s="287"/>
      <c r="P68" s="166" t="str">
        <f t="shared" si="3"/>
        <v/>
      </c>
      <c r="Q68" s="156" t="str">
        <f>IF(OR($D68="",$E68=""),"",VLOOKUP($AG68,IC_Req!$A$2:$J$82,8))</f>
        <v/>
      </c>
      <c r="R68" s="287"/>
      <c r="S68" s="166" t="str">
        <f t="shared" si="4"/>
        <v/>
      </c>
      <c r="T68" s="156" t="str">
        <f>IF(OR($D68="",$E68=""),"",VLOOKUP($AG68,IC_Req!$A$2:$J$82,9))</f>
        <v/>
      </c>
      <c r="U68" s="157" t="str">
        <f t="shared" si="7"/>
        <v/>
      </c>
      <c r="V68" s="158" t="str">
        <f>IF(OR($D68="",$E68="",GlobalParameters!$C$12=""),"",$AC68)</f>
        <v/>
      </c>
      <c r="W68" s="159"/>
      <c r="X68" s="283"/>
      <c r="Y68" s="283"/>
      <c r="Z68" s="283"/>
      <c r="AA68" s="283"/>
      <c r="AB68" s="287"/>
      <c r="AC68" s="160" t="str">
        <f>IF(OR($D68="",$E68="",GlobalParameters!$C$12=""),"",MIN(VLOOKUP($AG68,IC_Req!$A$2:$J$82,10),$AD68))</f>
        <v/>
      </c>
      <c r="AD68" s="283"/>
      <c r="AE68" s="283"/>
      <c r="AF68" s="159"/>
      <c r="AG68" s="134" t="e">
        <f>VLOOKUP($D68,IC_Req!$N$2:$O$10,2)+VLOOKUP($E68,IC_Req!$P$2:$Q$4,2)+VLOOKUP(GlobalParameters!$C$12,IC_Req!$R$2:$S$4,2)</f>
        <v>#N/A</v>
      </c>
    </row>
    <row r="69" spans="1:33" x14ac:dyDescent="0.25">
      <c r="A69" s="133"/>
      <c r="B69" s="283"/>
      <c r="C69" s="283"/>
      <c r="D69" s="284"/>
      <c r="E69" s="284"/>
      <c r="F69" s="285"/>
      <c r="G69" s="155" t="str">
        <f t="shared" si="0"/>
        <v/>
      </c>
      <c r="H69" s="156" t="str">
        <f>IF(OR($D69="",$E69=""),"",VLOOKUP($AG69,IC_Req!$A$2:$J$82,5))</f>
        <v/>
      </c>
      <c r="I69" s="285"/>
      <c r="J69" s="155" t="str">
        <f t="shared" si="1"/>
        <v/>
      </c>
      <c r="K69" s="156" t="str">
        <f>IF(OR($D69="",$E69=""),"",VLOOKUP($AG69,IC_Req!$A$2:$J$82,6))</f>
        <v/>
      </c>
      <c r="L69" s="285"/>
      <c r="M69" s="155" t="str">
        <f t="shared" si="2"/>
        <v/>
      </c>
      <c r="N69" s="156" t="str">
        <f>IF(OR($D69="",$E69=""),"",VLOOKUP($AG69,IC_Req!$A$2:$J$82,7))</f>
        <v/>
      </c>
      <c r="O69" s="287"/>
      <c r="P69" s="166" t="str">
        <f t="shared" si="3"/>
        <v/>
      </c>
      <c r="Q69" s="156" t="str">
        <f>IF(OR($D69="",$E69=""),"",VLOOKUP($AG69,IC_Req!$A$2:$J$82,8))</f>
        <v/>
      </c>
      <c r="R69" s="287"/>
      <c r="S69" s="166" t="str">
        <f t="shared" si="4"/>
        <v/>
      </c>
      <c r="T69" s="156" t="str">
        <f>IF(OR($D69="",$E69=""),"",VLOOKUP($AG69,IC_Req!$A$2:$J$82,9))</f>
        <v/>
      </c>
      <c r="U69" s="157" t="str">
        <f t="shared" si="7"/>
        <v/>
      </c>
      <c r="V69" s="158" t="str">
        <f>IF(OR($D69="",$E69="",GlobalParameters!$C$12=""),"",$AC69)</f>
        <v/>
      </c>
      <c r="W69" s="159"/>
      <c r="X69" s="283"/>
      <c r="Y69" s="283"/>
      <c r="Z69" s="283"/>
      <c r="AA69" s="283"/>
      <c r="AB69" s="287"/>
      <c r="AC69" s="160" t="str">
        <f>IF(OR($D69="",$E69="",GlobalParameters!$C$12=""),"",MIN(VLOOKUP($AG69,IC_Req!$A$2:$J$82,10),$AD69))</f>
        <v/>
      </c>
      <c r="AD69" s="283"/>
      <c r="AE69" s="283"/>
      <c r="AF69" s="159"/>
      <c r="AG69" s="134" t="e">
        <f>VLOOKUP($D69,IC_Req!$N$2:$O$10,2)+VLOOKUP($E69,IC_Req!$P$2:$Q$4,2)+VLOOKUP(GlobalParameters!$C$12,IC_Req!$R$2:$S$4,2)</f>
        <v>#N/A</v>
      </c>
    </row>
    <row r="70" spans="1:33" x14ac:dyDescent="0.25">
      <c r="A70" s="133"/>
      <c r="B70" s="283"/>
      <c r="C70" s="283"/>
      <c r="D70" s="284"/>
      <c r="E70" s="284"/>
      <c r="F70" s="285"/>
      <c r="G70" s="155" t="str">
        <f t="shared" si="0"/>
        <v/>
      </c>
      <c r="H70" s="156" t="str">
        <f>IF(OR($D70="",$E70=""),"",VLOOKUP($AG70,IC_Req!$A$2:$J$82,5))</f>
        <v/>
      </c>
      <c r="I70" s="285"/>
      <c r="J70" s="155" t="str">
        <f t="shared" si="1"/>
        <v/>
      </c>
      <c r="K70" s="156" t="str">
        <f>IF(OR($D70="",$E70=""),"",VLOOKUP($AG70,IC_Req!$A$2:$J$82,6))</f>
        <v/>
      </c>
      <c r="L70" s="285"/>
      <c r="M70" s="155" t="str">
        <f t="shared" si="2"/>
        <v/>
      </c>
      <c r="N70" s="156" t="str">
        <f>IF(OR($D70="",$E70=""),"",VLOOKUP($AG70,IC_Req!$A$2:$J$82,7))</f>
        <v/>
      </c>
      <c r="O70" s="287"/>
      <c r="P70" s="166" t="str">
        <f t="shared" si="3"/>
        <v/>
      </c>
      <c r="Q70" s="156" t="str">
        <f>IF(OR($D70="",$E70=""),"",VLOOKUP($AG70,IC_Req!$A$2:$J$82,8))</f>
        <v/>
      </c>
      <c r="R70" s="287"/>
      <c r="S70" s="166" t="str">
        <f t="shared" si="4"/>
        <v/>
      </c>
      <c r="T70" s="156" t="str">
        <f>IF(OR($D70="",$E70=""),"",VLOOKUP($AG70,IC_Req!$A$2:$J$82,9))</f>
        <v/>
      </c>
      <c r="U70" s="157" t="str">
        <f t="shared" si="7"/>
        <v/>
      </c>
      <c r="V70" s="158" t="str">
        <f>IF(OR($D70="",$E70="",GlobalParameters!$C$12=""),"",$AC70)</f>
        <v/>
      </c>
      <c r="W70" s="159"/>
      <c r="X70" s="283"/>
      <c r="Y70" s="283"/>
      <c r="Z70" s="283"/>
      <c r="AA70" s="283"/>
      <c r="AB70" s="287"/>
      <c r="AC70" s="160" t="str">
        <f>IF(OR($D70="",$E70="",GlobalParameters!$C$12=""),"",MIN(VLOOKUP($AG70,IC_Req!$A$2:$J$82,10),$AD70))</f>
        <v/>
      </c>
      <c r="AD70" s="283"/>
      <c r="AE70" s="283"/>
      <c r="AF70" s="159"/>
      <c r="AG70" s="134" t="e">
        <f>VLOOKUP($D70,IC_Req!$N$2:$O$10,2)+VLOOKUP($E70,IC_Req!$P$2:$Q$4,2)+VLOOKUP(GlobalParameters!$C$12,IC_Req!$R$2:$S$4,2)</f>
        <v>#N/A</v>
      </c>
    </row>
    <row r="71" spans="1:33" x14ac:dyDescent="0.25">
      <c r="A71" s="133"/>
      <c r="B71" s="283"/>
      <c r="C71" s="283"/>
      <c r="D71" s="284"/>
      <c r="E71" s="284"/>
      <c r="F71" s="285"/>
      <c r="G71" s="155" t="str">
        <f t="shared" si="0"/>
        <v/>
      </c>
      <c r="H71" s="156" t="str">
        <f>IF(OR($D71="",$E71=""),"",VLOOKUP($AG71,IC_Req!$A$2:$J$82,5))</f>
        <v/>
      </c>
      <c r="I71" s="285"/>
      <c r="J71" s="155" t="str">
        <f t="shared" si="1"/>
        <v/>
      </c>
      <c r="K71" s="156" t="str">
        <f>IF(OR($D71="",$E71=""),"",VLOOKUP($AG71,IC_Req!$A$2:$J$82,6))</f>
        <v/>
      </c>
      <c r="L71" s="285"/>
      <c r="M71" s="155" t="str">
        <f t="shared" si="2"/>
        <v/>
      </c>
      <c r="N71" s="156" t="str">
        <f>IF(OR($D71="",$E71=""),"",VLOOKUP($AG71,IC_Req!$A$2:$J$82,7))</f>
        <v/>
      </c>
      <c r="O71" s="287"/>
      <c r="P71" s="166" t="str">
        <f t="shared" si="3"/>
        <v/>
      </c>
      <c r="Q71" s="156" t="str">
        <f>IF(OR($D71="",$E71=""),"",VLOOKUP($AG71,IC_Req!$A$2:$J$82,8))</f>
        <v/>
      </c>
      <c r="R71" s="287"/>
      <c r="S71" s="166" t="str">
        <f t="shared" si="4"/>
        <v/>
      </c>
      <c r="T71" s="156" t="str">
        <f>IF(OR($D71="",$E71=""),"",VLOOKUP($AG71,IC_Req!$A$2:$J$82,9))</f>
        <v/>
      </c>
      <c r="U71" s="157" t="str">
        <f t="shared" si="7"/>
        <v/>
      </c>
      <c r="V71" s="158" t="str">
        <f>IF(OR($D71="",$E71="",GlobalParameters!$C$12=""),"",$AC71)</f>
        <v/>
      </c>
      <c r="W71" s="159"/>
      <c r="X71" s="283"/>
      <c r="Y71" s="283"/>
      <c r="Z71" s="283"/>
      <c r="AA71" s="283"/>
      <c r="AB71" s="287"/>
      <c r="AC71" s="160" t="str">
        <f>IF(OR($D71="",$E71="",GlobalParameters!$C$12=""),"",MIN(VLOOKUP($AG71,IC_Req!$A$2:$J$82,10),$AD71))</f>
        <v/>
      </c>
      <c r="AD71" s="283"/>
      <c r="AE71" s="283"/>
      <c r="AF71" s="159"/>
      <c r="AG71" s="134" t="e">
        <f>VLOOKUP($D71,IC_Req!$N$2:$O$10,2)+VLOOKUP($E71,IC_Req!$P$2:$Q$4,2)+VLOOKUP(GlobalParameters!$C$12,IC_Req!$R$2:$S$4,2)</f>
        <v>#N/A</v>
      </c>
    </row>
    <row r="72" spans="1:33" x14ac:dyDescent="0.25">
      <c r="A72" s="133"/>
      <c r="B72" s="283"/>
      <c r="C72" s="283"/>
      <c r="D72" s="284"/>
      <c r="E72" s="284"/>
      <c r="F72" s="285"/>
      <c r="G72" s="155" t="str">
        <f t="shared" si="0"/>
        <v/>
      </c>
      <c r="H72" s="156" t="str">
        <f>IF(OR($D72="",$E72=""),"",VLOOKUP($AG72,IC_Req!$A$2:$J$82,5))</f>
        <v/>
      </c>
      <c r="I72" s="285"/>
      <c r="J72" s="155" t="str">
        <f t="shared" si="1"/>
        <v/>
      </c>
      <c r="K72" s="156" t="str">
        <f>IF(OR($D72="",$E72=""),"",VLOOKUP($AG72,IC_Req!$A$2:$J$82,6))</f>
        <v/>
      </c>
      <c r="L72" s="285"/>
      <c r="M72" s="155" t="str">
        <f t="shared" si="2"/>
        <v/>
      </c>
      <c r="N72" s="156" t="str">
        <f>IF(OR($D72="",$E72=""),"",VLOOKUP($AG72,IC_Req!$A$2:$J$82,7))</f>
        <v/>
      </c>
      <c r="O72" s="287"/>
      <c r="P72" s="166" t="str">
        <f t="shared" si="3"/>
        <v/>
      </c>
      <c r="Q72" s="156" t="str">
        <f>IF(OR($D72="",$E72=""),"",VLOOKUP($AG72,IC_Req!$A$2:$J$82,8))</f>
        <v/>
      </c>
      <c r="R72" s="287"/>
      <c r="S72" s="166" t="str">
        <f t="shared" si="4"/>
        <v/>
      </c>
      <c r="T72" s="156" t="str">
        <f>IF(OR($D72="",$E72=""),"",VLOOKUP($AG72,IC_Req!$A$2:$J$82,9))</f>
        <v/>
      </c>
      <c r="U72" s="157" t="str">
        <f t="shared" si="7"/>
        <v/>
      </c>
      <c r="V72" s="158" t="str">
        <f>IF(OR($D72="",$E72="",GlobalParameters!$C$12=""),"",$AC72)</f>
        <v/>
      </c>
      <c r="W72" s="159"/>
      <c r="X72" s="283"/>
      <c r="Y72" s="283"/>
      <c r="Z72" s="283"/>
      <c r="AA72" s="283"/>
      <c r="AB72" s="287"/>
      <c r="AC72" s="160" t="str">
        <f>IF(OR($D72="",$E72="",GlobalParameters!$C$12=""),"",MIN(VLOOKUP($AG72,IC_Req!$A$2:$J$82,10),$AD72))</f>
        <v/>
      </c>
      <c r="AD72" s="283"/>
      <c r="AE72" s="283"/>
      <c r="AF72" s="159"/>
      <c r="AG72" s="134" t="e">
        <f>VLOOKUP($D72,IC_Req!$N$2:$O$10,2)+VLOOKUP($E72,IC_Req!$P$2:$Q$4,2)+VLOOKUP(GlobalParameters!$C$12,IC_Req!$R$2:$S$4,2)</f>
        <v>#N/A</v>
      </c>
    </row>
    <row r="73" spans="1:33" x14ac:dyDescent="0.25">
      <c r="A73" s="133"/>
      <c r="B73" s="283"/>
      <c r="C73" s="283"/>
      <c r="D73" s="284"/>
      <c r="E73" s="284"/>
      <c r="F73" s="285"/>
      <c r="G73" s="155" t="str">
        <f t="shared" si="0"/>
        <v/>
      </c>
      <c r="H73" s="156" t="str">
        <f>IF(OR($D73="",$E73=""),"",VLOOKUP($AG73,IC_Req!$A$2:$J$82,5))</f>
        <v/>
      </c>
      <c r="I73" s="285"/>
      <c r="J73" s="155" t="str">
        <f t="shared" si="1"/>
        <v/>
      </c>
      <c r="K73" s="156" t="str">
        <f>IF(OR($D73="",$E73=""),"",VLOOKUP($AG73,IC_Req!$A$2:$J$82,6))</f>
        <v/>
      </c>
      <c r="L73" s="285"/>
      <c r="M73" s="155" t="str">
        <f t="shared" si="2"/>
        <v/>
      </c>
      <c r="N73" s="156" t="str">
        <f>IF(OR($D73="",$E73=""),"",VLOOKUP($AG73,IC_Req!$A$2:$J$82,7))</f>
        <v/>
      </c>
      <c r="O73" s="287"/>
      <c r="P73" s="166" t="str">
        <f t="shared" si="3"/>
        <v/>
      </c>
      <c r="Q73" s="156" t="str">
        <f>IF(OR($D73="",$E73=""),"",VLOOKUP($AG73,IC_Req!$A$2:$J$82,8))</f>
        <v/>
      </c>
      <c r="R73" s="287"/>
      <c r="S73" s="166" t="str">
        <f t="shared" si="4"/>
        <v/>
      </c>
      <c r="T73" s="156" t="str">
        <f>IF(OR($D73="",$E73=""),"",VLOOKUP($AG73,IC_Req!$A$2:$J$82,9))</f>
        <v/>
      </c>
      <c r="U73" s="157" t="str">
        <f t="shared" si="7"/>
        <v/>
      </c>
      <c r="V73" s="158" t="str">
        <f>IF(OR($D73="",$E73="",GlobalParameters!$C$12=""),"",$AC73)</f>
        <v/>
      </c>
      <c r="W73" s="159"/>
      <c r="X73" s="283"/>
      <c r="Y73" s="283"/>
      <c r="Z73" s="283"/>
      <c r="AA73" s="283"/>
      <c r="AB73" s="287"/>
      <c r="AC73" s="160" t="str">
        <f>IF(OR($D73="",$E73="",GlobalParameters!$C$12=""),"",MIN(VLOOKUP($AG73,IC_Req!$A$2:$J$82,10),$AD73))</f>
        <v/>
      </c>
      <c r="AD73" s="283"/>
      <c r="AE73" s="283"/>
      <c r="AF73" s="159"/>
      <c r="AG73" s="134" t="e">
        <f>VLOOKUP($D73,IC_Req!$N$2:$O$10,2)+VLOOKUP($E73,IC_Req!$P$2:$Q$4,2)+VLOOKUP(GlobalParameters!$C$12,IC_Req!$R$2:$S$4,2)</f>
        <v>#N/A</v>
      </c>
    </row>
    <row r="74" spans="1:33" x14ac:dyDescent="0.25">
      <c r="A74" s="133"/>
      <c r="B74" s="283"/>
      <c r="C74" s="283"/>
      <c r="D74" s="284"/>
      <c r="E74" s="284"/>
      <c r="F74" s="285"/>
      <c r="G74" s="155" t="str">
        <f t="shared" si="0"/>
        <v/>
      </c>
      <c r="H74" s="156" t="str">
        <f>IF(OR($D74="",$E74=""),"",VLOOKUP($AG74,IC_Req!$A$2:$J$82,5))</f>
        <v/>
      </c>
      <c r="I74" s="285"/>
      <c r="J74" s="155" t="str">
        <f t="shared" si="1"/>
        <v/>
      </c>
      <c r="K74" s="156" t="str">
        <f>IF(OR($D74="",$E74=""),"",VLOOKUP($AG74,IC_Req!$A$2:$J$82,6))</f>
        <v/>
      </c>
      <c r="L74" s="285"/>
      <c r="M74" s="155" t="str">
        <f t="shared" si="2"/>
        <v/>
      </c>
      <c r="N74" s="156" t="str">
        <f>IF(OR($D74="",$E74=""),"",VLOOKUP($AG74,IC_Req!$A$2:$J$82,7))</f>
        <v/>
      </c>
      <c r="O74" s="287"/>
      <c r="P74" s="166" t="str">
        <f t="shared" si="3"/>
        <v/>
      </c>
      <c r="Q74" s="156" t="str">
        <f>IF(OR($D74="",$E74=""),"",VLOOKUP($AG74,IC_Req!$A$2:$J$82,8))</f>
        <v/>
      </c>
      <c r="R74" s="287"/>
      <c r="S74" s="166" t="str">
        <f t="shared" si="4"/>
        <v/>
      </c>
      <c r="T74" s="156" t="str">
        <f>IF(OR($D74="",$E74=""),"",VLOOKUP($AG74,IC_Req!$A$2:$J$82,9))</f>
        <v/>
      </c>
      <c r="U74" s="157" t="str">
        <f t="shared" si="7"/>
        <v/>
      </c>
      <c r="V74" s="158" t="str">
        <f>IF(OR($D74="",$E74="",GlobalParameters!$C$12=""),"",$AC74)</f>
        <v/>
      </c>
      <c r="W74" s="159"/>
      <c r="X74" s="283"/>
      <c r="Y74" s="283"/>
      <c r="Z74" s="283"/>
      <c r="AA74" s="283"/>
      <c r="AB74" s="287"/>
      <c r="AC74" s="160" t="str">
        <f>IF(OR($D74="",$E74="",GlobalParameters!$C$12=""),"",MIN(VLOOKUP($AG74,IC_Req!$A$2:$J$82,10),$AD74))</f>
        <v/>
      </c>
      <c r="AD74" s="283"/>
      <c r="AE74" s="283"/>
      <c r="AF74" s="159"/>
      <c r="AG74" s="134" t="e">
        <f>VLOOKUP($D74,IC_Req!$N$2:$O$10,2)+VLOOKUP($E74,IC_Req!$P$2:$Q$4,2)+VLOOKUP(GlobalParameters!$C$12,IC_Req!$R$2:$S$4,2)</f>
        <v>#N/A</v>
      </c>
    </row>
    <row r="75" spans="1:33" x14ac:dyDescent="0.25">
      <c r="A75" s="133"/>
      <c r="B75" s="283"/>
      <c r="C75" s="283"/>
      <c r="D75" s="284"/>
      <c r="E75" s="284"/>
      <c r="F75" s="285"/>
      <c r="G75" s="155" t="str">
        <f t="shared" si="0"/>
        <v/>
      </c>
      <c r="H75" s="156" t="str">
        <f>IF(OR($D75="",$E75=""),"",VLOOKUP($AG75,IC_Req!$A$2:$J$82,5))</f>
        <v/>
      </c>
      <c r="I75" s="285"/>
      <c r="J75" s="155" t="str">
        <f t="shared" si="1"/>
        <v/>
      </c>
      <c r="K75" s="156" t="str">
        <f>IF(OR($D75="",$E75=""),"",VLOOKUP($AG75,IC_Req!$A$2:$J$82,6))</f>
        <v/>
      </c>
      <c r="L75" s="285"/>
      <c r="M75" s="155" t="str">
        <f t="shared" si="2"/>
        <v/>
      </c>
      <c r="N75" s="156" t="str">
        <f>IF(OR($D75="",$E75=""),"",VLOOKUP($AG75,IC_Req!$A$2:$J$82,7))</f>
        <v/>
      </c>
      <c r="O75" s="287"/>
      <c r="P75" s="166" t="str">
        <f t="shared" si="3"/>
        <v/>
      </c>
      <c r="Q75" s="156" t="str">
        <f>IF(OR($D75="",$E75=""),"",VLOOKUP($AG75,IC_Req!$A$2:$J$82,8))</f>
        <v/>
      </c>
      <c r="R75" s="287"/>
      <c r="S75" s="166" t="str">
        <f t="shared" si="4"/>
        <v/>
      </c>
      <c r="T75" s="156" t="str">
        <f>IF(OR($D75="",$E75=""),"",VLOOKUP($AG75,IC_Req!$A$2:$J$82,9))</f>
        <v/>
      </c>
      <c r="U75" s="157" t="str">
        <f t="shared" si="7"/>
        <v/>
      </c>
      <c r="V75" s="158" t="str">
        <f>IF(OR($D75="",$E75="",GlobalParameters!$C$12=""),"",$AC75)</f>
        <v/>
      </c>
      <c r="W75" s="159"/>
      <c r="X75" s="283"/>
      <c r="Y75" s="283"/>
      <c r="Z75" s="283"/>
      <c r="AA75" s="283"/>
      <c r="AB75" s="287"/>
      <c r="AC75" s="160" t="str">
        <f>IF(OR($D75="",$E75="",GlobalParameters!$C$12=""),"",MIN(VLOOKUP($AG75,IC_Req!$A$2:$J$82,10),$AD75))</f>
        <v/>
      </c>
      <c r="AD75" s="283"/>
      <c r="AE75" s="283"/>
      <c r="AF75" s="159"/>
      <c r="AG75" s="134" t="e">
        <f>VLOOKUP($D75,IC_Req!$N$2:$O$10,2)+VLOOKUP($E75,IC_Req!$P$2:$Q$4,2)+VLOOKUP(GlobalParameters!$C$12,IC_Req!$R$2:$S$4,2)</f>
        <v>#N/A</v>
      </c>
    </row>
    <row r="76" spans="1:33" x14ac:dyDescent="0.25">
      <c r="A76" s="133"/>
      <c r="B76" s="283"/>
      <c r="C76" s="283"/>
      <c r="D76" s="284"/>
      <c r="E76" s="284"/>
      <c r="F76" s="285"/>
      <c r="G76" s="155" t="str">
        <f t="shared" si="0"/>
        <v/>
      </c>
      <c r="H76" s="156" t="str">
        <f>IF(OR($D76="",$E76=""),"",VLOOKUP($AG76,IC_Req!$A$2:$J$82,5))</f>
        <v/>
      </c>
      <c r="I76" s="285"/>
      <c r="J76" s="155" t="str">
        <f t="shared" si="1"/>
        <v/>
      </c>
      <c r="K76" s="156" t="str">
        <f>IF(OR($D76="",$E76=""),"",VLOOKUP($AG76,IC_Req!$A$2:$J$82,6))</f>
        <v/>
      </c>
      <c r="L76" s="285"/>
      <c r="M76" s="155" t="str">
        <f t="shared" si="2"/>
        <v/>
      </c>
      <c r="N76" s="156" t="str">
        <f>IF(OR($D76="",$E76=""),"",VLOOKUP($AG76,IC_Req!$A$2:$J$82,7))</f>
        <v/>
      </c>
      <c r="O76" s="287"/>
      <c r="P76" s="166" t="str">
        <f t="shared" si="3"/>
        <v/>
      </c>
      <c r="Q76" s="156" t="str">
        <f>IF(OR($D76="",$E76=""),"",VLOOKUP($AG76,IC_Req!$A$2:$J$82,8))</f>
        <v/>
      </c>
      <c r="R76" s="287"/>
      <c r="S76" s="166" t="str">
        <f t="shared" si="4"/>
        <v/>
      </c>
      <c r="T76" s="156" t="str">
        <f>IF(OR($D76="",$E76=""),"",VLOOKUP($AG76,IC_Req!$A$2:$J$82,9))</f>
        <v/>
      </c>
      <c r="U76" s="157" t="str">
        <f t="shared" si="7"/>
        <v/>
      </c>
      <c r="V76" s="158" t="str">
        <f>IF(OR($D76="",$E76="",GlobalParameters!$C$12=""),"",$AC76)</f>
        <v/>
      </c>
      <c r="W76" s="159"/>
      <c r="X76" s="283"/>
      <c r="Y76" s="283"/>
      <c r="Z76" s="283"/>
      <c r="AA76" s="283"/>
      <c r="AB76" s="287"/>
      <c r="AC76" s="160" t="str">
        <f>IF(OR($D76="",$E76="",GlobalParameters!$C$12=""),"",MIN(VLOOKUP($AG76,IC_Req!$A$2:$J$82,10),$AD76))</f>
        <v/>
      </c>
      <c r="AD76" s="283"/>
      <c r="AE76" s="283"/>
      <c r="AF76" s="159"/>
      <c r="AG76" s="134" t="e">
        <f>VLOOKUP($D76,IC_Req!$N$2:$O$10,2)+VLOOKUP($E76,IC_Req!$P$2:$Q$4,2)+VLOOKUP(GlobalParameters!$C$12,IC_Req!$R$2:$S$4,2)</f>
        <v>#N/A</v>
      </c>
    </row>
    <row r="77" spans="1:33" x14ac:dyDescent="0.25">
      <c r="A77" s="133"/>
      <c r="B77" s="283"/>
      <c r="C77" s="283"/>
      <c r="D77" s="284"/>
      <c r="E77" s="284"/>
      <c r="F77" s="285"/>
      <c r="G77" s="155" t="str">
        <f t="shared" ref="G77:G140" si="8">IF(OR($D77="",$E77="",$X77="",$H77=""),"",IF($AG77&lt;900,$X77*$H77,""))</f>
        <v/>
      </c>
      <c r="H77" s="156" t="str">
        <f>IF(OR($D77="",$E77=""),"",VLOOKUP($AG77,IC_Req!$A$2:$J$82,5))</f>
        <v/>
      </c>
      <c r="I77" s="285"/>
      <c r="J77" s="155" t="str">
        <f t="shared" ref="J77:J140" si="9">IF(OR($D77="",$E77="",$Y77="",$K77=""),"",IF(AND($AG77&gt;=300,$AG77&lt;500),$Y77*$K77,""))</f>
        <v/>
      </c>
      <c r="K77" s="156" t="str">
        <f>IF(OR($D77="",$E77=""),"",VLOOKUP($AG77,IC_Req!$A$2:$J$82,6))</f>
        <v/>
      </c>
      <c r="L77" s="285"/>
      <c r="M77" s="155" t="str">
        <f t="shared" ref="M77:M140" si="10">IF(OR($D77="",$Z77="",$N77="",$E77=""),"",IF($AG77&lt;900,$Z77*$N77,""))</f>
        <v/>
      </c>
      <c r="N77" s="156" t="str">
        <f>IF(OR($D77="",$E77=""),"",VLOOKUP($AG77,IC_Req!$A$2:$J$82,7))</f>
        <v/>
      </c>
      <c r="O77" s="287"/>
      <c r="P77" s="166" t="str">
        <f t="shared" ref="P77:P140" si="11">IF(OR($D77="",$E77="",$Q77="",$AA77=""),"",IF($AG77&lt;900,$AA77*$Q77,""))</f>
        <v/>
      </c>
      <c r="Q77" s="156" t="str">
        <f>IF(OR($D77="",$E77=""),"",VLOOKUP($AG77,IC_Req!$A$2:$J$82,8))</f>
        <v/>
      </c>
      <c r="R77" s="287"/>
      <c r="S77" s="166" t="str">
        <f t="shared" ref="S77:S140" si="12">IF(OR($D77="",$AB77="",$T77="",$E77=""),"",IF($AG77&lt;700,$AB77*$T77,""))</f>
        <v/>
      </c>
      <c r="T77" s="156" t="str">
        <f>IF(OR($D77="",$E77=""),"",VLOOKUP($AG77,IC_Req!$A$2:$J$82,9))</f>
        <v/>
      </c>
      <c r="U77" s="157" t="str">
        <f t="shared" si="7"/>
        <v/>
      </c>
      <c r="V77" s="158" t="str">
        <f>IF(OR($D77="",$E77="",GlobalParameters!$C$12=""),"",$AC77)</f>
        <v/>
      </c>
      <c r="W77" s="159"/>
      <c r="X77" s="283"/>
      <c r="Y77" s="283"/>
      <c r="Z77" s="283"/>
      <c r="AA77" s="283"/>
      <c r="AB77" s="287"/>
      <c r="AC77" s="160" t="str">
        <f>IF(OR($D77="",$E77="",GlobalParameters!$C$12=""),"",MIN(VLOOKUP($AG77,IC_Req!$A$2:$J$82,10),$AD77))</f>
        <v/>
      </c>
      <c r="AD77" s="283"/>
      <c r="AE77" s="283"/>
      <c r="AF77" s="159"/>
      <c r="AG77" s="134" t="e">
        <f>VLOOKUP($D77,IC_Req!$N$2:$O$10,2)+VLOOKUP($E77,IC_Req!$P$2:$Q$4,2)+VLOOKUP(GlobalParameters!$C$12,IC_Req!$R$2:$S$4,2)</f>
        <v>#N/A</v>
      </c>
    </row>
    <row r="78" spans="1:33" x14ac:dyDescent="0.25">
      <c r="A78" s="133"/>
      <c r="B78" s="283"/>
      <c r="C78" s="283"/>
      <c r="D78" s="284"/>
      <c r="E78" s="284"/>
      <c r="F78" s="285"/>
      <c r="G78" s="155" t="str">
        <f t="shared" si="8"/>
        <v/>
      </c>
      <c r="H78" s="156" t="str">
        <f>IF(OR($D78="",$E78=""),"",VLOOKUP($AG78,IC_Req!$A$2:$J$82,5))</f>
        <v/>
      </c>
      <c r="I78" s="285"/>
      <c r="J78" s="155" t="str">
        <f t="shared" si="9"/>
        <v/>
      </c>
      <c r="K78" s="156" t="str">
        <f>IF(OR($D78="",$E78=""),"",VLOOKUP($AG78,IC_Req!$A$2:$J$82,6))</f>
        <v/>
      </c>
      <c r="L78" s="285"/>
      <c r="M78" s="155" t="str">
        <f t="shared" si="10"/>
        <v/>
      </c>
      <c r="N78" s="156" t="str">
        <f>IF(OR($D78="",$E78=""),"",VLOOKUP($AG78,IC_Req!$A$2:$J$82,7))</f>
        <v/>
      </c>
      <c r="O78" s="287"/>
      <c r="P78" s="166" t="str">
        <f t="shared" si="11"/>
        <v/>
      </c>
      <c r="Q78" s="156" t="str">
        <f>IF(OR($D78="",$E78=""),"",VLOOKUP($AG78,IC_Req!$A$2:$J$82,8))</f>
        <v/>
      </c>
      <c r="R78" s="287"/>
      <c r="S78" s="166" t="str">
        <f t="shared" si="12"/>
        <v/>
      </c>
      <c r="T78" s="156" t="str">
        <f>IF(OR($D78="",$E78=""),"",VLOOKUP($AG78,IC_Req!$A$2:$J$82,9))</f>
        <v/>
      </c>
      <c r="U78" s="157" t="str">
        <f t="shared" si="7"/>
        <v/>
      </c>
      <c r="V78" s="158" t="str">
        <f>IF(OR($D78="",$E78="",GlobalParameters!$C$12=""),"",$AC78)</f>
        <v/>
      </c>
      <c r="W78" s="159"/>
      <c r="X78" s="283"/>
      <c r="Y78" s="283"/>
      <c r="Z78" s="283"/>
      <c r="AA78" s="283"/>
      <c r="AB78" s="287"/>
      <c r="AC78" s="160" t="str">
        <f>IF(OR($D78="",$E78="",GlobalParameters!$C$12=""),"",MIN(VLOOKUP($AG78,IC_Req!$A$2:$J$82,10),$AD78))</f>
        <v/>
      </c>
      <c r="AD78" s="283"/>
      <c r="AE78" s="283"/>
      <c r="AF78" s="159"/>
      <c r="AG78" s="134" t="e">
        <f>VLOOKUP($D78,IC_Req!$N$2:$O$10,2)+VLOOKUP($E78,IC_Req!$P$2:$Q$4,2)+VLOOKUP(GlobalParameters!$C$12,IC_Req!$R$2:$S$4,2)</f>
        <v>#N/A</v>
      </c>
    </row>
    <row r="79" spans="1:33" x14ac:dyDescent="0.25">
      <c r="A79" s="133"/>
      <c r="B79" s="283"/>
      <c r="C79" s="283"/>
      <c r="D79" s="284"/>
      <c r="E79" s="284"/>
      <c r="F79" s="285"/>
      <c r="G79" s="155" t="str">
        <f t="shared" si="8"/>
        <v/>
      </c>
      <c r="H79" s="156" t="str">
        <f>IF(OR($D79="",$E79=""),"",VLOOKUP($AG79,IC_Req!$A$2:$J$82,5))</f>
        <v/>
      </c>
      <c r="I79" s="285"/>
      <c r="J79" s="155" t="str">
        <f t="shared" si="9"/>
        <v/>
      </c>
      <c r="K79" s="156" t="str">
        <f>IF(OR($D79="",$E79=""),"",VLOOKUP($AG79,IC_Req!$A$2:$J$82,6))</f>
        <v/>
      </c>
      <c r="L79" s="285"/>
      <c r="M79" s="155" t="str">
        <f t="shared" si="10"/>
        <v/>
      </c>
      <c r="N79" s="156" t="str">
        <f>IF(OR($D79="",$E79=""),"",VLOOKUP($AG79,IC_Req!$A$2:$J$82,7))</f>
        <v/>
      </c>
      <c r="O79" s="287"/>
      <c r="P79" s="166" t="str">
        <f t="shared" si="11"/>
        <v/>
      </c>
      <c r="Q79" s="156" t="str">
        <f>IF(OR($D79="",$E79=""),"",VLOOKUP($AG79,IC_Req!$A$2:$J$82,8))</f>
        <v/>
      </c>
      <c r="R79" s="287"/>
      <c r="S79" s="166" t="str">
        <f t="shared" si="12"/>
        <v/>
      </c>
      <c r="T79" s="156" t="str">
        <f>IF(OR($D79="",$E79=""),"",VLOOKUP($AG79,IC_Req!$A$2:$J$82,9))</f>
        <v/>
      </c>
      <c r="U79" s="157" t="str">
        <f t="shared" si="7"/>
        <v/>
      </c>
      <c r="V79" s="158" t="str">
        <f>IF(OR($D79="",$E79="",GlobalParameters!$C$12=""),"",$AC79)</f>
        <v/>
      </c>
      <c r="W79" s="159"/>
      <c r="X79" s="283"/>
      <c r="Y79" s="283"/>
      <c r="Z79" s="283"/>
      <c r="AA79" s="283"/>
      <c r="AB79" s="287"/>
      <c r="AC79" s="160" t="str">
        <f>IF(OR($D79="",$E79="",GlobalParameters!$C$12=""),"",MIN(VLOOKUP($AG79,IC_Req!$A$2:$J$82,10),$AD79))</f>
        <v/>
      </c>
      <c r="AD79" s="283"/>
      <c r="AE79" s="283"/>
      <c r="AF79" s="159"/>
      <c r="AG79" s="134" t="e">
        <f>VLOOKUP($D79,IC_Req!$N$2:$O$10,2)+VLOOKUP($E79,IC_Req!$P$2:$Q$4,2)+VLOOKUP(GlobalParameters!$C$12,IC_Req!$R$2:$S$4,2)</f>
        <v>#N/A</v>
      </c>
    </row>
    <row r="80" spans="1:33" x14ac:dyDescent="0.25">
      <c r="A80" s="133"/>
      <c r="B80" s="283"/>
      <c r="C80" s="283"/>
      <c r="D80" s="284"/>
      <c r="E80" s="284"/>
      <c r="F80" s="285"/>
      <c r="G80" s="155" t="str">
        <f t="shared" si="8"/>
        <v/>
      </c>
      <c r="H80" s="156" t="str">
        <f>IF(OR($D80="",$E80=""),"",VLOOKUP($AG80,IC_Req!$A$2:$J$82,5))</f>
        <v/>
      </c>
      <c r="I80" s="285"/>
      <c r="J80" s="155" t="str">
        <f t="shared" si="9"/>
        <v/>
      </c>
      <c r="K80" s="156" t="str">
        <f>IF(OR($D80="",$E80=""),"",VLOOKUP($AG80,IC_Req!$A$2:$J$82,6))</f>
        <v/>
      </c>
      <c r="L80" s="285"/>
      <c r="M80" s="155" t="str">
        <f t="shared" si="10"/>
        <v/>
      </c>
      <c r="N80" s="156" t="str">
        <f>IF(OR($D80="",$E80=""),"",VLOOKUP($AG80,IC_Req!$A$2:$J$82,7))</f>
        <v/>
      </c>
      <c r="O80" s="287"/>
      <c r="P80" s="166" t="str">
        <f t="shared" si="11"/>
        <v/>
      </c>
      <c r="Q80" s="156" t="str">
        <f>IF(OR($D80="",$E80=""),"",VLOOKUP($AG80,IC_Req!$A$2:$J$82,8))</f>
        <v/>
      </c>
      <c r="R80" s="287"/>
      <c r="S80" s="166" t="str">
        <f t="shared" si="12"/>
        <v/>
      </c>
      <c r="T80" s="156" t="str">
        <f>IF(OR($D80="",$E80=""),"",VLOOKUP($AG80,IC_Req!$A$2:$J$82,9))</f>
        <v/>
      </c>
      <c r="U80" s="157" t="str">
        <f t="shared" si="7"/>
        <v/>
      </c>
      <c r="V80" s="158" t="str">
        <f>IF(OR($D80="",$E80="",GlobalParameters!$C$12=""),"",$AC80)</f>
        <v/>
      </c>
      <c r="W80" s="159"/>
      <c r="X80" s="283"/>
      <c r="Y80" s="283"/>
      <c r="Z80" s="283"/>
      <c r="AA80" s="283"/>
      <c r="AB80" s="287"/>
      <c r="AC80" s="160" t="str">
        <f>IF(OR($D80="",$E80="",GlobalParameters!$C$12=""),"",MIN(VLOOKUP($AG80,IC_Req!$A$2:$J$82,10),$AD80))</f>
        <v/>
      </c>
      <c r="AD80" s="283"/>
      <c r="AE80" s="283"/>
      <c r="AF80" s="159"/>
      <c r="AG80" s="134" t="e">
        <f>VLOOKUP($D80,IC_Req!$N$2:$O$10,2)+VLOOKUP($E80,IC_Req!$P$2:$Q$4,2)+VLOOKUP(GlobalParameters!$C$12,IC_Req!$R$2:$S$4,2)</f>
        <v>#N/A</v>
      </c>
    </row>
    <row r="81" spans="1:33" x14ac:dyDescent="0.25">
      <c r="A81" s="133"/>
      <c r="B81" s="283"/>
      <c r="C81" s="283"/>
      <c r="D81" s="284"/>
      <c r="E81" s="284"/>
      <c r="F81" s="285"/>
      <c r="G81" s="155" t="str">
        <f t="shared" si="8"/>
        <v/>
      </c>
      <c r="H81" s="156" t="str">
        <f>IF(OR($D81="",$E81=""),"",VLOOKUP($AG81,IC_Req!$A$2:$J$82,5))</f>
        <v/>
      </c>
      <c r="I81" s="285"/>
      <c r="J81" s="155" t="str">
        <f t="shared" si="9"/>
        <v/>
      </c>
      <c r="K81" s="156" t="str">
        <f>IF(OR($D81="",$E81=""),"",VLOOKUP($AG81,IC_Req!$A$2:$J$82,6))</f>
        <v/>
      </c>
      <c r="L81" s="285"/>
      <c r="M81" s="155" t="str">
        <f t="shared" si="10"/>
        <v/>
      </c>
      <c r="N81" s="156" t="str">
        <f>IF(OR($D81="",$E81=""),"",VLOOKUP($AG81,IC_Req!$A$2:$J$82,7))</f>
        <v/>
      </c>
      <c r="O81" s="287"/>
      <c r="P81" s="166" t="str">
        <f t="shared" si="11"/>
        <v/>
      </c>
      <c r="Q81" s="156" t="str">
        <f>IF(OR($D81="",$E81=""),"",VLOOKUP($AG81,IC_Req!$A$2:$J$82,8))</f>
        <v/>
      </c>
      <c r="R81" s="287"/>
      <c r="S81" s="166" t="str">
        <f t="shared" si="12"/>
        <v/>
      </c>
      <c r="T81" s="156" t="str">
        <f>IF(OR($D81="",$E81=""),"",VLOOKUP($AG81,IC_Req!$A$2:$J$82,9))</f>
        <v/>
      </c>
      <c r="U81" s="157" t="str">
        <f t="shared" si="7"/>
        <v/>
      </c>
      <c r="V81" s="158" t="str">
        <f>IF(OR($D81="",$E81="",GlobalParameters!$C$12=""),"",$AC81)</f>
        <v/>
      </c>
      <c r="W81" s="159"/>
      <c r="X81" s="283"/>
      <c r="Y81" s="283"/>
      <c r="Z81" s="283"/>
      <c r="AA81" s="283"/>
      <c r="AB81" s="287"/>
      <c r="AC81" s="160" t="str">
        <f>IF(OR($D81="",$E81="",GlobalParameters!$C$12=""),"",MIN(VLOOKUP($AG81,IC_Req!$A$2:$J$82,10),$AD81))</f>
        <v/>
      </c>
      <c r="AD81" s="283"/>
      <c r="AE81" s="283"/>
      <c r="AF81" s="159"/>
      <c r="AG81" s="134" t="e">
        <f>VLOOKUP($D81,IC_Req!$N$2:$O$10,2)+VLOOKUP($E81,IC_Req!$P$2:$Q$4,2)+VLOOKUP(GlobalParameters!$C$12,IC_Req!$R$2:$S$4,2)</f>
        <v>#N/A</v>
      </c>
    </row>
    <row r="82" spans="1:33" x14ac:dyDescent="0.25">
      <c r="A82" s="133"/>
      <c r="B82" s="283"/>
      <c r="C82" s="283"/>
      <c r="D82" s="284"/>
      <c r="E82" s="284"/>
      <c r="F82" s="285"/>
      <c r="G82" s="155" t="str">
        <f t="shared" si="8"/>
        <v/>
      </c>
      <c r="H82" s="156" t="str">
        <f>IF(OR($D82="",$E82=""),"",VLOOKUP($AG82,IC_Req!$A$2:$J$82,5))</f>
        <v/>
      </c>
      <c r="I82" s="285"/>
      <c r="J82" s="155" t="str">
        <f t="shared" si="9"/>
        <v/>
      </c>
      <c r="K82" s="156" t="str">
        <f>IF(OR($D82="",$E82=""),"",VLOOKUP($AG82,IC_Req!$A$2:$J$82,6))</f>
        <v/>
      </c>
      <c r="L82" s="285"/>
      <c r="M82" s="155" t="str">
        <f t="shared" si="10"/>
        <v/>
      </c>
      <c r="N82" s="156" t="str">
        <f>IF(OR($D82="",$E82=""),"",VLOOKUP($AG82,IC_Req!$A$2:$J$82,7))</f>
        <v/>
      </c>
      <c r="O82" s="287"/>
      <c r="P82" s="166" t="str">
        <f t="shared" si="11"/>
        <v/>
      </c>
      <c r="Q82" s="156" t="str">
        <f>IF(OR($D82="",$E82=""),"",VLOOKUP($AG82,IC_Req!$A$2:$J$82,8))</f>
        <v/>
      </c>
      <c r="R82" s="287"/>
      <c r="S82" s="166" t="str">
        <f t="shared" si="12"/>
        <v/>
      </c>
      <c r="T82" s="156" t="str">
        <f>IF(OR($D82="",$E82=""),"",VLOOKUP($AG82,IC_Req!$A$2:$J$82,9))</f>
        <v/>
      </c>
      <c r="U82" s="157" t="str">
        <f t="shared" si="7"/>
        <v/>
      </c>
      <c r="V82" s="158" t="str">
        <f>IF(OR($D82="",$E82="",GlobalParameters!$C$12=""),"",$AC82)</f>
        <v/>
      </c>
      <c r="W82" s="159"/>
      <c r="X82" s="283"/>
      <c r="Y82" s="283"/>
      <c r="Z82" s="283"/>
      <c r="AA82" s="283"/>
      <c r="AB82" s="287"/>
      <c r="AC82" s="160" t="str">
        <f>IF(OR($D82="",$E82="",GlobalParameters!$C$12=""),"",MIN(VLOOKUP($AG82,IC_Req!$A$2:$J$82,10),$AD82))</f>
        <v/>
      </c>
      <c r="AD82" s="283"/>
      <c r="AE82" s="283"/>
      <c r="AF82" s="159"/>
      <c r="AG82" s="134" t="e">
        <f>VLOOKUP($D82,IC_Req!$N$2:$O$10,2)+VLOOKUP($E82,IC_Req!$P$2:$Q$4,2)+VLOOKUP(GlobalParameters!$C$12,IC_Req!$R$2:$S$4,2)</f>
        <v>#N/A</v>
      </c>
    </row>
    <row r="83" spans="1:33" x14ac:dyDescent="0.25">
      <c r="A83" s="133"/>
      <c r="B83" s="283"/>
      <c r="C83" s="283"/>
      <c r="D83" s="284"/>
      <c r="E83" s="284"/>
      <c r="F83" s="285"/>
      <c r="G83" s="155" t="str">
        <f t="shared" si="8"/>
        <v/>
      </c>
      <c r="H83" s="156" t="str">
        <f>IF(OR($D83="",$E83=""),"",VLOOKUP($AG83,IC_Req!$A$2:$J$82,5))</f>
        <v/>
      </c>
      <c r="I83" s="285"/>
      <c r="J83" s="155" t="str">
        <f t="shared" si="9"/>
        <v/>
      </c>
      <c r="K83" s="156" t="str">
        <f>IF(OR($D83="",$E83=""),"",VLOOKUP($AG83,IC_Req!$A$2:$J$82,6))</f>
        <v/>
      </c>
      <c r="L83" s="285"/>
      <c r="M83" s="155" t="str">
        <f t="shared" si="10"/>
        <v/>
      </c>
      <c r="N83" s="156" t="str">
        <f>IF(OR($D83="",$E83=""),"",VLOOKUP($AG83,IC_Req!$A$2:$J$82,7))</f>
        <v/>
      </c>
      <c r="O83" s="287"/>
      <c r="P83" s="166" t="str">
        <f t="shared" si="11"/>
        <v/>
      </c>
      <c r="Q83" s="156" t="str">
        <f>IF(OR($D83="",$E83=""),"",VLOOKUP($AG83,IC_Req!$A$2:$J$82,8))</f>
        <v/>
      </c>
      <c r="R83" s="287"/>
      <c r="S83" s="166" t="str">
        <f t="shared" si="12"/>
        <v/>
      </c>
      <c r="T83" s="156" t="str">
        <f>IF(OR($D83="",$E83=""),"",VLOOKUP($AG83,IC_Req!$A$2:$J$82,9))</f>
        <v/>
      </c>
      <c r="U83" s="157" t="str">
        <f t="shared" si="7"/>
        <v/>
      </c>
      <c r="V83" s="158" t="str">
        <f>IF(OR($D83="",$E83="",GlobalParameters!$C$12=""),"",$AC83)</f>
        <v/>
      </c>
      <c r="W83" s="159"/>
      <c r="X83" s="283"/>
      <c r="Y83" s="283"/>
      <c r="Z83" s="283"/>
      <c r="AA83" s="283"/>
      <c r="AB83" s="287"/>
      <c r="AC83" s="160" t="str">
        <f>IF(OR($D83="",$E83="",GlobalParameters!$C$12=""),"",MIN(VLOOKUP($AG83,IC_Req!$A$2:$J$82,10),$AD83))</f>
        <v/>
      </c>
      <c r="AD83" s="283"/>
      <c r="AE83" s="283"/>
      <c r="AF83" s="159"/>
      <c r="AG83" s="134" t="e">
        <f>VLOOKUP($D83,IC_Req!$N$2:$O$10,2)+VLOOKUP($E83,IC_Req!$P$2:$Q$4,2)+VLOOKUP(GlobalParameters!$C$12,IC_Req!$R$2:$S$4,2)</f>
        <v>#N/A</v>
      </c>
    </row>
    <row r="84" spans="1:33" x14ac:dyDescent="0.25">
      <c r="A84" s="133"/>
      <c r="B84" s="283"/>
      <c r="C84" s="283"/>
      <c r="D84" s="284"/>
      <c r="E84" s="284"/>
      <c r="F84" s="285"/>
      <c r="G84" s="155" t="str">
        <f t="shared" si="8"/>
        <v/>
      </c>
      <c r="H84" s="156" t="str">
        <f>IF(OR($D84="",$E84=""),"",VLOOKUP($AG84,IC_Req!$A$2:$J$82,5))</f>
        <v/>
      </c>
      <c r="I84" s="285"/>
      <c r="J84" s="155" t="str">
        <f t="shared" si="9"/>
        <v/>
      </c>
      <c r="K84" s="156" t="str">
        <f>IF(OR($D84="",$E84=""),"",VLOOKUP($AG84,IC_Req!$A$2:$J$82,6))</f>
        <v/>
      </c>
      <c r="L84" s="285"/>
      <c r="M84" s="155" t="str">
        <f t="shared" si="10"/>
        <v/>
      </c>
      <c r="N84" s="156" t="str">
        <f>IF(OR($D84="",$E84=""),"",VLOOKUP($AG84,IC_Req!$A$2:$J$82,7))</f>
        <v/>
      </c>
      <c r="O84" s="287"/>
      <c r="P84" s="166" t="str">
        <f t="shared" si="11"/>
        <v/>
      </c>
      <c r="Q84" s="156" t="str">
        <f>IF(OR($D84="",$E84=""),"",VLOOKUP($AG84,IC_Req!$A$2:$J$82,8))</f>
        <v/>
      </c>
      <c r="R84" s="287"/>
      <c r="S84" s="166" t="str">
        <f t="shared" si="12"/>
        <v/>
      </c>
      <c r="T84" s="156" t="str">
        <f>IF(OR($D84="",$E84=""),"",VLOOKUP($AG84,IC_Req!$A$2:$J$82,9))</f>
        <v/>
      </c>
      <c r="U84" s="157" t="str">
        <f t="shared" si="7"/>
        <v/>
      </c>
      <c r="V84" s="158" t="str">
        <f>IF(OR($D84="",$E84="",GlobalParameters!$C$12=""),"",$AC84)</f>
        <v/>
      </c>
      <c r="W84" s="159"/>
      <c r="X84" s="283"/>
      <c r="Y84" s="283"/>
      <c r="Z84" s="283"/>
      <c r="AA84" s="283"/>
      <c r="AB84" s="287"/>
      <c r="AC84" s="160" t="str">
        <f>IF(OR($D84="",$E84="",GlobalParameters!$C$12=""),"",MIN(VLOOKUP($AG84,IC_Req!$A$2:$J$82,10),$AD84))</f>
        <v/>
      </c>
      <c r="AD84" s="283"/>
      <c r="AE84" s="283"/>
      <c r="AF84" s="159"/>
      <c r="AG84" s="134" t="e">
        <f>VLOOKUP($D84,IC_Req!$N$2:$O$10,2)+VLOOKUP($E84,IC_Req!$P$2:$Q$4,2)+VLOOKUP(GlobalParameters!$C$12,IC_Req!$R$2:$S$4,2)</f>
        <v>#N/A</v>
      </c>
    </row>
    <row r="85" spans="1:33" x14ac:dyDescent="0.25">
      <c r="A85" s="133"/>
      <c r="B85" s="283"/>
      <c r="C85" s="283"/>
      <c r="D85" s="284"/>
      <c r="E85" s="284"/>
      <c r="F85" s="285"/>
      <c r="G85" s="155" t="str">
        <f t="shared" si="8"/>
        <v/>
      </c>
      <c r="H85" s="156" t="str">
        <f>IF(OR($D85="",$E85=""),"",VLOOKUP($AG85,IC_Req!$A$2:$J$82,5))</f>
        <v/>
      </c>
      <c r="I85" s="285"/>
      <c r="J85" s="155" t="str">
        <f t="shared" si="9"/>
        <v/>
      </c>
      <c r="K85" s="156" t="str">
        <f>IF(OR($D85="",$E85=""),"",VLOOKUP($AG85,IC_Req!$A$2:$J$82,6))</f>
        <v/>
      </c>
      <c r="L85" s="285"/>
      <c r="M85" s="155" t="str">
        <f t="shared" si="10"/>
        <v/>
      </c>
      <c r="N85" s="156" t="str">
        <f>IF(OR($D85="",$E85=""),"",VLOOKUP($AG85,IC_Req!$A$2:$J$82,7))</f>
        <v/>
      </c>
      <c r="O85" s="287"/>
      <c r="P85" s="166" t="str">
        <f t="shared" si="11"/>
        <v/>
      </c>
      <c r="Q85" s="156" t="str">
        <f>IF(OR($D85="",$E85=""),"",VLOOKUP($AG85,IC_Req!$A$2:$J$82,8))</f>
        <v/>
      </c>
      <c r="R85" s="287"/>
      <c r="S85" s="166" t="str">
        <f t="shared" si="12"/>
        <v/>
      </c>
      <c r="T85" s="156" t="str">
        <f>IF(OR($D85="",$E85=""),"",VLOOKUP($AG85,IC_Req!$A$2:$J$82,9))</f>
        <v/>
      </c>
      <c r="U85" s="157" t="str">
        <f t="shared" si="7"/>
        <v/>
      </c>
      <c r="V85" s="158" t="str">
        <f>IF(OR($D85="",$E85="",GlobalParameters!$C$12=""),"",$AC85)</f>
        <v/>
      </c>
      <c r="W85" s="159"/>
      <c r="X85" s="283"/>
      <c r="Y85" s="283"/>
      <c r="Z85" s="283"/>
      <c r="AA85" s="283"/>
      <c r="AB85" s="287"/>
      <c r="AC85" s="160" t="str">
        <f>IF(OR($D85="",$E85="",GlobalParameters!$C$12=""),"",MIN(VLOOKUP($AG85,IC_Req!$A$2:$J$82,10),$AD85))</f>
        <v/>
      </c>
      <c r="AD85" s="283"/>
      <c r="AE85" s="283"/>
      <c r="AF85" s="159"/>
      <c r="AG85" s="134" t="e">
        <f>VLOOKUP($D85,IC_Req!$N$2:$O$10,2)+VLOOKUP($E85,IC_Req!$P$2:$Q$4,2)+VLOOKUP(GlobalParameters!$C$12,IC_Req!$R$2:$S$4,2)</f>
        <v>#N/A</v>
      </c>
    </row>
    <row r="86" spans="1:33" x14ac:dyDescent="0.25">
      <c r="A86" s="133"/>
      <c r="B86" s="283"/>
      <c r="C86" s="283"/>
      <c r="D86" s="284"/>
      <c r="E86" s="284"/>
      <c r="F86" s="285"/>
      <c r="G86" s="155" t="str">
        <f t="shared" si="8"/>
        <v/>
      </c>
      <c r="H86" s="156" t="str">
        <f>IF(OR($D86="",$E86=""),"",VLOOKUP($AG86,IC_Req!$A$2:$J$82,5))</f>
        <v/>
      </c>
      <c r="I86" s="285"/>
      <c r="J86" s="155" t="str">
        <f t="shared" si="9"/>
        <v/>
      </c>
      <c r="K86" s="156" t="str">
        <f>IF(OR($D86="",$E86=""),"",VLOOKUP($AG86,IC_Req!$A$2:$J$82,6))</f>
        <v/>
      </c>
      <c r="L86" s="285"/>
      <c r="M86" s="155" t="str">
        <f t="shared" si="10"/>
        <v/>
      </c>
      <c r="N86" s="156" t="str">
        <f>IF(OR($D86="",$E86=""),"",VLOOKUP($AG86,IC_Req!$A$2:$J$82,7))</f>
        <v/>
      </c>
      <c r="O86" s="287"/>
      <c r="P86" s="166" t="str">
        <f t="shared" si="11"/>
        <v/>
      </c>
      <c r="Q86" s="156" t="str">
        <f>IF(OR($D86="",$E86=""),"",VLOOKUP($AG86,IC_Req!$A$2:$J$82,8))</f>
        <v/>
      </c>
      <c r="R86" s="287"/>
      <c r="S86" s="166" t="str">
        <f t="shared" si="12"/>
        <v/>
      </c>
      <c r="T86" s="156" t="str">
        <f>IF(OR($D86="",$E86=""),"",VLOOKUP($AG86,IC_Req!$A$2:$J$82,9))</f>
        <v/>
      </c>
      <c r="U86" s="157" t="str">
        <f t="shared" si="7"/>
        <v/>
      </c>
      <c r="V86" s="158" t="str">
        <f>IF(OR($D86="",$E86="",GlobalParameters!$C$12=""),"",$AC86)</f>
        <v/>
      </c>
      <c r="W86" s="159"/>
      <c r="X86" s="283"/>
      <c r="Y86" s="283"/>
      <c r="Z86" s="283"/>
      <c r="AA86" s="283"/>
      <c r="AB86" s="287"/>
      <c r="AC86" s="160" t="str">
        <f>IF(OR($D86="",$E86="",GlobalParameters!$C$12=""),"",MIN(VLOOKUP($AG86,IC_Req!$A$2:$J$82,10),$AD86))</f>
        <v/>
      </c>
      <c r="AD86" s="283"/>
      <c r="AE86" s="283"/>
      <c r="AF86" s="159"/>
      <c r="AG86" s="134" t="e">
        <f>VLOOKUP($D86,IC_Req!$N$2:$O$10,2)+VLOOKUP($E86,IC_Req!$P$2:$Q$4,2)+VLOOKUP(GlobalParameters!$C$12,IC_Req!$R$2:$S$4,2)</f>
        <v>#N/A</v>
      </c>
    </row>
    <row r="87" spans="1:33" x14ac:dyDescent="0.25">
      <c r="A87" s="133"/>
      <c r="B87" s="283"/>
      <c r="C87" s="283"/>
      <c r="D87" s="284"/>
      <c r="E87" s="284"/>
      <c r="F87" s="285"/>
      <c r="G87" s="155" t="str">
        <f t="shared" si="8"/>
        <v/>
      </c>
      <c r="H87" s="156" t="str">
        <f>IF(OR($D87="",$E87=""),"",VLOOKUP($AG87,IC_Req!$A$2:$J$82,5))</f>
        <v/>
      </c>
      <c r="I87" s="285"/>
      <c r="J87" s="155" t="str">
        <f t="shared" si="9"/>
        <v/>
      </c>
      <c r="K87" s="156" t="str">
        <f>IF(OR($D87="",$E87=""),"",VLOOKUP($AG87,IC_Req!$A$2:$J$82,6))</f>
        <v/>
      </c>
      <c r="L87" s="285"/>
      <c r="M87" s="155" t="str">
        <f t="shared" si="10"/>
        <v/>
      </c>
      <c r="N87" s="156" t="str">
        <f>IF(OR($D87="",$E87=""),"",VLOOKUP($AG87,IC_Req!$A$2:$J$82,7))</f>
        <v/>
      </c>
      <c r="O87" s="287"/>
      <c r="P87" s="166" t="str">
        <f t="shared" si="11"/>
        <v/>
      </c>
      <c r="Q87" s="156" t="str">
        <f>IF(OR($D87="",$E87=""),"",VLOOKUP($AG87,IC_Req!$A$2:$J$82,8))</f>
        <v/>
      </c>
      <c r="R87" s="287"/>
      <c r="S87" s="166" t="str">
        <f t="shared" si="12"/>
        <v/>
      </c>
      <c r="T87" s="156" t="str">
        <f>IF(OR($D87="",$E87=""),"",VLOOKUP($AG87,IC_Req!$A$2:$J$82,9))</f>
        <v/>
      </c>
      <c r="U87" s="157" t="str">
        <f t="shared" si="7"/>
        <v/>
      </c>
      <c r="V87" s="158" t="str">
        <f>IF(OR($D87="",$E87="",GlobalParameters!$C$12=""),"",$AC87)</f>
        <v/>
      </c>
      <c r="W87" s="159"/>
      <c r="X87" s="283"/>
      <c r="Y87" s="283"/>
      <c r="Z87" s="283"/>
      <c r="AA87" s="283"/>
      <c r="AB87" s="287"/>
      <c r="AC87" s="160" t="str">
        <f>IF(OR($D87="",$E87="",GlobalParameters!$C$12=""),"",MIN(VLOOKUP($AG87,IC_Req!$A$2:$J$82,10),$AD87))</f>
        <v/>
      </c>
      <c r="AD87" s="283"/>
      <c r="AE87" s="283"/>
      <c r="AF87" s="159"/>
      <c r="AG87" s="134" t="e">
        <f>VLOOKUP($D87,IC_Req!$N$2:$O$10,2)+VLOOKUP($E87,IC_Req!$P$2:$Q$4,2)+VLOOKUP(GlobalParameters!$C$12,IC_Req!$R$2:$S$4,2)</f>
        <v>#N/A</v>
      </c>
    </row>
    <row r="88" spans="1:33" x14ac:dyDescent="0.25">
      <c r="A88" s="133"/>
      <c r="B88" s="283"/>
      <c r="C88" s="283"/>
      <c r="D88" s="284"/>
      <c r="E88" s="284"/>
      <c r="F88" s="285"/>
      <c r="G88" s="155" t="str">
        <f t="shared" si="8"/>
        <v/>
      </c>
      <c r="H88" s="156" t="str">
        <f>IF(OR($D88="",$E88=""),"",VLOOKUP($AG88,IC_Req!$A$2:$J$82,5))</f>
        <v/>
      </c>
      <c r="I88" s="285"/>
      <c r="J88" s="155" t="str">
        <f t="shared" si="9"/>
        <v/>
      </c>
      <c r="K88" s="156" t="str">
        <f>IF(OR($D88="",$E88=""),"",VLOOKUP($AG88,IC_Req!$A$2:$J$82,6))</f>
        <v/>
      </c>
      <c r="L88" s="285"/>
      <c r="M88" s="155" t="str">
        <f t="shared" si="10"/>
        <v/>
      </c>
      <c r="N88" s="156" t="str">
        <f>IF(OR($D88="",$E88=""),"",VLOOKUP($AG88,IC_Req!$A$2:$J$82,7))</f>
        <v/>
      </c>
      <c r="O88" s="287"/>
      <c r="P88" s="166" t="str">
        <f t="shared" si="11"/>
        <v/>
      </c>
      <c r="Q88" s="156" t="str">
        <f>IF(OR($D88="",$E88=""),"",VLOOKUP($AG88,IC_Req!$A$2:$J$82,8))</f>
        <v/>
      </c>
      <c r="R88" s="287"/>
      <c r="S88" s="166" t="str">
        <f t="shared" si="12"/>
        <v/>
      </c>
      <c r="T88" s="156" t="str">
        <f>IF(OR($D88="",$E88=""),"",VLOOKUP($AG88,IC_Req!$A$2:$J$82,9))</f>
        <v/>
      </c>
      <c r="U88" s="157" t="str">
        <f t="shared" si="7"/>
        <v/>
      </c>
      <c r="V88" s="158" t="str">
        <f>IF(OR($D88="",$E88="",GlobalParameters!$C$12=""),"",$AC88)</f>
        <v/>
      </c>
      <c r="W88" s="159"/>
      <c r="X88" s="283"/>
      <c r="Y88" s="283"/>
      <c r="Z88" s="283"/>
      <c r="AA88" s="283"/>
      <c r="AB88" s="287"/>
      <c r="AC88" s="160" t="str">
        <f>IF(OR($D88="",$E88="",GlobalParameters!$C$12=""),"",MIN(VLOOKUP($AG88,IC_Req!$A$2:$J$82,10),$AD88))</f>
        <v/>
      </c>
      <c r="AD88" s="283"/>
      <c r="AE88" s="283"/>
      <c r="AF88" s="159"/>
      <c r="AG88" s="134" t="e">
        <f>VLOOKUP($D88,IC_Req!$N$2:$O$10,2)+VLOOKUP($E88,IC_Req!$P$2:$Q$4,2)+VLOOKUP(GlobalParameters!$C$12,IC_Req!$R$2:$S$4,2)</f>
        <v>#N/A</v>
      </c>
    </row>
    <row r="89" spans="1:33" x14ac:dyDescent="0.25">
      <c r="A89" s="133"/>
      <c r="B89" s="283"/>
      <c r="C89" s="283"/>
      <c r="D89" s="284"/>
      <c r="E89" s="284"/>
      <c r="F89" s="285"/>
      <c r="G89" s="155" t="str">
        <f t="shared" si="8"/>
        <v/>
      </c>
      <c r="H89" s="156" t="str">
        <f>IF(OR($D89="",$E89=""),"",VLOOKUP($AG89,IC_Req!$A$2:$J$82,5))</f>
        <v/>
      </c>
      <c r="I89" s="285"/>
      <c r="J89" s="155" t="str">
        <f t="shared" si="9"/>
        <v/>
      </c>
      <c r="K89" s="156" t="str">
        <f>IF(OR($D89="",$E89=""),"",VLOOKUP($AG89,IC_Req!$A$2:$J$82,6))</f>
        <v/>
      </c>
      <c r="L89" s="285"/>
      <c r="M89" s="155" t="str">
        <f t="shared" si="10"/>
        <v/>
      </c>
      <c r="N89" s="156" t="str">
        <f>IF(OR($D89="",$E89=""),"",VLOOKUP($AG89,IC_Req!$A$2:$J$82,7))</f>
        <v/>
      </c>
      <c r="O89" s="287"/>
      <c r="P89" s="166" t="str">
        <f t="shared" si="11"/>
        <v/>
      </c>
      <c r="Q89" s="156" t="str">
        <f>IF(OR($D89="",$E89=""),"",VLOOKUP($AG89,IC_Req!$A$2:$J$82,8))</f>
        <v/>
      </c>
      <c r="R89" s="287"/>
      <c r="S89" s="166" t="str">
        <f t="shared" si="12"/>
        <v/>
      </c>
      <c r="T89" s="156" t="str">
        <f>IF(OR($D89="",$E89=""),"",VLOOKUP($AG89,IC_Req!$A$2:$J$82,9))</f>
        <v/>
      </c>
      <c r="U89" s="157" t="str">
        <f t="shared" si="7"/>
        <v/>
      </c>
      <c r="V89" s="158" t="str">
        <f>IF(OR($D89="",$E89="",GlobalParameters!$C$12=""),"",$AC89)</f>
        <v/>
      </c>
      <c r="W89" s="159"/>
      <c r="X89" s="283"/>
      <c r="Y89" s="283"/>
      <c r="Z89" s="283"/>
      <c r="AA89" s="283"/>
      <c r="AB89" s="287"/>
      <c r="AC89" s="160" t="str">
        <f>IF(OR($D89="",$E89="",GlobalParameters!$C$12=""),"",MIN(VLOOKUP($AG89,IC_Req!$A$2:$J$82,10),$AD89))</f>
        <v/>
      </c>
      <c r="AD89" s="283"/>
      <c r="AE89" s="283"/>
      <c r="AF89" s="159"/>
      <c r="AG89" s="134" t="e">
        <f>VLOOKUP($D89,IC_Req!$N$2:$O$10,2)+VLOOKUP($E89,IC_Req!$P$2:$Q$4,2)+VLOOKUP(GlobalParameters!$C$12,IC_Req!$R$2:$S$4,2)</f>
        <v>#N/A</v>
      </c>
    </row>
    <row r="90" spans="1:33" x14ac:dyDescent="0.25">
      <c r="A90" s="133"/>
      <c r="B90" s="283"/>
      <c r="C90" s="283"/>
      <c r="D90" s="284"/>
      <c r="E90" s="284"/>
      <c r="F90" s="285"/>
      <c r="G90" s="155" t="str">
        <f t="shared" si="8"/>
        <v/>
      </c>
      <c r="H90" s="156" t="str">
        <f>IF(OR($D90="",$E90=""),"",VLOOKUP($AG90,IC_Req!$A$2:$J$82,5))</f>
        <v/>
      </c>
      <c r="I90" s="285"/>
      <c r="J90" s="155" t="str">
        <f t="shared" si="9"/>
        <v/>
      </c>
      <c r="K90" s="156" t="str">
        <f>IF(OR($D90="",$E90=""),"",VLOOKUP($AG90,IC_Req!$A$2:$J$82,6))</f>
        <v/>
      </c>
      <c r="L90" s="285"/>
      <c r="M90" s="155" t="str">
        <f t="shared" si="10"/>
        <v/>
      </c>
      <c r="N90" s="156" t="str">
        <f>IF(OR($D90="",$E90=""),"",VLOOKUP($AG90,IC_Req!$A$2:$J$82,7))</f>
        <v/>
      </c>
      <c r="O90" s="287"/>
      <c r="P90" s="166" t="str">
        <f t="shared" si="11"/>
        <v/>
      </c>
      <c r="Q90" s="156" t="str">
        <f>IF(OR($D90="",$E90=""),"",VLOOKUP($AG90,IC_Req!$A$2:$J$82,8))</f>
        <v/>
      </c>
      <c r="R90" s="287"/>
      <c r="S90" s="166" t="str">
        <f t="shared" si="12"/>
        <v/>
      </c>
      <c r="T90" s="156" t="str">
        <f>IF(OR($D90="",$E90=""),"",VLOOKUP($AG90,IC_Req!$A$2:$J$82,9))</f>
        <v/>
      </c>
      <c r="U90" s="157" t="str">
        <f t="shared" si="7"/>
        <v/>
      </c>
      <c r="V90" s="158" t="str">
        <f>IF(OR($D90="",$E90="",GlobalParameters!$C$12=""),"",$AC90)</f>
        <v/>
      </c>
      <c r="W90" s="159"/>
      <c r="X90" s="283"/>
      <c r="Y90" s="283"/>
      <c r="Z90" s="283"/>
      <c r="AA90" s="283"/>
      <c r="AB90" s="287"/>
      <c r="AC90" s="160" t="str">
        <f>IF(OR($D90="",$E90="",GlobalParameters!$C$12=""),"",MIN(VLOOKUP($AG90,IC_Req!$A$2:$J$82,10),$AD90))</f>
        <v/>
      </c>
      <c r="AD90" s="283"/>
      <c r="AE90" s="283"/>
      <c r="AF90" s="159"/>
      <c r="AG90" s="134" t="e">
        <f>VLOOKUP($D90,IC_Req!$N$2:$O$10,2)+VLOOKUP($E90,IC_Req!$P$2:$Q$4,2)+VLOOKUP(GlobalParameters!$C$12,IC_Req!$R$2:$S$4,2)</f>
        <v>#N/A</v>
      </c>
    </row>
    <row r="91" spans="1:33" x14ac:dyDescent="0.25">
      <c r="A91" s="133"/>
      <c r="B91" s="283"/>
      <c r="C91" s="283"/>
      <c r="D91" s="284"/>
      <c r="E91" s="284"/>
      <c r="F91" s="285"/>
      <c r="G91" s="155" t="str">
        <f t="shared" si="8"/>
        <v/>
      </c>
      <c r="H91" s="156" t="str">
        <f>IF(OR($D91="",$E91=""),"",VLOOKUP($AG91,IC_Req!$A$2:$J$82,5))</f>
        <v/>
      </c>
      <c r="I91" s="285"/>
      <c r="J91" s="155" t="str">
        <f t="shared" si="9"/>
        <v/>
      </c>
      <c r="K91" s="156" t="str">
        <f>IF(OR($D91="",$E91=""),"",VLOOKUP($AG91,IC_Req!$A$2:$J$82,6))</f>
        <v/>
      </c>
      <c r="L91" s="285"/>
      <c r="M91" s="155" t="str">
        <f t="shared" si="10"/>
        <v/>
      </c>
      <c r="N91" s="156" t="str">
        <f>IF(OR($D91="",$E91=""),"",VLOOKUP($AG91,IC_Req!$A$2:$J$82,7))</f>
        <v/>
      </c>
      <c r="O91" s="287"/>
      <c r="P91" s="166" t="str">
        <f t="shared" si="11"/>
        <v/>
      </c>
      <c r="Q91" s="156" t="str">
        <f>IF(OR($D91="",$E91=""),"",VLOOKUP($AG91,IC_Req!$A$2:$J$82,8))</f>
        <v/>
      </c>
      <c r="R91" s="287"/>
      <c r="S91" s="166" t="str">
        <f t="shared" si="12"/>
        <v/>
      </c>
      <c r="T91" s="156" t="str">
        <f>IF(OR($D91="",$E91=""),"",VLOOKUP($AG91,IC_Req!$A$2:$J$82,9))</f>
        <v/>
      </c>
      <c r="U91" s="157" t="str">
        <f t="shared" si="7"/>
        <v/>
      </c>
      <c r="V91" s="158" t="str">
        <f>IF(OR($D91="",$E91="",GlobalParameters!$C$12=""),"",$AC91)</f>
        <v/>
      </c>
      <c r="W91" s="159"/>
      <c r="X91" s="283"/>
      <c r="Y91" s="283"/>
      <c r="Z91" s="283"/>
      <c r="AA91" s="283"/>
      <c r="AB91" s="287"/>
      <c r="AC91" s="160" t="str">
        <f>IF(OR($D91="",$E91="",GlobalParameters!$C$12=""),"",MIN(VLOOKUP($AG91,IC_Req!$A$2:$J$82,10),$AD91))</f>
        <v/>
      </c>
      <c r="AD91" s="283"/>
      <c r="AE91" s="283"/>
      <c r="AF91" s="159"/>
      <c r="AG91" s="134" t="e">
        <f>VLOOKUP($D91,IC_Req!$N$2:$O$10,2)+VLOOKUP($E91,IC_Req!$P$2:$Q$4,2)+VLOOKUP(GlobalParameters!$C$12,IC_Req!$R$2:$S$4,2)</f>
        <v>#N/A</v>
      </c>
    </row>
    <row r="92" spans="1:33" x14ac:dyDescent="0.25">
      <c r="A92" s="133"/>
      <c r="B92" s="283"/>
      <c r="C92" s="283"/>
      <c r="D92" s="284"/>
      <c r="E92" s="284"/>
      <c r="F92" s="285"/>
      <c r="G92" s="155" t="str">
        <f t="shared" si="8"/>
        <v/>
      </c>
      <c r="H92" s="156" t="str">
        <f>IF(OR($D92="",$E92=""),"",VLOOKUP($AG92,IC_Req!$A$2:$J$82,5))</f>
        <v/>
      </c>
      <c r="I92" s="285"/>
      <c r="J92" s="155" t="str">
        <f t="shared" si="9"/>
        <v/>
      </c>
      <c r="K92" s="156" t="str">
        <f>IF(OR($D92="",$E92=""),"",VLOOKUP($AG92,IC_Req!$A$2:$J$82,6))</f>
        <v/>
      </c>
      <c r="L92" s="285"/>
      <c r="M92" s="155" t="str">
        <f t="shared" si="10"/>
        <v/>
      </c>
      <c r="N92" s="156" t="str">
        <f>IF(OR($D92="",$E92=""),"",VLOOKUP($AG92,IC_Req!$A$2:$J$82,7))</f>
        <v/>
      </c>
      <c r="O92" s="287"/>
      <c r="P92" s="166" t="str">
        <f t="shared" si="11"/>
        <v/>
      </c>
      <c r="Q92" s="156" t="str">
        <f>IF(OR($D92="",$E92=""),"",VLOOKUP($AG92,IC_Req!$A$2:$J$82,8))</f>
        <v/>
      </c>
      <c r="R92" s="287"/>
      <c r="S92" s="166" t="str">
        <f t="shared" si="12"/>
        <v/>
      </c>
      <c r="T92" s="156" t="str">
        <f>IF(OR($D92="",$E92=""),"",VLOOKUP($AG92,IC_Req!$A$2:$J$82,9))</f>
        <v/>
      </c>
      <c r="U92" s="157" t="str">
        <f t="shared" si="7"/>
        <v/>
      </c>
      <c r="V92" s="158" t="str">
        <f>IF(OR($D92="",$E92="",GlobalParameters!$C$12=""),"",$AC92)</f>
        <v/>
      </c>
      <c r="W92" s="159"/>
      <c r="X92" s="283"/>
      <c r="Y92" s="283"/>
      <c r="Z92" s="283"/>
      <c r="AA92" s="283"/>
      <c r="AB92" s="287"/>
      <c r="AC92" s="160" t="str">
        <f>IF(OR($D92="",$E92="",GlobalParameters!$C$12=""),"",MIN(VLOOKUP($AG92,IC_Req!$A$2:$J$82,10),$AD92))</f>
        <v/>
      </c>
      <c r="AD92" s="283"/>
      <c r="AE92" s="283"/>
      <c r="AF92" s="159"/>
      <c r="AG92" s="134" t="e">
        <f>VLOOKUP($D92,IC_Req!$N$2:$O$10,2)+VLOOKUP($E92,IC_Req!$P$2:$Q$4,2)+VLOOKUP(GlobalParameters!$C$12,IC_Req!$R$2:$S$4,2)</f>
        <v>#N/A</v>
      </c>
    </row>
    <row r="93" spans="1:33" x14ac:dyDescent="0.25">
      <c r="A93" s="133"/>
      <c r="B93" s="283"/>
      <c r="C93" s="283"/>
      <c r="D93" s="284"/>
      <c r="E93" s="284"/>
      <c r="F93" s="285"/>
      <c r="G93" s="155" t="str">
        <f t="shared" si="8"/>
        <v/>
      </c>
      <c r="H93" s="156" t="str">
        <f>IF(OR($D93="",$E93=""),"",VLOOKUP($AG93,IC_Req!$A$2:$J$82,5))</f>
        <v/>
      </c>
      <c r="I93" s="285"/>
      <c r="J93" s="155" t="str">
        <f t="shared" si="9"/>
        <v/>
      </c>
      <c r="K93" s="156" t="str">
        <f>IF(OR($D93="",$E93=""),"",VLOOKUP($AG93,IC_Req!$A$2:$J$82,6))</f>
        <v/>
      </c>
      <c r="L93" s="285"/>
      <c r="M93" s="155" t="str">
        <f t="shared" si="10"/>
        <v/>
      </c>
      <c r="N93" s="156" t="str">
        <f>IF(OR($D93="",$E93=""),"",VLOOKUP($AG93,IC_Req!$A$2:$J$82,7))</f>
        <v/>
      </c>
      <c r="O93" s="287"/>
      <c r="P93" s="166" t="str">
        <f t="shared" si="11"/>
        <v/>
      </c>
      <c r="Q93" s="156" t="str">
        <f>IF(OR($D93="",$E93=""),"",VLOOKUP($AG93,IC_Req!$A$2:$J$82,8))</f>
        <v/>
      </c>
      <c r="R93" s="287"/>
      <c r="S93" s="166" t="str">
        <f t="shared" si="12"/>
        <v/>
      </c>
      <c r="T93" s="156" t="str">
        <f>IF(OR($D93="",$E93=""),"",VLOOKUP($AG93,IC_Req!$A$2:$J$82,9))</f>
        <v/>
      </c>
      <c r="U93" s="157" t="str">
        <f t="shared" si="7"/>
        <v/>
      </c>
      <c r="V93" s="158" t="str">
        <f>IF(OR($D93="",$E93="",GlobalParameters!$C$12=""),"",$AC93)</f>
        <v/>
      </c>
      <c r="W93" s="159"/>
      <c r="X93" s="283"/>
      <c r="Y93" s="283"/>
      <c r="Z93" s="283"/>
      <c r="AA93" s="283"/>
      <c r="AB93" s="287"/>
      <c r="AC93" s="160" t="str">
        <f>IF(OR($D93="",$E93="",GlobalParameters!$C$12=""),"",MIN(VLOOKUP($AG93,IC_Req!$A$2:$J$82,10),$AD93))</f>
        <v/>
      </c>
      <c r="AD93" s="283"/>
      <c r="AE93" s="283"/>
      <c r="AF93" s="159"/>
      <c r="AG93" s="134" t="e">
        <f>VLOOKUP($D93,IC_Req!$N$2:$O$10,2)+VLOOKUP($E93,IC_Req!$P$2:$Q$4,2)+VLOOKUP(GlobalParameters!$C$12,IC_Req!$R$2:$S$4,2)</f>
        <v>#N/A</v>
      </c>
    </row>
    <row r="94" spans="1:33" x14ac:dyDescent="0.25">
      <c r="A94" s="133"/>
      <c r="B94" s="283"/>
      <c r="C94" s="283"/>
      <c r="D94" s="284"/>
      <c r="E94" s="284"/>
      <c r="F94" s="285"/>
      <c r="G94" s="155" t="str">
        <f t="shared" si="8"/>
        <v/>
      </c>
      <c r="H94" s="156" t="str">
        <f>IF(OR($D94="",$E94=""),"",VLOOKUP($AG94,IC_Req!$A$2:$J$82,5))</f>
        <v/>
      </c>
      <c r="I94" s="285"/>
      <c r="J94" s="155" t="str">
        <f t="shared" si="9"/>
        <v/>
      </c>
      <c r="K94" s="156" t="str">
        <f>IF(OR($D94="",$E94=""),"",VLOOKUP($AG94,IC_Req!$A$2:$J$82,6))</f>
        <v/>
      </c>
      <c r="L94" s="285"/>
      <c r="M94" s="155" t="str">
        <f t="shared" si="10"/>
        <v/>
      </c>
      <c r="N94" s="156" t="str">
        <f>IF(OR($D94="",$E94=""),"",VLOOKUP($AG94,IC_Req!$A$2:$J$82,7))</f>
        <v/>
      </c>
      <c r="O94" s="287"/>
      <c r="P94" s="166" t="str">
        <f t="shared" si="11"/>
        <v/>
      </c>
      <c r="Q94" s="156" t="str">
        <f>IF(OR($D94="",$E94=""),"",VLOOKUP($AG94,IC_Req!$A$2:$J$82,8))</f>
        <v/>
      </c>
      <c r="R94" s="287"/>
      <c r="S94" s="166" t="str">
        <f t="shared" si="12"/>
        <v/>
      </c>
      <c r="T94" s="156" t="str">
        <f>IF(OR($D94="",$E94=""),"",VLOOKUP($AG94,IC_Req!$A$2:$J$82,9))</f>
        <v/>
      </c>
      <c r="U94" s="157" t="str">
        <f t="shared" si="7"/>
        <v/>
      </c>
      <c r="V94" s="158" t="str">
        <f>IF(OR($D94="",$E94="",GlobalParameters!$C$12=""),"",$AC94)</f>
        <v/>
      </c>
      <c r="W94" s="159"/>
      <c r="X94" s="283"/>
      <c r="Y94" s="283"/>
      <c r="Z94" s="283"/>
      <c r="AA94" s="283"/>
      <c r="AB94" s="287"/>
      <c r="AC94" s="160" t="str">
        <f>IF(OR($D94="",$E94="",GlobalParameters!$C$12=""),"",MIN(VLOOKUP($AG94,IC_Req!$A$2:$J$82,10),$AD94))</f>
        <v/>
      </c>
      <c r="AD94" s="283"/>
      <c r="AE94" s="283"/>
      <c r="AF94" s="159"/>
      <c r="AG94" s="134" t="e">
        <f>VLOOKUP($D94,IC_Req!$N$2:$O$10,2)+VLOOKUP($E94,IC_Req!$P$2:$Q$4,2)+VLOOKUP(GlobalParameters!$C$12,IC_Req!$R$2:$S$4,2)</f>
        <v>#N/A</v>
      </c>
    </row>
    <row r="95" spans="1:33" x14ac:dyDescent="0.25">
      <c r="A95" s="133"/>
      <c r="B95" s="283"/>
      <c r="C95" s="283"/>
      <c r="D95" s="284"/>
      <c r="E95" s="284"/>
      <c r="F95" s="285"/>
      <c r="G95" s="155" t="str">
        <f t="shared" si="8"/>
        <v/>
      </c>
      <c r="H95" s="156" t="str">
        <f>IF(OR($D95="",$E95=""),"",VLOOKUP($AG95,IC_Req!$A$2:$J$82,5))</f>
        <v/>
      </c>
      <c r="I95" s="285"/>
      <c r="J95" s="155" t="str">
        <f t="shared" si="9"/>
        <v/>
      </c>
      <c r="K95" s="156" t="str">
        <f>IF(OR($D95="",$E95=""),"",VLOOKUP($AG95,IC_Req!$A$2:$J$82,6))</f>
        <v/>
      </c>
      <c r="L95" s="285"/>
      <c r="M95" s="155" t="str">
        <f t="shared" si="10"/>
        <v/>
      </c>
      <c r="N95" s="156" t="str">
        <f>IF(OR($D95="",$E95=""),"",VLOOKUP($AG95,IC_Req!$A$2:$J$82,7))</f>
        <v/>
      </c>
      <c r="O95" s="287"/>
      <c r="P95" s="166" t="str">
        <f t="shared" si="11"/>
        <v/>
      </c>
      <c r="Q95" s="156" t="str">
        <f>IF(OR($D95="",$E95=""),"",VLOOKUP($AG95,IC_Req!$A$2:$J$82,8))</f>
        <v/>
      </c>
      <c r="R95" s="287"/>
      <c r="S95" s="166" t="str">
        <f t="shared" si="12"/>
        <v/>
      </c>
      <c r="T95" s="156" t="str">
        <f>IF(OR($D95="",$E95=""),"",VLOOKUP($AG95,IC_Req!$A$2:$J$82,9))</f>
        <v/>
      </c>
      <c r="U95" s="157" t="str">
        <f t="shared" si="7"/>
        <v/>
      </c>
      <c r="V95" s="158" t="str">
        <f>IF(OR($D95="",$E95="",GlobalParameters!$C$12=""),"",$AC95)</f>
        <v/>
      </c>
      <c r="W95" s="159"/>
      <c r="X95" s="283"/>
      <c r="Y95" s="283"/>
      <c r="Z95" s="283"/>
      <c r="AA95" s="283"/>
      <c r="AB95" s="287"/>
      <c r="AC95" s="160" t="str">
        <f>IF(OR($D95="",$E95="",GlobalParameters!$C$12=""),"",MIN(VLOOKUP($AG95,IC_Req!$A$2:$J$82,10),$AD95))</f>
        <v/>
      </c>
      <c r="AD95" s="283"/>
      <c r="AE95" s="283"/>
      <c r="AF95" s="159"/>
      <c r="AG95" s="134" t="e">
        <f>VLOOKUP($D95,IC_Req!$N$2:$O$10,2)+VLOOKUP($E95,IC_Req!$P$2:$Q$4,2)+VLOOKUP(GlobalParameters!$C$12,IC_Req!$R$2:$S$4,2)</f>
        <v>#N/A</v>
      </c>
    </row>
    <row r="96" spans="1:33" x14ac:dyDescent="0.25">
      <c r="A96" s="133"/>
      <c r="B96" s="283"/>
      <c r="C96" s="283"/>
      <c r="D96" s="284"/>
      <c r="E96" s="284"/>
      <c r="F96" s="285"/>
      <c r="G96" s="155" t="str">
        <f t="shared" si="8"/>
        <v/>
      </c>
      <c r="H96" s="156" t="str">
        <f>IF(OR($D96="",$E96=""),"",VLOOKUP($AG96,IC_Req!$A$2:$J$82,5))</f>
        <v/>
      </c>
      <c r="I96" s="285"/>
      <c r="J96" s="155" t="str">
        <f t="shared" si="9"/>
        <v/>
      </c>
      <c r="K96" s="156" t="str">
        <f>IF(OR($D96="",$E96=""),"",VLOOKUP($AG96,IC_Req!$A$2:$J$82,6))</f>
        <v/>
      </c>
      <c r="L96" s="285"/>
      <c r="M96" s="155" t="str">
        <f t="shared" si="10"/>
        <v/>
      </c>
      <c r="N96" s="156" t="str">
        <f>IF(OR($D96="",$E96=""),"",VLOOKUP($AG96,IC_Req!$A$2:$J$82,7))</f>
        <v/>
      </c>
      <c r="O96" s="287"/>
      <c r="P96" s="166" t="str">
        <f t="shared" si="11"/>
        <v/>
      </c>
      <c r="Q96" s="156" t="str">
        <f>IF(OR($D96="",$E96=""),"",VLOOKUP($AG96,IC_Req!$A$2:$J$82,8))</f>
        <v/>
      </c>
      <c r="R96" s="287"/>
      <c r="S96" s="166" t="str">
        <f t="shared" si="12"/>
        <v/>
      </c>
      <c r="T96" s="156" t="str">
        <f>IF(OR($D96="",$E96=""),"",VLOOKUP($AG96,IC_Req!$A$2:$J$82,9))</f>
        <v/>
      </c>
      <c r="U96" s="157" t="str">
        <f t="shared" si="7"/>
        <v/>
      </c>
      <c r="V96" s="158" t="str">
        <f>IF(OR($D96="",$E96="",GlobalParameters!$C$12=""),"",$AC96)</f>
        <v/>
      </c>
      <c r="W96" s="159"/>
      <c r="X96" s="283"/>
      <c r="Y96" s="283"/>
      <c r="Z96" s="283"/>
      <c r="AA96" s="283"/>
      <c r="AB96" s="287"/>
      <c r="AC96" s="160" t="str">
        <f>IF(OR($D96="",$E96="",GlobalParameters!$C$12=""),"",MIN(VLOOKUP($AG96,IC_Req!$A$2:$J$82,10),$AD96))</f>
        <v/>
      </c>
      <c r="AD96" s="283"/>
      <c r="AE96" s="283"/>
      <c r="AF96" s="159"/>
      <c r="AG96" s="134" t="e">
        <f>VLOOKUP($D96,IC_Req!$N$2:$O$10,2)+VLOOKUP($E96,IC_Req!$P$2:$Q$4,2)+VLOOKUP(GlobalParameters!$C$12,IC_Req!$R$2:$S$4,2)</f>
        <v>#N/A</v>
      </c>
    </row>
    <row r="97" spans="1:33" x14ac:dyDescent="0.25">
      <c r="A97" s="133"/>
      <c r="B97" s="283"/>
      <c r="C97" s="283"/>
      <c r="D97" s="284"/>
      <c r="E97" s="284"/>
      <c r="F97" s="285"/>
      <c r="G97" s="155" t="str">
        <f t="shared" si="8"/>
        <v/>
      </c>
      <c r="H97" s="156" t="str">
        <f>IF(OR($D97="",$E97=""),"",VLOOKUP($AG97,IC_Req!$A$2:$J$82,5))</f>
        <v/>
      </c>
      <c r="I97" s="285"/>
      <c r="J97" s="155" t="str">
        <f t="shared" si="9"/>
        <v/>
      </c>
      <c r="K97" s="156" t="str">
        <f>IF(OR($D97="",$E97=""),"",VLOOKUP($AG97,IC_Req!$A$2:$J$82,6))</f>
        <v/>
      </c>
      <c r="L97" s="285"/>
      <c r="M97" s="155" t="str">
        <f t="shared" si="10"/>
        <v/>
      </c>
      <c r="N97" s="156" t="str">
        <f>IF(OR($D97="",$E97=""),"",VLOOKUP($AG97,IC_Req!$A$2:$J$82,7))</f>
        <v/>
      </c>
      <c r="O97" s="287"/>
      <c r="P97" s="166" t="str">
        <f t="shared" si="11"/>
        <v/>
      </c>
      <c r="Q97" s="156" t="str">
        <f>IF(OR($D97="",$E97=""),"",VLOOKUP($AG97,IC_Req!$A$2:$J$82,8))</f>
        <v/>
      </c>
      <c r="R97" s="287"/>
      <c r="S97" s="166" t="str">
        <f t="shared" si="12"/>
        <v/>
      </c>
      <c r="T97" s="156" t="str">
        <f>IF(OR($D97="",$E97=""),"",VLOOKUP($AG97,IC_Req!$A$2:$J$82,9))</f>
        <v/>
      </c>
      <c r="U97" s="157" t="str">
        <f t="shared" si="7"/>
        <v/>
      </c>
      <c r="V97" s="158" t="str">
        <f>IF(OR($D97="",$E97="",GlobalParameters!$C$12=""),"",$AC97)</f>
        <v/>
      </c>
      <c r="W97" s="159"/>
      <c r="X97" s="283"/>
      <c r="Y97" s="283"/>
      <c r="Z97" s="283"/>
      <c r="AA97" s="283"/>
      <c r="AB97" s="287"/>
      <c r="AC97" s="160" t="str">
        <f>IF(OR($D97="",$E97="",GlobalParameters!$C$12=""),"",MIN(VLOOKUP($AG97,IC_Req!$A$2:$J$82,10),$AD97))</f>
        <v/>
      </c>
      <c r="AD97" s="283"/>
      <c r="AE97" s="283"/>
      <c r="AF97" s="159"/>
      <c r="AG97" s="134" t="e">
        <f>VLOOKUP($D97,IC_Req!$N$2:$O$10,2)+VLOOKUP($E97,IC_Req!$P$2:$Q$4,2)+VLOOKUP(GlobalParameters!$C$12,IC_Req!$R$2:$S$4,2)</f>
        <v>#N/A</v>
      </c>
    </row>
    <row r="98" spans="1:33" x14ac:dyDescent="0.25">
      <c r="A98" s="133"/>
      <c r="B98" s="283"/>
      <c r="C98" s="283"/>
      <c r="D98" s="284"/>
      <c r="E98" s="284"/>
      <c r="F98" s="285"/>
      <c r="G98" s="155" t="str">
        <f t="shared" si="8"/>
        <v/>
      </c>
      <c r="H98" s="156" t="str">
        <f>IF(OR($D98="",$E98=""),"",VLOOKUP($AG98,IC_Req!$A$2:$J$82,5))</f>
        <v/>
      </c>
      <c r="I98" s="285"/>
      <c r="J98" s="155" t="str">
        <f t="shared" si="9"/>
        <v/>
      </c>
      <c r="K98" s="156" t="str">
        <f>IF(OR($D98="",$E98=""),"",VLOOKUP($AG98,IC_Req!$A$2:$J$82,6))</f>
        <v/>
      </c>
      <c r="L98" s="285"/>
      <c r="M98" s="155" t="str">
        <f t="shared" si="10"/>
        <v/>
      </c>
      <c r="N98" s="156" t="str">
        <f>IF(OR($D98="",$E98=""),"",VLOOKUP($AG98,IC_Req!$A$2:$J$82,7))</f>
        <v/>
      </c>
      <c r="O98" s="287"/>
      <c r="P98" s="166" t="str">
        <f t="shared" si="11"/>
        <v/>
      </c>
      <c r="Q98" s="156" t="str">
        <f>IF(OR($D98="",$E98=""),"",VLOOKUP($AG98,IC_Req!$A$2:$J$82,8))</f>
        <v/>
      </c>
      <c r="R98" s="287"/>
      <c r="S98" s="166" t="str">
        <f t="shared" si="12"/>
        <v/>
      </c>
      <c r="T98" s="156" t="str">
        <f>IF(OR($D98="",$E98=""),"",VLOOKUP($AG98,IC_Req!$A$2:$J$82,9))</f>
        <v/>
      </c>
      <c r="U98" s="157" t="str">
        <f t="shared" si="7"/>
        <v/>
      </c>
      <c r="V98" s="158" t="str">
        <f>IF(OR($D98="",$E98="",GlobalParameters!$C$12=""),"",$AC98)</f>
        <v/>
      </c>
      <c r="W98" s="159"/>
      <c r="X98" s="283"/>
      <c r="Y98" s="283"/>
      <c r="Z98" s="283"/>
      <c r="AA98" s="283"/>
      <c r="AB98" s="287"/>
      <c r="AC98" s="160" t="str">
        <f>IF(OR($D98="",$E98="",GlobalParameters!$C$12=""),"",MIN(VLOOKUP($AG98,IC_Req!$A$2:$J$82,10),$AD98))</f>
        <v/>
      </c>
      <c r="AD98" s="283"/>
      <c r="AE98" s="283"/>
      <c r="AF98" s="159"/>
      <c r="AG98" s="134" t="e">
        <f>VLOOKUP($D98,IC_Req!$N$2:$O$10,2)+VLOOKUP($E98,IC_Req!$P$2:$Q$4,2)+VLOOKUP(GlobalParameters!$C$12,IC_Req!$R$2:$S$4,2)</f>
        <v>#N/A</v>
      </c>
    </row>
    <row r="99" spans="1:33" x14ac:dyDescent="0.25">
      <c r="A99" s="133"/>
      <c r="B99" s="283"/>
      <c r="C99" s="283"/>
      <c r="D99" s="284"/>
      <c r="E99" s="284"/>
      <c r="F99" s="285"/>
      <c r="G99" s="155" t="str">
        <f t="shared" si="8"/>
        <v/>
      </c>
      <c r="H99" s="156" t="str">
        <f>IF(OR($D99="",$E99=""),"",VLOOKUP($AG99,IC_Req!$A$2:$J$82,5))</f>
        <v/>
      </c>
      <c r="I99" s="285"/>
      <c r="J99" s="155" t="str">
        <f t="shared" si="9"/>
        <v/>
      </c>
      <c r="K99" s="156" t="str">
        <f>IF(OR($D99="",$E99=""),"",VLOOKUP($AG99,IC_Req!$A$2:$J$82,6))</f>
        <v/>
      </c>
      <c r="L99" s="285"/>
      <c r="M99" s="155" t="str">
        <f t="shared" si="10"/>
        <v/>
      </c>
      <c r="N99" s="156" t="str">
        <f>IF(OR($D99="",$E99=""),"",VLOOKUP($AG99,IC_Req!$A$2:$J$82,7))</f>
        <v/>
      </c>
      <c r="O99" s="287"/>
      <c r="P99" s="166" t="str">
        <f t="shared" si="11"/>
        <v/>
      </c>
      <c r="Q99" s="156" t="str">
        <f>IF(OR($D99="",$E99=""),"",VLOOKUP($AG99,IC_Req!$A$2:$J$82,8))</f>
        <v/>
      </c>
      <c r="R99" s="287"/>
      <c r="S99" s="166" t="str">
        <f t="shared" si="12"/>
        <v/>
      </c>
      <c r="T99" s="156" t="str">
        <f>IF(OR($D99="",$E99=""),"",VLOOKUP($AG99,IC_Req!$A$2:$J$82,9))</f>
        <v/>
      </c>
      <c r="U99" s="157" t="str">
        <f t="shared" si="7"/>
        <v/>
      </c>
      <c r="V99" s="158" t="str">
        <f>IF(OR($D99="",$E99="",GlobalParameters!$C$12=""),"",$AC99)</f>
        <v/>
      </c>
      <c r="W99" s="159"/>
      <c r="X99" s="283"/>
      <c r="Y99" s="283"/>
      <c r="Z99" s="283"/>
      <c r="AA99" s="283"/>
      <c r="AB99" s="287"/>
      <c r="AC99" s="160" t="str">
        <f>IF(OR($D99="",$E99="",GlobalParameters!$C$12=""),"",MIN(VLOOKUP($AG99,IC_Req!$A$2:$J$82,10),$AD99))</f>
        <v/>
      </c>
      <c r="AD99" s="283"/>
      <c r="AE99" s="283"/>
      <c r="AF99" s="159"/>
      <c r="AG99" s="134" t="e">
        <f>VLOOKUP($D99,IC_Req!$N$2:$O$10,2)+VLOOKUP($E99,IC_Req!$P$2:$Q$4,2)+VLOOKUP(GlobalParameters!$C$12,IC_Req!$R$2:$S$4,2)</f>
        <v>#N/A</v>
      </c>
    </row>
    <row r="100" spans="1:33" x14ac:dyDescent="0.25">
      <c r="A100" s="133"/>
      <c r="B100" s="283"/>
      <c r="C100" s="283"/>
      <c r="D100" s="284"/>
      <c r="E100" s="284"/>
      <c r="F100" s="285"/>
      <c r="G100" s="155" t="str">
        <f t="shared" si="8"/>
        <v/>
      </c>
      <c r="H100" s="156" t="str">
        <f>IF(OR($D100="",$E100=""),"",VLOOKUP($AG100,IC_Req!$A$2:$J$82,5))</f>
        <v/>
      </c>
      <c r="I100" s="285"/>
      <c r="J100" s="155" t="str">
        <f t="shared" si="9"/>
        <v/>
      </c>
      <c r="K100" s="156" t="str">
        <f>IF(OR($D100="",$E100=""),"",VLOOKUP($AG100,IC_Req!$A$2:$J$82,6))</f>
        <v/>
      </c>
      <c r="L100" s="285"/>
      <c r="M100" s="155" t="str">
        <f t="shared" si="10"/>
        <v/>
      </c>
      <c r="N100" s="156" t="str">
        <f>IF(OR($D100="",$E100=""),"",VLOOKUP($AG100,IC_Req!$A$2:$J$82,7))</f>
        <v/>
      </c>
      <c r="O100" s="287"/>
      <c r="P100" s="166" t="str">
        <f t="shared" si="11"/>
        <v/>
      </c>
      <c r="Q100" s="156" t="str">
        <f>IF(OR($D100="",$E100=""),"",VLOOKUP($AG100,IC_Req!$A$2:$J$82,8))</f>
        <v/>
      </c>
      <c r="R100" s="287"/>
      <c r="S100" s="166" t="str">
        <f t="shared" si="12"/>
        <v/>
      </c>
      <c r="T100" s="156" t="str">
        <f>IF(OR($D100="",$E100=""),"",VLOOKUP($AG100,IC_Req!$A$2:$J$82,9))</f>
        <v/>
      </c>
      <c r="U100" s="157" t="str">
        <f t="shared" si="7"/>
        <v/>
      </c>
      <c r="V100" s="158" t="str">
        <f>IF(OR($D100="",$E100="",GlobalParameters!$C$12=""),"",$AC100)</f>
        <v/>
      </c>
      <c r="W100" s="159"/>
      <c r="X100" s="283"/>
      <c r="Y100" s="283"/>
      <c r="Z100" s="283"/>
      <c r="AA100" s="283"/>
      <c r="AB100" s="287"/>
      <c r="AC100" s="160" t="str">
        <f>IF(OR($D100="",$E100="",GlobalParameters!$C$12=""),"",MIN(VLOOKUP($AG100,IC_Req!$A$2:$J$82,10),$AD100))</f>
        <v/>
      </c>
      <c r="AD100" s="283"/>
      <c r="AE100" s="283"/>
      <c r="AF100" s="159"/>
      <c r="AG100" s="134" t="e">
        <f>VLOOKUP($D100,IC_Req!$N$2:$O$10,2)+VLOOKUP($E100,IC_Req!$P$2:$Q$4,2)+VLOOKUP(GlobalParameters!$C$12,IC_Req!$R$2:$S$4,2)</f>
        <v>#N/A</v>
      </c>
    </row>
    <row r="101" spans="1:33" x14ac:dyDescent="0.25">
      <c r="A101" s="133"/>
      <c r="B101" s="283"/>
      <c r="C101" s="283"/>
      <c r="D101" s="284"/>
      <c r="E101" s="284"/>
      <c r="F101" s="285"/>
      <c r="G101" s="155" t="str">
        <f t="shared" si="8"/>
        <v/>
      </c>
      <c r="H101" s="156" t="str">
        <f>IF(OR($D101="",$E101=""),"",VLOOKUP($AG101,IC_Req!$A$2:$J$82,5))</f>
        <v/>
      </c>
      <c r="I101" s="285"/>
      <c r="J101" s="155" t="str">
        <f t="shared" si="9"/>
        <v/>
      </c>
      <c r="K101" s="156" t="str">
        <f>IF(OR($D101="",$E101=""),"",VLOOKUP($AG101,IC_Req!$A$2:$J$82,6))</f>
        <v/>
      </c>
      <c r="L101" s="285"/>
      <c r="M101" s="155" t="str">
        <f t="shared" si="10"/>
        <v/>
      </c>
      <c r="N101" s="156" t="str">
        <f>IF(OR($D101="",$E101=""),"",VLOOKUP($AG101,IC_Req!$A$2:$J$82,7))</f>
        <v/>
      </c>
      <c r="O101" s="287"/>
      <c r="P101" s="166" t="str">
        <f t="shared" si="11"/>
        <v/>
      </c>
      <c r="Q101" s="156" t="str">
        <f>IF(OR($D101="",$E101=""),"",VLOOKUP($AG101,IC_Req!$A$2:$J$82,8))</f>
        <v/>
      </c>
      <c r="R101" s="287"/>
      <c r="S101" s="166" t="str">
        <f t="shared" si="12"/>
        <v/>
      </c>
      <c r="T101" s="156" t="str">
        <f>IF(OR($D101="",$E101=""),"",VLOOKUP($AG101,IC_Req!$A$2:$J$82,9))</f>
        <v/>
      </c>
      <c r="U101" s="157" t="str">
        <f t="shared" si="7"/>
        <v/>
      </c>
      <c r="V101" s="158" t="str">
        <f>IF(OR($D101="",$E101="",GlobalParameters!$C$12=""),"",$AC101)</f>
        <v/>
      </c>
      <c r="W101" s="159"/>
      <c r="X101" s="283"/>
      <c r="Y101" s="283"/>
      <c r="Z101" s="283"/>
      <c r="AA101" s="283"/>
      <c r="AB101" s="287"/>
      <c r="AC101" s="160" t="str">
        <f>IF(OR($D101="",$E101="",GlobalParameters!$C$12=""),"",MIN(VLOOKUP($AG101,IC_Req!$A$2:$J$82,10),$AD101))</f>
        <v/>
      </c>
      <c r="AD101" s="283"/>
      <c r="AE101" s="283"/>
      <c r="AF101" s="159"/>
      <c r="AG101" s="134" t="e">
        <f>VLOOKUP($D101,IC_Req!$N$2:$O$10,2)+VLOOKUP($E101,IC_Req!$P$2:$Q$4,2)+VLOOKUP(GlobalParameters!$C$12,IC_Req!$R$2:$S$4,2)</f>
        <v>#N/A</v>
      </c>
    </row>
    <row r="102" spans="1:33" x14ac:dyDescent="0.25">
      <c r="A102" s="133"/>
      <c r="B102" s="283"/>
      <c r="C102" s="283"/>
      <c r="D102" s="284"/>
      <c r="E102" s="284"/>
      <c r="F102" s="285"/>
      <c r="G102" s="155" t="str">
        <f t="shared" si="8"/>
        <v/>
      </c>
      <c r="H102" s="156" t="str">
        <f>IF(OR($D102="",$E102=""),"",VLOOKUP($AG102,IC_Req!$A$2:$J$82,5))</f>
        <v/>
      </c>
      <c r="I102" s="285"/>
      <c r="J102" s="155" t="str">
        <f t="shared" si="9"/>
        <v/>
      </c>
      <c r="K102" s="156" t="str">
        <f>IF(OR($D102="",$E102=""),"",VLOOKUP($AG102,IC_Req!$A$2:$J$82,6))</f>
        <v/>
      </c>
      <c r="L102" s="285"/>
      <c r="M102" s="155" t="str">
        <f t="shared" si="10"/>
        <v/>
      </c>
      <c r="N102" s="156" t="str">
        <f>IF(OR($D102="",$E102=""),"",VLOOKUP($AG102,IC_Req!$A$2:$J$82,7))</f>
        <v/>
      </c>
      <c r="O102" s="287"/>
      <c r="P102" s="166" t="str">
        <f t="shared" si="11"/>
        <v/>
      </c>
      <c r="Q102" s="156" t="str">
        <f>IF(OR($D102="",$E102=""),"",VLOOKUP($AG102,IC_Req!$A$2:$J$82,8))</f>
        <v/>
      </c>
      <c r="R102" s="287"/>
      <c r="S102" s="166" t="str">
        <f t="shared" si="12"/>
        <v/>
      </c>
      <c r="T102" s="156" t="str">
        <f>IF(OR($D102="",$E102=""),"",VLOOKUP($AG102,IC_Req!$A$2:$J$82,9))</f>
        <v/>
      </c>
      <c r="U102" s="157" t="str">
        <f t="shared" si="7"/>
        <v/>
      </c>
      <c r="V102" s="158" t="str">
        <f>IF(OR($D102="",$E102="",GlobalParameters!$C$12=""),"",$AC102)</f>
        <v/>
      </c>
      <c r="W102" s="159"/>
      <c r="X102" s="283"/>
      <c r="Y102" s="283"/>
      <c r="Z102" s="283"/>
      <c r="AA102" s="283"/>
      <c r="AB102" s="287"/>
      <c r="AC102" s="160" t="str">
        <f>IF(OR($D102="",$E102="",GlobalParameters!$C$12=""),"",MIN(VLOOKUP($AG102,IC_Req!$A$2:$J$82,10),$AD102))</f>
        <v/>
      </c>
      <c r="AD102" s="283"/>
      <c r="AE102" s="283"/>
      <c r="AF102" s="159"/>
      <c r="AG102" s="134" t="e">
        <f>VLOOKUP($D102,IC_Req!$N$2:$O$10,2)+VLOOKUP($E102,IC_Req!$P$2:$Q$4,2)+VLOOKUP(GlobalParameters!$C$12,IC_Req!$R$2:$S$4,2)</f>
        <v>#N/A</v>
      </c>
    </row>
    <row r="103" spans="1:33" x14ac:dyDescent="0.25">
      <c r="A103" s="133"/>
      <c r="B103" s="283"/>
      <c r="C103" s="283"/>
      <c r="D103" s="284"/>
      <c r="E103" s="284"/>
      <c r="F103" s="285"/>
      <c r="G103" s="155" t="str">
        <f t="shared" si="8"/>
        <v/>
      </c>
      <c r="H103" s="156" t="str">
        <f>IF(OR($D103="",$E103=""),"",VLOOKUP($AG103,IC_Req!$A$2:$J$82,5))</f>
        <v/>
      </c>
      <c r="I103" s="285"/>
      <c r="J103" s="155" t="str">
        <f t="shared" si="9"/>
        <v/>
      </c>
      <c r="K103" s="156" t="str">
        <f>IF(OR($D103="",$E103=""),"",VLOOKUP($AG103,IC_Req!$A$2:$J$82,6))</f>
        <v/>
      </c>
      <c r="L103" s="285"/>
      <c r="M103" s="155" t="str">
        <f t="shared" si="10"/>
        <v/>
      </c>
      <c r="N103" s="156" t="str">
        <f>IF(OR($D103="",$E103=""),"",VLOOKUP($AG103,IC_Req!$A$2:$J$82,7))</f>
        <v/>
      </c>
      <c r="O103" s="287"/>
      <c r="P103" s="166" t="str">
        <f t="shared" si="11"/>
        <v/>
      </c>
      <c r="Q103" s="156" t="str">
        <f>IF(OR($D103="",$E103=""),"",VLOOKUP($AG103,IC_Req!$A$2:$J$82,8))</f>
        <v/>
      </c>
      <c r="R103" s="287"/>
      <c r="S103" s="166" t="str">
        <f t="shared" si="12"/>
        <v/>
      </c>
      <c r="T103" s="156" t="str">
        <f>IF(OR($D103="",$E103=""),"",VLOOKUP($AG103,IC_Req!$A$2:$J$82,9))</f>
        <v/>
      </c>
      <c r="U103" s="157" t="str">
        <f t="shared" si="7"/>
        <v/>
      </c>
      <c r="V103" s="158" t="str">
        <f>IF(OR($D103="",$E103="",GlobalParameters!$C$12=""),"",$AC103)</f>
        <v/>
      </c>
      <c r="W103" s="159"/>
      <c r="X103" s="283"/>
      <c r="Y103" s="283"/>
      <c r="Z103" s="283"/>
      <c r="AA103" s="283"/>
      <c r="AB103" s="287"/>
      <c r="AC103" s="160" t="str">
        <f>IF(OR($D103="",$E103="",GlobalParameters!$C$12=""),"",MIN(VLOOKUP($AG103,IC_Req!$A$2:$J$82,10),$AD103))</f>
        <v/>
      </c>
      <c r="AD103" s="283"/>
      <c r="AE103" s="283"/>
      <c r="AF103" s="159"/>
      <c r="AG103" s="134" t="e">
        <f>VLOOKUP($D103,IC_Req!$N$2:$O$10,2)+VLOOKUP($E103,IC_Req!$P$2:$Q$4,2)+VLOOKUP(GlobalParameters!$C$12,IC_Req!$R$2:$S$4,2)</f>
        <v>#N/A</v>
      </c>
    </row>
    <row r="104" spans="1:33" x14ac:dyDescent="0.25">
      <c r="A104" s="133"/>
      <c r="B104" s="283"/>
      <c r="C104" s="283"/>
      <c r="D104" s="284"/>
      <c r="E104" s="284"/>
      <c r="F104" s="285"/>
      <c r="G104" s="155" t="str">
        <f t="shared" si="8"/>
        <v/>
      </c>
      <c r="H104" s="156" t="str">
        <f>IF(OR($D104="",$E104=""),"",VLOOKUP($AG104,IC_Req!$A$2:$J$82,5))</f>
        <v/>
      </c>
      <c r="I104" s="285"/>
      <c r="J104" s="155" t="str">
        <f t="shared" si="9"/>
        <v/>
      </c>
      <c r="K104" s="156" t="str">
        <f>IF(OR($D104="",$E104=""),"",VLOOKUP($AG104,IC_Req!$A$2:$J$82,6))</f>
        <v/>
      </c>
      <c r="L104" s="285"/>
      <c r="M104" s="155" t="str">
        <f t="shared" si="10"/>
        <v/>
      </c>
      <c r="N104" s="156" t="str">
        <f>IF(OR($D104="",$E104=""),"",VLOOKUP($AG104,IC_Req!$A$2:$J$82,7))</f>
        <v/>
      </c>
      <c r="O104" s="287"/>
      <c r="P104" s="166" t="str">
        <f t="shared" si="11"/>
        <v/>
      </c>
      <c r="Q104" s="156" t="str">
        <f>IF(OR($D104="",$E104=""),"",VLOOKUP($AG104,IC_Req!$A$2:$J$82,8))</f>
        <v/>
      </c>
      <c r="R104" s="287"/>
      <c r="S104" s="166" t="str">
        <f t="shared" si="12"/>
        <v/>
      </c>
      <c r="T104" s="156" t="str">
        <f>IF(OR($D104="",$E104=""),"",VLOOKUP($AG104,IC_Req!$A$2:$J$82,9))</f>
        <v/>
      </c>
      <c r="U104" s="157" t="str">
        <f t="shared" si="7"/>
        <v/>
      </c>
      <c r="V104" s="158" t="str">
        <f>IF(OR($D104="",$E104="",GlobalParameters!$C$12=""),"",$AC104)</f>
        <v/>
      </c>
      <c r="W104" s="159"/>
      <c r="X104" s="283"/>
      <c r="Y104" s="283"/>
      <c r="Z104" s="283"/>
      <c r="AA104" s="283"/>
      <c r="AB104" s="287"/>
      <c r="AC104" s="160" t="str">
        <f>IF(OR($D104="",$E104="",GlobalParameters!$C$12=""),"",MIN(VLOOKUP($AG104,IC_Req!$A$2:$J$82,10),$AD104))</f>
        <v/>
      </c>
      <c r="AD104" s="283"/>
      <c r="AE104" s="283"/>
      <c r="AF104" s="159"/>
      <c r="AG104" s="134" t="e">
        <f>VLOOKUP($D104,IC_Req!$N$2:$O$10,2)+VLOOKUP($E104,IC_Req!$P$2:$Q$4,2)+VLOOKUP(GlobalParameters!$C$12,IC_Req!$R$2:$S$4,2)</f>
        <v>#N/A</v>
      </c>
    </row>
    <row r="105" spans="1:33" x14ac:dyDescent="0.25">
      <c r="A105" s="133"/>
      <c r="B105" s="283"/>
      <c r="C105" s="283"/>
      <c r="D105" s="284"/>
      <c r="E105" s="284"/>
      <c r="F105" s="285"/>
      <c r="G105" s="155" t="str">
        <f t="shared" si="8"/>
        <v/>
      </c>
      <c r="H105" s="156" t="str">
        <f>IF(OR($D105="",$E105=""),"",VLOOKUP($AG105,IC_Req!$A$2:$J$82,5))</f>
        <v/>
      </c>
      <c r="I105" s="285"/>
      <c r="J105" s="155" t="str">
        <f t="shared" si="9"/>
        <v/>
      </c>
      <c r="K105" s="156" t="str">
        <f>IF(OR($D105="",$E105=""),"",VLOOKUP($AG105,IC_Req!$A$2:$J$82,6))</f>
        <v/>
      </c>
      <c r="L105" s="285"/>
      <c r="M105" s="155" t="str">
        <f t="shared" si="10"/>
        <v/>
      </c>
      <c r="N105" s="156" t="str">
        <f>IF(OR($D105="",$E105=""),"",VLOOKUP($AG105,IC_Req!$A$2:$J$82,7))</f>
        <v/>
      </c>
      <c r="O105" s="287"/>
      <c r="P105" s="166" t="str">
        <f t="shared" si="11"/>
        <v/>
      </c>
      <c r="Q105" s="156" t="str">
        <f>IF(OR($D105="",$E105=""),"",VLOOKUP($AG105,IC_Req!$A$2:$J$82,8))</f>
        <v/>
      </c>
      <c r="R105" s="287"/>
      <c r="S105" s="166" t="str">
        <f t="shared" si="12"/>
        <v/>
      </c>
      <c r="T105" s="156" t="str">
        <f>IF(OR($D105="",$E105=""),"",VLOOKUP($AG105,IC_Req!$A$2:$J$82,9))</f>
        <v/>
      </c>
      <c r="U105" s="157" t="str">
        <f t="shared" ref="U105:U168" si="13">IF($D105="","",$K$6+AE105)</f>
        <v/>
      </c>
      <c r="V105" s="158" t="str">
        <f>IF(OR($D105="",$E105="",GlobalParameters!$C$12=""),"",$AC105)</f>
        <v/>
      </c>
      <c r="W105" s="159"/>
      <c r="X105" s="283"/>
      <c r="Y105" s="283"/>
      <c r="Z105" s="283"/>
      <c r="AA105" s="283"/>
      <c r="AB105" s="287"/>
      <c r="AC105" s="160" t="str">
        <f>IF(OR($D105="",$E105="",GlobalParameters!$C$12=""),"",MIN(VLOOKUP($AG105,IC_Req!$A$2:$J$82,10),$AD105))</f>
        <v/>
      </c>
      <c r="AD105" s="283"/>
      <c r="AE105" s="283"/>
      <c r="AF105" s="159"/>
      <c r="AG105" s="134" t="e">
        <f>VLOOKUP($D105,IC_Req!$N$2:$O$10,2)+VLOOKUP($E105,IC_Req!$P$2:$Q$4,2)+VLOOKUP(GlobalParameters!$C$12,IC_Req!$R$2:$S$4,2)</f>
        <v>#N/A</v>
      </c>
    </row>
    <row r="106" spans="1:33" x14ac:dyDescent="0.25">
      <c r="A106" s="133"/>
      <c r="B106" s="283"/>
      <c r="C106" s="283"/>
      <c r="D106" s="284"/>
      <c r="E106" s="284"/>
      <c r="F106" s="285"/>
      <c r="G106" s="155" t="str">
        <f t="shared" si="8"/>
        <v/>
      </c>
      <c r="H106" s="156" t="str">
        <f>IF(OR($D106="",$E106=""),"",VLOOKUP($AG106,IC_Req!$A$2:$J$82,5))</f>
        <v/>
      </c>
      <c r="I106" s="285"/>
      <c r="J106" s="155" t="str">
        <f t="shared" si="9"/>
        <v/>
      </c>
      <c r="K106" s="156" t="str">
        <f>IF(OR($D106="",$E106=""),"",VLOOKUP($AG106,IC_Req!$A$2:$J$82,6))</f>
        <v/>
      </c>
      <c r="L106" s="285"/>
      <c r="M106" s="155" t="str">
        <f t="shared" si="10"/>
        <v/>
      </c>
      <c r="N106" s="156" t="str">
        <f>IF(OR($D106="",$E106=""),"",VLOOKUP($AG106,IC_Req!$A$2:$J$82,7))</f>
        <v/>
      </c>
      <c r="O106" s="287"/>
      <c r="P106" s="166" t="str">
        <f t="shared" si="11"/>
        <v/>
      </c>
      <c r="Q106" s="156" t="str">
        <f>IF(OR($D106="",$E106=""),"",VLOOKUP($AG106,IC_Req!$A$2:$J$82,8))</f>
        <v/>
      </c>
      <c r="R106" s="287"/>
      <c r="S106" s="166" t="str">
        <f t="shared" si="12"/>
        <v/>
      </c>
      <c r="T106" s="156" t="str">
        <f>IF(OR($D106="",$E106=""),"",VLOOKUP($AG106,IC_Req!$A$2:$J$82,9))</f>
        <v/>
      </c>
      <c r="U106" s="157" t="str">
        <f t="shared" si="13"/>
        <v/>
      </c>
      <c r="V106" s="158" t="str">
        <f>IF(OR($D106="",$E106="",GlobalParameters!$C$12=""),"",$AC106)</f>
        <v/>
      </c>
      <c r="W106" s="159"/>
      <c r="X106" s="283"/>
      <c r="Y106" s="283"/>
      <c r="Z106" s="283"/>
      <c r="AA106" s="283"/>
      <c r="AB106" s="287"/>
      <c r="AC106" s="160" t="str">
        <f>IF(OR($D106="",$E106="",GlobalParameters!$C$12=""),"",MIN(VLOOKUP($AG106,IC_Req!$A$2:$J$82,10),$AD106))</f>
        <v/>
      </c>
      <c r="AD106" s="283"/>
      <c r="AE106" s="283"/>
      <c r="AF106" s="159"/>
      <c r="AG106" s="134" t="e">
        <f>VLOOKUP($D106,IC_Req!$N$2:$O$10,2)+VLOOKUP($E106,IC_Req!$P$2:$Q$4,2)+VLOOKUP(GlobalParameters!$C$12,IC_Req!$R$2:$S$4,2)</f>
        <v>#N/A</v>
      </c>
    </row>
    <row r="107" spans="1:33" x14ac:dyDescent="0.25">
      <c r="A107" s="133"/>
      <c r="B107" s="283"/>
      <c r="C107" s="283"/>
      <c r="D107" s="284"/>
      <c r="E107" s="284"/>
      <c r="F107" s="285"/>
      <c r="G107" s="155" t="str">
        <f t="shared" si="8"/>
        <v/>
      </c>
      <c r="H107" s="156" t="str">
        <f>IF(OR($D107="",$E107=""),"",VLOOKUP($AG107,IC_Req!$A$2:$J$82,5))</f>
        <v/>
      </c>
      <c r="I107" s="285"/>
      <c r="J107" s="155" t="str">
        <f t="shared" si="9"/>
        <v/>
      </c>
      <c r="K107" s="156" t="str">
        <f>IF(OR($D107="",$E107=""),"",VLOOKUP($AG107,IC_Req!$A$2:$J$82,6))</f>
        <v/>
      </c>
      <c r="L107" s="285"/>
      <c r="M107" s="155" t="str">
        <f t="shared" si="10"/>
        <v/>
      </c>
      <c r="N107" s="156" t="str">
        <f>IF(OR($D107="",$E107=""),"",VLOOKUP($AG107,IC_Req!$A$2:$J$82,7))</f>
        <v/>
      </c>
      <c r="O107" s="287"/>
      <c r="P107" s="166" t="str">
        <f t="shared" si="11"/>
        <v/>
      </c>
      <c r="Q107" s="156" t="str">
        <f>IF(OR($D107="",$E107=""),"",VLOOKUP($AG107,IC_Req!$A$2:$J$82,8))</f>
        <v/>
      </c>
      <c r="R107" s="287"/>
      <c r="S107" s="166" t="str">
        <f t="shared" si="12"/>
        <v/>
      </c>
      <c r="T107" s="156" t="str">
        <f>IF(OR($D107="",$E107=""),"",VLOOKUP($AG107,IC_Req!$A$2:$J$82,9))</f>
        <v/>
      </c>
      <c r="U107" s="157" t="str">
        <f t="shared" si="13"/>
        <v/>
      </c>
      <c r="V107" s="158" t="str">
        <f>IF(OR($D107="",$E107="",GlobalParameters!$C$12=""),"",$AC107)</f>
        <v/>
      </c>
      <c r="W107" s="159"/>
      <c r="X107" s="283"/>
      <c r="Y107" s="283"/>
      <c r="Z107" s="283"/>
      <c r="AA107" s="283"/>
      <c r="AB107" s="287"/>
      <c r="AC107" s="160" t="str">
        <f>IF(OR($D107="",$E107="",GlobalParameters!$C$12=""),"",MIN(VLOOKUP($AG107,IC_Req!$A$2:$J$82,10),$AD107))</f>
        <v/>
      </c>
      <c r="AD107" s="283"/>
      <c r="AE107" s="283"/>
      <c r="AF107" s="159"/>
      <c r="AG107" s="134" t="e">
        <f>VLOOKUP($D107,IC_Req!$N$2:$O$10,2)+VLOOKUP($E107,IC_Req!$P$2:$Q$4,2)+VLOOKUP(GlobalParameters!$C$12,IC_Req!$R$2:$S$4,2)</f>
        <v>#N/A</v>
      </c>
    </row>
    <row r="108" spans="1:33" x14ac:dyDescent="0.25">
      <c r="A108" s="133"/>
      <c r="B108" s="283"/>
      <c r="C108" s="283"/>
      <c r="D108" s="284"/>
      <c r="E108" s="284"/>
      <c r="F108" s="285"/>
      <c r="G108" s="155" t="str">
        <f t="shared" si="8"/>
        <v/>
      </c>
      <c r="H108" s="156" t="str">
        <f>IF(OR($D108="",$E108=""),"",VLOOKUP($AG108,IC_Req!$A$2:$J$82,5))</f>
        <v/>
      </c>
      <c r="I108" s="285"/>
      <c r="J108" s="155" t="str">
        <f t="shared" si="9"/>
        <v/>
      </c>
      <c r="K108" s="156" t="str">
        <f>IF(OR($D108="",$E108=""),"",VLOOKUP($AG108,IC_Req!$A$2:$J$82,6))</f>
        <v/>
      </c>
      <c r="L108" s="285"/>
      <c r="M108" s="155" t="str">
        <f t="shared" si="10"/>
        <v/>
      </c>
      <c r="N108" s="156" t="str">
        <f>IF(OR($D108="",$E108=""),"",VLOOKUP($AG108,IC_Req!$A$2:$J$82,7))</f>
        <v/>
      </c>
      <c r="O108" s="287"/>
      <c r="P108" s="166" t="str">
        <f t="shared" si="11"/>
        <v/>
      </c>
      <c r="Q108" s="156" t="str">
        <f>IF(OR($D108="",$E108=""),"",VLOOKUP($AG108,IC_Req!$A$2:$J$82,8))</f>
        <v/>
      </c>
      <c r="R108" s="287"/>
      <c r="S108" s="166" t="str">
        <f t="shared" si="12"/>
        <v/>
      </c>
      <c r="T108" s="156" t="str">
        <f>IF(OR($D108="",$E108=""),"",VLOOKUP($AG108,IC_Req!$A$2:$J$82,9))</f>
        <v/>
      </c>
      <c r="U108" s="157" t="str">
        <f t="shared" si="13"/>
        <v/>
      </c>
      <c r="V108" s="158" t="str">
        <f>IF(OR($D108="",$E108="",GlobalParameters!$C$12=""),"",$AC108)</f>
        <v/>
      </c>
      <c r="W108" s="159"/>
      <c r="X108" s="283"/>
      <c r="Y108" s="283"/>
      <c r="Z108" s="283"/>
      <c r="AA108" s="283"/>
      <c r="AB108" s="287"/>
      <c r="AC108" s="160" t="str">
        <f>IF(OR($D108="",$E108="",GlobalParameters!$C$12=""),"",MIN(VLOOKUP($AG108,IC_Req!$A$2:$J$82,10),$AD108))</f>
        <v/>
      </c>
      <c r="AD108" s="283"/>
      <c r="AE108" s="283"/>
      <c r="AF108" s="159"/>
      <c r="AG108" s="134" t="e">
        <f>VLOOKUP($D108,IC_Req!$N$2:$O$10,2)+VLOOKUP($E108,IC_Req!$P$2:$Q$4,2)+VLOOKUP(GlobalParameters!$C$12,IC_Req!$R$2:$S$4,2)</f>
        <v>#N/A</v>
      </c>
    </row>
    <row r="109" spans="1:33" x14ac:dyDescent="0.25">
      <c r="A109" s="133"/>
      <c r="B109" s="283"/>
      <c r="C109" s="283"/>
      <c r="D109" s="284"/>
      <c r="E109" s="284"/>
      <c r="F109" s="285"/>
      <c r="G109" s="155" t="str">
        <f t="shared" si="8"/>
        <v/>
      </c>
      <c r="H109" s="156" t="str">
        <f>IF(OR($D109="",$E109=""),"",VLOOKUP($AG109,IC_Req!$A$2:$J$82,5))</f>
        <v/>
      </c>
      <c r="I109" s="285"/>
      <c r="J109" s="155" t="str">
        <f t="shared" si="9"/>
        <v/>
      </c>
      <c r="K109" s="156" t="str">
        <f>IF(OR($D109="",$E109=""),"",VLOOKUP($AG109,IC_Req!$A$2:$J$82,6))</f>
        <v/>
      </c>
      <c r="L109" s="285"/>
      <c r="M109" s="155" t="str">
        <f t="shared" si="10"/>
        <v/>
      </c>
      <c r="N109" s="156" t="str">
        <f>IF(OR($D109="",$E109=""),"",VLOOKUP($AG109,IC_Req!$A$2:$J$82,7))</f>
        <v/>
      </c>
      <c r="O109" s="287"/>
      <c r="P109" s="166" t="str">
        <f t="shared" si="11"/>
        <v/>
      </c>
      <c r="Q109" s="156" t="str">
        <f>IF(OR($D109="",$E109=""),"",VLOOKUP($AG109,IC_Req!$A$2:$J$82,8))</f>
        <v/>
      </c>
      <c r="R109" s="287"/>
      <c r="S109" s="166" t="str">
        <f t="shared" si="12"/>
        <v/>
      </c>
      <c r="T109" s="156" t="str">
        <f>IF(OR($D109="",$E109=""),"",VLOOKUP($AG109,IC_Req!$A$2:$J$82,9))</f>
        <v/>
      </c>
      <c r="U109" s="157" t="str">
        <f t="shared" si="13"/>
        <v/>
      </c>
      <c r="V109" s="158" t="str">
        <f>IF(OR($D109="",$E109="",GlobalParameters!$C$12=""),"",$AC109)</f>
        <v/>
      </c>
      <c r="W109" s="159"/>
      <c r="X109" s="283"/>
      <c r="Y109" s="283"/>
      <c r="Z109" s="283"/>
      <c r="AA109" s="283"/>
      <c r="AB109" s="287"/>
      <c r="AC109" s="160" t="str">
        <f>IF(OR($D109="",$E109="",GlobalParameters!$C$12=""),"",MIN(VLOOKUP($AG109,IC_Req!$A$2:$J$82,10),$AD109))</f>
        <v/>
      </c>
      <c r="AD109" s="283"/>
      <c r="AE109" s="283"/>
      <c r="AF109" s="159"/>
      <c r="AG109" s="134" t="e">
        <f>VLOOKUP($D109,IC_Req!$N$2:$O$10,2)+VLOOKUP($E109,IC_Req!$P$2:$Q$4,2)+VLOOKUP(GlobalParameters!$C$12,IC_Req!$R$2:$S$4,2)</f>
        <v>#N/A</v>
      </c>
    </row>
    <row r="110" spans="1:33" x14ac:dyDescent="0.25">
      <c r="A110" s="133"/>
      <c r="B110" s="283"/>
      <c r="C110" s="283"/>
      <c r="D110" s="284"/>
      <c r="E110" s="284"/>
      <c r="F110" s="285"/>
      <c r="G110" s="155" t="str">
        <f t="shared" si="8"/>
        <v/>
      </c>
      <c r="H110" s="156" t="str">
        <f>IF(OR($D110="",$E110=""),"",VLOOKUP($AG110,IC_Req!$A$2:$J$82,5))</f>
        <v/>
      </c>
      <c r="I110" s="285"/>
      <c r="J110" s="155" t="str">
        <f t="shared" si="9"/>
        <v/>
      </c>
      <c r="K110" s="156" t="str">
        <f>IF(OR($D110="",$E110=""),"",VLOOKUP($AG110,IC_Req!$A$2:$J$82,6))</f>
        <v/>
      </c>
      <c r="L110" s="285"/>
      <c r="M110" s="155" t="str">
        <f t="shared" si="10"/>
        <v/>
      </c>
      <c r="N110" s="156" t="str">
        <f>IF(OR($D110="",$E110=""),"",VLOOKUP($AG110,IC_Req!$A$2:$J$82,7))</f>
        <v/>
      </c>
      <c r="O110" s="287"/>
      <c r="P110" s="166" t="str">
        <f t="shared" si="11"/>
        <v/>
      </c>
      <c r="Q110" s="156" t="str">
        <f>IF(OR($D110="",$E110=""),"",VLOOKUP($AG110,IC_Req!$A$2:$J$82,8))</f>
        <v/>
      </c>
      <c r="R110" s="287"/>
      <c r="S110" s="166" t="str">
        <f t="shared" si="12"/>
        <v/>
      </c>
      <c r="T110" s="156" t="str">
        <f>IF(OR($D110="",$E110=""),"",VLOOKUP($AG110,IC_Req!$A$2:$J$82,9))</f>
        <v/>
      </c>
      <c r="U110" s="157" t="str">
        <f t="shared" si="13"/>
        <v/>
      </c>
      <c r="V110" s="158" t="str">
        <f>IF(OR($D110="",$E110="",GlobalParameters!$C$12=""),"",$AC110)</f>
        <v/>
      </c>
      <c r="W110" s="159"/>
      <c r="X110" s="283"/>
      <c r="Y110" s="283"/>
      <c r="Z110" s="283"/>
      <c r="AA110" s="283"/>
      <c r="AB110" s="287"/>
      <c r="AC110" s="160" t="str">
        <f>IF(OR($D110="",$E110="",GlobalParameters!$C$12=""),"",MIN(VLOOKUP($AG110,IC_Req!$A$2:$J$82,10),$AD110))</f>
        <v/>
      </c>
      <c r="AD110" s="283"/>
      <c r="AE110" s="283"/>
      <c r="AF110" s="159"/>
      <c r="AG110" s="134" t="e">
        <f>VLOOKUP($D110,IC_Req!$N$2:$O$10,2)+VLOOKUP($E110,IC_Req!$P$2:$Q$4,2)+VLOOKUP(GlobalParameters!$C$12,IC_Req!$R$2:$S$4,2)</f>
        <v>#N/A</v>
      </c>
    </row>
    <row r="111" spans="1:33" x14ac:dyDescent="0.25">
      <c r="A111" s="133"/>
      <c r="B111" s="283"/>
      <c r="C111" s="283"/>
      <c r="D111" s="284"/>
      <c r="E111" s="284"/>
      <c r="F111" s="285"/>
      <c r="G111" s="155" t="str">
        <f t="shared" si="8"/>
        <v/>
      </c>
      <c r="H111" s="156" t="str">
        <f>IF(OR($D111="",$E111=""),"",VLOOKUP($AG111,IC_Req!$A$2:$J$82,5))</f>
        <v/>
      </c>
      <c r="I111" s="285"/>
      <c r="J111" s="155" t="str">
        <f t="shared" si="9"/>
        <v/>
      </c>
      <c r="K111" s="156" t="str">
        <f>IF(OR($D111="",$E111=""),"",VLOOKUP($AG111,IC_Req!$A$2:$J$82,6))</f>
        <v/>
      </c>
      <c r="L111" s="285"/>
      <c r="M111" s="155" t="str">
        <f t="shared" si="10"/>
        <v/>
      </c>
      <c r="N111" s="156" t="str">
        <f>IF(OR($D111="",$E111=""),"",VLOOKUP($AG111,IC_Req!$A$2:$J$82,7))</f>
        <v/>
      </c>
      <c r="O111" s="287"/>
      <c r="P111" s="166" t="str">
        <f t="shared" si="11"/>
        <v/>
      </c>
      <c r="Q111" s="156" t="str">
        <f>IF(OR($D111="",$E111=""),"",VLOOKUP($AG111,IC_Req!$A$2:$J$82,8))</f>
        <v/>
      </c>
      <c r="R111" s="287"/>
      <c r="S111" s="166" t="str">
        <f t="shared" si="12"/>
        <v/>
      </c>
      <c r="T111" s="156" t="str">
        <f>IF(OR($D111="",$E111=""),"",VLOOKUP($AG111,IC_Req!$A$2:$J$82,9))</f>
        <v/>
      </c>
      <c r="U111" s="157" t="str">
        <f t="shared" si="13"/>
        <v/>
      </c>
      <c r="V111" s="158" t="str">
        <f>IF(OR($D111="",$E111="",GlobalParameters!$C$12=""),"",$AC111)</f>
        <v/>
      </c>
      <c r="W111" s="159"/>
      <c r="X111" s="283"/>
      <c r="Y111" s="283"/>
      <c r="Z111" s="283"/>
      <c r="AA111" s="283"/>
      <c r="AB111" s="287"/>
      <c r="AC111" s="160" t="str">
        <f>IF(OR($D111="",$E111="",GlobalParameters!$C$12=""),"",MIN(VLOOKUP($AG111,IC_Req!$A$2:$J$82,10),$AD111))</f>
        <v/>
      </c>
      <c r="AD111" s="283"/>
      <c r="AE111" s="283"/>
      <c r="AF111" s="159"/>
      <c r="AG111" s="134" t="e">
        <f>VLOOKUP($D111,IC_Req!$N$2:$O$10,2)+VLOOKUP($E111,IC_Req!$P$2:$Q$4,2)+VLOOKUP(GlobalParameters!$C$12,IC_Req!$R$2:$S$4,2)</f>
        <v>#N/A</v>
      </c>
    </row>
    <row r="112" spans="1:33" x14ac:dyDescent="0.25">
      <c r="A112" s="133"/>
      <c r="B112" s="283"/>
      <c r="C112" s="283"/>
      <c r="D112" s="284"/>
      <c r="E112" s="284"/>
      <c r="F112" s="285"/>
      <c r="G112" s="155" t="str">
        <f t="shared" si="8"/>
        <v/>
      </c>
      <c r="H112" s="156" t="str">
        <f>IF(OR($D112="",$E112=""),"",VLOOKUP($AG112,IC_Req!$A$2:$J$82,5))</f>
        <v/>
      </c>
      <c r="I112" s="285"/>
      <c r="J112" s="155" t="str">
        <f t="shared" si="9"/>
        <v/>
      </c>
      <c r="K112" s="156" t="str">
        <f>IF(OR($D112="",$E112=""),"",VLOOKUP($AG112,IC_Req!$A$2:$J$82,6))</f>
        <v/>
      </c>
      <c r="L112" s="285"/>
      <c r="M112" s="155" t="str">
        <f t="shared" si="10"/>
        <v/>
      </c>
      <c r="N112" s="156" t="str">
        <f>IF(OR($D112="",$E112=""),"",VLOOKUP($AG112,IC_Req!$A$2:$J$82,7))</f>
        <v/>
      </c>
      <c r="O112" s="287"/>
      <c r="P112" s="166" t="str">
        <f t="shared" si="11"/>
        <v/>
      </c>
      <c r="Q112" s="156" t="str">
        <f>IF(OR($D112="",$E112=""),"",VLOOKUP($AG112,IC_Req!$A$2:$J$82,8))</f>
        <v/>
      </c>
      <c r="R112" s="287"/>
      <c r="S112" s="166" t="str">
        <f t="shared" si="12"/>
        <v/>
      </c>
      <c r="T112" s="156" t="str">
        <f>IF(OR($D112="",$E112=""),"",VLOOKUP($AG112,IC_Req!$A$2:$J$82,9))</f>
        <v/>
      </c>
      <c r="U112" s="157" t="str">
        <f t="shared" si="13"/>
        <v/>
      </c>
      <c r="V112" s="158" t="str">
        <f>IF(OR($D112="",$E112="",GlobalParameters!$C$12=""),"",$AC112)</f>
        <v/>
      </c>
      <c r="W112" s="159"/>
      <c r="X112" s="283"/>
      <c r="Y112" s="283"/>
      <c r="Z112" s="283"/>
      <c r="AA112" s="283"/>
      <c r="AB112" s="287"/>
      <c r="AC112" s="160" t="str">
        <f>IF(OR($D112="",$E112="",GlobalParameters!$C$12=""),"",MIN(VLOOKUP($AG112,IC_Req!$A$2:$J$82,10),$AD112))</f>
        <v/>
      </c>
      <c r="AD112" s="283"/>
      <c r="AE112" s="283"/>
      <c r="AF112" s="159"/>
      <c r="AG112" s="134" t="e">
        <f>VLOOKUP($D112,IC_Req!$N$2:$O$10,2)+VLOOKUP($E112,IC_Req!$P$2:$Q$4,2)+VLOOKUP(GlobalParameters!$C$12,IC_Req!$R$2:$S$4,2)</f>
        <v>#N/A</v>
      </c>
    </row>
    <row r="113" spans="1:33" x14ac:dyDescent="0.25">
      <c r="A113" s="133"/>
      <c r="B113" s="283"/>
      <c r="C113" s="283"/>
      <c r="D113" s="284"/>
      <c r="E113" s="284"/>
      <c r="F113" s="285"/>
      <c r="G113" s="155" t="str">
        <f t="shared" si="8"/>
        <v/>
      </c>
      <c r="H113" s="156" t="str">
        <f>IF(OR($D113="",$E113=""),"",VLOOKUP($AG113,IC_Req!$A$2:$J$82,5))</f>
        <v/>
      </c>
      <c r="I113" s="285"/>
      <c r="J113" s="155" t="str">
        <f t="shared" si="9"/>
        <v/>
      </c>
      <c r="K113" s="156" t="str">
        <f>IF(OR($D113="",$E113=""),"",VLOOKUP($AG113,IC_Req!$A$2:$J$82,6))</f>
        <v/>
      </c>
      <c r="L113" s="285"/>
      <c r="M113" s="155" t="str">
        <f t="shared" si="10"/>
        <v/>
      </c>
      <c r="N113" s="156" t="str">
        <f>IF(OR($D113="",$E113=""),"",VLOOKUP($AG113,IC_Req!$A$2:$J$82,7))</f>
        <v/>
      </c>
      <c r="O113" s="287"/>
      <c r="P113" s="166" t="str">
        <f t="shared" si="11"/>
        <v/>
      </c>
      <c r="Q113" s="156" t="str">
        <f>IF(OR($D113="",$E113=""),"",VLOOKUP($AG113,IC_Req!$A$2:$J$82,8))</f>
        <v/>
      </c>
      <c r="R113" s="287"/>
      <c r="S113" s="166" t="str">
        <f t="shared" si="12"/>
        <v/>
      </c>
      <c r="T113" s="156" t="str">
        <f>IF(OR($D113="",$E113=""),"",VLOOKUP($AG113,IC_Req!$A$2:$J$82,9))</f>
        <v/>
      </c>
      <c r="U113" s="157" t="str">
        <f t="shared" si="13"/>
        <v/>
      </c>
      <c r="V113" s="158" t="str">
        <f>IF(OR($D113="",$E113="",GlobalParameters!$C$12=""),"",$AC113)</f>
        <v/>
      </c>
      <c r="W113" s="159"/>
      <c r="X113" s="283"/>
      <c r="Y113" s="283"/>
      <c r="Z113" s="283"/>
      <c r="AA113" s="283"/>
      <c r="AB113" s="287"/>
      <c r="AC113" s="160" t="str">
        <f>IF(OR($D113="",$E113="",GlobalParameters!$C$12=""),"",MIN(VLOOKUP($AG113,IC_Req!$A$2:$J$82,10),$AD113))</f>
        <v/>
      </c>
      <c r="AD113" s="283"/>
      <c r="AE113" s="283"/>
      <c r="AF113" s="159"/>
      <c r="AG113" s="134" t="e">
        <f>VLOOKUP($D113,IC_Req!$N$2:$O$10,2)+VLOOKUP($E113,IC_Req!$P$2:$Q$4,2)+VLOOKUP(GlobalParameters!$C$12,IC_Req!$R$2:$S$4,2)</f>
        <v>#N/A</v>
      </c>
    </row>
    <row r="114" spans="1:33" x14ac:dyDescent="0.25">
      <c r="A114" s="133"/>
      <c r="B114" s="283"/>
      <c r="C114" s="283"/>
      <c r="D114" s="284"/>
      <c r="E114" s="284"/>
      <c r="F114" s="285"/>
      <c r="G114" s="155" t="str">
        <f t="shared" si="8"/>
        <v/>
      </c>
      <c r="H114" s="156" t="str">
        <f>IF(OR($D114="",$E114=""),"",VLOOKUP($AG114,IC_Req!$A$2:$J$82,5))</f>
        <v/>
      </c>
      <c r="I114" s="285"/>
      <c r="J114" s="155" t="str">
        <f t="shared" si="9"/>
        <v/>
      </c>
      <c r="K114" s="156" t="str">
        <f>IF(OR($D114="",$E114=""),"",VLOOKUP($AG114,IC_Req!$A$2:$J$82,6))</f>
        <v/>
      </c>
      <c r="L114" s="285"/>
      <c r="M114" s="155" t="str">
        <f t="shared" si="10"/>
        <v/>
      </c>
      <c r="N114" s="156" t="str">
        <f>IF(OR($D114="",$E114=""),"",VLOOKUP($AG114,IC_Req!$A$2:$J$82,7))</f>
        <v/>
      </c>
      <c r="O114" s="287"/>
      <c r="P114" s="166" t="str">
        <f t="shared" si="11"/>
        <v/>
      </c>
      <c r="Q114" s="156" t="str">
        <f>IF(OR($D114="",$E114=""),"",VLOOKUP($AG114,IC_Req!$A$2:$J$82,8))</f>
        <v/>
      </c>
      <c r="R114" s="287"/>
      <c r="S114" s="166" t="str">
        <f t="shared" si="12"/>
        <v/>
      </c>
      <c r="T114" s="156" t="str">
        <f>IF(OR($D114="",$E114=""),"",VLOOKUP($AG114,IC_Req!$A$2:$J$82,9))</f>
        <v/>
      </c>
      <c r="U114" s="157" t="str">
        <f t="shared" si="13"/>
        <v/>
      </c>
      <c r="V114" s="158" t="str">
        <f>IF(OR($D114="",$E114="",GlobalParameters!$C$12=""),"",$AC114)</f>
        <v/>
      </c>
      <c r="W114" s="159"/>
      <c r="X114" s="283"/>
      <c r="Y114" s="283"/>
      <c r="Z114" s="283"/>
      <c r="AA114" s="283"/>
      <c r="AB114" s="287"/>
      <c r="AC114" s="160" t="str">
        <f>IF(OR($D114="",$E114="",GlobalParameters!$C$12=""),"",MIN(VLOOKUP($AG114,IC_Req!$A$2:$J$82,10),$AD114))</f>
        <v/>
      </c>
      <c r="AD114" s="283"/>
      <c r="AE114" s="283"/>
      <c r="AF114" s="159"/>
      <c r="AG114" s="134" t="e">
        <f>VLOOKUP($D114,IC_Req!$N$2:$O$10,2)+VLOOKUP($E114,IC_Req!$P$2:$Q$4,2)+VLOOKUP(GlobalParameters!$C$12,IC_Req!$R$2:$S$4,2)</f>
        <v>#N/A</v>
      </c>
    </row>
    <row r="115" spans="1:33" x14ac:dyDescent="0.25">
      <c r="A115" s="133"/>
      <c r="B115" s="283"/>
      <c r="C115" s="283"/>
      <c r="D115" s="284"/>
      <c r="E115" s="284"/>
      <c r="F115" s="285"/>
      <c r="G115" s="155" t="str">
        <f t="shared" si="8"/>
        <v/>
      </c>
      <c r="H115" s="156" t="str">
        <f>IF(OR($D115="",$E115=""),"",VLOOKUP($AG115,IC_Req!$A$2:$J$82,5))</f>
        <v/>
      </c>
      <c r="I115" s="285"/>
      <c r="J115" s="155" t="str">
        <f t="shared" si="9"/>
        <v/>
      </c>
      <c r="K115" s="156" t="str">
        <f>IF(OR($D115="",$E115=""),"",VLOOKUP($AG115,IC_Req!$A$2:$J$82,6))</f>
        <v/>
      </c>
      <c r="L115" s="285"/>
      <c r="M115" s="155" t="str">
        <f t="shared" si="10"/>
        <v/>
      </c>
      <c r="N115" s="156" t="str">
        <f>IF(OR($D115="",$E115=""),"",VLOOKUP($AG115,IC_Req!$A$2:$J$82,7))</f>
        <v/>
      </c>
      <c r="O115" s="287"/>
      <c r="P115" s="166" t="str">
        <f t="shared" si="11"/>
        <v/>
      </c>
      <c r="Q115" s="156" t="str">
        <f>IF(OR($D115="",$E115=""),"",VLOOKUP($AG115,IC_Req!$A$2:$J$82,8))</f>
        <v/>
      </c>
      <c r="R115" s="287"/>
      <c r="S115" s="166" t="str">
        <f t="shared" si="12"/>
        <v/>
      </c>
      <c r="T115" s="156" t="str">
        <f>IF(OR($D115="",$E115=""),"",VLOOKUP($AG115,IC_Req!$A$2:$J$82,9))</f>
        <v/>
      </c>
      <c r="U115" s="157" t="str">
        <f t="shared" si="13"/>
        <v/>
      </c>
      <c r="V115" s="158" t="str">
        <f>IF(OR($D115="",$E115="",GlobalParameters!$C$12=""),"",$AC115)</f>
        <v/>
      </c>
      <c r="W115" s="159"/>
      <c r="X115" s="283"/>
      <c r="Y115" s="283"/>
      <c r="Z115" s="283"/>
      <c r="AA115" s="283"/>
      <c r="AB115" s="287"/>
      <c r="AC115" s="160" t="str">
        <f>IF(OR($D115="",$E115="",GlobalParameters!$C$12=""),"",MIN(VLOOKUP($AG115,IC_Req!$A$2:$J$82,10),$AD115))</f>
        <v/>
      </c>
      <c r="AD115" s="283"/>
      <c r="AE115" s="283"/>
      <c r="AF115" s="159"/>
      <c r="AG115" s="134" t="e">
        <f>VLOOKUP($D115,IC_Req!$N$2:$O$10,2)+VLOOKUP($E115,IC_Req!$P$2:$Q$4,2)+VLOOKUP(GlobalParameters!$C$12,IC_Req!$R$2:$S$4,2)</f>
        <v>#N/A</v>
      </c>
    </row>
    <row r="116" spans="1:33" x14ac:dyDescent="0.25">
      <c r="A116" s="133"/>
      <c r="B116" s="283"/>
      <c r="C116" s="283"/>
      <c r="D116" s="284"/>
      <c r="E116" s="284"/>
      <c r="F116" s="285"/>
      <c r="G116" s="155" t="str">
        <f t="shared" si="8"/>
        <v/>
      </c>
      <c r="H116" s="156" t="str">
        <f>IF(OR($D116="",$E116=""),"",VLOOKUP($AG116,IC_Req!$A$2:$J$82,5))</f>
        <v/>
      </c>
      <c r="I116" s="285"/>
      <c r="J116" s="155" t="str">
        <f t="shared" si="9"/>
        <v/>
      </c>
      <c r="K116" s="156" t="str">
        <f>IF(OR($D116="",$E116=""),"",VLOOKUP($AG116,IC_Req!$A$2:$J$82,6))</f>
        <v/>
      </c>
      <c r="L116" s="285"/>
      <c r="M116" s="155" t="str">
        <f t="shared" si="10"/>
        <v/>
      </c>
      <c r="N116" s="156" t="str">
        <f>IF(OR($D116="",$E116=""),"",VLOOKUP($AG116,IC_Req!$A$2:$J$82,7))</f>
        <v/>
      </c>
      <c r="O116" s="287"/>
      <c r="P116" s="166" t="str">
        <f t="shared" si="11"/>
        <v/>
      </c>
      <c r="Q116" s="156" t="str">
        <f>IF(OR($D116="",$E116=""),"",VLOOKUP($AG116,IC_Req!$A$2:$J$82,8))</f>
        <v/>
      </c>
      <c r="R116" s="287"/>
      <c r="S116" s="166" t="str">
        <f t="shared" si="12"/>
        <v/>
      </c>
      <c r="T116" s="156" t="str">
        <f>IF(OR($D116="",$E116=""),"",VLOOKUP($AG116,IC_Req!$A$2:$J$82,9))</f>
        <v/>
      </c>
      <c r="U116" s="157" t="str">
        <f t="shared" si="13"/>
        <v/>
      </c>
      <c r="V116" s="158" t="str">
        <f>IF(OR($D116="",$E116="",GlobalParameters!$C$12=""),"",$AC116)</f>
        <v/>
      </c>
      <c r="W116" s="159"/>
      <c r="X116" s="283"/>
      <c r="Y116" s="283"/>
      <c r="Z116" s="283"/>
      <c r="AA116" s="283"/>
      <c r="AB116" s="287"/>
      <c r="AC116" s="160" t="str">
        <f>IF(OR($D116="",$E116="",GlobalParameters!$C$12=""),"",MIN(VLOOKUP($AG116,IC_Req!$A$2:$J$82,10),$AD116))</f>
        <v/>
      </c>
      <c r="AD116" s="283"/>
      <c r="AE116" s="283"/>
      <c r="AF116" s="159"/>
      <c r="AG116" s="134" t="e">
        <f>VLOOKUP($D116,IC_Req!$N$2:$O$10,2)+VLOOKUP($E116,IC_Req!$P$2:$Q$4,2)+VLOOKUP(GlobalParameters!$C$12,IC_Req!$R$2:$S$4,2)</f>
        <v>#N/A</v>
      </c>
    </row>
    <row r="117" spans="1:33" x14ac:dyDescent="0.25">
      <c r="A117" s="133"/>
      <c r="B117" s="283"/>
      <c r="C117" s="283"/>
      <c r="D117" s="284"/>
      <c r="E117" s="284"/>
      <c r="F117" s="285"/>
      <c r="G117" s="155" t="str">
        <f t="shared" si="8"/>
        <v/>
      </c>
      <c r="H117" s="156" t="str">
        <f>IF(OR($D117="",$E117=""),"",VLOOKUP($AG117,IC_Req!$A$2:$J$82,5))</f>
        <v/>
      </c>
      <c r="I117" s="285"/>
      <c r="J117" s="155" t="str">
        <f t="shared" si="9"/>
        <v/>
      </c>
      <c r="K117" s="156" t="str">
        <f>IF(OR($D117="",$E117=""),"",VLOOKUP($AG117,IC_Req!$A$2:$J$82,6))</f>
        <v/>
      </c>
      <c r="L117" s="285"/>
      <c r="M117" s="155" t="str">
        <f t="shared" si="10"/>
        <v/>
      </c>
      <c r="N117" s="156" t="str">
        <f>IF(OR($D117="",$E117=""),"",VLOOKUP($AG117,IC_Req!$A$2:$J$82,7))</f>
        <v/>
      </c>
      <c r="O117" s="287"/>
      <c r="P117" s="166" t="str">
        <f t="shared" si="11"/>
        <v/>
      </c>
      <c r="Q117" s="156" t="str">
        <f>IF(OR($D117="",$E117=""),"",VLOOKUP($AG117,IC_Req!$A$2:$J$82,8))</f>
        <v/>
      </c>
      <c r="R117" s="287"/>
      <c r="S117" s="166" t="str">
        <f t="shared" si="12"/>
        <v/>
      </c>
      <c r="T117" s="156" t="str">
        <f>IF(OR($D117="",$E117=""),"",VLOOKUP($AG117,IC_Req!$A$2:$J$82,9))</f>
        <v/>
      </c>
      <c r="U117" s="157" t="str">
        <f t="shared" si="13"/>
        <v/>
      </c>
      <c r="V117" s="158" t="str">
        <f>IF(OR($D117="",$E117="",GlobalParameters!$C$12=""),"",$AC117)</f>
        <v/>
      </c>
      <c r="W117" s="159"/>
      <c r="X117" s="283"/>
      <c r="Y117" s="283"/>
      <c r="Z117" s="283"/>
      <c r="AA117" s="283"/>
      <c r="AB117" s="287"/>
      <c r="AC117" s="160" t="str">
        <f>IF(OR($D117="",$E117="",GlobalParameters!$C$12=""),"",MIN(VLOOKUP($AG117,IC_Req!$A$2:$J$82,10),$AD117))</f>
        <v/>
      </c>
      <c r="AD117" s="283"/>
      <c r="AE117" s="283"/>
      <c r="AF117" s="159"/>
      <c r="AG117" s="134" t="e">
        <f>VLOOKUP($D117,IC_Req!$N$2:$O$10,2)+VLOOKUP($E117,IC_Req!$P$2:$Q$4,2)+VLOOKUP(GlobalParameters!$C$12,IC_Req!$R$2:$S$4,2)</f>
        <v>#N/A</v>
      </c>
    </row>
    <row r="118" spans="1:33" x14ac:dyDescent="0.25">
      <c r="A118" s="133"/>
      <c r="B118" s="283"/>
      <c r="C118" s="283"/>
      <c r="D118" s="284"/>
      <c r="E118" s="284"/>
      <c r="F118" s="285"/>
      <c r="G118" s="155" t="str">
        <f t="shared" si="8"/>
        <v/>
      </c>
      <c r="H118" s="156" t="str">
        <f>IF(OR($D118="",$E118=""),"",VLOOKUP($AG118,IC_Req!$A$2:$J$82,5))</f>
        <v/>
      </c>
      <c r="I118" s="285"/>
      <c r="J118" s="155" t="str">
        <f t="shared" si="9"/>
        <v/>
      </c>
      <c r="K118" s="156" t="str">
        <f>IF(OR($D118="",$E118=""),"",VLOOKUP($AG118,IC_Req!$A$2:$J$82,6))</f>
        <v/>
      </c>
      <c r="L118" s="285"/>
      <c r="M118" s="155" t="str">
        <f t="shared" si="10"/>
        <v/>
      </c>
      <c r="N118" s="156" t="str">
        <f>IF(OR($D118="",$E118=""),"",VLOOKUP($AG118,IC_Req!$A$2:$J$82,7))</f>
        <v/>
      </c>
      <c r="O118" s="287"/>
      <c r="P118" s="166" t="str">
        <f t="shared" si="11"/>
        <v/>
      </c>
      <c r="Q118" s="156" t="str">
        <f>IF(OR($D118="",$E118=""),"",VLOOKUP($AG118,IC_Req!$A$2:$J$82,8))</f>
        <v/>
      </c>
      <c r="R118" s="287"/>
      <c r="S118" s="166" t="str">
        <f t="shared" si="12"/>
        <v/>
      </c>
      <c r="T118" s="156" t="str">
        <f>IF(OR($D118="",$E118=""),"",VLOOKUP($AG118,IC_Req!$A$2:$J$82,9))</f>
        <v/>
      </c>
      <c r="U118" s="157" t="str">
        <f t="shared" si="13"/>
        <v/>
      </c>
      <c r="V118" s="158" t="str">
        <f>IF(OR($D118="",$E118="",GlobalParameters!$C$12=""),"",$AC118)</f>
        <v/>
      </c>
      <c r="W118" s="159"/>
      <c r="X118" s="283"/>
      <c r="Y118" s="283"/>
      <c r="Z118" s="283"/>
      <c r="AA118" s="283"/>
      <c r="AB118" s="287"/>
      <c r="AC118" s="160" t="str">
        <f>IF(OR($D118="",$E118="",GlobalParameters!$C$12=""),"",MIN(VLOOKUP($AG118,IC_Req!$A$2:$J$82,10),$AD118))</f>
        <v/>
      </c>
      <c r="AD118" s="283"/>
      <c r="AE118" s="283"/>
      <c r="AF118" s="159"/>
      <c r="AG118" s="134" t="e">
        <f>VLOOKUP($D118,IC_Req!$N$2:$O$10,2)+VLOOKUP($E118,IC_Req!$P$2:$Q$4,2)+VLOOKUP(GlobalParameters!$C$12,IC_Req!$R$2:$S$4,2)</f>
        <v>#N/A</v>
      </c>
    </row>
    <row r="119" spans="1:33" x14ac:dyDescent="0.25">
      <c r="A119" s="133"/>
      <c r="B119" s="283"/>
      <c r="C119" s="283"/>
      <c r="D119" s="284"/>
      <c r="E119" s="284"/>
      <c r="F119" s="285"/>
      <c r="G119" s="155" t="str">
        <f t="shared" si="8"/>
        <v/>
      </c>
      <c r="H119" s="156" t="str">
        <f>IF(OR($D119="",$E119=""),"",VLOOKUP($AG119,IC_Req!$A$2:$J$82,5))</f>
        <v/>
      </c>
      <c r="I119" s="285"/>
      <c r="J119" s="155" t="str">
        <f t="shared" si="9"/>
        <v/>
      </c>
      <c r="K119" s="156" t="str">
        <f>IF(OR($D119="",$E119=""),"",VLOOKUP($AG119,IC_Req!$A$2:$J$82,6))</f>
        <v/>
      </c>
      <c r="L119" s="285"/>
      <c r="M119" s="155" t="str">
        <f t="shared" si="10"/>
        <v/>
      </c>
      <c r="N119" s="156" t="str">
        <f>IF(OR($D119="",$E119=""),"",VLOOKUP($AG119,IC_Req!$A$2:$J$82,7))</f>
        <v/>
      </c>
      <c r="O119" s="287"/>
      <c r="P119" s="166" t="str">
        <f t="shared" si="11"/>
        <v/>
      </c>
      <c r="Q119" s="156" t="str">
        <f>IF(OR($D119="",$E119=""),"",VLOOKUP($AG119,IC_Req!$A$2:$J$82,8))</f>
        <v/>
      </c>
      <c r="R119" s="287"/>
      <c r="S119" s="166" t="str">
        <f t="shared" si="12"/>
        <v/>
      </c>
      <c r="T119" s="156" t="str">
        <f>IF(OR($D119="",$E119=""),"",VLOOKUP($AG119,IC_Req!$A$2:$J$82,9))</f>
        <v/>
      </c>
      <c r="U119" s="157" t="str">
        <f t="shared" si="13"/>
        <v/>
      </c>
      <c r="V119" s="158" t="str">
        <f>IF(OR($D119="",$E119="",GlobalParameters!$C$12=""),"",$AC119)</f>
        <v/>
      </c>
      <c r="W119" s="159"/>
      <c r="X119" s="283"/>
      <c r="Y119" s="283"/>
      <c r="Z119" s="283"/>
      <c r="AA119" s="283"/>
      <c r="AB119" s="287"/>
      <c r="AC119" s="160" t="str">
        <f>IF(OR($D119="",$E119="",GlobalParameters!$C$12=""),"",MIN(VLOOKUP($AG119,IC_Req!$A$2:$J$82,10),$AD119))</f>
        <v/>
      </c>
      <c r="AD119" s="283"/>
      <c r="AE119" s="283"/>
      <c r="AF119" s="159"/>
      <c r="AG119" s="134" t="e">
        <f>VLOOKUP($D119,IC_Req!$N$2:$O$10,2)+VLOOKUP($E119,IC_Req!$P$2:$Q$4,2)+VLOOKUP(GlobalParameters!$C$12,IC_Req!$R$2:$S$4,2)</f>
        <v>#N/A</v>
      </c>
    </row>
    <row r="120" spans="1:33" x14ac:dyDescent="0.25">
      <c r="A120" s="133"/>
      <c r="B120" s="283"/>
      <c r="C120" s="283"/>
      <c r="D120" s="284"/>
      <c r="E120" s="284"/>
      <c r="F120" s="285"/>
      <c r="G120" s="155" t="str">
        <f t="shared" si="8"/>
        <v/>
      </c>
      <c r="H120" s="156" t="str">
        <f>IF(OR($D120="",$E120=""),"",VLOOKUP($AG120,IC_Req!$A$2:$J$82,5))</f>
        <v/>
      </c>
      <c r="I120" s="285"/>
      <c r="J120" s="155" t="str">
        <f t="shared" si="9"/>
        <v/>
      </c>
      <c r="K120" s="156" t="str">
        <f>IF(OR($D120="",$E120=""),"",VLOOKUP($AG120,IC_Req!$A$2:$J$82,6))</f>
        <v/>
      </c>
      <c r="L120" s="285"/>
      <c r="M120" s="155" t="str">
        <f t="shared" si="10"/>
        <v/>
      </c>
      <c r="N120" s="156" t="str">
        <f>IF(OR($D120="",$E120=""),"",VLOOKUP($AG120,IC_Req!$A$2:$J$82,7))</f>
        <v/>
      </c>
      <c r="O120" s="287"/>
      <c r="P120" s="166" t="str">
        <f t="shared" si="11"/>
        <v/>
      </c>
      <c r="Q120" s="156" t="str">
        <f>IF(OR($D120="",$E120=""),"",VLOOKUP($AG120,IC_Req!$A$2:$J$82,8))</f>
        <v/>
      </c>
      <c r="R120" s="287"/>
      <c r="S120" s="166" t="str">
        <f t="shared" si="12"/>
        <v/>
      </c>
      <c r="T120" s="156" t="str">
        <f>IF(OR($D120="",$E120=""),"",VLOOKUP($AG120,IC_Req!$A$2:$J$82,9))</f>
        <v/>
      </c>
      <c r="U120" s="157" t="str">
        <f t="shared" si="13"/>
        <v/>
      </c>
      <c r="V120" s="158" t="str">
        <f>IF(OR($D120="",$E120="",GlobalParameters!$C$12=""),"",$AC120)</f>
        <v/>
      </c>
      <c r="W120" s="159"/>
      <c r="X120" s="283"/>
      <c r="Y120" s="283"/>
      <c r="Z120" s="283"/>
      <c r="AA120" s="283"/>
      <c r="AB120" s="287"/>
      <c r="AC120" s="160" t="str">
        <f>IF(OR($D120="",$E120="",GlobalParameters!$C$12=""),"",MIN(VLOOKUP($AG120,IC_Req!$A$2:$J$82,10),$AD120))</f>
        <v/>
      </c>
      <c r="AD120" s="283"/>
      <c r="AE120" s="283"/>
      <c r="AF120" s="159"/>
      <c r="AG120" s="134" t="e">
        <f>VLOOKUP($D120,IC_Req!$N$2:$O$10,2)+VLOOKUP($E120,IC_Req!$P$2:$Q$4,2)+VLOOKUP(GlobalParameters!$C$12,IC_Req!$R$2:$S$4,2)</f>
        <v>#N/A</v>
      </c>
    </row>
    <row r="121" spans="1:33" x14ac:dyDescent="0.25">
      <c r="A121" s="133"/>
      <c r="B121" s="283"/>
      <c r="C121" s="283"/>
      <c r="D121" s="284"/>
      <c r="E121" s="284"/>
      <c r="F121" s="285"/>
      <c r="G121" s="155" t="str">
        <f t="shared" si="8"/>
        <v/>
      </c>
      <c r="H121" s="156" t="str">
        <f>IF(OR($D121="",$E121=""),"",VLOOKUP($AG121,IC_Req!$A$2:$J$82,5))</f>
        <v/>
      </c>
      <c r="I121" s="285"/>
      <c r="J121" s="155" t="str">
        <f t="shared" si="9"/>
        <v/>
      </c>
      <c r="K121" s="156" t="str">
        <f>IF(OR($D121="",$E121=""),"",VLOOKUP($AG121,IC_Req!$A$2:$J$82,6))</f>
        <v/>
      </c>
      <c r="L121" s="285"/>
      <c r="M121" s="155" t="str">
        <f t="shared" si="10"/>
        <v/>
      </c>
      <c r="N121" s="156" t="str">
        <f>IF(OR($D121="",$E121=""),"",VLOOKUP($AG121,IC_Req!$A$2:$J$82,7))</f>
        <v/>
      </c>
      <c r="O121" s="287"/>
      <c r="P121" s="166" t="str">
        <f t="shared" si="11"/>
        <v/>
      </c>
      <c r="Q121" s="156" t="str">
        <f>IF(OR($D121="",$E121=""),"",VLOOKUP($AG121,IC_Req!$A$2:$J$82,8))</f>
        <v/>
      </c>
      <c r="R121" s="287"/>
      <c r="S121" s="166" t="str">
        <f t="shared" si="12"/>
        <v/>
      </c>
      <c r="T121" s="156" t="str">
        <f>IF(OR($D121="",$E121=""),"",VLOOKUP($AG121,IC_Req!$A$2:$J$82,9))</f>
        <v/>
      </c>
      <c r="U121" s="157" t="str">
        <f t="shared" si="13"/>
        <v/>
      </c>
      <c r="V121" s="158" t="str">
        <f>IF(OR($D121="",$E121="",GlobalParameters!$C$12=""),"",$AC121)</f>
        <v/>
      </c>
      <c r="W121" s="159"/>
      <c r="X121" s="283"/>
      <c r="Y121" s="283"/>
      <c r="Z121" s="283"/>
      <c r="AA121" s="283"/>
      <c r="AB121" s="287"/>
      <c r="AC121" s="160" t="str">
        <f>IF(OR($D121="",$E121="",GlobalParameters!$C$12=""),"",MIN(VLOOKUP($AG121,IC_Req!$A$2:$J$82,10),$AD121))</f>
        <v/>
      </c>
      <c r="AD121" s="283"/>
      <c r="AE121" s="283"/>
      <c r="AF121" s="159"/>
      <c r="AG121" s="134" t="e">
        <f>VLOOKUP($D121,IC_Req!$N$2:$O$10,2)+VLOOKUP($E121,IC_Req!$P$2:$Q$4,2)+VLOOKUP(GlobalParameters!$C$12,IC_Req!$R$2:$S$4,2)</f>
        <v>#N/A</v>
      </c>
    </row>
    <row r="122" spans="1:33" x14ac:dyDescent="0.25">
      <c r="A122" s="133"/>
      <c r="B122" s="283"/>
      <c r="C122" s="283"/>
      <c r="D122" s="284"/>
      <c r="E122" s="284"/>
      <c r="F122" s="285"/>
      <c r="G122" s="155" t="str">
        <f t="shared" si="8"/>
        <v/>
      </c>
      <c r="H122" s="156" t="str">
        <f>IF(OR($D122="",$E122=""),"",VLOOKUP($AG122,IC_Req!$A$2:$J$82,5))</f>
        <v/>
      </c>
      <c r="I122" s="285"/>
      <c r="J122" s="155" t="str">
        <f t="shared" si="9"/>
        <v/>
      </c>
      <c r="K122" s="156" t="str">
        <f>IF(OR($D122="",$E122=""),"",VLOOKUP($AG122,IC_Req!$A$2:$J$82,6))</f>
        <v/>
      </c>
      <c r="L122" s="285"/>
      <c r="M122" s="155" t="str">
        <f t="shared" si="10"/>
        <v/>
      </c>
      <c r="N122" s="156" t="str">
        <f>IF(OR($D122="",$E122=""),"",VLOOKUP($AG122,IC_Req!$A$2:$J$82,7))</f>
        <v/>
      </c>
      <c r="O122" s="287"/>
      <c r="P122" s="166" t="str">
        <f t="shared" si="11"/>
        <v/>
      </c>
      <c r="Q122" s="156" t="str">
        <f>IF(OR($D122="",$E122=""),"",VLOOKUP($AG122,IC_Req!$A$2:$J$82,8))</f>
        <v/>
      </c>
      <c r="R122" s="287"/>
      <c r="S122" s="166" t="str">
        <f t="shared" si="12"/>
        <v/>
      </c>
      <c r="T122" s="156" t="str">
        <f>IF(OR($D122="",$E122=""),"",VLOOKUP($AG122,IC_Req!$A$2:$J$82,9))</f>
        <v/>
      </c>
      <c r="U122" s="157" t="str">
        <f t="shared" si="13"/>
        <v/>
      </c>
      <c r="V122" s="158" t="str">
        <f>IF(OR($D122="",$E122="",GlobalParameters!$C$12=""),"",$AC122)</f>
        <v/>
      </c>
      <c r="W122" s="159"/>
      <c r="X122" s="283"/>
      <c r="Y122" s="283"/>
      <c r="Z122" s="283"/>
      <c r="AA122" s="283"/>
      <c r="AB122" s="287"/>
      <c r="AC122" s="160" t="str">
        <f>IF(OR($D122="",$E122="",GlobalParameters!$C$12=""),"",MIN(VLOOKUP($AG122,IC_Req!$A$2:$J$82,10),$AD122))</f>
        <v/>
      </c>
      <c r="AD122" s="283"/>
      <c r="AE122" s="283"/>
      <c r="AF122" s="159"/>
      <c r="AG122" s="134" t="e">
        <f>VLOOKUP($D122,IC_Req!$N$2:$O$10,2)+VLOOKUP($E122,IC_Req!$P$2:$Q$4,2)+VLOOKUP(GlobalParameters!$C$12,IC_Req!$R$2:$S$4,2)</f>
        <v>#N/A</v>
      </c>
    </row>
    <row r="123" spans="1:33" x14ac:dyDescent="0.25">
      <c r="A123" s="133"/>
      <c r="B123" s="283"/>
      <c r="C123" s="283"/>
      <c r="D123" s="284"/>
      <c r="E123" s="284"/>
      <c r="F123" s="285"/>
      <c r="G123" s="155" t="str">
        <f t="shared" si="8"/>
        <v/>
      </c>
      <c r="H123" s="156" t="str">
        <f>IF(OR($D123="",$E123=""),"",VLOOKUP($AG123,IC_Req!$A$2:$J$82,5))</f>
        <v/>
      </c>
      <c r="I123" s="285"/>
      <c r="J123" s="155" t="str">
        <f t="shared" si="9"/>
        <v/>
      </c>
      <c r="K123" s="156" t="str">
        <f>IF(OR($D123="",$E123=""),"",VLOOKUP($AG123,IC_Req!$A$2:$J$82,6))</f>
        <v/>
      </c>
      <c r="L123" s="285"/>
      <c r="M123" s="155" t="str">
        <f t="shared" si="10"/>
        <v/>
      </c>
      <c r="N123" s="156" t="str">
        <f>IF(OR($D123="",$E123=""),"",VLOOKUP($AG123,IC_Req!$A$2:$J$82,7))</f>
        <v/>
      </c>
      <c r="O123" s="287"/>
      <c r="P123" s="166" t="str">
        <f t="shared" si="11"/>
        <v/>
      </c>
      <c r="Q123" s="156" t="str">
        <f>IF(OR($D123="",$E123=""),"",VLOOKUP($AG123,IC_Req!$A$2:$J$82,8))</f>
        <v/>
      </c>
      <c r="R123" s="287"/>
      <c r="S123" s="166" t="str">
        <f t="shared" si="12"/>
        <v/>
      </c>
      <c r="T123" s="156" t="str">
        <f>IF(OR($D123="",$E123=""),"",VLOOKUP($AG123,IC_Req!$A$2:$J$82,9))</f>
        <v/>
      </c>
      <c r="U123" s="157" t="str">
        <f t="shared" si="13"/>
        <v/>
      </c>
      <c r="V123" s="158" t="str">
        <f>IF(OR($D123="",$E123="",GlobalParameters!$C$12=""),"",$AC123)</f>
        <v/>
      </c>
      <c r="W123" s="159"/>
      <c r="X123" s="283"/>
      <c r="Y123" s="283"/>
      <c r="Z123" s="283"/>
      <c r="AA123" s="283"/>
      <c r="AB123" s="287"/>
      <c r="AC123" s="160" t="str">
        <f>IF(OR($D123="",$E123="",GlobalParameters!$C$12=""),"",MIN(VLOOKUP($AG123,IC_Req!$A$2:$J$82,10),$AD123))</f>
        <v/>
      </c>
      <c r="AD123" s="283"/>
      <c r="AE123" s="283"/>
      <c r="AF123" s="159"/>
      <c r="AG123" s="134" t="e">
        <f>VLOOKUP($D123,IC_Req!$N$2:$O$10,2)+VLOOKUP($E123,IC_Req!$P$2:$Q$4,2)+VLOOKUP(GlobalParameters!$C$12,IC_Req!$R$2:$S$4,2)</f>
        <v>#N/A</v>
      </c>
    </row>
    <row r="124" spans="1:33" x14ac:dyDescent="0.25">
      <c r="A124" s="133"/>
      <c r="B124" s="283"/>
      <c r="C124" s="283"/>
      <c r="D124" s="284"/>
      <c r="E124" s="284"/>
      <c r="F124" s="285"/>
      <c r="G124" s="155" t="str">
        <f t="shared" si="8"/>
        <v/>
      </c>
      <c r="H124" s="156" t="str">
        <f>IF(OR($D124="",$E124=""),"",VLOOKUP($AG124,IC_Req!$A$2:$J$82,5))</f>
        <v/>
      </c>
      <c r="I124" s="285"/>
      <c r="J124" s="155" t="str">
        <f t="shared" si="9"/>
        <v/>
      </c>
      <c r="K124" s="156" t="str">
        <f>IF(OR($D124="",$E124=""),"",VLOOKUP($AG124,IC_Req!$A$2:$J$82,6))</f>
        <v/>
      </c>
      <c r="L124" s="285"/>
      <c r="M124" s="155" t="str">
        <f t="shared" si="10"/>
        <v/>
      </c>
      <c r="N124" s="156" t="str">
        <f>IF(OR($D124="",$E124=""),"",VLOOKUP($AG124,IC_Req!$A$2:$J$82,7))</f>
        <v/>
      </c>
      <c r="O124" s="287"/>
      <c r="P124" s="166" t="str">
        <f t="shared" si="11"/>
        <v/>
      </c>
      <c r="Q124" s="156" t="str">
        <f>IF(OR($D124="",$E124=""),"",VLOOKUP($AG124,IC_Req!$A$2:$J$82,8))</f>
        <v/>
      </c>
      <c r="R124" s="287"/>
      <c r="S124" s="166" t="str">
        <f t="shared" si="12"/>
        <v/>
      </c>
      <c r="T124" s="156" t="str">
        <f>IF(OR($D124="",$E124=""),"",VLOOKUP($AG124,IC_Req!$A$2:$J$82,9))</f>
        <v/>
      </c>
      <c r="U124" s="157" t="str">
        <f t="shared" si="13"/>
        <v/>
      </c>
      <c r="V124" s="158" t="str">
        <f>IF(OR($D124="",$E124="",GlobalParameters!$C$12=""),"",$AC124)</f>
        <v/>
      </c>
      <c r="W124" s="159"/>
      <c r="X124" s="283"/>
      <c r="Y124" s="283"/>
      <c r="Z124" s="283"/>
      <c r="AA124" s="283"/>
      <c r="AB124" s="287"/>
      <c r="AC124" s="160" t="str">
        <f>IF(OR($D124="",$E124="",GlobalParameters!$C$12=""),"",MIN(VLOOKUP($AG124,IC_Req!$A$2:$J$82,10),$AD124))</f>
        <v/>
      </c>
      <c r="AD124" s="283"/>
      <c r="AE124" s="283"/>
      <c r="AF124" s="159"/>
      <c r="AG124" s="134" t="e">
        <f>VLOOKUP($D124,IC_Req!$N$2:$O$10,2)+VLOOKUP($E124,IC_Req!$P$2:$Q$4,2)+VLOOKUP(GlobalParameters!$C$12,IC_Req!$R$2:$S$4,2)</f>
        <v>#N/A</v>
      </c>
    </row>
    <row r="125" spans="1:33" x14ac:dyDescent="0.25">
      <c r="A125" s="133"/>
      <c r="B125" s="283"/>
      <c r="C125" s="283"/>
      <c r="D125" s="284"/>
      <c r="E125" s="284"/>
      <c r="F125" s="285"/>
      <c r="G125" s="155" t="str">
        <f t="shared" si="8"/>
        <v/>
      </c>
      <c r="H125" s="156" t="str">
        <f>IF(OR($D125="",$E125=""),"",VLOOKUP($AG125,IC_Req!$A$2:$J$82,5))</f>
        <v/>
      </c>
      <c r="I125" s="285"/>
      <c r="J125" s="155" t="str">
        <f t="shared" si="9"/>
        <v/>
      </c>
      <c r="K125" s="156" t="str">
        <f>IF(OR($D125="",$E125=""),"",VLOOKUP($AG125,IC_Req!$A$2:$J$82,6))</f>
        <v/>
      </c>
      <c r="L125" s="285"/>
      <c r="M125" s="155" t="str">
        <f t="shared" si="10"/>
        <v/>
      </c>
      <c r="N125" s="156" t="str">
        <f>IF(OR($D125="",$E125=""),"",VLOOKUP($AG125,IC_Req!$A$2:$J$82,7))</f>
        <v/>
      </c>
      <c r="O125" s="287"/>
      <c r="P125" s="166" t="str">
        <f t="shared" si="11"/>
        <v/>
      </c>
      <c r="Q125" s="156" t="str">
        <f>IF(OR($D125="",$E125=""),"",VLOOKUP($AG125,IC_Req!$A$2:$J$82,8))</f>
        <v/>
      </c>
      <c r="R125" s="287"/>
      <c r="S125" s="166" t="str">
        <f t="shared" si="12"/>
        <v/>
      </c>
      <c r="T125" s="156" t="str">
        <f>IF(OR($D125="",$E125=""),"",VLOOKUP($AG125,IC_Req!$A$2:$J$82,9))</f>
        <v/>
      </c>
      <c r="U125" s="157" t="str">
        <f t="shared" si="13"/>
        <v/>
      </c>
      <c r="V125" s="158" t="str">
        <f>IF(OR($D125="",$E125="",GlobalParameters!$C$12=""),"",$AC125)</f>
        <v/>
      </c>
      <c r="W125" s="159"/>
      <c r="X125" s="283"/>
      <c r="Y125" s="283"/>
      <c r="Z125" s="283"/>
      <c r="AA125" s="283"/>
      <c r="AB125" s="287"/>
      <c r="AC125" s="160" t="str">
        <f>IF(OR($D125="",$E125="",GlobalParameters!$C$12=""),"",MIN(VLOOKUP($AG125,IC_Req!$A$2:$J$82,10),$AD125))</f>
        <v/>
      </c>
      <c r="AD125" s="283"/>
      <c r="AE125" s="283"/>
      <c r="AF125" s="159"/>
      <c r="AG125" s="134" t="e">
        <f>VLOOKUP($D125,IC_Req!$N$2:$O$10,2)+VLOOKUP($E125,IC_Req!$P$2:$Q$4,2)+VLOOKUP(GlobalParameters!$C$12,IC_Req!$R$2:$S$4,2)</f>
        <v>#N/A</v>
      </c>
    </row>
    <row r="126" spans="1:33" x14ac:dyDescent="0.25">
      <c r="A126" s="133"/>
      <c r="B126" s="283"/>
      <c r="C126" s="283"/>
      <c r="D126" s="284"/>
      <c r="E126" s="284"/>
      <c r="F126" s="285"/>
      <c r="G126" s="155" t="str">
        <f t="shared" si="8"/>
        <v/>
      </c>
      <c r="H126" s="156" t="str">
        <f>IF(OR($D126="",$E126=""),"",VLOOKUP($AG126,IC_Req!$A$2:$J$82,5))</f>
        <v/>
      </c>
      <c r="I126" s="285"/>
      <c r="J126" s="155" t="str">
        <f t="shared" si="9"/>
        <v/>
      </c>
      <c r="K126" s="156" t="str">
        <f>IF(OR($D126="",$E126=""),"",VLOOKUP($AG126,IC_Req!$A$2:$J$82,6))</f>
        <v/>
      </c>
      <c r="L126" s="285"/>
      <c r="M126" s="155" t="str">
        <f t="shared" si="10"/>
        <v/>
      </c>
      <c r="N126" s="156" t="str">
        <f>IF(OR($D126="",$E126=""),"",VLOOKUP($AG126,IC_Req!$A$2:$J$82,7))</f>
        <v/>
      </c>
      <c r="O126" s="287"/>
      <c r="P126" s="166" t="str">
        <f t="shared" si="11"/>
        <v/>
      </c>
      <c r="Q126" s="156" t="str">
        <f>IF(OR($D126="",$E126=""),"",VLOOKUP($AG126,IC_Req!$A$2:$J$82,8))</f>
        <v/>
      </c>
      <c r="R126" s="287"/>
      <c r="S126" s="166" t="str">
        <f t="shared" si="12"/>
        <v/>
      </c>
      <c r="T126" s="156" t="str">
        <f>IF(OR($D126="",$E126=""),"",VLOOKUP($AG126,IC_Req!$A$2:$J$82,9))</f>
        <v/>
      </c>
      <c r="U126" s="157" t="str">
        <f t="shared" si="13"/>
        <v/>
      </c>
      <c r="V126" s="158" t="str">
        <f>IF(OR($D126="",$E126="",GlobalParameters!$C$12=""),"",$AC126)</f>
        <v/>
      </c>
      <c r="W126" s="159"/>
      <c r="X126" s="283"/>
      <c r="Y126" s="283"/>
      <c r="Z126" s="283"/>
      <c r="AA126" s="283"/>
      <c r="AB126" s="287"/>
      <c r="AC126" s="160" t="str">
        <f>IF(OR($D126="",$E126="",GlobalParameters!$C$12=""),"",MIN(VLOOKUP($AG126,IC_Req!$A$2:$J$82,10),$AD126))</f>
        <v/>
      </c>
      <c r="AD126" s="283"/>
      <c r="AE126" s="283"/>
      <c r="AF126" s="159"/>
      <c r="AG126" s="134" t="e">
        <f>VLOOKUP($D126,IC_Req!$N$2:$O$10,2)+VLOOKUP($E126,IC_Req!$P$2:$Q$4,2)+VLOOKUP(GlobalParameters!$C$12,IC_Req!$R$2:$S$4,2)</f>
        <v>#N/A</v>
      </c>
    </row>
    <row r="127" spans="1:33" x14ac:dyDescent="0.25">
      <c r="A127" s="133"/>
      <c r="B127" s="283"/>
      <c r="C127" s="283"/>
      <c r="D127" s="284"/>
      <c r="E127" s="284"/>
      <c r="F127" s="285"/>
      <c r="G127" s="155" t="str">
        <f t="shared" si="8"/>
        <v/>
      </c>
      <c r="H127" s="156" t="str">
        <f>IF(OR($D127="",$E127=""),"",VLOOKUP($AG127,IC_Req!$A$2:$J$82,5))</f>
        <v/>
      </c>
      <c r="I127" s="285"/>
      <c r="J127" s="155" t="str">
        <f t="shared" si="9"/>
        <v/>
      </c>
      <c r="K127" s="156" t="str">
        <f>IF(OR($D127="",$E127=""),"",VLOOKUP($AG127,IC_Req!$A$2:$J$82,6))</f>
        <v/>
      </c>
      <c r="L127" s="285"/>
      <c r="M127" s="155" t="str">
        <f t="shared" si="10"/>
        <v/>
      </c>
      <c r="N127" s="156" t="str">
        <f>IF(OR($D127="",$E127=""),"",VLOOKUP($AG127,IC_Req!$A$2:$J$82,7))</f>
        <v/>
      </c>
      <c r="O127" s="287"/>
      <c r="P127" s="166" t="str">
        <f t="shared" si="11"/>
        <v/>
      </c>
      <c r="Q127" s="156" t="str">
        <f>IF(OR($D127="",$E127=""),"",VLOOKUP($AG127,IC_Req!$A$2:$J$82,8))</f>
        <v/>
      </c>
      <c r="R127" s="287"/>
      <c r="S127" s="166" t="str">
        <f t="shared" si="12"/>
        <v/>
      </c>
      <c r="T127" s="156" t="str">
        <f>IF(OR($D127="",$E127=""),"",VLOOKUP($AG127,IC_Req!$A$2:$J$82,9))</f>
        <v/>
      </c>
      <c r="U127" s="157" t="str">
        <f t="shared" si="13"/>
        <v/>
      </c>
      <c r="V127" s="158" t="str">
        <f>IF(OR($D127="",$E127="",GlobalParameters!$C$12=""),"",$AC127)</f>
        <v/>
      </c>
      <c r="W127" s="159"/>
      <c r="X127" s="283"/>
      <c r="Y127" s="283"/>
      <c r="Z127" s="283"/>
      <c r="AA127" s="283"/>
      <c r="AB127" s="287"/>
      <c r="AC127" s="160" t="str">
        <f>IF(OR($D127="",$E127="",GlobalParameters!$C$12=""),"",MIN(VLOOKUP($AG127,IC_Req!$A$2:$J$82,10),$AD127))</f>
        <v/>
      </c>
      <c r="AD127" s="283"/>
      <c r="AE127" s="283"/>
      <c r="AF127" s="159"/>
      <c r="AG127" s="134" t="e">
        <f>VLOOKUP($D127,IC_Req!$N$2:$O$10,2)+VLOOKUP($E127,IC_Req!$P$2:$Q$4,2)+VLOOKUP(GlobalParameters!$C$12,IC_Req!$R$2:$S$4,2)</f>
        <v>#N/A</v>
      </c>
    </row>
    <row r="128" spans="1:33" x14ac:dyDescent="0.25">
      <c r="A128" s="133"/>
      <c r="B128" s="283"/>
      <c r="C128" s="283"/>
      <c r="D128" s="284"/>
      <c r="E128" s="284"/>
      <c r="F128" s="285"/>
      <c r="G128" s="155" t="str">
        <f t="shared" si="8"/>
        <v/>
      </c>
      <c r="H128" s="156" t="str">
        <f>IF(OR($D128="",$E128=""),"",VLOOKUP($AG128,IC_Req!$A$2:$J$82,5))</f>
        <v/>
      </c>
      <c r="I128" s="285"/>
      <c r="J128" s="155" t="str">
        <f t="shared" si="9"/>
        <v/>
      </c>
      <c r="K128" s="156" t="str">
        <f>IF(OR($D128="",$E128=""),"",VLOOKUP($AG128,IC_Req!$A$2:$J$82,6))</f>
        <v/>
      </c>
      <c r="L128" s="285"/>
      <c r="M128" s="155" t="str">
        <f t="shared" si="10"/>
        <v/>
      </c>
      <c r="N128" s="156" t="str">
        <f>IF(OR($D128="",$E128=""),"",VLOOKUP($AG128,IC_Req!$A$2:$J$82,7))</f>
        <v/>
      </c>
      <c r="O128" s="287"/>
      <c r="P128" s="166" t="str">
        <f t="shared" si="11"/>
        <v/>
      </c>
      <c r="Q128" s="156" t="str">
        <f>IF(OR($D128="",$E128=""),"",VLOOKUP($AG128,IC_Req!$A$2:$J$82,8))</f>
        <v/>
      </c>
      <c r="R128" s="287"/>
      <c r="S128" s="166" t="str">
        <f t="shared" si="12"/>
        <v/>
      </c>
      <c r="T128" s="156" t="str">
        <f>IF(OR($D128="",$E128=""),"",VLOOKUP($AG128,IC_Req!$A$2:$J$82,9))</f>
        <v/>
      </c>
      <c r="U128" s="157" t="str">
        <f t="shared" si="13"/>
        <v/>
      </c>
      <c r="V128" s="158" t="str">
        <f>IF(OR($D128="",$E128="",GlobalParameters!$C$12=""),"",$AC128)</f>
        <v/>
      </c>
      <c r="W128" s="159"/>
      <c r="X128" s="283"/>
      <c r="Y128" s="283"/>
      <c r="Z128" s="283"/>
      <c r="AA128" s="283"/>
      <c r="AB128" s="287"/>
      <c r="AC128" s="160" t="str">
        <f>IF(OR($D128="",$E128="",GlobalParameters!$C$12=""),"",MIN(VLOOKUP($AG128,IC_Req!$A$2:$J$82,10),$AD128))</f>
        <v/>
      </c>
      <c r="AD128" s="283"/>
      <c r="AE128" s="283"/>
      <c r="AF128" s="159"/>
      <c r="AG128" s="134" t="e">
        <f>VLOOKUP($D128,IC_Req!$N$2:$O$10,2)+VLOOKUP($E128,IC_Req!$P$2:$Q$4,2)+VLOOKUP(GlobalParameters!$C$12,IC_Req!$R$2:$S$4,2)</f>
        <v>#N/A</v>
      </c>
    </row>
    <row r="129" spans="1:33" x14ac:dyDescent="0.25">
      <c r="A129" s="133"/>
      <c r="B129" s="283"/>
      <c r="C129" s="283"/>
      <c r="D129" s="284"/>
      <c r="E129" s="284"/>
      <c r="F129" s="285"/>
      <c r="G129" s="155" t="str">
        <f t="shared" si="8"/>
        <v/>
      </c>
      <c r="H129" s="156" t="str">
        <f>IF(OR($D129="",$E129=""),"",VLOOKUP($AG129,IC_Req!$A$2:$J$82,5))</f>
        <v/>
      </c>
      <c r="I129" s="285"/>
      <c r="J129" s="155" t="str">
        <f t="shared" si="9"/>
        <v/>
      </c>
      <c r="K129" s="156" t="str">
        <f>IF(OR($D129="",$E129=""),"",VLOOKUP($AG129,IC_Req!$A$2:$J$82,6))</f>
        <v/>
      </c>
      <c r="L129" s="285"/>
      <c r="M129" s="155" t="str">
        <f t="shared" si="10"/>
        <v/>
      </c>
      <c r="N129" s="156" t="str">
        <f>IF(OR($D129="",$E129=""),"",VLOOKUP($AG129,IC_Req!$A$2:$J$82,7))</f>
        <v/>
      </c>
      <c r="O129" s="287"/>
      <c r="P129" s="166" t="str">
        <f t="shared" si="11"/>
        <v/>
      </c>
      <c r="Q129" s="156" t="str">
        <f>IF(OR($D129="",$E129=""),"",VLOOKUP($AG129,IC_Req!$A$2:$J$82,8))</f>
        <v/>
      </c>
      <c r="R129" s="287"/>
      <c r="S129" s="166" t="str">
        <f t="shared" si="12"/>
        <v/>
      </c>
      <c r="T129" s="156" t="str">
        <f>IF(OR($D129="",$E129=""),"",VLOOKUP($AG129,IC_Req!$A$2:$J$82,9))</f>
        <v/>
      </c>
      <c r="U129" s="157" t="str">
        <f t="shared" si="13"/>
        <v/>
      </c>
      <c r="V129" s="158" t="str">
        <f>IF(OR($D129="",$E129="",GlobalParameters!$C$12=""),"",$AC129)</f>
        <v/>
      </c>
      <c r="W129" s="159"/>
      <c r="X129" s="283"/>
      <c r="Y129" s="283"/>
      <c r="Z129" s="283"/>
      <c r="AA129" s="283"/>
      <c r="AB129" s="287"/>
      <c r="AC129" s="160" t="str">
        <f>IF(OR($D129="",$E129="",GlobalParameters!$C$12=""),"",MIN(VLOOKUP($AG129,IC_Req!$A$2:$J$82,10),$AD129))</f>
        <v/>
      </c>
      <c r="AD129" s="283"/>
      <c r="AE129" s="283"/>
      <c r="AF129" s="159"/>
      <c r="AG129" s="134" t="e">
        <f>VLOOKUP($D129,IC_Req!$N$2:$O$10,2)+VLOOKUP($E129,IC_Req!$P$2:$Q$4,2)+VLOOKUP(GlobalParameters!$C$12,IC_Req!$R$2:$S$4,2)</f>
        <v>#N/A</v>
      </c>
    </row>
    <row r="130" spans="1:33" x14ac:dyDescent="0.25">
      <c r="A130" s="133"/>
      <c r="B130" s="283"/>
      <c r="C130" s="283"/>
      <c r="D130" s="284"/>
      <c r="E130" s="284"/>
      <c r="F130" s="285"/>
      <c r="G130" s="155" t="str">
        <f t="shared" si="8"/>
        <v/>
      </c>
      <c r="H130" s="156" t="str">
        <f>IF(OR($D130="",$E130=""),"",VLOOKUP($AG130,IC_Req!$A$2:$J$82,5))</f>
        <v/>
      </c>
      <c r="I130" s="285"/>
      <c r="J130" s="155" t="str">
        <f t="shared" si="9"/>
        <v/>
      </c>
      <c r="K130" s="156" t="str">
        <f>IF(OR($D130="",$E130=""),"",VLOOKUP($AG130,IC_Req!$A$2:$J$82,6))</f>
        <v/>
      </c>
      <c r="L130" s="285"/>
      <c r="M130" s="155" t="str">
        <f t="shared" si="10"/>
        <v/>
      </c>
      <c r="N130" s="156" t="str">
        <f>IF(OR($D130="",$E130=""),"",VLOOKUP($AG130,IC_Req!$A$2:$J$82,7))</f>
        <v/>
      </c>
      <c r="O130" s="287"/>
      <c r="P130" s="166" t="str">
        <f t="shared" si="11"/>
        <v/>
      </c>
      <c r="Q130" s="156" t="str">
        <f>IF(OR($D130="",$E130=""),"",VLOOKUP($AG130,IC_Req!$A$2:$J$82,8))</f>
        <v/>
      </c>
      <c r="R130" s="287"/>
      <c r="S130" s="166" t="str">
        <f t="shared" si="12"/>
        <v/>
      </c>
      <c r="T130" s="156" t="str">
        <f>IF(OR($D130="",$E130=""),"",VLOOKUP($AG130,IC_Req!$A$2:$J$82,9))</f>
        <v/>
      </c>
      <c r="U130" s="157" t="str">
        <f t="shared" si="13"/>
        <v/>
      </c>
      <c r="V130" s="158" t="str">
        <f>IF(OR($D130="",$E130="",GlobalParameters!$C$12=""),"",$AC130)</f>
        <v/>
      </c>
      <c r="W130" s="159"/>
      <c r="X130" s="283"/>
      <c r="Y130" s="283"/>
      <c r="Z130" s="283"/>
      <c r="AA130" s="283"/>
      <c r="AB130" s="287"/>
      <c r="AC130" s="160" t="str">
        <f>IF(OR($D130="",$E130="",GlobalParameters!$C$12=""),"",MIN(VLOOKUP($AG130,IC_Req!$A$2:$J$82,10),$AD130))</f>
        <v/>
      </c>
      <c r="AD130" s="283"/>
      <c r="AE130" s="283"/>
      <c r="AF130" s="159"/>
      <c r="AG130" s="134" t="e">
        <f>VLOOKUP($D130,IC_Req!$N$2:$O$10,2)+VLOOKUP($E130,IC_Req!$P$2:$Q$4,2)+VLOOKUP(GlobalParameters!$C$12,IC_Req!$R$2:$S$4,2)</f>
        <v>#N/A</v>
      </c>
    </row>
    <row r="131" spans="1:33" x14ac:dyDescent="0.25">
      <c r="A131" s="133"/>
      <c r="B131" s="283"/>
      <c r="C131" s="283"/>
      <c r="D131" s="284"/>
      <c r="E131" s="284"/>
      <c r="F131" s="285"/>
      <c r="G131" s="155" t="str">
        <f t="shared" si="8"/>
        <v/>
      </c>
      <c r="H131" s="156" t="str">
        <f>IF(OR($D131="",$E131=""),"",VLOOKUP($AG131,IC_Req!$A$2:$J$82,5))</f>
        <v/>
      </c>
      <c r="I131" s="285"/>
      <c r="J131" s="155" t="str">
        <f t="shared" si="9"/>
        <v/>
      </c>
      <c r="K131" s="156" t="str">
        <f>IF(OR($D131="",$E131=""),"",VLOOKUP($AG131,IC_Req!$A$2:$J$82,6))</f>
        <v/>
      </c>
      <c r="L131" s="285"/>
      <c r="M131" s="155" t="str">
        <f t="shared" si="10"/>
        <v/>
      </c>
      <c r="N131" s="156" t="str">
        <f>IF(OR($D131="",$E131=""),"",VLOOKUP($AG131,IC_Req!$A$2:$J$82,7))</f>
        <v/>
      </c>
      <c r="O131" s="287"/>
      <c r="P131" s="166" t="str">
        <f t="shared" si="11"/>
        <v/>
      </c>
      <c r="Q131" s="156" t="str">
        <f>IF(OR($D131="",$E131=""),"",VLOOKUP($AG131,IC_Req!$A$2:$J$82,8))</f>
        <v/>
      </c>
      <c r="R131" s="287"/>
      <c r="S131" s="166" t="str">
        <f t="shared" si="12"/>
        <v/>
      </c>
      <c r="T131" s="156" t="str">
        <f>IF(OR($D131="",$E131=""),"",VLOOKUP($AG131,IC_Req!$A$2:$J$82,9))</f>
        <v/>
      </c>
      <c r="U131" s="157" t="str">
        <f t="shared" si="13"/>
        <v/>
      </c>
      <c r="V131" s="158" t="str">
        <f>IF(OR($D131="",$E131="",GlobalParameters!$C$12=""),"",$AC131)</f>
        <v/>
      </c>
      <c r="W131" s="159"/>
      <c r="X131" s="283"/>
      <c r="Y131" s="283"/>
      <c r="Z131" s="283"/>
      <c r="AA131" s="283"/>
      <c r="AB131" s="287"/>
      <c r="AC131" s="160" t="str">
        <f>IF(OR($D131="",$E131="",GlobalParameters!$C$12=""),"",MIN(VLOOKUP($AG131,IC_Req!$A$2:$J$82,10),$AD131))</f>
        <v/>
      </c>
      <c r="AD131" s="283"/>
      <c r="AE131" s="283"/>
      <c r="AF131" s="159"/>
      <c r="AG131" s="134" t="e">
        <f>VLOOKUP($D131,IC_Req!$N$2:$O$10,2)+VLOOKUP($E131,IC_Req!$P$2:$Q$4,2)+VLOOKUP(GlobalParameters!$C$12,IC_Req!$R$2:$S$4,2)</f>
        <v>#N/A</v>
      </c>
    </row>
    <row r="132" spans="1:33" x14ac:dyDescent="0.25">
      <c r="A132" s="133"/>
      <c r="B132" s="283"/>
      <c r="C132" s="283"/>
      <c r="D132" s="284"/>
      <c r="E132" s="284"/>
      <c r="F132" s="285"/>
      <c r="G132" s="155" t="str">
        <f t="shared" si="8"/>
        <v/>
      </c>
      <c r="H132" s="156" t="str">
        <f>IF(OR($D132="",$E132=""),"",VLOOKUP($AG132,IC_Req!$A$2:$J$82,5))</f>
        <v/>
      </c>
      <c r="I132" s="285"/>
      <c r="J132" s="155" t="str">
        <f t="shared" si="9"/>
        <v/>
      </c>
      <c r="K132" s="156" t="str">
        <f>IF(OR($D132="",$E132=""),"",VLOOKUP($AG132,IC_Req!$A$2:$J$82,6))</f>
        <v/>
      </c>
      <c r="L132" s="285"/>
      <c r="M132" s="155" t="str">
        <f t="shared" si="10"/>
        <v/>
      </c>
      <c r="N132" s="156" t="str">
        <f>IF(OR($D132="",$E132=""),"",VLOOKUP($AG132,IC_Req!$A$2:$J$82,7))</f>
        <v/>
      </c>
      <c r="O132" s="287"/>
      <c r="P132" s="166" t="str">
        <f t="shared" si="11"/>
        <v/>
      </c>
      <c r="Q132" s="156" t="str">
        <f>IF(OR($D132="",$E132=""),"",VLOOKUP($AG132,IC_Req!$A$2:$J$82,8))</f>
        <v/>
      </c>
      <c r="R132" s="287"/>
      <c r="S132" s="166" t="str">
        <f t="shared" si="12"/>
        <v/>
      </c>
      <c r="T132" s="156" t="str">
        <f>IF(OR($D132="",$E132=""),"",VLOOKUP($AG132,IC_Req!$A$2:$J$82,9))</f>
        <v/>
      </c>
      <c r="U132" s="157" t="str">
        <f t="shared" si="13"/>
        <v/>
      </c>
      <c r="V132" s="158" t="str">
        <f>IF(OR($D132="",$E132="",GlobalParameters!$C$12=""),"",$AC132)</f>
        <v/>
      </c>
      <c r="W132" s="159"/>
      <c r="X132" s="283"/>
      <c r="Y132" s="283"/>
      <c r="Z132" s="283"/>
      <c r="AA132" s="283"/>
      <c r="AB132" s="287"/>
      <c r="AC132" s="160" t="str">
        <f>IF(OR($D132="",$E132="",GlobalParameters!$C$12=""),"",MIN(VLOOKUP($AG132,IC_Req!$A$2:$J$82,10),$AD132))</f>
        <v/>
      </c>
      <c r="AD132" s="283"/>
      <c r="AE132" s="283"/>
      <c r="AF132" s="159"/>
      <c r="AG132" s="134" t="e">
        <f>VLOOKUP($D132,IC_Req!$N$2:$O$10,2)+VLOOKUP($E132,IC_Req!$P$2:$Q$4,2)+VLOOKUP(GlobalParameters!$C$12,IC_Req!$R$2:$S$4,2)</f>
        <v>#N/A</v>
      </c>
    </row>
    <row r="133" spans="1:33" x14ac:dyDescent="0.25">
      <c r="A133" s="133"/>
      <c r="B133" s="283"/>
      <c r="C133" s="283"/>
      <c r="D133" s="284"/>
      <c r="E133" s="284"/>
      <c r="F133" s="285"/>
      <c r="G133" s="155" t="str">
        <f t="shared" si="8"/>
        <v/>
      </c>
      <c r="H133" s="156" t="str">
        <f>IF(OR($D133="",$E133=""),"",VLOOKUP($AG133,IC_Req!$A$2:$J$82,5))</f>
        <v/>
      </c>
      <c r="I133" s="285"/>
      <c r="J133" s="155" t="str">
        <f t="shared" si="9"/>
        <v/>
      </c>
      <c r="K133" s="156" t="str">
        <f>IF(OR($D133="",$E133=""),"",VLOOKUP($AG133,IC_Req!$A$2:$J$82,6))</f>
        <v/>
      </c>
      <c r="L133" s="285"/>
      <c r="M133" s="155" t="str">
        <f t="shared" si="10"/>
        <v/>
      </c>
      <c r="N133" s="156" t="str">
        <f>IF(OR($D133="",$E133=""),"",VLOOKUP($AG133,IC_Req!$A$2:$J$82,7))</f>
        <v/>
      </c>
      <c r="O133" s="287"/>
      <c r="P133" s="166" t="str">
        <f t="shared" si="11"/>
        <v/>
      </c>
      <c r="Q133" s="156" t="str">
        <f>IF(OR($D133="",$E133=""),"",VLOOKUP($AG133,IC_Req!$A$2:$J$82,8))</f>
        <v/>
      </c>
      <c r="R133" s="287"/>
      <c r="S133" s="166" t="str">
        <f t="shared" si="12"/>
        <v/>
      </c>
      <c r="T133" s="156" t="str">
        <f>IF(OR($D133="",$E133=""),"",VLOOKUP($AG133,IC_Req!$A$2:$J$82,9))</f>
        <v/>
      </c>
      <c r="U133" s="157" t="str">
        <f t="shared" si="13"/>
        <v/>
      </c>
      <c r="V133" s="158" t="str">
        <f>IF(OR($D133="",$E133="",GlobalParameters!$C$12=""),"",$AC133)</f>
        <v/>
      </c>
      <c r="W133" s="159"/>
      <c r="X133" s="283"/>
      <c r="Y133" s="283"/>
      <c r="Z133" s="283"/>
      <c r="AA133" s="283"/>
      <c r="AB133" s="287"/>
      <c r="AC133" s="160" t="str">
        <f>IF(OR($D133="",$E133="",GlobalParameters!$C$12=""),"",MIN(VLOOKUP($AG133,IC_Req!$A$2:$J$82,10),$AD133))</f>
        <v/>
      </c>
      <c r="AD133" s="283"/>
      <c r="AE133" s="283"/>
      <c r="AF133" s="159"/>
      <c r="AG133" s="134" t="e">
        <f>VLOOKUP($D133,IC_Req!$N$2:$O$10,2)+VLOOKUP($E133,IC_Req!$P$2:$Q$4,2)+VLOOKUP(GlobalParameters!$C$12,IC_Req!$R$2:$S$4,2)</f>
        <v>#N/A</v>
      </c>
    </row>
    <row r="134" spans="1:33" x14ac:dyDescent="0.25">
      <c r="A134" s="133"/>
      <c r="B134" s="283"/>
      <c r="C134" s="283"/>
      <c r="D134" s="284"/>
      <c r="E134" s="284"/>
      <c r="F134" s="285"/>
      <c r="G134" s="155" t="str">
        <f t="shared" si="8"/>
        <v/>
      </c>
      <c r="H134" s="156" t="str">
        <f>IF(OR($D134="",$E134=""),"",VLOOKUP($AG134,IC_Req!$A$2:$J$82,5))</f>
        <v/>
      </c>
      <c r="I134" s="285"/>
      <c r="J134" s="155" t="str">
        <f t="shared" si="9"/>
        <v/>
      </c>
      <c r="K134" s="156" t="str">
        <f>IF(OR($D134="",$E134=""),"",VLOOKUP($AG134,IC_Req!$A$2:$J$82,6))</f>
        <v/>
      </c>
      <c r="L134" s="285"/>
      <c r="M134" s="155" t="str">
        <f t="shared" si="10"/>
        <v/>
      </c>
      <c r="N134" s="156" t="str">
        <f>IF(OR($D134="",$E134=""),"",VLOOKUP($AG134,IC_Req!$A$2:$J$82,7))</f>
        <v/>
      </c>
      <c r="O134" s="287"/>
      <c r="P134" s="166" t="str">
        <f t="shared" si="11"/>
        <v/>
      </c>
      <c r="Q134" s="156" t="str">
        <f>IF(OR($D134="",$E134=""),"",VLOOKUP($AG134,IC_Req!$A$2:$J$82,8))</f>
        <v/>
      </c>
      <c r="R134" s="287"/>
      <c r="S134" s="166" t="str">
        <f t="shared" si="12"/>
        <v/>
      </c>
      <c r="T134" s="156" t="str">
        <f>IF(OR($D134="",$E134=""),"",VLOOKUP($AG134,IC_Req!$A$2:$J$82,9))</f>
        <v/>
      </c>
      <c r="U134" s="157" t="str">
        <f t="shared" si="13"/>
        <v/>
      </c>
      <c r="V134" s="158" t="str">
        <f>IF(OR($D134="",$E134="",GlobalParameters!$C$12=""),"",$AC134)</f>
        <v/>
      </c>
      <c r="W134" s="159"/>
      <c r="X134" s="283"/>
      <c r="Y134" s="283"/>
      <c r="Z134" s="283"/>
      <c r="AA134" s="283"/>
      <c r="AB134" s="287"/>
      <c r="AC134" s="160" t="str">
        <f>IF(OR($D134="",$E134="",GlobalParameters!$C$12=""),"",MIN(VLOOKUP($AG134,IC_Req!$A$2:$J$82,10),$AD134))</f>
        <v/>
      </c>
      <c r="AD134" s="283"/>
      <c r="AE134" s="283"/>
      <c r="AF134" s="159"/>
      <c r="AG134" s="134" t="e">
        <f>VLOOKUP($D134,IC_Req!$N$2:$O$10,2)+VLOOKUP($E134,IC_Req!$P$2:$Q$4,2)+VLOOKUP(GlobalParameters!$C$12,IC_Req!$R$2:$S$4,2)</f>
        <v>#N/A</v>
      </c>
    </row>
    <row r="135" spans="1:33" x14ac:dyDescent="0.25">
      <c r="A135" s="133"/>
      <c r="B135" s="283"/>
      <c r="C135" s="283"/>
      <c r="D135" s="284"/>
      <c r="E135" s="284"/>
      <c r="F135" s="285"/>
      <c r="G135" s="155" t="str">
        <f t="shared" si="8"/>
        <v/>
      </c>
      <c r="H135" s="156" t="str">
        <f>IF(OR($D135="",$E135=""),"",VLOOKUP($AG135,IC_Req!$A$2:$J$82,5))</f>
        <v/>
      </c>
      <c r="I135" s="285"/>
      <c r="J135" s="155" t="str">
        <f t="shared" si="9"/>
        <v/>
      </c>
      <c r="K135" s="156" t="str">
        <f>IF(OR($D135="",$E135=""),"",VLOOKUP($AG135,IC_Req!$A$2:$J$82,6))</f>
        <v/>
      </c>
      <c r="L135" s="285"/>
      <c r="M135" s="155" t="str">
        <f t="shared" si="10"/>
        <v/>
      </c>
      <c r="N135" s="156" t="str">
        <f>IF(OR($D135="",$E135=""),"",VLOOKUP($AG135,IC_Req!$A$2:$J$82,7))</f>
        <v/>
      </c>
      <c r="O135" s="287"/>
      <c r="P135" s="166" t="str">
        <f t="shared" si="11"/>
        <v/>
      </c>
      <c r="Q135" s="156" t="str">
        <f>IF(OR($D135="",$E135=""),"",VLOOKUP($AG135,IC_Req!$A$2:$J$82,8))</f>
        <v/>
      </c>
      <c r="R135" s="287"/>
      <c r="S135" s="166" t="str">
        <f t="shared" si="12"/>
        <v/>
      </c>
      <c r="T135" s="156" t="str">
        <f>IF(OR($D135="",$E135=""),"",VLOOKUP($AG135,IC_Req!$A$2:$J$82,9))</f>
        <v/>
      </c>
      <c r="U135" s="157" t="str">
        <f t="shared" si="13"/>
        <v/>
      </c>
      <c r="V135" s="158" t="str">
        <f>IF(OR($D135="",$E135="",GlobalParameters!$C$12=""),"",$AC135)</f>
        <v/>
      </c>
      <c r="W135" s="159"/>
      <c r="X135" s="283"/>
      <c r="Y135" s="283"/>
      <c r="Z135" s="283"/>
      <c r="AA135" s="283"/>
      <c r="AB135" s="287"/>
      <c r="AC135" s="160" t="str">
        <f>IF(OR($D135="",$E135="",GlobalParameters!$C$12=""),"",MIN(VLOOKUP($AG135,IC_Req!$A$2:$J$82,10),$AD135))</f>
        <v/>
      </c>
      <c r="AD135" s="283"/>
      <c r="AE135" s="283"/>
      <c r="AF135" s="159"/>
      <c r="AG135" s="134" t="e">
        <f>VLOOKUP($D135,IC_Req!$N$2:$O$10,2)+VLOOKUP($E135,IC_Req!$P$2:$Q$4,2)+VLOOKUP(GlobalParameters!$C$12,IC_Req!$R$2:$S$4,2)</f>
        <v>#N/A</v>
      </c>
    </row>
    <row r="136" spans="1:33" x14ac:dyDescent="0.25">
      <c r="A136" s="133"/>
      <c r="B136" s="283"/>
      <c r="C136" s="283"/>
      <c r="D136" s="284"/>
      <c r="E136" s="284"/>
      <c r="F136" s="285"/>
      <c r="G136" s="155" t="str">
        <f t="shared" si="8"/>
        <v/>
      </c>
      <c r="H136" s="156" t="str">
        <f>IF(OR($D136="",$E136=""),"",VLOOKUP($AG136,IC_Req!$A$2:$J$82,5))</f>
        <v/>
      </c>
      <c r="I136" s="285"/>
      <c r="J136" s="155" t="str">
        <f t="shared" si="9"/>
        <v/>
      </c>
      <c r="K136" s="156" t="str">
        <f>IF(OR($D136="",$E136=""),"",VLOOKUP($AG136,IC_Req!$A$2:$J$82,6))</f>
        <v/>
      </c>
      <c r="L136" s="285"/>
      <c r="M136" s="155" t="str">
        <f t="shared" si="10"/>
        <v/>
      </c>
      <c r="N136" s="156" t="str">
        <f>IF(OR($D136="",$E136=""),"",VLOOKUP($AG136,IC_Req!$A$2:$J$82,7))</f>
        <v/>
      </c>
      <c r="O136" s="287"/>
      <c r="P136" s="166" t="str">
        <f t="shared" si="11"/>
        <v/>
      </c>
      <c r="Q136" s="156" t="str">
        <f>IF(OR($D136="",$E136=""),"",VLOOKUP($AG136,IC_Req!$A$2:$J$82,8))</f>
        <v/>
      </c>
      <c r="R136" s="287"/>
      <c r="S136" s="166" t="str">
        <f t="shared" si="12"/>
        <v/>
      </c>
      <c r="T136" s="156" t="str">
        <f>IF(OR($D136="",$E136=""),"",VLOOKUP($AG136,IC_Req!$A$2:$J$82,9))</f>
        <v/>
      </c>
      <c r="U136" s="157" t="str">
        <f t="shared" si="13"/>
        <v/>
      </c>
      <c r="V136" s="158" t="str">
        <f>IF(OR($D136="",$E136="",GlobalParameters!$C$12=""),"",$AC136)</f>
        <v/>
      </c>
      <c r="W136" s="159"/>
      <c r="X136" s="283"/>
      <c r="Y136" s="283"/>
      <c r="Z136" s="283"/>
      <c r="AA136" s="283"/>
      <c r="AB136" s="287"/>
      <c r="AC136" s="160" t="str">
        <f>IF(OR($D136="",$E136="",GlobalParameters!$C$12=""),"",MIN(VLOOKUP($AG136,IC_Req!$A$2:$J$82,10),$AD136))</f>
        <v/>
      </c>
      <c r="AD136" s="283"/>
      <c r="AE136" s="283"/>
      <c r="AF136" s="159"/>
      <c r="AG136" s="134" t="e">
        <f>VLOOKUP($D136,IC_Req!$N$2:$O$10,2)+VLOOKUP($E136,IC_Req!$P$2:$Q$4,2)+VLOOKUP(GlobalParameters!$C$12,IC_Req!$R$2:$S$4,2)</f>
        <v>#N/A</v>
      </c>
    </row>
    <row r="137" spans="1:33" x14ac:dyDescent="0.25">
      <c r="A137" s="133"/>
      <c r="B137" s="283"/>
      <c r="C137" s="283"/>
      <c r="D137" s="284"/>
      <c r="E137" s="284"/>
      <c r="F137" s="285"/>
      <c r="G137" s="155" t="str">
        <f t="shared" si="8"/>
        <v/>
      </c>
      <c r="H137" s="156" t="str">
        <f>IF(OR($D137="",$E137=""),"",VLOOKUP($AG137,IC_Req!$A$2:$J$82,5))</f>
        <v/>
      </c>
      <c r="I137" s="285"/>
      <c r="J137" s="155" t="str">
        <f t="shared" si="9"/>
        <v/>
      </c>
      <c r="K137" s="156" t="str">
        <f>IF(OR($D137="",$E137=""),"",VLOOKUP($AG137,IC_Req!$A$2:$J$82,6))</f>
        <v/>
      </c>
      <c r="L137" s="285"/>
      <c r="M137" s="155" t="str">
        <f t="shared" si="10"/>
        <v/>
      </c>
      <c r="N137" s="156" t="str">
        <f>IF(OR($D137="",$E137=""),"",VLOOKUP($AG137,IC_Req!$A$2:$J$82,7))</f>
        <v/>
      </c>
      <c r="O137" s="287"/>
      <c r="P137" s="166" t="str">
        <f t="shared" si="11"/>
        <v/>
      </c>
      <c r="Q137" s="156" t="str">
        <f>IF(OR($D137="",$E137=""),"",VLOOKUP($AG137,IC_Req!$A$2:$J$82,8))</f>
        <v/>
      </c>
      <c r="R137" s="287"/>
      <c r="S137" s="166" t="str">
        <f t="shared" si="12"/>
        <v/>
      </c>
      <c r="T137" s="156" t="str">
        <f>IF(OR($D137="",$E137=""),"",VLOOKUP($AG137,IC_Req!$A$2:$J$82,9))</f>
        <v/>
      </c>
      <c r="U137" s="157" t="str">
        <f t="shared" si="13"/>
        <v/>
      </c>
      <c r="V137" s="158" t="str">
        <f>IF(OR($D137="",$E137="",GlobalParameters!$C$12=""),"",$AC137)</f>
        <v/>
      </c>
      <c r="W137" s="159"/>
      <c r="X137" s="283"/>
      <c r="Y137" s="283"/>
      <c r="Z137" s="283"/>
      <c r="AA137" s="283"/>
      <c r="AB137" s="287"/>
      <c r="AC137" s="160" t="str">
        <f>IF(OR($D137="",$E137="",GlobalParameters!$C$12=""),"",MIN(VLOOKUP($AG137,IC_Req!$A$2:$J$82,10),$AD137))</f>
        <v/>
      </c>
      <c r="AD137" s="283"/>
      <c r="AE137" s="283"/>
      <c r="AF137" s="159"/>
      <c r="AG137" s="134" t="e">
        <f>VLOOKUP($D137,IC_Req!$N$2:$O$10,2)+VLOOKUP($E137,IC_Req!$P$2:$Q$4,2)+VLOOKUP(GlobalParameters!$C$12,IC_Req!$R$2:$S$4,2)</f>
        <v>#N/A</v>
      </c>
    </row>
    <row r="138" spans="1:33" x14ac:dyDescent="0.25">
      <c r="A138" s="133"/>
      <c r="B138" s="283"/>
      <c r="C138" s="283"/>
      <c r="D138" s="284"/>
      <c r="E138" s="284"/>
      <c r="F138" s="285"/>
      <c r="G138" s="155" t="str">
        <f t="shared" si="8"/>
        <v/>
      </c>
      <c r="H138" s="156" t="str">
        <f>IF(OR($D138="",$E138=""),"",VLOOKUP($AG138,IC_Req!$A$2:$J$82,5))</f>
        <v/>
      </c>
      <c r="I138" s="285"/>
      <c r="J138" s="155" t="str">
        <f t="shared" si="9"/>
        <v/>
      </c>
      <c r="K138" s="156" t="str">
        <f>IF(OR($D138="",$E138=""),"",VLOOKUP($AG138,IC_Req!$A$2:$J$82,6))</f>
        <v/>
      </c>
      <c r="L138" s="285"/>
      <c r="M138" s="155" t="str">
        <f t="shared" si="10"/>
        <v/>
      </c>
      <c r="N138" s="156" t="str">
        <f>IF(OR($D138="",$E138=""),"",VLOOKUP($AG138,IC_Req!$A$2:$J$82,7))</f>
        <v/>
      </c>
      <c r="O138" s="287"/>
      <c r="P138" s="166" t="str">
        <f t="shared" si="11"/>
        <v/>
      </c>
      <c r="Q138" s="156" t="str">
        <f>IF(OR($D138="",$E138=""),"",VLOOKUP($AG138,IC_Req!$A$2:$J$82,8))</f>
        <v/>
      </c>
      <c r="R138" s="287"/>
      <c r="S138" s="166" t="str">
        <f t="shared" si="12"/>
        <v/>
      </c>
      <c r="T138" s="156" t="str">
        <f>IF(OR($D138="",$E138=""),"",VLOOKUP($AG138,IC_Req!$A$2:$J$82,9))</f>
        <v/>
      </c>
      <c r="U138" s="157" t="str">
        <f t="shared" si="13"/>
        <v/>
      </c>
      <c r="V138" s="158" t="str">
        <f>IF(OR($D138="",$E138="",GlobalParameters!$C$12=""),"",$AC138)</f>
        <v/>
      </c>
      <c r="W138" s="159"/>
      <c r="X138" s="283"/>
      <c r="Y138" s="283"/>
      <c r="Z138" s="283"/>
      <c r="AA138" s="283"/>
      <c r="AB138" s="287"/>
      <c r="AC138" s="160" t="str">
        <f>IF(OR($D138="",$E138="",GlobalParameters!$C$12=""),"",MIN(VLOOKUP($AG138,IC_Req!$A$2:$J$82,10),$AD138))</f>
        <v/>
      </c>
      <c r="AD138" s="283"/>
      <c r="AE138" s="283"/>
      <c r="AF138" s="159"/>
      <c r="AG138" s="134" t="e">
        <f>VLOOKUP($D138,IC_Req!$N$2:$O$10,2)+VLOOKUP($E138,IC_Req!$P$2:$Q$4,2)+VLOOKUP(GlobalParameters!$C$12,IC_Req!$R$2:$S$4,2)</f>
        <v>#N/A</v>
      </c>
    </row>
    <row r="139" spans="1:33" x14ac:dyDescent="0.25">
      <c r="A139" s="133"/>
      <c r="B139" s="283"/>
      <c r="C139" s="283"/>
      <c r="D139" s="284"/>
      <c r="E139" s="284"/>
      <c r="F139" s="285"/>
      <c r="G139" s="155" t="str">
        <f t="shared" si="8"/>
        <v/>
      </c>
      <c r="H139" s="156" t="str">
        <f>IF(OR($D139="",$E139=""),"",VLOOKUP($AG139,IC_Req!$A$2:$J$82,5))</f>
        <v/>
      </c>
      <c r="I139" s="285"/>
      <c r="J139" s="155" t="str">
        <f t="shared" si="9"/>
        <v/>
      </c>
      <c r="K139" s="156" t="str">
        <f>IF(OR($D139="",$E139=""),"",VLOOKUP($AG139,IC_Req!$A$2:$J$82,6))</f>
        <v/>
      </c>
      <c r="L139" s="285"/>
      <c r="M139" s="155" t="str">
        <f t="shared" si="10"/>
        <v/>
      </c>
      <c r="N139" s="156" t="str">
        <f>IF(OR($D139="",$E139=""),"",VLOOKUP($AG139,IC_Req!$A$2:$J$82,7))</f>
        <v/>
      </c>
      <c r="O139" s="287"/>
      <c r="P139" s="166" t="str">
        <f t="shared" si="11"/>
        <v/>
      </c>
      <c r="Q139" s="156" t="str">
        <f>IF(OR($D139="",$E139=""),"",VLOOKUP($AG139,IC_Req!$A$2:$J$82,8))</f>
        <v/>
      </c>
      <c r="R139" s="287"/>
      <c r="S139" s="166" t="str">
        <f t="shared" si="12"/>
        <v/>
      </c>
      <c r="T139" s="156" t="str">
        <f>IF(OR($D139="",$E139=""),"",VLOOKUP($AG139,IC_Req!$A$2:$J$82,9))</f>
        <v/>
      </c>
      <c r="U139" s="157" t="str">
        <f t="shared" si="13"/>
        <v/>
      </c>
      <c r="V139" s="158" t="str">
        <f>IF(OR($D139="",$E139="",GlobalParameters!$C$12=""),"",$AC139)</f>
        <v/>
      </c>
      <c r="W139" s="159"/>
      <c r="X139" s="283"/>
      <c r="Y139" s="283"/>
      <c r="Z139" s="283"/>
      <c r="AA139" s="283"/>
      <c r="AB139" s="287"/>
      <c r="AC139" s="160" t="str">
        <f>IF(OR($D139="",$E139="",GlobalParameters!$C$12=""),"",MIN(VLOOKUP($AG139,IC_Req!$A$2:$J$82,10),$AD139))</f>
        <v/>
      </c>
      <c r="AD139" s="283"/>
      <c r="AE139" s="283"/>
      <c r="AF139" s="159"/>
      <c r="AG139" s="134" t="e">
        <f>VLOOKUP($D139,IC_Req!$N$2:$O$10,2)+VLOOKUP($E139,IC_Req!$P$2:$Q$4,2)+VLOOKUP(GlobalParameters!$C$12,IC_Req!$R$2:$S$4,2)</f>
        <v>#N/A</v>
      </c>
    </row>
    <row r="140" spans="1:33" x14ac:dyDescent="0.25">
      <c r="A140" s="133"/>
      <c r="B140" s="283"/>
      <c r="C140" s="283"/>
      <c r="D140" s="284"/>
      <c r="E140" s="284"/>
      <c r="F140" s="285"/>
      <c r="G140" s="155" t="str">
        <f t="shared" si="8"/>
        <v/>
      </c>
      <c r="H140" s="156" t="str">
        <f>IF(OR($D140="",$E140=""),"",VLOOKUP($AG140,IC_Req!$A$2:$J$82,5))</f>
        <v/>
      </c>
      <c r="I140" s="285"/>
      <c r="J140" s="155" t="str">
        <f t="shared" si="9"/>
        <v/>
      </c>
      <c r="K140" s="156" t="str">
        <f>IF(OR($D140="",$E140=""),"",VLOOKUP($AG140,IC_Req!$A$2:$J$82,6))</f>
        <v/>
      </c>
      <c r="L140" s="285"/>
      <c r="M140" s="155" t="str">
        <f t="shared" si="10"/>
        <v/>
      </c>
      <c r="N140" s="156" t="str">
        <f>IF(OR($D140="",$E140=""),"",VLOOKUP($AG140,IC_Req!$A$2:$J$82,7))</f>
        <v/>
      </c>
      <c r="O140" s="287"/>
      <c r="P140" s="166" t="str">
        <f t="shared" si="11"/>
        <v/>
      </c>
      <c r="Q140" s="156" t="str">
        <f>IF(OR($D140="",$E140=""),"",VLOOKUP($AG140,IC_Req!$A$2:$J$82,8))</f>
        <v/>
      </c>
      <c r="R140" s="287"/>
      <c r="S140" s="166" t="str">
        <f t="shared" si="12"/>
        <v/>
      </c>
      <c r="T140" s="156" t="str">
        <f>IF(OR($D140="",$E140=""),"",VLOOKUP($AG140,IC_Req!$A$2:$J$82,9))</f>
        <v/>
      </c>
      <c r="U140" s="157" t="str">
        <f t="shared" si="13"/>
        <v/>
      </c>
      <c r="V140" s="158" t="str">
        <f>IF(OR($D140="",$E140="",GlobalParameters!$C$12=""),"",$AC140)</f>
        <v/>
      </c>
      <c r="W140" s="159"/>
      <c r="X140" s="283"/>
      <c r="Y140" s="283"/>
      <c r="Z140" s="283"/>
      <c r="AA140" s="283"/>
      <c r="AB140" s="287"/>
      <c r="AC140" s="160" t="str">
        <f>IF(OR($D140="",$E140="",GlobalParameters!$C$12=""),"",MIN(VLOOKUP($AG140,IC_Req!$A$2:$J$82,10),$AD140))</f>
        <v/>
      </c>
      <c r="AD140" s="283"/>
      <c r="AE140" s="283"/>
      <c r="AF140" s="159"/>
      <c r="AG140" s="134" t="e">
        <f>VLOOKUP($D140,IC_Req!$N$2:$O$10,2)+VLOOKUP($E140,IC_Req!$P$2:$Q$4,2)+VLOOKUP(GlobalParameters!$C$12,IC_Req!$R$2:$S$4,2)</f>
        <v>#N/A</v>
      </c>
    </row>
    <row r="141" spans="1:33" x14ac:dyDescent="0.25">
      <c r="A141" s="133"/>
      <c r="B141" s="283"/>
      <c r="C141" s="283"/>
      <c r="D141" s="284"/>
      <c r="E141" s="284"/>
      <c r="F141" s="285"/>
      <c r="G141" s="155" t="str">
        <f t="shared" ref="G141:G204" si="14">IF(OR($D141="",$E141="",$X141="",$H141=""),"",IF($AG141&lt;900,$X141*$H141,""))</f>
        <v/>
      </c>
      <c r="H141" s="156" t="str">
        <f>IF(OR($D141="",$E141=""),"",VLOOKUP($AG141,IC_Req!$A$2:$J$82,5))</f>
        <v/>
      </c>
      <c r="I141" s="285"/>
      <c r="J141" s="155" t="str">
        <f t="shared" ref="J141:J204" si="15">IF(OR($D141="",$E141="",$Y141="",$K141=""),"",IF(AND($AG141&gt;=300,$AG141&lt;500),$Y141*$K141,""))</f>
        <v/>
      </c>
      <c r="K141" s="156" t="str">
        <f>IF(OR($D141="",$E141=""),"",VLOOKUP($AG141,IC_Req!$A$2:$J$82,6))</f>
        <v/>
      </c>
      <c r="L141" s="285"/>
      <c r="M141" s="155" t="str">
        <f t="shared" ref="M141:M204" si="16">IF(OR($D141="",$Z141="",$N141="",$E141=""),"",IF($AG141&lt;900,$Z141*$N141,""))</f>
        <v/>
      </c>
      <c r="N141" s="156" t="str">
        <f>IF(OR($D141="",$E141=""),"",VLOOKUP($AG141,IC_Req!$A$2:$J$82,7))</f>
        <v/>
      </c>
      <c r="O141" s="287"/>
      <c r="P141" s="166" t="str">
        <f t="shared" ref="P141:P204" si="17">IF(OR($D141="",$E141="",$Q141="",$AA141=""),"",IF($AG141&lt;900,$AA141*$Q141,""))</f>
        <v/>
      </c>
      <c r="Q141" s="156" t="str">
        <f>IF(OR($D141="",$E141=""),"",VLOOKUP($AG141,IC_Req!$A$2:$J$82,8))</f>
        <v/>
      </c>
      <c r="R141" s="287"/>
      <c r="S141" s="166" t="str">
        <f t="shared" ref="S141:S204" si="18">IF(OR($D141="",$AB141="",$T141="",$E141=""),"",IF($AG141&lt;700,$AB141*$T141,""))</f>
        <v/>
      </c>
      <c r="T141" s="156" t="str">
        <f>IF(OR($D141="",$E141=""),"",VLOOKUP($AG141,IC_Req!$A$2:$J$82,9))</f>
        <v/>
      </c>
      <c r="U141" s="157" t="str">
        <f t="shared" si="13"/>
        <v/>
      </c>
      <c r="V141" s="158" t="str">
        <f>IF(OR($D141="",$E141="",GlobalParameters!$C$12=""),"",$AC141)</f>
        <v/>
      </c>
      <c r="W141" s="159"/>
      <c r="X141" s="283"/>
      <c r="Y141" s="283"/>
      <c r="Z141" s="283"/>
      <c r="AA141" s="283"/>
      <c r="AB141" s="287"/>
      <c r="AC141" s="160" t="str">
        <f>IF(OR($D141="",$E141="",GlobalParameters!$C$12=""),"",MIN(VLOOKUP($AG141,IC_Req!$A$2:$J$82,10),$AD141))</f>
        <v/>
      </c>
      <c r="AD141" s="283"/>
      <c r="AE141" s="283"/>
      <c r="AF141" s="159"/>
      <c r="AG141" s="134" t="e">
        <f>VLOOKUP($D141,IC_Req!$N$2:$O$10,2)+VLOOKUP($E141,IC_Req!$P$2:$Q$4,2)+VLOOKUP(GlobalParameters!$C$12,IC_Req!$R$2:$S$4,2)</f>
        <v>#N/A</v>
      </c>
    </row>
    <row r="142" spans="1:33" x14ac:dyDescent="0.25">
      <c r="A142" s="133"/>
      <c r="B142" s="283"/>
      <c r="C142" s="283"/>
      <c r="D142" s="284"/>
      <c r="E142" s="284"/>
      <c r="F142" s="285"/>
      <c r="G142" s="155" t="str">
        <f t="shared" si="14"/>
        <v/>
      </c>
      <c r="H142" s="156" t="str">
        <f>IF(OR($D142="",$E142=""),"",VLOOKUP($AG142,IC_Req!$A$2:$J$82,5))</f>
        <v/>
      </c>
      <c r="I142" s="285"/>
      <c r="J142" s="155" t="str">
        <f t="shared" si="15"/>
        <v/>
      </c>
      <c r="K142" s="156" t="str">
        <f>IF(OR($D142="",$E142=""),"",VLOOKUP($AG142,IC_Req!$A$2:$J$82,6))</f>
        <v/>
      </c>
      <c r="L142" s="285"/>
      <c r="M142" s="155" t="str">
        <f t="shared" si="16"/>
        <v/>
      </c>
      <c r="N142" s="156" t="str">
        <f>IF(OR($D142="",$E142=""),"",VLOOKUP($AG142,IC_Req!$A$2:$J$82,7))</f>
        <v/>
      </c>
      <c r="O142" s="287"/>
      <c r="P142" s="166" t="str">
        <f t="shared" si="17"/>
        <v/>
      </c>
      <c r="Q142" s="156" t="str">
        <f>IF(OR($D142="",$E142=""),"",VLOOKUP($AG142,IC_Req!$A$2:$J$82,8))</f>
        <v/>
      </c>
      <c r="R142" s="287"/>
      <c r="S142" s="166" t="str">
        <f t="shared" si="18"/>
        <v/>
      </c>
      <c r="T142" s="156" t="str">
        <f>IF(OR($D142="",$E142=""),"",VLOOKUP($AG142,IC_Req!$A$2:$J$82,9))</f>
        <v/>
      </c>
      <c r="U142" s="157" t="str">
        <f t="shared" si="13"/>
        <v/>
      </c>
      <c r="V142" s="158" t="str">
        <f>IF(OR($D142="",$E142="",GlobalParameters!$C$12=""),"",$AC142)</f>
        <v/>
      </c>
      <c r="W142" s="159"/>
      <c r="X142" s="283"/>
      <c r="Y142" s="283"/>
      <c r="Z142" s="283"/>
      <c r="AA142" s="283"/>
      <c r="AB142" s="287"/>
      <c r="AC142" s="160" t="str">
        <f>IF(OR($D142="",$E142="",GlobalParameters!$C$12=""),"",MIN(VLOOKUP($AG142,IC_Req!$A$2:$J$82,10),$AD142))</f>
        <v/>
      </c>
      <c r="AD142" s="283"/>
      <c r="AE142" s="283"/>
      <c r="AF142" s="159"/>
      <c r="AG142" s="134" t="e">
        <f>VLOOKUP($D142,IC_Req!$N$2:$O$10,2)+VLOOKUP($E142,IC_Req!$P$2:$Q$4,2)+VLOOKUP(GlobalParameters!$C$12,IC_Req!$R$2:$S$4,2)</f>
        <v>#N/A</v>
      </c>
    </row>
    <row r="143" spans="1:33" x14ac:dyDescent="0.25">
      <c r="A143" s="133"/>
      <c r="B143" s="283"/>
      <c r="C143" s="283"/>
      <c r="D143" s="284"/>
      <c r="E143" s="284"/>
      <c r="F143" s="285"/>
      <c r="G143" s="155" t="str">
        <f t="shared" si="14"/>
        <v/>
      </c>
      <c r="H143" s="156" t="str">
        <f>IF(OR($D143="",$E143=""),"",VLOOKUP($AG143,IC_Req!$A$2:$J$82,5))</f>
        <v/>
      </c>
      <c r="I143" s="285"/>
      <c r="J143" s="155" t="str">
        <f t="shared" si="15"/>
        <v/>
      </c>
      <c r="K143" s="156" t="str">
        <f>IF(OR($D143="",$E143=""),"",VLOOKUP($AG143,IC_Req!$A$2:$J$82,6))</f>
        <v/>
      </c>
      <c r="L143" s="285"/>
      <c r="M143" s="155" t="str">
        <f t="shared" si="16"/>
        <v/>
      </c>
      <c r="N143" s="156" t="str">
        <f>IF(OR($D143="",$E143=""),"",VLOOKUP($AG143,IC_Req!$A$2:$J$82,7))</f>
        <v/>
      </c>
      <c r="O143" s="287"/>
      <c r="P143" s="166" t="str">
        <f t="shared" si="17"/>
        <v/>
      </c>
      <c r="Q143" s="156" t="str">
        <f>IF(OR($D143="",$E143=""),"",VLOOKUP($AG143,IC_Req!$A$2:$J$82,8))</f>
        <v/>
      </c>
      <c r="R143" s="287"/>
      <c r="S143" s="166" t="str">
        <f t="shared" si="18"/>
        <v/>
      </c>
      <c r="T143" s="156" t="str">
        <f>IF(OR($D143="",$E143=""),"",VLOOKUP($AG143,IC_Req!$A$2:$J$82,9))</f>
        <v/>
      </c>
      <c r="U143" s="157" t="str">
        <f t="shared" si="13"/>
        <v/>
      </c>
      <c r="V143" s="158" t="str">
        <f>IF(OR($D143="",$E143="",GlobalParameters!$C$12=""),"",$AC143)</f>
        <v/>
      </c>
      <c r="W143" s="159"/>
      <c r="X143" s="283"/>
      <c r="Y143" s="283"/>
      <c r="Z143" s="283"/>
      <c r="AA143" s="283"/>
      <c r="AB143" s="287"/>
      <c r="AC143" s="160" t="str">
        <f>IF(OR($D143="",$E143="",GlobalParameters!$C$12=""),"",MIN(VLOOKUP($AG143,IC_Req!$A$2:$J$82,10),$AD143))</f>
        <v/>
      </c>
      <c r="AD143" s="283"/>
      <c r="AE143" s="283"/>
      <c r="AF143" s="159"/>
      <c r="AG143" s="134" t="e">
        <f>VLOOKUP($D143,IC_Req!$N$2:$O$10,2)+VLOOKUP($E143,IC_Req!$P$2:$Q$4,2)+VLOOKUP(GlobalParameters!$C$12,IC_Req!$R$2:$S$4,2)</f>
        <v>#N/A</v>
      </c>
    </row>
    <row r="144" spans="1:33" x14ac:dyDescent="0.25">
      <c r="A144" s="133"/>
      <c r="B144" s="283"/>
      <c r="C144" s="283"/>
      <c r="D144" s="284"/>
      <c r="E144" s="284"/>
      <c r="F144" s="285"/>
      <c r="G144" s="155" t="str">
        <f t="shared" si="14"/>
        <v/>
      </c>
      <c r="H144" s="156" t="str">
        <f>IF(OR($D144="",$E144=""),"",VLOOKUP($AG144,IC_Req!$A$2:$J$82,5))</f>
        <v/>
      </c>
      <c r="I144" s="285"/>
      <c r="J144" s="155" t="str">
        <f t="shared" si="15"/>
        <v/>
      </c>
      <c r="K144" s="156" t="str">
        <f>IF(OR($D144="",$E144=""),"",VLOOKUP($AG144,IC_Req!$A$2:$J$82,6))</f>
        <v/>
      </c>
      <c r="L144" s="285"/>
      <c r="M144" s="155" t="str">
        <f t="shared" si="16"/>
        <v/>
      </c>
      <c r="N144" s="156" t="str">
        <f>IF(OR($D144="",$E144=""),"",VLOOKUP($AG144,IC_Req!$A$2:$J$82,7))</f>
        <v/>
      </c>
      <c r="O144" s="287"/>
      <c r="P144" s="166" t="str">
        <f t="shared" si="17"/>
        <v/>
      </c>
      <c r="Q144" s="156" t="str">
        <f>IF(OR($D144="",$E144=""),"",VLOOKUP($AG144,IC_Req!$A$2:$J$82,8))</f>
        <v/>
      </c>
      <c r="R144" s="287"/>
      <c r="S144" s="166" t="str">
        <f t="shared" si="18"/>
        <v/>
      </c>
      <c r="T144" s="156" t="str">
        <f>IF(OR($D144="",$E144=""),"",VLOOKUP($AG144,IC_Req!$A$2:$J$82,9))</f>
        <v/>
      </c>
      <c r="U144" s="157" t="str">
        <f t="shared" si="13"/>
        <v/>
      </c>
      <c r="V144" s="158" t="str">
        <f>IF(OR($D144="",$E144="",GlobalParameters!$C$12=""),"",$AC144)</f>
        <v/>
      </c>
      <c r="W144" s="159"/>
      <c r="X144" s="283"/>
      <c r="Y144" s="283"/>
      <c r="Z144" s="283"/>
      <c r="AA144" s="283"/>
      <c r="AB144" s="287"/>
      <c r="AC144" s="160" t="str">
        <f>IF(OR($D144="",$E144="",GlobalParameters!$C$12=""),"",MIN(VLOOKUP($AG144,IC_Req!$A$2:$J$82,10),$AD144))</f>
        <v/>
      </c>
      <c r="AD144" s="283"/>
      <c r="AE144" s="283"/>
      <c r="AF144" s="159"/>
      <c r="AG144" s="134" t="e">
        <f>VLOOKUP($D144,IC_Req!$N$2:$O$10,2)+VLOOKUP($E144,IC_Req!$P$2:$Q$4,2)+VLOOKUP(GlobalParameters!$C$12,IC_Req!$R$2:$S$4,2)</f>
        <v>#N/A</v>
      </c>
    </row>
    <row r="145" spans="1:33" x14ac:dyDescent="0.25">
      <c r="A145" s="133"/>
      <c r="B145" s="283"/>
      <c r="C145" s="283"/>
      <c r="D145" s="284"/>
      <c r="E145" s="284"/>
      <c r="F145" s="285"/>
      <c r="G145" s="155" t="str">
        <f t="shared" si="14"/>
        <v/>
      </c>
      <c r="H145" s="156" t="str">
        <f>IF(OR($D145="",$E145=""),"",VLOOKUP($AG145,IC_Req!$A$2:$J$82,5))</f>
        <v/>
      </c>
      <c r="I145" s="285"/>
      <c r="J145" s="155" t="str">
        <f t="shared" si="15"/>
        <v/>
      </c>
      <c r="K145" s="156" t="str">
        <f>IF(OR($D145="",$E145=""),"",VLOOKUP($AG145,IC_Req!$A$2:$J$82,6))</f>
        <v/>
      </c>
      <c r="L145" s="285"/>
      <c r="M145" s="155" t="str">
        <f t="shared" si="16"/>
        <v/>
      </c>
      <c r="N145" s="156" t="str">
        <f>IF(OR($D145="",$E145=""),"",VLOOKUP($AG145,IC_Req!$A$2:$J$82,7))</f>
        <v/>
      </c>
      <c r="O145" s="287"/>
      <c r="P145" s="166" t="str">
        <f t="shared" si="17"/>
        <v/>
      </c>
      <c r="Q145" s="156" t="str">
        <f>IF(OR($D145="",$E145=""),"",VLOOKUP($AG145,IC_Req!$A$2:$J$82,8))</f>
        <v/>
      </c>
      <c r="R145" s="287"/>
      <c r="S145" s="166" t="str">
        <f t="shared" si="18"/>
        <v/>
      </c>
      <c r="T145" s="156" t="str">
        <f>IF(OR($D145="",$E145=""),"",VLOOKUP($AG145,IC_Req!$A$2:$J$82,9))</f>
        <v/>
      </c>
      <c r="U145" s="157" t="str">
        <f t="shared" si="13"/>
        <v/>
      </c>
      <c r="V145" s="158" t="str">
        <f>IF(OR($D145="",$E145="",GlobalParameters!$C$12=""),"",$AC145)</f>
        <v/>
      </c>
      <c r="W145" s="159"/>
      <c r="X145" s="283"/>
      <c r="Y145" s="283"/>
      <c r="Z145" s="283"/>
      <c r="AA145" s="283"/>
      <c r="AB145" s="287"/>
      <c r="AC145" s="160" t="str">
        <f>IF(OR($D145="",$E145="",GlobalParameters!$C$12=""),"",MIN(VLOOKUP($AG145,IC_Req!$A$2:$J$82,10),$AD145))</f>
        <v/>
      </c>
      <c r="AD145" s="283"/>
      <c r="AE145" s="283"/>
      <c r="AF145" s="159"/>
      <c r="AG145" s="134" t="e">
        <f>VLOOKUP($D145,IC_Req!$N$2:$O$10,2)+VLOOKUP($E145,IC_Req!$P$2:$Q$4,2)+VLOOKUP(GlobalParameters!$C$12,IC_Req!$R$2:$S$4,2)</f>
        <v>#N/A</v>
      </c>
    </row>
    <row r="146" spans="1:33" x14ac:dyDescent="0.25">
      <c r="A146" s="133"/>
      <c r="B146" s="283"/>
      <c r="C146" s="283"/>
      <c r="D146" s="284"/>
      <c r="E146" s="284"/>
      <c r="F146" s="285"/>
      <c r="G146" s="155" t="str">
        <f t="shared" si="14"/>
        <v/>
      </c>
      <c r="H146" s="156" t="str">
        <f>IF(OR($D146="",$E146=""),"",VLOOKUP($AG146,IC_Req!$A$2:$J$82,5))</f>
        <v/>
      </c>
      <c r="I146" s="285"/>
      <c r="J146" s="155" t="str">
        <f t="shared" si="15"/>
        <v/>
      </c>
      <c r="K146" s="156" t="str">
        <f>IF(OR($D146="",$E146=""),"",VLOOKUP($AG146,IC_Req!$A$2:$J$82,6))</f>
        <v/>
      </c>
      <c r="L146" s="285"/>
      <c r="M146" s="155" t="str">
        <f t="shared" si="16"/>
        <v/>
      </c>
      <c r="N146" s="156" t="str">
        <f>IF(OR($D146="",$E146=""),"",VLOOKUP($AG146,IC_Req!$A$2:$J$82,7))</f>
        <v/>
      </c>
      <c r="O146" s="287"/>
      <c r="P146" s="166" t="str">
        <f t="shared" si="17"/>
        <v/>
      </c>
      <c r="Q146" s="156" t="str">
        <f>IF(OR($D146="",$E146=""),"",VLOOKUP($AG146,IC_Req!$A$2:$J$82,8))</f>
        <v/>
      </c>
      <c r="R146" s="287"/>
      <c r="S146" s="166" t="str">
        <f t="shared" si="18"/>
        <v/>
      </c>
      <c r="T146" s="156" t="str">
        <f>IF(OR($D146="",$E146=""),"",VLOOKUP($AG146,IC_Req!$A$2:$J$82,9))</f>
        <v/>
      </c>
      <c r="U146" s="157" t="str">
        <f t="shared" si="13"/>
        <v/>
      </c>
      <c r="V146" s="158" t="str">
        <f>IF(OR($D146="",$E146="",GlobalParameters!$C$12=""),"",$AC146)</f>
        <v/>
      </c>
      <c r="W146" s="159"/>
      <c r="X146" s="283"/>
      <c r="Y146" s="283"/>
      <c r="Z146" s="283"/>
      <c r="AA146" s="283"/>
      <c r="AB146" s="287"/>
      <c r="AC146" s="160" t="str">
        <f>IF(OR($D146="",$E146="",GlobalParameters!$C$12=""),"",MIN(VLOOKUP($AG146,IC_Req!$A$2:$J$82,10),$AD146))</f>
        <v/>
      </c>
      <c r="AD146" s="283"/>
      <c r="AE146" s="283"/>
      <c r="AF146" s="159"/>
      <c r="AG146" s="134" t="e">
        <f>VLOOKUP($D146,IC_Req!$N$2:$O$10,2)+VLOOKUP($E146,IC_Req!$P$2:$Q$4,2)+VLOOKUP(GlobalParameters!$C$12,IC_Req!$R$2:$S$4,2)</f>
        <v>#N/A</v>
      </c>
    </row>
    <row r="147" spans="1:33" x14ac:dyDescent="0.25">
      <c r="A147" s="133"/>
      <c r="B147" s="283"/>
      <c r="C147" s="283"/>
      <c r="D147" s="284"/>
      <c r="E147" s="284"/>
      <c r="F147" s="285"/>
      <c r="G147" s="155" t="str">
        <f t="shared" si="14"/>
        <v/>
      </c>
      <c r="H147" s="156" t="str">
        <f>IF(OR($D147="",$E147=""),"",VLOOKUP($AG147,IC_Req!$A$2:$J$82,5))</f>
        <v/>
      </c>
      <c r="I147" s="285"/>
      <c r="J147" s="155" t="str">
        <f t="shared" si="15"/>
        <v/>
      </c>
      <c r="K147" s="156" t="str">
        <f>IF(OR($D147="",$E147=""),"",VLOOKUP($AG147,IC_Req!$A$2:$J$82,6))</f>
        <v/>
      </c>
      <c r="L147" s="285"/>
      <c r="M147" s="155" t="str">
        <f t="shared" si="16"/>
        <v/>
      </c>
      <c r="N147" s="156" t="str">
        <f>IF(OR($D147="",$E147=""),"",VLOOKUP($AG147,IC_Req!$A$2:$J$82,7))</f>
        <v/>
      </c>
      <c r="O147" s="287"/>
      <c r="P147" s="166" t="str">
        <f t="shared" si="17"/>
        <v/>
      </c>
      <c r="Q147" s="156" t="str">
        <f>IF(OR($D147="",$E147=""),"",VLOOKUP($AG147,IC_Req!$A$2:$J$82,8))</f>
        <v/>
      </c>
      <c r="R147" s="287"/>
      <c r="S147" s="166" t="str">
        <f t="shared" si="18"/>
        <v/>
      </c>
      <c r="T147" s="156" t="str">
        <f>IF(OR($D147="",$E147=""),"",VLOOKUP($AG147,IC_Req!$A$2:$J$82,9))</f>
        <v/>
      </c>
      <c r="U147" s="157" t="str">
        <f t="shared" si="13"/>
        <v/>
      </c>
      <c r="V147" s="158" t="str">
        <f>IF(OR($D147="",$E147="",GlobalParameters!$C$12=""),"",$AC147)</f>
        <v/>
      </c>
      <c r="W147" s="159"/>
      <c r="X147" s="283"/>
      <c r="Y147" s="283"/>
      <c r="Z147" s="283"/>
      <c r="AA147" s="283"/>
      <c r="AB147" s="287"/>
      <c r="AC147" s="160" t="str">
        <f>IF(OR($D147="",$E147="",GlobalParameters!$C$12=""),"",MIN(VLOOKUP($AG147,IC_Req!$A$2:$J$82,10),$AD147))</f>
        <v/>
      </c>
      <c r="AD147" s="283"/>
      <c r="AE147" s="283"/>
      <c r="AF147" s="159"/>
      <c r="AG147" s="134" t="e">
        <f>VLOOKUP($D147,IC_Req!$N$2:$O$10,2)+VLOOKUP($E147,IC_Req!$P$2:$Q$4,2)+VLOOKUP(GlobalParameters!$C$12,IC_Req!$R$2:$S$4,2)</f>
        <v>#N/A</v>
      </c>
    </row>
    <row r="148" spans="1:33" x14ac:dyDescent="0.25">
      <c r="A148" s="133"/>
      <c r="B148" s="283"/>
      <c r="C148" s="283"/>
      <c r="D148" s="284"/>
      <c r="E148" s="284"/>
      <c r="F148" s="285"/>
      <c r="G148" s="155" t="str">
        <f t="shared" si="14"/>
        <v/>
      </c>
      <c r="H148" s="156" t="str">
        <f>IF(OR($D148="",$E148=""),"",VLOOKUP($AG148,IC_Req!$A$2:$J$82,5))</f>
        <v/>
      </c>
      <c r="I148" s="285"/>
      <c r="J148" s="155" t="str">
        <f t="shared" si="15"/>
        <v/>
      </c>
      <c r="K148" s="156" t="str">
        <f>IF(OR($D148="",$E148=""),"",VLOOKUP($AG148,IC_Req!$A$2:$J$82,6))</f>
        <v/>
      </c>
      <c r="L148" s="285"/>
      <c r="M148" s="155" t="str">
        <f t="shared" si="16"/>
        <v/>
      </c>
      <c r="N148" s="156" t="str">
        <f>IF(OR($D148="",$E148=""),"",VLOOKUP($AG148,IC_Req!$A$2:$J$82,7))</f>
        <v/>
      </c>
      <c r="O148" s="287"/>
      <c r="P148" s="166" t="str">
        <f t="shared" si="17"/>
        <v/>
      </c>
      <c r="Q148" s="156" t="str">
        <f>IF(OR($D148="",$E148=""),"",VLOOKUP($AG148,IC_Req!$A$2:$J$82,8))</f>
        <v/>
      </c>
      <c r="R148" s="287"/>
      <c r="S148" s="166" t="str">
        <f t="shared" si="18"/>
        <v/>
      </c>
      <c r="T148" s="156" t="str">
        <f>IF(OR($D148="",$E148=""),"",VLOOKUP($AG148,IC_Req!$A$2:$J$82,9))</f>
        <v/>
      </c>
      <c r="U148" s="157" t="str">
        <f t="shared" si="13"/>
        <v/>
      </c>
      <c r="V148" s="158" t="str">
        <f>IF(OR($D148="",$E148="",GlobalParameters!$C$12=""),"",$AC148)</f>
        <v/>
      </c>
      <c r="W148" s="159"/>
      <c r="X148" s="283"/>
      <c r="Y148" s="283"/>
      <c r="Z148" s="283"/>
      <c r="AA148" s="283"/>
      <c r="AB148" s="287"/>
      <c r="AC148" s="160" t="str">
        <f>IF(OR($D148="",$E148="",GlobalParameters!$C$12=""),"",MIN(VLOOKUP($AG148,IC_Req!$A$2:$J$82,10),$AD148))</f>
        <v/>
      </c>
      <c r="AD148" s="283"/>
      <c r="AE148" s="283"/>
      <c r="AF148" s="159"/>
      <c r="AG148" s="134" t="e">
        <f>VLOOKUP($D148,IC_Req!$N$2:$O$10,2)+VLOOKUP($E148,IC_Req!$P$2:$Q$4,2)+VLOOKUP(GlobalParameters!$C$12,IC_Req!$R$2:$S$4,2)</f>
        <v>#N/A</v>
      </c>
    </row>
    <row r="149" spans="1:33" x14ac:dyDescent="0.25">
      <c r="A149" s="133"/>
      <c r="B149" s="283"/>
      <c r="C149" s="283"/>
      <c r="D149" s="284"/>
      <c r="E149" s="284"/>
      <c r="F149" s="285"/>
      <c r="G149" s="155" t="str">
        <f t="shared" si="14"/>
        <v/>
      </c>
      <c r="H149" s="156" t="str">
        <f>IF(OR($D149="",$E149=""),"",VLOOKUP($AG149,IC_Req!$A$2:$J$82,5))</f>
        <v/>
      </c>
      <c r="I149" s="285"/>
      <c r="J149" s="155" t="str">
        <f t="shared" si="15"/>
        <v/>
      </c>
      <c r="K149" s="156" t="str">
        <f>IF(OR($D149="",$E149=""),"",VLOOKUP($AG149,IC_Req!$A$2:$J$82,6))</f>
        <v/>
      </c>
      <c r="L149" s="285"/>
      <c r="M149" s="155" t="str">
        <f t="shared" si="16"/>
        <v/>
      </c>
      <c r="N149" s="156" t="str">
        <f>IF(OR($D149="",$E149=""),"",VLOOKUP($AG149,IC_Req!$A$2:$J$82,7))</f>
        <v/>
      </c>
      <c r="O149" s="287"/>
      <c r="P149" s="166" t="str">
        <f t="shared" si="17"/>
        <v/>
      </c>
      <c r="Q149" s="156" t="str">
        <f>IF(OR($D149="",$E149=""),"",VLOOKUP($AG149,IC_Req!$A$2:$J$82,8))</f>
        <v/>
      </c>
      <c r="R149" s="287"/>
      <c r="S149" s="166" t="str">
        <f t="shared" si="18"/>
        <v/>
      </c>
      <c r="T149" s="156" t="str">
        <f>IF(OR($D149="",$E149=""),"",VLOOKUP($AG149,IC_Req!$A$2:$J$82,9))</f>
        <v/>
      </c>
      <c r="U149" s="157" t="str">
        <f t="shared" si="13"/>
        <v/>
      </c>
      <c r="V149" s="158" t="str">
        <f>IF(OR($D149="",$E149="",GlobalParameters!$C$12=""),"",$AC149)</f>
        <v/>
      </c>
      <c r="W149" s="159"/>
      <c r="X149" s="283"/>
      <c r="Y149" s="283"/>
      <c r="Z149" s="283"/>
      <c r="AA149" s="283"/>
      <c r="AB149" s="287"/>
      <c r="AC149" s="160" t="str">
        <f>IF(OR($D149="",$E149="",GlobalParameters!$C$12=""),"",MIN(VLOOKUP($AG149,IC_Req!$A$2:$J$82,10),$AD149))</f>
        <v/>
      </c>
      <c r="AD149" s="283"/>
      <c r="AE149" s="283"/>
      <c r="AF149" s="159"/>
      <c r="AG149" s="134" t="e">
        <f>VLOOKUP($D149,IC_Req!$N$2:$O$10,2)+VLOOKUP($E149,IC_Req!$P$2:$Q$4,2)+VLOOKUP(GlobalParameters!$C$12,IC_Req!$R$2:$S$4,2)</f>
        <v>#N/A</v>
      </c>
    </row>
    <row r="150" spans="1:33" x14ac:dyDescent="0.25">
      <c r="A150" s="133"/>
      <c r="B150" s="283"/>
      <c r="C150" s="283"/>
      <c r="D150" s="284"/>
      <c r="E150" s="284"/>
      <c r="F150" s="285"/>
      <c r="G150" s="155" t="str">
        <f t="shared" si="14"/>
        <v/>
      </c>
      <c r="H150" s="156" t="str">
        <f>IF(OR($D150="",$E150=""),"",VLOOKUP($AG150,IC_Req!$A$2:$J$82,5))</f>
        <v/>
      </c>
      <c r="I150" s="285"/>
      <c r="J150" s="155" t="str">
        <f t="shared" si="15"/>
        <v/>
      </c>
      <c r="K150" s="156" t="str">
        <f>IF(OR($D150="",$E150=""),"",VLOOKUP($AG150,IC_Req!$A$2:$J$82,6))</f>
        <v/>
      </c>
      <c r="L150" s="285"/>
      <c r="M150" s="155" t="str">
        <f t="shared" si="16"/>
        <v/>
      </c>
      <c r="N150" s="156" t="str">
        <f>IF(OR($D150="",$E150=""),"",VLOOKUP($AG150,IC_Req!$A$2:$J$82,7))</f>
        <v/>
      </c>
      <c r="O150" s="287"/>
      <c r="P150" s="166" t="str">
        <f t="shared" si="17"/>
        <v/>
      </c>
      <c r="Q150" s="156" t="str">
        <f>IF(OR($D150="",$E150=""),"",VLOOKUP($AG150,IC_Req!$A$2:$J$82,8))</f>
        <v/>
      </c>
      <c r="R150" s="287"/>
      <c r="S150" s="166" t="str">
        <f t="shared" si="18"/>
        <v/>
      </c>
      <c r="T150" s="156" t="str">
        <f>IF(OR($D150="",$E150=""),"",VLOOKUP($AG150,IC_Req!$A$2:$J$82,9))</f>
        <v/>
      </c>
      <c r="U150" s="157" t="str">
        <f t="shared" si="13"/>
        <v/>
      </c>
      <c r="V150" s="158" t="str">
        <f>IF(OR($D150="",$E150="",GlobalParameters!$C$12=""),"",$AC150)</f>
        <v/>
      </c>
      <c r="W150" s="159"/>
      <c r="X150" s="283"/>
      <c r="Y150" s="283"/>
      <c r="Z150" s="283"/>
      <c r="AA150" s="283"/>
      <c r="AB150" s="287"/>
      <c r="AC150" s="160" t="str">
        <f>IF(OR($D150="",$E150="",GlobalParameters!$C$12=""),"",MIN(VLOOKUP($AG150,IC_Req!$A$2:$J$82,10),$AD150))</f>
        <v/>
      </c>
      <c r="AD150" s="283"/>
      <c r="AE150" s="283"/>
      <c r="AF150" s="159"/>
      <c r="AG150" s="134" t="e">
        <f>VLOOKUP($D150,IC_Req!$N$2:$O$10,2)+VLOOKUP($E150,IC_Req!$P$2:$Q$4,2)+VLOOKUP(GlobalParameters!$C$12,IC_Req!$R$2:$S$4,2)</f>
        <v>#N/A</v>
      </c>
    </row>
    <row r="151" spans="1:33" x14ac:dyDescent="0.25">
      <c r="A151" s="133"/>
      <c r="B151" s="283"/>
      <c r="C151" s="283"/>
      <c r="D151" s="284"/>
      <c r="E151" s="284"/>
      <c r="F151" s="285"/>
      <c r="G151" s="155" t="str">
        <f t="shared" si="14"/>
        <v/>
      </c>
      <c r="H151" s="156" t="str">
        <f>IF(OR($D151="",$E151=""),"",VLOOKUP($AG151,IC_Req!$A$2:$J$82,5))</f>
        <v/>
      </c>
      <c r="I151" s="285"/>
      <c r="J151" s="155" t="str">
        <f t="shared" si="15"/>
        <v/>
      </c>
      <c r="K151" s="156" t="str">
        <f>IF(OR($D151="",$E151=""),"",VLOOKUP($AG151,IC_Req!$A$2:$J$82,6))</f>
        <v/>
      </c>
      <c r="L151" s="285"/>
      <c r="M151" s="155" t="str">
        <f t="shared" si="16"/>
        <v/>
      </c>
      <c r="N151" s="156" t="str">
        <f>IF(OR($D151="",$E151=""),"",VLOOKUP($AG151,IC_Req!$A$2:$J$82,7))</f>
        <v/>
      </c>
      <c r="O151" s="287"/>
      <c r="P151" s="166" t="str">
        <f t="shared" si="17"/>
        <v/>
      </c>
      <c r="Q151" s="156" t="str">
        <f>IF(OR($D151="",$E151=""),"",VLOOKUP($AG151,IC_Req!$A$2:$J$82,8))</f>
        <v/>
      </c>
      <c r="R151" s="287"/>
      <c r="S151" s="166" t="str">
        <f t="shared" si="18"/>
        <v/>
      </c>
      <c r="T151" s="156" t="str">
        <f>IF(OR($D151="",$E151=""),"",VLOOKUP($AG151,IC_Req!$A$2:$J$82,9))</f>
        <v/>
      </c>
      <c r="U151" s="157" t="str">
        <f t="shared" si="13"/>
        <v/>
      </c>
      <c r="V151" s="158" t="str">
        <f>IF(OR($D151="",$E151="",GlobalParameters!$C$12=""),"",$AC151)</f>
        <v/>
      </c>
      <c r="W151" s="159"/>
      <c r="X151" s="283"/>
      <c r="Y151" s="283"/>
      <c r="Z151" s="283"/>
      <c r="AA151" s="283"/>
      <c r="AB151" s="287"/>
      <c r="AC151" s="160" t="str">
        <f>IF(OR($D151="",$E151="",GlobalParameters!$C$12=""),"",MIN(VLOOKUP($AG151,IC_Req!$A$2:$J$82,10),$AD151))</f>
        <v/>
      </c>
      <c r="AD151" s="283"/>
      <c r="AE151" s="283"/>
      <c r="AF151" s="159"/>
      <c r="AG151" s="134" t="e">
        <f>VLOOKUP($D151,IC_Req!$N$2:$O$10,2)+VLOOKUP($E151,IC_Req!$P$2:$Q$4,2)+VLOOKUP(GlobalParameters!$C$12,IC_Req!$R$2:$S$4,2)</f>
        <v>#N/A</v>
      </c>
    </row>
    <row r="152" spans="1:33" x14ac:dyDescent="0.25">
      <c r="A152" s="133"/>
      <c r="B152" s="283"/>
      <c r="C152" s="283"/>
      <c r="D152" s="284"/>
      <c r="E152" s="284"/>
      <c r="F152" s="285"/>
      <c r="G152" s="155" t="str">
        <f t="shared" si="14"/>
        <v/>
      </c>
      <c r="H152" s="156" t="str">
        <f>IF(OR($D152="",$E152=""),"",VLOOKUP($AG152,IC_Req!$A$2:$J$82,5))</f>
        <v/>
      </c>
      <c r="I152" s="285"/>
      <c r="J152" s="155" t="str">
        <f t="shared" si="15"/>
        <v/>
      </c>
      <c r="K152" s="156" t="str">
        <f>IF(OR($D152="",$E152=""),"",VLOOKUP($AG152,IC_Req!$A$2:$J$82,6))</f>
        <v/>
      </c>
      <c r="L152" s="285"/>
      <c r="M152" s="155" t="str">
        <f t="shared" si="16"/>
        <v/>
      </c>
      <c r="N152" s="156" t="str">
        <f>IF(OR($D152="",$E152=""),"",VLOOKUP($AG152,IC_Req!$A$2:$J$82,7))</f>
        <v/>
      </c>
      <c r="O152" s="287"/>
      <c r="P152" s="166" t="str">
        <f t="shared" si="17"/>
        <v/>
      </c>
      <c r="Q152" s="156" t="str">
        <f>IF(OR($D152="",$E152=""),"",VLOOKUP($AG152,IC_Req!$A$2:$J$82,8))</f>
        <v/>
      </c>
      <c r="R152" s="287"/>
      <c r="S152" s="166" t="str">
        <f t="shared" si="18"/>
        <v/>
      </c>
      <c r="T152" s="156" t="str">
        <f>IF(OR($D152="",$E152=""),"",VLOOKUP($AG152,IC_Req!$A$2:$J$82,9))</f>
        <v/>
      </c>
      <c r="U152" s="157" t="str">
        <f t="shared" si="13"/>
        <v/>
      </c>
      <c r="V152" s="158" t="str">
        <f>IF(OR($D152="",$E152="",GlobalParameters!$C$12=""),"",$AC152)</f>
        <v/>
      </c>
      <c r="W152" s="159"/>
      <c r="X152" s="283"/>
      <c r="Y152" s="283"/>
      <c r="Z152" s="283"/>
      <c r="AA152" s="283"/>
      <c r="AB152" s="287"/>
      <c r="AC152" s="160" t="str">
        <f>IF(OR($D152="",$E152="",GlobalParameters!$C$12=""),"",MIN(VLOOKUP($AG152,IC_Req!$A$2:$J$82,10),$AD152))</f>
        <v/>
      </c>
      <c r="AD152" s="283"/>
      <c r="AE152" s="283"/>
      <c r="AF152" s="159"/>
      <c r="AG152" s="134" t="e">
        <f>VLOOKUP($D152,IC_Req!$N$2:$O$10,2)+VLOOKUP($E152,IC_Req!$P$2:$Q$4,2)+VLOOKUP(GlobalParameters!$C$12,IC_Req!$R$2:$S$4,2)</f>
        <v>#N/A</v>
      </c>
    </row>
    <row r="153" spans="1:33" x14ac:dyDescent="0.25">
      <c r="A153" s="133"/>
      <c r="B153" s="283"/>
      <c r="C153" s="283"/>
      <c r="D153" s="284"/>
      <c r="E153" s="284"/>
      <c r="F153" s="285"/>
      <c r="G153" s="155" t="str">
        <f t="shared" si="14"/>
        <v/>
      </c>
      <c r="H153" s="156" t="str">
        <f>IF(OR($D153="",$E153=""),"",VLOOKUP($AG153,IC_Req!$A$2:$J$82,5))</f>
        <v/>
      </c>
      <c r="I153" s="285"/>
      <c r="J153" s="155" t="str">
        <f t="shared" si="15"/>
        <v/>
      </c>
      <c r="K153" s="156" t="str">
        <f>IF(OR($D153="",$E153=""),"",VLOOKUP($AG153,IC_Req!$A$2:$J$82,6))</f>
        <v/>
      </c>
      <c r="L153" s="285"/>
      <c r="M153" s="155" t="str">
        <f t="shared" si="16"/>
        <v/>
      </c>
      <c r="N153" s="156" t="str">
        <f>IF(OR($D153="",$E153=""),"",VLOOKUP($AG153,IC_Req!$A$2:$J$82,7))</f>
        <v/>
      </c>
      <c r="O153" s="287"/>
      <c r="P153" s="166" t="str">
        <f t="shared" si="17"/>
        <v/>
      </c>
      <c r="Q153" s="156" t="str">
        <f>IF(OR($D153="",$E153=""),"",VLOOKUP($AG153,IC_Req!$A$2:$J$82,8))</f>
        <v/>
      </c>
      <c r="R153" s="287"/>
      <c r="S153" s="166" t="str">
        <f t="shared" si="18"/>
        <v/>
      </c>
      <c r="T153" s="156" t="str">
        <f>IF(OR($D153="",$E153=""),"",VLOOKUP($AG153,IC_Req!$A$2:$J$82,9))</f>
        <v/>
      </c>
      <c r="U153" s="157" t="str">
        <f t="shared" si="13"/>
        <v/>
      </c>
      <c r="V153" s="158" t="str">
        <f>IF(OR($D153="",$E153="",GlobalParameters!$C$12=""),"",$AC153)</f>
        <v/>
      </c>
      <c r="W153" s="159"/>
      <c r="X153" s="283"/>
      <c r="Y153" s="283"/>
      <c r="Z153" s="283"/>
      <c r="AA153" s="283"/>
      <c r="AB153" s="287"/>
      <c r="AC153" s="160" t="str">
        <f>IF(OR($D153="",$E153="",GlobalParameters!$C$12=""),"",MIN(VLOOKUP($AG153,IC_Req!$A$2:$J$82,10),$AD153))</f>
        <v/>
      </c>
      <c r="AD153" s="283"/>
      <c r="AE153" s="283"/>
      <c r="AF153" s="159"/>
      <c r="AG153" s="134" t="e">
        <f>VLOOKUP($D153,IC_Req!$N$2:$O$10,2)+VLOOKUP($E153,IC_Req!$P$2:$Q$4,2)+VLOOKUP(GlobalParameters!$C$12,IC_Req!$R$2:$S$4,2)</f>
        <v>#N/A</v>
      </c>
    </row>
    <row r="154" spans="1:33" x14ac:dyDescent="0.25">
      <c r="A154" s="133"/>
      <c r="B154" s="283"/>
      <c r="C154" s="283"/>
      <c r="D154" s="284"/>
      <c r="E154" s="284"/>
      <c r="F154" s="285"/>
      <c r="G154" s="155" t="str">
        <f t="shared" si="14"/>
        <v/>
      </c>
      <c r="H154" s="156" t="str">
        <f>IF(OR($D154="",$E154=""),"",VLOOKUP($AG154,IC_Req!$A$2:$J$82,5))</f>
        <v/>
      </c>
      <c r="I154" s="285"/>
      <c r="J154" s="155" t="str">
        <f t="shared" si="15"/>
        <v/>
      </c>
      <c r="K154" s="156" t="str">
        <f>IF(OR($D154="",$E154=""),"",VLOOKUP($AG154,IC_Req!$A$2:$J$82,6))</f>
        <v/>
      </c>
      <c r="L154" s="285"/>
      <c r="M154" s="155" t="str">
        <f t="shared" si="16"/>
        <v/>
      </c>
      <c r="N154" s="156" t="str">
        <f>IF(OR($D154="",$E154=""),"",VLOOKUP($AG154,IC_Req!$A$2:$J$82,7))</f>
        <v/>
      </c>
      <c r="O154" s="287"/>
      <c r="P154" s="166" t="str">
        <f t="shared" si="17"/>
        <v/>
      </c>
      <c r="Q154" s="156" t="str">
        <f>IF(OR($D154="",$E154=""),"",VLOOKUP($AG154,IC_Req!$A$2:$J$82,8))</f>
        <v/>
      </c>
      <c r="R154" s="287"/>
      <c r="S154" s="166" t="str">
        <f t="shared" si="18"/>
        <v/>
      </c>
      <c r="T154" s="156" t="str">
        <f>IF(OR($D154="",$E154=""),"",VLOOKUP($AG154,IC_Req!$A$2:$J$82,9))</f>
        <v/>
      </c>
      <c r="U154" s="157" t="str">
        <f t="shared" si="13"/>
        <v/>
      </c>
      <c r="V154" s="158" t="str">
        <f>IF(OR($D154="",$E154="",GlobalParameters!$C$12=""),"",$AC154)</f>
        <v/>
      </c>
      <c r="W154" s="159"/>
      <c r="X154" s="283"/>
      <c r="Y154" s="283"/>
      <c r="Z154" s="283"/>
      <c r="AA154" s="283"/>
      <c r="AB154" s="287"/>
      <c r="AC154" s="160" t="str">
        <f>IF(OR($D154="",$E154="",GlobalParameters!$C$12=""),"",MIN(VLOOKUP($AG154,IC_Req!$A$2:$J$82,10),$AD154))</f>
        <v/>
      </c>
      <c r="AD154" s="283"/>
      <c r="AE154" s="283"/>
      <c r="AF154" s="159"/>
      <c r="AG154" s="134" t="e">
        <f>VLOOKUP($D154,IC_Req!$N$2:$O$10,2)+VLOOKUP($E154,IC_Req!$P$2:$Q$4,2)+VLOOKUP(GlobalParameters!$C$12,IC_Req!$R$2:$S$4,2)</f>
        <v>#N/A</v>
      </c>
    </row>
    <row r="155" spans="1:33" x14ac:dyDescent="0.25">
      <c r="A155" s="133"/>
      <c r="B155" s="283"/>
      <c r="C155" s="283"/>
      <c r="D155" s="284"/>
      <c r="E155" s="284"/>
      <c r="F155" s="285"/>
      <c r="G155" s="155" t="str">
        <f t="shared" si="14"/>
        <v/>
      </c>
      <c r="H155" s="156" t="str">
        <f>IF(OR($D155="",$E155=""),"",VLOOKUP($AG155,IC_Req!$A$2:$J$82,5))</f>
        <v/>
      </c>
      <c r="I155" s="285"/>
      <c r="J155" s="155" t="str">
        <f t="shared" si="15"/>
        <v/>
      </c>
      <c r="K155" s="156" t="str">
        <f>IF(OR($D155="",$E155=""),"",VLOOKUP($AG155,IC_Req!$A$2:$J$82,6))</f>
        <v/>
      </c>
      <c r="L155" s="285"/>
      <c r="M155" s="155" t="str">
        <f t="shared" si="16"/>
        <v/>
      </c>
      <c r="N155" s="156" t="str">
        <f>IF(OR($D155="",$E155=""),"",VLOOKUP($AG155,IC_Req!$A$2:$J$82,7))</f>
        <v/>
      </c>
      <c r="O155" s="287"/>
      <c r="P155" s="166" t="str">
        <f t="shared" si="17"/>
        <v/>
      </c>
      <c r="Q155" s="156" t="str">
        <f>IF(OR($D155="",$E155=""),"",VLOOKUP($AG155,IC_Req!$A$2:$J$82,8))</f>
        <v/>
      </c>
      <c r="R155" s="287"/>
      <c r="S155" s="166" t="str">
        <f t="shared" si="18"/>
        <v/>
      </c>
      <c r="T155" s="156" t="str">
        <f>IF(OR($D155="",$E155=""),"",VLOOKUP($AG155,IC_Req!$A$2:$J$82,9))</f>
        <v/>
      </c>
      <c r="U155" s="157" t="str">
        <f t="shared" si="13"/>
        <v/>
      </c>
      <c r="V155" s="158" t="str">
        <f>IF(OR($D155="",$E155="",GlobalParameters!$C$12=""),"",$AC155)</f>
        <v/>
      </c>
      <c r="W155" s="159"/>
      <c r="X155" s="283"/>
      <c r="Y155" s="283"/>
      <c r="Z155" s="283"/>
      <c r="AA155" s="283"/>
      <c r="AB155" s="287"/>
      <c r="AC155" s="160" t="str">
        <f>IF(OR($D155="",$E155="",GlobalParameters!$C$12=""),"",MIN(VLOOKUP($AG155,IC_Req!$A$2:$J$82,10),$AD155))</f>
        <v/>
      </c>
      <c r="AD155" s="283"/>
      <c r="AE155" s="283"/>
      <c r="AF155" s="159"/>
      <c r="AG155" s="134" t="e">
        <f>VLOOKUP($D155,IC_Req!$N$2:$O$10,2)+VLOOKUP($E155,IC_Req!$P$2:$Q$4,2)+VLOOKUP(GlobalParameters!$C$12,IC_Req!$R$2:$S$4,2)</f>
        <v>#N/A</v>
      </c>
    </row>
    <row r="156" spans="1:33" x14ac:dyDescent="0.25">
      <c r="A156" s="133"/>
      <c r="B156" s="283"/>
      <c r="C156" s="283"/>
      <c r="D156" s="284"/>
      <c r="E156" s="284"/>
      <c r="F156" s="285"/>
      <c r="G156" s="155" t="str">
        <f t="shared" si="14"/>
        <v/>
      </c>
      <c r="H156" s="156" t="str">
        <f>IF(OR($D156="",$E156=""),"",VLOOKUP($AG156,IC_Req!$A$2:$J$82,5))</f>
        <v/>
      </c>
      <c r="I156" s="285"/>
      <c r="J156" s="155" t="str">
        <f t="shared" si="15"/>
        <v/>
      </c>
      <c r="K156" s="156" t="str">
        <f>IF(OR($D156="",$E156=""),"",VLOOKUP($AG156,IC_Req!$A$2:$J$82,6))</f>
        <v/>
      </c>
      <c r="L156" s="285"/>
      <c r="M156" s="155" t="str">
        <f t="shared" si="16"/>
        <v/>
      </c>
      <c r="N156" s="156" t="str">
        <f>IF(OR($D156="",$E156=""),"",VLOOKUP($AG156,IC_Req!$A$2:$J$82,7))</f>
        <v/>
      </c>
      <c r="O156" s="287"/>
      <c r="P156" s="166" t="str">
        <f t="shared" si="17"/>
        <v/>
      </c>
      <c r="Q156" s="156" t="str">
        <f>IF(OR($D156="",$E156=""),"",VLOOKUP($AG156,IC_Req!$A$2:$J$82,8))</f>
        <v/>
      </c>
      <c r="R156" s="287"/>
      <c r="S156" s="166" t="str">
        <f t="shared" si="18"/>
        <v/>
      </c>
      <c r="T156" s="156" t="str">
        <f>IF(OR($D156="",$E156=""),"",VLOOKUP($AG156,IC_Req!$A$2:$J$82,9))</f>
        <v/>
      </c>
      <c r="U156" s="157" t="str">
        <f t="shared" si="13"/>
        <v/>
      </c>
      <c r="V156" s="158" t="str">
        <f>IF(OR($D156="",$E156="",GlobalParameters!$C$12=""),"",$AC156)</f>
        <v/>
      </c>
      <c r="W156" s="159"/>
      <c r="X156" s="283"/>
      <c r="Y156" s="283"/>
      <c r="Z156" s="283"/>
      <c r="AA156" s="283"/>
      <c r="AB156" s="287"/>
      <c r="AC156" s="160" t="str">
        <f>IF(OR($D156="",$E156="",GlobalParameters!$C$12=""),"",MIN(VLOOKUP($AG156,IC_Req!$A$2:$J$82,10),$AD156))</f>
        <v/>
      </c>
      <c r="AD156" s="283"/>
      <c r="AE156" s="283"/>
      <c r="AF156" s="159"/>
      <c r="AG156" s="134" t="e">
        <f>VLOOKUP($D156,IC_Req!$N$2:$O$10,2)+VLOOKUP($E156,IC_Req!$P$2:$Q$4,2)+VLOOKUP(GlobalParameters!$C$12,IC_Req!$R$2:$S$4,2)</f>
        <v>#N/A</v>
      </c>
    </row>
    <row r="157" spans="1:33" x14ac:dyDescent="0.25">
      <c r="A157" s="133"/>
      <c r="B157" s="283"/>
      <c r="C157" s="283"/>
      <c r="D157" s="284"/>
      <c r="E157" s="284"/>
      <c r="F157" s="285"/>
      <c r="G157" s="155" t="str">
        <f t="shared" si="14"/>
        <v/>
      </c>
      <c r="H157" s="156" t="str">
        <f>IF(OR($D157="",$E157=""),"",VLOOKUP($AG157,IC_Req!$A$2:$J$82,5))</f>
        <v/>
      </c>
      <c r="I157" s="285"/>
      <c r="J157" s="155" t="str">
        <f t="shared" si="15"/>
        <v/>
      </c>
      <c r="K157" s="156" t="str">
        <f>IF(OR($D157="",$E157=""),"",VLOOKUP($AG157,IC_Req!$A$2:$J$82,6))</f>
        <v/>
      </c>
      <c r="L157" s="285"/>
      <c r="M157" s="155" t="str">
        <f t="shared" si="16"/>
        <v/>
      </c>
      <c r="N157" s="156" t="str">
        <f>IF(OR($D157="",$E157=""),"",VLOOKUP($AG157,IC_Req!$A$2:$J$82,7))</f>
        <v/>
      </c>
      <c r="O157" s="287"/>
      <c r="P157" s="166" t="str">
        <f t="shared" si="17"/>
        <v/>
      </c>
      <c r="Q157" s="156" t="str">
        <f>IF(OR($D157="",$E157=""),"",VLOOKUP($AG157,IC_Req!$A$2:$J$82,8))</f>
        <v/>
      </c>
      <c r="R157" s="287"/>
      <c r="S157" s="166" t="str">
        <f t="shared" si="18"/>
        <v/>
      </c>
      <c r="T157" s="156" t="str">
        <f>IF(OR($D157="",$E157=""),"",VLOOKUP($AG157,IC_Req!$A$2:$J$82,9))</f>
        <v/>
      </c>
      <c r="U157" s="157" t="str">
        <f t="shared" si="13"/>
        <v/>
      </c>
      <c r="V157" s="158" t="str">
        <f>IF(OR($D157="",$E157="",GlobalParameters!$C$12=""),"",$AC157)</f>
        <v/>
      </c>
      <c r="W157" s="159"/>
      <c r="X157" s="283"/>
      <c r="Y157" s="283"/>
      <c r="Z157" s="283"/>
      <c r="AA157" s="283"/>
      <c r="AB157" s="287"/>
      <c r="AC157" s="160" t="str">
        <f>IF(OR($D157="",$E157="",GlobalParameters!$C$12=""),"",MIN(VLOOKUP($AG157,IC_Req!$A$2:$J$82,10),$AD157))</f>
        <v/>
      </c>
      <c r="AD157" s="283"/>
      <c r="AE157" s="283"/>
      <c r="AF157" s="159"/>
      <c r="AG157" s="134" t="e">
        <f>VLOOKUP($D157,IC_Req!$N$2:$O$10,2)+VLOOKUP($E157,IC_Req!$P$2:$Q$4,2)+VLOOKUP(GlobalParameters!$C$12,IC_Req!$R$2:$S$4,2)</f>
        <v>#N/A</v>
      </c>
    </row>
    <row r="158" spans="1:33" x14ac:dyDescent="0.25">
      <c r="A158" s="133"/>
      <c r="B158" s="283"/>
      <c r="C158" s="283"/>
      <c r="D158" s="284"/>
      <c r="E158" s="284"/>
      <c r="F158" s="285"/>
      <c r="G158" s="155" t="str">
        <f t="shared" si="14"/>
        <v/>
      </c>
      <c r="H158" s="156" t="str">
        <f>IF(OR($D158="",$E158=""),"",VLOOKUP($AG158,IC_Req!$A$2:$J$82,5))</f>
        <v/>
      </c>
      <c r="I158" s="285"/>
      <c r="J158" s="155" t="str">
        <f t="shared" si="15"/>
        <v/>
      </c>
      <c r="K158" s="156" t="str">
        <f>IF(OR($D158="",$E158=""),"",VLOOKUP($AG158,IC_Req!$A$2:$J$82,6))</f>
        <v/>
      </c>
      <c r="L158" s="285"/>
      <c r="M158" s="155" t="str">
        <f t="shared" si="16"/>
        <v/>
      </c>
      <c r="N158" s="156" t="str">
        <f>IF(OR($D158="",$E158=""),"",VLOOKUP($AG158,IC_Req!$A$2:$J$82,7))</f>
        <v/>
      </c>
      <c r="O158" s="287"/>
      <c r="P158" s="166" t="str">
        <f t="shared" si="17"/>
        <v/>
      </c>
      <c r="Q158" s="156" t="str">
        <f>IF(OR($D158="",$E158=""),"",VLOOKUP($AG158,IC_Req!$A$2:$J$82,8))</f>
        <v/>
      </c>
      <c r="R158" s="287"/>
      <c r="S158" s="166" t="str">
        <f t="shared" si="18"/>
        <v/>
      </c>
      <c r="T158" s="156" t="str">
        <f>IF(OR($D158="",$E158=""),"",VLOOKUP($AG158,IC_Req!$A$2:$J$82,9))</f>
        <v/>
      </c>
      <c r="U158" s="157" t="str">
        <f t="shared" si="13"/>
        <v/>
      </c>
      <c r="V158" s="158" t="str">
        <f>IF(OR($D158="",$E158="",GlobalParameters!$C$12=""),"",$AC158)</f>
        <v/>
      </c>
      <c r="W158" s="159"/>
      <c r="X158" s="283"/>
      <c r="Y158" s="283"/>
      <c r="Z158" s="283"/>
      <c r="AA158" s="283"/>
      <c r="AB158" s="287"/>
      <c r="AC158" s="160" t="str">
        <f>IF(OR($D158="",$E158="",GlobalParameters!$C$12=""),"",MIN(VLOOKUP($AG158,IC_Req!$A$2:$J$82,10),$AD158))</f>
        <v/>
      </c>
      <c r="AD158" s="283"/>
      <c r="AE158" s="283"/>
      <c r="AF158" s="159"/>
      <c r="AG158" s="134" t="e">
        <f>VLOOKUP($D158,IC_Req!$N$2:$O$10,2)+VLOOKUP($E158,IC_Req!$P$2:$Q$4,2)+VLOOKUP(GlobalParameters!$C$12,IC_Req!$R$2:$S$4,2)</f>
        <v>#N/A</v>
      </c>
    </row>
    <row r="159" spans="1:33" x14ac:dyDescent="0.25">
      <c r="A159" s="133"/>
      <c r="B159" s="283"/>
      <c r="C159" s="283"/>
      <c r="D159" s="284"/>
      <c r="E159" s="284"/>
      <c r="F159" s="285"/>
      <c r="G159" s="155" t="str">
        <f t="shared" si="14"/>
        <v/>
      </c>
      <c r="H159" s="156" t="str">
        <f>IF(OR($D159="",$E159=""),"",VLOOKUP($AG159,IC_Req!$A$2:$J$82,5))</f>
        <v/>
      </c>
      <c r="I159" s="285"/>
      <c r="J159" s="155" t="str">
        <f t="shared" si="15"/>
        <v/>
      </c>
      <c r="K159" s="156" t="str">
        <f>IF(OR($D159="",$E159=""),"",VLOOKUP($AG159,IC_Req!$A$2:$J$82,6))</f>
        <v/>
      </c>
      <c r="L159" s="285"/>
      <c r="M159" s="155" t="str">
        <f t="shared" si="16"/>
        <v/>
      </c>
      <c r="N159" s="156" t="str">
        <f>IF(OR($D159="",$E159=""),"",VLOOKUP($AG159,IC_Req!$A$2:$J$82,7))</f>
        <v/>
      </c>
      <c r="O159" s="287"/>
      <c r="P159" s="166" t="str">
        <f t="shared" si="17"/>
        <v/>
      </c>
      <c r="Q159" s="156" t="str">
        <f>IF(OR($D159="",$E159=""),"",VLOOKUP($AG159,IC_Req!$A$2:$J$82,8))</f>
        <v/>
      </c>
      <c r="R159" s="287"/>
      <c r="S159" s="166" t="str">
        <f t="shared" si="18"/>
        <v/>
      </c>
      <c r="T159" s="156" t="str">
        <f>IF(OR($D159="",$E159=""),"",VLOOKUP($AG159,IC_Req!$A$2:$J$82,9))</f>
        <v/>
      </c>
      <c r="U159" s="157" t="str">
        <f t="shared" si="13"/>
        <v/>
      </c>
      <c r="V159" s="158" t="str">
        <f>IF(OR($D159="",$E159="",GlobalParameters!$C$12=""),"",$AC159)</f>
        <v/>
      </c>
      <c r="W159" s="159"/>
      <c r="X159" s="283"/>
      <c r="Y159" s="283"/>
      <c r="Z159" s="283"/>
      <c r="AA159" s="283"/>
      <c r="AB159" s="287"/>
      <c r="AC159" s="160" t="str">
        <f>IF(OR($D159="",$E159="",GlobalParameters!$C$12=""),"",MIN(VLOOKUP($AG159,IC_Req!$A$2:$J$82,10),$AD159))</f>
        <v/>
      </c>
      <c r="AD159" s="283"/>
      <c r="AE159" s="283"/>
      <c r="AF159" s="159"/>
      <c r="AG159" s="134" t="e">
        <f>VLOOKUP($D159,IC_Req!$N$2:$O$10,2)+VLOOKUP($E159,IC_Req!$P$2:$Q$4,2)+VLOOKUP(GlobalParameters!$C$12,IC_Req!$R$2:$S$4,2)</f>
        <v>#N/A</v>
      </c>
    </row>
    <row r="160" spans="1:33" x14ac:dyDescent="0.25">
      <c r="A160" s="133"/>
      <c r="B160" s="283"/>
      <c r="C160" s="283"/>
      <c r="D160" s="284"/>
      <c r="E160" s="284"/>
      <c r="F160" s="285"/>
      <c r="G160" s="155" t="str">
        <f t="shared" si="14"/>
        <v/>
      </c>
      <c r="H160" s="156" t="str">
        <f>IF(OR($D160="",$E160=""),"",VLOOKUP($AG160,IC_Req!$A$2:$J$82,5))</f>
        <v/>
      </c>
      <c r="I160" s="285"/>
      <c r="J160" s="155" t="str">
        <f t="shared" si="15"/>
        <v/>
      </c>
      <c r="K160" s="156" t="str">
        <f>IF(OR($D160="",$E160=""),"",VLOOKUP($AG160,IC_Req!$A$2:$J$82,6))</f>
        <v/>
      </c>
      <c r="L160" s="285"/>
      <c r="M160" s="155" t="str">
        <f t="shared" si="16"/>
        <v/>
      </c>
      <c r="N160" s="156" t="str">
        <f>IF(OR($D160="",$E160=""),"",VLOOKUP($AG160,IC_Req!$A$2:$J$82,7))</f>
        <v/>
      </c>
      <c r="O160" s="287"/>
      <c r="P160" s="166" t="str">
        <f t="shared" si="17"/>
        <v/>
      </c>
      <c r="Q160" s="156" t="str">
        <f>IF(OR($D160="",$E160=""),"",VLOOKUP($AG160,IC_Req!$A$2:$J$82,8))</f>
        <v/>
      </c>
      <c r="R160" s="287"/>
      <c r="S160" s="166" t="str">
        <f t="shared" si="18"/>
        <v/>
      </c>
      <c r="T160" s="156" t="str">
        <f>IF(OR($D160="",$E160=""),"",VLOOKUP($AG160,IC_Req!$A$2:$J$82,9))</f>
        <v/>
      </c>
      <c r="U160" s="157" t="str">
        <f t="shared" si="13"/>
        <v/>
      </c>
      <c r="V160" s="158" t="str">
        <f>IF(OR($D160="",$E160="",GlobalParameters!$C$12=""),"",$AC160)</f>
        <v/>
      </c>
      <c r="W160" s="159"/>
      <c r="X160" s="283"/>
      <c r="Y160" s="283"/>
      <c r="Z160" s="283"/>
      <c r="AA160" s="283"/>
      <c r="AB160" s="287"/>
      <c r="AC160" s="160" t="str">
        <f>IF(OR($D160="",$E160="",GlobalParameters!$C$12=""),"",MIN(VLOOKUP($AG160,IC_Req!$A$2:$J$82,10),$AD160))</f>
        <v/>
      </c>
      <c r="AD160" s="283"/>
      <c r="AE160" s="283"/>
      <c r="AF160" s="159"/>
      <c r="AG160" s="134" t="e">
        <f>VLOOKUP($D160,IC_Req!$N$2:$O$10,2)+VLOOKUP($E160,IC_Req!$P$2:$Q$4,2)+VLOOKUP(GlobalParameters!$C$12,IC_Req!$R$2:$S$4,2)</f>
        <v>#N/A</v>
      </c>
    </row>
    <row r="161" spans="1:33" x14ac:dyDescent="0.25">
      <c r="A161" s="133"/>
      <c r="B161" s="283"/>
      <c r="C161" s="283"/>
      <c r="D161" s="284"/>
      <c r="E161" s="284"/>
      <c r="F161" s="285"/>
      <c r="G161" s="155" t="str">
        <f t="shared" si="14"/>
        <v/>
      </c>
      <c r="H161" s="156" t="str">
        <f>IF(OR($D161="",$E161=""),"",VLOOKUP($AG161,IC_Req!$A$2:$J$82,5))</f>
        <v/>
      </c>
      <c r="I161" s="285"/>
      <c r="J161" s="155" t="str">
        <f t="shared" si="15"/>
        <v/>
      </c>
      <c r="K161" s="156" t="str">
        <f>IF(OR($D161="",$E161=""),"",VLOOKUP($AG161,IC_Req!$A$2:$J$82,6))</f>
        <v/>
      </c>
      <c r="L161" s="285"/>
      <c r="M161" s="155" t="str">
        <f t="shared" si="16"/>
        <v/>
      </c>
      <c r="N161" s="156" t="str">
        <f>IF(OR($D161="",$E161=""),"",VLOOKUP($AG161,IC_Req!$A$2:$J$82,7))</f>
        <v/>
      </c>
      <c r="O161" s="287"/>
      <c r="P161" s="166" t="str">
        <f t="shared" si="17"/>
        <v/>
      </c>
      <c r="Q161" s="156" t="str">
        <f>IF(OR($D161="",$E161=""),"",VLOOKUP($AG161,IC_Req!$A$2:$J$82,8))</f>
        <v/>
      </c>
      <c r="R161" s="287"/>
      <c r="S161" s="166" t="str">
        <f t="shared" si="18"/>
        <v/>
      </c>
      <c r="T161" s="156" t="str">
        <f>IF(OR($D161="",$E161=""),"",VLOOKUP($AG161,IC_Req!$A$2:$J$82,9))</f>
        <v/>
      </c>
      <c r="U161" s="157" t="str">
        <f t="shared" si="13"/>
        <v/>
      </c>
      <c r="V161" s="158" t="str">
        <f>IF(OR($D161="",$E161="",GlobalParameters!$C$12=""),"",$AC161)</f>
        <v/>
      </c>
      <c r="W161" s="159"/>
      <c r="X161" s="283"/>
      <c r="Y161" s="283"/>
      <c r="Z161" s="283"/>
      <c r="AA161" s="283"/>
      <c r="AB161" s="287"/>
      <c r="AC161" s="160" t="str">
        <f>IF(OR($D161="",$E161="",GlobalParameters!$C$12=""),"",MIN(VLOOKUP($AG161,IC_Req!$A$2:$J$82,10),$AD161))</f>
        <v/>
      </c>
      <c r="AD161" s="283"/>
      <c r="AE161" s="283"/>
      <c r="AF161" s="159"/>
      <c r="AG161" s="134" t="e">
        <f>VLOOKUP($D161,IC_Req!$N$2:$O$10,2)+VLOOKUP($E161,IC_Req!$P$2:$Q$4,2)+VLOOKUP(GlobalParameters!$C$12,IC_Req!$R$2:$S$4,2)</f>
        <v>#N/A</v>
      </c>
    </row>
    <row r="162" spans="1:33" x14ac:dyDescent="0.25">
      <c r="A162" s="133"/>
      <c r="B162" s="283"/>
      <c r="C162" s="283"/>
      <c r="D162" s="284"/>
      <c r="E162" s="284"/>
      <c r="F162" s="285"/>
      <c r="G162" s="155" t="str">
        <f t="shared" si="14"/>
        <v/>
      </c>
      <c r="H162" s="156" t="str">
        <f>IF(OR($D162="",$E162=""),"",VLOOKUP($AG162,IC_Req!$A$2:$J$82,5))</f>
        <v/>
      </c>
      <c r="I162" s="285"/>
      <c r="J162" s="155" t="str">
        <f t="shared" si="15"/>
        <v/>
      </c>
      <c r="K162" s="156" t="str">
        <f>IF(OR($D162="",$E162=""),"",VLOOKUP($AG162,IC_Req!$A$2:$J$82,6))</f>
        <v/>
      </c>
      <c r="L162" s="285"/>
      <c r="M162" s="155" t="str">
        <f t="shared" si="16"/>
        <v/>
      </c>
      <c r="N162" s="156" t="str">
        <f>IF(OR($D162="",$E162=""),"",VLOOKUP($AG162,IC_Req!$A$2:$J$82,7))</f>
        <v/>
      </c>
      <c r="O162" s="287"/>
      <c r="P162" s="166" t="str">
        <f t="shared" si="17"/>
        <v/>
      </c>
      <c r="Q162" s="156" t="str">
        <f>IF(OR($D162="",$E162=""),"",VLOOKUP($AG162,IC_Req!$A$2:$J$82,8))</f>
        <v/>
      </c>
      <c r="R162" s="287"/>
      <c r="S162" s="166" t="str">
        <f t="shared" si="18"/>
        <v/>
      </c>
      <c r="T162" s="156" t="str">
        <f>IF(OR($D162="",$E162=""),"",VLOOKUP($AG162,IC_Req!$A$2:$J$82,9))</f>
        <v/>
      </c>
      <c r="U162" s="157" t="str">
        <f t="shared" si="13"/>
        <v/>
      </c>
      <c r="V162" s="158" t="str">
        <f>IF(OR($D162="",$E162="",GlobalParameters!$C$12=""),"",$AC162)</f>
        <v/>
      </c>
      <c r="W162" s="159"/>
      <c r="X162" s="283"/>
      <c r="Y162" s="283"/>
      <c r="Z162" s="283"/>
      <c r="AA162" s="283"/>
      <c r="AB162" s="287"/>
      <c r="AC162" s="160" t="str">
        <f>IF(OR($D162="",$E162="",GlobalParameters!$C$12=""),"",MIN(VLOOKUP($AG162,IC_Req!$A$2:$J$82,10),$AD162))</f>
        <v/>
      </c>
      <c r="AD162" s="283"/>
      <c r="AE162" s="283"/>
      <c r="AF162" s="159"/>
      <c r="AG162" s="134" t="e">
        <f>VLOOKUP($D162,IC_Req!$N$2:$O$10,2)+VLOOKUP($E162,IC_Req!$P$2:$Q$4,2)+VLOOKUP(GlobalParameters!$C$12,IC_Req!$R$2:$S$4,2)</f>
        <v>#N/A</v>
      </c>
    </row>
    <row r="163" spans="1:33" x14ac:dyDescent="0.25">
      <c r="A163" s="133"/>
      <c r="B163" s="283"/>
      <c r="C163" s="283"/>
      <c r="D163" s="284"/>
      <c r="E163" s="284"/>
      <c r="F163" s="285"/>
      <c r="G163" s="155" t="str">
        <f t="shared" si="14"/>
        <v/>
      </c>
      <c r="H163" s="156" t="str">
        <f>IF(OR($D163="",$E163=""),"",VLOOKUP($AG163,IC_Req!$A$2:$J$82,5))</f>
        <v/>
      </c>
      <c r="I163" s="285"/>
      <c r="J163" s="155" t="str">
        <f t="shared" si="15"/>
        <v/>
      </c>
      <c r="K163" s="156" t="str">
        <f>IF(OR($D163="",$E163=""),"",VLOOKUP($AG163,IC_Req!$A$2:$J$82,6))</f>
        <v/>
      </c>
      <c r="L163" s="285"/>
      <c r="M163" s="155" t="str">
        <f t="shared" si="16"/>
        <v/>
      </c>
      <c r="N163" s="156" t="str">
        <f>IF(OR($D163="",$E163=""),"",VLOOKUP($AG163,IC_Req!$A$2:$J$82,7))</f>
        <v/>
      </c>
      <c r="O163" s="287"/>
      <c r="P163" s="166" t="str">
        <f t="shared" si="17"/>
        <v/>
      </c>
      <c r="Q163" s="156" t="str">
        <f>IF(OR($D163="",$E163=""),"",VLOOKUP($AG163,IC_Req!$A$2:$J$82,8))</f>
        <v/>
      </c>
      <c r="R163" s="287"/>
      <c r="S163" s="166" t="str">
        <f t="shared" si="18"/>
        <v/>
      </c>
      <c r="T163" s="156" t="str">
        <f>IF(OR($D163="",$E163=""),"",VLOOKUP($AG163,IC_Req!$A$2:$J$82,9))</f>
        <v/>
      </c>
      <c r="U163" s="157" t="str">
        <f t="shared" si="13"/>
        <v/>
      </c>
      <c r="V163" s="158" t="str">
        <f>IF(OR($D163="",$E163="",GlobalParameters!$C$12=""),"",$AC163)</f>
        <v/>
      </c>
      <c r="W163" s="159"/>
      <c r="X163" s="283"/>
      <c r="Y163" s="283"/>
      <c r="Z163" s="283"/>
      <c r="AA163" s="283"/>
      <c r="AB163" s="287"/>
      <c r="AC163" s="160" t="str">
        <f>IF(OR($D163="",$E163="",GlobalParameters!$C$12=""),"",MIN(VLOOKUP($AG163,IC_Req!$A$2:$J$82,10),$AD163))</f>
        <v/>
      </c>
      <c r="AD163" s="283"/>
      <c r="AE163" s="283"/>
      <c r="AF163" s="159"/>
      <c r="AG163" s="134" t="e">
        <f>VLOOKUP($D163,IC_Req!$N$2:$O$10,2)+VLOOKUP($E163,IC_Req!$P$2:$Q$4,2)+VLOOKUP(GlobalParameters!$C$12,IC_Req!$R$2:$S$4,2)</f>
        <v>#N/A</v>
      </c>
    </row>
    <row r="164" spans="1:33" x14ac:dyDescent="0.25">
      <c r="A164" s="133"/>
      <c r="B164" s="283"/>
      <c r="C164" s="283"/>
      <c r="D164" s="284"/>
      <c r="E164" s="284"/>
      <c r="F164" s="285"/>
      <c r="G164" s="155" t="str">
        <f t="shared" si="14"/>
        <v/>
      </c>
      <c r="H164" s="156" t="str">
        <f>IF(OR($D164="",$E164=""),"",VLOOKUP($AG164,IC_Req!$A$2:$J$82,5))</f>
        <v/>
      </c>
      <c r="I164" s="285"/>
      <c r="J164" s="155" t="str">
        <f t="shared" si="15"/>
        <v/>
      </c>
      <c r="K164" s="156" t="str">
        <f>IF(OR($D164="",$E164=""),"",VLOOKUP($AG164,IC_Req!$A$2:$J$82,6))</f>
        <v/>
      </c>
      <c r="L164" s="285"/>
      <c r="M164" s="155" t="str">
        <f t="shared" si="16"/>
        <v/>
      </c>
      <c r="N164" s="156" t="str">
        <f>IF(OR($D164="",$E164=""),"",VLOOKUP($AG164,IC_Req!$A$2:$J$82,7))</f>
        <v/>
      </c>
      <c r="O164" s="287"/>
      <c r="P164" s="166" t="str">
        <f t="shared" si="17"/>
        <v/>
      </c>
      <c r="Q164" s="156" t="str">
        <f>IF(OR($D164="",$E164=""),"",VLOOKUP($AG164,IC_Req!$A$2:$J$82,8))</f>
        <v/>
      </c>
      <c r="R164" s="287"/>
      <c r="S164" s="166" t="str">
        <f t="shared" si="18"/>
        <v/>
      </c>
      <c r="T164" s="156" t="str">
        <f>IF(OR($D164="",$E164=""),"",VLOOKUP($AG164,IC_Req!$A$2:$J$82,9))</f>
        <v/>
      </c>
      <c r="U164" s="157" t="str">
        <f t="shared" si="13"/>
        <v/>
      </c>
      <c r="V164" s="158" t="str">
        <f>IF(OR($D164="",$E164="",GlobalParameters!$C$12=""),"",$AC164)</f>
        <v/>
      </c>
      <c r="W164" s="159"/>
      <c r="X164" s="283"/>
      <c r="Y164" s="283"/>
      <c r="Z164" s="283"/>
      <c r="AA164" s="283"/>
      <c r="AB164" s="287"/>
      <c r="AC164" s="160" t="str">
        <f>IF(OR($D164="",$E164="",GlobalParameters!$C$12=""),"",MIN(VLOOKUP($AG164,IC_Req!$A$2:$J$82,10),$AD164))</f>
        <v/>
      </c>
      <c r="AD164" s="283"/>
      <c r="AE164" s="283"/>
      <c r="AF164" s="159"/>
      <c r="AG164" s="134" t="e">
        <f>VLOOKUP($D164,IC_Req!$N$2:$O$10,2)+VLOOKUP($E164,IC_Req!$P$2:$Q$4,2)+VLOOKUP(GlobalParameters!$C$12,IC_Req!$R$2:$S$4,2)</f>
        <v>#N/A</v>
      </c>
    </row>
    <row r="165" spans="1:33" x14ac:dyDescent="0.25">
      <c r="A165" s="133"/>
      <c r="B165" s="283"/>
      <c r="C165" s="283"/>
      <c r="D165" s="284"/>
      <c r="E165" s="284"/>
      <c r="F165" s="285"/>
      <c r="G165" s="155" t="str">
        <f t="shared" si="14"/>
        <v/>
      </c>
      <c r="H165" s="156" t="str">
        <f>IF(OR($D165="",$E165=""),"",VLOOKUP($AG165,IC_Req!$A$2:$J$82,5))</f>
        <v/>
      </c>
      <c r="I165" s="285"/>
      <c r="J165" s="155" t="str">
        <f t="shared" si="15"/>
        <v/>
      </c>
      <c r="K165" s="156" t="str">
        <f>IF(OR($D165="",$E165=""),"",VLOOKUP($AG165,IC_Req!$A$2:$J$82,6))</f>
        <v/>
      </c>
      <c r="L165" s="285"/>
      <c r="M165" s="155" t="str">
        <f t="shared" si="16"/>
        <v/>
      </c>
      <c r="N165" s="156" t="str">
        <f>IF(OR($D165="",$E165=""),"",VLOOKUP($AG165,IC_Req!$A$2:$J$82,7))</f>
        <v/>
      </c>
      <c r="O165" s="287"/>
      <c r="P165" s="166" t="str">
        <f t="shared" si="17"/>
        <v/>
      </c>
      <c r="Q165" s="156" t="str">
        <f>IF(OR($D165="",$E165=""),"",VLOOKUP($AG165,IC_Req!$A$2:$J$82,8))</f>
        <v/>
      </c>
      <c r="R165" s="287"/>
      <c r="S165" s="166" t="str">
        <f t="shared" si="18"/>
        <v/>
      </c>
      <c r="T165" s="156" t="str">
        <f>IF(OR($D165="",$E165=""),"",VLOOKUP($AG165,IC_Req!$A$2:$J$82,9))</f>
        <v/>
      </c>
      <c r="U165" s="157" t="str">
        <f t="shared" si="13"/>
        <v/>
      </c>
      <c r="V165" s="158" t="str">
        <f>IF(OR($D165="",$E165="",GlobalParameters!$C$12=""),"",$AC165)</f>
        <v/>
      </c>
      <c r="W165" s="159"/>
      <c r="X165" s="283"/>
      <c r="Y165" s="283"/>
      <c r="Z165" s="283"/>
      <c r="AA165" s="283"/>
      <c r="AB165" s="287"/>
      <c r="AC165" s="160" t="str">
        <f>IF(OR($D165="",$E165="",GlobalParameters!$C$12=""),"",MIN(VLOOKUP($AG165,IC_Req!$A$2:$J$82,10),$AD165))</f>
        <v/>
      </c>
      <c r="AD165" s="283"/>
      <c r="AE165" s="283"/>
      <c r="AF165" s="159"/>
      <c r="AG165" s="134" t="e">
        <f>VLOOKUP($D165,IC_Req!$N$2:$O$10,2)+VLOOKUP($E165,IC_Req!$P$2:$Q$4,2)+VLOOKUP(GlobalParameters!$C$12,IC_Req!$R$2:$S$4,2)</f>
        <v>#N/A</v>
      </c>
    </row>
    <row r="166" spans="1:33" x14ac:dyDescent="0.25">
      <c r="A166" s="133"/>
      <c r="B166" s="283"/>
      <c r="C166" s="283"/>
      <c r="D166" s="284"/>
      <c r="E166" s="284"/>
      <c r="F166" s="285"/>
      <c r="G166" s="155" t="str">
        <f t="shared" si="14"/>
        <v/>
      </c>
      <c r="H166" s="156" t="str">
        <f>IF(OR($D166="",$E166=""),"",VLOOKUP($AG166,IC_Req!$A$2:$J$82,5))</f>
        <v/>
      </c>
      <c r="I166" s="285"/>
      <c r="J166" s="155" t="str">
        <f t="shared" si="15"/>
        <v/>
      </c>
      <c r="K166" s="156" t="str">
        <f>IF(OR($D166="",$E166=""),"",VLOOKUP($AG166,IC_Req!$A$2:$J$82,6))</f>
        <v/>
      </c>
      <c r="L166" s="285"/>
      <c r="M166" s="155" t="str">
        <f t="shared" si="16"/>
        <v/>
      </c>
      <c r="N166" s="156" t="str">
        <f>IF(OR($D166="",$E166=""),"",VLOOKUP($AG166,IC_Req!$A$2:$J$82,7))</f>
        <v/>
      </c>
      <c r="O166" s="287"/>
      <c r="P166" s="166" t="str">
        <f t="shared" si="17"/>
        <v/>
      </c>
      <c r="Q166" s="156" t="str">
        <f>IF(OR($D166="",$E166=""),"",VLOOKUP($AG166,IC_Req!$A$2:$J$82,8))</f>
        <v/>
      </c>
      <c r="R166" s="287"/>
      <c r="S166" s="166" t="str">
        <f t="shared" si="18"/>
        <v/>
      </c>
      <c r="T166" s="156" t="str">
        <f>IF(OR($D166="",$E166=""),"",VLOOKUP($AG166,IC_Req!$A$2:$J$82,9))</f>
        <v/>
      </c>
      <c r="U166" s="157" t="str">
        <f t="shared" si="13"/>
        <v/>
      </c>
      <c r="V166" s="158" t="str">
        <f>IF(OR($D166="",$E166="",GlobalParameters!$C$12=""),"",$AC166)</f>
        <v/>
      </c>
      <c r="W166" s="159"/>
      <c r="X166" s="283"/>
      <c r="Y166" s="283"/>
      <c r="Z166" s="283"/>
      <c r="AA166" s="283"/>
      <c r="AB166" s="287"/>
      <c r="AC166" s="160" t="str">
        <f>IF(OR($D166="",$E166="",GlobalParameters!$C$12=""),"",MIN(VLOOKUP($AG166,IC_Req!$A$2:$J$82,10),$AD166))</f>
        <v/>
      </c>
      <c r="AD166" s="283"/>
      <c r="AE166" s="283"/>
      <c r="AF166" s="159"/>
      <c r="AG166" s="134" t="e">
        <f>VLOOKUP($D166,IC_Req!$N$2:$O$10,2)+VLOOKUP($E166,IC_Req!$P$2:$Q$4,2)+VLOOKUP(GlobalParameters!$C$12,IC_Req!$R$2:$S$4,2)</f>
        <v>#N/A</v>
      </c>
    </row>
    <row r="167" spans="1:33" x14ac:dyDescent="0.25">
      <c r="A167" s="133"/>
      <c r="B167" s="283"/>
      <c r="C167" s="283"/>
      <c r="D167" s="284"/>
      <c r="E167" s="284"/>
      <c r="F167" s="285"/>
      <c r="G167" s="155" t="str">
        <f t="shared" si="14"/>
        <v/>
      </c>
      <c r="H167" s="156" t="str">
        <f>IF(OR($D167="",$E167=""),"",VLOOKUP($AG167,IC_Req!$A$2:$J$82,5))</f>
        <v/>
      </c>
      <c r="I167" s="285"/>
      <c r="J167" s="155" t="str">
        <f t="shared" si="15"/>
        <v/>
      </c>
      <c r="K167" s="156" t="str">
        <f>IF(OR($D167="",$E167=""),"",VLOOKUP($AG167,IC_Req!$A$2:$J$82,6))</f>
        <v/>
      </c>
      <c r="L167" s="285"/>
      <c r="M167" s="155" t="str">
        <f t="shared" si="16"/>
        <v/>
      </c>
      <c r="N167" s="156" t="str">
        <f>IF(OR($D167="",$E167=""),"",VLOOKUP($AG167,IC_Req!$A$2:$J$82,7))</f>
        <v/>
      </c>
      <c r="O167" s="287"/>
      <c r="P167" s="166" t="str">
        <f t="shared" si="17"/>
        <v/>
      </c>
      <c r="Q167" s="156" t="str">
        <f>IF(OR($D167="",$E167=""),"",VLOOKUP($AG167,IC_Req!$A$2:$J$82,8))</f>
        <v/>
      </c>
      <c r="R167" s="287"/>
      <c r="S167" s="166" t="str">
        <f t="shared" si="18"/>
        <v/>
      </c>
      <c r="T167" s="156" t="str">
        <f>IF(OR($D167="",$E167=""),"",VLOOKUP($AG167,IC_Req!$A$2:$J$82,9))</f>
        <v/>
      </c>
      <c r="U167" s="157" t="str">
        <f t="shared" si="13"/>
        <v/>
      </c>
      <c r="V167" s="158" t="str">
        <f>IF(OR($D167="",$E167="",GlobalParameters!$C$12=""),"",$AC167)</f>
        <v/>
      </c>
      <c r="W167" s="159"/>
      <c r="X167" s="283"/>
      <c r="Y167" s="283"/>
      <c r="Z167" s="283"/>
      <c r="AA167" s="283"/>
      <c r="AB167" s="287"/>
      <c r="AC167" s="160" t="str">
        <f>IF(OR($D167="",$E167="",GlobalParameters!$C$12=""),"",MIN(VLOOKUP($AG167,IC_Req!$A$2:$J$82,10),$AD167))</f>
        <v/>
      </c>
      <c r="AD167" s="283"/>
      <c r="AE167" s="283"/>
      <c r="AF167" s="159"/>
      <c r="AG167" s="134" t="e">
        <f>VLOOKUP($D167,IC_Req!$N$2:$O$10,2)+VLOOKUP($E167,IC_Req!$P$2:$Q$4,2)+VLOOKUP(GlobalParameters!$C$12,IC_Req!$R$2:$S$4,2)</f>
        <v>#N/A</v>
      </c>
    </row>
    <row r="168" spans="1:33" x14ac:dyDescent="0.25">
      <c r="A168" s="133"/>
      <c r="B168" s="283"/>
      <c r="C168" s="283"/>
      <c r="D168" s="284"/>
      <c r="E168" s="284"/>
      <c r="F168" s="285"/>
      <c r="G168" s="155" t="str">
        <f t="shared" si="14"/>
        <v/>
      </c>
      <c r="H168" s="156" t="str">
        <f>IF(OR($D168="",$E168=""),"",VLOOKUP($AG168,IC_Req!$A$2:$J$82,5))</f>
        <v/>
      </c>
      <c r="I168" s="285"/>
      <c r="J168" s="155" t="str">
        <f t="shared" si="15"/>
        <v/>
      </c>
      <c r="K168" s="156" t="str">
        <f>IF(OR($D168="",$E168=""),"",VLOOKUP($AG168,IC_Req!$A$2:$J$82,6))</f>
        <v/>
      </c>
      <c r="L168" s="285"/>
      <c r="M168" s="155" t="str">
        <f t="shared" si="16"/>
        <v/>
      </c>
      <c r="N168" s="156" t="str">
        <f>IF(OR($D168="",$E168=""),"",VLOOKUP($AG168,IC_Req!$A$2:$J$82,7))</f>
        <v/>
      </c>
      <c r="O168" s="287"/>
      <c r="P168" s="166" t="str">
        <f t="shared" si="17"/>
        <v/>
      </c>
      <c r="Q168" s="156" t="str">
        <f>IF(OR($D168="",$E168=""),"",VLOOKUP($AG168,IC_Req!$A$2:$J$82,8))</f>
        <v/>
      </c>
      <c r="R168" s="287"/>
      <c r="S168" s="166" t="str">
        <f t="shared" si="18"/>
        <v/>
      </c>
      <c r="T168" s="156" t="str">
        <f>IF(OR($D168="",$E168=""),"",VLOOKUP($AG168,IC_Req!$A$2:$J$82,9))</f>
        <v/>
      </c>
      <c r="U168" s="157" t="str">
        <f t="shared" si="13"/>
        <v/>
      </c>
      <c r="V168" s="158" t="str">
        <f>IF(OR($D168="",$E168="",GlobalParameters!$C$12=""),"",$AC168)</f>
        <v/>
      </c>
      <c r="W168" s="159"/>
      <c r="X168" s="283"/>
      <c r="Y168" s="283"/>
      <c r="Z168" s="283"/>
      <c r="AA168" s="283"/>
      <c r="AB168" s="287"/>
      <c r="AC168" s="160" t="str">
        <f>IF(OR($D168="",$E168="",GlobalParameters!$C$12=""),"",MIN(VLOOKUP($AG168,IC_Req!$A$2:$J$82,10),$AD168))</f>
        <v/>
      </c>
      <c r="AD168" s="283"/>
      <c r="AE168" s="283"/>
      <c r="AF168" s="159"/>
      <c r="AG168" s="134" t="e">
        <f>VLOOKUP($D168,IC_Req!$N$2:$O$10,2)+VLOOKUP($E168,IC_Req!$P$2:$Q$4,2)+VLOOKUP(GlobalParameters!$C$12,IC_Req!$R$2:$S$4,2)</f>
        <v>#N/A</v>
      </c>
    </row>
    <row r="169" spans="1:33" x14ac:dyDescent="0.25">
      <c r="A169" s="133"/>
      <c r="B169" s="283"/>
      <c r="C169" s="283"/>
      <c r="D169" s="284"/>
      <c r="E169" s="284"/>
      <c r="F169" s="285"/>
      <c r="G169" s="155" t="str">
        <f t="shared" si="14"/>
        <v/>
      </c>
      <c r="H169" s="156" t="str">
        <f>IF(OR($D169="",$E169=""),"",VLOOKUP($AG169,IC_Req!$A$2:$J$82,5))</f>
        <v/>
      </c>
      <c r="I169" s="285"/>
      <c r="J169" s="155" t="str">
        <f t="shared" si="15"/>
        <v/>
      </c>
      <c r="K169" s="156" t="str">
        <f>IF(OR($D169="",$E169=""),"",VLOOKUP($AG169,IC_Req!$A$2:$J$82,6))</f>
        <v/>
      </c>
      <c r="L169" s="285"/>
      <c r="M169" s="155" t="str">
        <f t="shared" si="16"/>
        <v/>
      </c>
      <c r="N169" s="156" t="str">
        <f>IF(OR($D169="",$E169=""),"",VLOOKUP($AG169,IC_Req!$A$2:$J$82,7))</f>
        <v/>
      </c>
      <c r="O169" s="287"/>
      <c r="P169" s="166" t="str">
        <f t="shared" si="17"/>
        <v/>
      </c>
      <c r="Q169" s="156" t="str">
        <f>IF(OR($D169="",$E169=""),"",VLOOKUP($AG169,IC_Req!$A$2:$J$82,8))</f>
        <v/>
      </c>
      <c r="R169" s="287"/>
      <c r="S169" s="166" t="str">
        <f t="shared" si="18"/>
        <v/>
      </c>
      <c r="T169" s="156" t="str">
        <f>IF(OR($D169="",$E169=""),"",VLOOKUP($AG169,IC_Req!$A$2:$J$82,9))</f>
        <v/>
      </c>
      <c r="U169" s="157" t="str">
        <f t="shared" ref="U169:U232" si="19">IF($D169="","",$K$6+AE169)</f>
        <v/>
      </c>
      <c r="V169" s="158" t="str">
        <f>IF(OR($D169="",$E169="",GlobalParameters!$C$12=""),"",$AC169)</f>
        <v/>
      </c>
      <c r="W169" s="159"/>
      <c r="X169" s="283"/>
      <c r="Y169" s="283"/>
      <c r="Z169" s="283"/>
      <c r="AA169" s="283"/>
      <c r="AB169" s="287"/>
      <c r="AC169" s="160" t="str">
        <f>IF(OR($D169="",$E169="",GlobalParameters!$C$12=""),"",MIN(VLOOKUP($AG169,IC_Req!$A$2:$J$82,10),$AD169))</f>
        <v/>
      </c>
      <c r="AD169" s="283"/>
      <c r="AE169" s="283"/>
      <c r="AF169" s="159"/>
      <c r="AG169" s="134" t="e">
        <f>VLOOKUP($D169,IC_Req!$N$2:$O$10,2)+VLOOKUP($E169,IC_Req!$P$2:$Q$4,2)+VLOOKUP(GlobalParameters!$C$12,IC_Req!$R$2:$S$4,2)</f>
        <v>#N/A</v>
      </c>
    </row>
    <row r="170" spans="1:33" x14ac:dyDescent="0.25">
      <c r="A170" s="133"/>
      <c r="B170" s="283"/>
      <c r="C170" s="283"/>
      <c r="D170" s="284"/>
      <c r="E170" s="284"/>
      <c r="F170" s="285"/>
      <c r="G170" s="155" t="str">
        <f t="shared" si="14"/>
        <v/>
      </c>
      <c r="H170" s="156" t="str">
        <f>IF(OR($D170="",$E170=""),"",VLOOKUP($AG170,IC_Req!$A$2:$J$82,5))</f>
        <v/>
      </c>
      <c r="I170" s="285"/>
      <c r="J170" s="155" t="str">
        <f t="shared" si="15"/>
        <v/>
      </c>
      <c r="K170" s="156" t="str">
        <f>IF(OR($D170="",$E170=""),"",VLOOKUP($AG170,IC_Req!$A$2:$J$82,6))</f>
        <v/>
      </c>
      <c r="L170" s="285"/>
      <c r="M170" s="155" t="str">
        <f t="shared" si="16"/>
        <v/>
      </c>
      <c r="N170" s="156" t="str">
        <f>IF(OR($D170="",$E170=""),"",VLOOKUP($AG170,IC_Req!$A$2:$J$82,7))</f>
        <v/>
      </c>
      <c r="O170" s="287"/>
      <c r="P170" s="166" t="str">
        <f t="shared" si="17"/>
        <v/>
      </c>
      <c r="Q170" s="156" t="str">
        <f>IF(OR($D170="",$E170=""),"",VLOOKUP($AG170,IC_Req!$A$2:$J$82,8))</f>
        <v/>
      </c>
      <c r="R170" s="287"/>
      <c r="S170" s="166" t="str">
        <f t="shared" si="18"/>
        <v/>
      </c>
      <c r="T170" s="156" t="str">
        <f>IF(OR($D170="",$E170=""),"",VLOOKUP($AG170,IC_Req!$A$2:$J$82,9))</f>
        <v/>
      </c>
      <c r="U170" s="157" t="str">
        <f t="shared" si="19"/>
        <v/>
      </c>
      <c r="V170" s="158" t="str">
        <f>IF(OR($D170="",$E170="",GlobalParameters!$C$12=""),"",$AC170)</f>
        <v/>
      </c>
      <c r="W170" s="159"/>
      <c r="X170" s="283"/>
      <c r="Y170" s="283"/>
      <c r="Z170" s="283"/>
      <c r="AA170" s="283"/>
      <c r="AB170" s="287"/>
      <c r="AC170" s="160" t="str">
        <f>IF(OR($D170="",$E170="",GlobalParameters!$C$12=""),"",MIN(VLOOKUP($AG170,IC_Req!$A$2:$J$82,10),$AD170))</f>
        <v/>
      </c>
      <c r="AD170" s="283"/>
      <c r="AE170" s="283"/>
      <c r="AF170" s="159"/>
      <c r="AG170" s="134" t="e">
        <f>VLOOKUP($D170,IC_Req!$N$2:$O$10,2)+VLOOKUP($E170,IC_Req!$P$2:$Q$4,2)+VLOOKUP(GlobalParameters!$C$12,IC_Req!$R$2:$S$4,2)</f>
        <v>#N/A</v>
      </c>
    </row>
    <row r="171" spans="1:33" x14ac:dyDescent="0.25">
      <c r="A171" s="133"/>
      <c r="B171" s="283"/>
      <c r="C171" s="283"/>
      <c r="D171" s="284"/>
      <c r="E171" s="284"/>
      <c r="F171" s="285"/>
      <c r="G171" s="155" t="str">
        <f t="shared" si="14"/>
        <v/>
      </c>
      <c r="H171" s="156" t="str">
        <f>IF(OR($D171="",$E171=""),"",VLOOKUP($AG171,IC_Req!$A$2:$J$82,5))</f>
        <v/>
      </c>
      <c r="I171" s="285"/>
      <c r="J171" s="155" t="str">
        <f t="shared" si="15"/>
        <v/>
      </c>
      <c r="K171" s="156" t="str">
        <f>IF(OR($D171="",$E171=""),"",VLOOKUP($AG171,IC_Req!$A$2:$J$82,6))</f>
        <v/>
      </c>
      <c r="L171" s="285"/>
      <c r="M171" s="155" t="str">
        <f t="shared" si="16"/>
        <v/>
      </c>
      <c r="N171" s="156" t="str">
        <f>IF(OR($D171="",$E171=""),"",VLOOKUP($AG171,IC_Req!$A$2:$J$82,7))</f>
        <v/>
      </c>
      <c r="O171" s="287"/>
      <c r="P171" s="166" t="str">
        <f t="shared" si="17"/>
        <v/>
      </c>
      <c r="Q171" s="156" t="str">
        <f>IF(OR($D171="",$E171=""),"",VLOOKUP($AG171,IC_Req!$A$2:$J$82,8))</f>
        <v/>
      </c>
      <c r="R171" s="287"/>
      <c r="S171" s="166" t="str">
        <f t="shared" si="18"/>
        <v/>
      </c>
      <c r="T171" s="156" t="str">
        <f>IF(OR($D171="",$E171=""),"",VLOOKUP($AG171,IC_Req!$A$2:$J$82,9))</f>
        <v/>
      </c>
      <c r="U171" s="157" t="str">
        <f t="shared" si="19"/>
        <v/>
      </c>
      <c r="V171" s="158" t="str">
        <f>IF(OR($D171="",$E171="",GlobalParameters!$C$12=""),"",$AC171)</f>
        <v/>
      </c>
      <c r="W171" s="159"/>
      <c r="X171" s="283"/>
      <c r="Y171" s="283"/>
      <c r="Z171" s="283"/>
      <c r="AA171" s="283"/>
      <c r="AB171" s="287"/>
      <c r="AC171" s="160" t="str">
        <f>IF(OR($D171="",$E171="",GlobalParameters!$C$12=""),"",MIN(VLOOKUP($AG171,IC_Req!$A$2:$J$82,10),$AD171))</f>
        <v/>
      </c>
      <c r="AD171" s="283"/>
      <c r="AE171" s="283"/>
      <c r="AF171" s="159"/>
      <c r="AG171" s="134" t="e">
        <f>VLOOKUP($D171,IC_Req!$N$2:$O$10,2)+VLOOKUP($E171,IC_Req!$P$2:$Q$4,2)+VLOOKUP(GlobalParameters!$C$12,IC_Req!$R$2:$S$4,2)</f>
        <v>#N/A</v>
      </c>
    </row>
    <row r="172" spans="1:33" x14ac:dyDescent="0.25">
      <c r="A172" s="133"/>
      <c r="B172" s="283"/>
      <c r="C172" s="283"/>
      <c r="D172" s="284"/>
      <c r="E172" s="284"/>
      <c r="F172" s="285"/>
      <c r="G172" s="155" t="str">
        <f t="shared" si="14"/>
        <v/>
      </c>
      <c r="H172" s="156" t="str">
        <f>IF(OR($D172="",$E172=""),"",VLOOKUP($AG172,IC_Req!$A$2:$J$82,5))</f>
        <v/>
      </c>
      <c r="I172" s="285"/>
      <c r="J172" s="155" t="str">
        <f t="shared" si="15"/>
        <v/>
      </c>
      <c r="K172" s="156" t="str">
        <f>IF(OR($D172="",$E172=""),"",VLOOKUP($AG172,IC_Req!$A$2:$J$82,6))</f>
        <v/>
      </c>
      <c r="L172" s="285"/>
      <c r="M172" s="155" t="str">
        <f t="shared" si="16"/>
        <v/>
      </c>
      <c r="N172" s="156" t="str">
        <f>IF(OR($D172="",$E172=""),"",VLOOKUP($AG172,IC_Req!$A$2:$J$82,7))</f>
        <v/>
      </c>
      <c r="O172" s="287"/>
      <c r="P172" s="166" t="str">
        <f t="shared" si="17"/>
        <v/>
      </c>
      <c r="Q172" s="156" t="str">
        <f>IF(OR($D172="",$E172=""),"",VLOOKUP($AG172,IC_Req!$A$2:$J$82,8))</f>
        <v/>
      </c>
      <c r="R172" s="287"/>
      <c r="S172" s="166" t="str">
        <f t="shared" si="18"/>
        <v/>
      </c>
      <c r="T172" s="156" t="str">
        <f>IF(OR($D172="",$E172=""),"",VLOOKUP($AG172,IC_Req!$A$2:$J$82,9))</f>
        <v/>
      </c>
      <c r="U172" s="157" t="str">
        <f t="shared" si="19"/>
        <v/>
      </c>
      <c r="V172" s="158" t="str">
        <f>IF(OR($D172="",$E172="",GlobalParameters!$C$12=""),"",$AC172)</f>
        <v/>
      </c>
      <c r="W172" s="159"/>
      <c r="X172" s="283"/>
      <c r="Y172" s="283"/>
      <c r="Z172" s="283"/>
      <c r="AA172" s="283"/>
      <c r="AB172" s="287"/>
      <c r="AC172" s="160" t="str">
        <f>IF(OR($D172="",$E172="",GlobalParameters!$C$12=""),"",MIN(VLOOKUP($AG172,IC_Req!$A$2:$J$82,10),$AD172))</f>
        <v/>
      </c>
      <c r="AD172" s="283"/>
      <c r="AE172" s="283"/>
      <c r="AF172" s="159"/>
      <c r="AG172" s="134" t="e">
        <f>VLOOKUP($D172,IC_Req!$N$2:$O$10,2)+VLOOKUP($E172,IC_Req!$P$2:$Q$4,2)+VLOOKUP(GlobalParameters!$C$12,IC_Req!$R$2:$S$4,2)</f>
        <v>#N/A</v>
      </c>
    </row>
    <row r="173" spans="1:33" x14ac:dyDescent="0.25">
      <c r="A173" s="133"/>
      <c r="B173" s="283"/>
      <c r="C173" s="283"/>
      <c r="D173" s="284"/>
      <c r="E173" s="284"/>
      <c r="F173" s="285"/>
      <c r="G173" s="155" t="str">
        <f t="shared" si="14"/>
        <v/>
      </c>
      <c r="H173" s="156" t="str">
        <f>IF(OR($D173="",$E173=""),"",VLOOKUP($AG173,IC_Req!$A$2:$J$82,5))</f>
        <v/>
      </c>
      <c r="I173" s="285"/>
      <c r="J173" s="155" t="str">
        <f t="shared" si="15"/>
        <v/>
      </c>
      <c r="K173" s="156" t="str">
        <f>IF(OR($D173="",$E173=""),"",VLOOKUP($AG173,IC_Req!$A$2:$J$82,6))</f>
        <v/>
      </c>
      <c r="L173" s="285"/>
      <c r="M173" s="155" t="str">
        <f t="shared" si="16"/>
        <v/>
      </c>
      <c r="N173" s="156" t="str">
        <f>IF(OR($D173="",$E173=""),"",VLOOKUP($AG173,IC_Req!$A$2:$J$82,7))</f>
        <v/>
      </c>
      <c r="O173" s="287"/>
      <c r="P173" s="166" t="str">
        <f t="shared" si="17"/>
        <v/>
      </c>
      <c r="Q173" s="156" t="str">
        <f>IF(OR($D173="",$E173=""),"",VLOOKUP($AG173,IC_Req!$A$2:$J$82,8))</f>
        <v/>
      </c>
      <c r="R173" s="287"/>
      <c r="S173" s="166" t="str">
        <f t="shared" si="18"/>
        <v/>
      </c>
      <c r="T173" s="156" t="str">
        <f>IF(OR($D173="",$E173=""),"",VLOOKUP($AG173,IC_Req!$A$2:$J$82,9))</f>
        <v/>
      </c>
      <c r="U173" s="157" t="str">
        <f t="shared" si="19"/>
        <v/>
      </c>
      <c r="V173" s="158" t="str">
        <f>IF(OR($D173="",$E173="",GlobalParameters!$C$12=""),"",$AC173)</f>
        <v/>
      </c>
      <c r="W173" s="159"/>
      <c r="X173" s="283"/>
      <c r="Y173" s="283"/>
      <c r="Z173" s="283"/>
      <c r="AA173" s="283"/>
      <c r="AB173" s="287"/>
      <c r="AC173" s="160" t="str">
        <f>IF(OR($D173="",$E173="",GlobalParameters!$C$12=""),"",MIN(VLOOKUP($AG173,IC_Req!$A$2:$J$82,10),$AD173))</f>
        <v/>
      </c>
      <c r="AD173" s="283"/>
      <c r="AE173" s="283"/>
      <c r="AF173" s="159"/>
      <c r="AG173" s="134" t="e">
        <f>VLOOKUP($D173,IC_Req!$N$2:$O$10,2)+VLOOKUP($E173,IC_Req!$P$2:$Q$4,2)+VLOOKUP(GlobalParameters!$C$12,IC_Req!$R$2:$S$4,2)</f>
        <v>#N/A</v>
      </c>
    </row>
    <row r="174" spans="1:33" x14ac:dyDescent="0.25">
      <c r="A174" s="133"/>
      <c r="B174" s="283"/>
      <c r="C174" s="283"/>
      <c r="D174" s="284"/>
      <c r="E174" s="284"/>
      <c r="F174" s="285"/>
      <c r="G174" s="155" t="str">
        <f t="shared" si="14"/>
        <v/>
      </c>
      <c r="H174" s="156" t="str">
        <f>IF(OR($D174="",$E174=""),"",VLOOKUP($AG174,IC_Req!$A$2:$J$82,5))</f>
        <v/>
      </c>
      <c r="I174" s="285"/>
      <c r="J174" s="155" t="str">
        <f t="shared" si="15"/>
        <v/>
      </c>
      <c r="K174" s="156" t="str">
        <f>IF(OR($D174="",$E174=""),"",VLOOKUP($AG174,IC_Req!$A$2:$J$82,6))</f>
        <v/>
      </c>
      <c r="L174" s="285"/>
      <c r="M174" s="155" t="str">
        <f t="shared" si="16"/>
        <v/>
      </c>
      <c r="N174" s="156" t="str">
        <f>IF(OR($D174="",$E174=""),"",VLOOKUP($AG174,IC_Req!$A$2:$J$82,7))</f>
        <v/>
      </c>
      <c r="O174" s="287"/>
      <c r="P174" s="166" t="str">
        <f t="shared" si="17"/>
        <v/>
      </c>
      <c r="Q174" s="156" t="str">
        <f>IF(OR($D174="",$E174=""),"",VLOOKUP($AG174,IC_Req!$A$2:$J$82,8))</f>
        <v/>
      </c>
      <c r="R174" s="287"/>
      <c r="S174" s="166" t="str">
        <f t="shared" si="18"/>
        <v/>
      </c>
      <c r="T174" s="156" t="str">
        <f>IF(OR($D174="",$E174=""),"",VLOOKUP($AG174,IC_Req!$A$2:$J$82,9))</f>
        <v/>
      </c>
      <c r="U174" s="157" t="str">
        <f t="shared" si="19"/>
        <v/>
      </c>
      <c r="V174" s="158" t="str">
        <f>IF(OR($D174="",$E174="",GlobalParameters!$C$12=""),"",$AC174)</f>
        <v/>
      </c>
      <c r="W174" s="159"/>
      <c r="X174" s="283"/>
      <c r="Y174" s="283"/>
      <c r="Z174" s="283"/>
      <c r="AA174" s="283"/>
      <c r="AB174" s="287"/>
      <c r="AC174" s="160" t="str">
        <f>IF(OR($D174="",$E174="",GlobalParameters!$C$12=""),"",MIN(VLOOKUP($AG174,IC_Req!$A$2:$J$82,10),$AD174))</f>
        <v/>
      </c>
      <c r="AD174" s="283"/>
      <c r="AE174" s="283"/>
      <c r="AF174" s="159"/>
      <c r="AG174" s="134" t="e">
        <f>VLOOKUP($D174,IC_Req!$N$2:$O$10,2)+VLOOKUP($E174,IC_Req!$P$2:$Q$4,2)+VLOOKUP(GlobalParameters!$C$12,IC_Req!$R$2:$S$4,2)</f>
        <v>#N/A</v>
      </c>
    </row>
    <row r="175" spans="1:33" x14ac:dyDescent="0.25">
      <c r="A175" s="133"/>
      <c r="B175" s="283"/>
      <c r="C175" s="283"/>
      <c r="D175" s="284"/>
      <c r="E175" s="284"/>
      <c r="F175" s="285"/>
      <c r="G175" s="155" t="str">
        <f t="shared" si="14"/>
        <v/>
      </c>
      <c r="H175" s="156" t="str">
        <f>IF(OR($D175="",$E175=""),"",VLOOKUP($AG175,IC_Req!$A$2:$J$82,5))</f>
        <v/>
      </c>
      <c r="I175" s="285"/>
      <c r="J175" s="155" t="str">
        <f t="shared" si="15"/>
        <v/>
      </c>
      <c r="K175" s="156" t="str">
        <f>IF(OR($D175="",$E175=""),"",VLOOKUP($AG175,IC_Req!$A$2:$J$82,6))</f>
        <v/>
      </c>
      <c r="L175" s="285"/>
      <c r="M175" s="155" t="str">
        <f t="shared" si="16"/>
        <v/>
      </c>
      <c r="N175" s="156" t="str">
        <f>IF(OR($D175="",$E175=""),"",VLOOKUP($AG175,IC_Req!$A$2:$J$82,7))</f>
        <v/>
      </c>
      <c r="O175" s="287"/>
      <c r="P175" s="166" t="str">
        <f t="shared" si="17"/>
        <v/>
      </c>
      <c r="Q175" s="156" t="str">
        <f>IF(OR($D175="",$E175=""),"",VLOOKUP($AG175,IC_Req!$A$2:$J$82,8))</f>
        <v/>
      </c>
      <c r="R175" s="287"/>
      <c r="S175" s="166" t="str">
        <f t="shared" si="18"/>
        <v/>
      </c>
      <c r="T175" s="156" t="str">
        <f>IF(OR($D175="",$E175=""),"",VLOOKUP($AG175,IC_Req!$A$2:$J$82,9))</f>
        <v/>
      </c>
      <c r="U175" s="157" t="str">
        <f t="shared" si="19"/>
        <v/>
      </c>
      <c r="V175" s="158" t="str">
        <f>IF(OR($D175="",$E175="",GlobalParameters!$C$12=""),"",$AC175)</f>
        <v/>
      </c>
      <c r="W175" s="159"/>
      <c r="X175" s="283"/>
      <c r="Y175" s="283"/>
      <c r="Z175" s="283"/>
      <c r="AA175" s="283"/>
      <c r="AB175" s="287"/>
      <c r="AC175" s="160" t="str">
        <f>IF(OR($D175="",$E175="",GlobalParameters!$C$12=""),"",MIN(VLOOKUP($AG175,IC_Req!$A$2:$J$82,10),$AD175))</f>
        <v/>
      </c>
      <c r="AD175" s="283"/>
      <c r="AE175" s="283"/>
      <c r="AF175" s="159"/>
      <c r="AG175" s="134" t="e">
        <f>VLOOKUP($D175,IC_Req!$N$2:$O$10,2)+VLOOKUP($E175,IC_Req!$P$2:$Q$4,2)+VLOOKUP(GlobalParameters!$C$12,IC_Req!$R$2:$S$4,2)</f>
        <v>#N/A</v>
      </c>
    </row>
    <row r="176" spans="1:33" x14ac:dyDescent="0.25">
      <c r="A176" s="133"/>
      <c r="B176" s="283"/>
      <c r="C176" s="283"/>
      <c r="D176" s="284"/>
      <c r="E176" s="284"/>
      <c r="F176" s="285"/>
      <c r="G176" s="155" t="str">
        <f t="shared" si="14"/>
        <v/>
      </c>
      <c r="H176" s="156" t="str">
        <f>IF(OR($D176="",$E176=""),"",VLOOKUP($AG176,IC_Req!$A$2:$J$82,5))</f>
        <v/>
      </c>
      <c r="I176" s="285"/>
      <c r="J176" s="155" t="str">
        <f t="shared" si="15"/>
        <v/>
      </c>
      <c r="K176" s="156" t="str">
        <f>IF(OR($D176="",$E176=""),"",VLOOKUP($AG176,IC_Req!$A$2:$J$82,6))</f>
        <v/>
      </c>
      <c r="L176" s="285"/>
      <c r="M176" s="155" t="str">
        <f t="shared" si="16"/>
        <v/>
      </c>
      <c r="N176" s="156" t="str">
        <f>IF(OR($D176="",$E176=""),"",VLOOKUP($AG176,IC_Req!$A$2:$J$82,7))</f>
        <v/>
      </c>
      <c r="O176" s="287"/>
      <c r="P176" s="166" t="str">
        <f t="shared" si="17"/>
        <v/>
      </c>
      <c r="Q176" s="156" t="str">
        <f>IF(OR($D176="",$E176=""),"",VLOOKUP($AG176,IC_Req!$A$2:$J$82,8))</f>
        <v/>
      </c>
      <c r="R176" s="287"/>
      <c r="S176" s="166" t="str">
        <f t="shared" si="18"/>
        <v/>
      </c>
      <c r="T176" s="156" t="str">
        <f>IF(OR($D176="",$E176=""),"",VLOOKUP($AG176,IC_Req!$A$2:$J$82,9))</f>
        <v/>
      </c>
      <c r="U176" s="157" t="str">
        <f t="shared" si="19"/>
        <v/>
      </c>
      <c r="V176" s="158" t="str">
        <f>IF(OR($D176="",$E176="",GlobalParameters!$C$12=""),"",$AC176)</f>
        <v/>
      </c>
      <c r="W176" s="159"/>
      <c r="X176" s="283"/>
      <c r="Y176" s="283"/>
      <c r="Z176" s="283"/>
      <c r="AA176" s="283"/>
      <c r="AB176" s="287"/>
      <c r="AC176" s="160" t="str">
        <f>IF(OR($D176="",$E176="",GlobalParameters!$C$12=""),"",MIN(VLOOKUP($AG176,IC_Req!$A$2:$J$82,10),$AD176))</f>
        <v/>
      </c>
      <c r="AD176" s="283"/>
      <c r="AE176" s="283"/>
      <c r="AF176" s="159"/>
      <c r="AG176" s="134" t="e">
        <f>VLOOKUP($D176,IC_Req!$N$2:$O$10,2)+VLOOKUP($E176,IC_Req!$P$2:$Q$4,2)+VLOOKUP(GlobalParameters!$C$12,IC_Req!$R$2:$S$4,2)</f>
        <v>#N/A</v>
      </c>
    </row>
    <row r="177" spans="1:33" x14ac:dyDescent="0.25">
      <c r="A177" s="133"/>
      <c r="B177" s="283"/>
      <c r="C177" s="283"/>
      <c r="D177" s="284"/>
      <c r="E177" s="284"/>
      <c r="F177" s="285"/>
      <c r="G177" s="155" t="str">
        <f t="shared" si="14"/>
        <v/>
      </c>
      <c r="H177" s="156" t="str">
        <f>IF(OR($D177="",$E177=""),"",VLOOKUP($AG177,IC_Req!$A$2:$J$82,5))</f>
        <v/>
      </c>
      <c r="I177" s="285"/>
      <c r="J177" s="155" t="str">
        <f t="shared" si="15"/>
        <v/>
      </c>
      <c r="K177" s="156" t="str">
        <f>IF(OR($D177="",$E177=""),"",VLOOKUP($AG177,IC_Req!$A$2:$J$82,6))</f>
        <v/>
      </c>
      <c r="L177" s="285"/>
      <c r="M177" s="155" t="str">
        <f t="shared" si="16"/>
        <v/>
      </c>
      <c r="N177" s="156" t="str">
        <f>IF(OR($D177="",$E177=""),"",VLOOKUP($AG177,IC_Req!$A$2:$J$82,7))</f>
        <v/>
      </c>
      <c r="O177" s="287"/>
      <c r="P177" s="166" t="str">
        <f t="shared" si="17"/>
        <v/>
      </c>
      <c r="Q177" s="156" t="str">
        <f>IF(OR($D177="",$E177=""),"",VLOOKUP($AG177,IC_Req!$A$2:$J$82,8))</f>
        <v/>
      </c>
      <c r="R177" s="287"/>
      <c r="S177" s="166" t="str">
        <f t="shared" si="18"/>
        <v/>
      </c>
      <c r="T177" s="156" t="str">
        <f>IF(OR($D177="",$E177=""),"",VLOOKUP($AG177,IC_Req!$A$2:$J$82,9))</f>
        <v/>
      </c>
      <c r="U177" s="157" t="str">
        <f t="shared" si="19"/>
        <v/>
      </c>
      <c r="V177" s="158" t="str">
        <f>IF(OR($D177="",$E177="",GlobalParameters!$C$12=""),"",$AC177)</f>
        <v/>
      </c>
      <c r="W177" s="159"/>
      <c r="X177" s="283"/>
      <c r="Y177" s="283"/>
      <c r="Z177" s="283"/>
      <c r="AA177" s="283"/>
      <c r="AB177" s="287"/>
      <c r="AC177" s="160" t="str">
        <f>IF(OR($D177="",$E177="",GlobalParameters!$C$12=""),"",MIN(VLOOKUP($AG177,IC_Req!$A$2:$J$82,10),$AD177))</f>
        <v/>
      </c>
      <c r="AD177" s="283"/>
      <c r="AE177" s="283"/>
      <c r="AF177" s="159"/>
      <c r="AG177" s="134" t="e">
        <f>VLOOKUP($D177,IC_Req!$N$2:$O$10,2)+VLOOKUP($E177,IC_Req!$P$2:$Q$4,2)+VLOOKUP(GlobalParameters!$C$12,IC_Req!$R$2:$S$4,2)</f>
        <v>#N/A</v>
      </c>
    </row>
    <row r="178" spans="1:33" x14ac:dyDescent="0.25">
      <c r="A178" s="133"/>
      <c r="B178" s="283"/>
      <c r="C178" s="283"/>
      <c r="D178" s="284"/>
      <c r="E178" s="284"/>
      <c r="F178" s="285"/>
      <c r="G178" s="155" t="str">
        <f t="shared" si="14"/>
        <v/>
      </c>
      <c r="H178" s="156" t="str">
        <f>IF(OR($D178="",$E178=""),"",VLOOKUP($AG178,IC_Req!$A$2:$J$82,5))</f>
        <v/>
      </c>
      <c r="I178" s="285"/>
      <c r="J178" s="155" t="str">
        <f t="shared" si="15"/>
        <v/>
      </c>
      <c r="K178" s="156" t="str">
        <f>IF(OR($D178="",$E178=""),"",VLOOKUP($AG178,IC_Req!$A$2:$J$82,6))</f>
        <v/>
      </c>
      <c r="L178" s="285"/>
      <c r="M178" s="155" t="str">
        <f t="shared" si="16"/>
        <v/>
      </c>
      <c r="N178" s="156" t="str">
        <f>IF(OR($D178="",$E178=""),"",VLOOKUP($AG178,IC_Req!$A$2:$J$82,7))</f>
        <v/>
      </c>
      <c r="O178" s="287"/>
      <c r="P178" s="166" t="str">
        <f t="shared" si="17"/>
        <v/>
      </c>
      <c r="Q178" s="156" t="str">
        <f>IF(OR($D178="",$E178=""),"",VLOOKUP($AG178,IC_Req!$A$2:$J$82,8))</f>
        <v/>
      </c>
      <c r="R178" s="287"/>
      <c r="S178" s="166" t="str">
        <f t="shared" si="18"/>
        <v/>
      </c>
      <c r="T178" s="156" t="str">
        <f>IF(OR($D178="",$E178=""),"",VLOOKUP($AG178,IC_Req!$A$2:$J$82,9))</f>
        <v/>
      </c>
      <c r="U178" s="157" t="str">
        <f t="shared" si="19"/>
        <v/>
      </c>
      <c r="V178" s="158" t="str">
        <f>IF(OR($D178="",$E178="",GlobalParameters!$C$12=""),"",$AC178)</f>
        <v/>
      </c>
      <c r="W178" s="159"/>
      <c r="X178" s="283"/>
      <c r="Y178" s="283"/>
      <c r="Z178" s="283"/>
      <c r="AA178" s="283"/>
      <c r="AB178" s="287"/>
      <c r="AC178" s="160" t="str">
        <f>IF(OR($D178="",$E178="",GlobalParameters!$C$12=""),"",MIN(VLOOKUP($AG178,IC_Req!$A$2:$J$82,10),$AD178))</f>
        <v/>
      </c>
      <c r="AD178" s="283"/>
      <c r="AE178" s="283"/>
      <c r="AF178" s="159"/>
      <c r="AG178" s="134" t="e">
        <f>VLOOKUP($D178,IC_Req!$N$2:$O$10,2)+VLOOKUP($E178,IC_Req!$P$2:$Q$4,2)+VLOOKUP(GlobalParameters!$C$12,IC_Req!$R$2:$S$4,2)</f>
        <v>#N/A</v>
      </c>
    </row>
    <row r="179" spans="1:33" x14ac:dyDescent="0.25">
      <c r="A179" s="133"/>
      <c r="B179" s="283"/>
      <c r="C179" s="283"/>
      <c r="D179" s="284"/>
      <c r="E179" s="284"/>
      <c r="F179" s="285"/>
      <c r="G179" s="155" t="str">
        <f t="shared" si="14"/>
        <v/>
      </c>
      <c r="H179" s="156" t="str">
        <f>IF(OR($D179="",$E179=""),"",VLOOKUP($AG179,IC_Req!$A$2:$J$82,5))</f>
        <v/>
      </c>
      <c r="I179" s="285"/>
      <c r="J179" s="155" t="str">
        <f t="shared" si="15"/>
        <v/>
      </c>
      <c r="K179" s="156" t="str">
        <f>IF(OR($D179="",$E179=""),"",VLOOKUP($AG179,IC_Req!$A$2:$J$82,6))</f>
        <v/>
      </c>
      <c r="L179" s="285"/>
      <c r="M179" s="155" t="str">
        <f t="shared" si="16"/>
        <v/>
      </c>
      <c r="N179" s="156" t="str">
        <f>IF(OR($D179="",$E179=""),"",VLOOKUP($AG179,IC_Req!$A$2:$J$82,7))</f>
        <v/>
      </c>
      <c r="O179" s="287"/>
      <c r="P179" s="166" t="str">
        <f t="shared" si="17"/>
        <v/>
      </c>
      <c r="Q179" s="156" t="str">
        <f>IF(OR($D179="",$E179=""),"",VLOOKUP($AG179,IC_Req!$A$2:$J$82,8))</f>
        <v/>
      </c>
      <c r="R179" s="287"/>
      <c r="S179" s="166" t="str">
        <f t="shared" si="18"/>
        <v/>
      </c>
      <c r="T179" s="156" t="str">
        <f>IF(OR($D179="",$E179=""),"",VLOOKUP($AG179,IC_Req!$A$2:$J$82,9))</f>
        <v/>
      </c>
      <c r="U179" s="157" t="str">
        <f t="shared" si="19"/>
        <v/>
      </c>
      <c r="V179" s="158" t="str">
        <f>IF(OR($D179="",$E179="",GlobalParameters!$C$12=""),"",$AC179)</f>
        <v/>
      </c>
      <c r="W179" s="159"/>
      <c r="X179" s="283"/>
      <c r="Y179" s="283"/>
      <c r="Z179" s="283"/>
      <c r="AA179" s="283"/>
      <c r="AB179" s="287"/>
      <c r="AC179" s="160" t="str">
        <f>IF(OR($D179="",$E179="",GlobalParameters!$C$12=""),"",MIN(VLOOKUP($AG179,IC_Req!$A$2:$J$82,10),$AD179))</f>
        <v/>
      </c>
      <c r="AD179" s="283"/>
      <c r="AE179" s="283"/>
      <c r="AF179" s="159"/>
      <c r="AG179" s="134" t="e">
        <f>VLOOKUP($D179,IC_Req!$N$2:$O$10,2)+VLOOKUP($E179,IC_Req!$P$2:$Q$4,2)+VLOOKUP(GlobalParameters!$C$12,IC_Req!$R$2:$S$4,2)</f>
        <v>#N/A</v>
      </c>
    </row>
    <row r="180" spans="1:33" x14ac:dyDescent="0.25">
      <c r="A180" s="133"/>
      <c r="B180" s="283"/>
      <c r="C180" s="283"/>
      <c r="D180" s="284"/>
      <c r="E180" s="284"/>
      <c r="F180" s="285"/>
      <c r="G180" s="155" t="str">
        <f t="shared" si="14"/>
        <v/>
      </c>
      <c r="H180" s="156" t="str">
        <f>IF(OR($D180="",$E180=""),"",VLOOKUP($AG180,IC_Req!$A$2:$J$82,5))</f>
        <v/>
      </c>
      <c r="I180" s="285"/>
      <c r="J180" s="155" t="str">
        <f t="shared" si="15"/>
        <v/>
      </c>
      <c r="K180" s="156" t="str">
        <f>IF(OR($D180="",$E180=""),"",VLOOKUP($AG180,IC_Req!$A$2:$J$82,6))</f>
        <v/>
      </c>
      <c r="L180" s="285"/>
      <c r="M180" s="155" t="str">
        <f t="shared" si="16"/>
        <v/>
      </c>
      <c r="N180" s="156" t="str">
        <f>IF(OR($D180="",$E180=""),"",VLOOKUP($AG180,IC_Req!$A$2:$J$82,7))</f>
        <v/>
      </c>
      <c r="O180" s="287"/>
      <c r="P180" s="166" t="str">
        <f t="shared" si="17"/>
        <v/>
      </c>
      <c r="Q180" s="156" t="str">
        <f>IF(OR($D180="",$E180=""),"",VLOOKUP($AG180,IC_Req!$A$2:$J$82,8))</f>
        <v/>
      </c>
      <c r="R180" s="287"/>
      <c r="S180" s="166" t="str">
        <f t="shared" si="18"/>
        <v/>
      </c>
      <c r="T180" s="156" t="str">
        <f>IF(OR($D180="",$E180=""),"",VLOOKUP($AG180,IC_Req!$A$2:$J$82,9))</f>
        <v/>
      </c>
      <c r="U180" s="157" t="str">
        <f t="shared" si="19"/>
        <v/>
      </c>
      <c r="V180" s="158" t="str">
        <f>IF(OR($D180="",$E180="",GlobalParameters!$C$12=""),"",$AC180)</f>
        <v/>
      </c>
      <c r="W180" s="159"/>
      <c r="X180" s="283"/>
      <c r="Y180" s="283"/>
      <c r="Z180" s="283"/>
      <c r="AA180" s="283"/>
      <c r="AB180" s="287"/>
      <c r="AC180" s="160" t="str">
        <f>IF(OR($D180="",$E180="",GlobalParameters!$C$12=""),"",MIN(VLOOKUP($AG180,IC_Req!$A$2:$J$82,10),$AD180))</f>
        <v/>
      </c>
      <c r="AD180" s="283"/>
      <c r="AE180" s="283"/>
      <c r="AF180" s="159"/>
      <c r="AG180" s="134" t="e">
        <f>VLOOKUP($D180,IC_Req!$N$2:$O$10,2)+VLOOKUP($E180,IC_Req!$P$2:$Q$4,2)+VLOOKUP(GlobalParameters!$C$12,IC_Req!$R$2:$S$4,2)</f>
        <v>#N/A</v>
      </c>
    </row>
    <row r="181" spans="1:33" x14ac:dyDescent="0.25">
      <c r="A181" s="133"/>
      <c r="B181" s="283"/>
      <c r="C181" s="283"/>
      <c r="D181" s="284"/>
      <c r="E181" s="284"/>
      <c r="F181" s="285"/>
      <c r="G181" s="155" t="str">
        <f t="shared" si="14"/>
        <v/>
      </c>
      <c r="H181" s="156" t="str">
        <f>IF(OR($D181="",$E181=""),"",VLOOKUP($AG181,IC_Req!$A$2:$J$82,5))</f>
        <v/>
      </c>
      <c r="I181" s="285"/>
      <c r="J181" s="155" t="str">
        <f t="shared" si="15"/>
        <v/>
      </c>
      <c r="K181" s="156" t="str">
        <f>IF(OR($D181="",$E181=""),"",VLOOKUP($AG181,IC_Req!$A$2:$J$82,6))</f>
        <v/>
      </c>
      <c r="L181" s="285"/>
      <c r="M181" s="155" t="str">
        <f t="shared" si="16"/>
        <v/>
      </c>
      <c r="N181" s="156" t="str">
        <f>IF(OR($D181="",$E181=""),"",VLOOKUP($AG181,IC_Req!$A$2:$J$82,7))</f>
        <v/>
      </c>
      <c r="O181" s="287"/>
      <c r="P181" s="166" t="str">
        <f t="shared" si="17"/>
        <v/>
      </c>
      <c r="Q181" s="156" t="str">
        <f>IF(OR($D181="",$E181=""),"",VLOOKUP($AG181,IC_Req!$A$2:$J$82,8))</f>
        <v/>
      </c>
      <c r="R181" s="287"/>
      <c r="S181" s="166" t="str">
        <f t="shared" si="18"/>
        <v/>
      </c>
      <c r="T181" s="156" t="str">
        <f>IF(OR($D181="",$E181=""),"",VLOOKUP($AG181,IC_Req!$A$2:$J$82,9))</f>
        <v/>
      </c>
      <c r="U181" s="157" t="str">
        <f t="shared" si="19"/>
        <v/>
      </c>
      <c r="V181" s="158" t="str">
        <f>IF(OR($D181="",$E181="",GlobalParameters!$C$12=""),"",$AC181)</f>
        <v/>
      </c>
      <c r="W181" s="159"/>
      <c r="X181" s="283"/>
      <c r="Y181" s="283"/>
      <c r="Z181" s="283"/>
      <c r="AA181" s="283"/>
      <c r="AB181" s="287"/>
      <c r="AC181" s="160" t="str">
        <f>IF(OR($D181="",$E181="",GlobalParameters!$C$12=""),"",MIN(VLOOKUP($AG181,IC_Req!$A$2:$J$82,10),$AD181))</f>
        <v/>
      </c>
      <c r="AD181" s="283"/>
      <c r="AE181" s="283"/>
      <c r="AF181" s="159"/>
      <c r="AG181" s="134" t="e">
        <f>VLOOKUP($D181,IC_Req!$N$2:$O$10,2)+VLOOKUP($E181,IC_Req!$P$2:$Q$4,2)+VLOOKUP(GlobalParameters!$C$12,IC_Req!$R$2:$S$4,2)</f>
        <v>#N/A</v>
      </c>
    </row>
    <row r="182" spans="1:33" x14ac:dyDescent="0.25">
      <c r="A182" s="133"/>
      <c r="B182" s="283"/>
      <c r="C182" s="283"/>
      <c r="D182" s="284"/>
      <c r="E182" s="284"/>
      <c r="F182" s="285"/>
      <c r="G182" s="155" t="str">
        <f t="shared" si="14"/>
        <v/>
      </c>
      <c r="H182" s="156" t="str">
        <f>IF(OR($D182="",$E182=""),"",VLOOKUP($AG182,IC_Req!$A$2:$J$82,5))</f>
        <v/>
      </c>
      <c r="I182" s="285"/>
      <c r="J182" s="155" t="str">
        <f t="shared" si="15"/>
        <v/>
      </c>
      <c r="K182" s="156" t="str">
        <f>IF(OR($D182="",$E182=""),"",VLOOKUP($AG182,IC_Req!$A$2:$J$82,6))</f>
        <v/>
      </c>
      <c r="L182" s="285"/>
      <c r="M182" s="155" t="str">
        <f t="shared" si="16"/>
        <v/>
      </c>
      <c r="N182" s="156" t="str">
        <f>IF(OR($D182="",$E182=""),"",VLOOKUP($AG182,IC_Req!$A$2:$J$82,7))</f>
        <v/>
      </c>
      <c r="O182" s="287"/>
      <c r="P182" s="166" t="str">
        <f t="shared" si="17"/>
        <v/>
      </c>
      <c r="Q182" s="156" t="str">
        <f>IF(OR($D182="",$E182=""),"",VLOOKUP($AG182,IC_Req!$A$2:$J$82,8))</f>
        <v/>
      </c>
      <c r="R182" s="287"/>
      <c r="S182" s="166" t="str">
        <f t="shared" si="18"/>
        <v/>
      </c>
      <c r="T182" s="156" t="str">
        <f>IF(OR($D182="",$E182=""),"",VLOOKUP($AG182,IC_Req!$A$2:$J$82,9))</f>
        <v/>
      </c>
      <c r="U182" s="157" t="str">
        <f t="shared" si="19"/>
        <v/>
      </c>
      <c r="V182" s="158" t="str">
        <f>IF(OR($D182="",$E182="",GlobalParameters!$C$12=""),"",$AC182)</f>
        <v/>
      </c>
      <c r="W182" s="159"/>
      <c r="X182" s="283"/>
      <c r="Y182" s="283"/>
      <c r="Z182" s="283"/>
      <c r="AA182" s="283"/>
      <c r="AB182" s="287"/>
      <c r="AC182" s="160" t="str">
        <f>IF(OR($D182="",$E182="",GlobalParameters!$C$12=""),"",MIN(VLOOKUP($AG182,IC_Req!$A$2:$J$82,10),$AD182))</f>
        <v/>
      </c>
      <c r="AD182" s="283"/>
      <c r="AE182" s="283"/>
      <c r="AF182" s="159"/>
      <c r="AG182" s="134" t="e">
        <f>VLOOKUP($D182,IC_Req!$N$2:$O$10,2)+VLOOKUP($E182,IC_Req!$P$2:$Q$4,2)+VLOOKUP(GlobalParameters!$C$12,IC_Req!$R$2:$S$4,2)</f>
        <v>#N/A</v>
      </c>
    </row>
    <row r="183" spans="1:33" x14ac:dyDescent="0.25">
      <c r="A183" s="133"/>
      <c r="B183" s="283"/>
      <c r="C183" s="283"/>
      <c r="D183" s="284"/>
      <c r="E183" s="284"/>
      <c r="F183" s="285"/>
      <c r="G183" s="155" t="str">
        <f t="shared" si="14"/>
        <v/>
      </c>
      <c r="H183" s="156" t="str">
        <f>IF(OR($D183="",$E183=""),"",VLOOKUP($AG183,IC_Req!$A$2:$J$82,5))</f>
        <v/>
      </c>
      <c r="I183" s="285"/>
      <c r="J183" s="155" t="str">
        <f t="shared" si="15"/>
        <v/>
      </c>
      <c r="K183" s="156" t="str">
        <f>IF(OR($D183="",$E183=""),"",VLOOKUP($AG183,IC_Req!$A$2:$J$82,6))</f>
        <v/>
      </c>
      <c r="L183" s="285"/>
      <c r="M183" s="155" t="str">
        <f t="shared" si="16"/>
        <v/>
      </c>
      <c r="N183" s="156" t="str">
        <f>IF(OR($D183="",$E183=""),"",VLOOKUP($AG183,IC_Req!$A$2:$J$82,7))</f>
        <v/>
      </c>
      <c r="O183" s="287"/>
      <c r="P183" s="166" t="str">
        <f t="shared" si="17"/>
        <v/>
      </c>
      <c r="Q183" s="156" t="str">
        <f>IF(OR($D183="",$E183=""),"",VLOOKUP($AG183,IC_Req!$A$2:$J$82,8))</f>
        <v/>
      </c>
      <c r="R183" s="287"/>
      <c r="S183" s="166" t="str">
        <f t="shared" si="18"/>
        <v/>
      </c>
      <c r="T183" s="156" t="str">
        <f>IF(OR($D183="",$E183=""),"",VLOOKUP($AG183,IC_Req!$A$2:$J$82,9))</f>
        <v/>
      </c>
      <c r="U183" s="157" t="str">
        <f t="shared" si="19"/>
        <v/>
      </c>
      <c r="V183" s="158" t="str">
        <f>IF(OR($D183="",$E183="",GlobalParameters!$C$12=""),"",$AC183)</f>
        <v/>
      </c>
      <c r="W183" s="159"/>
      <c r="X183" s="283"/>
      <c r="Y183" s="283"/>
      <c r="Z183" s="283"/>
      <c r="AA183" s="283"/>
      <c r="AB183" s="287"/>
      <c r="AC183" s="160" t="str">
        <f>IF(OR($D183="",$E183="",GlobalParameters!$C$12=""),"",MIN(VLOOKUP($AG183,IC_Req!$A$2:$J$82,10),$AD183))</f>
        <v/>
      </c>
      <c r="AD183" s="283"/>
      <c r="AE183" s="283"/>
      <c r="AF183" s="159"/>
      <c r="AG183" s="134" t="e">
        <f>VLOOKUP($D183,IC_Req!$N$2:$O$10,2)+VLOOKUP($E183,IC_Req!$P$2:$Q$4,2)+VLOOKUP(GlobalParameters!$C$12,IC_Req!$R$2:$S$4,2)</f>
        <v>#N/A</v>
      </c>
    </row>
    <row r="184" spans="1:33" x14ac:dyDescent="0.25">
      <c r="A184" s="133"/>
      <c r="B184" s="283"/>
      <c r="C184" s="283"/>
      <c r="D184" s="284"/>
      <c r="E184" s="284"/>
      <c r="F184" s="285"/>
      <c r="G184" s="155" t="str">
        <f t="shared" si="14"/>
        <v/>
      </c>
      <c r="H184" s="156" t="str">
        <f>IF(OR($D184="",$E184=""),"",VLOOKUP($AG184,IC_Req!$A$2:$J$82,5))</f>
        <v/>
      </c>
      <c r="I184" s="285"/>
      <c r="J184" s="155" t="str">
        <f t="shared" si="15"/>
        <v/>
      </c>
      <c r="K184" s="156" t="str">
        <f>IF(OR($D184="",$E184=""),"",VLOOKUP($AG184,IC_Req!$A$2:$J$82,6))</f>
        <v/>
      </c>
      <c r="L184" s="285"/>
      <c r="M184" s="155" t="str">
        <f t="shared" si="16"/>
        <v/>
      </c>
      <c r="N184" s="156" t="str">
        <f>IF(OR($D184="",$E184=""),"",VLOOKUP($AG184,IC_Req!$A$2:$J$82,7))</f>
        <v/>
      </c>
      <c r="O184" s="287"/>
      <c r="P184" s="166" t="str">
        <f t="shared" si="17"/>
        <v/>
      </c>
      <c r="Q184" s="156" t="str">
        <f>IF(OR($D184="",$E184=""),"",VLOOKUP($AG184,IC_Req!$A$2:$J$82,8))</f>
        <v/>
      </c>
      <c r="R184" s="287"/>
      <c r="S184" s="166" t="str">
        <f t="shared" si="18"/>
        <v/>
      </c>
      <c r="T184" s="156" t="str">
        <f>IF(OR($D184="",$E184=""),"",VLOOKUP($AG184,IC_Req!$A$2:$J$82,9))</f>
        <v/>
      </c>
      <c r="U184" s="157" t="str">
        <f t="shared" si="19"/>
        <v/>
      </c>
      <c r="V184" s="158" t="str">
        <f>IF(OR($D184="",$E184="",GlobalParameters!$C$12=""),"",$AC184)</f>
        <v/>
      </c>
      <c r="W184" s="159"/>
      <c r="X184" s="283"/>
      <c r="Y184" s="283"/>
      <c r="Z184" s="283"/>
      <c r="AA184" s="283"/>
      <c r="AB184" s="287"/>
      <c r="AC184" s="160" t="str">
        <f>IF(OR($D184="",$E184="",GlobalParameters!$C$12=""),"",MIN(VLOOKUP($AG184,IC_Req!$A$2:$J$82,10),$AD184))</f>
        <v/>
      </c>
      <c r="AD184" s="283"/>
      <c r="AE184" s="283"/>
      <c r="AF184" s="159"/>
      <c r="AG184" s="134" t="e">
        <f>VLOOKUP($D184,IC_Req!$N$2:$O$10,2)+VLOOKUP($E184,IC_Req!$P$2:$Q$4,2)+VLOOKUP(GlobalParameters!$C$12,IC_Req!$R$2:$S$4,2)</f>
        <v>#N/A</v>
      </c>
    </row>
    <row r="185" spans="1:33" x14ac:dyDescent="0.25">
      <c r="A185" s="133"/>
      <c r="B185" s="283"/>
      <c r="C185" s="283"/>
      <c r="D185" s="284"/>
      <c r="E185" s="284"/>
      <c r="F185" s="285"/>
      <c r="G185" s="155" t="str">
        <f t="shared" si="14"/>
        <v/>
      </c>
      <c r="H185" s="156" t="str">
        <f>IF(OR($D185="",$E185=""),"",VLOOKUP($AG185,IC_Req!$A$2:$J$82,5))</f>
        <v/>
      </c>
      <c r="I185" s="285"/>
      <c r="J185" s="155" t="str">
        <f t="shared" si="15"/>
        <v/>
      </c>
      <c r="K185" s="156" t="str">
        <f>IF(OR($D185="",$E185=""),"",VLOOKUP($AG185,IC_Req!$A$2:$J$82,6))</f>
        <v/>
      </c>
      <c r="L185" s="285"/>
      <c r="M185" s="155" t="str">
        <f t="shared" si="16"/>
        <v/>
      </c>
      <c r="N185" s="156" t="str">
        <f>IF(OR($D185="",$E185=""),"",VLOOKUP($AG185,IC_Req!$A$2:$J$82,7))</f>
        <v/>
      </c>
      <c r="O185" s="287"/>
      <c r="P185" s="166" t="str">
        <f t="shared" si="17"/>
        <v/>
      </c>
      <c r="Q185" s="156" t="str">
        <f>IF(OR($D185="",$E185=""),"",VLOOKUP($AG185,IC_Req!$A$2:$J$82,8))</f>
        <v/>
      </c>
      <c r="R185" s="287"/>
      <c r="S185" s="166" t="str">
        <f t="shared" si="18"/>
        <v/>
      </c>
      <c r="T185" s="156" t="str">
        <f>IF(OR($D185="",$E185=""),"",VLOOKUP($AG185,IC_Req!$A$2:$J$82,9))</f>
        <v/>
      </c>
      <c r="U185" s="157" t="str">
        <f t="shared" si="19"/>
        <v/>
      </c>
      <c r="V185" s="158" t="str">
        <f>IF(OR($D185="",$E185="",GlobalParameters!$C$12=""),"",$AC185)</f>
        <v/>
      </c>
      <c r="W185" s="159"/>
      <c r="X185" s="283"/>
      <c r="Y185" s="283"/>
      <c r="Z185" s="283"/>
      <c r="AA185" s="283"/>
      <c r="AB185" s="287"/>
      <c r="AC185" s="160" t="str">
        <f>IF(OR($D185="",$E185="",GlobalParameters!$C$12=""),"",MIN(VLOOKUP($AG185,IC_Req!$A$2:$J$82,10),$AD185))</f>
        <v/>
      </c>
      <c r="AD185" s="283"/>
      <c r="AE185" s="283"/>
      <c r="AF185" s="159"/>
      <c r="AG185" s="134" t="e">
        <f>VLOOKUP($D185,IC_Req!$N$2:$O$10,2)+VLOOKUP($E185,IC_Req!$P$2:$Q$4,2)+VLOOKUP(GlobalParameters!$C$12,IC_Req!$R$2:$S$4,2)</f>
        <v>#N/A</v>
      </c>
    </row>
    <row r="186" spans="1:33" x14ac:dyDescent="0.25">
      <c r="A186" s="133"/>
      <c r="B186" s="283"/>
      <c r="C186" s="283"/>
      <c r="D186" s="284"/>
      <c r="E186" s="284"/>
      <c r="F186" s="285"/>
      <c r="G186" s="155" t="str">
        <f t="shared" si="14"/>
        <v/>
      </c>
      <c r="H186" s="156" t="str">
        <f>IF(OR($D186="",$E186=""),"",VLOOKUP($AG186,IC_Req!$A$2:$J$82,5))</f>
        <v/>
      </c>
      <c r="I186" s="285"/>
      <c r="J186" s="155" t="str">
        <f t="shared" si="15"/>
        <v/>
      </c>
      <c r="K186" s="156" t="str">
        <f>IF(OR($D186="",$E186=""),"",VLOOKUP($AG186,IC_Req!$A$2:$J$82,6))</f>
        <v/>
      </c>
      <c r="L186" s="285"/>
      <c r="M186" s="155" t="str">
        <f t="shared" si="16"/>
        <v/>
      </c>
      <c r="N186" s="156" t="str">
        <f>IF(OR($D186="",$E186=""),"",VLOOKUP($AG186,IC_Req!$A$2:$J$82,7))</f>
        <v/>
      </c>
      <c r="O186" s="287"/>
      <c r="P186" s="166" t="str">
        <f t="shared" si="17"/>
        <v/>
      </c>
      <c r="Q186" s="156" t="str">
        <f>IF(OR($D186="",$E186=""),"",VLOOKUP($AG186,IC_Req!$A$2:$J$82,8))</f>
        <v/>
      </c>
      <c r="R186" s="287"/>
      <c r="S186" s="166" t="str">
        <f t="shared" si="18"/>
        <v/>
      </c>
      <c r="T186" s="156" t="str">
        <f>IF(OR($D186="",$E186=""),"",VLOOKUP($AG186,IC_Req!$A$2:$J$82,9))</f>
        <v/>
      </c>
      <c r="U186" s="157" t="str">
        <f t="shared" si="19"/>
        <v/>
      </c>
      <c r="V186" s="158" t="str">
        <f>IF(OR($D186="",$E186="",GlobalParameters!$C$12=""),"",$AC186)</f>
        <v/>
      </c>
      <c r="W186" s="159"/>
      <c r="X186" s="283"/>
      <c r="Y186" s="283"/>
      <c r="Z186" s="283"/>
      <c r="AA186" s="283"/>
      <c r="AB186" s="287"/>
      <c r="AC186" s="160" t="str">
        <f>IF(OR($D186="",$E186="",GlobalParameters!$C$12=""),"",MIN(VLOOKUP($AG186,IC_Req!$A$2:$J$82,10),$AD186))</f>
        <v/>
      </c>
      <c r="AD186" s="283"/>
      <c r="AE186" s="283"/>
      <c r="AF186" s="159"/>
      <c r="AG186" s="134" t="e">
        <f>VLOOKUP($D186,IC_Req!$N$2:$O$10,2)+VLOOKUP($E186,IC_Req!$P$2:$Q$4,2)+VLOOKUP(GlobalParameters!$C$12,IC_Req!$R$2:$S$4,2)</f>
        <v>#N/A</v>
      </c>
    </row>
    <row r="187" spans="1:33" x14ac:dyDescent="0.25">
      <c r="A187" s="133"/>
      <c r="B187" s="283"/>
      <c r="C187" s="283"/>
      <c r="D187" s="284"/>
      <c r="E187" s="284"/>
      <c r="F187" s="285"/>
      <c r="G187" s="155" t="str">
        <f t="shared" si="14"/>
        <v/>
      </c>
      <c r="H187" s="156" t="str">
        <f>IF(OR($D187="",$E187=""),"",VLOOKUP($AG187,IC_Req!$A$2:$J$82,5))</f>
        <v/>
      </c>
      <c r="I187" s="285"/>
      <c r="J187" s="155" t="str">
        <f t="shared" si="15"/>
        <v/>
      </c>
      <c r="K187" s="156" t="str">
        <f>IF(OR($D187="",$E187=""),"",VLOOKUP($AG187,IC_Req!$A$2:$J$82,6))</f>
        <v/>
      </c>
      <c r="L187" s="285"/>
      <c r="M187" s="155" t="str">
        <f t="shared" si="16"/>
        <v/>
      </c>
      <c r="N187" s="156" t="str">
        <f>IF(OR($D187="",$E187=""),"",VLOOKUP($AG187,IC_Req!$A$2:$J$82,7))</f>
        <v/>
      </c>
      <c r="O187" s="287"/>
      <c r="P187" s="166" t="str">
        <f t="shared" si="17"/>
        <v/>
      </c>
      <c r="Q187" s="156" t="str">
        <f>IF(OR($D187="",$E187=""),"",VLOOKUP($AG187,IC_Req!$A$2:$J$82,8))</f>
        <v/>
      </c>
      <c r="R187" s="287"/>
      <c r="S187" s="166" t="str">
        <f t="shared" si="18"/>
        <v/>
      </c>
      <c r="T187" s="156" t="str">
        <f>IF(OR($D187="",$E187=""),"",VLOOKUP($AG187,IC_Req!$A$2:$J$82,9))</f>
        <v/>
      </c>
      <c r="U187" s="157" t="str">
        <f t="shared" si="19"/>
        <v/>
      </c>
      <c r="V187" s="158" t="str">
        <f>IF(OR($D187="",$E187="",GlobalParameters!$C$12=""),"",$AC187)</f>
        <v/>
      </c>
      <c r="W187" s="159"/>
      <c r="X187" s="283"/>
      <c r="Y187" s="283"/>
      <c r="Z187" s="283"/>
      <c r="AA187" s="283"/>
      <c r="AB187" s="287"/>
      <c r="AC187" s="160" t="str">
        <f>IF(OR($D187="",$E187="",GlobalParameters!$C$12=""),"",MIN(VLOOKUP($AG187,IC_Req!$A$2:$J$82,10),$AD187))</f>
        <v/>
      </c>
      <c r="AD187" s="283"/>
      <c r="AE187" s="283"/>
      <c r="AF187" s="159"/>
      <c r="AG187" s="134" t="e">
        <f>VLOOKUP($D187,IC_Req!$N$2:$O$10,2)+VLOOKUP($E187,IC_Req!$P$2:$Q$4,2)+VLOOKUP(GlobalParameters!$C$12,IC_Req!$R$2:$S$4,2)</f>
        <v>#N/A</v>
      </c>
    </row>
    <row r="188" spans="1:33" x14ac:dyDescent="0.25">
      <c r="A188" s="133"/>
      <c r="B188" s="283"/>
      <c r="C188" s="283"/>
      <c r="D188" s="284"/>
      <c r="E188" s="284"/>
      <c r="F188" s="285"/>
      <c r="G188" s="155" t="str">
        <f t="shared" si="14"/>
        <v/>
      </c>
      <c r="H188" s="156" t="str">
        <f>IF(OR($D188="",$E188=""),"",VLOOKUP($AG188,IC_Req!$A$2:$J$82,5))</f>
        <v/>
      </c>
      <c r="I188" s="285"/>
      <c r="J188" s="155" t="str">
        <f t="shared" si="15"/>
        <v/>
      </c>
      <c r="K188" s="156" t="str">
        <f>IF(OR($D188="",$E188=""),"",VLOOKUP($AG188,IC_Req!$A$2:$J$82,6))</f>
        <v/>
      </c>
      <c r="L188" s="285"/>
      <c r="M188" s="155" t="str">
        <f t="shared" si="16"/>
        <v/>
      </c>
      <c r="N188" s="156" t="str">
        <f>IF(OR($D188="",$E188=""),"",VLOOKUP($AG188,IC_Req!$A$2:$J$82,7))</f>
        <v/>
      </c>
      <c r="O188" s="287"/>
      <c r="P188" s="166" t="str">
        <f t="shared" si="17"/>
        <v/>
      </c>
      <c r="Q188" s="156" t="str">
        <f>IF(OR($D188="",$E188=""),"",VLOOKUP($AG188,IC_Req!$A$2:$J$82,8))</f>
        <v/>
      </c>
      <c r="R188" s="287"/>
      <c r="S188" s="166" t="str">
        <f t="shared" si="18"/>
        <v/>
      </c>
      <c r="T188" s="156" t="str">
        <f>IF(OR($D188="",$E188=""),"",VLOOKUP($AG188,IC_Req!$A$2:$J$82,9))</f>
        <v/>
      </c>
      <c r="U188" s="157" t="str">
        <f t="shared" si="19"/>
        <v/>
      </c>
      <c r="V188" s="158" t="str">
        <f>IF(OR($D188="",$E188="",GlobalParameters!$C$12=""),"",$AC188)</f>
        <v/>
      </c>
      <c r="W188" s="159"/>
      <c r="X188" s="283"/>
      <c r="Y188" s="283"/>
      <c r="Z188" s="283"/>
      <c r="AA188" s="283"/>
      <c r="AB188" s="287"/>
      <c r="AC188" s="160" t="str">
        <f>IF(OR($D188="",$E188="",GlobalParameters!$C$12=""),"",MIN(VLOOKUP($AG188,IC_Req!$A$2:$J$82,10),$AD188))</f>
        <v/>
      </c>
      <c r="AD188" s="283"/>
      <c r="AE188" s="283"/>
      <c r="AF188" s="159"/>
      <c r="AG188" s="134" t="e">
        <f>VLOOKUP($D188,IC_Req!$N$2:$O$10,2)+VLOOKUP($E188,IC_Req!$P$2:$Q$4,2)+VLOOKUP(GlobalParameters!$C$12,IC_Req!$R$2:$S$4,2)</f>
        <v>#N/A</v>
      </c>
    </row>
    <row r="189" spans="1:33" x14ac:dyDescent="0.25">
      <c r="A189" s="133"/>
      <c r="B189" s="283"/>
      <c r="C189" s="283"/>
      <c r="D189" s="284"/>
      <c r="E189" s="284"/>
      <c r="F189" s="285"/>
      <c r="G189" s="155" t="str">
        <f t="shared" si="14"/>
        <v/>
      </c>
      <c r="H189" s="156" t="str">
        <f>IF(OR($D189="",$E189=""),"",VLOOKUP($AG189,IC_Req!$A$2:$J$82,5))</f>
        <v/>
      </c>
      <c r="I189" s="285"/>
      <c r="J189" s="155" t="str">
        <f t="shared" si="15"/>
        <v/>
      </c>
      <c r="K189" s="156" t="str">
        <f>IF(OR($D189="",$E189=""),"",VLOOKUP($AG189,IC_Req!$A$2:$J$82,6))</f>
        <v/>
      </c>
      <c r="L189" s="285"/>
      <c r="M189" s="155" t="str">
        <f t="shared" si="16"/>
        <v/>
      </c>
      <c r="N189" s="156" t="str">
        <f>IF(OR($D189="",$E189=""),"",VLOOKUP($AG189,IC_Req!$A$2:$J$82,7))</f>
        <v/>
      </c>
      <c r="O189" s="287"/>
      <c r="P189" s="166" t="str">
        <f t="shared" si="17"/>
        <v/>
      </c>
      <c r="Q189" s="156" t="str">
        <f>IF(OR($D189="",$E189=""),"",VLOOKUP($AG189,IC_Req!$A$2:$J$82,8))</f>
        <v/>
      </c>
      <c r="R189" s="287"/>
      <c r="S189" s="166" t="str">
        <f t="shared" si="18"/>
        <v/>
      </c>
      <c r="T189" s="156" t="str">
        <f>IF(OR($D189="",$E189=""),"",VLOOKUP($AG189,IC_Req!$A$2:$J$82,9))</f>
        <v/>
      </c>
      <c r="U189" s="157" t="str">
        <f t="shared" si="19"/>
        <v/>
      </c>
      <c r="V189" s="158" t="str">
        <f>IF(OR($D189="",$E189="",GlobalParameters!$C$12=""),"",$AC189)</f>
        <v/>
      </c>
      <c r="W189" s="159"/>
      <c r="X189" s="283"/>
      <c r="Y189" s="283"/>
      <c r="Z189" s="283"/>
      <c r="AA189" s="283"/>
      <c r="AB189" s="287"/>
      <c r="AC189" s="160" t="str">
        <f>IF(OR($D189="",$E189="",GlobalParameters!$C$12=""),"",MIN(VLOOKUP($AG189,IC_Req!$A$2:$J$82,10),$AD189))</f>
        <v/>
      </c>
      <c r="AD189" s="283"/>
      <c r="AE189" s="283"/>
      <c r="AF189" s="159"/>
      <c r="AG189" s="134" t="e">
        <f>VLOOKUP($D189,IC_Req!$N$2:$O$10,2)+VLOOKUP($E189,IC_Req!$P$2:$Q$4,2)+VLOOKUP(GlobalParameters!$C$12,IC_Req!$R$2:$S$4,2)</f>
        <v>#N/A</v>
      </c>
    </row>
    <row r="190" spans="1:33" x14ac:dyDescent="0.25">
      <c r="A190" s="133"/>
      <c r="B190" s="283"/>
      <c r="C190" s="283"/>
      <c r="D190" s="284"/>
      <c r="E190" s="284"/>
      <c r="F190" s="285"/>
      <c r="G190" s="155" t="str">
        <f t="shared" si="14"/>
        <v/>
      </c>
      <c r="H190" s="156" t="str">
        <f>IF(OR($D190="",$E190=""),"",VLOOKUP($AG190,IC_Req!$A$2:$J$82,5))</f>
        <v/>
      </c>
      <c r="I190" s="285"/>
      <c r="J190" s="155" t="str">
        <f t="shared" si="15"/>
        <v/>
      </c>
      <c r="K190" s="156" t="str">
        <f>IF(OR($D190="",$E190=""),"",VLOOKUP($AG190,IC_Req!$A$2:$J$82,6))</f>
        <v/>
      </c>
      <c r="L190" s="285"/>
      <c r="M190" s="155" t="str">
        <f t="shared" si="16"/>
        <v/>
      </c>
      <c r="N190" s="156" t="str">
        <f>IF(OR($D190="",$E190=""),"",VLOOKUP($AG190,IC_Req!$A$2:$J$82,7))</f>
        <v/>
      </c>
      <c r="O190" s="287"/>
      <c r="P190" s="166" t="str">
        <f t="shared" si="17"/>
        <v/>
      </c>
      <c r="Q190" s="156" t="str">
        <f>IF(OR($D190="",$E190=""),"",VLOOKUP($AG190,IC_Req!$A$2:$J$82,8))</f>
        <v/>
      </c>
      <c r="R190" s="287"/>
      <c r="S190" s="166" t="str">
        <f t="shared" si="18"/>
        <v/>
      </c>
      <c r="T190" s="156" t="str">
        <f>IF(OR($D190="",$E190=""),"",VLOOKUP($AG190,IC_Req!$A$2:$J$82,9))</f>
        <v/>
      </c>
      <c r="U190" s="157" t="str">
        <f t="shared" si="19"/>
        <v/>
      </c>
      <c r="V190" s="158" t="str">
        <f>IF(OR($D190="",$E190="",GlobalParameters!$C$12=""),"",$AC190)</f>
        <v/>
      </c>
      <c r="W190" s="159"/>
      <c r="X190" s="283"/>
      <c r="Y190" s="283"/>
      <c r="Z190" s="283"/>
      <c r="AA190" s="283"/>
      <c r="AB190" s="287"/>
      <c r="AC190" s="160" t="str">
        <f>IF(OR($D190="",$E190="",GlobalParameters!$C$12=""),"",MIN(VLOOKUP($AG190,IC_Req!$A$2:$J$82,10),$AD190))</f>
        <v/>
      </c>
      <c r="AD190" s="283"/>
      <c r="AE190" s="283"/>
      <c r="AF190" s="159"/>
      <c r="AG190" s="134" t="e">
        <f>VLOOKUP($D190,IC_Req!$N$2:$O$10,2)+VLOOKUP($E190,IC_Req!$P$2:$Q$4,2)+VLOOKUP(GlobalParameters!$C$12,IC_Req!$R$2:$S$4,2)</f>
        <v>#N/A</v>
      </c>
    </row>
    <row r="191" spans="1:33" x14ac:dyDescent="0.25">
      <c r="A191" s="133"/>
      <c r="B191" s="283"/>
      <c r="C191" s="283"/>
      <c r="D191" s="284"/>
      <c r="E191" s="284"/>
      <c r="F191" s="285"/>
      <c r="G191" s="155" t="str">
        <f t="shared" si="14"/>
        <v/>
      </c>
      <c r="H191" s="156" t="str">
        <f>IF(OR($D191="",$E191=""),"",VLOOKUP($AG191,IC_Req!$A$2:$J$82,5))</f>
        <v/>
      </c>
      <c r="I191" s="285"/>
      <c r="J191" s="155" t="str">
        <f t="shared" si="15"/>
        <v/>
      </c>
      <c r="K191" s="156" t="str">
        <f>IF(OR($D191="",$E191=""),"",VLOOKUP($AG191,IC_Req!$A$2:$J$82,6))</f>
        <v/>
      </c>
      <c r="L191" s="285"/>
      <c r="M191" s="155" t="str">
        <f t="shared" si="16"/>
        <v/>
      </c>
      <c r="N191" s="156" t="str">
        <f>IF(OR($D191="",$E191=""),"",VLOOKUP($AG191,IC_Req!$A$2:$J$82,7))</f>
        <v/>
      </c>
      <c r="O191" s="287"/>
      <c r="P191" s="166" t="str">
        <f t="shared" si="17"/>
        <v/>
      </c>
      <c r="Q191" s="156" t="str">
        <f>IF(OR($D191="",$E191=""),"",VLOOKUP($AG191,IC_Req!$A$2:$J$82,8))</f>
        <v/>
      </c>
      <c r="R191" s="287"/>
      <c r="S191" s="166" t="str">
        <f t="shared" si="18"/>
        <v/>
      </c>
      <c r="T191" s="156" t="str">
        <f>IF(OR($D191="",$E191=""),"",VLOOKUP($AG191,IC_Req!$A$2:$J$82,9))</f>
        <v/>
      </c>
      <c r="U191" s="157" t="str">
        <f t="shared" si="19"/>
        <v/>
      </c>
      <c r="V191" s="158" t="str">
        <f>IF(OR($D191="",$E191="",GlobalParameters!$C$12=""),"",$AC191)</f>
        <v/>
      </c>
      <c r="W191" s="159"/>
      <c r="X191" s="283"/>
      <c r="Y191" s="283"/>
      <c r="Z191" s="283"/>
      <c r="AA191" s="283"/>
      <c r="AB191" s="287"/>
      <c r="AC191" s="160" t="str">
        <f>IF(OR($D191="",$E191="",GlobalParameters!$C$12=""),"",MIN(VLOOKUP($AG191,IC_Req!$A$2:$J$82,10),$AD191))</f>
        <v/>
      </c>
      <c r="AD191" s="283"/>
      <c r="AE191" s="283"/>
      <c r="AF191" s="159"/>
      <c r="AG191" s="134" t="e">
        <f>VLOOKUP($D191,IC_Req!$N$2:$O$10,2)+VLOOKUP($E191,IC_Req!$P$2:$Q$4,2)+VLOOKUP(GlobalParameters!$C$12,IC_Req!$R$2:$S$4,2)</f>
        <v>#N/A</v>
      </c>
    </row>
    <row r="192" spans="1:33" x14ac:dyDescent="0.25">
      <c r="A192" s="133"/>
      <c r="B192" s="283"/>
      <c r="C192" s="283"/>
      <c r="D192" s="284"/>
      <c r="E192" s="284"/>
      <c r="F192" s="285"/>
      <c r="G192" s="155" t="str">
        <f t="shared" si="14"/>
        <v/>
      </c>
      <c r="H192" s="156" t="str">
        <f>IF(OR($D192="",$E192=""),"",VLOOKUP($AG192,IC_Req!$A$2:$J$82,5))</f>
        <v/>
      </c>
      <c r="I192" s="285"/>
      <c r="J192" s="155" t="str">
        <f t="shared" si="15"/>
        <v/>
      </c>
      <c r="K192" s="156" t="str">
        <f>IF(OR($D192="",$E192=""),"",VLOOKUP($AG192,IC_Req!$A$2:$J$82,6))</f>
        <v/>
      </c>
      <c r="L192" s="285"/>
      <c r="M192" s="155" t="str">
        <f t="shared" si="16"/>
        <v/>
      </c>
      <c r="N192" s="156" t="str">
        <f>IF(OR($D192="",$E192=""),"",VLOOKUP($AG192,IC_Req!$A$2:$J$82,7))</f>
        <v/>
      </c>
      <c r="O192" s="287"/>
      <c r="P192" s="166" t="str">
        <f t="shared" si="17"/>
        <v/>
      </c>
      <c r="Q192" s="156" t="str">
        <f>IF(OR($D192="",$E192=""),"",VLOOKUP($AG192,IC_Req!$A$2:$J$82,8))</f>
        <v/>
      </c>
      <c r="R192" s="287"/>
      <c r="S192" s="166" t="str">
        <f t="shared" si="18"/>
        <v/>
      </c>
      <c r="T192" s="156" t="str">
        <f>IF(OR($D192="",$E192=""),"",VLOOKUP($AG192,IC_Req!$A$2:$J$82,9))</f>
        <v/>
      </c>
      <c r="U192" s="157" t="str">
        <f t="shared" si="19"/>
        <v/>
      </c>
      <c r="V192" s="158" t="str">
        <f>IF(OR($D192="",$E192="",GlobalParameters!$C$12=""),"",$AC192)</f>
        <v/>
      </c>
      <c r="W192" s="159"/>
      <c r="X192" s="283"/>
      <c r="Y192" s="283"/>
      <c r="Z192" s="283"/>
      <c r="AA192" s="283"/>
      <c r="AB192" s="287"/>
      <c r="AC192" s="160" t="str">
        <f>IF(OR($D192="",$E192="",GlobalParameters!$C$12=""),"",MIN(VLOOKUP($AG192,IC_Req!$A$2:$J$82,10),$AD192))</f>
        <v/>
      </c>
      <c r="AD192" s="283"/>
      <c r="AE192" s="283"/>
      <c r="AF192" s="159"/>
      <c r="AG192" s="134" t="e">
        <f>VLOOKUP($D192,IC_Req!$N$2:$O$10,2)+VLOOKUP($E192,IC_Req!$P$2:$Q$4,2)+VLOOKUP(GlobalParameters!$C$12,IC_Req!$R$2:$S$4,2)</f>
        <v>#N/A</v>
      </c>
    </row>
    <row r="193" spans="1:33" x14ac:dyDescent="0.25">
      <c r="A193" s="133"/>
      <c r="B193" s="283"/>
      <c r="C193" s="283"/>
      <c r="D193" s="284"/>
      <c r="E193" s="284"/>
      <c r="F193" s="285"/>
      <c r="G193" s="155" t="str">
        <f t="shared" si="14"/>
        <v/>
      </c>
      <c r="H193" s="156" t="str">
        <f>IF(OR($D193="",$E193=""),"",VLOOKUP($AG193,IC_Req!$A$2:$J$82,5))</f>
        <v/>
      </c>
      <c r="I193" s="285"/>
      <c r="J193" s="155" t="str">
        <f t="shared" si="15"/>
        <v/>
      </c>
      <c r="K193" s="156" t="str">
        <f>IF(OR($D193="",$E193=""),"",VLOOKUP($AG193,IC_Req!$A$2:$J$82,6))</f>
        <v/>
      </c>
      <c r="L193" s="285"/>
      <c r="M193" s="155" t="str">
        <f t="shared" si="16"/>
        <v/>
      </c>
      <c r="N193" s="156" t="str">
        <f>IF(OR($D193="",$E193=""),"",VLOOKUP($AG193,IC_Req!$A$2:$J$82,7))</f>
        <v/>
      </c>
      <c r="O193" s="287"/>
      <c r="P193" s="166" t="str">
        <f t="shared" si="17"/>
        <v/>
      </c>
      <c r="Q193" s="156" t="str">
        <f>IF(OR($D193="",$E193=""),"",VLOOKUP($AG193,IC_Req!$A$2:$J$82,8))</f>
        <v/>
      </c>
      <c r="R193" s="287"/>
      <c r="S193" s="166" t="str">
        <f t="shared" si="18"/>
        <v/>
      </c>
      <c r="T193" s="156" t="str">
        <f>IF(OR($D193="",$E193=""),"",VLOOKUP($AG193,IC_Req!$A$2:$J$82,9))</f>
        <v/>
      </c>
      <c r="U193" s="157" t="str">
        <f t="shared" si="19"/>
        <v/>
      </c>
      <c r="V193" s="158" t="str">
        <f>IF(OR($D193="",$E193="",GlobalParameters!$C$12=""),"",$AC193)</f>
        <v/>
      </c>
      <c r="W193" s="159"/>
      <c r="X193" s="283"/>
      <c r="Y193" s="283"/>
      <c r="Z193" s="283"/>
      <c r="AA193" s="283"/>
      <c r="AB193" s="287"/>
      <c r="AC193" s="160" t="str">
        <f>IF(OR($D193="",$E193="",GlobalParameters!$C$12=""),"",MIN(VLOOKUP($AG193,IC_Req!$A$2:$J$82,10),$AD193))</f>
        <v/>
      </c>
      <c r="AD193" s="283"/>
      <c r="AE193" s="283"/>
      <c r="AF193" s="159"/>
      <c r="AG193" s="134" t="e">
        <f>VLOOKUP($D193,IC_Req!$N$2:$O$10,2)+VLOOKUP($E193,IC_Req!$P$2:$Q$4,2)+VLOOKUP(GlobalParameters!$C$12,IC_Req!$R$2:$S$4,2)</f>
        <v>#N/A</v>
      </c>
    </row>
    <row r="194" spans="1:33" x14ac:dyDescent="0.25">
      <c r="A194" s="133"/>
      <c r="B194" s="283"/>
      <c r="C194" s="283"/>
      <c r="D194" s="284"/>
      <c r="E194" s="284"/>
      <c r="F194" s="285"/>
      <c r="G194" s="155" t="str">
        <f t="shared" si="14"/>
        <v/>
      </c>
      <c r="H194" s="156" t="str">
        <f>IF(OR($D194="",$E194=""),"",VLOOKUP($AG194,IC_Req!$A$2:$J$82,5))</f>
        <v/>
      </c>
      <c r="I194" s="285"/>
      <c r="J194" s="155" t="str">
        <f t="shared" si="15"/>
        <v/>
      </c>
      <c r="K194" s="156" t="str">
        <f>IF(OR($D194="",$E194=""),"",VLOOKUP($AG194,IC_Req!$A$2:$J$82,6))</f>
        <v/>
      </c>
      <c r="L194" s="285"/>
      <c r="M194" s="155" t="str">
        <f t="shared" si="16"/>
        <v/>
      </c>
      <c r="N194" s="156" t="str">
        <f>IF(OR($D194="",$E194=""),"",VLOOKUP($AG194,IC_Req!$A$2:$J$82,7))</f>
        <v/>
      </c>
      <c r="O194" s="287"/>
      <c r="P194" s="166" t="str">
        <f t="shared" si="17"/>
        <v/>
      </c>
      <c r="Q194" s="156" t="str">
        <f>IF(OR($D194="",$E194=""),"",VLOOKUP($AG194,IC_Req!$A$2:$J$82,8))</f>
        <v/>
      </c>
      <c r="R194" s="287"/>
      <c r="S194" s="166" t="str">
        <f t="shared" si="18"/>
        <v/>
      </c>
      <c r="T194" s="156" t="str">
        <f>IF(OR($D194="",$E194=""),"",VLOOKUP($AG194,IC_Req!$A$2:$J$82,9))</f>
        <v/>
      </c>
      <c r="U194" s="157" t="str">
        <f t="shared" si="19"/>
        <v/>
      </c>
      <c r="V194" s="158" t="str">
        <f>IF(OR($D194="",$E194="",GlobalParameters!$C$12=""),"",$AC194)</f>
        <v/>
      </c>
      <c r="W194" s="159"/>
      <c r="X194" s="283"/>
      <c r="Y194" s="283"/>
      <c r="Z194" s="283"/>
      <c r="AA194" s="283"/>
      <c r="AB194" s="287"/>
      <c r="AC194" s="160" t="str">
        <f>IF(OR($D194="",$E194="",GlobalParameters!$C$12=""),"",MIN(VLOOKUP($AG194,IC_Req!$A$2:$J$82,10),$AD194))</f>
        <v/>
      </c>
      <c r="AD194" s="283"/>
      <c r="AE194" s="283"/>
      <c r="AF194" s="159"/>
      <c r="AG194" s="134" t="e">
        <f>VLOOKUP($D194,IC_Req!$N$2:$O$10,2)+VLOOKUP($E194,IC_Req!$P$2:$Q$4,2)+VLOOKUP(GlobalParameters!$C$12,IC_Req!$R$2:$S$4,2)</f>
        <v>#N/A</v>
      </c>
    </row>
    <row r="195" spans="1:33" x14ac:dyDescent="0.25">
      <c r="A195" s="133"/>
      <c r="B195" s="283"/>
      <c r="C195" s="283"/>
      <c r="D195" s="284"/>
      <c r="E195" s="284"/>
      <c r="F195" s="285"/>
      <c r="G195" s="155" t="str">
        <f t="shared" si="14"/>
        <v/>
      </c>
      <c r="H195" s="156" t="str">
        <f>IF(OR($D195="",$E195=""),"",VLOOKUP($AG195,IC_Req!$A$2:$J$82,5))</f>
        <v/>
      </c>
      <c r="I195" s="285"/>
      <c r="J195" s="155" t="str">
        <f t="shared" si="15"/>
        <v/>
      </c>
      <c r="K195" s="156" t="str">
        <f>IF(OR($D195="",$E195=""),"",VLOOKUP($AG195,IC_Req!$A$2:$J$82,6))</f>
        <v/>
      </c>
      <c r="L195" s="285"/>
      <c r="M195" s="155" t="str">
        <f t="shared" si="16"/>
        <v/>
      </c>
      <c r="N195" s="156" t="str">
        <f>IF(OR($D195="",$E195=""),"",VLOOKUP($AG195,IC_Req!$A$2:$J$82,7))</f>
        <v/>
      </c>
      <c r="O195" s="287"/>
      <c r="P195" s="166" t="str">
        <f t="shared" si="17"/>
        <v/>
      </c>
      <c r="Q195" s="156" t="str">
        <f>IF(OR($D195="",$E195=""),"",VLOOKUP($AG195,IC_Req!$A$2:$J$82,8))</f>
        <v/>
      </c>
      <c r="R195" s="287"/>
      <c r="S195" s="166" t="str">
        <f t="shared" si="18"/>
        <v/>
      </c>
      <c r="T195" s="156" t="str">
        <f>IF(OR($D195="",$E195=""),"",VLOOKUP($AG195,IC_Req!$A$2:$J$82,9))</f>
        <v/>
      </c>
      <c r="U195" s="157" t="str">
        <f t="shared" si="19"/>
        <v/>
      </c>
      <c r="V195" s="158" t="str">
        <f>IF(OR($D195="",$E195="",GlobalParameters!$C$12=""),"",$AC195)</f>
        <v/>
      </c>
      <c r="W195" s="159"/>
      <c r="X195" s="283"/>
      <c r="Y195" s="283"/>
      <c r="Z195" s="283"/>
      <c r="AA195" s="283"/>
      <c r="AB195" s="287"/>
      <c r="AC195" s="160" t="str">
        <f>IF(OR($D195="",$E195="",GlobalParameters!$C$12=""),"",MIN(VLOOKUP($AG195,IC_Req!$A$2:$J$82,10),$AD195))</f>
        <v/>
      </c>
      <c r="AD195" s="283"/>
      <c r="AE195" s="283"/>
      <c r="AF195" s="159"/>
      <c r="AG195" s="134" t="e">
        <f>VLOOKUP($D195,IC_Req!$N$2:$O$10,2)+VLOOKUP($E195,IC_Req!$P$2:$Q$4,2)+VLOOKUP(GlobalParameters!$C$12,IC_Req!$R$2:$S$4,2)</f>
        <v>#N/A</v>
      </c>
    </row>
    <row r="196" spans="1:33" x14ac:dyDescent="0.25">
      <c r="A196" s="133"/>
      <c r="B196" s="283"/>
      <c r="C196" s="283"/>
      <c r="D196" s="284"/>
      <c r="E196" s="284"/>
      <c r="F196" s="285"/>
      <c r="G196" s="155" t="str">
        <f t="shared" si="14"/>
        <v/>
      </c>
      <c r="H196" s="156" t="str">
        <f>IF(OR($D196="",$E196=""),"",VLOOKUP($AG196,IC_Req!$A$2:$J$82,5))</f>
        <v/>
      </c>
      <c r="I196" s="285"/>
      <c r="J196" s="155" t="str">
        <f t="shared" si="15"/>
        <v/>
      </c>
      <c r="K196" s="156" t="str">
        <f>IF(OR($D196="",$E196=""),"",VLOOKUP($AG196,IC_Req!$A$2:$J$82,6))</f>
        <v/>
      </c>
      <c r="L196" s="285"/>
      <c r="M196" s="155" t="str">
        <f t="shared" si="16"/>
        <v/>
      </c>
      <c r="N196" s="156" t="str">
        <f>IF(OR($D196="",$E196=""),"",VLOOKUP($AG196,IC_Req!$A$2:$J$82,7))</f>
        <v/>
      </c>
      <c r="O196" s="287"/>
      <c r="P196" s="166" t="str">
        <f t="shared" si="17"/>
        <v/>
      </c>
      <c r="Q196" s="156" t="str">
        <f>IF(OR($D196="",$E196=""),"",VLOOKUP($AG196,IC_Req!$A$2:$J$82,8))</f>
        <v/>
      </c>
      <c r="R196" s="287"/>
      <c r="S196" s="166" t="str">
        <f t="shared" si="18"/>
        <v/>
      </c>
      <c r="T196" s="156" t="str">
        <f>IF(OR($D196="",$E196=""),"",VLOOKUP($AG196,IC_Req!$A$2:$J$82,9))</f>
        <v/>
      </c>
      <c r="U196" s="157" t="str">
        <f t="shared" si="19"/>
        <v/>
      </c>
      <c r="V196" s="158" t="str">
        <f>IF(OR($D196="",$E196="",GlobalParameters!$C$12=""),"",$AC196)</f>
        <v/>
      </c>
      <c r="W196" s="159"/>
      <c r="X196" s="283"/>
      <c r="Y196" s="283"/>
      <c r="Z196" s="283"/>
      <c r="AA196" s="283"/>
      <c r="AB196" s="287"/>
      <c r="AC196" s="160" t="str">
        <f>IF(OR($D196="",$E196="",GlobalParameters!$C$12=""),"",MIN(VLOOKUP($AG196,IC_Req!$A$2:$J$82,10),$AD196))</f>
        <v/>
      </c>
      <c r="AD196" s="283"/>
      <c r="AE196" s="283"/>
      <c r="AF196" s="159"/>
      <c r="AG196" s="134" t="e">
        <f>VLOOKUP($D196,IC_Req!$N$2:$O$10,2)+VLOOKUP($E196,IC_Req!$P$2:$Q$4,2)+VLOOKUP(GlobalParameters!$C$12,IC_Req!$R$2:$S$4,2)</f>
        <v>#N/A</v>
      </c>
    </row>
    <row r="197" spans="1:33" x14ac:dyDescent="0.25">
      <c r="A197" s="133"/>
      <c r="B197" s="283"/>
      <c r="C197" s="283"/>
      <c r="D197" s="284"/>
      <c r="E197" s="284"/>
      <c r="F197" s="285"/>
      <c r="G197" s="155" t="str">
        <f t="shared" si="14"/>
        <v/>
      </c>
      <c r="H197" s="156" t="str">
        <f>IF(OR($D197="",$E197=""),"",VLOOKUP($AG197,IC_Req!$A$2:$J$82,5))</f>
        <v/>
      </c>
      <c r="I197" s="285"/>
      <c r="J197" s="155" t="str">
        <f t="shared" si="15"/>
        <v/>
      </c>
      <c r="K197" s="156" t="str">
        <f>IF(OR($D197="",$E197=""),"",VLOOKUP($AG197,IC_Req!$A$2:$J$82,6))</f>
        <v/>
      </c>
      <c r="L197" s="285"/>
      <c r="M197" s="155" t="str">
        <f t="shared" si="16"/>
        <v/>
      </c>
      <c r="N197" s="156" t="str">
        <f>IF(OR($D197="",$E197=""),"",VLOOKUP($AG197,IC_Req!$A$2:$J$82,7))</f>
        <v/>
      </c>
      <c r="O197" s="287"/>
      <c r="P197" s="166" t="str">
        <f t="shared" si="17"/>
        <v/>
      </c>
      <c r="Q197" s="156" t="str">
        <f>IF(OR($D197="",$E197=""),"",VLOOKUP($AG197,IC_Req!$A$2:$J$82,8))</f>
        <v/>
      </c>
      <c r="R197" s="287"/>
      <c r="S197" s="166" t="str">
        <f t="shared" si="18"/>
        <v/>
      </c>
      <c r="T197" s="156" t="str">
        <f>IF(OR($D197="",$E197=""),"",VLOOKUP($AG197,IC_Req!$A$2:$J$82,9))</f>
        <v/>
      </c>
      <c r="U197" s="157" t="str">
        <f t="shared" si="19"/>
        <v/>
      </c>
      <c r="V197" s="158" t="str">
        <f>IF(OR($D197="",$E197="",GlobalParameters!$C$12=""),"",$AC197)</f>
        <v/>
      </c>
      <c r="W197" s="159"/>
      <c r="X197" s="283"/>
      <c r="Y197" s="283"/>
      <c r="Z197" s="283"/>
      <c r="AA197" s="283"/>
      <c r="AB197" s="287"/>
      <c r="AC197" s="160" t="str">
        <f>IF(OR($D197="",$E197="",GlobalParameters!$C$12=""),"",MIN(VLOOKUP($AG197,IC_Req!$A$2:$J$82,10),$AD197))</f>
        <v/>
      </c>
      <c r="AD197" s="283"/>
      <c r="AE197" s="283"/>
      <c r="AF197" s="159"/>
      <c r="AG197" s="134" t="e">
        <f>VLOOKUP($D197,IC_Req!$N$2:$O$10,2)+VLOOKUP($E197,IC_Req!$P$2:$Q$4,2)+VLOOKUP(GlobalParameters!$C$12,IC_Req!$R$2:$S$4,2)</f>
        <v>#N/A</v>
      </c>
    </row>
    <row r="198" spans="1:33" x14ac:dyDescent="0.25">
      <c r="A198" s="133"/>
      <c r="B198" s="283"/>
      <c r="C198" s="283"/>
      <c r="D198" s="284"/>
      <c r="E198" s="284"/>
      <c r="F198" s="285"/>
      <c r="G198" s="155" t="str">
        <f t="shared" si="14"/>
        <v/>
      </c>
      <c r="H198" s="156" t="str">
        <f>IF(OR($D198="",$E198=""),"",VLOOKUP($AG198,IC_Req!$A$2:$J$82,5))</f>
        <v/>
      </c>
      <c r="I198" s="285"/>
      <c r="J198" s="155" t="str">
        <f t="shared" si="15"/>
        <v/>
      </c>
      <c r="K198" s="156" t="str">
        <f>IF(OR($D198="",$E198=""),"",VLOOKUP($AG198,IC_Req!$A$2:$J$82,6))</f>
        <v/>
      </c>
      <c r="L198" s="285"/>
      <c r="M198" s="155" t="str">
        <f t="shared" si="16"/>
        <v/>
      </c>
      <c r="N198" s="156" t="str">
        <f>IF(OR($D198="",$E198=""),"",VLOOKUP($AG198,IC_Req!$A$2:$J$82,7))</f>
        <v/>
      </c>
      <c r="O198" s="287"/>
      <c r="P198" s="166" t="str">
        <f t="shared" si="17"/>
        <v/>
      </c>
      <c r="Q198" s="156" t="str">
        <f>IF(OR($D198="",$E198=""),"",VLOOKUP($AG198,IC_Req!$A$2:$J$82,8))</f>
        <v/>
      </c>
      <c r="R198" s="287"/>
      <c r="S198" s="166" t="str">
        <f t="shared" si="18"/>
        <v/>
      </c>
      <c r="T198" s="156" t="str">
        <f>IF(OR($D198="",$E198=""),"",VLOOKUP($AG198,IC_Req!$A$2:$J$82,9))</f>
        <v/>
      </c>
      <c r="U198" s="157" t="str">
        <f t="shared" si="19"/>
        <v/>
      </c>
      <c r="V198" s="158" t="str">
        <f>IF(OR($D198="",$E198="",GlobalParameters!$C$12=""),"",$AC198)</f>
        <v/>
      </c>
      <c r="W198" s="159"/>
      <c r="X198" s="283"/>
      <c r="Y198" s="283"/>
      <c r="Z198" s="283"/>
      <c r="AA198" s="283"/>
      <c r="AB198" s="287"/>
      <c r="AC198" s="160" t="str">
        <f>IF(OR($D198="",$E198="",GlobalParameters!$C$12=""),"",MIN(VLOOKUP($AG198,IC_Req!$A$2:$J$82,10),$AD198))</f>
        <v/>
      </c>
      <c r="AD198" s="283"/>
      <c r="AE198" s="283"/>
      <c r="AF198" s="159"/>
      <c r="AG198" s="134" t="e">
        <f>VLOOKUP($D198,IC_Req!$N$2:$O$10,2)+VLOOKUP($E198,IC_Req!$P$2:$Q$4,2)+VLOOKUP(GlobalParameters!$C$12,IC_Req!$R$2:$S$4,2)</f>
        <v>#N/A</v>
      </c>
    </row>
    <row r="199" spans="1:33" x14ac:dyDescent="0.25">
      <c r="A199" s="133"/>
      <c r="B199" s="283"/>
      <c r="C199" s="283"/>
      <c r="D199" s="284"/>
      <c r="E199" s="284"/>
      <c r="F199" s="285"/>
      <c r="G199" s="155" t="str">
        <f t="shared" si="14"/>
        <v/>
      </c>
      <c r="H199" s="156" t="str">
        <f>IF(OR($D199="",$E199=""),"",VLOOKUP($AG199,IC_Req!$A$2:$J$82,5))</f>
        <v/>
      </c>
      <c r="I199" s="285"/>
      <c r="J199" s="155" t="str">
        <f t="shared" si="15"/>
        <v/>
      </c>
      <c r="K199" s="156" t="str">
        <f>IF(OR($D199="",$E199=""),"",VLOOKUP($AG199,IC_Req!$A$2:$J$82,6))</f>
        <v/>
      </c>
      <c r="L199" s="285"/>
      <c r="M199" s="155" t="str">
        <f t="shared" si="16"/>
        <v/>
      </c>
      <c r="N199" s="156" t="str">
        <f>IF(OR($D199="",$E199=""),"",VLOOKUP($AG199,IC_Req!$A$2:$J$82,7))</f>
        <v/>
      </c>
      <c r="O199" s="287"/>
      <c r="P199" s="166" t="str">
        <f t="shared" si="17"/>
        <v/>
      </c>
      <c r="Q199" s="156" t="str">
        <f>IF(OR($D199="",$E199=""),"",VLOOKUP($AG199,IC_Req!$A$2:$J$82,8))</f>
        <v/>
      </c>
      <c r="R199" s="287"/>
      <c r="S199" s="166" t="str">
        <f t="shared" si="18"/>
        <v/>
      </c>
      <c r="T199" s="156" t="str">
        <f>IF(OR($D199="",$E199=""),"",VLOOKUP($AG199,IC_Req!$A$2:$J$82,9))</f>
        <v/>
      </c>
      <c r="U199" s="157" t="str">
        <f t="shared" si="19"/>
        <v/>
      </c>
      <c r="V199" s="158" t="str">
        <f>IF(OR($D199="",$E199="",GlobalParameters!$C$12=""),"",$AC199)</f>
        <v/>
      </c>
      <c r="W199" s="159"/>
      <c r="X199" s="283"/>
      <c r="Y199" s="283"/>
      <c r="Z199" s="283"/>
      <c r="AA199" s="283"/>
      <c r="AB199" s="287"/>
      <c r="AC199" s="160" t="str">
        <f>IF(OR($D199="",$E199="",GlobalParameters!$C$12=""),"",MIN(VLOOKUP($AG199,IC_Req!$A$2:$J$82,10),$AD199))</f>
        <v/>
      </c>
      <c r="AD199" s="283"/>
      <c r="AE199" s="283"/>
      <c r="AF199" s="159"/>
      <c r="AG199" s="134" t="e">
        <f>VLOOKUP($D199,IC_Req!$N$2:$O$10,2)+VLOOKUP($E199,IC_Req!$P$2:$Q$4,2)+VLOOKUP(GlobalParameters!$C$12,IC_Req!$R$2:$S$4,2)</f>
        <v>#N/A</v>
      </c>
    </row>
    <row r="200" spans="1:33" x14ac:dyDescent="0.25">
      <c r="A200" s="133"/>
      <c r="B200" s="283"/>
      <c r="C200" s="283"/>
      <c r="D200" s="284"/>
      <c r="E200" s="284"/>
      <c r="F200" s="285"/>
      <c r="G200" s="155" t="str">
        <f t="shared" si="14"/>
        <v/>
      </c>
      <c r="H200" s="156" t="str">
        <f>IF(OR($D200="",$E200=""),"",VLOOKUP($AG200,IC_Req!$A$2:$J$82,5))</f>
        <v/>
      </c>
      <c r="I200" s="285"/>
      <c r="J200" s="155" t="str">
        <f t="shared" si="15"/>
        <v/>
      </c>
      <c r="K200" s="156" t="str">
        <f>IF(OR($D200="",$E200=""),"",VLOOKUP($AG200,IC_Req!$A$2:$J$82,6))</f>
        <v/>
      </c>
      <c r="L200" s="285"/>
      <c r="M200" s="155" t="str">
        <f t="shared" si="16"/>
        <v/>
      </c>
      <c r="N200" s="156" t="str">
        <f>IF(OR($D200="",$E200=""),"",VLOOKUP($AG200,IC_Req!$A$2:$J$82,7))</f>
        <v/>
      </c>
      <c r="O200" s="287"/>
      <c r="P200" s="166" t="str">
        <f t="shared" si="17"/>
        <v/>
      </c>
      <c r="Q200" s="156" t="str">
        <f>IF(OR($D200="",$E200=""),"",VLOOKUP($AG200,IC_Req!$A$2:$J$82,8))</f>
        <v/>
      </c>
      <c r="R200" s="287"/>
      <c r="S200" s="166" t="str">
        <f t="shared" si="18"/>
        <v/>
      </c>
      <c r="T200" s="156" t="str">
        <f>IF(OR($D200="",$E200=""),"",VLOOKUP($AG200,IC_Req!$A$2:$J$82,9))</f>
        <v/>
      </c>
      <c r="U200" s="157" t="str">
        <f t="shared" si="19"/>
        <v/>
      </c>
      <c r="V200" s="158" t="str">
        <f>IF(OR($D200="",$E200="",GlobalParameters!$C$12=""),"",$AC200)</f>
        <v/>
      </c>
      <c r="W200" s="159"/>
      <c r="X200" s="283"/>
      <c r="Y200" s="283"/>
      <c r="Z200" s="283"/>
      <c r="AA200" s="283"/>
      <c r="AB200" s="287"/>
      <c r="AC200" s="160" t="str">
        <f>IF(OR($D200="",$E200="",GlobalParameters!$C$12=""),"",MIN(VLOOKUP($AG200,IC_Req!$A$2:$J$82,10),$AD200))</f>
        <v/>
      </c>
      <c r="AD200" s="283"/>
      <c r="AE200" s="283"/>
      <c r="AF200" s="159"/>
      <c r="AG200" s="134" t="e">
        <f>VLOOKUP($D200,IC_Req!$N$2:$O$10,2)+VLOOKUP($E200,IC_Req!$P$2:$Q$4,2)+VLOOKUP(GlobalParameters!$C$12,IC_Req!$R$2:$S$4,2)</f>
        <v>#N/A</v>
      </c>
    </row>
    <row r="201" spans="1:33" x14ac:dyDescent="0.25">
      <c r="A201" s="133"/>
      <c r="B201" s="283"/>
      <c r="C201" s="283"/>
      <c r="D201" s="284"/>
      <c r="E201" s="284"/>
      <c r="F201" s="285"/>
      <c r="G201" s="155" t="str">
        <f t="shared" si="14"/>
        <v/>
      </c>
      <c r="H201" s="156" t="str">
        <f>IF(OR($D201="",$E201=""),"",VLOOKUP($AG201,IC_Req!$A$2:$J$82,5))</f>
        <v/>
      </c>
      <c r="I201" s="285"/>
      <c r="J201" s="155" t="str">
        <f t="shared" si="15"/>
        <v/>
      </c>
      <c r="K201" s="156" t="str">
        <f>IF(OR($D201="",$E201=""),"",VLOOKUP($AG201,IC_Req!$A$2:$J$82,6))</f>
        <v/>
      </c>
      <c r="L201" s="285"/>
      <c r="M201" s="155" t="str">
        <f t="shared" si="16"/>
        <v/>
      </c>
      <c r="N201" s="156" t="str">
        <f>IF(OR($D201="",$E201=""),"",VLOOKUP($AG201,IC_Req!$A$2:$J$82,7))</f>
        <v/>
      </c>
      <c r="O201" s="287"/>
      <c r="P201" s="166" t="str">
        <f t="shared" si="17"/>
        <v/>
      </c>
      <c r="Q201" s="156" t="str">
        <f>IF(OR($D201="",$E201=""),"",VLOOKUP($AG201,IC_Req!$A$2:$J$82,8))</f>
        <v/>
      </c>
      <c r="R201" s="287"/>
      <c r="S201" s="166" t="str">
        <f t="shared" si="18"/>
        <v/>
      </c>
      <c r="T201" s="156" t="str">
        <f>IF(OR($D201="",$E201=""),"",VLOOKUP($AG201,IC_Req!$A$2:$J$82,9))</f>
        <v/>
      </c>
      <c r="U201" s="157" t="str">
        <f t="shared" si="19"/>
        <v/>
      </c>
      <c r="V201" s="158" t="str">
        <f>IF(OR($D201="",$E201="",GlobalParameters!$C$12=""),"",$AC201)</f>
        <v/>
      </c>
      <c r="W201" s="159"/>
      <c r="X201" s="283"/>
      <c r="Y201" s="283"/>
      <c r="Z201" s="283"/>
      <c r="AA201" s="283"/>
      <c r="AB201" s="287"/>
      <c r="AC201" s="160" t="str">
        <f>IF(OR($D201="",$E201="",GlobalParameters!$C$12=""),"",MIN(VLOOKUP($AG201,IC_Req!$A$2:$J$82,10),$AD201))</f>
        <v/>
      </c>
      <c r="AD201" s="283"/>
      <c r="AE201" s="283"/>
      <c r="AF201" s="159"/>
      <c r="AG201" s="134" t="e">
        <f>VLOOKUP($D201,IC_Req!$N$2:$O$10,2)+VLOOKUP($E201,IC_Req!$P$2:$Q$4,2)+VLOOKUP(GlobalParameters!$C$12,IC_Req!$R$2:$S$4,2)</f>
        <v>#N/A</v>
      </c>
    </row>
    <row r="202" spans="1:33" x14ac:dyDescent="0.25">
      <c r="A202" s="133"/>
      <c r="B202" s="283"/>
      <c r="C202" s="283"/>
      <c r="D202" s="284"/>
      <c r="E202" s="284"/>
      <c r="F202" s="285"/>
      <c r="G202" s="155" t="str">
        <f t="shared" si="14"/>
        <v/>
      </c>
      <c r="H202" s="156" t="str">
        <f>IF(OR($D202="",$E202=""),"",VLOOKUP($AG202,IC_Req!$A$2:$J$82,5))</f>
        <v/>
      </c>
      <c r="I202" s="285"/>
      <c r="J202" s="155" t="str">
        <f t="shared" si="15"/>
        <v/>
      </c>
      <c r="K202" s="156" t="str">
        <f>IF(OR($D202="",$E202=""),"",VLOOKUP($AG202,IC_Req!$A$2:$J$82,6))</f>
        <v/>
      </c>
      <c r="L202" s="285"/>
      <c r="M202" s="155" t="str">
        <f t="shared" si="16"/>
        <v/>
      </c>
      <c r="N202" s="156" t="str">
        <f>IF(OR($D202="",$E202=""),"",VLOOKUP($AG202,IC_Req!$A$2:$J$82,7))</f>
        <v/>
      </c>
      <c r="O202" s="287"/>
      <c r="P202" s="166" t="str">
        <f t="shared" si="17"/>
        <v/>
      </c>
      <c r="Q202" s="156" t="str">
        <f>IF(OR($D202="",$E202=""),"",VLOOKUP($AG202,IC_Req!$A$2:$J$82,8))</f>
        <v/>
      </c>
      <c r="R202" s="287"/>
      <c r="S202" s="166" t="str">
        <f t="shared" si="18"/>
        <v/>
      </c>
      <c r="T202" s="156" t="str">
        <f>IF(OR($D202="",$E202=""),"",VLOOKUP($AG202,IC_Req!$A$2:$J$82,9))</f>
        <v/>
      </c>
      <c r="U202" s="157" t="str">
        <f t="shared" si="19"/>
        <v/>
      </c>
      <c r="V202" s="158" t="str">
        <f>IF(OR($D202="",$E202="",GlobalParameters!$C$12=""),"",$AC202)</f>
        <v/>
      </c>
      <c r="W202" s="159"/>
      <c r="X202" s="283"/>
      <c r="Y202" s="283"/>
      <c r="Z202" s="283"/>
      <c r="AA202" s="283"/>
      <c r="AB202" s="287"/>
      <c r="AC202" s="160" t="str">
        <f>IF(OR($D202="",$E202="",GlobalParameters!$C$12=""),"",MIN(VLOOKUP($AG202,IC_Req!$A$2:$J$82,10),$AD202))</f>
        <v/>
      </c>
      <c r="AD202" s="283"/>
      <c r="AE202" s="283"/>
      <c r="AF202" s="159"/>
      <c r="AG202" s="134" t="e">
        <f>VLOOKUP($D202,IC_Req!$N$2:$O$10,2)+VLOOKUP($E202,IC_Req!$P$2:$Q$4,2)+VLOOKUP(GlobalParameters!$C$12,IC_Req!$R$2:$S$4,2)</f>
        <v>#N/A</v>
      </c>
    </row>
    <row r="203" spans="1:33" x14ac:dyDescent="0.25">
      <c r="A203" s="133"/>
      <c r="B203" s="283"/>
      <c r="C203" s="283"/>
      <c r="D203" s="284"/>
      <c r="E203" s="284"/>
      <c r="F203" s="285"/>
      <c r="G203" s="155" t="str">
        <f t="shared" si="14"/>
        <v/>
      </c>
      <c r="H203" s="156" t="str">
        <f>IF(OR($D203="",$E203=""),"",VLOOKUP($AG203,IC_Req!$A$2:$J$82,5))</f>
        <v/>
      </c>
      <c r="I203" s="285"/>
      <c r="J203" s="155" t="str">
        <f t="shared" si="15"/>
        <v/>
      </c>
      <c r="K203" s="156" t="str">
        <f>IF(OR($D203="",$E203=""),"",VLOOKUP($AG203,IC_Req!$A$2:$J$82,6))</f>
        <v/>
      </c>
      <c r="L203" s="285"/>
      <c r="M203" s="155" t="str">
        <f t="shared" si="16"/>
        <v/>
      </c>
      <c r="N203" s="156" t="str">
        <f>IF(OR($D203="",$E203=""),"",VLOOKUP($AG203,IC_Req!$A$2:$J$82,7))</f>
        <v/>
      </c>
      <c r="O203" s="287"/>
      <c r="P203" s="166" t="str">
        <f t="shared" si="17"/>
        <v/>
      </c>
      <c r="Q203" s="156" t="str">
        <f>IF(OR($D203="",$E203=""),"",VLOOKUP($AG203,IC_Req!$A$2:$J$82,8))</f>
        <v/>
      </c>
      <c r="R203" s="287"/>
      <c r="S203" s="166" t="str">
        <f t="shared" si="18"/>
        <v/>
      </c>
      <c r="T203" s="156" t="str">
        <f>IF(OR($D203="",$E203=""),"",VLOOKUP($AG203,IC_Req!$A$2:$J$82,9))</f>
        <v/>
      </c>
      <c r="U203" s="157" t="str">
        <f t="shared" si="19"/>
        <v/>
      </c>
      <c r="V203" s="158" t="str">
        <f>IF(OR($D203="",$E203="",GlobalParameters!$C$12=""),"",$AC203)</f>
        <v/>
      </c>
      <c r="W203" s="159"/>
      <c r="X203" s="283"/>
      <c r="Y203" s="283"/>
      <c r="Z203" s="283"/>
      <c r="AA203" s="283"/>
      <c r="AB203" s="287"/>
      <c r="AC203" s="160" t="str">
        <f>IF(OR($D203="",$E203="",GlobalParameters!$C$12=""),"",MIN(VLOOKUP($AG203,IC_Req!$A$2:$J$82,10),$AD203))</f>
        <v/>
      </c>
      <c r="AD203" s="283"/>
      <c r="AE203" s="283"/>
      <c r="AF203" s="159"/>
      <c r="AG203" s="134" t="e">
        <f>VLOOKUP($D203,IC_Req!$N$2:$O$10,2)+VLOOKUP($E203,IC_Req!$P$2:$Q$4,2)+VLOOKUP(GlobalParameters!$C$12,IC_Req!$R$2:$S$4,2)</f>
        <v>#N/A</v>
      </c>
    </row>
    <row r="204" spans="1:33" x14ac:dyDescent="0.25">
      <c r="A204" s="133"/>
      <c r="B204" s="283"/>
      <c r="C204" s="283"/>
      <c r="D204" s="284"/>
      <c r="E204" s="284"/>
      <c r="F204" s="285"/>
      <c r="G204" s="155" t="str">
        <f t="shared" si="14"/>
        <v/>
      </c>
      <c r="H204" s="156" t="str">
        <f>IF(OR($D204="",$E204=""),"",VLOOKUP($AG204,IC_Req!$A$2:$J$82,5))</f>
        <v/>
      </c>
      <c r="I204" s="285"/>
      <c r="J204" s="155" t="str">
        <f t="shared" si="15"/>
        <v/>
      </c>
      <c r="K204" s="156" t="str">
        <f>IF(OR($D204="",$E204=""),"",VLOOKUP($AG204,IC_Req!$A$2:$J$82,6))</f>
        <v/>
      </c>
      <c r="L204" s="285"/>
      <c r="M204" s="155" t="str">
        <f t="shared" si="16"/>
        <v/>
      </c>
      <c r="N204" s="156" t="str">
        <f>IF(OR($D204="",$E204=""),"",VLOOKUP($AG204,IC_Req!$A$2:$J$82,7))</f>
        <v/>
      </c>
      <c r="O204" s="287"/>
      <c r="P204" s="166" t="str">
        <f t="shared" si="17"/>
        <v/>
      </c>
      <c r="Q204" s="156" t="str">
        <f>IF(OR($D204="",$E204=""),"",VLOOKUP($AG204,IC_Req!$A$2:$J$82,8))</f>
        <v/>
      </c>
      <c r="R204" s="287"/>
      <c r="S204" s="166" t="str">
        <f t="shared" si="18"/>
        <v/>
      </c>
      <c r="T204" s="156" t="str">
        <f>IF(OR($D204="",$E204=""),"",VLOOKUP($AG204,IC_Req!$A$2:$J$82,9))</f>
        <v/>
      </c>
      <c r="U204" s="157" t="str">
        <f t="shared" si="19"/>
        <v/>
      </c>
      <c r="V204" s="158" t="str">
        <f>IF(OR($D204="",$E204="",GlobalParameters!$C$12=""),"",$AC204)</f>
        <v/>
      </c>
      <c r="W204" s="159"/>
      <c r="X204" s="283"/>
      <c r="Y204" s="283"/>
      <c r="Z204" s="283"/>
      <c r="AA204" s="283"/>
      <c r="AB204" s="287"/>
      <c r="AC204" s="160" t="str">
        <f>IF(OR($D204="",$E204="",GlobalParameters!$C$12=""),"",MIN(VLOOKUP($AG204,IC_Req!$A$2:$J$82,10),$AD204))</f>
        <v/>
      </c>
      <c r="AD204" s="283"/>
      <c r="AE204" s="283"/>
      <c r="AF204" s="159"/>
      <c r="AG204" s="134" t="e">
        <f>VLOOKUP($D204,IC_Req!$N$2:$O$10,2)+VLOOKUP($E204,IC_Req!$P$2:$Q$4,2)+VLOOKUP(GlobalParameters!$C$12,IC_Req!$R$2:$S$4,2)</f>
        <v>#N/A</v>
      </c>
    </row>
    <row r="205" spans="1:33" x14ac:dyDescent="0.25">
      <c r="A205" s="133"/>
      <c r="B205" s="283"/>
      <c r="C205" s="283"/>
      <c r="D205" s="284"/>
      <c r="E205" s="284"/>
      <c r="F205" s="285"/>
      <c r="G205" s="155" t="str">
        <f t="shared" ref="G205:G268" si="20">IF(OR($D205="",$E205="",$X205="",$H205=""),"",IF($AG205&lt;900,$X205*$H205,""))</f>
        <v/>
      </c>
      <c r="H205" s="156" t="str">
        <f>IF(OR($D205="",$E205=""),"",VLOOKUP($AG205,IC_Req!$A$2:$J$82,5))</f>
        <v/>
      </c>
      <c r="I205" s="285"/>
      <c r="J205" s="155" t="str">
        <f t="shared" ref="J205:J268" si="21">IF(OR($D205="",$E205="",$Y205="",$K205=""),"",IF(AND($AG205&gt;=300,$AG205&lt;500),$Y205*$K205,""))</f>
        <v/>
      </c>
      <c r="K205" s="156" t="str">
        <f>IF(OR($D205="",$E205=""),"",VLOOKUP($AG205,IC_Req!$A$2:$J$82,6))</f>
        <v/>
      </c>
      <c r="L205" s="285"/>
      <c r="M205" s="155" t="str">
        <f t="shared" ref="M205:M268" si="22">IF(OR($D205="",$Z205="",$N205="",$E205=""),"",IF($AG205&lt;900,$Z205*$N205,""))</f>
        <v/>
      </c>
      <c r="N205" s="156" t="str">
        <f>IF(OR($D205="",$E205=""),"",VLOOKUP($AG205,IC_Req!$A$2:$J$82,7))</f>
        <v/>
      </c>
      <c r="O205" s="287"/>
      <c r="P205" s="166" t="str">
        <f t="shared" ref="P205:P268" si="23">IF(OR($D205="",$E205="",$Q205="",$AA205=""),"",IF($AG205&lt;900,$AA205*$Q205,""))</f>
        <v/>
      </c>
      <c r="Q205" s="156" t="str">
        <f>IF(OR($D205="",$E205=""),"",VLOOKUP($AG205,IC_Req!$A$2:$J$82,8))</f>
        <v/>
      </c>
      <c r="R205" s="287"/>
      <c r="S205" s="166" t="str">
        <f t="shared" ref="S205:S268" si="24">IF(OR($D205="",$AB205="",$T205="",$E205=""),"",IF($AG205&lt;700,$AB205*$T205,""))</f>
        <v/>
      </c>
      <c r="T205" s="156" t="str">
        <f>IF(OR($D205="",$E205=""),"",VLOOKUP($AG205,IC_Req!$A$2:$J$82,9))</f>
        <v/>
      </c>
      <c r="U205" s="157" t="str">
        <f t="shared" si="19"/>
        <v/>
      </c>
      <c r="V205" s="158" t="str">
        <f>IF(OR($D205="",$E205="",GlobalParameters!$C$12=""),"",$AC205)</f>
        <v/>
      </c>
      <c r="W205" s="159"/>
      <c r="X205" s="283"/>
      <c r="Y205" s="283"/>
      <c r="Z205" s="283"/>
      <c r="AA205" s="283"/>
      <c r="AB205" s="287"/>
      <c r="AC205" s="160" t="str">
        <f>IF(OR($D205="",$E205="",GlobalParameters!$C$12=""),"",MIN(VLOOKUP($AG205,IC_Req!$A$2:$J$82,10),$AD205))</f>
        <v/>
      </c>
      <c r="AD205" s="283"/>
      <c r="AE205" s="283"/>
      <c r="AF205" s="159"/>
      <c r="AG205" s="134" t="e">
        <f>VLOOKUP($D205,IC_Req!$N$2:$O$10,2)+VLOOKUP($E205,IC_Req!$P$2:$Q$4,2)+VLOOKUP(GlobalParameters!$C$12,IC_Req!$R$2:$S$4,2)</f>
        <v>#N/A</v>
      </c>
    </row>
    <row r="206" spans="1:33" x14ac:dyDescent="0.25">
      <c r="A206" s="133"/>
      <c r="B206" s="283"/>
      <c r="C206" s="283"/>
      <c r="D206" s="284"/>
      <c r="E206" s="284"/>
      <c r="F206" s="285"/>
      <c r="G206" s="155" t="str">
        <f t="shared" si="20"/>
        <v/>
      </c>
      <c r="H206" s="156" t="str">
        <f>IF(OR($D206="",$E206=""),"",VLOOKUP($AG206,IC_Req!$A$2:$J$82,5))</f>
        <v/>
      </c>
      <c r="I206" s="285"/>
      <c r="J206" s="155" t="str">
        <f t="shared" si="21"/>
        <v/>
      </c>
      <c r="K206" s="156" t="str">
        <f>IF(OR($D206="",$E206=""),"",VLOOKUP($AG206,IC_Req!$A$2:$J$82,6))</f>
        <v/>
      </c>
      <c r="L206" s="285"/>
      <c r="M206" s="155" t="str">
        <f t="shared" si="22"/>
        <v/>
      </c>
      <c r="N206" s="156" t="str">
        <f>IF(OR($D206="",$E206=""),"",VLOOKUP($AG206,IC_Req!$A$2:$J$82,7))</f>
        <v/>
      </c>
      <c r="O206" s="287"/>
      <c r="P206" s="166" t="str">
        <f t="shared" si="23"/>
        <v/>
      </c>
      <c r="Q206" s="156" t="str">
        <f>IF(OR($D206="",$E206=""),"",VLOOKUP($AG206,IC_Req!$A$2:$J$82,8))</f>
        <v/>
      </c>
      <c r="R206" s="287"/>
      <c r="S206" s="166" t="str">
        <f t="shared" si="24"/>
        <v/>
      </c>
      <c r="T206" s="156" t="str">
        <f>IF(OR($D206="",$E206=""),"",VLOOKUP($AG206,IC_Req!$A$2:$J$82,9))</f>
        <v/>
      </c>
      <c r="U206" s="157" t="str">
        <f t="shared" si="19"/>
        <v/>
      </c>
      <c r="V206" s="158" t="str">
        <f>IF(OR($D206="",$E206="",GlobalParameters!$C$12=""),"",$AC206)</f>
        <v/>
      </c>
      <c r="W206" s="159"/>
      <c r="X206" s="283"/>
      <c r="Y206" s="283"/>
      <c r="Z206" s="283"/>
      <c r="AA206" s="283"/>
      <c r="AB206" s="287"/>
      <c r="AC206" s="160" t="str">
        <f>IF(OR($D206="",$E206="",GlobalParameters!$C$12=""),"",MIN(VLOOKUP($AG206,IC_Req!$A$2:$J$82,10),$AD206))</f>
        <v/>
      </c>
      <c r="AD206" s="283"/>
      <c r="AE206" s="283"/>
      <c r="AF206" s="159"/>
      <c r="AG206" s="134" t="e">
        <f>VLOOKUP($D206,IC_Req!$N$2:$O$10,2)+VLOOKUP($E206,IC_Req!$P$2:$Q$4,2)+VLOOKUP(GlobalParameters!$C$12,IC_Req!$R$2:$S$4,2)</f>
        <v>#N/A</v>
      </c>
    </row>
    <row r="207" spans="1:33" x14ac:dyDescent="0.25">
      <c r="A207" s="133"/>
      <c r="B207" s="283"/>
      <c r="C207" s="283"/>
      <c r="D207" s="284"/>
      <c r="E207" s="284"/>
      <c r="F207" s="285"/>
      <c r="G207" s="155" t="str">
        <f t="shared" si="20"/>
        <v/>
      </c>
      <c r="H207" s="156" t="str">
        <f>IF(OR($D207="",$E207=""),"",VLOOKUP($AG207,IC_Req!$A$2:$J$82,5))</f>
        <v/>
      </c>
      <c r="I207" s="285"/>
      <c r="J207" s="155" t="str">
        <f t="shared" si="21"/>
        <v/>
      </c>
      <c r="K207" s="156" t="str">
        <f>IF(OR($D207="",$E207=""),"",VLOOKUP($AG207,IC_Req!$A$2:$J$82,6))</f>
        <v/>
      </c>
      <c r="L207" s="285"/>
      <c r="M207" s="155" t="str">
        <f t="shared" si="22"/>
        <v/>
      </c>
      <c r="N207" s="156" t="str">
        <f>IF(OR($D207="",$E207=""),"",VLOOKUP($AG207,IC_Req!$A$2:$J$82,7))</f>
        <v/>
      </c>
      <c r="O207" s="287"/>
      <c r="P207" s="166" t="str">
        <f t="shared" si="23"/>
        <v/>
      </c>
      <c r="Q207" s="156" t="str">
        <f>IF(OR($D207="",$E207=""),"",VLOOKUP($AG207,IC_Req!$A$2:$J$82,8))</f>
        <v/>
      </c>
      <c r="R207" s="287"/>
      <c r="S207" s="166" t="str">
        <f t="shared" si="24"/>
        <v/>
      </c>
      <c r="T207" s="156" t="str">
        <f>IF(OR($D207="",$E207=""),"",VLOOKUP($AG207,IC_Req!$A$2:$J$82,9))</f>
        <v/>
      </c>
      <c r="U207" s="157" t="str">
        <f t="shared" si="19"/>
        <v/>
      </c>
      <c r="V207" s="158" t="str">
        <f>IF(OR($D207="",$E207="",GlobalParameters!$C$12=""),"",$AC207)</f>
        <v/>
      </c>
      <c r="W207" s="159"/>
      <c r="X207" s="283"/>
      <c r="Y207" s="283"/>
      <c r="Z207" s="283"/>
      <c r="AA207" s="283"/>
      <c r="AB207" s="287"/>
      <c r="AC207" s="160" t="str">
        <f>IF(OR($D207="",$E207="",GlobalParameters!$C$12=""),"",MIN(VLOOKUP($AG207,IC_Req!$A$2:$J$82,10),$AD207))</f>
        <v/>
      </c>
      <c r="AD207" s="283"/>
      <c r="AE207" s="283"/>
      <c r="AF207" s="159"/>
      <c r="AG207" s="134" t="e">
        <f>VLOOKUP($D207,IC_Req!$N$2:$O$10,2)+VLOOKUP($E207,IC_Req!$P$2:$Q$4,2)+VLOOKUP(GlobalParameters!$C$12,IC_Req!$R$2:$S$4,2)</f>
        <v>#N/A</v>
      </c>
    </row>
    <row r="208" spans="1:33" x14ac:dyDescent="0.25">
      <c r="A208" s="133"/>
      <c r="B208" s="283"/>
      <c r="C208" s="283"/>
      <c r="D208" s="284"/>
      <c r="E208" s="284"/>
      <c r="F208" s="285"/>
      <c r="G208" s="155" t="str">
        <f t="shared" si="20"/>
        <v/>
      </c>
      <c r="H208" s="156" t="str">
        <f>IF(OR($D208="",$E208=""),"",VLOOKUP($AG208,IC_Req!$A$2:$J$82,5))</f>
        <v/>
      </c>
      <c r="I208" s="285"/>
      <c r="J208" s="155" t="str">
        <f t="shared" si="21"/>
        <v/>
      </c>
      <c r="K208" s="156" t="str">
        <f>IF(OR($D208="",$E208=""),"",VLOOKUP($AG208,IC_Req!$A$2:$J$82,6))</f>
        <v/>
      </c>
      <c r="L208" s="285"/>
      <c r="M208" s="155" t="str">
        <f t="shared" si="22"/>
        <v/>
      </c>
      <c r="N208" s="156" t="str">
        <f>IF(OR($D208="",$E208=""),"",VLOOKUP($AG208,IC_Req!$A$2:$J$82,7))</f>
        <v/>
      </c>
      <c r="O208" s="287"/>
      <c r="P208" s="166" t="str">
        <f t="shared" si="23"/>
        <v/>
      </c>
      <c r="Q208" s="156" t="str">
        <f>IF(OR($D208="",$E208=""),"",VLOOKUP($AG208,IC_Req!$A$2:$J$82,8))</f>
        <v/>
      </c>
      <c r="R208" s="287"/>
      <c r="S208" s="166" t="str">
        <f t="shared" si="24"/>
        <v/>
      </c>
      <c r="T208" s="156" t="str">
        <f>IF(OR($D208="",$E208=""),"",VLOOKUP($AG208,IC_Req!$A$2:$J$82,9))</f>
        <v/>
      </c>
      <c r="U208" s="157" t="str">
        <f t="shared" si="19"/>
        <v/>
      </c>
      <c r="V208" s="158" t="str">
        <f>IF(OR($D208="",$E208="",GlobalParameters!$C$12=""),"",$AC208)</f>
        <v/>
      </c>
      <c r="W208" s="159"/>
      <c r="X208" s="283"/>
      <c r="Y208" s="283"/>
      <c r="Z208" s="283"/>
      <c r="AA208" s="283"/>
      <c r="AB208" s="287"/>
      <c r="AC208" s="160" t="str">
        <f>IF(OR($D208="",$E208="",GlobalParameters!$C$12=""),"",MIN(VLOOKUP($AG208,IC_Req!$A$2:$J$82,10),$AD208))</f>
        <v/>
      </c>
      <c r="AD208" s="283"/>
      <c r="AE208" s="283"/>
      <c r="AF208" s="159"/>
      <c r="AG208" s="134" t="e">
        <f>VLOOKUP($D208,IC_Req!$N$2:$O$10,2)+VLOOKUP($E208,IC_Req!$P$2:$Q$4,2)+VLOOKUP(GlobalParameters!$C$12,IC_Req!$R$2:$S$4,2)</f>
        <v>#N/A</v>
      </c>
    </row>
    <row r="209" spans="1:33" x14ac:dyDescent="0.25">
      <c r="A209" s="133"/>
      <c r="B209" s="283"/>
      <c r="C209" s="283"/>
      <c r="D209" s="284"/>
      <c r="E209" s="284"/>
      <c r="F209" s="285"/>
      <c r="G209" s="155" t="str">
        <f t="shared" si="20"/>
        <v/>
      </c>
      <c r="H209" s="156" t="str">
        <f>IF(OR($D209="",$E209=""),"",VLOOKUP($AG209,IC_Req!$A$2:$J$82,5))</f>
        <v/>
      </c>
      <c r="I209" s="285"/>
      <c r="J209" s="155" t="str">
        <f t="shared" si="21"/>
        <v/>
      </c>
      <c r="K209" s="156" t="str">
        <f>IF(OR($D209="",$E209=""),"",VLOOKUP($AG209,IC_Req!$A$2:$J$82,6))</f>
        <v/>
      </c>
      <c r="L209" s="285"/>
      <c r="M209" s="155" t="str">
        <f t="shared" si="22"/>
        <v/>
      </c>
      <c r="N209" s="156" t="str">
        <f>IF(OR($D209="",$E209=""),"",VLOOKUP($AG209,IC_Req!$A$2:$J$82,7))</f>
        <v/>
      </c>
      <c r="O209" s="287"/>
      <c r="P209" s="166" t="str">
        <f t="shared" si="23"/>
        <v/>
      </c>
      <c r="Q209" s="156" t="str">
        <f>IF(OR($D209="",$E209=""),"",VLOOKUP($AG209,IC_Req!$A$2:$J$82,8))</f>
        <v/>
      </c>
      <c r="R209" s="287"/>
      <c r="S209" s="166" t="str">
        <f t="shared" si="24"/>
        <v/>
      </c>
      <c r="T209" s="156" t="str">
        <f>IF(OR($D209="",$E209=""),"",VLOOKUP($AG209,IC_Req!$A$2:$J$82,9))</f>
        <v/>
      </c>
      <c r="U209" s="157" t="str">
        <f t="shared" si="19"/>
        <v/>
      </c>
      <c r="V209" s="158" t="str">
        <f>IF(OR($D209="",$E209="",GlobalParameters!$C$12=""),"",$AC209)</f>
        <v/>
      </c>
      <c r="W209" s="159"/>
      <c r="X209" s="283"/>
      <c r="Y209" s="283"/>
      <c r="Z209" s="283"/>
      <c r="AA209" s="283"/>
      <c r="AB209" s="287"/>
      <c r="AC209" s="160" t="str">
        <f>IF(OR($D209="",$E209="",GlobalParameters!$C$12=""),"",MIN(VLOOKUP($AG209,IC_Req!$A$2:$J$82,10),$AD209))</f>
        <v/>
      </c>
      <c r="AD209" s="283"/>
      <c r="AE209" s="283"/>
      <c r="AF209" s="159"/>
      <c r="AG209" s="134" t="e">
        <f>VLOOKUP($D209,IC_Req!$N$2:$O$10,2)+VLOOKUP($E209,IC_Req!$P$2:$Q$4,2)+VLOOKUP(GlobalParameters!$C$12,IC_Req!$R$2:$S$4,2)</f>
        <v>#N/A</v>
      </c>
    </row>
    <row r="210" spans="1:33" x14ac:dyDescent="0.25">
      <c r="A210" s="133"/>
      <c r="B210" s="283"/>
      <c r="C210" s="283"/>
      <c r="D210" s="284"/>
      <c r="E210" s="284"/>
      <c r="F210" s="285"/>
      <c r="G210" s="155" t="str">
        <f t="shared" si="20"/>
        <v/>
      </c>
      <c r="H210" s="156" t="str">
        <f>IF(OR($D210="",$E210=""),"",VLOOKUP($AG210,IC_Req!$A$2:$J$82,5))</f>
        <v/>
      </c>
      <c r="I210" s="285"/>
      <c r="J210" s="155" t="str">
        <f t="shared" si="21"/>
        <v/>
      </c>
      <c r="K210" s="156" t="str">
        <f>IF(OR($D210="",$E210=""),"",VLOOKUP($AG210,IC_Req!$A$2:$J$82,6))</f>
        <v/>
      </c>
      <c r="L210" s="285"/>
      <c r="M210" s="155" t="str">
        <f t="shared" si="22"/>
        <v/>
      </c>
      <c r="N210" s="156" t="str">
        <f>IF(OR($D210="",$E210=""),"",VLOOKUP($AG210,IC_Req!$A$2:$J$82,7))</f>
        <v/>
      </c>
      <c r="O210" s="287"/>
      <c r="P210" s="166" t="str">
        <f t="shared" si="23"/>
        <v/>
      </c>
      <c r="Q210" s="156" t="str">
        <f>IF(OR($D210="",$E210=""),"",VLOOKUP($AG210,IC_Req!$A$2:$J$82,8))</f>
        <v/>
      </c>
      <c r="R210" s="287"/>
      <c r="S210" s="166" t="str">
        <f t="shared" si="24"/>
        <v/>
      </c>
      <c r="T210" s="156" t="str">
        <f>IF(OR($D210="",$E210=""),"",VLOOKUP($AG210,IC_Req!$A$2:$J$82,9))</f>
        <v/>
      </c>
      <c r="U210" s="157" t="str">
        <f t="shared" si="19"/>
        <v/>
      </c>
      <c r="V210" s="158" t="str">
        <f>IF(OR($D210="",$E210="",GlobalParameters!$C$12=""),"",$AC210)</f>
        <v/>
      </c>
      <c r="W210" s="159"/>
      <c r="X210" s="283"/>
      <c r="Y210" s="283"/>
      <c r="Z210" s="283"/>
      <c r="AA210" s="283"/>
      <c r="AB210" s="287"/>
      <c r="AC210" s="160" t="str">
        <f>IF(OR($D210="",$E210="",GlobalParameters!$C$12=""),"",MIN(VLOOKUP($AG210,IC_Req!$A$2:$J$82,10),$AD210))</f>
        <v/>
      </c>
      <c r="AD210" s="283"/>
      <c r="AE210" s="283"/>
      <c r="AF210" s="159"/>
      <c r="AG210" s="134" t="e">
        <f>VLOOKUP($D210,IC_Req!$N$2:$O$10,2)+VLOOKUP($E210,IC_Req!$P$2:$Q$4,2)+VLOOKUP(GlobalParameters!$C$12,IC_Req!$R$2:$S$4,2)</f>
        <v>#N/A</v>
      </c>
    </row>
    <row r="211" spans="1:33" x14ac:dyDescent="0.25">
      <c r="A211" s="133"/>
      <c r="B211" s="283"/>
      <c r="C211" s="283"/>
      <c r="D211" s="284"/>
      <c r="E211" s="284"/>
      <c r="F211" s="285"/>
      <c r="G211" s="155" t="str">
        <f t="shared" si="20"/>
        <v/>
      </c>
      <c r="H211" s="156" t="str">
        <f>IF(OR($D211="",$E211=""),"",VLOOKUP($AG211,IC_Req!$A$2:$J$82,5))</f>
        <v/>
      </c>
      <c r="I211" s="285"/>
      <c r="J211" s="155" t="str">
        <f t="shared" si="21"/>
        <v/>
      </c>
      <c r="K211" s="156" t="str">
        <f>IF(OR($D211="",$E211=""),"",VLOOKUP($AG211,IC_Req!$A$2:$J$82,6))</f>
        <v/>
      </c>
      <c r="L211" s="285"/>
      <c r="M211" s="155" t="str">
        <f t="shared" si="22"/>
        <v/>
      </c>
      <c r="N211" s="156" t="str">
        <f>IF(OR($D211="",$E211=""),"",VLOOKUP($AG211,IC_Req!$A$2:$J$82,7))</f>
        <v/>
      </c>
      <c r="O211" s="287"/>
      <c r="P211" s="166" t="str">
        <f t="shared" si="23"/>
        <v/>
      </c>
      <c r="Q211" s="156" t="str">
        <f>IF(OR($D211="",$E211=""),"",VLOOKUP($AG211,IC_Req!$A$2:$J$82,8))</f>
        <v/>
      </c>
      <c r="R211" s="287"/>
      <c r="S211" s="166" t="str">
        <f t="shared" si="24"/>
        <v/>
      </c>
      <c r="T211" s="156" t="str">
        <f>IF(OR($D211="",$E211=""),"",VLOOKUP($AG211,IC_Req!$A$2:$J$82,9))</f>
        <v/>
      </c>
      <c r="U211" s="157" t="str">
        <f t="shared" si="19"/>
        <v/>
      </c>
      <c r="V211" s="158" t="str">
        <f>IF(OR($D211="",$E211="",GlobalParameters!$C$12=""),"",$AC211)</f>
        <v/>
      </c>
      <c r="W211" s="159"/>
      <c r="X211" s="283"/>
      <c r="Y211" s="283"/>
      <c r="Z211" s="283"/>
      <c r="AA211" s="283"/>
      <c r="AB211" s="287"/>
      <c r="AC211" s="160" t="str">
        <f>IF(OR($D211="",$E211="",GlobalParameters!$C$12=""),"",MIN(VLOOKUP($AG211,IC_Req!$A$2:$J$82,10),$AD211))</f>
        <v/>
      </c>
      <c r="AD211" s="283"/>
      <c r="AE211" s="283"/>
      <c r="AF211" s="159"/>
      <c r="AG211" s="134" t="e">
        <f>VLOOKUP($D211,IC_Req!$N$2:$O$10,2)+VLOOKUP($E211,IC_Req!$P$2:$Q$4,2)+VLOOKUP(GlobalParameters!$C$12,IC_Req!$R$2:$S$4,2)</f>
        <v>#N/A</v>
      </c>
    </row>
    <row r="212" spans="1:33" x14ac:dyDescent="0.25">
      <c r="A212" s="133"/>
      <c r="B212" s="283"/>
      <c r="C212" s="283"/>
      <c r="D212" s="284"/>
      <c r="E212" s="284"/>
      <c r="F212" s="285"/>
      <c r="G212" s="155" t="str">
        <f t="shared" si="20"/>
        <v/>
      </c>
      <c r="H212" s="156" t="str">
        <f>IF(OR($D212="",$E212=""),"",VLOOKUP($AG212,IC_Req!$A$2:$J$82,5))</f>
        <v/>
      </c>
      <c r="I212" s="285"/>
      <c r="J212" s="155" t="str">
        <f t="shared" si="21"/>
        <v/>
      </c>
      <c r="K212" s="156" t="str">
        <f>IF(OR($D212="",$E212=""),"",VLOOKUP($AG212,IC_Req!$A$2:$J$82,6))</f>
        <v/>
      </c>
      <c r="L212" s="285"/>
      <c r="M212" s="155" t="str">
        <f t="shared" si="22"/>
        <v/>
      </c>
      <c r="N212" s="156" t="str">
        <f>IF(OR($D212="",$E212=""),"",VLOOKUP($AG212,IC_Req!$A$2:$J$82,7))</f>
        <v/>
      </c>
      <c r="O212" s="287"/>
      <c r="P212" s="166" t="str">
        <f t="shared" si="23"/>
        <v/>
      </c>
      <c r="Q212" s="156" t="str">
        <f>IF(OR($D212="",$E212=""),"",VLOOKUP($AG212,IC_Req!$A$2:$J$82,8))</f>
        <v/>
      </c>
      <c r="R212" s="287"/>
      <c r="S212" s="166" t="str">
        <f t="shared" si="24"/>
        <v/>
      </c>
      <c r="T212" s="156" t="str">
        <f>IF(OR($D212="",$E212=""),"",VLOOKUP($AG212,IC_Req!$A$2:$J$82,9))</f>
        <v/>
      </c>
      <c r="U212" s="157" t="str">
        <f t="shared" si="19"/>
        <v/>
      </c>
      <c r="V212" s="158" t="str">
        <f>IF(OR($D212="",$E212="",GlobalParameters!$C$12=""),"",$AC212)</f>
        <v/>
      </c>
      <c r="W212" s="159"/>
      <c r="X212" s="283"/>
      <c r="Y212" s="283"/>
      <c r="Z212" s="283"/>
      <c r="AA212" s="283"/>
      <c r="AB212" s="287"/>
      <c r="AC212" s="160" t="str">
        <f>IF(OR($D212="",$E212="",GlobalParameters!$C$12=""),"",MIN(VLOOKUP($AG212,IC_Req!$A$2:$J$82,10),$AD212))</f>
        <v/>
      </c>
      <c r="AD212" s="283"/>
      <c r="AE212" s="283"/>
      <c r="AF212" s="159"/>
      <c r="AG212" s="134" t="e">
        <f>VLOOKUP($D212,IC_Req!$N$2:$O$10,2)+VLOOKUP($E212,IC_Req!$P$2:$Q$4,2)+VLOOKUP(GlobalParameters!$C$12,IC_Req!$R$2:$S$4,2)</f>
        <v>#N/A</v>
      </c>
    </row>
    <row r="213" spans="1:33" x14ac:dyDescent="0.25">
      <c r="A213" s="133"/>
      <c r="B213" s="283"/>
      <c r="C213" s="283"/>
      <c r="D213" s="284"/>
      <c r="E213" s="284"/>
      <c r="F213" s="285"/>
      <c r="G213" s="155" t="str">
        <f t="shared" si="20"/>
        <v/>
      </c>
      <c r="H213" s="156" t="str">
        <f>IF(OR($D213="",$E213=""),"",VLOOKUP($AG213,IC_Req!$A$2:$J$82,5))</f>
        <v/>
      </c>
      <c r="I213" s="285"/>
      <c r="J213" s="155" t="str">
        <f t="shared" si="21"/>
        <v/>
      </c>
      <c r="K213" s="156" t="str">
        <f>IF(OR($D213="",$E213=""),"",VLOOKUP($AG213,IC_Req!$A$2:$J$82,6))</f>
        <v/>
      </c>
      <c r="L213" s="285"/>
      <c r="M213" s="155" t="str">
        <f t="shared" si="22"/>
        <v/>
      </c>
      <c r="N213" s="156" t="str">
        <f>IF(OR($D213="",$E213=""),"",VLOOKUP($AG213,IC_Req!$A$2:$J$82,7))</f>
        <v/>
      </c>
      <c r="O213" s="287"/>
      <c r="P213" s="166" t="str">
        <f t="shared" si="23"/>
        <v/>
      </c>
      <c r="Q213" s="156" t="str">
        <f>IF(OR($D213="",$E213=""),"",VLOOKUP($AG213,IC_Req!$A$2:$J$82,8))</f>
        <v/>
      </c>
      <c r="R213" s="287"/>
      <c r="S213" s="166" t="str">
        <f t="shared" si="24"/>
        <v/>
      </c>
      <c r="T213" s="156" t="str">
        <f>IF(OR($D213="",$E213=""),"",VLOOKUP($AG213,IC_Req!$A$2:$J$82,9))</f>
        <v/>
      </c>
      <c r="U213" s="157" t="str">
        <f t="shared" si="19"/>
        <v/>
      </c>
      <c r="V213" s="158" t="str">
        <f>IF(OR($D213="",$E213="",GlobalParameters!$C$12=""),"",$AC213)</f>
        <v/>
      </c>
      <c r="W213" s="159"/>
      <c r="X213" s="283"/>
      <c r="Y213" s="283"/>
      <c r="Z213" s="283"/>
      <c r="AA213" s="283"/>
      <c r="AB213" s="287"/>
      <c r="AC213" s="160" t="str">
        <f>IF(OR($D213="",$E213="",GlobalParameters!$C$12=""),"",MIN(VLOOKUP($AG213,IC_Req!$A$2:$J$82,10),$AD213))</f>
        <v/>
      </c>
      <c r="AD213" s="283"/>
      <c r="AE213" s="283"/>
      <c r="AF213" s="159"/>
      <c r="AG213" s="134" t="e">
        <f>VLOOKUP($D213,IC_Req!$N$2:$O$10,2)+VLOOKUP($E213,IC_Req!$P$2:$Q$4,2)+VLOOKUP(GlobalParameters!$C$12,IC_Req!$R$2:$S$4,2)</f>
        <v>#N/A</v>
      </c>
    </row>
    <row r="214" spans="1:33" x14ac:dyDescent="0.25">
      <c r="A214" s="133"/>
      <c r="B214" s="283"/>
      <c r="C214" s="283"/>
      <c r="D214" s="284"/>
      <c r="E214" s="284"/>
      <c r="F214" s="285"/>
      <c r="G214" s="155" t="str">
        <f t="shared" si="20"/>
        <v/>
      </c>
      <c r="H214" s="156" t="str">
        <f>IF(OR($D214="",$E214=""),"",VLOOKUP($AG214,IC_Req!$A$2:$J$82,5))</f>
        <v/>
      </c>
      <c r="I214" s="285"/>
      <c r="J214" s="155" t="str">
        <f t="shared" si="21"/>
        <v/>
      </c>
      <c r="K214" s="156" t="str">
        <f>IF(OR($D214="",$E214=""),"",VLOOKUP($AG214,IC_Req!$A$2:$J$82,6))</f>
        <v/>
      </c>
      <c r="L214" s="285"/>
      <c r="M214" s="155" t="str">
        <f t="shared" si="22"/>
        <v/>
      </c>
      <c r="N214" s="156" t="str">
        <f>IF(OR($D214="",$E214=""),"",VLOOKUP($AG214,IC_Req!$A$2:$J$82,7))</f>
        <v/>
      </c>
      <c r="O214" s="287"/>
      <c r="P214" s="166" t="str">
        <f t="shared" si="23"/>
        <v/>
      </c>
      <c r="Q214" s="156" t="str">
        <f>IF(OR($D214="",$E214=""),"",VLOOKUP($AG214,IC_Req!$A$2:$J$82,8))</f>
        <v/>
      </c>
      <c r="R214" s="287"/>
      <c r="S214" s="166" t="str">
        <f t="shared" si="24"/>
        <v/>
      </c>
      <c r="T214" s="156" t="str">
        <f>IF(OR($D214="",$E214=""),"",VLOOKUP($AG214,IC_Req!$A$2:$J$82,9))</f>
        <v/>
      </c>
      <c r="U214" s="157" t="str">
        <f t="shared" si="19"/>
        <v/>
      </c>
      <c r="V214" s="158" t="str">
        <f>IF(OR($D214="",$E214="",GlobalParameters!$C$12=""),"",$AC214)</f>
        <v/>
      </c>
      <c r="W214" s="159"/>
      <c r="X214" s="283"/>
      <c r="Y214" s="283"/>
      <c r="Z214" s="283"/>
      <c r="AA214" s="283"/>
      <c r="AB214" s="287"/>
      <c r="AC214" s="160" t="str">
        <f>IF(OR($D214="",$E214="",GlobalParameters!$C$12=""),"",MIN(VLOOKUP($AG214,IC_Req!$A$2:$J$82,10),$AD214))</f>
        <v/>
      </c>
      <c r="AD214" s="283"/>
      <c r="AE214" s="283"/>
      <c r="AF214" s="159"/>
      <c r="AG214" s="134" t="e">
        <f>VLOOKUP($D214,IC_Req!$N$2:$O$10,2)+VLOOKUP($E214,IC_Req!$P$2:$Q$4,2)+VLOOKUP(GlobalParameters!$C$12,IC_Req!$R$2:$S$4,2)</f>
        <v>#N/A</v>
      </c>
    </row>
    <row r="215" spans="1:33" x14ac:dyDescent="0.25">
      <c r="A215" s="133"/>
      <c r="B215" s="283"/>
      <c r="C215" s="283"/>
      <c r="D215" s="284"/>
      <c r="E215" s="284"/>
      <c r="F215" s="285"/>
      <c r="G215" s="155" t="str">
        <f t="shared" si="20"/>
        <v/>
      </c>
      <c r="H215" s="156" t="str">
        <f>IF(OR($D215="",$E215=""),"",VLOOKUP($AG215,IC_Req!$A$2:$J$82,5))</f>
        <v/>
      </c>
      <c r="I215" s="285"/>
      <c r="J215" s="155" t="str">
        <f t="shared" si="21"/>
        <v/>
      </c>
      <c r="K215" s="156" t="str">
        <f>IF(OR($D215="",$E215=""),"",VLOOKUP($AG215,IC_Req!$A$2:$J$82,6))</f>
        <v/>
      </c>
      <c r="L215" s="285"/>
      <c r="M215" s="155" t="str">
        <f t="shared" si="22"/>
        <v/>
      </c>
      <c r="N215" s="156" t="str">
        <f>IF(OR($D215="",$E215=""),"",VLOOKUP($AG215,IC_Req!$A$2:$J$82,7))</f>
        <v/>
      </c>
      <c r="O215" s="287"/>
      <c r="P215" s="166" t="str">
        <f t="shared" si="23"/>
        <v/>
      </c>
      <c r="Q215" s="156" t="str">
        <f>IF(OR($D215="",$E215=""),"",VLOOKUP($AG215,IC_Req!$A$2:$J$82,8))</f>
        <v/>
      </c>
      <c r="R215" s="287"/>
      <c r="S215" s="166" t="str">
        <f t="shared" si="24"/>
        <v/>
      </c>
      <c r="T215" s="156" t="str">
        <f>IF(OR($D215="",$E215=""),"",VLOOKUP($AG215,IC_Req!$A$2:$J$82,9))</f>
        <v/>
      </c>
      <c r="U215" s="157" t="str">
        <f t="shared" si="19"/>
        <v/>
      </c>
      <c r="V215" s="158" t="str">
        <f>IF(OR($D215="",$E215="",GlobalParameters!$C$12=""),"",$AC215)</f>
        <v/>
      </c>
      <c r="W215" s="159"/>
      <c r="X215" s="283"/>
      <c r="Y215" s="283"/>
      <c r="Z215" s="283"/>
      <c r="AA215" s="283"/>
      <c r="AB215" s="287"/>
      <c r="AC215" s="160" t="str">
        <f>IF(OR($D215="",$E215="",GlobalParameters!$C$12=""),"",MIN(VLOOKUP($AG215,IC_Req!$A$2:$J$82,10),$AD215))</f>
        <v/>
      </c>
      <c r="AD215" s="283"/>
      <c r="AE215" s="283"/>
      <c r="AF215" s="159"/>
      <c r="AG215" s="134" t="e">
        <f>VLOOKUP($D215,IC_Req!$N$2:$O$10,2)+VLOOKUP($E215,IC_Req!$P$2:$Q$4,2)+VLOOKUP(GlobalParameters!$C$12,IC_Req!$R$2:$S$4,2)</f>
        <v>#N/A</v>
      </c>
    </row>
    <row r="216" spans="1:33" x14ac:dyDescent="0.25">
      <c r="A216" s="133"/>
      <c r="B216" s="283"/>
      <c r="C216" s="283"/>
      <c r="D216" s="284"/>
      <c r="E216" s="284"/>
      <c r="F216" s="285"/>
      <c r="G216" s="155" t="str">
        <f t="shared" si="20"/>
        <v/>
      </c>
      <c r="H216" s="156" t="str">
        <f>IF(OR($D216="",$E216=""),"",VLOOKUP($AG216,IC_Req!$A$2:$J$82,5))</f>
        <v/>
      </c>
      <c r="I216" s="285"/>
      <c r="J216" s="155" t="str">
        <f t="shared" si="21"/>
        <v/>
      </c>
      <c r="K216" s="156" t="str">
        <f>IF(OR($D216="",$E216=""),"",VLOOKUP($AG216,IC_Req!$A$2:$J$82,6))</f>
        <v/>
      </c>
      <c r="L216" s="285"/>
      <c r="M216" s="155" t="str">
        <f t="shared" si="22"/>
        <v/>
      </c>
      <c r="N216" s="156" t="str">
        <f>IF(OR($D216="",$E216=""),"",VLOOKUP($AG216,IC_Req!$A$2:$J$82,7))</f>
        <v/>
      </c>
      <c r="O216" s="287"/>
      <c r="P216" s="166" t="str">
        <f t="shared" si="23"/>
        <v/>
      </c>
      <c r="Q216" s="156" t="str">
        <f>IF(OR($D216="",$E216=""),"",VLOOKUP($AG216,IC_Req!$A$2:$J$82,8))</f>
        <v/>
      </c>
      <c r="R216" s="287"/>
      <c r="S216" s="166" t="str">
        <f t="shared" si="24"/>
        <v/>
      </c>
      <c r="T216" s="156" t="str">
        <f>IF(OR($D216="",$E216=""),"",VLOOKUP($AG216,IC_Req!$A$2:$J$82,9))</f>
        <v/>
      </c>
      <c r="U216" s="157" t="str">
        <f t="shared" si="19"/>
        <v/>
      </c>
      <c r="V216" s="158" t="str">
        <f>IF(OR($D216="",$E216="",GlobalParameters!$C$12=""),"",$AC216)</f>
        <v/>
      </c>
      <c r="W216" s="159"/>
      <c r="X216" s="283"/>
      <c r="Y216" s="283"/>
      <c r="Z216" s="283"/>
      <c r="AA216" s="283"/>
      <c r="AB216" s="287"/>
      <c r="AC216" s="160" t="str">
        <f>IF(OR($D216="",$E216="",GlobalParameters!$C$12=""),"",MIN(VLOOKUP($AG216,IC_Req!$A$2:$J$82,10),$AD216))</f>
        <v/>
      </c>
      <c r="AD216" s="283"/>
      <c r="AE216" s="283"/>
      <c r="AF216" s="159"/>
      <c r="AG216" s="134" t="e">
        <f>VLOOKUP($D216,IC_Req!$N$2:$O$10,2)+VLOOKUP($E216,IC_Req!$P$2:$Q$4,2)+VLOOKUP(GlobalParameters!$C$12,IC_Req!$R$2:$S$4,2)</f>
        <v>#N/A</v>
      </c>
    </row>
    <row r="217" spans="1:33" x14ac:dyDescent="0.25">
      <c r="A217" s="133"/>
      <c r="B217" s="283"/>
      <c r="C217" s="283"/>
      <c r="D217" s="284"/>
      <c r="E217" s="284"/>
      <c r="F217" s="285"/>
      <c r="G217" s="155" t="str">
        <f t="shared" si="20"/>
        <v/>
      </c>
      <c r="H217" s="156" t="str">
        <f>IF(OR($D217="",$E217=""),"",VLOOKUP($AG217,IC_Req!$A$2:$J$82,5))</f>
        <v/>
      </c>
      <c r="I217" s="285"/>
      <c r="J217" s="155" t="str">
        <f t="shared" si="21"/>
        <v/>
      </c>
      <c r="K217" s="156" t="str">
        <f>IF(OR($D217="",$E217=""),"",VLOOKUP($AG217,IC_Req!$A$2:$J$82,6))</f>
        <v/>
      </c>
      <c r="L217" s="285"/>
      <c r="M217" s="155" t="str">
        <f t="shared" si="22"/>
        <v/>
      </c>
      <c r="N217" s="156" t="str">
        <f>IF(OR($D217="",$E217=""),"",VLOOKUP($AG217,IC_Req!$A$2:$J$82,7))</f>
        <v/>
      </c>
      <c r="O217" s="287"/>
      <c r="P217" s="166" t="str">
        <f t="shared" si="23"/>
        <v/>
      </c>
      <c r="Q217" s="156" t="str">
        <f>IF(OR($D217="",$E217=""),"",VLOOKUP($AG217,IC_Req!$A$2:$J$82,8))</f>
        <v/>
      </c>
      <c r="R217" s="287"/>
      <c r="S217" s="166" t="str">
        <f t="shared" si="24"/>
        <v/>
      </c>
      <c r="T217" s="156" t="str">
        <f>IF(OR($D217="",$E217=""),"",VLOOKUP($AG217,IC_Req!$A$2:$J$82,9))</f>
        <v/>
      </c>
      <c r="U217" s="157" t="str">
        <f t="shared" si="19"/>
        <v/>
      </c>
      <c r="V217" s="158" t="str">
        <f>IF(OR($D217="",$E217="",GlobalParameters!$C$12=""),"",$AC217)</f>
        <v/>
      </c>
      <c r="W217" s="159"/>
      <c r="X217" s="283"/>
      <c r="Y217" s="283"/>
      <c r="Z217" s="283"/>
      <c r="AA217" s="283"/>
      <c r="AB217" s="287"/>
      <c r="AC217" s="160" t="str">
        <f>IF(OR($D217="",$E217="",GlobalParameters!$C$12=""),"",MIN(VLOOKUP($AG217,IC_Req!$A$2:$J$82,10),$AD217))</f>
        <v/>
      </c>
      <c r="AD217" s="283"/>
      <c r="AE217" s="283"/>
      <c r="AF217" s="159"/>
      <c r="AG217" s="134" t="e">
        <f>VLOOKUP($D217,IC_Req!$N$2:$O$10,2)+VLOOKUP($E217,IC_Req!$P$2:$Q$4,2)+VLOOKUP(GlobalParameters!$C$12,IC_Req!$R$2:$S$4,2)</f>
        <v>#N/A</v>
      </c>
    </row>
    <row r="218" spans="1:33" x14ac:dyDescent="0.25">
      <c r="A218" s="133"/>
      <c r="B218" s="283"/>
      <c r="C218" s="283"/>
      <c r="D218" s="284"/>
      <c r="E218" s="284"/>
      <c r="F218" s="285"/>
      <c r="G218" s="155" t="str">
        <f t="shared" si="20"/>
        <v/>
      </c>
      <c r="H218" s="156" t="str">
        <f>IF(OR($D218="",$E218=""),"",VLOOKUP($AG218,IC_Req!$A$2:$J$82,5))</f>
        <v/>
      </c>
      <c r="I218" s="285"/>
      <c r="J218" s="155" t="str">
        <f t="shared" si="21"/>
        <v/>
      </c>
      <c r="K218" s="156" t="str">
        <f>IF(OR($D218="",$E218=""),"",VLOOKUP($AG218,IC_Req!$A$2:$J$82,6))</f>
        <v/>
      </c>
      <c r="L218" s="285"/>
      <c r="M218" s="155" t="str">
        <f t="shared" si="22"/>
        <v/>
      </c>
      <c r="N218" s="156" t="str">
        <f>IF(OR($D218="",$E218=""),"",VLOOKUP($AG218,IC_Req!$A$2:$J$82,7))</f>
        <v/>
      </c>
      <c r="O218" s="287"/>
      <c r="P218" s="166" t="str">
        <f t="shared" si="23"/>
        <v/>
      </c>
      <c r="Q218" s="156" t="str">
        <f>IF(OR($D218="",$E218=""),"",VLOOKUP($AG218,IC_Req!$A$2:$J$82,8))</f>
        <v/>
      </c>
      <c r="R218" s="287"/>
      <c r="S218" s="166" t="str">
        <f t="shared" si="24"/>
        <v/>
      </c>
      <c r="T218" s="156" t="str">
        <f>IF(OR($D218="",$E218=""),"",VLOOKUP($AG218,IC_Req!$A$2:$J$82,9))</f>
        <v/>
      </c>
      <c r="U218" s="157" t="str">
        <f t="shared" si="19"/>
        <v/>
      </c>
      <c r="V218" s="158" t="str">
        <f>IF(OR($D218="",$E218="",GlobalParameters!$C$12=""),"",$AC218)</f>
        <v/>
      </c>
      <c r="W218" s="159"/>
      <c r="X218" s="283"/>
      <c r="Y218" s="283"/>
      <c r="Z218" s="283"/>
      <c r="AA218" s="283"/>
      <c r="AB218" s="287"/>
      <c r="AC218" s="160" t="str">
        <f>IF(OR($D218="",$E218="",GlobalParameters!$C$12=""),"",MIN(VLOOKUP($AG218,IC_Req!$A$2:$J$82,10),$AD218))</f>
        <v/>
      </c>
      <c r="AD218" s="283"/>
      <c r="AE218" s="283"/>
      <c r="AF218" s="159"/>
      <c r="AG218" s="134" t="e">
        <f>VLOOKUP($D218,IC_Req!$N$2:$O$10,2)+VLOOKUP($E218,IC_Req!$P$2:$Q$4,2)+VLOOKUP(GlobalParameters!$C$12,IC_Req!$R$2:$S$4,2)</f>
        <v>#N/A</v>
      </c>
    </row>
    <row r="219" spans="1:33" x14ac:dyDescent="0.25">
      <c r="A219" s="133"/>
      <c r="B219" s="283"/>
      <c r="C219" s="283"/>
      <c r="D219" s="284"/>
      <c r="E219" s="284"/>
      <c r="F219" s="285"/>
      <c r="G219" s="155" t="str">
        <f t="shared" si="20"/>
        <v/>
      </c>
      <c r="H219" s="156" t="str">
        <f>IF(OR($D219="",$E219=""),"",VLOOKUP($AG219,IC_Req!$A$2:$J$82,5))</f>
        <v/>
      </c>
      <c r="I219" s="285"/>
      <c r="J219" s="155" t="str">
        <f t="shared" si="21"/>
        <v/>
      </c>
      <c r="K219" s="156" t="str">
        <f>IF(OR($D219="",$E219=""),"",VLOOKUP($AG219,IC_Req!$A$2:$J$82,6))</f>
        <v/>
      </c>
      <c r="L219" s="285"/>
      <c r="M219" s="155" t="str">
        <f t="shared" si="22"/>
        <v/>
      </c>
      <c r="N219" s="156" t="str">
        <f>IF(OR($D219="",$E219=""),"",VLOOKUP($AG219,IC_Req!$A$2:$J$82,7))</f>
        <v/>
      </c>
      <c r="O219" s="287"/>
      <c r="P219" s="166" t="str">
        <f t="shared" si="23"/>
        <v/>
      </c>
      <c r="Q219" s="156" t="str">
        <f>IF(OR($D219="",$E219=""),"",VLOOKUP($AG219,IC_Req!$A$2:$J$82,8))</f>
        <v/>
      </c>
      <c r="R219" s="287"/>
      <c r="S219" s="166" t="str">
        <f t="shared" si="24"/>
        <v/>
      </c>
      <c r="T219" s="156" t="str">
        <f>IF(OR($D219="",$E219=""),"",VLOOKUP($AG219,IC_Req!$A$2:$J$82,9))</f>
        <v/>
      </c>
      <c r="U219" s="157" t="str">
        <f t="shared" si="19"/>
        <v/>
      </c>
      <c r="V219" s="158" t="str">
        <f>IF(OR($D219="",$E219="",GlobalParameters!$C$12=""),"",$AC219)</f>
        <v/>
      </c>
      <c r="W219" s="159"/>
      <c r="X219" s="283"/>
      <c r="Y219" s="283"/>
      <c r="Z219" s="283"/>
      <c r="AA219" s="283"/>
      <c r="AB219" s="287"/>
      <c r="AC219" s="160" t="str">
        <f>IF(OR($D219="",$E219="",GlobalParameters!$C$12=""),"",MIN(VLOOKUP($AG219,IC_Req!$A$2:$J$82,10),$AD219))</f>
        <v/>
      </c>
      <c r="AD219" s="283"/>
      <c r="AE219" s="283"/>
      <c r="AF219" s="159"/>
      <c r="AG219" s="134" t="e">
        <f>VLOOKUP($D219,IC_Req!$N$2:$O$10,2)+VLOOKUP($E219,IC_Req!$P$2:$Q$4,2)+VLOOKUP(GlobalParameters!$C$12,IC_Req!$R$2:$S$4,2)</f>
        <v>#N/A</v>
      </c>
    </row>
    <row r="220" spans="1:33" x14ac:dyDescent="0.25">
      <c r="A220" s="133"/>
      <c r="B220" s="283"/>
      <c r="C220" s="283"/>
      <c r="D220" s="284"/>
      <c r="E220" s="284"/>
      <c r="F220" s="285"/>
      <c r="G220" s="155" t="str">
        <f t="shared" si="20"/>
        <v/>
      </c>
      <c r="H220" s="156" t="str">
        <f>IF(OR($D220="",$E220=""),"",VLOOKUP($AG220,IC_Req!$A$2:$J$82,5))</f>
        <v/>
      </c>
      <c r="I220" s="285"/>
      <c r="J220" s="155" t="str">
        <f t="shared" si="21"/>
        <v/>
      </c>
      <c r="K220" s="156" t="str">
        <f>IF(OR($D220="",$E220=""),"",VLOOKUP($AG220,IC_Req!$A$2:$J$82,6))</f>
        <v/>
      </c>
      <c r="L220" s="285"/>
      <c r="M220" s="155" t="str">
        <f t="shared" si="22"/>
        <v/>
      </c>
      <c r="N220" s="156" t="str">
        <f>IF(OR($D220="",$E220=""),"",VLOOKUP($AG220,IC_Req!$A$2:$J$82,7))</f>
        <v/>
      </c>
      <c r="O220" s="287"/>
      <c r="P220" s="166" t="str">
        <f t="shared" si="23"/>
        <v/>
      </c>
      <c r="Q220" s="156" t="str">
        <f>IF(OR($D220="",$E220=""),"",VLOOKUP($AG220,IC_Req!$A$2:$J$82,8))</f>
        <v/>
      </c>
      <c r="R220" s="287"/>
      <c r="S220" s="166" t="str">
        <f t="shared" si="24"/>
        <v/>
      </c>
      <c r="T220" s="156" t="str">
        <f>IF(OR($D220="",$E220=""),"",VLOOKUP($AG220,IC_Req!$A$2:$J$82,9))</f>
        <v/>
      </c>
      <c r="U220" s="157" t="str">
        <f t="shared" si="19"/>
        <v/>
      </c>
      <c r="V220" s="158" t="str">
        <f>IF(OR($D220="",$E220="",GlobalParameters!$C$12=""),"",$AC220)</f>
        <v/>
      </c>
      <c r="W220" s="159"/>
      <c r="X220" s="283"/>
      <c r="Y220" s="283"/>
      <c r="Z220" s="283"/>
      <c r="AA220" s="283"/>
      <c r="AB220" s="287"/>
      <c r="AC220" s="160" t="str">
        <f>IF(OR($D220="",$E220="",GlobalParameters!$C$12=""),"",MIN(VLOOKUP($AG220,IC_Req!$A$2:$J$82,10),$AD220))</f>
        <v/>
      </c>
      <c r="AD220" s="283"/>
      <c r="AE220" s="283"/>
      <c r="AF220" s="159"/>
      <c r="AG220" s="134" t="e">
        <f>VLOOKUP($D220,IC_Req!$N$2:$O$10,2)+VLOOKUP($E220,IC_Req!$P$2:$Q$4,2)+VLOOKUP(GlobalParameters!$C$12,IC_Req!$R$2:$S$4,2)</f>
        <v>#N/A</v>
      </c>
    </row>
    <row r="221" spans="1:33" x14ac:dyDescent="0.25">
      <c r="A221" s="133"/>
      <c r="B221" s="283"/>
      <c r="C221" s="283"/>
      <c r="D221" s="284"/>
      <c r="E221" s="284"/>
      <c r="F221" s="285"/>
      <c r="G221" s="155" t="str">
        <f t="shared" si="20"/>
        <v/>
      </c>
      <c r="H221" s="156" t="str">
        <f>IF(OR($D221="",$E221=""),"",VLOOKUP($AG221,IC_Req!$A$2:$J$82,5))</f>
        <v/>
      </c>
      <c r="I221" s="285"/>
      <c r="J221" s="155" t="str">
        <f t="shared" si="21"/>
        <v/>
      </c>
      <c r="K221" s="156" t="str">
        <f>IF(OR($D221="",$E221=""),"",VLOOKUP($AG221,IC_Req!$A$2:$J$82,6))</f>
        <v/>
      </c>
      <c r="L221" s="285"/>
      <c r="M221" s="155" t="str">
        <f t="shared" si="22"/>
        <v/>
      </c>
      <c r="N221" s="156" t="str">
        <f>IF(OR($D221="",$E221=""),"",VLOOKUP($AG221,IC_Req!$A$2:$J$82,7))</f>
        <v/>
      </c>
      <c r="O221" s="287"/>
      <c r="P221" s="166" t="str">
        <f t="shared" si="23"/>
        <v/>
      </c>
      <c r="Q221" s="156" t="str">
        <f>IF(OR($D221="",$E221=""),"",VLOOKUP($AG221,IC_Req!$A$2:$J$82,8))</f>
        <v/>
      </c>
      <c r="R221" s="287"/>
      <c r="S221" s="166" t="str">
        <f t="shared" si="24"/>
        <v/>
      </c>
      <c r="T221" s="156" t="str">
        <f>IF(OR($D221="",$E221=""),"",VLOOKUP($AG221,IC_Req!$A$2:$J$82,9))</f>
        <v/>
      </c>
      <c r="U221" s="157" t="str">
        <f t="shared" si="19"/>
        <v/>
      </c>
      <c r="V221" s="158" t="str">
        <f>IF(OR($D221="",$E221="",GlobalParameters!$C$12=""),"",$AC221)</f>
        <v/>
      </c>
      <c r="W221" s="159"/>
      <c r="X221" s="283"/>
      <c r="Y221" s="283"/>
      <c r="Z221" s="283"/>
      <c r="AA221" s="283"/>
      <c r="AB221" s="287"/>
      <c r="AC221" s="160" t="str">
        <f>IF(OR($D221="",$E221="",GlobalParameters!$C$12=""),"",MIN(VLOOKUP($AG221,IC_Req!$A$2:$J$82,10),$AD221))</f>
        <v/>
      </c>
      <c r="AD221" s="283"/>
      <c r="AE221" s="283"/>
      <c r="AF221" s="159"/>
      <c r="AG221" s="134" t="e">
        <f>VLOOKUP($D221,IC_Req!$N$2:$O$10,2)+VLOOKUP($E221,IC_Req!$P$2:$Q$4,2)+VLOOKUP(GlobalParameters!$C$12,IC_Req!$R$2:$S$4,2)</f>
        <v>#N/A</v>
      </c>
    </row>
    <row r="222" spans="1:33" x14ac:dyDescent="0.25">
      <c r="A222" s="133"/>
      <c r="B222" s="283"/>
      <c r="C222" s="283"/>
      <c r="D222" s="284"/>
      <c r="E222" s="284"/>
      <c r="F222" s="285"/>
      <c r="G222" s="155" t="str">
        <f t="shared" si="20"/>
        <v/>
      </c>
      <c r="H222" s="156" t="str">
        <f>IF(OR($D222="",$E222=""),"",VLOOKUP($AG222,IC_Req!$A$2:$J$82,5))</f>
        <v/>
      </c>
      <c r="I222" s="285"/>
      <c r="J222" s="155" t="str">
        <f t="shared" si="21"/>
        <v/>
      </c>
      <c r="K222" s="156" t="str">
        <f>IF(OR($D222="",$E222=""),"",VLOOKUP($AG222,IC_Req!$A$2:$J$82,6))</f>
        <v/>
      </c>
      <c r="L222" s="285"/>
      <c r="M222" s="155" t="str">
        <f t="shared" si="22"/>
        <v/>
      </c>
      <c r="N222" s="156" t="str">
        <f>IF(OR($D222="",$E222=""),"",VLOOKUP($AG222,IC_Req!$A$2:$J$82,7))</f>
        <v/>
      </c>
      <c r="O222" s="287"/>
      <c r="P222" s="166" t="str">
        <f t="shared" si="23"/>
        <v/>
      </c>
      <c r="Q222" s="156" t="str">
        <f>IF(OR($D222="",$E222=""),"",VLOOKUP($AG222,IC_Req!$A$2:$J$82,8))</f>
        <v/>
      </c>
      <c r="R222" s="287"/>
      <c r="S222" s="166" t="str">
        <f t="shared" si="24"/>
        <v/>
      </c>
      <c r="T222" s="156" t="str">
        <f>IF(OR($D222="",$E222=""),"",VLOOKUP($AG222,IC_Req!$A$2:$J$82,9))</f>
        <v/>
      </c>
      <c r="U222" s="157" t="str">
        <f t="shared" si="19"/>
        <v/>
      </c>
      <c r="V222" s="158" t="str">
        <f>IF(OR($D222="",$E222="",GlobalParameters!$C$12=""),"",$AC222)</f>
        <v/>
      </c>
      <c r="W222" s="159"/>
      <c r="X222" s="283"/>
      <c r="Y222" s="283"/>
      <c r="Z222" s="283"/>
      <c r="AA222" s="283"/>
      <c r="AB222" s="287"/>
      <c r="AC222" s="160" t="str">
        <f>IF(OR($D222="",$E222="",GlobalParameters!$C$12=""),"",MIN(VLOOKUP($AG222,IC_Req!$A$2:$J$82,10),$AD222))</f>
        <v/>
      </c>
      <c r="AD222" s="283"/>
      <c r="AE222" s="283"/>
      <c r="AF222" s="159"/>
      <c r="AG222" s="134" t="e">
        <f>VLOOKUP($D222,IC_Req!$N$2:$O$10,2)+VLOOKUP($E222,IC_Req!$P$2:$Q$4,2)+VLOOKUP(GlobalParameters!$C$12,IC_Req!$R$2:$S$4,2)</f>
        <v>#N/A</v>
      </c>
    </row>
    <row r="223" spans="1:33" x14ac:dyDescent="0.25">
      <c r="A223" s="133"/>
      <c r="B223" s="283"/>
      <c r="C223" s="283"/>
      <c r="D223" s="284"/>
      <c r="E223" s="284"/>
      <c r="F223" s="285"/>
      <c r="G223" s="155" t="str">
        <f t="shared" si="20"/>
        <v/>
      </c>
      <c r="H223" s="156" t="str">
        <f>IF(OR($D223="",$E223=""),"",VLOOKUP($AG223,IC_Req!$A$2:$J$82,5))</f>
        <v/>
      </c>
      <c r="I223" s="285"/>
      <c r="J223" s="155" t="str">
        <f t="shared" si="21"/>
        <v/>
      </c>
      <c r="K223" s="156" t="str">
        <f>IF(OR($D223="",$E223=""),"",VLOOKUP($AG223,IC_Req!$A$2:$J$82,6))</f>
        <v/>
      </c>
      <c r="L223" s="285"/>
      <c r="M223" s="155" t="str">
        <f t="shared" si="22"/>
        <v/>
      </c>
      <c r="N223" s="156" t="str">
        <f>IF(OR($D223="",$E223=""),"",VLOOKUP($AG223,IC_Req!$A$2:$J$82,7))</f>
        <v/>
      </c>
      <c r="O223" s="287"/>
      <c r="P223" s="166" t="str">
        <f t="shared" si="23"/>
        <v/>
      </c>
      <c r="Q223" s="156" t="str">
        <f>IF(OR($D223="",$E223=""),"",VLOOKUP($AG223,IC_Req!$A$2:$J$82,8))</f>
        <v/>
      </c>
      <c r="R223" s="287"/>
      <c r="S223" s="166" t="str">
        <f t="shared" si="24"/>
        <v/>
      </c>
      <c r="T223" s="156" t="str">
        <f>IF(OR($D223="",$E223=""),"",VLOOKUP($AG223,IC_Req!$A$2:$J$82,9))</f>
        <v/>
      </c>
      <c r="U223" s="157" t="str">
        <f t="shared" si="19"/>
        <v/>
      </c>
      <c r="V223" s="158" t="str">
        <f>IF(OR($D223="",$E223="",GlobalParameters!$C$12=""),"",$AC223)</f>
        <v/>
      </c>
      <c r="W223" s="159"/>
      <c r="X223" s="283"/>
      <c r="Y223" s="283"/>
      <c r="Z223" s="283"/>
      <c r="AA223" s="283"/>
      <c r="AB223" s="287"/>
      <c r="AC223" s="160" t="str">
        <f>IF(OR($D223="",$E223="",GlobalParameters!$C$12=""),"",MIN(VLOOKUP($AG223,IC_Req!$A$2:$J$82,10),$AD223))</f>
        <v/>
      </c>
      <c r="AD223" s="283"/>
      <c r="AE223" s="283"/>
      <c r="AF223" s="159"/>
      <c r="AG223" s="134" t="e">
        <f>VLOOKUP($D223,IC_Req!$N$2:$O$10,2)+VLOOKUP($E223,IC_Req!$P$2:$Q$4,2)+VLOOKUP(GlobalParameters!$C$12,IC_Req!$R$2:$S$4,2)</f>
        <v>#N/A</v>
      </c>
    </row>
    <row r="224" spans="1:33" x14ac:dyDescent="0.25">
      <c r="A224" s="133"/>
      <c r="B224" s="283"/>
      <c r="C224" s="283"/>
      <c r="D224" s="284"/>
      <c r="E224" s="284"/>
      <c r="F224" s="285"/>
      <c r="G224" s="155" t="str">
        <f t="shared" si="20"/>
        <v/>
      </c>
      <c r="H224" s="156" t="str">
        <f>IF(OR($D224="",$E224=""),"",VLOOKUP($AG224,IC_Req!$A$2:$J$82,5))</f>
        <v/>
      </c>
      <c r="I224" s="285"/>
      <c r="J224" s="155" t="str">
        <f t="shared" si="21"/>
        <v/>
      </c>
      <c r="K224" s="156" t="str">
        <f>IF(OR($D224="",$E224=""),"",VLOOKUP($AG224,IC_Req!$A$2:$J$82,6))</f>
        <v/>
      </c>
      <c r="L224" s="285"/>
      <c r="M224" s="155" t="str">
        <f t="shared" si="22"/>
        <v/>
      </c>
      <c r="N224" s="156" t="str">
        <f>IF(OR($D224="",$E224=""),"",VLOOKUP($AG224,IC_Req!$A$2:$J$82,7))</f>
        <v/>
      </c>
      <c r="O224" s="287"/>
      <c r="P224" s="166" t="str">
        <f t="shared" si="23"/>
        <v/>
      </c>
      <c r="Q224" s="156" t="str">
        <f>IF(OR($D224="",$E224=""),"",VLOOKUP($AG224,IC_Req!$A$2:$J$82,8))</f>
        <v/>
      </c>
      <c r="R224" s="287"/>
      <c r="S224" s="166" t="str">
        <f t="shared" si="24"/>
        <v/>
      </c>
      <c r="T224" s="156" t="str">
        <f>IF(OR($D224="",$E224=""),"",VLOOKUP($AG224,IC_Req!$A$2:$J$82,9))</f>
        <v/>
      </c>
      <c r="U224" s="157" t="str">
        <f t="shared" si="19"/>
        <v/>
      </c>
      <c r="V224" s="158" t="str">
        <f>IF(OR($D224="",$E224="",GlobalParameters!$C$12=""),"",$AC224)</f>
        <v/>
      </c>
      <c r="W224" s="159"/>
      <c r="X224" s="283"/>
      <c r="Y224" s="283"/>
      <c r="Z224" s="283"/>
      <c r="AA224" s="283"/>
      <c r="AB224" s="287"/>
      <c r="AC224" s="160" t="str">
        <f>IF(OR($D224="",$E224="",GlobalParameters!$C$12=""),"",MIN(VLOOKUP($AG224,IC_Req!$A$2:$J$82,10),$AD224))</f>
        <v/>
      </c>
      <c r="AD224" s="283"/>
      <c r="AE224" s="283"/>
      <c r="AF224" s="159"/>
      <c r="AG224" s="134" t="e">
        <f>VLOOKUP($D224,IC_Req!$N$2:$O$10,2)+VLOOKUP($E224,IC_Req!$P$2:$Q$4,2)+VLOOKUP(GlobalParameters!$C$12,IC_Req!$R$2:$S$4,2)</f>
        <v>#N/A</v>
      </c>
    </row>
    <row r="225" spans="1:33" x14ac:dyDescent="0.25">
      <c r="A225" s="133"/>
      <c r="B225" s="283"/>
      <c r="C225" s="283"/>
      <c r="D225" s="284"/>
      <c r="E225" s="284"/>
      <c r="F225" s="285"/>
      <c r="G225" s="155" t="str">
        <f t="shared" si="20"/>
        <v/>
      </c>
      <c r="H225" s="156" t="str">
        <f>IF(OR($D225="",$E225=""),"",VLOOKUP($AG225,IC_Req!$A$2:$J$82,5))</f>
        <v/>
      </c>
      <c r="I225" s="285"/>
      <c r="J225" s="155" t="str">
        <f t="shared" si="21"/>
        <v/>
      </c>
      <c r="K225" s="156" t="str">
        <f>IF(OR($D225="",$E225=""),"",VLOOKUP($AG225,IC_Req!$A$2:$J$82,6))</f>
        <v/>
      </c>
      <c r="L225" s="285"/>
      <c r="M225" s="155" t="str">
        <f t="shared" si="22"/>
        <v/>
      </c>
      <c r="N225" s="156" t="str">
        <f>IF(OR($D225="",$E225=""),"",VLOOKUP($AG225,IC_Req!$A$2:$J$82,7))</f>
        <v/>
      </c>
      <c r="O225" s="287"/>
      <c r="P225" s="166" t="str">
        <f t="shared" si="23"/>
        <v/>
      </c>
      <c r="Q225" s="156" t="str">
        <f>IF(OR($D225="",$E225=""),"",VLOOKUP($AG225,IC_Req!$A$2:$J$82,8))</f>
        <v/>
      </c>
      <c r="R225" s="287"/>
      <c r="S225" s="166" t="str">
        <f t="shared" si="24"/>
        <v/>
      </c>
      <c r="T225" s="156" t="str">
        <f>IF(OR($D225="",$E225=""),"",VLOOKUP($AG225,IC_Req!$A$2:$J$82,9))</f>
        <v/>
      </c>
      <c r="U225" s="157" t="str">
        <f t="shared" si="19"/>
        <v/>
      </c>
      <c r="V225" s="158" t="str">
        <f>IF(OR($D225="",$E225="",GlobalParameters!$C$12=""),"",$AC225)</f>
        <v/>
      </c>
      <c r="W225" s="159"/>
      <c r="X225" s="283"/>
      <c r="Y225" s="283"/>
      <c r="Z225" s="283"/>
      <c r="AA225" s="283"/>
      <c r="AB225" s="287"/>
      <c r="AC225" s="160" t="str">
        <f>IF(OR($D225="",$E225="",GlobalParameters!$C$12=""),"",MIN(VLOOKUP($AG225,IC_Req!$A$2:$J$82,10),$AD225))</f>
        <v/>
      </c>
      <c r="AD225" s="283"/>
      <c r="AE225" s="283"/>
      <c r="AF225" s="159"/>
      <c r="AG225" s="134" t="e">
        <f>VLOOKUP($D225,IC_Req!$N$2:$O$10,2)+VLOOKUP($E225,IC_Req!$P$2:$Q$4,2)+VLOOKUP(GlobalParameters!$C$12,IC_Req!$R$2:$S$4,2)</f>
        <v>#N/A</v>
      </c>
    </row>
    <row r="226" spans="1:33" x14ac:dyDescent="0.25">
      <c r="A226" s="133"/>
      <c r="B226" s="283"/>
      <c r="C226" s="283"/>
      <c r="D226" s="284"/>
      <c r="E226" s="284"/>
      <c r="F226" s="285"/>
      <c r="G226" s="155" t="str">
        <f t="shared" si="20"/>
        <v/>
      </c>
      <c r="H226" s="156" t="str">
        <f>IF(OR($D226="",$E226=""),"",VLOOKUP($AG226,IC_Req!$A$2:$J$82,5))</f>
        <v/>
      </c>
      <c r="I226" s="285"/>
      <c r="J226" s="155" t="str">
        <f t="shared" si="21"/>
        <v/>
      </c>
      <c r="K226" s="156" t="str">
        <f>IF(OR($D226="",$E226=""),"",VLOOKUP($AG226,IC_Req!$A$2:$J$82,6))</f>
        <v/>
      </c>
      <c r="L226" s="285"/>
      <c r="M226" s="155" t="str">
        <f t="shared" si="22"/>
        <v/>
      </c>
      <c r="N226" s="156" t="str">
        <f>IF(OR($D226="",$E226=""),"",VLOOKUP($AG226,IC_Req!$A$2:$J$82,7))</f>
        <v/>
      </c>
      <c r="O226" s="287"/>
      <c r="P226" s="166" t="str">
        <f t="shared" si="23"/>
        <v/>
      </c>
      <c r="Q226" s="156" t="str">
        <f>IF(OR($D226="",$E226=""),"",VLOOKUP($AG226,IC_Req!$A$2:$J$82,8))</f>
        <v/>
      </c>
      <c r="R226" s="287"/>
      <c r="S226" s="166" t="str">
        <f t="shared" si="24"/>
        <v/>
      </c>
      <c r="T226" s="156" t="str">
        <f>IF(OR($D226="",$E226=""),"",VLOOKUP($AG226,IC_Req!$A$2:$J$82,9))</f>
        <v/>
      </c>
      <c r="U226" s="157" t="str">
        <f t="shared" si="19"/>
        <v/>
      </c>
      <c r="V226" s="158" t="str">
        <f>IF(OR($D226="",$E226="",GlobalParameters!$C$12=""),"",$AC226)</f>
        <v/>
      </c>
      <c r="W226" s="159"/>
      <c r="X226" s="283"/>
      <c r="Y226" s="283"/>
      <c r="Z226" s="283"/>
      <c r="AA226" s="283"/>
      <c r="AB226" s="287"/>
      <c r="AC226" s="160" t="str">
        <f>IF(OR($D226="",$E226="",GlobalParameters!$C$12=""),"",MIN(VLOOKUP($AG226,IC_Req!$A$2:$J$82,10),$AD226))</f>
        <v/>
      </c>
      <c r="AD226" s="283"/>
      <c r="AE226" s="283"/>
      <c r="AF226" s="159"/>
      <c r="AG226" s="134" t="e">
        <f>VLOOKUP($D226,IC_Req!$N$2:$O$10,2)+VLOOKUP($E226,IC_Req!$P$2:$Q$4,2)+VLOOKUP(GlobalParameters!$C$12,IC_Req!$R$2:$S$4,2)</f>
        <v>#N/A</v>
      </c>
    </row>
    <row r="227" spans="1:33" x14ac:dyDescent="0.25">
      <c r="A227" s="133"/>
      <c r="B227" s="283"/>
      <c r="C227" s="283"/>
      <c r="D227" s="284"/>
      <c r="E227" s="284"/>
      <c r="F227" s="285"/>
      <c r="G227" s="155" t="str">
        <f t="shared" si="20"/>
        <v/>
      </c>
      <c r="H227" s="156" t="str">
        <f>IF(OR($D227="",$E227=""),"",VLOOKUP($AG227,IC_Req!$A$2:$J$82,5))</f>
        <v/>
      </c>
      <c r="I227" s="285"/>
      <c r="J227" s="155" t="str">
        <f t="shared" si="21"/>
        <v/>
      </c>
      <c r="K227" s="156" t="str">
        <f>IF(OR($D227="",$E227=""),"",VLOOKUP($AG227,IC_Req!$A$2:$J$82,6))</f>
        <v/>
      </c>
      <c r="L227" s="285"/>
      <c r="M227" s="155" t="str">
        <f t="shared" si="22"/>
        <v/>
      </c>
      <c r="N227" s="156" t="str">
        <f>IF(OR($D227="",$E227=""),"",VLOOKUP($AG227,IC_Req!$A$2:$J$82,7))</f>
        <v/>
      </c>
      <c r="O227" s="287"/>
      <c r="P227" s="166" t="str">
        <f t="shared" si="23"/>
        <v/>
      </c>
      <c r="Q227" s="156" t="str">
        <f>IF(OR($D227="",$E227=""),"",VLOOKUP($AG227,IC_Req!$A$2:$J$82,8))</f>
        <v/>
      </c>
      <c r="R227" s="287"/>
      <c r="S227" s="166" t="str">
        <f t="shared" si="24"/>
        <v/>
      </c>
      <c r="T227" s="156" t="str">
        <f>IF(OR($D227="",$E227=""),"",VLOOKUP($AG227,IC_Req!$A$2:$J$82,9))</f>
        <v/>
      </c>
      <c r="U227" s="157" t="str">
        <f t="shared" si="19"/>
        <v/>
      </c>
      <c r="V227" s="158" t="str">
        <f>IF(OR($D227="",$E227="",GlobalParameters!$C$12=""),"",$AC227)</f>
        <v/>
      </c>
      <c r="W227" s="159"/>
      <c r="X227" s="283"/>
      <c r="Y227" s="283"/>
      <c r="Z227" s="283"/>
      <c r="AA227" s="283"/>
      <c r="AB227" s="287"/>
      <c r="AC227" s="160" t="str">
        <f>IF(OR($D227="",$E227="",GlobalParameters!$C$12=""),"",MIN(VLOOKUP($AG227,IC_Req!$A$2:$J$82,10),$AD227))</f>
        <v/>
      </c>
      <c r="AD227" s="283"/>
      <c r="AE227" s="283"/>
      <c r="AF227" s="159"/>
      <c r="AG227" s="134" t="e">
        <f>VLOOKUP($D227,IC_Req!$N$2:$O$10,2)+VLOOKUP($E227,IC_Req!$P$2:$Q$4,2)+VLOOKUP(GlobalParameters!$C$12,IC_Req!$R$2:$S$4,2)</f>
        <v>#N/A</v>
      </c>
    </row>
    <row r="228" spans="1:33" x14ac:dyDescent="0.25">
      <c r="A228" s="133"/>
      <c r="B228" s="283"/>
      <c r="C228" s="283"/>
      <c r="D228" s="284"/>
      <c r="E228" s="284"/>
      <c r="F228" s="285"/>
      <c r="G228" s="155" t="str">
        <f t="shared" si="20"/>
        <v/>
      </c>
      <c r="H228" s="156" t="str">
        <f>IF(OR($D228="",$E228=""),"",VLOOKUP($AG228,IC_Req!$A$2:$J$82,5))</f>
        <v/>
      </c>
      <c r="I228" s="285"/>
      <c r="J228" s="155" t="str">
        <f t="shared" si="21"/>
        <v/>
      </c>
      <c r="K228" s="156" t="str">
        <f>IF(OR($D228="",$E228=""),"",VLOOKUP($AG228,IC_Req!$A$2:$J$82,6))</f>
        <v/>
      </c>
      <c r="L228" s="285"/>
      <c r="M228" s="155" t="str">
        <f t="shared" si="22"/>
        <v/>
      </c>
      <c r="N228" s="156" t="str">
        <f>IF(OR($D228="",$E228=""),"",VLOOKUP($AG228,IC_Req!$A$2:$J$82,7))</f>
        <v/>
      </c>
      <c r="O228" s="287"/>
      <c r="P228" s="166" t="str">
        <f t="shared" si="23"/>
        <v/>
      </c>
      <c r="Q228" s="156" t="str">
        <f>IF(OR($D228="",$E228=""),"",VLOOKUP($AG228,IC_Req!$A$2:$J$82,8))</f>
        <v/>
      </c>
      <c r="R228" s="287"/>
      <c r="S228" s="166" t="str">
        <f t="shared" si="24"/>
        <v/>
      </c>
      <c r="T228" s="156" t="str">
        <f>IF(OR($D228="",$E228=""),"",VLOOKUP($AG228,IC_Req!$A$2:$J$82,9))</f>
        <v/>
      </c>
      <c r="U228" s="157" t="str">
        <f t="shared" si="19"/>
        <v/>
      </c>
      <c r="V228" s="158" t="str">
        <f>IF(OR($D228="",$E228="",GlobalParameters!$C$12=""),"",$AC228)</f>
        <v/>
      </c>
      <c r="W228" s="159"/>
      <c r="X228" s="283"/>
      <c r="Y228" s="283"/>
      <c r="Z228" s="283"/>
      <c r="AA228" s="283"/>
      <c r="AB228" s="287"/>
      <c r="AC228" s="160" t="str">
        <f>IF(OR($D228="",$E228="",GlobalParameters!$C$12=""),"",MIN(VLOOKUP($AG228,IC_Req!$A$2:$J$82,10),$AD228))</f>
        <v/>
      </c>
      <c r="AD228" s="283"/>
      <c r="AE228" s="283"/>
      <c r="AF228" s="159"/>
      <c r="AG228" s="134" t="e">
        <f>VLOOKUP($D228,IC_Req!$N$2:$O$10,2)+VLOOKUP($E228,IC_Req!$P$2:$Q$4,2)+VLOOKUP(GlobalParameters!$C$12,IC_Req!$R$2:$S$4,2)</f>
        <v>#N/A</v>
      </c>
    </row>
    <row r="229" spans="1:33" x14ac:dyDescent="0.25">
      <c r="A229" s="133"/>
      <c r="B229" s="283"/>
      <c r="C229" s="283"/>
      <c r="D229" s="284"/>
      <c r="E229" s="284"/>
      <c r="F229" s="285"/>
      <c r="G229" s="155" t="str">
        <f t="shared" si="20"/>
        <v/>
      </c>
      <c r="H229" s="156" t="str">
        <f>IF(OR($D229="",$E229=""),"",VLOOKUP($AG229,IC_Req!$A$2:$J$82,5))</f>
        <v/>
      </c>
      <c r="I229" s="285"/>
      <c r="J229" s="155" t="str">
        <f t="shared" si="21"/>
        <v/>
      </c>
      <c r="K229" s="156" t="str">
        <f>IF(OR($D229="",$E229=""),"",VLOOKUP($AG229,IC_Req!$A$2:$J$82,6))</f>
        <v/>
      </c>
      <c r="L229" s="285"/>
      <c r="M229" s="155" t="str">
        <f t="shared" si="22"/>
        <v/>
      </c>
      <c r="N229" s="156" t="str">
        <f>IF(OR($D229="",$E229=""),"",VLOOKUP($AG229,IC_Req!$A$2:$J$82,7))</f>
        <v/>
      </c>
      <c r="O229" s="287"/>
      <c r="P229" s="166" t="str">
        <f t="shared" si="23"/>
        <v/>
      </c>
      <c r="Q229" s="156" t="str">
        <f>IF(OR($D229="",$E229=""),"",VLOOKUP($AG229,IC_Req!$A$2:$J$82,8))</f>
        <v/>
      </c>
      <c r="R229" s="287"/>
      <c r="S229" s="166" t="str">
        <f t="shared" si="24"/>
        <v/>
      </c>
      <c r="T229" s="156" t="str">
        <f>IF(OR($D229="",$E229=""),"",VLOOKUP($AG229,IC_Req!$A$2:$J$82,9))</f>
        <v/>
      </c>
      <c r="U229" s="157" t="str">
        <f t="shared" si="19"/>
        <v/>
      </c>
      <c r="V229" s="158" t="str">
        <f>IF(OR($D229="",$E229="",GlobalParameters!$C$12=""),"",$AC229)</f>
        <v/>
      </c>
      <c r="W229" s="159"/>
      <c r="X229" s="283"/>
      <c r="Y229" s="283"/>
      <c r="Z229" s="283"/>
      <c r="AA229" s="283"/>
      <c r="AB229" s="287"/>
      <c r="AC229" s="160" t="str">
        <f>IF(OR($D229="",$E229="",GlobalParameters!$C$12=""),"",MIN(VLOOKUP($AG229,IC_Req!$A$2:$J$82,10),$AD229))</f>
        <v/>
      </c>
      <c r="AD229" s="283"/>
      <c r="AE229" s="283"/>
      <c r="AF229" s="159"/>
      <c r="AG229" s="134" t="e">
        <f>VLOOKUP($D229,IC_Req!$N$2:$O$10,2)+VLOOKUP($E229,IC_Req!$P$2:$Q$4,2)+VLOOKUP(GlobalParameters!$C$12,IC_Req!$R$2:$S$4,2)</f>
        <v>#N/A</v>
      </c>
    </row>
    <row r="230" spans="1:33" x14ac:dyDescent="0.25">
      <c r="A230" s="133"/>
      <c r="B230" s="283"/>
      <c r="C230" s="283"/>
      <c r="D230" s="284"/>
      <c r="E230" s="284"/>
      <c r="F230" s="285"/>
      <c r="G230" s="155" t="str">
        <f t="shared" si="20"/>
        <v/>
      </c>
      <c r="H230" s="156" t="str">
        <f>IF(OR($D230="",$E230=""),"",VLOOKUP($AG230,IC_Req!$A$2:$J$82,5))</f>
        <v/>
      </c>
      <c r="I230" s="285"/>
      <c r="J230" s="155" t="str">
        <f t="shared" si="21"/>
        <v/>
      </c>
      <c r="K230" s="156" t="str">
        <f>IF(OR($D230="",$E230=""),"",VLOOKUP($AG230,IC_Req!$A$2:$J$82,6))</f>
        <v/>
      </c>
      <c r="L230" s="285"/>
      <c r="M230" s="155" t="str">
        <f t="shared" si="22"/>
        <v/>
      </c>
      <c r="N230" s="156" t="str">
        <f>IF(OR($D230="",$E230=""),"",VLOOKUP($AG230,IC_Req!$A$2:$J$82,7))</f>
        <v/>
      </c>
      <c r="O230" s="287"/>
      <c r="P230" s="166" t="str">
        <f t="shared" si="23"/>
        <v/>
      </c>
      <c r="Q230" s="156" t="str">
        <f>IF(OR($D230="",$E230=""),"",VLOOKUP($AG230,IC_Req!$A$2:$J$82,8))</f>
        <v/>
      </c>
      <c r="R230" s="287"/>
      <c r="S230" s="166" t="str">
        <f t="shared" si="24"/>
        <v/>
      </c>
      <c r="T230" s="156" t="str">
        <f>IF(OR($D230="",$E230=""),"",VLOOKUP($AG230,IC_Req!$A$2:$J$82,9))</f>
        <v/>
      </c>
      <c r="U230" s="157" t="str">
        <f t="shared" si="19"/>
        <v/>
      </c>
      <c r="V230" s="158" t="str">
        <f>IF(OR($D230="",$E230="",GlobalParameters!$C$12=""),"",$AC230)</f>
        <v/>
      </c>
      <c r="W230" s="159"/>
      <c r="X230" s="283"/>
      <c r="Y230" s="283"/>
      <c r="Z230" s="283"/>
      <c r="AA230" s="283"/>
      <c r="AB230" s="287"/>
      <c r="AC230" s="160" t="str">
        <f>IF(OR($D230="",$E230="",GlobalParameters!$C$12=""),"",MIN(VLOOKUP($AG230,IC_Req!$A$2:$J$82,10),$AD230))</f>
        <v/>
      </c>
      <c r="AD230" s="283"/>
      <c r="AE230" s="283"/>
      <c r="AF230" s="159"/>
      <c r="AG230" s="134" t="e">
        <f>VLOOKUP($D230,IC_Req!$N$2:$O$10,2)+VLOOKUP($E230,IC_Req!$P$2:$Q$4,2)+VLOOKUP(GlobalParameters!$C$12,IC_Req!$R$2:$S$4,2)</f>
        <v>#N/A</v>
      </c>
    </row>
    <row r="231" spans="1:33" x14ac:dyDescent="0.25">
      <c r="A231" s="133"/>
      <c r="B231" s="283"/>
      <c r="C231" s="283"/>
      <c r="D231" s="284"/>
      <c r="E231" s="284"/>
      <c r="F231" s="285"/>
      <c r="G231" s="155" t="str">
        <f t="shared" si="20"/>
        <v/>
      </c>
      <c r="H231" s="156" t="str">
        <f>IF(OR($D231="",$E231=""),"",VLOOKUP($AG231,IC_Req!$A$2:$J$82,5))</f>
        <v/>
      </c>
      <c r="I231" s="285"/>
      <c r="J231" s="155" t="str">
        <f t="shared" si="21"/>
        <v/>
      </c>
      <c r="K231" s="156" t="str">
        <f>IF(OR($D231="",$E231=""),"",VLOOKUP($AG231,IC_Req!$A$2:$J$82,6))</f>
        <v/>
      </c>
      <c r="L231" s="285"/>
      <c r="M231" s="155" t="str">
        <f t="shared" si="22"/>
        <v/>
      </c>
      <c r="N231" s="156" t="str">
        <f>IF(OR($D231="",$E231=""),"",VLOOKUP($AG231,IC_Req!$A$2:$J$82,7))</f>
        <v/>
      </c>
      <c r="O231" s="287"/>
      <c r="P231" s="166" t="str">
        <f t="shared" si="23"/>
        <v/>
      </c>
      <c r="Q231" s="156" t="str">
        <f>IF(OR($D231="",$E231=""),"",VLOOKUP($AG231,IC_Req!$A$2:$J$82,8))</f>
        <v/>
      </c>
      <c r="R231" s="287"/>
      <c r="S231" s="166" t="str">
        <f t="shared" si="24"/>
        <v/>
      </c>
      <c r="T231" s="156" t="str">
        <f>IF(OR($D231="",$E231=""),"",VLOOKUP($AG231,IC_Req!$A$2:$J$82,9))</f>
        <v/>
      </c>
      <c r="U231" s="157" t="str">
        <f t="shared" si="19"/>
        <v/>
      </c>
      <c r="V231" s="158" t="str">
        <f>IF(OR($D231="",$E231="",GlobalParameters!$C$12=""),"",$AC231)</f>
        <v/>
      </c>
      <c r="W231" s="159"/>
      <c r="X231" s="283"/>
      <c r="Y231" s="283"/>
      <c r="Z231" s="283"/>
      <c r="AA231" s="283"/>
      <c r="AB231" s="287"/>
      <c r="AC231" s="160" t="str">
        <f>IF(OR($D231="",$E231="",GlobalParameters!$C$12=""),"",MIN(VLOOKUP($AG231,IC_Req!$A$2:$J$82,10),$AD231))</f>
        <v/>
      </c>
      <c r="AD231" s="283"/>
      <c r="AE231" s="283"/>
      <c r="AF231" s="159"/>
      <c r="AG231" s="134" t="e">
        <f>VLOOKUP($D231,IC_Req!$N$2:$O$10,2)+VLOOKUP($E231,IC_Req!$P$2:$Q$4,2)+VLOOKUP(GlobalParameters!$C$12,IC_Req!$R$2:$S$4,2)</f>
        <v>#N/A</v>
      </c>
    </row>
    <row r="232" spans="1:33" x14ac:dyDescent="0.25">
      <c r="A232" s="133"/>
      <c r="B232" s="283"/>
      <c r="C232" s="283"/>
      <c r="D232" s="284"/>
      <c r="E232" s="284"/>
      <c r="F232" s="285"/>
      <c r="G232" s="155" t="str">
        <f t="shared" si="20"/>
        <v/>
      </c>
      <c r="H232" s="156" t="str">
        <f>IF(OR($D232="",$E232=""),"",VLOOKUP($AG232,IC_Req!$A$2:$J$82,5))</f>
        <v/>
      </c>
      <c r="I232" s="285"/>
      <c r="J232" s="155" t="str">
        <f t="shared" si="21"/>
        <v/>
      </c>
      <c r="K232" s="156" t="str">
        <f>IF(OR($D232="",$E232=""),"",VLOOKUP($AG232,IC_Req!$A$2:$J$82,6))</f>
        <v/>
      </c>
      <c r="L232" s="285"/>
      <c r="M232" s="155" t="str">
        <f t="shared" si="22"/>
        <v/>
      </c>
      <c r="N232" s="156" t="str">
        <f>IF(OR($D232="",$E232=""),"",VLOOKUP($AG232,IC_Req!$A$2:$J$82,7))</f>
        <v/>
      </c>
      <c r="O232" s="287"/>
      <c r="P232" s="166" t="str">
        <f t="shared" si="23"/>
        <v/>
      </c>
      <c r="Q232" s="156" t="str">
        <f>IF(OR($D232="",$E232=""),"",VLOOKUP($AG232,IC_Req!$A$2:$J$82,8))</f>
        <v/>
      </c>
      <c r="R232" s="287"/>
      <c r="S232" s="166" t="str">
        <f t="shared" si="24"/>
        <v/>
      </c>
      <c r="T232" s="156" t="str">
        <f>IF(OR($D232="",$E232=""),"",VLOOKUP($AG232,IC_Req!$A$2:$J$82,9))</f>
        <v/>
      </c>
      <c r="U232" s="157" t="str">
        <f t="shared" si="19"/>
        <v/>
      </c>
      <c r="V232" s="158" t="str">
        <f>IF(OR($D232="",$E232="",GlobalParameters!$C$12=""),"",$AC232)</f>
        <v/>
      </c>
      <c r="W232" s="159"/>
      <c r="X232" s="283"/>
      <c r="Y232" s="283"/>
      <c r="Z232" s="283"/>
      <c r="AA232" s="283"/>
      <c r="AB232" s="287"/>
      <c r="AC232" s="160" t="str">
        <f>IF(OR($D232="",$E232="",GlobalParameters!$C$12=""),"",MIN(VLOOKUP($AG232,IC_Req!$A$2:$J$82,10),$AD232))</f>
        <v/>
      </c>
      <c r="AD232" s="283"/>
      <c r="AE232" s="283"/>
      <c r="AF232" s="159"/>
      <c r="AG232" s="134" t="e">
        <f>VLOOKUP($D232,IC_Req!$N$2:$O$10,2)+VLOOKUP($E232,IC_Req!$P$2:$Q$4,2)+VLOOKUP(GlobalParameters!$C$12,IC_Req!$R$2:$S$4,2)</f>
        <v>#N/A</v>
      </c>
    </row>
    <row r="233" spans="1:33" x14ac:dyDescent="0.25">
      <c r="A233" s="133"/>
      <c r="B233" s="283"/>
      <c r="C233" s="283"/>
      <c r="D233" s="284"/>
      <c r="E233" s="284"/>
      <c r="F233" s="285"/>
      <c r="G233" s="155" t="str">
        <f t="shared" si="20"/>
        <v/>
      </c>
      <c r="H233" s="156" t="str">
        <f>IF(OR($D233="",$E233=""),"",VLOOKUP($AG233,IC_Req!$A$2:$J$82,5))</f>
        <v/>
      </c>
      <c r="I233" s="285"/>
      <c r="J233" s="155" t="str">
        <f t="shared" si="21"/>
        <v/>
      </c>
      <c r="K233" s="156" t="str">
        <f>IF(OR($D233="",$E233=""),"",VLOOKUP($AG233,IC_Req!$A$2:$J$82,6))</f>
        <v/>
      </c>
      <c r="L233" s="285"/>
      <c r="M233" s="155" t="str">
        <f t="shared" si="22"/>
        <v/>
      </c>
      <c r="N233" s="156" t="str">
        <f>IF(OR($D233="",$E233=""),"",VLOOKUP($AG233,IC_Req!$A$2:$J$82,7))</f>
        <v/>
      </c>
      <c r="O233" s="287"/>
      <c r="P233" s="166" t="str">
        <f t="shared" si="23"/>
        <v/>
      </c>
      <c r="Q233" s="156" t="str">
        <f>IF(OR($D233="",$E233=""),"",VLOOKUP($AG233,IC_Req!$A$2:$J$82,8))</f>
        <v/>
      </c>
      <c r="R233" s="287"/>
      <c r="S233" s="166" t="str">
        <f t="shared" si="24"/>
        <v/>
      </c>
      <c r="T233" s="156" t="str">
        <f>IF(OR($D233="",$E233=""),"",VLOOKUP($AG233,IC_Req!$A$2:$J$82,9))</f>
        <v/>
      </c>
      <c r="U233" s="157" t="str">
        <f t="shared" ref="U233:U296" si="25">IF($D233="","",$K$6+AE233)</f>
        <v/>
      </c>
      <c r="V233" s="158" t="str">
        <f>IF(OR($D233="",$E233="",GlobalParameters!$C$12=""),"",$AC233)</f>
        <v/>
      </c>
      <c r="W233" s="159"/>
      <c r="X233" s="283"/>
      <c r="Y233" s="283"/>
      <c r="Z233" s="283"/>
      <c r="AA233" s="283"/>
      <c r="AB233" s="287"/>
      <c r="AC233" s="160" t="str">
        <f>IF(OR($D233="",$E233="",GlobalParameters!$C$12=""),"",MIN(VLOOKUP($AG233,IC_Req!$A$2:$J$82,10),$AD233))</f>
        <v/>
      </c>
      <c r="AD233" s="283"/>
      <c r="AE233" s="283"/>
      <c r="AF233" s="159"/>
      <c r="AG233" s="134" t="e">
        <f>VLOOKUP($D233,IC_Req!$N$2:$O$10,2)+VLOOKUP($E233,IC_Req!$P$2:$Q$4,2)+VLOOKUP(GlobalParameters!$C$12,IC_Req!$R$2:$S$4,2)</f>
        <v>#N/A</v>
      </c>
    </row>
    <row r="234" spans="1:33" x14ac:dyDescent="0.25">
      <c r="A234" s="133"/>
      <c r="B234" s="283"/>
      <c r="C234" s="283"/>
      <c r="D234" s="284"/>
      <c r="E234" s="284"/>
      <c r="F234" s="285"/>
      <c r="G234" s="155" t="str">
        <f t="shared" si="20"/>
        <v/>
      </c>
      <c r="H234" s="156" t="str">
        <f>IF(OR($D234="",$E234=""),"",VLOOKUP($AG234,IC_Req!$A$2:$J$82,5))</f>
        <v/>
      </c>
      <c r="I234" s="285"/>
      <c r="J234" s="155" t="str">
        <f t="shared" si="21"/>
        <v/>
      </c>
      <c r="K234" s="156" t="str">
        <f>IF(OR($D234="",$E234=""),"",VLOOKUP($AG234,IC_Req!$A$2:$J$82,6))</f>
        <v/>
      </c>
      <c r="L234" s="285"/>
      <c r="M234" s="155" t="str">
        <f t="shared" si="22"/>
        <v/>
      </c>
      <c r="N234" s="156" t="str">
        <f>IF(OR($D234="",$E234=""),"",VLOOKUP($AG234,IC_Req!$A$2:$J$82,7))</f>
        <v/>
      </c>
      <c r="O234" s="287"/>
      <c r="P234" s="166" t="str">
        <f t="shared" si="23"/>
        <v/>
      </c>
      <c r="Q234" s="156" t="str">
        <f>IF(OR($D234="",$E234=""),"",VLOOKUP($AG234,IC_Req!$A$2:$J$82,8))</f>
        <v/>
      </c>
      <c r="R234" s="287"/>
      <c r="S234" s="166" t="str">
        <f t="shared" si="24"/>
        <v/>
      </c>
      <c r="T234" s="156" t="str">
        <f>IF(OR($D234="",$E234=""),"",VLOOKUP($AG234,IC_Req!$A$2:$J$82,9))</f>
        <v/>
      </c>
      <c r="U234" s="157" t="str">
        <f t="shared" si="25"/>
        <v/>
      </c>
      <c r="V234" s="158" t="str">
        <f>IF(OR($D234="",$E234="",GlobalParameters!$C$12=""),"",$AC234)</f>
        <v/>
      </c>
      <c r="W234" s="159"/>
      <c r="X234" s="283"/>
      <c r="Y234" s="283"/>
      <c r="Z234" s="283"/>
      <c r="AA234" s="283"/>
      <c r="AB234" s="287"/>
      <c r="AC234" s="160" t="str">
        <f>IF(OR($D234="",$E234="",GlobalParameters!$C$12=""),"",MIN(VLOOKUP($AG234,IC_Req!$A$2:$J$82,10),$AD234))</f>
        <v/>
      </c>
      <c r="AD234" s="283"/>
      <c r="AE234" s="283"/>
      <c r="AF234" s="159"/>
      <c r="AG234" s="134" t="e">
        <f>VLOOKUP($D234,IC_Req!$N$2:$O$10,2)+VLOOKUP($E234,IC_Req!$P$2:$Q$4,2)+VLOOKUP(GlobalParameters!$C$12,IC_Req!$R$2:$S$4,2)</f>
        <v>#N/A</v>
      </c>
    </row>
    <row r="235" spans="1:33" x14ac:dyDescent="0.25">
      <c r="A235" s="133"/>
      <c r="B235" s="283"/>
      <c r="C235" s="283"/>
      <c r="D235" s="284"/>
      <c r="E235" s="284"/>
      <c r="F235" s="285"/>
      <c r="G235" s="155" t="str">
        <f t="shared" si="20"/>
        <v/>
      </c>
      <c r="H235" s="156" t="str">
        <f>IF(OR($D235="",$E235=""),"",VLOOKUP($AG235,IC_Req!$A$2:$J$82,5))</f>
        <v/>
      </c>
      <c r="I235" s="285"/>
      <c r="J235" s="155" t="str">
        <f t="shared" si="21"/>
        <v/>
      </c>
      <c r="K235" s="156" t="str">
        <f>IF(OR($D235="",$E235=""),"",VLOOKUP($AG235,IC_Req!$A$2:$J$82,6))</f>
        <v/>
      </c>
      <c r="L235" s="285"/>
      <c r="M235" s="155" t="str">
        <f t="shared" si="22"/>
        <v/>
      </c>
      <c r="N235" s="156" t="str">
        <f>IF(OR($D235="",$E235=""),"",VLOOKUP($AG235,IC_Req!$A$2:$J$82,7))</f>
        <v/>
      </c>
      <c r="O235" s="287"/>
      <c r="P235" s="166" t="str">
        <f t="shared" si="23"/>
        <v/>
      </c>
      <c r="Q235" s="156" t="str">
        <f>IF(OR($D235="",$E235=""),"",VLOOKUP($AG235,IC_Req!$A$2:$J$82,8))</f>
        <v/>
      </c>
      <c r="R235" s="287"/>
      <c r="S235" s="166" t="str">
        <f t="shared" si="24"/>
        <v/>
      </c>
      <c r="T235" s="156" t="str">
        <f>IF(OR($D235="",$E235=""),"",VLOOKUP($AG235,IC_Req!$A$2:$J$82,9))</f>
        <v/>
      </c>
      <c r="U235" s="157" t="str">
        <f t="shared" si="25"/>
        <v/>
      </c>
      <c r="V235" s="158" t="str">
        <f>IF(OR($D235="",$E235="",GlobalParameters!$C$12=""),"",$AC235)</f>
        <v/>
      </c>
      <c r="W235" s="159"/>
      <c r="X235" s="283"/>
      <c r="Y235" s="283"/>
      <c r="Z235" s="283"/>
      <c r="AA235" s="283"/>
      <c r="AB235" s="287"/>
      <c r="AC235" s="160" t="str">
        <f>IF(OR($D235="",$E235="",GlobalParameters!$C$12=""),"",MIN(VLOOKUP($AG235,IC_Req!$A$2:$J$82,10),$AD235))</f>
        <v/>
      </c>
      <c r="AD235" s="283"/>
      <c r="AE235" s="283"/>
      <c r="AF235" s="159"/>
      <c r="AG235" s="134" t="e">
        <f>VLOOKUP($D235,IC_Req!$N$2:$O$10,2)+VLOOKUP($E235,IC_Req!$P$2:$Q$4,2)+VLOOKUP(GlobalParameters!$C$12,IC_Req!$R$2:$S$4,2)</f>
        <v>#N/A</v>
      </c>
    </row>
    <row r="236" spans="1:33" x14ac:dyDescent="0.25">
      <c r="A236" s="133"/>
      <c r="B236" s="283"/>
      <c r="C236" s="283"/>
      <c r="D236" s="284"/>
      <c r="E236" s="284"/>
      <c r="F236" s="285"/>
      <c r="G236" s="155" t="str">
        <f t="shared" si="20"/>
        <v/>
      </c>
      <c r="H236" s="156" t="str">
        <f>IF(OR($D236="",$E236=""),"",VLOOKUP($AG236,IC_Req!$A$2:$J$82,5))</f>
        <v/>
      </c>
      <c r="I236" s="285"/>
      <c r="J236" s="155" t="str">
        <f t="shared" si="21"/>
        <v/>
      </c>
      <c r="K236" s="156" t="str">
        <f>IF(OR($D236="",$E236=""),"",VLOOKUP($AG236,IC_Req!$A$2:$J$82,6))</f>
        <v/>
      </c>
      <c r="L236" s="285"/>
      <c r="M236" s="155" t="str">
        <f t="shared" si="22"/>
        <v/>
      </c>
      <c r="N236" s="156" t="str">
        <f>IF(OR($D236="",$E236=""),"",VLOOKUP($AG236,IC_Req!$A$2:$J$82,7))</f>
        <v/>
      </c>
      <c r="O236" s="287"/>
      <c r="P236" s="166" t="str">
        <f t="shared" si="23"/>
        <v/>
      </c>
      <c r="Q236" s="156" t="str">
        <f>IF(OR($D236="",$E236=""),"",VLOOKUP($AG236,IC_Req!$A$2:$J$82,8))</f>
        <v/>
      </c>
      <c r="R236" s="287"/>
      <c r="S236" s="166" t="str">
        <f t="shared" si="24"/>
        <v/>
      </c>
      <c r="T236" s="156" t="str">
        <f>IF(OR($D236="",$E236=""),"",VLOOKUP($AG236,IC_Req!$A$2:$J$82,9))</f>
        <v/>
      </c>
      <c r="U236" s="157" t="str">
        <f t="shared" si="25"/>
        <v/>
      </c>
      <c r="V236" s="158" t="str">
        <f>IF(OR($D236="",$E236="",GlobalParameters!$C$12=""),"",$AC236)</f>
        <v/>
      </c>
      <c r="W236" s="159"/>
      <c r="X236" s="283"/>
      <c r="Y236" s="283"/>
      <c r="Z236" s="283"/>
      <c r="AA236" s="283"/>
      <c r="AB236" s="287"/>
      <c r="AC236" s="160" t="str">
        <f>IF(OR($D236="",$E236="",GlobalParameters!$C$12=""),"",MIN(VLOOKUP($AG236,IC_Req!$A$2:$J$82,10),$AD236))</f>
        <v/>
      </c>
      <c r="AD236" s="283"/>
      <c r="AE236" s="283"/>
      <c r="AF236" s="159"/>
      <c r="AG236" s="134" t="e">
        <f>VLOOKUP($D236,IC_Req!$N$2:$O$10,2)+VLOOKUP($E236,IC_Req!$P$2:$Q$4,2)+VLOOKUP(GlobalParameters!$C$12,IC_Req!$R$2:$S$4,2)</f>
        <v>#N/A</v>
      </c>
    </row>
    <row r="237" spans="1:33" x14ac:dyDescent="0.25">
      <c r="A237" s="133"/>
      <c r="B237" s="283"/>
      <c r="C237" s="283"/>
      <c r="D237" s="284"/>
      <c r="E237" s="284"/>
      <c r="F237" s="285"/>
      <c r="G237" s="155" t="str">
        <f t="shared" si="20"/>
        <v/>
      </c>
      <c r="H237" s="156" t="str">
        <f>IF(OR($D237="",$E237=""),"",VLOOKUP($AG237,IC_Req!$A$2:$J$82,5))</f>
        <v/>
      </c>
      <c r="I237" s="285"/>
      <c r="J237" s="155" t="str">
        <f t="shared" si="21"/>
        <v/>
      </c>
      <c r="K237" s="156" t="str">
        <f>IF(OR($D237="",$E237=""),"",VLOOKUP($AG237,IC_Req!$A$2:$J$82,6))</f>
        <v/>
      </c>
      <c r="L237" s="285"/>
      <c r="M237" s="155" t="str">
        <f t="shared" si="22"/>
        <v/>
      </c>
      <c r="N237" s="156" t="str">
        <f>IF(OR($D237="",$E237=""),"",VLOOKUP($AG237,IC_Req!$A$2:$J$82,7))</f>
        <v/>
      </c>
      <c r="O237" s="287"/>
      <c r="P237" s="166" t="str">
        <f t="shared" si="23"/>
        <v/>
      </c>
      <c r="Q237" s="156" t="str">
        <f>IF(OR($D237="",$E237=""),"",VLOOKUP($AG237,IC_Req!$A$2:$J$82,8))</f>
        <v/>
      </c>
      <c r="R237" s="287"/>
      <c r="S237" s="166" t="str">
        <f t="shared" si="24"/>
        <v/>
      </c>
      <c r="T237" s="156" t="str">
        <f>IF(OR($D237="",$E237=""),"",VLOOKUP($AG237,IC_Req!$A$2:$J$82,9))</f>
        <v/>
      </c>
      <c r="U237" s="157" t="str">
        <f t="shared" si="25"/>
        <v/>
      </c>
      <c r="V237" s="158" t="str">
        <f>IF(OR($D237="",$E237="",GlobalParameters!$C$12=""),"",$AC237)</f>
        <v/>
      </c>
      <c r="W237" s="159"/>
      <c r="X237" s="283"/>
      <c r="Y237" s="283"/>
      <c r="Z237" s="283"/>
      <c r="AA237" s="283"/>
      <c r="AB237" s="287"/>
      <c r="AC237" s="160" t="str">
        <f>IF(OR($D237="",$E237="",GlobalParameters!$C$12=""),"",MIN(VLOOKUP($AG237,IC_Req!$A$2:$J$82,10),$AD237))</f>
        <v/>
      </c>
      <c r="AD237" s="283"/>
      <c r="AE237" s="283"/>
      <c r="AF237" s="159"/>
      <c r="AG237" s="134" t="e">
        <f>VLOOKUP($D237,IC_Req!$N$2:$O$10,2)+VLOOKUP($E237,IC_Req!$P$2:$Q$4,2)+VLOOKUP(GlobalParameters!$C$12,IC_Req!$R$2:$S$4,2)</f>
        <v>#N/A</v>
      </c>
    </row>
    <row r="238" spans="1:33" x14ac:dyDescent="0.25">
      <c r="A238" s="133"/>
      <c r="B238" s="283"/>
      <c r="C238" s="283"/>
      <c r="D238" s="284"/>
      <c r="E238" s="284"/>
      <c r="F238" s="285"/>
      <c r="G238" s="155" t="str">
        <f t="shared" si="20"/>
        <v/>
      </c>
      <c r="H238" s="156" t="str">
        <f>IF(OR($D238="",$E238=""),"",VLOOKUP($AG238,IC_Req!$A$2:$J$82,5))</f>
        <v/>
      </c>
      <c r="I238" s="285"/>
      <c r="J238" s="155" t="str">
        <f t="shared" si="21"/>
        <v/>
      </c>
      <c r="K238" s="156" t="str">
        <f>IF(OR($D238="",$E238=""),"",VLOOKUP($AG238,IC_Req!$A$2:$J$82,6))</f>
        <v/>
      </c>
      <c r="L238" s="285"/>
      <c r="M238" s="155" t="str">
        <f t="shared" si="22"/>
        <v/>
      </c>
      <c r="N238" s="156" t="str">
        <f>IF(OR($D238="",$E238=""),"",VLOOKUP($AG238,IC_Req!$A$2:$J$82,7))</f>
        <v/>
      </c>
      <c r="O238" s="287"/>
      <c r="P238" s="166" t="str">
        <f t="shared" si="23"/>
        <v/>
      </c>
      <c r="Q238" s="156" t="str">
        <f>IF(OR($D238="",$E238=""),"",VLOOKUP($AG238,IC_Req!$A$2:$J$82,8))</f>
        <v/>
      </c>
      <c r="R238" s="287"/>
      <c r="S238" s="166" t="str">
        <f t="shared" si="24"/>
        <v/>
      </c>
      <c r="T238" s="156" t="str">
        <f>IF(OR($D238="",$E238=""),"",VLOOKUP($AG238,IC_Req!$A$2:$J$82,9))</f>
        <v/>
      </c>
      <c r="U238" s="157" t="str">
        <f t="shared" si="25"/>
        <v/>
      </c>
      <c r="V238" s="158" t="str">
        <f>IF(OR($D238="",$E238="",GlobalParameters!$C$12=""),"",$AC238)</f>
        <v/>
      </c>
      <c r="W238" s="159"/>
      <c r="X238" s="283"/>
      <c r="Y238" s="283"/>
      <c r="Z238" s="283"/>
      <c r="AA238" s="283"/>
      <c r="AB238" s="287"/>
      <c r="AC238" s="160" t="str">
        <f>IF(OR($D238="",$E238="",GlobalParameters!$C$12=""),"",MIN(VLOOKUP($AG238,IC_Req!$A$2:$J$82,10),$AD238))</f>
        <v/>
      </c>
      <c r="AD238" s="283"/>
      <c r="AE238" s="283"/>
      <c r="AF238" s="159"/>
      <c r="AG238" s="134" t="e">
        <f>VLOOKUP($D238,IC_Req!$N$2:$O$10,2)+VLOOKUP($E238,IC_Req!$P$2:$Q$4,2)+VLOOKUP(GlobalParameters!$C$12,IC_Req!$R$2:$S$4,2)</f>
        <v>#N/A</v>
      </c>
    </row>
    <row r="239" spans="1:33" x14ac:dyDescent="0.25">
      <c r="A239" s="133"/>
      <c r="B239" s="283"/>
      <c r="C239" s="283"/>
      <c r="D239" s="284"/>
      <c r="E239" s="284"/>
      <c r="F239" s="285"/>
      <c r="G239" s="155" t="str">
        <f t="shared" si="20"/>
        <v/>
      </c>
      <c r="H239" s="156" t="str">
        <f>IF(OR($D239="",$E239=""),"",VLOOKUP($AG239,IC_Req!$A$2:$J$82,5))</f>
        <v/>
      </c>
      <c r="I239" s="285"/>
      <c r="J239" s="155" t="str">
        <f t="shared" si="21"/>
        <v/>
      </c>
      <c r="K239" s="156" t="str">
        <f>IF(OR($D239="",$E239=""),"",VLOOKUP($AG239,IC_Req!$A$2:$J$82,6))</f>
        <v/>
      </c>
      <c r="L239" s="285"/>
      <c r="M239" s="155" t="str">
        <f t="shared" si="22"/>
        <v/>
      </c>
      <c r="N239" s="156" t="str">
        <f>IF(OR($D239="",$E239=""),"",VLOOKUP($AG239,IC_Req!$A$2:$J$82,7))</f>
        <v/>
      </c>
      <c r="O239" s="287"/>
      <c r="P239" s="166" t="str">
        <f t="shared" si="23"/>
        <v/>
      </c>
      <c r="Q239" s="156" t="str">
        <f>IF(OR($D239="",$E239=""),"",VLOOKUP($AG239,IC_Req!$A$2:$J$82,8))</f>
        <v/>
      </c>
      <c r="R239" s="287"/>
      <c r="S239" s="166" t="str">
        <f t="shared" si="24"/>
        <v/>
      </c>
      <c r="T239" s="156" t="str">
        <f>IF(OR($D239="",$E239=""),"",VLOOKUP($AG239,IC_Req!$A$2:$J$82,9))</f>
        <v/>
      </c>
      <c r="U239" s="157" t="str">
        <f t="shared" si="25"/>
        <v/>
      </c>
      <c r="V239" s="158" t="str">
        <f>IF(OR($D239="",$E239="",GlobalParameters!$C$12=""),"",$AC239)</f>
        <v/>
      </c>
      <c r="W239" s="159"/>
      <c r="X239" s="283"/>
      <c r="Y239" s="283"/>
      <c r="Z239" s="283"/>
      <c r="AA239" s="283"/>
      <c r="AB239" s="287"/>
      <c r="AC239" s="160" t="str">
        <f>IF(OR($D239="",$E239="",GlobalParameters!$C$12=""),"",MIN(VLOOKUP($AG239,IC_Req!$A$2:$J$82,10),$AD239))</f>
        <v/>
      </c>
      <c r="AD239" s="283"/>
      <c r="AE239" s="283"/>
      <c r="AF239" s="159"/>
      <c r="AG239" s="134" t="e">
        <f>VLOOKUP($D239,IC_Req!$N$2:$O$10,2)+VLOOKUP($E239,IC_Req!$P$2:$Q$4,2)+VLOOKUP(GlobalParameters!$C$12,IC_Req!$R$2:$S$4,2)</f>
        <v>#N/A</v>
      </c>
    </row>
    <row r="240" spans="1:33" x14ac:dyDescent="0.25">
      <c r="A240" s="133"/>
      <c r="B240" s="283"/>
      <c r="C240" s="283"/>
      <c r="D240" s="284"/>
      <c r="E240" s="284"/>
      <c r="F240" s="285"/>
      <c r="G240" s="155" t="str">
        <f t="shared" si="20"/>
        <v/>
      </c>
      <c r="H240" s="156" t="str">
        <f>IF(OR($D240="",$E240=""),"",VLOOKUP($AG240,IC_Req!$A$2:$J$82,5))</f>
        <v/>
      </c>
      <c r="I240" s="285"/>
      <c r="J240" s="155" t="str">
        <f t="shared" si="21"/>
        <v/>
      </c>
      <c r="K240" s="156" t="str">
        <f>IF(OR($D240="",$E240=""),"",VLOOKUP($AG240,IC_Req!$A$2:$J$82,6))</f>
        <v/>
      </c>
      <c r="L240" s="285"/>
      <c r="M240" s="155" t="str">
        <f t="shared" si="22"/>
        <v/>
      </c>
      <c r="N240" s="156" t="str">
        <f>IF(OR($D240="",$E240=""),"",VLOOKUP($AG240,IC_Req!$A$2:$J$82,7))</f>
        <v/>
      </c>
      <c r="O240" s="287"/>
      <c r="P240" s="166" t="str">
        <f t="shared" si="23"/>
        <v/>
      </c>
      <c r="Q240" s="156" t="str">
        <f>IF(OR($D240="",$E240=""),"",VLOOKUP($AG240,IC_Req!$A$2:$J$82,8))</f>
        <v/>
      </c>
      <c r="R240" s="287"/>
      <c r="S240" s="166" t="str">
        <f t="shared" si="24"/>
        <v/>
      </c>
      <c r="T240" s="156" t="str">
        <f>IF(OR($D240="",$E240=""),"",VLOOKUP($AG240,IC_Req!$A$2:$J$82,9))</f>
        <v/>
      </c>
      <c r="U240" s="157" t="str">
        <f t="shared" si="25"/>
        <v/>
      </c>
      <c r="V240" s="158" t="str">
        <f>IF(OR($D240="",$E240="",GlobalParameters!$C$12=""),"",$AC240)</f>
        <v/>
      </c>
      <c r="W240" s="159"/>
      <c r="X240" s="283"/>
      <c r="Y240" s="283"/>
      <c r="Z240" s="283"/>
      <c r="AA240" s="283"/>
      <c r="AB240" s="287"/>
      <c r="AC240" s="160" t="str">
        <f>IF(OR($D240="",$E240="",GlobalParameters!$C$12=""),"",MIN(VLOOKUP($AG240,IC_Req!$A$2:$J$82,10),$AD240))</f>
        <v/>
      </c>
      <c r="AD240" s="283"/>
      <c r="AE240" s="283"/>
      <c r="AF240" s="159"/>
      <c r="AG240" s="134" t="e">
        <f>VLOOKUP($D240,IC_Req!$N$2:$O$10,2)+VLOOKUP($E240,IC_Req!$P$2:$Q$4,2)+VLOOKUP(GlobalParameters!$C$12,IC_Req!$R$2:$S$4,2)</f>
        <v>#N/A</v>
      </c>
    </row>
    <row r="241" spans="1:33" x14ac:dyDescent="0.25">
      <c r="A241" s="133"/>
      <c r="B241" s="283"/>
      <c r="C241" s="283"/>
      <c r="D241" s="284"/>
      <c r="E241" s="284"/>
      <c r="F241" s="285"/>
      <c r="G241" s="155" t="str">
        <f t="shared" si="20"/>
        <v/>
      </c>
      <c r="H241" s="156" t="str">
        <f>IF(OR($D241="",$E241=""),"",VLOOKUP($AG241,IC_Req!$A$2:$J$82,5))</f>
        <v/>
      </c>
      <c r="I241" s="285"/>
      <c r="J241" s="155" t="str">
        <f t="shared" si="21"/>
        <v/>
      </c>
      <c r="K241" s="156" t="str">
        <f>IF(OR($D241="",$E241=""),"",VLOOKUP($AG241,IC_Req!$A$2:$J$82,6))</f>
        <v/>
      </c>
      <c r="L241" s="285"/>
      <c r="M241" s="155" t="str">
        <f t="shared" si="22"/>
        <v/>
      </c>
      <c r="N241" s="156" t="str">
        <f>IF(OR($D241="",$E241=""),"",VLOOKUP($AG241,IC_Req!$A$2:$J$82,7))</f>
        <v/>
      </c>
      <c r="O241" s="287"/>
      <c r="P241" s="166" t="str">
        <f t="shared" si="23"/>
        <v/>
      </c>
      <c r="Q241" s="156" t="str">
        <f>IF(OR($D241="",$E241=""),"",VLOOKUP($AG241,IC_Req!$A$2:$J$82,8))</f>
        <v/>
      </c>
      <c r="R241" s="287"/>
      <c r="S241" s="166" t="str">
        <f t="shared" si="24"/>
        <v/>
      </c>
      <c r="T241" s="156" t="str">
        <f>IF(OR($D241="",$E241=""),"",VLOOKUP($AG241,IC_Req!$A$2:$J$82,9))</f>
        <v/>
      </c>
      <c r="U241" s="157" t="str">
        <f t="shared" si="25"/>
        <v/>
      </c>
      <c r="V241" s="158" t="str">
        <f>IF(OR($D241="",$E241="",GlobalParameters!$C$12=""),"",$AC241)</f>
        <v/>
      </c>
      <c r="W241" s="159"/>
      <c r="X241" s="283"/>
      <c r="Y241" s="283"/>
      <c r="Z241" s="283"/>
      <c r="AA241" s="283"/>
      <c r="AB241" s="287"/>
      <c r="AC241" s="160" t="str">
        <f>IF(OR($D241="",$E241="",GlobalParameters!$C$12=""),"",MIN(VLOOKUP($AG241,IC_Req!$A$2:$J$82,10),$AD241))</f>
        <v/>
      </c>
      <c r="AD241" s="283"/>
      <c r="AE241" s="283"/>
      <c r="AF241" s="159"/>
      <c r="AG241" s="134" t="e">
        <f>VLOOKUP($D241,IC_Req!$N$2:$O$10,2)+VLOOKUP($E241,IC_Req!$P$2:$Q$4,2)+VLOOKUP(GlobalParameters!$C$12,IC_Req!$R$2:$S$4,2)</f>
        <v>#N/A</v>
      </c>
    </row>
    <row r="242" spans="1:33" x14ac:dyDescent="0.25">
      <c r="A242" s="133"/>
      <c r="B242" s="283"/>
      <c r="C242" s="283"/>
      <c r="D242" s="284"/>
      <c r="E242" s="284"/>
      <c r="F242" s="285"/>
      <c r="G242" s="155" t="str">
        <f t="shared" si="20"/>
        <v/>
      </c>
      <c r="H242" s="156" t="str">
        <f>IF(OR($D242="",$E242=""),"",VLOOKUP($AG242,IC_Req!$A$2:$J$82,5))</f>
        <v/>
      </c>
      <c r="I242" s="285"/>
      <c r="J242" s="155" t="str">
        <f t="shared" si="21"/>
        <v/>
      </c>
      <c r="K242" s="156" t="str">
        <f>IF(OR($D242="",$E242=""),"",VLOOKUP($AG242,IC_Req!$A$2:$J$82,6))</f>
        <v/>
      </c>
      <c r="L242" s="285"/>
      <c r="M242" s="155" t="str">
        <f t="shared" si="22"/>
        <v/>
      </c>
      <c r="N242" s="156" t="str">
        <f>IF(OR($D242="",$E242=""),"",VLOOKUP($AG242,IC_Req!$A$2:$J$82,7))</f>
        <v/>
      </c>
      <c r="O242" s="287"/>
      <c r="P242" s="166" t="str">
        <f t="shared" si="23"/>
        <v/>
      </c>
      <c r="Q242" s="156" t="str">
        <f>IF(OR($D242="",$E242=""),"",VLOOKUP($AG242,IC_Req!$A$2:$J$82,8))</f>
        <v/>
      </c>
      <c r="R242" s="287"/>
      <c r="S242" s="166" t="str">
        <f t="shared" si="24"/>
        <v/>
      </c>
      <c r="T242" s="156" t="str">
        <f>IF(OR($D242="",$E242=""),"",VLOOKUP($AG242,IC_Req!$A$2:$J$82,9))</f>
        <v/>
      </c>
      <c r="U242" s="157" t="str">
        <f t="shared" si="25"/>
        <v/>
      </c>
      <c r="V242" s="158" t="str">
        <f>IF(OR($D242="",$E242="",GlobalParameters!$C$12=""),"",$AC242)</f>
        <v/>
      </c>
      <c r="W242" s="159"/>
      <c r="X242" s="283"/>
      <c r="Y242" s="283"/>
      <c r="Z242" s="283"/>
      <c r="AA242" s="283"/>
      <c r="AB242" s="287"/>
      <c r="AC242" s="160" t="str">
        <f>IF(OR($D242="",$E242="",GlobalParameters!$C$12=""),"",MIN(VLOOKUP($AG242,IC_Req!$A$2:$J$82,10),$AD242))</f>
        <v/>
      </c>
      <c r="AD242" s="283"/>
      <c r="AE242" s="283"/>
      <c r="AF242" s="159"/>
      <c r="AG242" s="134" t="e">
        <f>VLOOKUP($D242,IC_Req!$N$2:$O$10,2)+VLOOKUP($E242,IC_Req!$P$2:$Q$4,2)+VLOOKUP(GlobalParameters!$C$12,IC_Req!$R$2:$S$4,2)</f>
        <v>#N/A</v>
      </c>
    </row>
    <row r="243" spans="1:33" x14ac:dyDescent="0.25">
      <c r="A243" s="133"/>
      <c r="B243" s="283"/>
      <c r="C243" s="283"/>
      <c r="D243" s="284"/>
      <c r="E243" s="284"/>
      <c r="F243" s="285"/>
      <c r="G243" s="155" t="str">
        <f t="shared" si="20"/>
        <v/>
      </c>
      <c r="H243" s="156" t="str">
        <f>IF(OR($D243="",$E243=""),"",VLOOKUP($AG243,IC_Req!$A$2:$J$82,5))</f>
        <v/>
      </c>
      <c r="I243" s="285"/>
      <c r="J243" s="155" t="str">
        <f t="shared" si="21"/>
        <v/>
      </c>
      <c r="K243" s="156" t="str">
        <f>IF(OR($D243="",$E243=""),"",VLOOKUP($AG243,IC_Req!$A$2:$J$82,6))</f>
        <v/>
      </c>
      <c r="L243" s="285"/>
      <c r="M243" s="155" t="str">
        <f t="shared" si="22"/>
        <v/>
      </c>
      <c r="N243" s="156" t="str">
        <f>IF(OR($D243="",$E243=""),"",VLOOKUP($AG243,IC_Req!$A$2:$J$82,7))</f>
        <v/>
      </c>
      <c r="O243" s="287"/>
      <c r="P243" s="166" t="str">
        <f t="shared" si="23"/>
        <v/>
      </c>
      <c r="Q243" s="156" t="str">
        <f>IF(OR($D243="",$E243=""),"",VLOOKUP($AG243,IC_Req!$A$2:$J$82,8))</f>
        <v/>
      </c>
      <c r="R243" s="287"/>
      <c r="S243" s="166" t="str">
        <f t="shared" si="24"/>
        <v/>
      </c>
      <c r="T243" s="156" t="str">
        <f>IF(OR($D243="",$E243=""),"",VLOOKUP($AG243,IC_Req!$A$2:$J$82,9))</f>
        <v/>
      </c>
      <c r="U243" s="157" t="str">
        <f t="shared" si="25"/>
        <v/>
      </c>
      <c r="V243" s="158" t="str">
        <f>IF(OR($D243="",$E243="",GlobalParameters!$C$12=""),"",$AC243)</f>
        <v/>
      </c>
      <c r="W243" s="159"/>
      <c r="X243" s="283"/>
      <c r="Y243" s="283"/>
      <c r="Z243" s="283"/>
      <c r="AA243" s="283"/>
      <c r="AB243" s="287"/>
      <c r="AC243" s="160" t="str">
        <f>IF(OR($D243="",$E243="",GlobalParameters!$C$12=""),"",MIN(VLOOKUP($AG243,IC_Req!$A$2:$J$82,10),$AD243))</f>
        <v/>
      </c>
      <c r="AD243" s="283"/>
      <c r="AE243" s="283"/>
      <c r="AF243" s="159"/>
      <c r="AG243" s="134" t="e">
        <f>VLOOKUP($D243,IC_Req!$N$2:$O$10,2)+VLOOKUP($E243,IC_Req!$P$2:$Q$4,2)+VLOOKUP(GlobalParameters!$C$12,IC_Req!$R$2:$S$4,2)</f>
        <v>#N/A</v>
      </c>
    </row>
    <row r="244" spans="1:33" x14ac:dyDescent="0.25">
      <c r="A244" s="133"/>
      <c r="B244" s="283"/>
      <c r="C244" s="283"/>
      <c r="D244" s="284"/>
      <c r="E244" s="284"/>
      <c r="F244" s="285"/>
      <c r="G244" s="155" t="str">
        <f t="shared" si="20"/>
        <v/>
      </c>
      <c r="H244" s="156" t="str">
        <f>IF(OR($D244="",$E244=""),"",VLOOKUP($AG244,IC_Req!$A$2:$J$82,5))</f>
        <v/>
      </c>
      <c r="I244" s="285"/>
      <c r="J244" s="155" t="str">
        <f t="shared" si="21"/>
        <v/>
      </c>
      <c r="K244" s="156" t="str">
        <f>IF(OR($D244="",$E244=""),"",VLOOKUP($AG244,IC_Req!$A$2:$J$82,6))</f>
        <v/>
      </c>
      <c r="L244" s="285"/>
      <c r="M244" s="155" t="str">
        <f t="shared" si="22"/>
        <v/>
      </c>
      <c r="N244" s="156" t="str">
        <f>IF(OR($D244="",$E244=""),"",VLOOKUP($AG244,IC_Req!$A$2:$J$82,7))</f>
        <v/>
      </c>
      <c r="O244" s="287"/>
      <c r="P244" s="166" t="str">
        <f t="shared" si="23"/>
        <v/>
      </c>
      <c r="Q244" s="156" t="str">
        <f>IF(OR($D244="",$E244=""),"",VLOOKUP($AG244,IC_Req!$A$2:$J$82,8))</f>
        <v/>
      </c>
      <c r="R244" s="287"/>
      <c r="S244" s="166" t="str">
        <f t="shared" si="24"/>
        <v/>
      </c>
      <c r="T244" s="156" t="str">
        <f>IF(OR($D244="",$E244=""),"",VLOOKUP($AG244,IC_Req!$A$2:$J$82,9))</f>
        <v/>
      </c>
      <c r="U244" s="157" t="str">
        <f t="shared" si="25"/>
        <v/>
      </c>
      <c r="V244" s="158" t="str">
        <f>IF(OR($D244="",$E244="",GlobalParameters!$C$12=""),"",$AC244)</f>
        <v/>
      </c>
      <c r="W244" s="159"/>
      <c r="X244" s="283"/>
      <c r="Y244" s="283"/>
      <c r="Z244" s="283"/>
      <c r="AA244" s="283"/>
      <c r="AB244" s="287"/>
      <c r="AC244" s="160" t="str">
        <f>IF(OR($D244="",$E244="",GlobalParameters!$C$12=""),"",MIN(VLOOKUP($AG244,IC_Req!$A$2:$J$82,10),$AD244))</f>
        <v/>
      </c>
      <c r="AD244" s="283"/>
      <c r="AE244" s="283"/>
      <c r="AF244" s="159"/>
      <c r="AG244" s="134" t="e">
        <f>VLOOKUP($D244,IC_Req!$N$2:$O$10,2)+VLOOKUP($E244,IC_Req!$P$2:$Q$4,2)+VLOOKUP(GlobalParameters!$C$12,IC_Req!$R$2:$S$4,2)</f>
        <v>#N/A</v>
      </c>
    </row>
    <row r="245" spans="1:33" x14ac:dyDescent="0.25">
      <c r="A245" s="133"/>
      <c r="B245" s="283"/>
      <c r="C245" s="283"/>
      <c r="D245" s="284"/>
      <c r="E245" s="284"/>
      <c r="F245" s="285"/>
      <c r="G245" s="155" t="str">
        <f t="shared" si="20"/>
        <v/>
      </c>
      <c r="H245" s="156" t="str">
        <f>IF(OR($D245="",$E245=""),"",VLOOKUP($AG245,IC_Req!$A$2:$J$82,5))</f>
        <v/>
      </c>
      <c r="I245" s="285"/>
      <c r="J245" s="155" t="str">
        <f t="shared" si="21"/>
        <v/>
      </c>
      <c r="K245" s="156" t="str">
        <f>IF(OR($D245="",$E245=""),"",VLOOKUP($AG245,IC_Req!$A$2:$J$82,6))</f>
        <v/>
      </c>
      <c r="L245" s="285"/>
      <c r="M245" s="155" t="str">
        <f t="shared" si="22"/>
        <v/>
      </c>
      <c r="N245" s="156" t="str">
        <f>IF(OR($D245="",$E245=""),"",VLOOKUP($AG245,IC_Req!$A$2:$J$82,7))</f>
        <v/>
      </c>
      <c r="O245" s="287"/>
      <c r="P245" s="166" t="str">
        <f t="shared" si="23"/>
        <v/>
      </c>
      <c r="Q245" s="156" t="str">
        <f>IF(OR($D245="",$E245=""),"",VLOOKUP($AG245,IC_Req!$A$2:$J$82,8))</f>
        <v/>
      </c>
      <c r="R245" s="287"/>
      <c r="S245" s="166" t="str">
        <f t="shared" si="24"/>
        <v/>
      </c>
      <c r="T245" s="156" t="str">
        <f>IF(OR($D245="",$E245=""),"",VLOOKUP($AG245,IC_Req!$A$2:$J$82,9))</f>
        <v/>
      </c>
      <c r="U245" s="157" t="str">
        <f t="shared" si="25"/>
        <v/>
      </c>
      <c r="V245" s="158" t="str">
        <f>IF(OR($D245="",$E245="",GlobalParameters!$C$12=""),"",$AC245)</f>
        <v/>
      </c>
      <c r="W245" s="159"/>
      <c r="X245" s="283"/>
      <c r="Y245" s="283"/>
      <c r="Z245" s="283"/>
      <c r="AA245" s="283"/>
      <c r="AB245" s="287"/>
      <c r="AC245" s="160" t="str">
        <f>IF(OR($D245="",$E245="",GlobalParameters!$C$12=""),"",MIN(VLOOKUP($AG245,IC_Req!$A$2:$J$82,10),$AD245))</f>
        <v/>
      </c>
      <c r="AD245" s="283"/>
      <c r="AE245" s="283"/>
      <c r="AF245" s="159"/>
      <c r="AG245" s="134" t="e">
        <f>VLOOKUP($D245,IC_Req!$N$2:$O$10,2)+VLOOKUP($E245,IC_Req!$P$2:$Q$4,2)+VLOOKUP(GlobalParameters!$C$12,IC_Req!$R$2:$S$4,2)</f>
        <v>#N/A</v>
      </c>
    </row>
    <row r="246" spans="1:33" x14ac:dyDescent="0.25">
      <c r="A246" s="133"/>
      <c r="B246" s="283"/>
      <c r="C246" s="283"/>
      <c r="D246" s="284"/>
      <c r="E246" s="284"/>
      <c r="F246" s="285"/>
      <c r="G246" s="155" t="str">
        <f t="shared" si="20"/>
        <v/>
      </c>
      <c r="H246" s="156" t="str">
        <f>IF(OR($D246="",$E246=""),"",VLOOKUP($AG246,IC_Req!$A$2:$J$82,5))</f>
        <v/>
      </c>
      <c r="I246" s="285"/>
      <c r="J246" s="155" t="str">
        <f t="shared" si="21"/>
        <v/>
      </c>
      <c r="K246" s="156" t="str">
        <f>IF(OR($D246="",$E246=""),"",VLOOKUP($AG246,IC_Req!$A$2:$J$82,6))</f>
        <v/>
      </c>
      <c r="L246" s="285"/>
      <c r="M246" s="155" t="str">
        <f t="shared" si="22"/>
        <v/>
      </c>
      <c r="N246" s="156" t="str">
        <f>IF(OR($D246="",$E246=""),"",VLOOKUP($AG246,IC_Req!$A$2:$J$82,7))</f>
        <v/>
      </c>
      <c r="O246" s="287"/>
      <c r="P246" s="166" t="str">
        <f t="shared" si="23"/>
        <v/>
      </c>
      <c r="Q246" s="156" t="str">
        <f>IF(OR($D246="",$E246=""),"",VLOOKUP($AG246,IC_Req!$A$2:$J$82,8))</f>
        <v/>
      </c>
      <c r="R246" s="287"/>
      <c r="S246" s="166" t="str">
        <f t="shared" si="24"/>
        <v/>
      </c>
      <c r="T246" s="156" t="str">
        <f>IF(OR($D246="",$E246=""),"",VLOOKUP($AG246,IC_Req!$A$2:$J$82,9))</f>
        <v/>
      </c>
      <c r="U246" s="157" t="str">
        <f t="shared" si="25"/>
        <v/>
      </c>
      <c r="V246" s="158" t="str">
        <f>IF(OR($D246="",$E246="",GlobalParameters!$C$12=""),"",$AC246)</f>
        <v/>
      </c>
      <c r="W246" s="159"/>
      <c r="X246" s="283"/>
      <c r="Y246" s="283"/>
      <c r="Z246" s="283"/>
      <c r="AA246" s="283"/>
      <c r="AB246" s="287"/>
      <c r="AC246" s="160" t="str">
        <f>IF(OR($D246="",$E246="",GlobalParameters!$C$12=""),"",MIN(VLOOKUP($AG246,IC_Req!$A$2:$J$82,10),$AD246))</f>
        <v/>
      </c>
      <c r="AD246" s="283"/>
      <c r="AE246" s="283"/>
      <c r="AF246" s="159"/>
      <c r="AG246" s="134" t="e">
        <f>VLOOKUP($D246,IC_Req!$N$2:$O$10,2)+VLOOKUP($E246,IC_Req!$P$2:$Q$4,2)+VLOOKUP(GlobalParameters!$C$12,IC_Req!$R$2:$S$4,2)</f>
        <v>#N/A</v>
      </c>
    </row>
    <row r="247" spans="1:33" x14ac:dyDescent="0.25">
      <c r="A247" s="133"/>
      <c r="B247" s="283"/>
      <c r="C247" s="283"/>
      <c r="D247" s="284"/>
      <c r="E247" s="284"/>
      <c r="F247" s="285"/>
      <c r="G247" s="155" t="str">
        <f t="shared" si="20"/>
        <v/>
      </c>
      <c r="H247" s="156" t="str">
        <f>IF(OR($D247="",$E247=""),"",VLOOKUP($AG247,IC_Req!$A$2:$J$82,5))</f>
        <v/>
      </c>
      <c r="I247" s="285"/>
      <c r="J247" s="155" t="str">
        <f t="shared" si="21"/>
        <v/>
      </c>
      <c r="K247" s="156" t="str">
        <f>IF(OR($D247="",$E247=""),"",VLOOKUP($AG247,IC_Req!$A$2:$J$82,6))</f>
        <v/>
      </c>
      <c r="L247" s="285"/>
      <c r="M247" s="155" t="str">
        <f t="shared" si="22"/>
        <v/>
      </c>
      <c r="N247" s="156" t="str">
        <f>IF(OR($D247="",$E247=""),"",VLOOKUP($AG247,IC_Req!$A$2:$J$82,7))</f>
        <v/>
      </c>
      <c r="O247" s="287"/>
      <c r="P247" s="166" t="str">
        <f t="shared" si="23"/>
        <v/>
      </c>
      <c r="Q247" s="156" t="str">
        <f>IF(OR($D247="",$E247=""),"",VLOOKUP($AG247,IC_Req!$A$2:$J$82,8))</f>
        <v/>
      </c>
      <c r="R247" s="287"/>
      <c r="S247" s="166" t="str">
        <f t="shared" si="24"/>
        <v/>
      </c>
      <c r="T247" s="156" t="str">
        <f>IF(OR($D247="",$E247=""),"",VLOOKUP($AG247,IC_Req!$A$2:$J$82,9))</f>
        <v/>
      </c>
      <c r="U247" s="157" t="str">
        <f t="shared" si="25"/>
        <v/>
      </c>
      <c r="V247" s="158" t="str">
        <f>IF(OR($D247="",$E247="",GlobalParameters!$C$12=""),"",$AC247)</f>
        <v/>
      </c>
      <c r="W247" s="159"/>
      <c r="X247" s="283"/>
      <c r="Y247" s="283"/>
      <c r="Z247" s="283"/>
      <c r="AA247" s="283"/>
      <c r="AB247" s="287"/>
      <c r="AC247" s="160" t="str">
        <f>IF(OR($D247="",$E247="",GlobalParameters!$C$12=""),"",MIN(VLOOKUP($AG247,IC_Req!$A$2:$J$82,10),$AD247))</f>
        <v/>
      </c>
      <c r="AD247" s="283"/>
      <c r="AE247" s="283"/>
      <c r="AF247" s="159"/>
      <c r="AG247" s="134" t="e">
        <f>VLOOKUP($D247,IC_Req!$N$2:$O$10,2)+VLOOKUP($E247,IC_Req!$P$2:$Q$4,2)+VLOOKUP(GlobalParameters!$C$12,IC_Req!$R$2:$S$4,2)</f>
        <v>#N/A</v>
      </c>
    </row>
    <row r="248" spans="1:33" x14ac:dyDescent="0.25">
      <c r="A248" s="133"/>
      <c r="B248" s="283"/>
      <c r="C248" s="283"/>
      <c r="D248" s="284"/>
      <c r="E248" s="284"/>
      <c r="F248" s="285"/>
      <c r="G248" s="155" t="str">
        <f t="shared" si="20"/>
        <v/>
      </c>
      <c r="H248" s="156" t="str">
        <f>IF(OR($D248="",$E248=""),"",VLOOKUP($AG248,IC_Req!$A$2:$J$82,5))</f>
        <v/>
      </c>
      <c r="I248" s="285"/>
      <c r="J248" s="155" t="str">
        <f t="shared" si="21"/>
        <v/>
      </c>
      <c r="K248" s="156" t="str">
        <f>IF(OR($D248="",$E248=""),"",VLOOKUP($AG248,IC_Req!$A$2:$J$82,6))</f>
        <v/>
      </c>
      <c r="L248" s="285"/>
      <c r="M248" s="155" t="str">
        <f t="shared" si="22"/>
        <v/>
      </c>
      <c r="N248" s="156" t="str">
        <f>IF(OR($D248="",$E248=""),"",VLOOKUP($AG248,IC_Req!$A$2:$J$82,7))</f>
        <v/>
      </c>
      <c r="O248" s="287"/>
      <c r="P248" s="166" t="str">
        <f t="shared" si="23"/>
        <v/>
      </c>
      <c r="Q248" s="156" t="str">
        <f>IF(OR($D248="",$E248=""),"",VLOOKUP($AG248,IC_Req!$A$2:$J$82,8))</f>
        <v/>
      </c>
      <c r="R248" s="287"/>
      <c r="S248" s="166" t="str">
        <f t="shared" si="24"/>
        <v/>
      </c>
      <c r="T248" s="156" t="str">
        <f>IF(OR($D248="",$E248=""),"",VLOOKUP($AG248,IC_Req!$A$2:$J$82,9))</f>
        <v/>
      </c>
      <c r="U248" s="157" t="str">
        <f t="shared" si="25"/>
        <v/>
      </c>
      <c r="V248" s="158" t="str">
        <f>IF(OR($D248="",$E248="",GlobalParameters!$C$12=""),"",$AC248)</f>
        <v/>
      </c>
      <c r="W248" s="159"/>
      <c r="X248" s="283"/>
      <c r="Y248" s="283"/>
      <c r="Z248" s="283"/>
      <c r="AA248" s="283"/>
      <c r="AB248" s="287"/>
      <c r="AC248" s="160" t="str">
        <f>IF(OR($D248="",$E248="",GlobalParameters!$C$12=""),"",MIN(VLOOKUP($AG248,IC_Req!$A$2:$J$82,10),$AD248))</f>
        <v/>
      </c>
      <c r="AD248" s="283"/>
      <c r="AE248" s="283"/>
      <c r="AF248" s="159"/>
      <c r="AG248" s="134" t="e">
        <f>VLOOKUP($D248,IC_Req!$N$2:$O$10,2)+VLOOKUP($E248,IC_Req!$P$2:$Q$4,2)+VLOOKUP(GlobalParameters!$C$12,IC_Req!$R$2:$S$4,2)</f>
        <v>#N/A</v>
      </c>
    </row>
    <row r="249" spans="1:33" x14ac:dyDescent="0.25">
      <c r="A249" s="133"/>
      <c r="B249" s="283"/>
      <c r="C249" s="283"/>
      <c r="D249" s="284"/>
      <c r="E249" s="284"/>
      <c r="F249" s="285"/>
      <c r="G249" s="155" t="str">
        <f t="shared" si="20"/>
        <v/>
      </c>
      <c r="H249" s="156" t="str">
        <f>IF(OR($D249="",$E249=""),"",VLOOKUP($AG249,IC_Req!$A$2:$J$82,5))</f>
        <v/>
      </c>
      <c r="I249" s="285"/>
      <c r="J249" s="155" t="str">
        <f t="shared" si="21"/>
        <v/>
      </c>
      <c r="K249" s="156" t="str">
        <f>IF(OR($D249="",$E249=""),"",VLOOKUP($AG249,IC_Req!$A$2:$J$82,6))</f>
        <v/>
      </c>
      <c r="L249" s="285"/>
      <c r="M249" s="155" t="str">
        <f t="shared" si="22"/>
        <v/>
      </c>
      <c r="N249" s="156" t="str">
        <f>IF(OR($D249="",$E249=""),"",VLOOKUP($AG249,IC_Req!$A$2:$J$82,7))</f>
        <v/>
      </c>
      <c r="O249" s="287"/>
      <c r="P249" s="166" t="str">
        <f t="shared" si="23"/>
        <v/>
      </c>
      <c r="Q249" s="156" t="str">
        <f>IF(OR($D249="",$E249=""),"",VLOOKUP($AG249,IC_Req!$A$2:$J$82,8))</f>
        <v/>
      </c>
      <c r="R249" s="287"/>
      <c r="S249" s="166" t="str">
        <f t="shared" si="24"/>
        <v/>
      </c>
      <c r="T249" s="156" t="str">
        <f>IF(OR($D249="",$E249=""),"",VLOOKUP($AG249,IC_Req!$A$2:$J$82,9))</f>
        <v/>
      </c>
      <c r="U249" s="157" t="str">
        <f t="shared" si="25"/>
        <v/>
      </c>
      <c r="V249" s="158" t="str">
        <f>IF(OR($D249="",$E249="",GlobalParameters!$C$12=""),"",$AC249)</f>
        <v/>
      </c>
      <c r="W249" s="159"/>
      <c r="X249" s="283"/>
      <c r="Y249" s="283"/>
      <c r="Z249" s="283"/>
      <c r="AA249" s="283"/>
      <c r="AB249" s="287"/>
      <c r="AC249" s="160" t="str">
        <f>IF(OR($D249="",$E249="",GlobalParameters!$C$12=""),"",MIN(VLOOKUP($AG249,IC_Req!$A$2:$J$82,10),$AD249))</f>
        <v/>
      </c>
      <c r="AD249" s="283"/>
      <c r="AE249" s="283"/>
      <c r="AF249" s="159"/>
      <c r="AG249" s="134" t="e">
        <f>VLOOKUP($D249,IC_Req!$N$2:$O$10,2)+VLOOKUP($E249,IC_Req!$P$2:$Q$4,2)+VLOOKUP(GlobalParameters!$C$12,IC_Req!$R$2:$S$4,2)</f>
        <v>#N/A</v>
      </c>
    </row>
    <row r="250" spans="1:33" x14ac:dyDescent="0.25">
      <c r="A250" s="133"/>
      <c r="B250" s="283"/>
      <c r="C250" s="283"/>
      <c r="D250" s="284"/>
      <c r="E250" s="284"/>
      <c r="F250" s="285"/>
      <c r="G250" s="155" t="str">
        <f t="shared" si="20"/>
        <v/>
      </c>
      <c r="H250" s="156" t="str">
        <f>IF(OR($D250="",$E250=""),"",VLOOKUP($AG250,IC_Req!$A$2:$J$82,5))</f>
        <v/>
      </c>
      <c r="I250" s="285"/>
      <c r="J250" s="155" t="str">
        <f t="shared" si="21"/>
        <v/>
      </c>
      <c r="K250" s="156" t="str">
        <f>IF(OR($D250="",$E250=""),"",VLOOKUP($AG250,IC_Req!$A$2:$J$82,6))</f>
        <v/>
      </c>
      <c r="L250" s="285"/>
      <c r="M250" s="155" t="str">
        <f t="shared" si="22"/>
        <v/>
      </c>
      <c r="N250" s="156" t="str">
        <f>IF(OR($D250="",$E250=""),"",VLOOKUP($AG250,IC_Req!$A$2:$J$82,7))</f>
        <v/>
      </c>
      <c r="O250" s="287"/>
      <c r="P250" s="166" t="str">
        <f t="shared" si="23"/>
        <v/>
      </c>
      <c r="Q250" s="156" t="str">
        <f>IF(OR($D250="",$E250=""),"",VLOOKUP($AG250,IC_Req!$A$2:$J$82,8))</f>
        <v/>
      </c>
      <c r="R250" s="287"/>
      <c r="S250" s="166" t="str">
        <f t="shared" si="24"/>
        <v/>
      </c>
      <c r="T250" s="156" t="str">
        <f>IF(OR($D250="",$E250=""),"",VLOOKUP($AG250,IC_Req!$A$2:$J$82,9))</f>
        <v/>
      </c>
      <c r="U250" s="157" t="str">
        <f t="shared" si="25"/>
        <v/>
      </c>
      <c r="V250" s="158" t="str">
        <f>IF(OR($D250="",$E250="",GlobalParameters!$C$12=""),"",$AC250)</f>
        <v/>
      </c>
      <c r="W250" s="159"/>
      <c r="X250" s="283"/>
      <c r="Y250" s="283"/>
      <c r="Z250" s="283"/>
      <c r="AA250" s="283"/>
      <c r="AB250" s="287"/>
      <c r="AC250" s="160" t="str">
        <f>IF(OR($D250="",$E250="",GlobalParameters!$C$12=""),"",MIN(VLOOKUP($AG250,IC_Req!$A$2:$J$82,10),$AD250))</f>
        <v/>
      </c>
      <c r="AD250" s="283"/>
      <c r="AE250" s="283"/>
      <c r="AF250" s="159"/>
      <c r="AG250" s="134" t="e">
        <f>VLOOKUP($D250,IC_Req!$N$2:$O$10,2)+VLOOKUP($E250,IC_Req!$P$2:$Q$4,2)+VLOOKUP(GlobalParameters!$C$12,IC_Req!$R$2:$S$4,2)</f>
        <v>#N/A</v>
      </c>
    </row>
    <row r="251" spans="1:33" x14ac:dyDescent="0.25">
      <c r="A251" s="133"/>
      <c r="B251" s="283"/>
      <c r="C251" s="283"/>
      <c r="D251" s="284"/>
      <c r="E251" s="284"/>
      <c r="F251" s="285"/>
      <c r="G251" s="155" t="str">
        <f t="shared" si="20"/>
        <v/>
      </c>
      <c r="H251" s="156" t="str">
        <f>IF(OR($D251="",$E251=""),"",VLOOKUP($AG251,IC_Req!$A$2:$J$82,5))</f>
        <v/>
      </c>
      <c r="I251" s="285"/>
      <c r="J251" s="155" t="str">
        <f t="shared" si="21"/>
        <v/>
      </c>
      <c r="K251" s="156" t="str">
        <f>IF(OR($D251="",$E251=""),"",VLOOKUP($AG251,IC_Req!$A$2:$J$82,6))</f>
        <v/>
      </c>
      <c r="L251" s="285"/>
      <c r="M251" s="155" t="str">
        <f t="shared" si="22"/>
        <v/>
      </c>
      <c r="N251" s="156" t="str">
        <f>IF(OR($D251="",$E251=""),"",VLOOKUP($AG251,IC_Req!$A$2:$J$82,7))</f>
        <v/>
      </c>
      <c r="O251" s="287"/>
      <c r="P251" s="166" t="str">
        <f t="shared" si="23"/>
        <v/>
      </c>
      <c r="Q251" s="156" t="str">
        <f>IF(OR($D251="",$E251=""),"",VLOOKUP($AG251,IC_Req!$A$2:$J$82,8))</f>
        <v/>
      </c>
      <c r="R251" s="287"/>
      <c r="S251" s="166" t="str">
        <f t="shared" si="24"/>
        <v/>
      </c>
      <c r="T251" s="156" t="str">
        <f>IF(OR($D251="",$E251=""),"",VLOOKUP($AG251,IC_Req!$A$2:$J$82,9))</f>
        <v/>
      </c>
      <c r="U251" s="157" t="str">
        <f t="shared" si="25"/>
        <v/>
      </c>
      <c r="V251" s="158" t="str">
        <f>IF(OR($D251="",$E251="",GlobalParameters!$C$12=""),"",$AC251)</f>
        <v/>
      </c>
      <c r="W251" s="159"/>
      <c r="X251" s="283"/>
      <c r="Y251" s="283"/>
      <c r="Z251" s="283"/>
      <c r="AA251" s="283"/>
      <c r="AB251" s="287"/>
      <c r="AC251" s="160" t="str">
        <f>IF(OR($D251="",$E251="",GlobalParameters!$C$12=""),"",MIN(VLOOKUP($AG251,IC_Req!$A$2:$J$82,10),$AD251))</f>
        <v/>
      </c>
      <c r="AD251" s="283"/>
      <c r="AE251" s="283"/>
      <c r="AF251" s="159"/>
      <c r="AG251" s="134" t="e">
        <f>VLOOKUP($D251,IC_Req!$N$2:$O$10,2)+VLOOKUP($E251,IC_Req!$P$2:$Q$4,2)+VLOOKUP(GlobalParameters!$C$12,IC_Req!$R$2:$S$4,2)</f>
        <v>#N/A</v>
      </c>
    </row>
    <row r="252" spans="1:33" x14ac:dyDescent="0.25">
      <c r="A252" s="133"/>
      <c r="B252" s="283"/>
      <c r="C252" s="283"/>
      <c r="D252" s="284"/>
      <c r="E252" s="284"/>
      <c r="F252" s="285"/>
      <c r="G252" s="155" t="str">
        <f t="shared" si="20"/>
        <v/>
      </c>
      <c r="H252" s="156" t="str">
        <f>IF(OR($D252="",$E252=""),"",VLOOKUP($AG252,IC_Req!$A$2:$J$82,5))</f>
        <v/>
      </c>
      <c r="I252" s="285"/>
      <c r="J252" s="155" t="str">
        <f t="shared" si="21"/>
        <v/>
      </c>
      <c r="K252" s="156" t="str">
        <f>IF(OR($D252="",$E252=""),"",VLOOKUP($AG252,IC_Req!$A$2:$J$82,6))</f>
        <v/>
      </c>
      <c r="L252" s="285"/>
      <c r="M252" s="155" t="str">
        <f t="shared" si="22"/>
        <v/>
      </c>
      <c r="N252" s="156" t="str">
        <f>IF(OR($D252="",$E252=""),"",VLOOKUP($AG252,IC_Req!$A$2:$J$82,7))</f>
        <v/>
      </c>
      <c r="O252" s="287"/>
      <c r="P252" s="166" t="str">
        <f t="shared" si="23"/>
        <v/>
      </c>
      <c r="Q252" s="156" t="str">
        <f>IF(OR($D252="",$E252=""),"",VLOOKUP($AG252,IC_Req!$A$2:$J$82,8))</f>
        <v/>
      </c>
      <c r="R252" s="287"/>
      <c r="S252" s="166" t="str">
        <f t="shared" si="24"/>
        <v/>
      </c>
      <c r="T252" s="156" t="str">
        <f>IF(OR($D252="",$E252=""),"",VLOOKUP($AG252,IC_Req!$A$2:$J$82,9))</f>
        <v/>
      </c>
      <c r="U252" s="157" t="str">
        <f t="shared" si="25"/>
        <v/>
      </c>
      <c r="V252" s="158" t="str">
        <f>IF(OR($D252="",$E252="",GlobalParameters!$C$12=""),"",$AC252)</f>
        <v/>
      </c>
      <c r="W252" s="159"/>
      <c r="X252" s="283"/>
      <c r="Y252" s="283"/>
      <c r="Z252" s="283"/>
      <c r="AA252" s="283"/>
      <c r="AB252" s="287"/>
      <c r="AC252" s="160" t="str">
        <f>IF(OR($D252="",$E252="",GlobalParameters!$C$12=""),"",MIN(VLOOKUP($AG252,IC_Req!$A$2:$J$82,10),$AD252))</f>
        <v/>
      </c>
      <c r="AD252" s="283"/>
      <c r="AE252" s="283"/>
      <c r="AF252" s="159"/>
      <c r="AG252" s="134" t="e">
        <f>VLOOKUP($D252,IC_Req!$N$2:$O$10,2)+VLOOKUP($E252,IC_Req!$P$2:$Q$4,2)+VLOOKUP(GlobalParameters!$C$12,IC_Req!$R$2:$S$4,2)</f>
        <v>#N/A</v>
      </c>
    </row>
    <row r="253" spans="1:33" x14ac:dyDescent="0.25">
      <c r="A253" s="133"/>
      <c r="B253" s="283"/>
      <c r="C253" s="283"/>
      <c r="D253" s="284"/>
      <c r="E253" s="284"/>
      <c r="F253" s="285"/>
      <c r="G253" s="155" t="str">
        <f t="shared" si="20"/>
        <v/>
      </c>
      <c r="H253" s="156" t="str">
        <f>IF(OR($D253="",$E253=""),"",VLOOKUP($AG253,IC_Req!$A$2:$J$82,5))</f>
        <v/>
      </c>
      <c r="I253" s="285"/>
      <c r="J253" s="155" t="str">
        <f t="shared" si="21"/>
        <v/>
      </c>
      <c r="K253" s="156" t="str">
        <f>IF(OR($D253="",$E253=""),"",VLOOKUP($AG253,IC_Req!$A$2:$J$82,6))</f>
        <v/>
      </c>
      <c r="L253" s="285"/>
      <c r="M253" s="155" t="str">
        <f t="shared" si="22"/>
        <v/>
      </c>
      <c r="N253" s="156" t="str">
        <f>IF(OR($D253="",$E253=""),"",VLOOKUP($AG253,IC_Req!$A$2:$J$82,7))</f>
        <v/>
      </c>
      <c r="O253" s="287"/>
      <c r="P253" s="166" t="str">
        <f t="shared" si="23"/>
        <v/>
      </c>
      <c r="Q253" s="156" t="str">
        <f>IF(OR($D253="",$E253=""),"",VLOOKUP($AG253,IC_Req!$A$2:$J$82,8))</f>
        <v/>
      </c>
      <c r="R253" s="287"/>
      <c r="S253" s="166" t="str">
        <f t="shared" si="24"/>
        <v/>
      </c>
      <c r="T253" s="156" t="str">
        <f>IF(OR($D253="",$E253=""),"",VLOOKUP($AG253,IC_Req!$A$2:$J$82,9))</f>
        <v/>
      </c>
      <c r="U253" s="157" t="str">
        <f t="shared" si="25"/>
        <v/>
      </c>
      <c r="V253" s="158" t="str">
        <f>IF(OR($D253="",$E253="",GlobalParameters!$C$12=""),"",$AC253)</f>
        <v/>
      </c>
      <c r="W253" s="159"/>
      <c r="X253" s="283"/>
      <c r="Y253" s="283"/>
      <c r="Z253" s="283"/>
      <c r="AA253" s="283"/>
      <c r="AB253" s="287"/>
      <c r="AC253" s="160" t="str">
        <f>IF(OR($D253="",$E253="",GlobalParameters!$C$12=""),"",MIN(VLOOKUP($AG253,IC_Req!$A$2:$J$82,10),$AD253))</f>
        <v/>
      </c>
      <c r="AD253" s="283"/>
      <c r="AE253" s="283"/>
      <c r="AF253" s="159"/>
      <c r="AG253" s="134" t="e">
        <f>VLOOKUP($D253,IC_Req!$N$2:$O$10,2)+VLOOKUP($E253,IC_Req!$P$2:$Q$4,2)+VLOOKUP(GlobalParameters!$C$12,IC_Req!$R$2:$S$4,2)</f>
        <v>#N/A</v>
      </c>
    </row>
    <row r="254" spans="1:33" x14ac:dyDescent="0.25">
      <c r="A254" s="133"/>
      <c r="B254" s="283"/>
      <c r="C254" s="283"/>
      <c r="D254" s="284"/>
      <c r="E254" s="284"/>
      <c r="F254" s="285"/>
      <c r="G254" s="155" t="str">
        <f t="shared" si="20"/>
        <v/>
      </c>
      <c r="H254" s="156" t="str">
        <f>IF(OR($D254="",$E254=""),"",VLOOKUP($AG254,IC_Req!$A$2:$J$82,5))</f>
        <v/>
      </c>
      <c r="I254" s="285"/>
      <c r="J254" s="155" t="str">
        <f t="shared" si="21"/>
        <v/>
      </c>
      <c r="K254" s="156" t="str">
        <f>IF(OR($D254="",$E254=""),"",VLOOKUP($AG254,IC_Req!$A$2:$J$82,6))</f>
        <v/>
      </c>
      <c r="L254" s="285"/>
      <c r="M254" s="155" t="str">
        <f t="shared" si="22"/>
        <v/>
      </c>
      <c r="N254" s="156" t="str">
        <f>IF(OR($D254="",$E254=""),"",VLOOKUP($AG254,IC_Req!$A$2:$J$82,7))</f>
        <v/>
      </c>
      <c r="O254" s="287"/>
      <c r="P254" s="166" t="str">
        <f t="shared" si="23"/>
        <v/>
      </c>
      <c r="Q254" s="156" t="str">
        <f>IF(OR($D254="",$E254=""),"",VLOOKUP($AG254,IC_Req!$A$2:$J$82,8))</f>
        <v/>
      </c>
      <c r="R254" s="287"/>
      <c r="S254" s="166" t="str">
        <f t="shared" si="24"/>
        <v/>
      </c>
      <c r="T254" s="156" t="str">
        <f>IF(OR($D254="",$E254=""),"",VLOOKUP($AG254,IC_Req!$A$2:$J$82,9))</f>
        <v/>
      </c>
      <c r="U254" s="157" t="str">
        <f t="shared" si="25"/>
        <v/>
      </c>
      <c r="V254" s="158" t="str">
        <f>IF(OR($D254="",$E254="",GlobalParameters!$C$12=""),"",$AC254)</f>
        <v/>
      </c>
      <c r="W254" s="159"/>
      <c r="X254" s="283"/>
      <c r="Y254" s="283"/>
      <c r="Z254" s="283"/>
      <c r="AA254" s="283"/>
      <c r="AB254" s="287"/>
      <c r="AC254" s="160" t="str">
        <f>IF(OR($D254="",$E254="",GlobalParameters!$C$12=""),"",MIN(VLOOKUP($AG254,IC_Req!$A$2:$J$82,10),$AD254))</f>
        <v/>
      </c>
      <c r="AD254" s="283"/>
      <c r="AE254" s="283"/>
      <c r="AF254" s="159"/>
      <c r="AG254" s="134" t="e">
        <f>VLOOKUP($D254,IC_Req!$N$2:$O$10,2)+VLOOKUP($E254,IC_Req!$P$2:$Q$4,2)+VLOOKUP(GlobalParameters!$C$12,IC_Req!$R$2:$S$4,2)</f>
        <v>#N/A</v>
      </c>
    </row>
    <row r="255" spans="1:33" x14ac:dyDescent="0.25">
      <c r="A255" s="133"/>
      <c r="B255" s="283"/>
      <c r="C255" s="283"/>
      <c r="D255" s="284"/>
      <c r="E255" s="284"/>
      <c r="F255" s="285"/>
      <c r="G255" s="155" t="str">
        <f t="shared" si="20"/>
        <v/>
      </c>
      <c r="H255" s="156" t="str">
        <f>IF(OR($D255="",$E255=""),"",VLOOKUP($AG255,IC_Req!$A$2:$J$82,5))</f>
        <v/>
      </c>
      <c r="I255" s="285"/>
      <c r="J255" s="155" t="str">
        <f t="shared" si="21"/>
        <v/>
      </c>
      <c r="K255" s="156" t="str">
        <f>IF(OR($D255="",$E255=""),"",VLOOKUP($AG255,IC_Req!$A$2:$J$82,6))</f>
        <v/>
      </c>
      <c r="L255" s="285"/>
      <c r="M255" s="155" t="str">
        <f t="shared" si="22"/>
        <v/>
      </c>
      <c r="N255" s="156" t="str">
        <f>IF(OR($D255="",$E255=""),"",VLOOKUP($AG255,IC_Req!$A$2:$J$82,7))</f>
        <v/>
      </c>
      <c r="O255" s="287"/>
      <c r="P255" s="166" t="str">
        <f t="shared" si="23"/>
        <v/>
      </c>
      <c r="Q255" s="156" t="str">
        <f>IF(OR($D255="",$E255=""),"",VLOOKUP($AG255,IC_Req!$A$2:$J$82,8))</f>
        <v/>
      </c>
      <c r="R255" s="287"/>
      <c r="S255" s="166" t="str">
        <f t="shared" si="24"/>
        <v/>
      </c>
      <c r="T255" s="156" t="str">
        <f>IF(OR($D255="",$E255=""),"",VLOOKUP($AG255,IC_Req!$A$2:$J$82,9))</f>
        <v/>
      </c>
      <c r="U255" s="157" t="str">
        <f t="shared" si="25"/>
        <v/>
      </c>
      <c r="V255" s="158" t="str">
        <f>IF(OR($D255="",$E255="",GlobalParameters!$C$12=""),"",$AC255)</f>
        <v/>
      </c>
      <c r="W255" s="159"/>
      <c r="X255" s="283"/>
      <c r="Y255" s="283"/>
      <c r="Z255" s="283"/>
      <c r="AA255" s="283"/>
      <c r="AB255" s="287"/>
      <c r="AC255" s="160" t="str">
        <f>IF(OR($D255="",$E255="",GlobalParameters!$C$12=""),"",MIN(VLOOKUP($AG255,IC_Req!$A$2:$J$82,10),$AD255))</f>
        <v/>
      </c>
      <c r="AD255" s="283"/>
      <c r="AE255" s="283"/>
      <c r="AF255" s="159"/>
      <c r="AG255" s="134" t="e">
        <f>VLOOKUP($D255,IC_Req!$N$2:$O$10,2)+VLOOKUP($E255,IC_Req!$P$2:$Q$4,2)+VLOOKUP(GlobalParameters!$C$12,IC_Req!$R$2:$S$4,2)</f>
        <v>#N/A</v>
      </c>
    </row>
    <row r="256" spans="1:33" x14ac:dyDescent="0.25">
      <c r="A256" s="133"/>
      <c r="B256" s="283"/>
      <c r="C256" s="283"/>
      <c r="D256" s="284"/>
      <c r="E256" s="284"/>
      <c r="F256" s="285"/>
      <c r="G256" s="155" t="str">
        <f t="shared" si="20"/>
        <v/>
      </c>
      <c r="H256" s="156" t="str">
        <f>IF(OR($D256="",$E256=""),"",VLOOKUP($AG256,IC_Req!$A$2:$J$82,5))</f>
        <v/>
      </c>
      <c r="I256" s="285"/>
      <c r="J256" s="155" t="str">
        <f t="shared" si="21"/>
        <v/>
      </c>
      <c r="K256" s="156" t="str">
        <f>IF(OR($D256="",$E256=""),"",VLOOKUP($AG256,IC_Req!$A$2:$J$82,6))</f>
        <v/>
      </c>
      <c r="L256" s="285"/>
      <c r="M256" s="155" t="str">
        <f t="shared" si="22"/>
        <v/>
      </c>
      <c r="N256" s="156" t="str">
        <f>IF(OR($D256="",$E256=""),"",VLOOKUP($AG256,IC_Req!$A$2:$J$82,7))</f>
        <v/>
      </c>
      <c r="O256" s="287"/>
      <c r="P256" s="166" t="str">
        <f t="shared" si="23"/>
        <v/>
      </c>
      <c r="Q256" s="156" t="str">
        <f>IF(OR($D256="",$E256=""),"",VLOOKUP($AG256,IC_Req!$A$2:$J$82,8))</f>
        <v/>
      </c>
      <c r="R256" s="287"/>
      <c r="S256" s="166" t="str">
        <f t="shared" si="24"/>
        <v/>
      </c>
      <c r="T256" s="156" t="str">
        <f>IF(OR($D256="",$E256=""),"",VLOOKUP($AG256,IC_Req!$A$2:$J$82,9))</f>
        <v/>
      </c>
      <c r="U256" s="157" t="str">
        <f t="shared" si="25"/>
        <v/>
      </c>
      <c r="V256" s="158" t="str">
        <f>IF(OR($D256="",$E256="",GlobalParameters!$C$12=""),"",$AC256)</f>
        <v/>
      </c>
      <c r="W256" s="159"/>
      <c r="X256" s="283"/>
      <c r="Y256" s="283"/>
      <c r="Z256" s="283"/>
      <c r="AA256" s="283"/>
      <c r="AB256" s="287"/>
      <c r="AC256" s="160" t="str">
        <f>IF(OR($D256="",$E256="",GlobalParameters!$C$12=""),"",MIN(VLOOKUP($AG256,IC_Req!$A$2:$J$82,10),$AD256))</f>
        <v/>
      </c>
      <c r="AD256" s="283"/>
      <c r="AE256" s="283"/>
      <c r="AF256" s="159"/>
      <c r="AG256" s="134" t="e">
        <f>VLOOKUP($D256,IC_Req!$N$2:$O$10,2)+VLOOKUP($E256,IC_Req!$P$2:$Q$4,2)+VLOOKUP(GlobalParameters!$C$12,IC_Req!$R$2:$S$4,2)</f>
        <v>#N/A</v>
      </c>
    </row>
    <row r="257" spans="1:33" x14ac:dyDescent="0.25">
      <c r="A257" s="133"/>
      <c r="B257" s="283"/>
      <c r="C257" s="283"/>
      <c r="D257" s="284"/>
      <c r="E257" s="284"/>
      <c r="F257" s="285"/>
      <c r="G257" s="155" t="str">
        <f t="shared" si="20"/>
        <v/>
      </c>
      <c r="H257" s="156" t="str">
        <f>IF(OR($D257="",$E257=""),"",VLOOKUP($AG257,IC_Req!$A$2:$J$82,5))</f>
        <v/>
      </c>
      <c r="I257" s="285"/>
      <c r="J257" s="155" t="str">
        <f t="shared" si="21"/>
        <v/>
      </c>
      <c r="K257" s="156" t="str">
        <f>IF(OR($D257="",$E257=""),"",VLOOKUP($AG257,IC_Req!$A$2:$J$82,6))</f>
        <v/>
      </c>
      <c r="L257" s="285"/>
      <c r="M257" s="155" t="str">
        <f t="shared" si="22"/>
        <v/>
      </c>
      <c r="N257" s="156" t="str">
        <f>IF(OR($D257="",$E257=""),"",VLOOKUP($AG257,IC_Req!$A$2:$J$82,7))</f>
        <v/>
      </c>
      <c r="O257" s="287"/>
      <c r="P257" s="166" t="str">
        <f t="shared" si="23"/>
        <v/>
      </c>
      <c r="Q257" s="156" t="str">
        <f>IF(OR($D257="",$E257=""),"",VLOOKUP($AG257,IC_Req!$A$2:$J$82,8))</f>
        <v/>
      </c>
      <c r="R257" s="287"/>
      <c r="S257" s="166" t="str">
        <f t="shared" si="24"/>
        <v/>
      </c>
      <c r="T257" s="156" t="str">
        <f>IF(OR($D257="",$E257=""),"",VLOOKUP($AG257,IC_Req!$A$2:$J$82,9))</f>
        <v/>
      </c>
      <c r="U257" s="157" t="str">
        <f t="shared" si="25"/>
        <v/>
      </c>
      <c r="V257" s="158" t="str">
        <f>IF(OR($D257="",$E257="",GlobalParameters!$C$12=""),"",$AC257)</f>
        <v/>
      </c>
      <c r="W257" s="159"/>
      <c r="X257" s="283"/>
      <c r="Y257" s="283"/>
      <c r="Z257" s="283"/>
      <c r="AA257" s="283"/>
      <c r="AB257" s="287"/>
      <c r="AC257" s="160" t="str">
        <f>IF(OR($D257="",$E257="",GlobalParameters!$C$12=""),"",MIN(VLOOKUP($AG257,IC_Req!$A$2:$J$82,10),$AD257))</f>
        <v/>
      </c>
      <c r="AD257" s="283"/>
      <c r="AE257" s="283"/>
      <c r="AF257" s="159"/>
      <c r="AG257" s="134" t="e">
        <f>VLOOKUP($D257,IC_Req!$N$2:$O$10,2)+VLOOKUP($E257,IC_Req!$P$2:$Q$4,2)+VLOOKUP(GlobalParameters!$C$12,IC_Req!$R$2:$S$4,2)</f>
        <v>#N/A</v>
      </c>
    </row>
    <row r="258" spans="1:33" x14ac:dyDescent="0.25">
      <c r="A258" s="133"/>
      <c r="B258" s="283"/>
      <c r="C258" s="283"/>
      <c r="D258" s="284"/>
      <c r="E258" s="284"/>
      <c r="F258" s="285"/>
      <c r="G258" s="155" t="str">
        <f t="shared" si="20"/>
        <v/>
      </c>
      <c r="H258" s="156" t="str">
        <f>IF(OR($D258="",$E258=""),"",VLOOKUP($AG258,IC_Req!$A$2:$J$82,5))</f>
        <v/>
      </c>
      <c r="I258" s="285"/>
      <c r="J258" s="155" t="str">
        <f t="shared" si="21"/>
        <v/>
      </c>
      <c r="K258" s="156" t="str">
        <f>IF(OR($D258="",$E258=""),"",VLOOKUP($AG258,IC_Req!$A$2:$J$82,6))</f>
        <v/>
      </c>
      <c r="L258" s="285"/>
      <c r="M258" s="155" t="str">
        <f t="shared" si="22"/>
        <v/>
      </c>
      <c r="N258" s="156" t="str">
        <f>IF(OR($D258="",$E258=""),"",VLOOKUP($AG258,IC_Req!$A$2:$J$82,7))</f>
        <v/>
      </c>
      <c r="O258" s="287"/>
      <c r="P258" s="166" t="str">
        <f t="shared" si="23"/>
        <v/>
      </c>
      <c r="Q258" s="156" t="str">
        <f>IF(OR($D258="",$E258=""),"",VLOOKUP($AG258,IC_Req!$A$2:$J$82,8))</f>
        <v/>
      </c>
      <c r="R258" s="287"/>
      <c r="S258" s="166" t="str">
        <f t="shared" si="24"/>
        <v/>
      </c>
      <c r="T258" s="156" t="str">
        <f>IF(OR($D258="",$E258=""),"",VLOOKUP($AG258,IC_Req!$A$2:$J$82,9))</f>
        <v/>
      </c>
      <c r="U258" s="157" t="str">
        <f t="shared" si="25"/>
        <v/>
      </c>
      <c r="V258" s="158" t="str">
        <f>IF(OR($D258="",$E258="",GlobalParameters!$C$12=""),"",$AC258)</f>
        <v/>
      </c>
      <c r="W258" s="159"/>
      <c r="X258" s="283"/>
      <c r="Y258" s="283"/>
      <c r="Z258" s="283"/>
      <c r="AA258" s="283"/>
      <c r="AB258" s="287"/>
      <c r="AC258" s="160" t="str">
        <f>IF(OR($D258="",$E258="",GlobalParameters!$C$12=""),"",MIN(VLOOKUP($AG258,IC_Req!$A$2:$J$82,10),$AD258))</f>
        <v/>
      </c>
      <c r="AD258" s="283"/>
      <c r="AE258" s="283"/>
      <c r="AF258" s="159"/>
      <c r="AG258" s="134" t="e">
        <f>VLOOKUP($D258,IC_Req!$N$2:$O$10,2)+VLOOKUP($E258,IC_Req!$P$2:$Q$4,2)+VLOOKUP(GlobalParameters!$C$12,IC_Req!$R$2:$S$4,2)</f>
        <v>#N/A</v>
      </c>
    </row>
    <row r="259" spans="1:33" x14ac:dyDescent="0.25">
      <c r="A259" s="133"/>
      <c r="B259" s="283"/>
      <c r="C259" s="283"/>
      <c r="D259" s="284"/>
      <c r="E259" s="284"/>
      <c r="F259" s="285"/>
      <c r="G259" s="155" t="str">
        <f t="shared" si="20"/>
        <v/>
      </c>
      <c r="H259" s="156" t="str">
        <f>IF(OR($D259="",$E259=""),"",VLOOKUP($AG259,IC_Req!$A$2:$J$82,5))</f>
        <v/>
      </c>
      <c r="I259" s="285"/>
      <c r="J259" s="155" t="str">
        <f t="shared" si="21"/>
        <v/>
      </c>
      <c r="K259" s="156" t="str">
        <f>IF(OR($D259="",$E259=""),"",VLOOKUP($AG259,IC_Req!$A$2:$J$82,6))</f>
        <v/>
      </c>
      <c r="L259" s="285"/>
      <c r="M259" s="155" t="str">
        <f t="shared" si="22"/>
        <v/>
      </c>
      <c r="N259" s="156" t="str">
        <f>IF(OR($D259="",$E259=""),"",VLOOKUP($AG259,IC_Req!$A$2:$J$82,7))</f>
        <v/>
      </c>
      <c r="O259" s="287"/>
      <c r="P259" s="166" t="str">
        <f t="shared" si="23"/>
        <v/>
      </c>
      <c r="Q259" s="156" t="str">
        <f>IF(OR($D259="",$E259=""),"",VLOOKUP($AG259,IC_Req!$A$2:$J$82,8))</f>
        <v/>
      </c>
      <c r="R259" s="287"/>
      <c r="S259" s="166" t="str">
        <f t="shared" si="24"/>
        <v/>
      </c>
      <c r="T259" s="156" t="str">
        <f>IF(OR($D259="",$E259=""),"",VLOOKUP($AG259,IC_Req!$A$2:$J$82,9))</f>
        <v/>
      </c>
      <c r="U259" s="157" t="str">
        <f t="shared" si="25"/>
        <v/>
      </c>
      <c r="V259" s="158" t="str">
        <f>IF(OR($D259="",$E259="",GlobalParameters!$C$12=""),"",$AC259)</f>
        <v/>
      </c>
      <c r="W259" s="159"/>
      <c r="X259" s="283"/>
      <c r="Y259" s="283"/>
      <c r="Z259" s="283"/>
      <c r="AA259" s="283"/>
      <c r="AB259" s="287"/>
      <c r="AC259" s="160" t="str">
        <f>IF(OR($D259="",$E259="",GlobalParameters!$C$12=""),"",MIN(VLOOKUP($AG259,IC_Req!$A$2:$J$82,10),$AD259))</f>
        <v/>
      </c>
      <c r="AD259" s="283"/>
      <c r="AE259" s="283"/>
      <c r="AF259" s="159"/>
      <c r="AG259" s="134" t="e">
        <f>VLOOKUP($D259,IC_Req!$N$2:$O$10,2)+VLOOKUP($E259,IC_Req!$P$2:$Q$4,2)+VLOOKUP(GlobalParameters!$C$12,IC_Req!$R$2:$S$4,2)</f>
        <v>#N/A</v>
      </c>
    </row>
    <row r="260" spans="1:33" x14ac:dyDescent="0.25">
      <c r="A260" s="133"/>
      <c r="B260" s="283"/>
      <c r="C260" s="283"/>
      <c r="D260" s="284"/>
      <c r="E260" s="284"/>
      <c r="F260" s="285"/>
      <c r="G260" s="155" t="str">
        <f t="shared" si="20"/>
        <v/>
      </c>
      <c r="H260" s="156" t="str">
        <f>IF(OR($D260="",$E260=""),"",VLOOKUP($AG260,IC_Req!$A$2:$J$82,5))</f>
        <v/>
      </c>
      <c r="I260" s="285"/>
      <c r="J260" s="155" t="str">
        <f t="shared" si="21"/>
        <v/>
      </c>
      <c r="K260" s="156" t="str">
        <f>IF(OR($D260="",$E260=""),"",VLOOKUP($AG260,IC_Req!$A$2:$J$82,6))</f>
        <v/>
      </c>
      <c r="L260" s="285"/>
      <c r="M260" s="155" t="str">
        <f t="shared" si="22"/>
        <v/>
      </c>
      <c r="N260" s="156" t="str">
        <f>IF(OR($D260="",$E260=""),"",VLOOKUP($AG260,IC_Req!$A$2:$J$82,7))</f>
        <v/>
      </c>
      <c r="O260" s="287"/>
      <c r="P260" s="166" t="str">
        <f t="shared" si="23"/>
        <v/>
      </c>
      <c r="Q260" s="156" t="str">
        <f>IF(OR($D260="",$E260=""),"",VLOOKUP($AG260,IC_Req!$A$2:$J$82,8))</f>
        <v/>
      </c>
      <c r="R260" s="287"/>
      <c r="S260" s="166" t="str">
        <f t="shared" si="24"/>
        <v/>
      </c>
      <c r="T260" s="156" t="str">
        <f>IF(OR($D260="",$E260=""),"",VLOOKUP($AG260,IC_Req!$A$2:$J$82,9))</f>
        <v/>
      </c>
      <c r="U260" s="157" t="str">
        <f t="shared" si="25"/>
        <v/>
      </c>
      <c r="V260" s="158" t="str">
        <f>IF(OR($D260="",$E260="",GlobalParameters!$C$12=""),"",$AC260)</f>
        <v/>
      </c>
      <c r="W260" s="159"/>
      <c r="X260" s="283"/>
      <c r="Y260" s="283"/>
      <c r="Z260" s="283"/>
      <c r="AA260" s="283"/>
      <c r="AB260" s="287"/>
      <c r="AC260" s="160" t="str">
        <f>IF(OR($D260="",$E260="",GlobalParameters!$C$12=""),"",MIN(VLOOKUP($AG260,IC_Req!$A$2:$J$82,10),$AD260))</f>
        <v/>
      </c>
      <c r="AD260" s="283"/>
      <c r="AE260" s="283"/>
      <c r="AF260" s="159"/>
      <c r="AG260" s="134" t="e">
        <f>VLOOKUP($D260,IC_Req!$N$2:$O$10,2)+VLOOKUP($E260,IC_Req!$P$2:$Q$4,2)+VLOOKUP(GlobalParameters!$C$12,IC_Req!$R$2:$S$4,2)</f>
        <v>#N/A</v>
      </c>
    </row>
    <row r="261" spans="1:33" x14ac:dyDescent="0.25">
      <c r="A261" s="133"/>
      <c r="B261" s="283"/>
      <c r="C261" s="283"/>
      <c r="D261" s="284"/>
      <c r="E261" s="284"/>
      <c r="F261" s="285"/>
      <c r="G261" s="155" t="str">
        <f t="shared" si="20"/>
        <v/>
      </c>
      <c r="H261" s="156" t="str">
        <f>IF(OR($D261="",$E261=""),"",VLOOKUP($AG261,IC_Req!$A$2:$J$82,5))</f>
        <v/>
      </c>
      <c r="I261" s="285"/>
      <c r="J261" s="155" t="str">
        <f t="shared" si="21"/>
        <v/>
      </c>
      <c r="K261" s="156" t="str">
        <f>IF(OR($D261="",$E261=""),"",VLOOKUP($AG261,IC_Req!$A$2:$J$82,6))</f>
        <v/>
      </c>
      <c r="L261" s="285"/>
      <c r="M261" s="155" t="str">
        <f t="shared" si="22"/>
        <v/>
      </c>
      <c r="N261" s="156" t="str">
        <f>IF(OR($D261="",$E261=""),"",VLOOKUP($AG261,IC_Req!$A$2:$J$82,7))</f>
        <v/>
      </c>
      <c r="O261" s="287"/>
      <c r="P261" s="166" t="str">
        <f t="shared" si="23"/>
        <v/>
      </c>
      <c r="Q261" s="156" t="str">
        <f>IF(OR($D261="",$E261=""),"",VLOOKUP($AG261,IC_Req!$A$2:$J$82,8))</f>
        <v/>
      </c>
      <c r="R261" s="287"/>
      <c r="S261" s="166" t="str">
        <f t="shared" si="24"/>
        <v/>
      </c>
      <c r="T261" s="156" t="str">
        <f>IF(OR($D261="",$E261=""),"",VLOOKUP($AG261,IC_Req!$A$2:$J$82,9))</f>
        <v/>
      </c>
      <c r="U261" s="157" t="str">
        <f t="shared" si="25"/>
        <v/>
      </c>
      <c r="V261" s="158" t="str">
        <f>IF(OR($D261="",$E261="",GlobalParameters!$C$12=""),"",$AC261)</f>
        <v/>
      </c>
      <c r="W261" s="159"/>
      <c r="X261" s="283"/>
      <c r="Y261" s="283"/>
      <c r="Z261" s="283"/>
      <c r="AA261" s="283"/>
      <c r="AB261" s="287"/>
      <c r="AC261" s="160" t="str">
        <f>IF(OR($D261="",$E261="",GlobalParameters!$C$12=""),"",MIN(VLOOKUP($AG261,IC_Req!$A$2:$J$82,10),$AD261))</f>
        <v/>
      </c>
      <c r="AD261" s="283"/>
      <c r="AE261" s="283"/>
      <c r="AF261" s="159"/>
      <c r="AG261" s="134" t="e">
        <f>VLOOKUP($D261,IC_Req!$N$2:$O$10,2)+VLOOKUP($E261,IC_Req!$P$2:$Q$4,2)+VLOOKUP(GlobalParameters!$C$12,IC_Req!$R$2:$S$4,2)</f>
        <v>#N/A</v>
      </c>
    </row>
    <row r="262" spans="1:33" x14ac:dyDescent="0.25">
      <c r="A262" s="133"/>
      <c r="B262" s="283"/>
      <c r="C262" s="283"/>
      <c r="D262" s="284"/>
      <c r="E262" s="284"/>
      <c r="F262" s="285"/>
      <c r="G262" s="155" t="str">
        <f t="shared" si="20"/>
        <v/>
      </c>
      <c r="H262" s="156" t="str">
        <f>IF(OR($D262="",$E262=""),"",VLOOKUP($AG262,IC_Req!$A$2:$J$82,5))</f>
        <v/>
      </c>
      <c r="I262" s="285"/>
      <c r="J262" s="155" t="str">
        <f t="shared" si="21"/>
        <v/>
      </c>
      <c r="K262" s="156" t="str">
        <f>IF(OR($D262="",$E262=""),"",VLOOKUP($AG262,IC_Req!$A$2:$J$82,6))</f>
        <v/>
      </c>
      <c r="L262" s="285"/>
      <c r="M262" s="155" t="str">
        <f t="shared" si="22"/>
        <v/>
      </c>
      <c r="N262" s="156" t="str">
        <f>IF(OR($D262="",$E262=""),"",VLOOKUP($AG262,IC_Req!$A$2:$J$82,7))</f>
        <v/>
      </c>
      <c r="O262" s="287"/>
      <c r="P262" s="166" t="str">
        <f t="shared" si="23"/>
        <v/>
      </c>
      <c r="Q262" s="156" t="str">
        <f>IF(OR($D262="",$E262=""),"",VLOOKUP($AG262,IC_Req!$A$2:$J$82,8))</f>
        <v/>
      </c>
      <c r="R262" s="287"/>
      <c r="S262" s="166" t="str">
        <f t="shared" si="24"/>
        <v/>
      </c>
      <c r="T262" s="156" t="str">
        <f>IF(OR($D262="",$E262=""),"",VLOOKUP($AG262,IC_Req!$A$2:$J$82,9))</f>
        <v/>
      </c>
      <c r="U262" s="157" t="str">
        <f t="shared" si="25"/>
        <v/>
      </c>
      <c r="V262" s="158" t="str">
        <f>IF(OR($D262="",$E262="",GlobalParameters!$C$12=""),"",$AC262)</f>
        <v/>
      </c>
      <c r="W262" s="159"/>
      <c r="X262" s="283"/>
      <c r="Y262" s="283"/>
      <c r="Z262" s="283"/>
      <c r="AA262" s="283"/>
      <c r="AB262" s="287"/>
      <c r="AC262" s="160" t="str">
        <f>IF(OR($D262="",$E262="",GlobalParameters!$C$12=""),"",MIN(VLOOKUP($AG262,IC_Req!$A$2:$J$82,10),$AD262))</f>
        <v/>
      </c>
      <c r="AD262" s="283"/>
      <c r="AE262" s="283"/>
      <c r="AF262" s="159"/>
      <c r="AG262" s="134" t="e">
        <f>VLOOKUP($D262,IC_Req!$N$2:$O$10,2)+VLOOKUP($E262,IC_Req!$P$2:$Q$4,2)+VLOOKUP(GlobalParameters!$C$12,IC_Req!$R$2:$S$4,2)</f>
        <v>#N/A</v>
      </c>
    </row>
    <row r="263" spans="1:33" x14ac:dyDescent="0.25">
      <c r="A263" s="133"/>
      <c r="B263" s="283"/>
      <c r="C263" s="283"/>
      <c r="D263" s="284"/>
      <c r="E263" s="284"/>
      <c r="F263" s="285"/>
      <c r="G263" s="155" t="str">
        <f t="shared" si="20"/>
        <v/>
      </c>
      <c r="H263" s="156" t="str">
        <f>IF(OR($D263="",$E263=""),"",VLOOKUP($AG263,IC_Req!$A$2:$J$82,5))</f>
        <v/>
      </c>
      <c r="I263" s="285"/>
      <c r="J263" s="155" t="str">
        <f t="shared" si="21"/>
        <v/>
      </c>
      <c r="K263" s="156" t="str">
        <f>IF(OR($D263="",$E263=""),"",VLOOKUP($AG263,IC_Req!$A$2:$J$82,6))</f>
        <v/>
      </c>
      <c r="L263" s="285"/>
      <c r="M263" s="155" t="str">
        <f t="shared" si="22"/>
        <v/>
      </c>
      <c r="N263" s="156" t="str">
        <f>IF(OR($D263="",$E263=""),"",VLOOKUP($AG263,IC_Req!$A$2:$J$82,7))</f>
        <v/>
      </c>
      <c r="O263" s="287"/>
      <c r="P263" s="166" t="str">
        <f t="shared" si="23"/>
        <v/>
      </c>
      <c r="Q263" s="156" t="str">
        <f>IF(OR($D263="",$E263=""),"",VLOOKUP($AG263,IC_Req!$A$2:$J$82,8))</f>
        <v/>
      </c>
      <c r="R263" s="287"/>
      <c r="S263" s="166" t="str">
        <f t="shared" si="24"/>
        <v/>
      </c>
      <c r="T263" s="156" t="str">
        <f>IF(OR($D263="",$E263=""),"",VLOOKUP($AG263,IC_Req!$A$2:$J$82,9))</f>
        <v/>
      </c>
      <c r="U263" s="157" t="str">
        <f t="shared" si="25"/>
        <v/>
      </c>
      <c r="V263" s="158" t="str">
        <f>IF(OR($D263="",$E263="",GlobalParameters!$C$12=""),"",$AC263)</f>
        <v/>
      </c>
      <c r="W263" s="159"/>
      <c r="X263" s="283"/>
      <c r="Y263" s="283"/>
      <c r="Z263" s="283"/>
      <c r="AA263" s="283"/>
      <c r="AB263" s="287"/>
      <c r="AC263" s="160" t="str">
        <f>IF(OR($D263="",$E263="",GlobalParameters!$C$12=""),"",MIN(VLOOKUP($AG263,IC_Req!$A$2:$J$82,10),$AD263))</f>
        <v/>
      </c>
      <c r="AD263" s="283"/>
      <c r="AE263" s="283"/>
      <c r="AF263" s="159"/>
      <c r="AG263" s="134" t="e">
        <f>VLOOKUP($D263,IC_Req!$N$2:$O$10,2)+VLOOKUP($E263,IC_Req!$P$2:$Q$4,2)+VLOOKUP(GlobalParameters!$C$12,IC_Req!$R$2:$S$4,2)</f>
        <v>#N/A</v>
      </c>
    </row>
    <row r="264" spans="1:33" x14ac:dyDescent="0.25">
      <c r="A264" s="133"/>
      <c r="B264" s="283"/>
      <c r="C264" s="283"/>
      <c r="D264" s="284"/>
      <c r="E264" s="284"/>
      <c r="F264" s="285"/>
      <c r="G264" s="155" t="str">
        <f t="shared" si="20"/>
        <v/>
      </c>
      <c r="H264" s="156" t="str">
        <f>IF(OR($D264="",$E264=""),"",VLOOKUP($AG264,IC_Req!$A$2:$J$82,5))</f>
        <v/>
      </c>
      <c r="I264" s="285"/>
      <c r="J264" s="155" t="str">
        <f t="shared" si="21"/>
        <v/>
      </c>
      <c r="K264" s="156" t="str">
        <f>IF(OR($D264="",$E264=""),"",VLOOKUP($AG264,IC_Req!$A$2:$J$82,6))</f>
        <v/>
      </c>
      <c r="L264" s="285"/>
      <c r="M264" s="155" t="str">
        <f t="shared" si="22"/>
        <v/>
      </c>
      <c r="N264" s="156" t="str">
        <f>IF(OR($D264="",$E264=""),"",VLOOKUP($AG264,IC_Req!$A$2:$J$82,7))</f>
        <v/>
      </c>
      <c r="O264" s="287"/>
      <c r="P264" s="166" t="str">
        <f t="shared" si="23"/>
        <v/>
      </c>
      <c r="Q264" s="156" t="str">
        <f>IF(OR($D264="",$E264=""),"",VLOOKUP($AG264,IC_Req!$A$2:$J$82,8))</f>
        <v/>
      </c>
      <c r="R264" s="287"/>
      <c r="S264" s="166" t="str">
        <f t="shared" si="24"/>
        <v/>
      </c>
      <c r="T264" s="156" t="str">
        <f>IF(OR($D264="",$E264=""),"",VLOOKUP($AG264,IC_Req!$A$2:$J$82,9))</f>
        <v/>
      </c>
      <c r="U264" s="157" t="str">
        <f t="shared" si="25"/>
        <v/>
      </c>
      <c r="V264" s="158" t="str">
        <f>IF(OR($D264="",$E264="",GlobalParameters!$C$12=""),"",$AC264)</f>
        <v/>
      </c>
      <c r="W264" s="159"/>
      <c r="X264" s="283"/>
      <c r="Y264" s="283"/>
      <c r="Z264" s="283"/>
      <c r="AA264" s="283"/>
      <c r="AB264" s="287"/>
      <c r="AC264" s="160" t="str">
        <f>IF(OR($D264="",$E264="",GlobalParameters!$C$12=""),"",MIN(VLOOKUP($AG264,IC_Req!$A$2:$J$82,10),$AD264))</f>
        <v/>
      </c>
      <c r="AD264" s="283"/>
      <c r="AE264" s="283"/>
      <c r="AF264" s="159"/>
      <c r="AG264" s="134" t="e">
        <f>VLOOKUP($D264,IC_Req!$N$2:$O$10,2)+VLOOKUP($E264,IC_Req!$P$2:$Q$4,2)+VLOOKUP(GlobalParameters!$C$12,IC_Req!$R$2:$S$4,2)</f>
        <v>#N/A</v>
      </c>
    </row>
    <row r="265" spans="1:33" x14ac:dyDescent="0.25">
      <c r="A265" s="133"/>
      <c r="B265" s="283"/>
      <c r="C265" s="283"/>
      <c r="D265" s="284"/>
      <c r="E265" s="284"/>
      <c r="F265" s="285"/>
      <c r="G265" s="155" t="str">
        <f t="shared" si="20"/>
        <v/>
      </c>
      <c r="H265" s="156" t="str">
        <f>IF(OR($D265="",$E265=""),"",VLOOKUP($AG265,IC_Req!$A$2:$J$82,5))</f>
        <v/>
      </c>
      <c r="I265" s="285"/>
      <c r="J265" s="155" t="str">
        <f t="shared" si="21"/>
        <v/>
      </c>
      <c r="K265" s="156" t="str">
        <f>IF(OR($D265="",$E265=""),"",VLOOKUP($AG265,IC_Req!$A$2:$J$82,6))</f>
        <v/>
      </c>
      <c r="L265" s="285"/>
      <c r="M265" s="155" t="str">
        <f t="shared" si="22"/>
        <v/>
      </c>
      <c r="N265" s="156" t="str">
        <f>IF(OR($D265="",$E265=""),"",VLOOKUP($AG265,IC_Req!$A$2:$J$82,7))</f>
        <v/>
      </c>
      <c r="O265" s="287"/>
      <c r="P265" s="166" t="str">
        <f t="shared" si="23"/>
        <v/>
      </c>
      <c r="Q265" s="156" t="str">
        <f>IF(OR($D265="",$E265=""),"",VLOOKUP($AG265,IC_Req!$A$2:$J$82,8))</f>
        <v/>
      </c>
      <c r="R265" s="287"/>
      <c r="S265" s="166" t="str">
        <f t="shared" si="24"/>
        <v/>
      </c>
      <c r="T265" s="156" t="str">
        <f>IF(OR($D265="",$E265=""),"",VLOOKUP($AG265,IC_Req!$A$2:$J$82,9))</f>
        <v/>
      </c>
      <c r="U265" s="157" t="str">
        <f t="shared" si="25"/>
        <v/>
      </c>
      <c r="V265" s="158" t="str">
        <f>IF(OR($D265="",$E265="",GlobalParameters!$C$12=""),"",$AC265)</f>
        <v/>
      </c>
      <c r="W265" s="159"/>
      <c r="X265" s="283"/>
      <c r="Y265" s="283"/>
      <c r="Z265" s="283"/>
      <c r="AA265" s="283"/>
      <c r="AB265" s="287"/>
      <c r="AC265" s="160" t="str">
        <f>IF(OR($D265="",$E265="",GlobalParameters!$C$12=""),"",MIN(VLOOKUP($AG265,IC_Req!$A$2:$J$82,10),$AD265))</f>
        <v/>
      </c>
      <c r="AD265" s="283"/>
      <c r="AE265" s="283"/>
      <c r="AF265" s="159"/>
      <c r="AG265" s="134" t="e">
        <f>VLOOKUP($D265,IC_Req!$N$2:$O$10,2)+VLOOKUP($E265,IC_Req!$P$2:$Q$4,2)+VLOOKUP(GlobalParameters!$C$12,IC_Req!$R$2:$S$4,2)</f>
        <v>#N/A</v>
      </c>
    </row>
    <row r="266" spans="1:33" x14ac:dyDescent="0.25">
      <c r="A266" s="133"/>
      <c r="B266" s="283"/>
      <c r="C266" s="283"/>
      <c r="D266" s="284"/>
      <c r="E266" s="284"/>
      <c r="F266" s="285"/>
      <c r="G266" s="155" t="str">
        <f t="shared" si="20"/>
        <v/>
      </c>
      <c r="H266" s="156" t="str">
        <f>IF(OR($D266="",$E266=""),"",VLOOKUP($AG266,IC_Req!$A$2:$J$82,5))</f>
        <v/>
      </c>
      <c r="I266" s="285"/>
      <c r="J266" s="155" t="str">
        <f t="shared" si="21"/>
        <v/>
      </c>
      <c r="K266" s="156" t="str">
        <f>IF(OR($D266="",$E266=""),"",VLOOKUP($AG266,IC_Req!$A$2:$J$82,6))</f>
        <v/>
      </c>
      <c r="L266" s="285"/>
      <c r="M266" s="155" t="str">
        <f t="shared" si="22"/>
        <v/>
      </c>
      <c r="N266" s="156" t="str">
        <f>IF(OR($D266="",$E266=""),"",VLOOKUP($AG266,IC_Req!$A$2:$J$82,7))</f>
        <v/>
      </c>
      <c r="O266" s="287"/>
      <c r="P266" s="166" t="str">
        <f t="shared" si="23"/>
        <v/>
      </c>
      <c r="Q266" s="156" t="str">
        <f>IF(OR($D266="",$E266=""),"",VLOOKUP($AG266,IC_Req!$A$2:$J$82,8))</f>
        <v/>
      </c>
      <c r="R266" s="287"/>
      <c r="S266" s="166" t="str">
        <f t="shared" si="24"/>
        <v/>
      </c>
      <c r="T266" s="156" t="str">
        <f>IF(OR($D266="",$E266=""),"",VLOOKUP($AG266,IC_Req!$A$2:$J$82,9))</f>
        <v/>
      </c>
      <c r="U266" s="157" t="str">
        <f t="shared" si="25"/>
        <v/>
      </c>
      <c r="V266" s="158" t="str">
        <f>IF(OR($D266="",$E266="",GlobalParameters!$C$12=""),"",$AC266)</f>
        <v/>
      </c>
      <c r="W266" s="159"/>
      <c r="X266" s="283"/>
      <c r="Y266" s="283"/>
      <c r="Z266" s="283"/>
      <c r="AA266" s="283"/>
      <c r="AB266" s="287"/>
      <c r="AC266" s="160" t="str">
        <f>IF(OR($D266="",$E266="",GlobalParameters!$C$12=""),"",MIN(VLOOKUP($AG266,IC_Req!$A$2:$J$82,10),$AD266))</f>
        <v/>
      </c>
      <c r="AD266" s="283"/>
      <c r="AE266" s="283"/>
      <c r="AF266" s="159"/>
      <c r="AG266" s="134" t="e">
        <f>VLOOKUP($D266,IC_Req!$N$2:$O$10,2)+VLOOKUP($E266,IC_Req!$P$2:$Q$4,2)+VLOOKUP(GlobalParameters!$C$12,IC_Req!$R$2:$S$4,2)</f>
        <v>#N/A</v>
      </c>
    </row>
    <row r="267" spans="1:33" x14ac:dyDescent="0.25">
      <c r="A267" s="133"/>
      <c r="B267" s="283"/>
      <c r="C267" s="283"/>
      <c r="D267" s="284"/>
      <c r="E267" s="284"/>
      <c r="F267" s="285"/>
      <c r="G267" s="155" t="str">
        <f t="shared" si="20"/>
        <v/>
      </c>
      <c r="H267" s="156" t="str">
        <f>IF(OR($D267="",$E267=""),"",VLOOKUP($AG267,IC_Req!$A$2:$J$82,5))</f>
        <v/>
      </c>
      <c r="I267" s="285"/>
      <c r="J267" s="155" t="str">
        <f t="shared" si="21"/>
        <v/>
      </c>
      <c r="K267" s="156" t="str">
        <f>IF(OR($D267="",$E267=""),"",VLOOKUP($AG267,IC_Req!$A$2:$J$82,6))</f>
        <v/>
      </c>
      <c r="L267" s="285"/>
      <c r="M267" s="155" t="str">
        <f t="shared" si="22"/>
        <v/>
      </c>
      <c r="N267" s="156" t="str">
        <f>IF(OR($D267="",$E267=""),"",VLOOKUP($AG267,IC_Req!$A$2:$J$82,7))</f>
        <v/>
      </c>
      <c r="O267" s="287"/>
      <c r="P267" s="166" t="str">
        <f t="shared" si="23"/>
        <v/>
      </c>
      <c r="Q267" s="156" t="str">
        <f>IF(OR($D267="",$E267=""),"",VLOOKUP($AG267,IC_Req!$A$2:$J$82,8))</f>
        <v/>
      </c>
      <c r="R267" s="287"/>
      <c r="S267" s="166" t="str">
        <f t="shared" si="24"/>
        <v/>
      </c>
      <c r="T267" s="156" t="str">
        <f>IF(OR($D267="",$E267=""),"",VLOOKUP($AG267,IC_Req!$A$2:$J$82,9))</f>
        <v/>
      </c>
      <c r="U267" s="157" t="str">
        <f t="shared" si="25"/>
        <v/>
      </c>
      <c r="V267" s="158" t="str">
        <f>IF(OR($D267="",$E267="",GlobalParameters!$C$12=""),"",$AC267)</f>
        <v/>
      </c>
      <c r="W267" s="159"/>
      <c r="X267" s="283"/>
      <c r="Y267" s="283"/>
      <c r="Z267" s="283"/>
      <c r="AA267" s="283"/>
      <c r="AB267" s="287"/>
      <c r="AC267" s="160" t="str">
        <f>IF(OR($D267="",$E267="",GlobalParameters!$C$12=""),"",MIN(VLOOKUP($AG267,IC_Req!$A$2:$J$82,10),$AD267))</f>
        <v/>
      </c>
      <c r="AD267" s="283"/>
      <c r="AE267" s="283"/>
      <c r="AF267" s="159"/>
      <c r="AG267" s="134" t="e">
        <f>VLOOKUP($D267,IC_Req!$N$2:$O$10,2)+VLOOKUP($E267,IC_Req!$P$2:$Q$4,2)+VLOOKUP(GlobalParameters!$C$12,IC_Req!$R$2:$S$4,2)</f>
        <v>#N/A</v>
      </c>
    </row>
    <row r="268" spans="1:33" x14ac:dyDescent="0.25">
      <c r="A268" s="133"/>
      <c r="B268" s="283"/>
      <c r="C268" s="283"/>
      <c r="D268" s="284"/>
      <c r="E268" s="284"/>
      <c r="F268" s="285"/>
      <c r="G268" s="155" t="str">
        <f t="shared" si="20"/>
        <v/>
      </c>
      <c r="H268" s="156" t="str">
        <f>IF(OR($D268="",$E268=""),"",VLOOKUP($AG268,IC_Req!$A$2:$J$82,5))</f>
        <v/>
      </c>
      <c r="I268" s="285"/>
      <c r="J268" s="155" t="str">
        <f t="shared" si="21"/>
        <v/>
      </c>
      <c r="K268" s="156" t="str">
        <f>IF(OR($D268="",$E268=""),"",VLOOKUP($AG268,IC_Req!$A$2:$J$82,6))</f>
        <v/>
      </c>
      <c r="L268" s="285"/>
      <c r="M268" s="155" t="str">
        <f t="shared" si="22"/>
        <v/>
      </c>
      <c r="N268" s="156" t="str">
        <f>IF(OR($D268="",$E268=""),"",VLOOKUP($AG268,IC_Req!$A$2:$J$82,7))</f>
        <v/>
      </c>
      <c r="O268" s="287"/>
      <c r="P268" s="166" t="str">
        <f t="shared" si="23"/>
        <v/>
      </c>
      <c r="Q268" s="156" t="str">
        <f>IF(OR($D268="",$E268=""),"",VLOOKUP($AG268,IC_Req!$A$2:$J$82,8))</f>
        <v/>
      </c>
      <c r="R268" s="287"/>
      <c r="S268" s="166" t="str">
        <f t="shared" si="24"/>
        <v/>
      </c>
      <c r="T268" s="156" t="str">
        <f>IF(OR($D268="",$E268=""),"",VLOOKUP($AG268,IC_Req!$A$2:$J$82,9))</f>
        <v/>
      </c>
      <c r="U268" s="157" t="str">
        <f t="shared" si="25"/>
        <v/>
      </c>
      <c r="V268" s="158" t="str">
        <f>IF(OR($D268="",$E268="",GlobalParameters!$C$12=""),"",$AC268)</f>
        <v/>
      </c>
      <c r="W268" s="159"/>
      <c r="X268" s="283"/>
      <c r="Y268" s="283"/>
      <c r="Z268" s="283"/>
      <c r="AA268" s="283"/>
      <c r="AB268" s="287"/>
      <c r="AC268" s="160" t="str">
        <f>IF(OR($D268="",$E268="",GlobalParameters!$C$12=""),"",MIN(VLOOKUP($AG268,IC_Req!$A$2:$J$82,10),$AD268))</f>
        <v/>
      </c>
      <c r="AD268" s="283"/>
      <c r="AE268" s="283"/>
      <c r="AF268" s="159"/>
      <c r="AG268" s="134" t="e">
        <f>VLOOKUP($D268,IC_Req!$N$2:$O$10,2)+VLOOKUP($E268,IC_Req!$P$2:$Q$4,2)+VLOOKUP(GlobalParameters!$C$12,IC_Req!$R$2:$S$4,2)</f>
        <v>#N/A</v>
      </c>
    </row>
    <row r="269" spans="1:33" x14ac:dyDescent="0.25">
      <c r="A269" s="133"/>
      <c r="B269" s="283"/>
      <c r="C269" s="283"/>
      <c r="D269" s="284"/>
      <c r="E269" s="284"/>
      <c r="F269" s="285"/>
      <c r="G269" s="155" t="str">
        <f t="shared" ref="G269:G312" si="26">IF(OR($D269="",$E269="",$X269="",$H269=""),"",IF($AG269&lt;900,$X269*$H269,""))</f>
        <v/>
      </c>
      <c r="H269" s="156" t="str">
        <f>IF(OR($D269="",$E269=""),"",VLOOKUP($AG269,IC_Req!$A$2:$J$82,5))</f>
        <v/>
      </c>
      <c r="I269" s="285"/>
      <c r="J269" s="155" t="str">
        <f t="shared" ref="J269:J312" si="27">IF(OR($D269="",$E269="",$Y269="",$K269=""),"",IF(AND($AG269&gt;=300,$AG269&lt;500),$Y269*$K269,""))</f>
        <v/>
      </c>
      <c r="K269" s="156" t="str">
        <f>IF(OR($D269="",$E269=""),"",VLOOKUP($AG269,IC_Req!$A$2:$J$82,6))</f>
        <v/>
      </c>
      <c r="L269" s="285"/>
      <c r="M269" s="155" t="str">
        <f t="shared" ref="M269:M312" si="28">IF(OR($D269="",$Z269="",$N269="",$E269=""),"",IF($AG269&lt;900,$Z269*$N269,""))</f>
        <v/>
      </c>
      <c r="N269" s="156" t="str">
        <f>IF(OR($D269="",$E269=""),"",VLOOKUP($AG269,IC_Req!$A$2:$J$82,7))</f>
        <v/>
      </c>
      <c r="O269" s="287"/>
      <c r="P269" s="166" t="str">
        <f t="shared" ref="P269:P312" si="29">IF(OR($D269="",$E269="",$Q269="",$AA269=""),"",IF($AG269&lt;900,$AA269*$Q269,""))</f>
        <v/>
      </c>
      <c r="Q269" s="156" t="str">
        <f>IF(OR($D269="",$E269=""),"",VLOOKUP($AG269,IC_Req!$A$2:$J$82,8))</f>
        <v/>
      </c>
      <c r="R269" s="287"/>
      <c r="S269" s="166" t="str">
        <f t="shared" ref="S269:S312" si="30">IF(OR($D269="",$AB269="",$T269="",$E269=""),"",IF($AG269&lt;700,$AB269*$T269,""))</f>
        <v/>
      </c>
      <c r="T269" s="156" t="str">
        <f>IF(OR($D269="",$E269=""),"",VLOOKUP($AG269,IC_Req!$A$2:$J$82,9))</f>
        <v/>
      </c>
      <c r="U269" s="157" t="str">
        <f t="shared" si="25"/>
        <v/>
      </c>
      <c r="V269" s="158" t="str">
        <f>IF(OR($D269="",$E269="",GlobalParameters!$C$12=""),"",$AC269)</f>
        <v/>
      </c>
      <c r="W269" s="159"/>
      <c r="X269" s="283"/>
      <c r="Y269" s="283"/>
      <c r="Z269" s="283"/>
      <c r="AA269" s="283"/>
      <c r="AB269" s="287"/>
      <c r="AC269" s="160" t="str">
        <f>IF(OR($D269="",$E269="",GlobalParameters!$C$12=""),"",MIN(VLOOKUP($AG269,IC_Req!$A$2:$J$82,10),$AD269))</f>
        <v/>
      </c>
      <c r="AD269" s="283"/>
      <c r="AE269" s="283"/>
      <c r="AF269" s="159"/>
      <c r="AG269" s="134" t="e">
        <f>VLOOKUP($D269,IC_Req!$N$2:$O$10,2)+VLOOKUP($E269,IC_Req!$P$2:$Q$4,2)+VLOOKUP(GlobalParameters!$C$12,IC_Req!$R$2:$S$4,2)</f>
        <v>#N/A</v>
      </c>
    </row>
    <row r="270" spans="1:33" x14ac:dyDescent="0.25">
      <c r="A270" s="133"/>
      <c r="B270" s="283"/>
      <c r="C270" s="283"/>
      <c r="D270" s="284"/>
      <c r="E270" s="284"/>
      <c r="F270" s="285"/>
      <c r="G270" s="155" t="str">
        <f t="shared" si="26"/>
        <v/>
      </c>
      <c r="H270" s="156" t="str">
        <f>IF(OR($D270="",$E270=""),"",VLOOKUP($AG270,IC_Req!$A$2:$J$82,5))</f>
        <v/>
      </c>
      <c r="I270" s="285"/>
      <c r="J270" s="155" t="str">
        <f t="shared" si="27"/>
        <v/>
      </c>
      <c r="K270" s="156" t="str">
        <f>IF(OR($D270="",$E270=""),"",VLOOKUP($AG270,IC_Req!$A$2:$J$82,6))</f>
        <v/>
      </c>
      <c r="L270" s="285"/>
      <c r="M270" s="155" t="str">
        <f t="shared" si="28"/>
        <v/>
      </c>
      <c r="N270" s="156" t="str">
        <f>IF(OR($D270="",$E270=""),"",VLOOKUP($AG270,IC_Req!$A$2:$J$82,7))</f>
        <v/>
      </c>
      <c r="O270" s="287"/>
      <c r="P270" s="166" t="str">
        <f t="shared" si="29"/>
        <v/>
      </c>
      <c r="Q270" s="156" t="str">
        <f>IF(OR($D270="",$E270=""),"",VLOOKUP($AG270,IC_Req!$A$2:$J$82,8))</f>
        <v/>
      </c>
      <c r="R270" s="287"/>
      <c r="S270" s="166" t="str">
        <f t="shared" si="30"/>
        <v/>
      </c>
      <c r="T270" s="156" t="str">
        <f>IF(OR($D270="",$E270=""),"",VLOOKUP($AG270,IC_Req!$A$2:$J$82,9))</f>
        <v/>
      </c>
      <c r="U270" s="157" t="str">
        <f t="shared" si="25"/>
        <v/>
      </c>
      <c r="V270" s="158" t="str">
        <f>IF(OR($D270="",$E270="",GlobalParameters!$C$12=""),"",$AC270)</f>
        <v/>
      </c>
      <c r="W270" s="159"/>
      <c r="X270" s="283"/>
      <c r="Y270" s="283"/>
      <c r="Z270" s="283"/>
      <c r="AA270" s="283"/>
      <c r="AB270" s="287"/>
      <c r="AC270" s="160" t="str">
        <f>IF(OR($D270="",$E270="",GlobalParameters!$C$12=""),"",MIN(VLOOKUP($AG270,IC_Req!$A$2:$J$82,10),$AD270))</f>
        <v/>
      </c>
      <c r="AD270" s="283"/>
      <c r="AE270" s="283"/>
      <c r="AF270" s="159"/>
      <c r="AG270" s="134" t="e">
        <f>VLOOKUP($D270,IC_Req!$N$2:$O$10,2)+VLOOKUP($E270,IC_Req!$P$2:$Q$4,2)+VLOOKUP(GlobalParameters!$C$12,IC_Req!$R$2:$S$4,2)</f>
        <v>#N/A</v>
      </c>
    </row>
    <row r="271" spans="1:33" x14ac:dyDescent="0.25">
      <c r="A271" s="133"/>
      <c r="B271" s="283"/>
      <c r="C271" s="283"/>
      <c r="D271" s="284"/>
      <c r="E271" s="284"/>
      <c r="F271" s="285"/>
      <c r="G271" s="155" t="str">
        <f t="shared" si="26"/>
        <v/>
      </c>
      <c r="H271" s="156" t="str">
        <f>IF(OR($D271="",$E271=""),"",VLOOKUP($AG271,IC_Req!$A$2:$J$82,5))</f>
        <v/>
      </c>
      <c r="I271" s="285"/>
      <c r="J271" s="155" t="str">
        <f t="shared" si="27"/>
        <v/>
      </c>
      <c r="K271" s="156" t="str">
        <f>IF(OR($D271="",$E271=""),"",VLOOKUP($AG271,IC_Req!$A$2:$J$82,6))</f>
        <v/>
      </c>
      <c r="L271" s="285"/>
      <c r="M271" s="155" t="str">
        <f t="shared" si="28"/>
        <v/>
      </c>
      <c r="N271" s="156" t="str">
        <f>IF(OR($D271="",$E271=""),"",VLOOKUP($AG271,IC_Req!$A$2:$J$82,7))</f>
        <v/>
      </c>
      <c r="O271" s="287"/>
      <c r="P271" s="166" t="str">
        <f t="shared" si="29"/>
        <v/>
      </c>
      <c r="Q271" s="156" t="str">
        <f>IF(OR($D271="",$E271=""),"",VLOOKUP($AG271,IC_Req!$A$2:$J$82,8))</f>
        <v/>
      </c>
      <c r="R271" s="287"/>
      <c r="S271" s="166" t="str">
        <f t="shared" si="30"/>
        <v/>
      </c>
      <c r="T271" s="156" t="str">
        <f>IF(OR($D271="",$E271=""),"",VLOOKUP($AG271,IC_Req!$A$2:$J$82,9))</f>
        <v/>
      </c>
      <c r="U271" s="157" t="str">
        <f t="shared" si="25"/>
        <v/>
      </c>
      <c r="V271" s="158" t="str">
        <f>IF(OR($D271="",$E271="",GlobalParameters!$C$12=""),"",$AC271)</f>
        <v/>
      </c>
      <c r="W271" s="159"/>
      <c r="X271" s="283"/>
      <c r="Y271" s="283"/>
      <c r="Z271" s="283"/>
      <c r="AA271" s="283"/>
      <c r="AB271" s="287"/>
      <c r="AC271" s="160" t="str">
        <f>IF(OR($D271="",$E271="",GlobalParameters!$C$12=""),"",MIN(VLOOKUP($AG271,IC_Req!$A$2:$J$82,10),$AD271))</f>
        <v/>
      </c>
      <c r="AD271" s="283"/>
      <c r="AE271" s="283"/>
      <c r="AF271" s="159"/>
      <c r="AG271" s="134" t="e">
        <f>VLOOKUP($D271,IC_Req!$N$2:$O$10,2)+VLOOKUP($E271,IC_Req!$P$2:$Q$4,2)+VLOOKUP(GlobalParameters!$C$12,IC_Req!$R$2:$S$4,2)</f>
        <v>#N/A</v>
      </c>
    </row>
    <row r="272" spans="1:33" x14ac:dyDescent="0.25">
      <c r="A272" s="133"/>
      <c r="B272" s="283"/>
      <c r="C272" s="283"/>
      <c r="D272" s="284"/>
      <c r="E272" s="284"/>
      <c r="F272" s="285"/>
      <c r="G272" s="155" t="str">
        <f t="shared" si="26"/>
        <v/>
      </c>
      <c r="H272" s="156" t="str">
        <f>IF(OR($D272="",$E272=""),"",VLOOKUP($AG272,IC_Req!$A$2:$J$82,5))</f>
        <v/>
      </c>
      <c r="I272" s="285"/>
      <c r="J272" s="155" t="str">
        <f t="shared" si="27"/>
        <v/>
      </c>
      <c r="K272" s="156" t="str">
        <f>IF(OR($D272="",$E272=""),"",VLOOKUP($AG272,IC_Req!$A$2:$J$82,6))</f>
        <v/>
      </c>
      <c r="L272" s="285"/>
      <c r="M272" s="155" t="str">
        <f t="shared" si="28"/>
        <v/>
      </c>
      <c r="N272" s="156" t="str">
        <f>IF(OR($D272="",$E272=""),"",VLOOKUP($AG272,IC_Req!$A$2:$J$82,7))</f>
        <v/>
      </c>
      <c r="O272" s="287"/>
      <c r="P272" s="166" t="str">
        <f t="shared" si="29"/>
        <v/>
      </c>
      <c r="Q272" s="156" t="str">
        <f>IF(OR($D272="",$E272=""),"",VLOOKUP($AG272,IC_Req!$A$2:$J$82,8))</f>
        <v/>
      </c>
      <c r="R272" s="287"/>
      <c r="S272" s="166" t="str">
        <f t="shared" si="30"/>
        <v/>
      </c>
      <c r="T272" s="156" t="str">
        <f>IF(OR($D272="",$E272=""),"",VLOOKUP($AG272,IC_Req!$A$2:$J$82,9))</f>
        <v/>
      </c>
      <c r="U272" s="157" t="str">
        <f t="shared" si="25"/>
        <v/>
      </c>
      <c r="V272" s="158" t="str">
        <f>IF(OR($D272="",$E272="",GlobalParameters!$C$12=""),"",$AC272)</f>
        <v/>
      </c>
      <c r="W272" s="159"/>
      <c r="X272" s="283"/>
      <c r="Y272" s="283"/>
      <c r="Z272" s="283"/>
      <c r="AA272" s="283"/>
      <c r="AB272" s="287"/>
      <c r="AC272" s="160" t="str">
        <f>IF(OR($D272="",$E272="",GlobalParameters!$C$12=""),"",MIN(VLOOKUP($AG272,IC_Req!$A$2:$J$82,10),$AD272))</f>
        <v/>
      </c>
      <c r="AD272" s="283"/>
      <c r="AE272" s="283"/>
      <c r="AF272" s="159"/>
      <c r="AG272" s="134" t="e">
        <f>VLOOKUP($D272,IC_Req!$N$2:$O$10,2)+VLOOKUP($E272,IC_Req!$P$2:$Q$4,2)+VLOOKUP(GlobalParameters!$C$12,IC_Req!$R$2:$S$4,2)</f>
        <v>#N/A</v>
      </c>
    </row>
    <row r="273" spans="1:33" x14ac:dyDescent="0.25">
      <c r="A273" s="133"/>
      <c r="B273" s="283"/>
      <c r="C273" s="283"/>
      <c r="D273" s="284"/>
      <c r="E273" s="284"/>
      <c r="F273" s="285"/>
      <c r="G273" s="155" t="str">
        <f t="shared" si="26"/>
        <v/>
      </c>
      <c r="H273" s="156" t="str">
        <f>IF(OR($D273="",$E273=""),"",VLOOKUP($AG273,IC_Req!$A$2:$J$82,5))</f>
        <v/>
      </c>
      <c r="I273" s="285"/>
      <c r="J273" s="155" t="str">
        <f t="shared" si="27"/>
        <v/>
      </c>
      <c r="K273" s="156" t="str">
        <f>IF(OR($D273="",$E273=""),"",VLOOKUP($AG273,IC_Req!$A$2:$J$82,6))</f>
        <v/>
      </c>
      <c r="L273" s="285"/>
      <c r="M273" s="155" t="str">
        <f t="shared" si="28"/>
        <v/>
      </c>
      <c r="N273" s="156" t="str">
        <f>IF(OR($D273="",$E273=""),"",VLOOKUP($AG273,IC_Req!$A$2:$J$82,7))</f>
        <v/>
      </c>
      <c r="O273" s="287"/>
      <c r="P273" s="166" t="str">
        <f t="shared" si="29"/>
        <v/>
      </c>
      <c r="Q273" s="156" t="str">
        <f>IF(OR($D273="",$E273=""),"",VLOOKUP($AG273,IC_Req!$A$2:$J$82,8))</f>
        <v/>
      </c>
      <c r="R273" s="287"/>
      <c r="S273" s="166" t="str">
        <f t="shared" si="30"/>
        <v/>
      </c>
      <c r="T273" s="156" t="str">
        <f>IF(OR($D273="",$E273=""),"",VLOOKUP($AG273,IC_Req!$A$2:$J$82,9))</f>
        <v/>
      </c>
      <c r="U273" s="157" t="str">
        <f t="shared" si="25"/>
        <v/>
      </c>
      <c r="V273" s="158" t="str">
        <f>IF(OR($D273="",$E273="",GlobalParameters!$C$12=""),"",$AC273)</f>
        <v/>
      </c>
      <c r="W273" s="159"/>
      <c r="X273" s="283"/>
      <c r="Y273" s="283"/>
      <c r="Z273" s="283"/>
      <c r="AA273" s="283"/>
      <c r="AB273" s="287"/>
      <c r="AC273" s="160" t="str">
        <f>IF(OR($D273="",$E273="",GlobalParameters!$C$12=""),"",MIN(VLOOKUP($AG273,IC_Req!$A$2:$J$82,10),$AD273))</f>
        <v/>
      </c>
      <c r="AD273" s="283"/>
      <c r="AE273" s="283"/>
      <c r="AF273" s="159"/>
      <c r="AG273" s="134" t="e">
        <f>VLOOKUP($D273,IC_Req!$N$2:$O$10,2)+VLOOKUP($E273,IC_Req!$P$2:$Q$4,2)+VLOOKUP(GlobalParameters!$C$12,IC_Req!$R$2:$S$4,2)</f>
        <v>#N/A</v>
      </c>
    </row>
    <row r="274" spans="1:33" x14ac:dyDescent="0.25">
      <c r="A274" s="133"/>
      <c r="B274" s="283"/>
      <c r="C274" s="283"/>
      <c r="D274" s="284"/>
      <c r="E274" s="284"/>
      <c r="F274" s="285"/>
      <c r="G274" s="155" t="str">
        <f t="shared" si="26"/>
        <v/>
      </c>
      <c r="H274" s="156" t="str">
        <f>IF(OR($D274="",$E274=""),"",VLOOKUP($AG274,IC_Req!$A$2:$J$82,5))</f>
        <v/>
      </c>
      <c r="I274" s="285"/>
      <c r="J274" s="155" t="str">
        <f t="shared" si="27"/>
        <v/>
      </c>
      <c r="K274" s="156" t="str">
        <f>IF(OR($D274="",$E274=""),"",VLOOKUP($AG274,IC_Req!$A$2:$J$82,6))</f>
        <v/>
      </c>
      <c r="L274" s="285"/>
      <c r="M274" s="155" t="str">
        <f t="shared" si="28"/>
        <v/>
      </c>
      <c r="N274" s="156" t="str">
        <f>IF(OR($D274="",$E274=""),"",VLOOKUP($AG274,IC_Req!$A$2:$J$82,7))</f>
        <v/>
      </c>
      <c r="O274" s="287"/>
      <c r="P274" s="166" t="str">
        <f t="shared" si="29"/>
        <v/>
      </c>
      <c r="Q274" s="156" t="str">
        <f>IF(OR($D274="",$E274=""),"",VLOOKUP($AG274,IC_Req!$A$2:$J$82,8))</f>
        <v/>
      </c>
      <c r="R274" s="287"/>
      <c r="S274" s="166" t="str">
        <f t="shared" si="30"/>
        <v/>
      </c>
      <c r="T274" s="156" t="str">
        <f>IF(OR($D274="",$E274=""),"",VLOOKUP($AG274,IC_Req!$A$2:$J$82,9))</f>
        <v/>
      </c>
      <c r="U274" s="157" t="str">
        <f t="shared" si="25"/>
        <v/>
      </c>
      <c r="V274" s="158" t="str">
        <f>IF(OR($D274="",$E274="",GlobalParameters!$C$12=""),"",$AC274)</f>
        <v/>
      </c>
      <c r="W274" s="159"/>
      <c r="X274" s="283"/>
      <c r="Y274" s="283"/>
      <c r="Z274" s="283"/>
      <c r="AA274" s="283"/>
      <c r="AB274" s="287"/>
      <c r="AC274" s="160" t="str">
        <f>IF(OR($D274="",$E274="",GlobalParameters!$C$12=""),"",MIN(VLOOKUP($AG274,IC_Req!$A$2:$J$82,10),$AD274))</f>
        <v/>
      </c>
      <c r="AD274" s="283"/>
      <c r="AE274" s="283"/>
      <c r="AF274" s="159"/>
      <c r="AG274" s="134" t="e">
        <f>VLOOKUP($D274,IC_Req!$N$2:$O$10,2)+VLOOKUP($E274,IC_Req!$P$2:$Q$4,2)+VLOOKUP(GlobalParameters!$C$12,IC_Req!$R$2:$S$4,2)</f>
        <v>#N/A</v>
      </c>
    </row>
    <row r="275" spans="1:33" x14ac:dyDescent="0.25">
      <c r="A275" s="133"/>
      <c r="B275" s="283"/>
      <c r="C275" s="283"/>
      <c r="D275" s="284"/>
      <c r="E275" s="284"/>
      <c r="F275" s="285"/>
      <c r="G275" s="155" t="str">
        <f t="shared" si="26"/>
        <v/>
      </c>
      <c r="H275" s="156" t="str">
        <f>IF(OR($D275="",$E275=""),"",VLOOKUP($AG275,IC_Req!$A$2:$J$82,5))</f>
        <v/>
      </c>
      <c r="I275" s="285"/>
      <c r="J275" s="155" t="str">
        <f t="shared" si="27"/>
        <v/>
      </c>
      <c r="K275" s="156" t="str">
        <f>IF(OR($D275="",$E275=""),"",VLOOKUP($AG275,IC_Req!$A$2:$J$82,6))</f>
        <v/>
      </c>
      <c r="L275" s="285"/>
      <c r="M275" s="155" t="str">
        <f t="shared" si="28"/>
        <v/>
      </c>
      <c r="N275" s="156" t="str">
        <f>IF(OR($D275="",$E275=""),"",VLOOKUP($AG275,IC_Req!$A$2:$J$82,7))</f>
        <v/>
      </c>
      <c r="O275" s="287"/>
      <c r="P275" s="166" t="str">
        <f t="shared" si="29"/>
        <v/>
      </c>
      <c r="Q275" s="156" t="str">
        <f>IF(OR($D275="",$E275=""),"",VLOOKUP($AG275,IC_Req!$A$2:$J$82,8))</f>
        <v/>
      </c>
      <c r="R275" s="287"/>
      <c r="S275" s="166" t="str">
        <f t="shared" si="30"/>
        <v/>
      </c>
      <c r="T275" s="156" t="str">
        <f>IF(OR($D275="",$E275=""),"",VLOOKUP($AG275,IC_Req!$A$2:$J$82,9))</f>
        <v/>
      </c>
      <c r="U275" s="157" t="str">
        <f t="shared" si="25"/>
        <v/>
      </c>
      <c r="V275" s="158" t="str">
        <f>IF(OR($D275="",$E275="",GlobalParameters!$C$12=""),"",$AC275)</f>
        <v/>
      </c>
      <c r="W275" s="159"/>
      <c r="X275" s="283"/>
      <c r="Y275" s="283"/>
      <c r="Z275" s="283"/>
      <c r="AA275" s="283"/>
      <c r="AB275" s="287"/>
      <c r="AC275" s="160" t="str">
        <f>IF(OR($D275="",$E275="",GlobalParameters!$C$12=""),"",MIN(VLOOKUP($AG275,IC_Req!$A$2:$J$82,10),$AD275))</f>
        <v/>
      </c>
      <c r="AD275" s="283"/>
      <c r="AE275" s="283"/>
      <c r="AF275" s="159"/>
      <c r="AG275" s="134" t="e">
        <f>VLOOKUP($D275,IC_Req!$N$2:$O$10,2)+VLOOKUP($E275,IC_Req!$P$2:$Q$4,2)+VLOOKUP(GlobalParameters!$C$12,IC_Req!$R$2:$S$4,2)</f>
        <v>#N/A</v>
      </c>
    </row>
    <row r="276" spans="1:33" x14ac:dyDescent="0.25">
      <c r="A276" s="133"/>
      <c r="B276" s="283"/>
      <c r="C276" s="283"/>
      <c r="D276" s="284"/>
      <c r="E276" s="284"/>
      <c r="F276" s="285"/>
      <c r="G276" s="155" t="str">
        <f t="shared" si="26"/>
        <v/>
      </c>
      <c r="H276" s="156" t="str">
        <f>IF(OR($D276="",$E276=""),"",VLOOKUP($AG276,IC_Req!$A$2:$J$82,5))</f>
        <v/>
      </c>
      <c r="I276" s="285"/>
      <c r="J276" s="155" t="str">
        <f t="shared" si="27"/>
        <v/>
      </c>
      <c r="K276" s="156" t="str">
        <f>IF(OR($D276="",$E276=""),"",VLOOKUP($AG276,IC_Req!$A$2:$J$82,6))</f>
        <v/>
      </c>
      <c r="L276" s="285"/>
      <c r="M276" s="155" t="str">
        <f t="shared" si="28"/>
        <v/>
      </c>
      <c r="N276" s="156" t="str">
        <f>IF(OR($D276="",$E276=""),"",VLOOKUP($AG276,IC_Req!$A$2:$J$82,7))</f>
        <v/>
      </c>
      <c r="O276" s="287"/>
      <c r="P276" s="166" t="str">
        <f t="shared" si="29"/>
        <v/>
      </c>
      <c r="Q276" s="156" t="str">
        <f>IF(OR($D276="",$E276=""),"",VLOOKUP($AG276,IC_Req!$A$2:$J$82,8))</f>
        <v/>
      </c>
      <c r="R276" s="287"/>
      <c r="S276" s="166" t="str">
        <f t="shared" si="30"/>
        <v/>
      </c>
      <c r="T276" s="156" t="str">
        <f>IF(OR($D276="",$E276=""),"",VLOOKUP($AG276,IC_Req!$A$2:$J$82,9))</f>
        <v/>
      </c>
      <c r="U276" s="157" t="str">
        <f t="shared" si="25"/>
        <v/>
      </c>
      <c r="V276" s="158" t="str">
        <f>IF(OR($D276="",$E276="",GlobalParameters!$C$12=""),"",$AC276)</f>
        <v/>
      </c>
      <c r="W276" s="159"/>
      <c r="X276" s="283"/>
      <c r="Y276" s="283"/>
      <c r="Z276" s="283"/>
      <c r="AA276" s="283"/>
      <c r="AB276" s="287"/>
      <c r="AC276" s="160" t="str">
        <f>IF(OR($D276="",$E276="",GlobalParameters!$C$12=""),"",MIN(VLOOKUP($AG276,IC_Req!$A$2:$J$82,10),$AD276))</f>
        <v/>
      </c>
      <c r="AD276" s="283"/>
      <c r="AE276" s="283"/>
      <c r="AF276" s="159"/>
      <c r="AG276" s="134" t="e">
        <f>VLOOKUP($D276,IC_Req!$N$2:$O$10,2)+VLOOKUP($E276,IC_Req!$P$2:$Q$4,2)+VLOOKUP(GlobalParameters!$C$12,IC_Req!$R$2:$S$4,2)</f>
        <v>#N/A</v>
      </c>
    </row>
    <row r="277" spans="1:33" x14ac:dyDescent="0.25">
      <c r="A277" s="133"/>
      <c r="B277" s="283"/>
      <c r="C277" s="283"/>
      <c r="D277" s="284"/>
      <c r="E277" s="284"/>
      <c r="F277" s="285"/>
      <c r="G277" s="155" t="str">
        <f t="shared" si="26"/>
        <v/>
      </c>
      <c r="H277" s="156" t="str">
        <f>IF(OR($D277="",$E277=""),"",VLOOKUP($AG277,IC_Req!$A$2:$J$82,5))</f>
        <v/>
      </c>
      <c r="I277" s="285"/>
      <c r="J277" s="155" t="str">
        <f t="shared" si="27"/>
        <v/>
      </c>
      <c r="K277" s="156" t="str">
        <f>IF(OR($D277="",$E277=""),"",VLOOKUP($AG277,IC_Req!$A$2:$J$82,6))</f>
        <v/>
      </c>
      <c r="L277" s="285"/>
      <c r="M277" s="155" t="str">
        <f t="shared" si="28"/>
        <v/>
      </c>
      <c r="N277" s="156" t="str">
        <f>IF(OR($D277="",$E277=""),"",VLOOKUP($AG277,IC_Req!$A$2:$J$82,7))</f>
        <v/>
      </c>
      <c r="O277" s="287"/>
      <c r="P277" s="166" t="str">
        <f t="shared" si="29"/>
        <v/>
      </c>
      <c r="Q277" s="156" t="str">
        <f>IF(OR($D277="",$E277=""),"",VLOOKUP($AG277,IC_Req!$A$2:$J$82,8))</f>
        <v/>
      </c>
      <c r="R277" s="287"/>
      <c r="S277" s="166" t="str">
        <f t="shared" si="30"/>
        <v/>
      </c>
      <c r="T277" s="156" t="str">
        <f>IF(OR($D277="",$E277=""),"",VLOOKUP($AG277,IC_Req!$A$2:$J$82,9))</f>
        <v/>
      </c>
      <c r="U277" s="157" t="str">
        <f t="shared" si="25"/>
        <v/>
      </c>
      <c r="V277" s="158" t="str">
        <f>IF(OR($D277="",$E277="",GlobalParameters!$C$12=""),"",$AC277)</f>
        <v/>
      </c>
      <c r="W277" s="159"/>
      <c r="X277" s="283"/>
      <c r="Y277" s="283"/>
      <c r="Z277" s="283"/>
      <c r="AA277" s="283"/>
      <c r="AB277" s="287"/>
      <c r="AC277" s="160" t="str">
        <f>IF(OR($D277="",$E277="",GlobalParameters!$C$12=""),"",MIN(VLOOKUP($AG277,IC_Req!$A$2:$J$82,10),$AD277))</f>
        <v/>
      </c>
      <c r="AD277" s="283"/>
      <c r="AE277" s="283"/>
      <c r="AF277" s="159"/>
      <c r="AG277" s="134" t="e">
        <f>VLOOKUP($D277,IC_Req!$N$2:$O$10,2)+VLOOKUP($E277,IC_Req!$P$2:$Q$4,2)+VLOOKUP(GlobalParameters!$C$12,IC_Req!$R$2:$S$4,2)</f>
        <v>#N/A</v>
      </c>
    </row>
    <row r="278" spans="1:33" x14ac:dyDescent="0.25">
      <c r="A278" s="133"/>
      <c r="B278" s="283"/>
      <c r="C278" s="283"/>
      <c r="D278" s="284"/>
      <c r="E278" s="284"/>
      <c r="F278" s="285"/>
      <c r="G278" s="155" t="str">
        <f t="shared" si="26"/>
        <v/>
      </c>
      <c r="H278" s="156" t="str">
        <f>IF(OR($D278="",$E278=""),"",VLOOKUP($AG278,IC_Req!$A$2:$J$82,5))</f>
        <v/>
      </c>
      <c r="I278" s="285"/>
      <c r="J278" s="155" t="str">
        <f t="shared" si="27"/>
        <v/>
      </c>
      <c r="K278" s="156" t="str">
        <f>IF(OR($D278="",$E278=""),"",VLOOKUP($AG278,IC_Req!$A$2:$J$82,6))</f>
        <v/>
      </c>
      <c r="L278" s="285"/>
      <c r="M278" s="155" t="str">
        <f t="shared" si="28"/>
        <v/>
      </c>
      <c r="N278" s="156" t="str">
        <f>IF(OR($D278="",$E278=""),"",VLOOKUP($AG278,IC_Req!$A$2:$J$82,7))</f>
        <v/>
      </c>
      <c r="O278" s="287"/>
      <c r="P278" s="166" t="str">
        <f t="shared" si="29"/>
        <v/>
      </c>
      <c r="Q278" s="156" t="str">
        <f>IF(OR($D278="",$E278=""),"",VLOOKUP($AG278,IC_Req!$A$2:$J$82,8))</f>
        <v/>
      </c>
      <c r="R278" s="287"/>
      <c r="S278" s="166" t="str">
        <f t="shared" si="30"/>
        <v/>
      </c>
      <c r="T278" s="156" t="str">
        <f>IF(OR($D278="",$E278=""),"",VLOOKUP($AG278,IC_Req!$A$2:$J$82,9))</f>
        <v/>
      </c>
      <c r="U278" s="157" t="str">
        <f t="shared" si="25"/>
        <v/>
      </c>
      <c r="V278" s="158" t="str">
        <f>IF(OR($D278="",$E278="",GlobalParameters!$C$12=""),"",$AC278)</f>
        <v/>
      </c>
      <c r="W278" s="159"/>
      <c r="X278" s="283"/>
      <c r="Y278" s="283"/>
      <c r="Z278" s="283"/>
      <c r="AA278" s="283"/>
      <c r="AB278" s="287"/>
      <c r="AC278" s="160" t="str">
        <f>IF(OR($D278="",$E278="",GlobalParameters!$C$12=""),"",MIN(VLOOKUP($AG278,IC_Req!$A$2:$J$82,10),$AD278))</f>
        <v/>
      </c>
      <c r="AD278" s="283"/>
      <c r="AE278" s="283"/>
      <c r="AF278" s="159"/>
      <c r="AG278" s="134" t="e">
        <f>VLOOKUP($D278,IC_Req!$N$2:$O$10,2)+VLOOKUP($E278,IC_Req!$P$2:$Q$4,2)+VLOOKUP(GlobalParameters!$C$12,IC_Req!$R$2:$S$4,2)</f>
        <v>#N/A</v>
      </c>
    </row>
    <row r="279" spans="1:33" x14ac:dyDescent="0.25">
      <c r="A279" s="133"/>
      <c r="B279" s="283"/>
      <c r="C279" s="283"/>
      <c r="D279" s="284"/>
      <c r="E279" s="284"/>
      <c r="F279" s="285"/>
      <c r="G279" s="155" t="str">
        <f t="shared" si="26"/>
        <v/>
      </c>
      <c r="H279" s="156" t="str">
        <f>IF(OR($D279="",$E279=""),"",VLOOKUP($AG279,IC_Req!$A$2:$J$82,5))</f>
        <v/>
      </c>
      <c r="I279" s="285"/>
      <c r="J279" s="155" t="str">
        <f t="shared" si="27"/>
        <v/>
      </c>
      <c r="K279" s="156" t="str">
        <f>IF(OR($D279="",$E279=""),"",VLOOKUP($AG279,IC_Req!$A$2:$J$82,6))</f>
        <v/>
      </c>
      <c r="L279" s="285"/>
      <c r="M279" s="155" t="str">
        <f t="shared" si="28"/>
        <v/>
      </c>
      <c r="N279" s="156" t="str">
        <f>IF(OR($D279="",$E279=""),"",VLOOKUP($AG279,IC_Req!$A$2:$J$82,7))</f>
        <v/>
      </c>
      <c r="O279" s="287"/>
      <c r="P279" s="166" t="str">
        <f t="shared" si="29"/>
        <v/>
      </c>
      <c r="Q279" s="156" t="str">
        <f>IF(OR($D279="",$E279=""),"",VLOOKUP($AG279,IC_Req!$A$2:$J$82,8))</f>
        <v/>
      </c>
      <c r="R279" s="287"/>
      <c r="S279" s="166" t="str">
        <f t="shared" si="30"/>
        <v/>
      </c>
      <c r="T279" s="156" t="str">
        <f>IF(OR($D279="",$E279=""),"",VLOOKUP($AG279,IC_Req!$A$2:$J$82,9))</f>
        <v/>
      </c>
      <c r="U279" s="157" t="str">
        <f t="shared" si="25"/>
        <v/>
      </c>
      <c r="V279" s="158" t="str">
        <f>IF(OR($D279="",$E279="",GlobalParameters!$C$12=""),"",$AC279)</f>
        <v/>
      </c>
      <c r="W279" s="159"/>
      <c r="X279" s="283"/>
      <c r="Y279" s="283"/>
      <c r="Z279" s="283"/>
      <c r="AA279" s="283"/>
      <c r="AB279" s="287"/>
      <c r="AC279" s="160" t="str">
        <f>IF(OR($D279="",$E279="",GlobalParameters!$C$12=""),"",MIN(VLOOKUP($AG279,IC_Req!$A$2:$J$82,10),$AD279))</f>
        <v/>
      </c>
      <c r="AD279" s="283"/>
      <c r="AE279" s="283"/>
      <c r="AF279" s="159"/>
      <c r="AG279" s="134" t="e">
        <f>VLOOKUP($D279,IC_Req!$N$2:$O$10,2)+VLOOKUP($E279,IC_Req!$P$2:$Q$4,2)+VLOOKUP(GlobalParameters!$C$12,IC_Req!$R$2:$S$4,2)</f>
        <v>#N/A</v>
      </c>
    </row>
    <row r="280" spans="1:33" x14ac:dyDescent="0.25">
      <c r="A280" s="133"/>
      <c r="B280" s="283"/>
      <c r="C280" s="283"/>
      <c r="D280" s="284"/>
      <c r="E280" s="284"/>
      <c r="F280" s="285"/>
      <c r="G280" s="155" t="str">
        <f t="shared" si="26"/>
        <v/>
      </c>
      <c r="H280" s="156" t="str">
        <f>IF(OR($D280="",$E280=""),"",VLOOKUP($AG280,IC_Req!$A$2:$J$82,5))</f>
        <v/>
      </c>
      <c r="I280" s="285"/>
      <c r="J280" s="155" t="str">
        <f t="shared" si="27"/>
        <v/>
      </c>
      <c r="K280" s="156" t="str">
        <f>IF(OR($D280="",$E280=""),"",VLOOKUP($AG280,IC_Req!$A$2:$J$82,6))</f>
        <v/>
      </c>
      <c r="L280" s="285"/>
      <c r="M280" s="155" t="str">
        <f t="shared" si="28"/>
        <v/>
      </c>
      <c r="N280" s="156" t="str">
        <f>IF(OR($D280="",$E280=""),"",VLOOKUP($AG280,IC_Req!$A$2:$J$82,7))</f>
        <v/>
      </c>
      <c r="O280" s="287"/>
      <c r="P280" s="166" t="str">
        <f t="shared" si="29"/>
        <v/>
      </c>
      <c r="Q280" s="156" t="str">
        <f>IF(OR($D280="",$E280=""),"",VLOOKUP($AG280,IC_Req!$A$2:$J$82,8))</f>
        <v/>
      </c>
      <c r="R280" s="287"/>
      <c r="S280" s="166" t="str">
        <f t="shared" si="30"/>
        <v/>
      </c>
      <c r="T280" s="156" t="str">
        <f>IF(OR($D280="",$E280=""),"",VLOOKUP($AG280,IC_Req!$A$2:$J$82,9))</f>
        <v/>
      </c>
      <c r="U280" s="157" t="str">
        <f t="shared" si="25"/>
        <v/>
      </c>
      <c r="V280" s="158" t="str">
        <f>IF(OR($D280="",$E280="",GlobalParameters!$C$12=""),"",$AC280)</f>
        <v/>
      </c>
      <c r="W280" s="159"/>
      <c r="X280" s="283"/>
      <c r="Y280" s="283"/>
      <c r="Z280" s="283"/>
      <c r="AA280" s="283"/>
      <c r="AB280" s="287"/>
      <c r="AC280" s="160" t="str">
        <f>IF(OR($D280="",$E280="",GlobalParameters!$C$12=""),"",MIN(VLOOKUP($AG280,IC_Req!$A$2:$J$82,10),$AD280))</f>
        <v/>
      </c>
      <c r="AD280" s="283"/>
      <c r="AE280" s="283"/>
      <c r="AF280" s="159"/>
      <c r="AG280" s="134" t="e">
        <f>VLOOKUP($D280,IC_Req!$N$2:$O$10,2)+VLOOKUP($E280,IC_Req!$P$2:$Q$4,2)+VLOOKUP(GlobalParameters!$C$12,IC_Req!$R$2:$S$4,2)</f>
        <v>#N/A</v>
      </c>
    </row>
    <row r="281" spans="1:33" x14ac:dyDescent="0.25">
      <c r="A281" s="133"/>
      <c r="B281" s="283"/>
      <c r="C281" s="283"/>
      <c r="D281" s="284"/>
      <c r="E281" s="284"/>
      <c r="F281" s="285"/>
      <c r="G281" s="155" t="str">
        <f t="shared" si="26"/>
        <v/>
      </c>
      <c r="H281" s="156" t="str">
        <f>IF(OR($D281="",$E281=""),"",VLOOKUP($AG281,IC_Req!$A$2:$J$82,5))</f>
        <v/>
      </c>
      <c r="I281" s="285"/>
      <c r="J281" s="155" t="str">
        <f t="shared" si="27"/>
        <v/>
      </c>
      <c r="K281" s="156" t="str">
        <f>IF(OR($D281="",$E281=""),"",VLOOKUP($AG281,IC_Req!$A$2:$J$82,6))</f>
        <v/>
      </c>
      <c r="L281" s="285"/>
      <c r="M281" s="155" t="str">
        <f t="shared" si="28"/>
        <v/>
      </c>
      <c r="N281" s="156" t="str">
        <f>IF(OR($D281="",$E281=""),"",VLOOKUP($AG281,IC_Req!$A$2:$J$82,7))</f>
        <v/>
      </c>
      <c r="O281" s="287"/>
      <c r="P281" s="166" t="str">
        <f t="shared" si="29"/>
        <v/>
      </c>
      <c r="Q281" s="156" t="str">
        <f>IF(OR($D281="",$E281=""),"",VLOOKUP($AG281,IC_Req!$A$2:$J$82,8))</f>
        <v/>
      </c>
      <c r="R281" s="287"/>
      <c r="S281" s="166" t="str">
        <f t="shared" si="30"/>
        <v/>
      </c>
      <c r="T281" s="156" t="str">
        <f>IF(OR($D281="",$E281=""),"",VLOOKUP($AG281,IC_Req!$A$2:$J$82,9))</f>
        <v/>
      </c>
      <c r="U281" s="157" t="str">
        <f t="shared" si="25"/>
        <v/>
      </c>
      <c r="V281" s="158" t="str">
        <f>IF(OR($D281="",$E281="",GlobalParameters!$C$12=""),"",$AC281)</f>
        <v/>
      </c>
      <c r="W281" s="159"/>
      <c r="X281" s="283"/>
      <c r="Y281" s="283"/>
      <c r="Z281" s="283"/>
      <c r="AA281" s="283"/>
      <c r="AB281" s="287"/>
      <c r="AC281" s="160" t="str">
        <f>IF(OR($D281="",$E281="",GlobalParameters!$C$12=""),"",MIN(VLOOKUP($AG281,IC_Req!$A$2:$J$82,10),$AD281))</f>
        <v/>
      </c>
      <c r="AD281" s="283"/>
      <c r="AE281" s="283"/>
      <c r="AF281" s="159"/>
      <c r="AG281" s="134" t="e">
        <f>VLOOKUP($D281,IC_Req!$N$2:$O$10,2)+VLOOKUP($E281,IC_Req!$P$2:$Q$4,2)+VLOOKUP(GlobalParameters!$C$12,IC_Req!$R$2:$S$4,2)</f>
        <v>#N/A</v>
      </c>
    </row>
    <row r="282" spans="1:33" x14ac:dyDescent="0.25">
      <c r="A282" s="133"/>
      <c r="B282" s="283"/>
      <c r="C282" s="283"/>
      <c r="D282" s="284"/>
      <c r="E282" s="284"/>
      <c r="F282" s="285"/>
      <c r="G282" s="155" t="str">
        <f t="shared" si="26"/>
        <v/>
      </c>
      <c r="H282" s="156" t="str">
        <f>IF(OR($D282="",$E282=""),"",VLOOKUP($AG282,IC_Req!$A$2:$J$82,5))</f>
        <v/>
      </c>
      <c r="I282" s="285"/>
      <c r="J282" s="155" t="str">
        <f t="shared" si="27"/>
        <v/>
      </c>
      <c r="K282" s="156" t="str">
        <f>IF(OR($D282="",$E282=""),"",VLOOKUP($AG282,IC_Req!$A$2:$J$82,6))</f>
        <v/>
      </c>
      <c r="L282" s="285"/>
      <c r="M282" s="155" t="str">
        <f t="shared" si="28"/>
        <v/>
      </c>
      <c r="N282" s="156" t="str">
        <f>IF(OR($D282="",$E282=""),"",VLOOKUP($AG282,IC_Req!$A$2:$J$82,7))</f>
        <v/>
      </c>
      <c r="O282" s="287"/>
      <c r="P282" s="166" t="str">
        <f t="shared" si="29"/>
        <v/>
      </c>
      <c r="Q282" s="156" t="str">
        <f>IF(OR($D282="",$E282=""),"",VLOOKUP($AG282,IC_Req!$A$2:$J$82,8))</f>
        <v/>
      </c>
      <c r="R282" s="287"/>
      <c r="S282" s="166" t="str">
        <f t="shared" si="30"/>
        <v/>
      </c>
      <c r="T282" s="156" t="str">
        <f>IF(OR($D282="",$E282=""),"",VLOOKUP($AG282,IC_Req!$A$2:$J$82,9))</f>
        <v/>
      </c>
      <c r="U282" s="157" t="str">
        <f t="shared" si="25"/>
        <v/>
      </c>
      <c r="V282" s="158" t="str">
        <f>IF(OR($D282="",$E282="",GlobalParameters!$C$12=""),"",$AC282)</f>
        <v/>
      </c>
      <c r="W282" s="159"/>
      <c r="X282" s="283"/>
      <c r="Y282" s="283"/>
      <c r="Z282" s="283"/>
      <c r="AA282" s="283"/>
      <c r="AB282" s="287"/>
      <c r="AC282" s="160" t="str">
        <f>IF(OR($D282="",$E282="",GlobalParameters!$C$12=""),"",MIN(VLOOKUP($AG282,IC_Req!$A$2:$J$82,10),$AD282))</f>
        <v/>
      </c>
      <c r="AD282" s="283"/>
      <c r="AE282" s="283"/>
      <c r="AF282" s="159"/>
      <c r="AG282" s="134" t="e">
        <f>VLOOKUP($D282,IC_Req!$N$2:$O$10,2)+VLOOKUP($E282,IC_Req!$P$2:$Q$4,2)+VLOOKUP(GlobalParameters!$C$12,IC_Req!$R$2:$S$4,2)</f>
        <v>#N/A</v>
      </c>
    </row>
    <row r="283" spans="1:33" x14ac:dyDescent="0.25">
      <c r="A283" s="133"/>
      <c r="B283" s="283"/>
      <c r="C283" s="283"/>
      <c r="D283" s="284"/>
      <c r="E283" s="284"/>
      <c r="F283" s="285"/>
      <c r="G283" s="155" t="str">
        <f t="shared" si="26"/>
        <v/>
      </c>
      <c r="H283" s="156" t="str">
        <f>IF(OR($D283="",$E283=""),"",VLOOKUP($AG283,IC_Req!$A$2:$J$82,5))</f>
        <v/>
      </c>
      <c r="I283" s="285"/>
      <c r="J283" s="155" t="str">
        <f t="shared" si="27"/>
        <v/>
      </c>
      <c r="K283" s="156" t="str">
        <f>IF(OR($D283="",$E283=""),"",VLOOKUP($AG283,IC_Req!$A$2:$J$82,6))</f>
        <v/>
      </c>
      <c r="L283" s="285"/>
      <c r="M283" s="155" t="str">
        <f t="shared" si="28"/>
        <v/>
      </c>
      <c r="N283" s="156" t="str">
        <f>IF(OR($D283="",$E283=""),"",VLOOKUP($AG283,IC_Req!$A$2:$J$82,7))</f>
        <v/>
      </c>
      <c r="O283" s="287"/>
      <c r="P283" s="166" t="str">
        <f t="shared" si="29"/>
        <v/>
      </c>
      <c r="Q283" s="156" t="str">
        <f>IF(OR($D283="",$E283=""),"",VLOOKUP($AG283,IC_Req!$A$2:$J$82,8))</f>
        <v/>
      </c>
      <c r="R283" s="287"/>
      <c r="S283" s="166" t="str">
        <f t="shared" si="30"/>
        <v/>
      </c>
      <c r="T283" s="156" t="str">
        <f>IF(OR($D283="",$E283=""),"",VLOOKUP($AG283,IC_Req!$A$2:$J$82,9))</f>
        <v/>
      </c>
      <c r="U283" s="157" t="str">
        <f t="shared" si="25"/>
        <v/>
      </c>
      <c r="V283" s="158" t="str">
        <f>IF(OR($D283="",$E283="",GlobalParameters!$C$12=""),"",$AC283)</f>
        <v/>
      </c>
      <c r="W283" s="159"/>
      <c r="X283" s="283"/>
      <c r="Y283" s="283"/>
      <c r="Z283" s="283"/>
      <c r="AA283" s="283"/>
      <c r="AB283" s="287"/>
      <c r="AC283" s="160" t="str">
        <f>IF(OR($D283="",$E283="",GlobalParameters!$C$12=""),"",MIN(VLOOKUP($AG283,IC_Req!$A$2:$J$82,10),$AD283))</f>
        <v/>
      </c>
      <c r="AD283" s="283"/>
      <c r="AE283" s="283"/>
      <c r="AF283" s="159"/>
      <c r="AG283" s="134" t="e">
        <f>VLOOKUP($D283,IC_Req!$N$2:$O$10,2)+VLOOKUP($E283,IC_Req!$P$2:$Q$4,2)+VLOOKUP(GlobalParameters!$C$12,IC_Req!$R$2:$S$4,2)</f>
        <v>#N/A</v>
      </c>
    </row>
    <row r="284" spans="1:33" x14ac:dyDescent="0.25">
      <c r="A284" s="133"/>
      <c r="B284" s="283"/>
      <c r="C284" s="283"/>
      <c r="D284" s="284"/>
      <c r="E284" s="284"/>
      <c r="F284" s="285"/>
      <c r="G284" s="155" t="str">
        <f t="shared" si="26"/>
        <v/>
      </c>
      <c r="H284" s="156" t="str">
        <f>IF(OR($D284="",$E284=""),"",VLOOKUP($AG284,IC_Req!$A$2:$J$82,5))</f>
        <v/>
      </c>
      <c r="I284" s="285"/>
      <c r="J284" s="155" t="str">
        <f t="shared" si="27"/>
        <v/>
      </c>
      <c r="K284" s="156" t="str">
        <f>IF(OR($D284="",$E284=""),"",VLOOKUP($AG284,IC_Req!$A$2:$J$82,6))</f>
        <v/>
      </c>
      <c r="L284" s="285"/>
      <c r="M284" s="155" t="str">
        <f t="shared" si="28"/>
        <v/>
      </c>
      <c r="N284" s="156" t="str">
        <f>IF(OR($D284="",$E284=""),"",VLOOKUP($AG284,IC_Req!$A$2:$J$82,7))</f>
        <v/>
      </c>
      <c r="O284" s="287"/>
      <c r="P284" s="166" t="str">
        <f t="shared" si="29"/>
        <v/>
      </c>
      <c r="Q284" s="156" t="str">
        <f>IF(OR($D284="",$E284=""),"",VLOOKUP($AG284,IC_Req!$A$2:$J$82,8))</f>
        <v/>
      </c>
      <c r="R284" s="287"/>
      <c r="S284" s="166" t="str">
        <f t="shared" si="30"/>
        <v/>
      </c>
      <c r="T284" s="156" t="str">
        <f>IF(OR($D284="",$E284=""),"",VLOOKUP($AG284,IC_Req!$A$2:$J$82,9))</f>
        <v/>
      </c>
      <c r="U284" s="157" t="str">
        <f t="shared" si="25"/>
        <v/>
      </c>
      <c r="V284" s="158" t="str">
        <f>IF(OR($D284="",$E284="",GlobalParameters!$C$12=""),"",$AC284)</f>
        <v/>
      </c>
      <c r="W284" s="159"/>
      <c r="X284" s="283"/>
      <c r="Y284" s="283"/>
      <c r="Z284" s="283"/>
      <c r="AA284" s="283"/>
      <c r="AB284" s="287"/>
      <c r="AC284" s="160" t="str">
        <f>IF(OR($D284="",$E284="",GlobalParameters!$C$12=""),"",MIN(VLOOKUP($AG284,IC_Req!$A$2:$J$82,10),$AD284))</f>
        <v/>
      </c>
      <c r="AD284" s="283"/>
      <c r="AE284" s="283"/>
      <c r="AF284" s="159"/>
      <c r="AG284" s="134" t="e">
        <f>VLOOKUP($D284,IC_Req!$N$2:$O$10,2)+VLOOKUP($E284,IC_Req!$P$2:$Q$4,2)+VLOOKUP(GlobalParameters!$C$12,IC_Req!$R$2:$S$4,2)</f>
        <v>#N/A</v>
      </c>
    </row>
    <row r="285" spans="1:33" x14ac:dyDescent="0.25">
      <c r="A285" s="133"/>
      <c r="B285" s="283"/>
      <c r="C285" s="283"/>
      <c r="D285" s="284"/>
      <c r="E285" s="284"/>
      <c r="F285" s="285"/>
      <c r="G285" s="155" t="str">
        <f t="shared" si="26"/>
        <v/>
      </c>
      <c r="H285" s="156" t="str">
        <f>IF(OR($D285="",$E285=""),"",VLOOKUP($AG285,IC_Req!$A$2:$J$82,5))</f>
        <v/>
      </c>
      <c r="I285" s="285"/>
      <c r="J285" s="155" t="str">
        <f t="shared" si="27"/>
        <v/>
      </c>
      <c r="K285" s="156" t="str">
        <f>IF(OR($D285="",$E285=""),"",VLOOKUP($AG285,IC_Req!$A$2:$J$82,6))</f>
        <v/>
      </c>
      <c r="L285" s="285"/>
      <c r="M285" s="155" t="str">
        <f t="shared" si="28"/>
        <v/>
      </c>
      <c r="N285" s="156" t="str">
        <f>IF(OR($D285="",$E285=""),"",VLOOKUP($AG285,IC_Req!$A$2:$J$82,7))</f>
        <v/>
      </c>
      <c r="O285" s="287"/>
      <c r="P285" s="166" t="str">
        <f t="shared" si="29"/>
        <v/>
      </c>
      <c r="Q285" s="156" t="str">
        <f>IF(OR($D285="",$E285=""),"",VLOOKUP($AG285,IC_Req!$A$2:$J$82,8))</f>
        <v/>
      </c>
      <c r="R285" s="287"/>
      <c r="S285" s="166" t="str">
        <f t="shared" si="30"/>
        <v/>
      </c>
      <c r="T285" s="156" t="str">
        <f>IF(OR($D285="",$E285=""),"",VLOOKUP($AG285,IC_Req!$A$2:$J$82,9))</f>
        <v/>
      </c>
      <c r="U285" s="157" t="str">
        <f t="shared" si="25"/>
        <v/>
      </c>
      <c r="V285" s="158" t="str">
        <f>IF(OR($D285="",$E285="",GlobalParameters!$C$12=""),"",$AC285)</f>
        <v/>
      </c>
      <c r="W285" s="159"/>
      <c r="X285" s="283"/>
      <c r="Y285" s="283"/>
      <c r="Z285" s="283"/>
      <c r="AA285" s="283"/>
      <c r="AB285" s="287"/>
      <c r="AC285" s="160" t="str">
        <f>IF(OR($D285="",$E285="",GlobalParameters!$C$12=""),"",MIN(VLOOKUP($AG285,IC_Req!$A$2:$J$82,10),$AD285))</f>
        <v/>
      </c>
      <c r="AD285" s="283"/>
      <c r="AE285" s="283"/>
      <c r="AF285" s="159"/>
      <c r="AG285" s="134" t="e">
        <f>VLOOKUP($D285,IC_Req!$N$2:$O$10,2)+VLOOKUP($E285,IC_Req!$P$2:$Q$4,2)+VLOOKUP(GlobalParameters!$C$12,IC_Req!$R$2:$S$4,2)</f>
        <v>#N/A</v>
      </c>
    </row>
    <row r="286" spans="1:33" x14ac:dyDescent="0.25">
      <c r="A286" s="133"/>
      <c r="B286" s="283"/>
      <c r="C286" s="283"/>
      <c r="D286" s="284"/>
      <c r="E286" s="284"/>
      <c r="F286" s="285"/>
      <c r="G286" s="155" t="str">
        <f t="shared" si="26"/>
        <v/>
      </c>
      <c r="H286" s="156" t="str">
        <f>IF(OR($D286="",$E286=""),"",VLOOKUP($AG286,IC_Req!$A$2:$J$82,5))</f>
        <v/>
      </c>
      <c r="I286" s="285"/>
      <c r="J286" s="155" t="str">
        <f t="shared" si="27"/>
        <v/>
      </c>
      <c r="K286" s="156" t="str">
        <f>IF(OR($D286="",$E286=""),"",VLOOKUP($AG286,IC_Req!$A$2:$J$82,6))</f>
        <v/>
      </c>
      <c r="L286" s="285"/>
      <c r="M286" s="155" t="str">
        <f t="shared" si="28"/>
        <v/>
      </c>
      <c r="N286" s="156" t="str">
        <f>IF(OR($D286="",$E286=""),"",VLOOKUP($AG286,IC_Req!$A$2:$J$82,7))</f>
        <v/>
      </c>
      <c r="O286" s="287"/>
      <c r="P286" s="166" t="str">
        <f t="shared" si="29"/>
        <v/>
      </c>
      <c r="Q286" s="156" t="str">
        <f>IF(OR($D286="",$E286=""),"",VLOOKUP($AG286,IC_Req!$A$2:$J$82,8))</f>
        <v/>
      </c>
      <c r="R286" s="287"/>
      <c r="S286" s="166" t="str">
        <f t="shared" si="30"/>
        <v/>
      </c>
      <c r="T286" s="156" t="str">
        <f>IF(OR($D286="",$E286=""),"",VLOOKUP($AG286,IC_Req!$A$2:$J$82,9))</f>
        <v/>
      </c>
      <c r="U286" s="157" t="str">
        <f t="shared" si="25"/>
        <v/>
      </c>
      <c r="V286" s="158" t="str">
        <f>IF(OR($D286="",$E286="",GlobalParameters!$C$12=""),"",$AC286)</f>
        <v/>
      </c>
      <c r="W286" s="159"/>
      <c r="X286" s="283"/>
      <c r="Y286" s="283"/>
      <c r="Z286" s="283"/>
      <c r="AA286" s="283"/>
      <c r="AB286" s="287"/>
      <c r="AC286" s="160" t="str">
        <f>IF(OR($D286="",$E286="",GlobalParameters!$C$12=""),"",MIN(VLOOKUP($AG286,IC_Req!$A$2:$J$82,10),$AD286))</f>
        <v/>
      </c>
      <c r="AD286" s="283"/>
      <c r="AE286" s="283"/>
      <c r="AF286" s="159"/>
      <c r="AG286" s="134" t="e">
        <f>VLOOKUP($D286,IC_Req!$N$2:$O$10,2)+VLOOKUP($E286,IC_Req!$P$2:$Q$4,2)+VLOOKUP(GlobalParameters!$C$12,IC_Req!$R$2:$S$4,2)</f>
        <v>#N/A</v>
      </c>
    </row>
    <row r="287" spans="1:33" x14ac:dyDescent="0.25">
      <c r="A287" s="133"/>
      <c r="B287" s="283"/>
      <c r="C287" s="283"/>
      <c r="D287" s="284"/>
      <c r="E287" s="284"/>
      <c r="F287" s="285"/>
      <c r="G287" s="155" t="str">
        <f t="shared" si="26"/>
        <v/>
      </c>
      <c r="H287" s="156" t="str">
        <f>IF(OR($D287="",$E287=""),"",VLOOKUP($AG287,IC_Req!$A$2:$J$82,5))</f>
        <v/>
      </c>
      <c r="I287" s="285"/>
      <c r="J287" s="155" t="str">
        <f t="shared" si="27"/>
        <v/>
      </c>
      <c r="K287" s="156" t="str">
        <f>IF(OR($D287="",$E287=""),"",VLOOKUP($AG287,IC_Req!$A$2:$J$82,6))</f>
        <v/>
      </c>
      <c r="L287" s="285"/>
      <c r="M287" s="155" t="str">
        <f t="shared" si="28"/>
        <v/>
      </c>
      <c r="N287" s="156" t="str">
        <f>IF(OR($D287="",$E287=""),"",VLOOKUP($AG287,IC_Req!$A$2:$J$82,7))</f>
        <v/>
      </c>
      <c r="O287" s="287"/>
      <c r="P287" s="166" t="str">
        <f t="shared" si="29"/>
        <v/>
      </c>
      <c r="Q287" s="156" t="str">
        <f>IF(OR($D287="",$E287=""),"",VLOOKUP($AG287,IC_Req!$A$2:$J$82,8))</f>
        <v/>
      </c>
      <c r="R287" s="287"/>
      <c r="S287" s="166" t="str">
        <f t="shared" si="30"/>
        <v/>
      </c>
      <c r="T287" s="156" t="str">
        <f>IF(OR($D287="",$E287=""),"",VLOOKUP($AG287,IC_Req!$A$2:$J$82,9))</f>
        <v/>
      </c>
      <c r="U287" s="157" t="str">
        <f t="shared" si="25"/>
        <v/>
      </c>
      <c r="V287" s="158" t="str">
        <f>IF(OR($D287="",$E287="",GlobalParameters!$C$12=""),"",$AC287)</f>
        <v/>
      </c>
      <c r="W287" s="159"/>
      <c r="X287" s="283"/>
      <c r="Y287" s="283"/>
      <c r="Z287" s="283"/>
      <c r="AA287" s="283"/>
      <c r="AB287" s="287"/>
      <c r="AC287" s="160" t="str">
        <f>IF(OR($D287="",$E287="",GlobalParameters!$C$12=""),"",MIN(VLOOKUP($AG287,IC_Req!$A$2:$J$82,10),$AD287))</f>
        <v/>
      </c>
      <c r="AD287" s="283"/>
      <c r="AE287" s="283"/>
      <c r="AF287" s="159"/>
      <c r="AG287" s="134" t="e">
        <f>VLOOKUP($D287,IC_Req!$N$2:$O$10,2)+VLOOKUP($E287,IC_Req!$P$2:$Q$4,2)+VLOOKUP(GlobalParameters!$C$12,IC_Req!$R$2:$S$4,2)</f>
        <v>#N/A</v>
      </c>
    </row>
    <row r="288" spans="1:33" x14ac:dyDescent="0.25">
      <c r="A288" s="133"/>
      <c r="B288" s="283"/>
      <c r="C288" s="283"/>
      <c r="D288" s="284"/>
      <c r="E288" s="284"/>
      <c r="F288" s="285"/>
      <c r="G288" s="155" t="str">
        <f t="shared" si="26"/>
        <v/>
      </c>
      <c r="H288" s="156" t="str">
        <f>IF(OR($D288="",$E288=""),"",VLOOKUP($AG288,IC_Req!$A$2:$J$82,5))</f>
        <v/>
      </c>
      <c r="I288" s="285"/>
      <c r="J288" s="155" t="str">
        <f t="shared" si="27"/>
        <v/>
      </c>
      <c r="K288" s="156" t="str">
        <f>IF(OR($D288="",$E288=""),"",VLOOKUP($AG288,IC_Req!$A$2:$J$82,6))</f>
        <v/>
      </c>
      <c r="L288" s="285"/>
      <c r="M288" s="155" t="str">
        <f t="shared" si="28"/>
        <v/>
      </c>
      <c r="N288" s="156" t="str">
        <f>IF(OR($D288="",$E288=""),"",VLOOKUP($AG288,IC_Req!$A$2:$J$82,7))</f>
        <v/>
      </c>
      <c r="O288" s="287"/>
      <c r="P288" s="166" t="str">
        <f t="shared" si="29"/>
        <v/>
      </c>
      <c r="Q288" s="156" t="str">
        <f>IF(OR($D288="",$E288=""),"",VLOOKUP($AG288,IC_Req!$A$2:$J$82,8))</f>
        <v/>
      </c>
      <c r="R288" s="287"/>
      <c r="S288" s="166" t="str">
        <f t="shared" si="30"/>
        <v/>
      </c>
      <c r="T288" s="156" t="str">
        <f>IF(OR($D288="",$E288=""),"",VLOOKUP($AG288,IC_Req!$A$2:$J$82,9))</f>
        <v/>
      </c>
      <c r="U288" s="157" t="str">
        <f t="shared" si="25"/>
        <v/>
      </c>
      <c r="V288" s="158" t="str">
        <f>IF(OR($D288="",$E288="",GlobalParameters!$C$12=""),"",$AC288)</f>
        <v/>
      </c>
      <c r="W288" s="159"/>
      <c r="X288" s="283"/>
      <c r="Y288" s="283"/>
      <c r="Z288" s="283"/>
      <c r="AA288" s="283"/>
      <c r="AB288" s="287"/>
      <c r="AC288" s="160" t="str">
        <f>IF(OR($D288="",$E288="",GlobalParameters!$C$12=""),"",MIN(VLOOKUP($AG288,IC_Req!$A$2:$J$82,10),$AD288))</f>
        <v/>
      </c>
      <c r="AD288" s="283"/>
      <c r="AE288" s="283"/>
      <c r="AF288" s="159"/>
      <c r="AG288" s="134" t="e">
        <f>VLOOKUP($D288,IC_Req!$N$2:$O$10,2)+VLOOKUP($E288,IC_Req!$P$2:$Q$4,2)+VLOOKUP(GlobalParameters!$C$12,IC_Req!$R$2:$S$4,2)</f>
        <v>#N/A</v>
      </c>
    </row>
    <row r="289" spans="1:33" x14ac:dyDescent="0.25">
      <c r="A289" s="133"/>
      <c r="B289" s="283"/>
      <c r="C289" s="283"/>
      <c r="D289" s="284"/>
      <c r="E289" s="284"/>
      <c r="F289" s="285"/>
      <c r="G289" s="155" t="str">
        <f t="shared" si="26"/>
        <v/>
      </c>
      <c r="H289" s="156" t="str">
        <f>IF(OR($D289="",$E289=""),"",VLOOKUP($AG289,IC_Req!$A$2:$J$82,5))</f>
        <v/>
      </c>
      <c r="I289" s="285"/>
      <c r="J289" s="155" t="str">
        <f t="shared" si="27"/>
        <v/>
      </c>
      <c r="K289" s="156" t="str">
        <f>IF(OR($D289="",$E289=""),"",VLOOKUP($AG289,IC_Req!$A$2:$J$82,6))</f>
        <v/>
      </c>
      <c r="L289" s="285"/>
      <c r="M289" s="155" t="str">
        <f t="shared" si="28"/>
        <v/>
      </c>
      <c r="N289" s="156" t="str">
        <f>IF(OR($D289="",$E289=""),"",VLOOKUP($AG289,IC_Req!$A$2:$J$82,7))</f>
        <v/>
      </c>
      <c r="O289" s="287"/>
      <c r="P289" s="166" t="str">
        <f t="shared" si="29"/>
        <v/>
      </c>
      <c r="Q289" s="156" t="str">
        <f>IF(OR($D289="",$E289=""),"",VLOOKUP($AG289,IC_Req!$A$2:$J$82,8))</f>
        <v/>
      </c>
      <c r="R289" s="287"/>
      <c r="S289" s="166" t="str">
        <f t="shared" si="30"/>
        <v/>
      </c>
      <c r="T289" s="156" t="str">
        <f>IF(OR($D289="",$E289=""),"",VLOOKUP($AG289,IC_Req!$A$2:$J$82,9))</f>
        <v/>
      </c>
      <c r="U289" s="157" t="str">
        <f t="shared" si="25"/>
        <v/>
      </c>
      <c r="V289" s="158" t="str">
        <f>IF(OR($D289="",$E289="",GlobalParameters!$C$12=""),"",$AC289)</f>
        <v/>
      </c>
      <c r="W289" s="159"/>
      <c r="X289" s="283"/>
      <c r="Y289" s="283"/>
      <c r="Z289" s="283"/>
      <c r="AA289" s="283"/>
      <c r="AB289" s="287"/>
      <c r="AC289" s="160" t="str">
        <f>IF(OR($D289="",$E289="",GlobalParameters!$C$12=""),"",MIN(VLOOKUP($AG289,IC_Req!$A$2:$J$82,10),$AD289))</f>
        <v/>
      </c>
      <c r="AD289" s="283"/>
      <c r="AE289" s="283"/>
      <c r="AF289" s="159"/>
      <c r="AG289" s="134" t="e">
        <f>VLOOKUP($D289,IC_Req!$N$2:$O$10,2)+VLOOKUP($E289,IC_Req!$P$2:$Q$4,2)+VLOOKUP(GlobalParameters!$C$12,IC_Req!$R$2:$S$4,2)</f>
        <v>#N/A</v>
      </c>
    </row>
    <row r="290" spans="1:33" x14ac:dyDescent="0.25">
      <c r="A290" s="133"/>
      <c r="B290" s="283"/>
      <c r="C290" s="283"/>
      <c r="D290" s="284"/>
      <c r="E290" s="284"/>
      <c r="F290" s="285"/>
      <c r="G290" s="155" t="str">
        <f t="shared" si="26"/>
        <v/>
      </c>
      <c r="H290" s="156" t="str">
        <f>IF(OR($D290="",$E290=""),"",VLOOKUP($AG290,IC_Req!$A$2:$J$82,5))</f>
        <v/>
      </c>
      <c r="I290" s="285"/>
      <c r="J290" s="155" t="str">
        <f t="shared" si="27"/>
        <v/>
      </c>
      <c r="K290" s="156" t="str">
        <f>IF(OR($D290="",$E290=""),"",VLOOKUP($AG290,IC_Req!$A$2:$J$82,6))</f>
        <v/>
      </c>
      <c r="L290" s="285"/>
      <c r="M290" s="155" t="str">
        <f t="shared" si="28"/>
        <v/>
      </c>
      <c r="N290" s="156" t="str">
        <f>IF(OR($D290="",$E290=""),"",VLOOKUP($AG290,IC_Req!$A$2:$J$82,7))</f>
        <v/>
      </c>
      <c r="O290" s="287"/>
      <c r="P290" s="166" t="str">
        <f t="shared" si="29"/>
        <v/>
      </c>
      <c r="Q290" s="156" t="str">
        <f>IF(OR($D290="",$E290=""),"",VLOOKUP($AG290,IC_Req!$A$2:$J$82,8))</f>
        <v/>
      </c>
      <c r="R290" s="287"/>
      <c r="S290" s="166" t="str">
        <f t="shared" si="30"/>
        <v/>
      </c>
      <c r="T290" s="156" t="str">
        <f>IF(OR($D290="",$E290=""),"",VLOOKUP($AG290,IC_Req!$A$2:$J$82,9))</f>
        <v/>
      </c>
      <c r="U290" s="157" t="str">
        <f t="shared" si="25"/>
        <v/>
      </c>
      <c r="V290" s="158" t="str">
        <f>IF(OR($D290="",$E290="",GlobalParameters!$C$12=""),"",$AC290)</f>
        <v/>
      </c>
      <c r="W290" s="159"/>
      <c r="X290" s="283"/>
      <c r="Y290" s="283"/>
      <c r="Z290" s="283"/>
      <c r="AA290" s="283"/>
      <c r="AB290" s="287"/>
      <c r="AC290" s="160" t="str">
        <f>IF(OR($D290="",$E290="",GlobalParameters!$C$12=""),"",MIN(VLOOKUP($AG290,IC_Req!$A$2:$J$82,10),$AD290))</f>
        <v/>
      </c>
      <c r="AD290" s="283"/>
      <c r="AE290" s="283"/>
      <c r="AF290" s="159"/>
      <c r="AG290" s="134" t="e">
        <f>VLOOKUP($D290,IC_Req!$N$2:$O$10,2)+VLOOKUP($E290,IC_Req!$P$2:$Q$4,2)+VLOOKUP(GlobalParameters!$C$12,IC_Req!$R$2:$S$4,2)</f>
        <v>#N/A</v>
      </c>
    </row>
    <row r="291" spans="1:33" x14ac:dyDescent="0.25">
      <c r="A291" s="133"/>
      <c r="B291" s="283"/>
      <c r="C291" s="283"/>
      <c r="D291" s="284"/>
      <c r="E291" s="284"/>
      <c r="F291" s="285"/>
      <c r="G291" s="155" t="str">
        <f t="shared" si="26"/>
        <v/>
      </c>
      <c r="H291" s="156" t="str">
        <f>IF(OR($D291="",$E291=""),"",VLOOKUP($AG291,IC_Req!$A$2:$J$82,5))</f>
        <v/>
      </c>
      <c r="I291" s="285"/>
      <c r="J291" s="155" t="str">
        <f t="shared" si="27"/>
        <v/>
      </c>
      <c r="K291" s="156" t="str">
        <f>IF(OR($D291="",$E291=""),"",VLOOKUP($AG291,IC_Req!$A$2:$J$82,6))</f>
        <v/>
      </c>
      <c r="L291" s="285"/>
      <c r="M291" s="155" t="str">
        <f t="shared" si="28"/>
        <v/>
      </c>
      <c r="N291" s="156" t="str">
        <f>IF(OR($D291="",$E291=""),"",VLOOKUP($AG291,IC_Req!$A$2:$J$82,7))</f>
        <v/>
      </c>
      <c r="O291" s="287"/>
      <c r="P291" s="166" t="str">
        <f t="shared" si="29"/>
        <v/>
      </c>
      <c r="Q291" s="156" t="str">
        <f>IF(OR($D291="",$E291=""),"",VLOOKUP($AG291,IC_Req!$A$2:$J$82,8))</f>
        <v/>
      </c>
      <c r="R291" s="287"/>
      <c r="S291" s="166" t="str">
        <f t="shared" si="30"/>
        <v/>
      </c>
      <c r="T291" s="156" t="str">
        <f>IF(OR($D291="",$E291=""),"",VLOOKUP($AG291,IC_Req!$A$2:$J$82,9))</f>
        <v/>
      </c>
      <c r="U291" s="157" t="str">
        <f t="shared" si="25"/>
        <v/>
      </c>
      <c r="V291" s="158" t="str">
        <f>IF(OR($D291="",$E291="",GlobalParameters!$C$12=""),"",$AC291)</f>
        <v/>
      </c>
      <c r="W291" s="159"/>
      <c r="X291" s="283"/>
      <c r="Y291" s="283"/>
      <c r="Z291" s="283"/>
      <c r="AA291" s="283"/>
      <c r="AB291" s="287"/>
      <c r="AC291" s="160" t="str">
        <f>IF(OR($D291="",$E291="",GlobalParameters!$C$12=""),"",MIN(VLOOKUP($AG291,IC_Req!$A$2:$J$82,10),$AD291))</f>
        <v/>
      </c>
      <c r="AD291" s="283"/>
      <c r="AE291" s="283"/>
      <c r="AF291" s="159"/>
      <c r="AG291" s="134" t="e">
        <f>VLOOKUP($D291,IC_Req!$N$2:$O$10,2)+VLOOKUP($E291,IC_Req!$P$2:$Q$4,2)+VLOOKUP(GlobalParameters!$C$12,IC_Req!$R$2:$S$4,2)</f>
        <v>#N/A</v>
      </c>
    </row>
    <row r="292" spans="1:33" x14ac:dyDescent="0.25">
      <c r="A292" s="133"/>
      <c r="B292" s="283"/>
      <c r="C292" s="283"/>
      <c r="D292" s="284"/>
      <c r="E292" s="284"/>
      <c r="F292" s="285"/>
      <c r="G292" s="155" t="str">
        <f t="shared" si="26"/>
        <v/>
      </c>
      <c r="H292" s="156" t="str">
        <f>IF(OR($D292="",$E292=""),"",VLOOKUP($AG292,IC_Req!$A$2:$J$82,5))</f>
        <v/>
      </c>
      <c r="I292" s="285"/>
      <c r="J292" s="155" t="str">
        <f t="shared" si="27"/>
        <v/>
      </c>
      <c r="K292" s="156" t="str">
        <f>IF(OR($D292="",$E292=""),"",VLOOKUP($AG292,IC_Req!$A$2:$J$82,6))</f>
        <v/>
      </c>
      <c r="L292" s="285"/>
      <c r="M292" s="155" t="str">
        <f t="shared" si="28"/>
        <v/>
      </c>
      <c r="N292" s="156" t="str">
        <f>IF(OR($D292="",$E292=""),"",VLOOKUP($AG292,IC_Req!$A$2:$J$82,7))</f>
        <v/>
      </c>
      <c r="O292" s="287"/>
      <c r="P292" s="166" t="str">
        <f t="shared" si="29"/>
        <v/>
      </c>
      <c r="Q292" s="156" t="str">
        <f>IF(OR($D292="",$E292=""),"",VLOOKUP($AG292,IC_Req!$A$2:$J$82,8))</f>
        <v/>
      </c>
      <c r="R292" s="287"/>
      <c r="S292" s="166" t="str">
        <f t="shared" si="30"/>
        <v/>
      </c>
      <c r="T292" s="156" t="str">
        <f>IF(OR($D292="",$E292=""),"",VLOOKUP($AG292,IC_Req!$A$2:$J$82,9))</f>
        <v/>
      </c>
      <c r="U292" s="157" t="str">
        <f t="shared" si="25"/>
        <v/>
      </c>
      <c r="V292" s="158" t="str">
        <f>IF(OR($D292="",$E292="",GlobalParameters!$C$12=""),"",$AC292)</f>
        <v/>
      </c>
      <c r="W292" s="159"/>
      <c r="X292" s="283"/>
      <c r="Y292" s="283"/>
      <c r="Z292" s="283"/>
      <c r="AA292" s="283"/>
      <c r="AB292" s="287"/>
      <c r="AC292" s="160" t="str">
        <f>IF(OR($D292="",$E292="",GlobalParameters!$C$12=""),"",MIN(VLOOKUP($AG292,IC_Req!$A$2:$J$82,10),$AD292))</f>
        <v/>
      </c>
      <c r="AD292" s="283"/>
      <c r="AE292" s="283"/>
      <c r="AF292" s="159"/>
      <c r="AG292" s="134" t="e">
        <f>VLOOKUP($D292,IC_Req!$N$2:$O$10,2)+VLOOKUP($E292,IC_Req!$P$2:$Q$4,2)+VLOOKUP(GlobalParameters!$C$12,IC_Req!$R$2:$S$4,2)</f>
        <v>#N/A</v>
      </c>
    </row>
    <row r="293" spans="1:33" x14ac:dyDescent="0.25">
      <c r="A293" s="133"/>
      <c r="B293" s="283"/>
      <c r="C293" s="283"/>
      <c r="D293" s="284"/>
      <c r="E293" s="284"/>
      <c r="F293" s="285"/>
      <c r="G293" s="155" t="str">
        <f t="shared" si="26"/>
        <v/>
      </c>
      <c r="H293" s="156" t="str">
        <f>IF(OR($D293="",$E293=""),"",VLOOKUP($AG293,IC_Req!$A$2:$J$82,5))</f>
        <v/>
      </c>
      <c r="I293" s="285"/>
      <c r="J293" s="155" t="str">
        <f t="shared" si="27"/>
        <v/>
      </c>
      <c r="K293" s="156" t="str">
        <f>IF(OR($D293="",$E293=""),"",VLOOKUP($AG293,IC_Req!$A$2:$J$82,6))</f>
        <v/>
      </c>
      <c r="L293" s="285"/>
      <c r="M293" s="155" t="str">
        <f t="shared" si="28"/>
        <v/>
      </c>
      <c r="N293" s="156" t="str">
        <f>IF(OR($D293="",$E293=""),"",VLOOKUP($AG293,IC_Req!$A$2:$J$82,7))</f>
        <v/>
      </c>
      <c r="O293" s="287"/>
      <c r="P293" s="166" t="str">
        <f t="shared" si="29"/>
        <v/>
      </c>
      <c r="Q293" s="156" t="str">
        <f>IF(OR($D293="",$E293=""),"",VLOOKUP($AG293,IC_Req!$A$2:$J$82,8))</f>
        <v/>
      </c>
      <c r="R293" s="287"/>
      <c r="S293" s="166" t="str">
        <f t="shared" si="30"/>
        <v/>
      </c>
      <c r="T293" s="156" t="str">
        <f>IF(OR($D293="",$E293=""),"",VLOOKUP($AG293,IC_Req!$A$2:$J$82,9))</f>
        <v/>
      </c>
      <c r="U293" s="157" t="str">
        <f t="shared" si="25"/>
        <v/>
      </c>
      <c r="V293" s="158" t="str">
        <f>IF(OR($D293="",$E293="",GlobalParameters!$C$12=""),"",$AC293)</f>
        <v/>
      </c>
      <c r="W293" s="159"/>
      <c r="X293" s="283"/>
      <c r="Y293" s="283"/>
      <c r="Z293" s="283"/>
      <c r="AA293" s="283"/>
      <c r="AB293" s="287"/>
      <c r="AC293" s="160" t="str">
        <f>IF(OR($D293="",$E293="",GlobalParameters!$C$12=""),"",MIN(VLOOKUP($AG293,IC_Req!$A$2:$J$82,10),$AD293))</f>
        <v/>
      </c>
      <c r="AD293" s="283"/>
      <c r="AE293" s="283"/>
      <c r="AF293" s="159"/>
      <c r="AG293" s="134" t="e">
        <f>VLOOKUP($D293,IC_Req!$N$2:$O$10,2)+VLOOKUP($E293,IC_Req!$P$2:$Q$4,2)+VLOOKUP(GlobalParameters!$C$12,IC_Req!$R$2:$S$4,2)</f>
        <v>#N/A</v>
      </c>
    </row>
    <row r="294" spans="1:33" x14ac:dyDescent="0.25">
      <c r="A294" s="133"/>
      <c r="B294" s="283"/>
      <c r="C294" s="283"/>
      <c r="D294" s="284"/>
      <c r="E294" s="284"/>
      <c r="F294" s="285"/>
      <c r="G294" s="155" t="str">
        <f t="shared" si="26"/>
        <v/>
      </c>
      <c r="H294" s="156" t="str">
        <f>IF(OR($D294="",$E294=""),"",VLOOKUP($AG294,IC_Req!$A$2:$J$82,5))</f>
        <v/>
      </c>
      <c r="I294" s="285"/>
      <c r="J294" s="155" t="str">
        <f t="shared" si="27"/>
        <v/>
      </c>
      <c r="K294" s="156" t="str">
        <f>IF(OR($D294="",$E294=""),"",VLOOKUP($AG294,IC_Req!$A$2:$J$82,6))</f>
        <v/>
      </c>
      <c r="L294" s="285"/>
      <c r="M294" s="155" t="str">
        <f t="shared" si="28"/>
        <v/>
      </c>
      <c r="N294" s="156" t="str">
        <f>IF(OR($D294="",$E294=""),"",VLOOKUP($AG294,IC_Req!$A$2:$J$82,7))</f>
        <v/>
      </c>
      <c r="O294" s="287"/>
      <c r="P294" s="166" t="str">
        <f t="shared" si="29"/>
        <v/>
      </c>
      <c r="Q294" s="156" t="str">
        <f>IF(OR($D294="",$E294=""),"",VLOOKUP($AG294,IC_Req!$A$2:$J$82,8))</f>
        <v/>
      </c>
      <c r="R294" s="287"/>
      <c r="S294" s="166" t="str">
        <f t="shared" si="30"/>
        <v/>
      </c>
      <c r="T294" s="156" t="str">
        <f>IF(OR($D294="",$E294=""),"",VLOOKUP($AG294,IC_Req!$A$2:$J$82,9))</f>
        <v/>
      </c>
      <c r="U294" s="157" t="str">
        <f t="shared" si="25"/>
        <v/>
      </c>
      <c r="V294" s="158" t="str">
        <f>IF(OR($D294="",$E294="",GlobalParameters!$C$12=""),"",$AC294)</f>
        <v/>
      </c>
      <c r="W294" s="159"/>
      <c r="X294" s="283"/>
      <c r="Y294" s="283"/>
      <c r="Z294" s="283"/>
      <c r="AA294" s="283"/>
      <c r="AB294" s="287"/>
      <c r="AC294" s="160" t="str">
        <f>IF(OR($D294="",$E294="",GlobalParameters!$C$12=""),"",MIN(VLOOKUP($AG294,IC_Req!$A$2:$J$82,10),$AD294))</f>
        <v/>
      </c>
      <c r="AD294" s="283"/>
      <c r="AE294" s="283"/>
      <c r="AF294" s="159"/>
      <c r="AG294" s="134" t="e">
        <f>VLOOKUP($D294,IC_Req!$N$2:$O$10,2)+VLOOKUP($E294,IC_Req!$P$2:$Q$4,2)+VLOOKUP(GlobalParameters!$C$12,IC_Req!$R$2:$S$4,2)</f>
        <v>#N/A</v>
      </c>
    </row>
    <row r="295" spans="1:33" x14ac:dyDescent="0.25">
      <c r="A295" s="133"/>
      <c r="B295" s="283"/>
      <c r="C295" s="283"/>
      <c r="D295" s="284"/>
      <c r="E295" s="284"/>
      <c r="F295" s="285"/>
      <c r="G295" s="155" t="str">
        <f t="shared" si="26"/>
        <v/>
      </c>
      <c r="H295" s="156" t="str">
        <f>IF(OR($D295="",$E295=""),"",VLOOKUP($AG295,IC_Req!$A$2:$J$82,5))</f>
        <v/>
      </c>
      <c r="I295" s="285"/>
      <c r="J295" s="155" t="str">
        <f t="shared" si="27"/>
        <v/>
      </c>
      <c r="K295" s="156" t="str">
        <f>IF(OR($D295="",$E295=""),"",VLOOKUP($AG295,IC_Req!$A$2:$J$82,6))</f>
        <v/>
      </c>
      <c r="L295" s="285"/>
      <c r="M295" s="155" t="str">
        <f t="shared" si="28"/>
        <v/>
      </c>
      <c r="N295" s="156" t="str">
        <f>IF(OR($D295="",$E295=""),"",VLOOKUP($AG295,IC_Req!$A$2:$J$82,7))</f>
        <v/>
      </c>
      <c r="O295" s="287"/>
      <c r="P295" s="166" t="str">
        <f t="shared" si="29"/>
        <v/>
      </c>
      <c r="Q295" s="156" t="str">
        <f>IF(OR($D295="",$E295=""),"",VLOOKUP($AG295,IC_Req!$A$2:$J$82,8))</f>
        <v/>
      </c>
      <c r="R295" s="287"/>
      <c r="S295" s="166" t="str">
        <f t="shared" si="30"/>
        <v/>
      </c>
      <c r="T295" s="156" t="str">
        <f>IF(OR($D295="",$E295=""),"",VLOOKUP($AG295,IC_Req!$A$2:$J$82,9))</f>
        <v/>
      </c>
      <c r="U295" s="157" t="str">
        <f t="shared" si="25"/>
        <v/>
      </c>
      <c r="V295" s="158" t="str">
        <f>IF(OR($D295="",$E295="",GlobalParameters!$C$12=""),"",$AC295)</f>
        <v/>
      </c>
      <c r="W295" s="159"/>
      <c r="X295" s="283"/>
      <c r="Y295" s="283"/>
      <c r="Z295" s="283"/>
      <c r="AA295" s="283"/>
      <c r="AB295" s="287"/>
      <c r="AC295" s="160" t="str">
        <f>IF(OR($D295="",$E295="",GlobalParameters!$C$12=""),"",MIN(VLOOKUP($AG295,IC_Req!$A$2:$J$82,10),$AD295))</f>
        <v/>
      </c>
      <c r="AD295" s="283"/>
      <c r="AE295" s="283"/>
      <c r="AF295" s="159"/>
      <c r="AG295" s="134" t="e">
        <f>VLOOKUP($D295,IC_Req!$N$2:$O$10,2)+VLOOKUP($E295,IC_Req!$P$2:$Q$4,2)+VLOOKUP(GlobalParameters!$C$12,IC_Req!$R$2:$S$4,2)</f>
        <v>#N/A</v>
      </c>
    </row>
    <row r="296" spans="1:33" x14ac:dyDescent="0.25">
      <c r="A296" s="133"/>
      <c r="B296" s="283"/>
      <c r="C296" s="283"/>
      <c r="D296" s="284"/>
      <c r="E296" s="284"/>
      <c r="F296" s="285"/>
      <c r="G296" s="155" t="str">
        <f t="shared" si="26"/>
        <v/>
      </c>
      <c r="H296" s="156" t="str">
        <f>IF(OR($D296="",$E296=""),"",VLOOKUP($AG296,IC_Req!$A$2:$J$82,5))</f>
        <v/>
      </c>
      <c r="I296" s="285"/>
      <c r="J296" s="155" t="str">
        <f t="shared" si="27"/>
        <v/>
      </c>
      <c r="K296" s="156" t="str">
        <f>IF(OR($D296="",$E296=""),"",VLOOKUP($AG296,IC_Req!$A$2:$J$82,6))</f>
        <v/>
      </c>
      <c r="L296" s="285"/>
      <c r="M296" s="155" t="str">
        <f t="shared" si="28"/>
        <v/>
      </c>
      <c r="N296" s="156" t="str">
        <f>IF(OR($D296="",$E296=""),"",VLOOKUP($AG296,IC_Req!$A$2:$J$82,7))</f>
        <v/>
      </c>
      <c r="O296" s="287"/>
      <c r="P296" s="166" t="str">
        <f t="shared" si="29"/>
        <v/>
      </c>
      <c r="Q296" s="156" t="str">
        <f>IF(OR($D296="",$E296=""),"",VLOOKUP($AG296,IC_Req!$A$2:$J$82,8))</f>
        <v/>
      </c>
      <c r="R296" s="287"/>
      <c r="S296" s="166" t="str">
        <f t="shared" si="30"/>
        <v/>
      </c>
      <c r="T296" s="156" t="str">
        <f>IF(OR($D296="",$E296=""),"",VLOOKUP($AG296,IC_Req!$A$2:$J$82,9))</f>
        <v/>
      </c>
      <c r="U296" s="157" t="str">
        <f t="shared" si="25"/>
        <v/>
      </c>
      <c r="V296" s="158" t="str">
        <f>IF(OR($D296="",$E296="",GlobalParameters!$C$12=""),"",$AC296)</f>
        <v/>
      </c>
      <c r="W296" s="159"/>
      <c r="X296" s="283"/>
      <c r="Y296" s="283"/>
      <c r="Z296" s="283"/>
      <c r="AA296" s="283"/>
      <c r="AB296" s="287"/>
      <c r="AC296" s="160" t="str">
        <f>IF(OR($D296="",$E296="",GlobalParameters!$C$12=""),"",MIN(VLOOKUP($AG296,IC_Req!$A$2:$J$82,10),$AD296))</f>
        <v/>
      </c>
      <c r="AD296" s="283"/>
      <c r="AE296" s="283"/>
      <c r="AF296" s="159"/>
      <c r="AG296" s="134" t="e">
        <f>VLOOKUP($D296,IC_Req!$N$2:$O$10,2)+VLOOKUP($E296,IC_Req!$P$2:$Q$4,2)+VLOOKUP(GlobalParameters!$C$12,IC_Req!$R$2:$S$4,2)</f>
        <v>#N/A</v>
      </c>
    </row>
    <row r="297" spans="1:33" x14ac:dyDescent="0.25">
      <c r="A297" s="133"/>
      <c r="B297" s="283"/>
      <c r="C297" s="283"/>
      <c r="D297" s="284"/>
      <c r="E297" s="284"/>
      <c r="F297" s="285"/>
      <c r="G297" s="155" t="str">
        <f t="shared" si="26"/>
        <v/>
      </c>
      <c r="H297" s="156" t="str">
        <f>IF(OR($D297="",$E297=""),"",VLOOKUP($AG297,IC_Req!$A$2:$J$82,5))</f>
        <v/>
      </c>
      <c r="I297" s="285"/>
      <c r="J297" s="155" t="str">
        <f t="shared" si="27"/>
        <v/>
      </c>
      <c r="K297" s="156" t="str">
        <f>IF(OR($D297="",$E297=""),"",VLOOKUP($AG297,IC_Req!$A$2:$J$82,6))</f>
        <v/>
      </c>
      <c r="L297" s="285"/>
      <c r="M297" s="155" t="str">
        <f t="shared" si="28"/>
        <v/>
      </c>
      <c r="N297" s="156" t="str">
        <f>IF(OR($D297="",$E297=""),"",VLOOKUP($AG297,IC_Req!$A$2:$J$82,7))</f>
        <v/>
      </c>
      <c r="O297" s="287"/>
      <c r="P297" s="166" t="str">
        <f t="shared" si="29"/>
        <v/>
      </c>
      <c r="Q297" s="156" t="str">
        <f>IF(OR($D297="",$E297=""),"",VLOOKUP($AG297,IC_Req!$A$2:$J$82,8))</f>
        <v/>
      </c>
      <c r="R297" s="287"/>
      <c r="S297" s="166" t="str">
        <f t="shared" si="30"/>
        <v/>
      </c>
      <c r="T297" s="156" t="str">
        <f>IF(OR($D297="",$E297=""),"",VLOOKUP($AG297,IC_Req!$A$2:$J$82,9))</f>
        <v/>
      </c>
      <c r="U297" s="157" t="str">
        <f t="shared" ref="U297:U312" si="31">IF($D297="","",$K$6+AE297)</f>
        <v/>
      </c>
      <c r="V297" s="158" t="str">
        <f>IF(OR($D297="",$E297="",GlobalParameters!$C$12=""),"",$AC297)</f>
        <v/>
      </c>
      <c r="W297" s="159"/>
      <c r="X297" s="283"/>
      <c r="Y297" s="283"/>
      <c r="Z297" s="283"/>
      <c r="AA297" s="283"/>
      <c r="AB297" s="287"/>
      <c r="AC297" s="160" t="str">
        <f>IF(OR($D297="",$E297="",GlobalParameters!$C$12=""),"",MIN(VLOOKUP($AG297,IC_Req!$A$2:$J$82,10),$AD297))</f>
        <v/>
      </c>
      <c r="AD297" s="283"/>
      <c r="AE297" s="283"/>
      <c r="AF297" s="159"/>
      <c r="AG297" s="134" t="e">
        <f>VLOOKUP($D297,IC_Req!$N$2:$O$10,2)+VLOOKUP($E297,IC_Req!$P$2:$Q$4,2)+VLOOKUP(GlobalParameters!$C$12,IC_Req!$R$2:$S$4,2)</f>
        <v>#N/A</v>
      </c>
    </row>
    <row r="298" spans="1:33" x14ac:dyDescent="0.25">
      <c r="A298" s="133"/>
      <c r="B298" s="283"/>
      <c r="C298" s="283"/>
      <c r="D298" s="284"/>
      <c r="E298" s="284"/>
      <c r="F298" s="285"/>
      <c r="G298" s="155" t="str">
        <f t="shared" si="26"/>
        <v/>
      </c>
      <c r="H298" s="156" t="str">
        <f>IF(OR($D298="",$E298=""),"",VLOOKUP($AG298,IC_Req!$A$2:$J$82,5))</f>
        <v/>
      </c>
      <c r="I298" s="285"/>
      <c r="J298" s="155" t="str">
        <f t="shared" si="27"/>
        <v/>
      </c>
      <c r="K298" s="156" t="str">
        <f>IF(OR($D298="",$E298=""),"",VLOOKUP($AG298,IC_Req!$A$2:$J$82,6))</f>
        <v/>
      </c>
      <c r="L298" s="285"/>
      <c r="M298" s="155" t="str">
        <f t="shared" si="28"/>
        <v/>
      </c>
      <c r="N298" s="156" t="str">
        <f>IF(OR($D298="",$E298=""),"",VLOOKUP($AG298,IC_Req!$A$2:$J$82,7))</f>
        <v/>
      </c>
      <c r="O298" s="287"/>
      <c r="P298" s="166" t="str">
        <f t="shared" si="29"/>
        <v/>
      </c>
      <c r="Q298" s="156" t="str">
        <f>IF(OR($D298="",$E298=""),"",VLOOKUP($AG298,IC_Req!$A$2:$J$82,8))</f>
        <v/>
      </c>
      <c r="R298" s="287"/>
      <c r="S298" s="166" t="str">
        <f t="shared" si="30"/>
        <v/>
      </c>
      <c r="T298" s="156" t="str">
        <f>IF(OR($D298="",$E298=""),"",VLOOKUP($AG298,IC_Req!$A$2:$J$82,9))</f>
        <v/>
      </c>
      <c r="U298" s="157" t="str">
        <f t="shared" si="31"/>
        <v/>
      </c>
      <c r="V298" s="158" t="str">
        <f>IF(OR($D298="",$E298="",GlobalParameters!$C$12=""),"",$AC298)</f>
        <v/>
      </c>
      <c r="W298" s="159"/>
      <c r="X298" s="283"/>
      <c r="Y298" s="283"/>
      <c r="Z298" s="283"/>
      <c r="AA298" s="283"/>
      <c r="AB298" s="287"/>
      <c r="AC298" s="160" t="str">
        <f>IF(OR($D298="",$E298="",GlobalParameters!$C$12=""),"",MIN(VLOOKUP($AG298,IC_Req!$A$2:$J$82,10),$AD298))</f>
        <v/>
      </c>
      <c r="AD298" s="283"/>
      <c r="AE298" s="283"/>
      <c r="AF298" s="159"/>
      <c r="AG298" s="134" t="e">
        <f>VLOOKUP($D298,IC_Req!$N$2:$O$10,2)+VLOOKUP($E298,IC_Req!$P$2:$Q$4,2)+VLOOKUP(GlobalParameters!$C$12,IC_Req!$R$2:$S$4,2)</f>
        <v>#N/A</v>
      </c>
    </row>
    <row r="299" spans="1:33" x14ac:dyDescent="0.25">
      <c r="A299" s="133"/>
      <c r="B299" s="283"/>
      <c r="C299" s="283"/>
      <c r="D299" s="284"/>
      <c r="E299" s="284"/>
      <c r="F299" s="285"/>
      <c r="G299" s="155" t="str">
        <f t="shared" si="26"/>
        <v/>
      </c>
      <c r="H299" s="156" t="str">
        <f>IF(OR($D299="",$E299=""),"",VLOOKUP($AG299,IC_Req!$A$2:$J$82,5))</f>
        <v/>
      </c>
      <c r="I299" s="285"/>
      <c r="J299" s="155" t="str">
        <f t="shared" si="27"/>
        <v/>
      </c>
      <c r="K299" s="156" t="str">
        <f>IF(OR($D299="",$E299=""),"",VLOOKUP($AG299,IC_Req!$A$2:$J$82,6))</f>
        <v/>
      </c>
      <c r="L299" s="285"/>
      <c r="M299" s="155" t="str">
        <f t="shared" si="28"/>
        <v/>
      </c>
      <c r="N299" s="156" t="str">
        <f>IF(OR($D299="",$E299=""),"",VLOOKUP($AG299,IC_Req!$A$2:$J$82,7))</f>
        <v/>
      </c>
      <c r="O299" s="287"/>
      <c r="P299" s="166" t="str">
        <f t="shared" si="29"/>
        <v/>
      </c>
      <c r="Q299" s="156" t="str">
        <f>IF(OR($D299="",$E299=""),"",VLOOKUP($AG299,IC_Req!$A$2:$J$82,8))</f>
        <v/>
      </c>
      <c r="R299" s="287"/>
      <c r="S299" s="166" t="str">
        <f t="shared" si="30"/>
        <v/>
      </c>
      <c r="T299" s="156" t="str">
        <f>IF(OR($D299="",$E299=""),"",VLOOKUP($AG299,IC_Req!$A$2:$J$82,9))</f>
        <v/>
      </c>
      <c r="U299" s="157" t="str">
        <f t="shared" si="31"/>
        <v/>
      </c>
      <c r="V299" s="158" t="str">
        <f>IF(OR($D299="",$E299="",GlobalParameters!$C$12=""),"",$AC299)</f>
        <v/>
      </c>
      <c r="W299" s="159"/>
      <c r="X299" s="283"/>
      <c r="Y299" s="283"/>
      <c r="Z299" s="283"/>
      <c r="AA299" s="283"/>
      <c r="AB299" s="287"/>
      <c r="AC299" s="160" t="str">
        <f>IF(OR($D299="",$E299="",GlobalParameters!$C$12=""),"",MIN(VLOOKUP($AG299,IC_Req!$A$2:$J$82,10),$AD299))</f>
        <v/>
      </c>
      <c r="AD299" s="283"/>
      <c r="AE299" s="283"/>
      <c r="AF299" s="159"/>
      <c r="AG299" s="134" t="e">
        <f>VLOOKUP($D299,IC_Req!$N$2:$O$10,2)+VLOOKUP($E299,IC_Req!$P$2:$Q$4,2)+VLOOKUP(GlobalParameters!$C$12,IC_Req!$R$2:$S$4,2)</f>
        <v>#N/A</v>
      </c>
    </row>
    <row r="300" spans="1:33" x14ac:dyDescent="0.25">
      <c r="A300" s="133"/>
      <c r="B300" s="283"/>
      <c r="C300" s="283"/>
      <c r="D300" s="284"/>
      <c r="E300" s="284"/>
      <c r="F300" s="285"/>
      <c r="G300" s="155" t="str">
        <f t="shared" si="26"/>
        <v/>
      </c>
      <c r="H300" s="156" t="str">
        <f>IF(OR($D300="",$E300=""),"",VLOOKUP($AG300,IC_Req!$A$2:$J$82,5))</f>
        <v/>
      </c>
      <c r="I300" s="285"/>
      <c r="J300" s="155" t="str">
        <f t="shared" si="27"/>
        <v/>
      </c>
      <c r="K300" s="156" t="str">
        <f>IF(OR($D300="",$E300=""),"",VLOOKUP($AG300,IC_Req!$A$2:$J$82,6))</f>
        <v/>
      </c>
      <c r="L300" s="285"/>
      <c r="M300" s="155" t="str">
        <f t="shared" si="28"/>
        <v/>
      </c>
      <c r="N300" s="156" t="str">
        <f>IF(OR($D300="",$E300=""),"",VLOOKUP($AG300,IC_Req!$A$2:$J$82,7))</f>
        <v/>
      </c>
      <c r="O300" s="287"/>
      <c r="P300" s="166" t="str">
        <f t="shared" si="29"/>
        <v/>
      </c>
      <c r="Q300" s="156" t="str">
        <f>IF(OR($D300="",$E300=""),"",VLOOKUP($AG300,IC_Req!$A$2:$J$82,8))</f>
        <v/>
      </c>
      <c r="R300" s="287"/>
      <c r="S300" s="166" t="str">
        <f t="shared" si="30"/>
        <v/>
      </c>
      <c r="T300" s="156" t="str">
        <f>IF(OR($D300="",$E300=""),"",VLOOKUP($AG300,IC_Req!$A$2:$J$82,9))</f>
        <v/>
      </c>
      <c r="U300" s="157" t="str">
        <f t="shared" si="31"/>
        <v/>
      </c>
      <c r="V300" s="158" t="str">
        <f>IF(OR($D300="",$E300="",GlobalParameters!$C$12=""),"",$AC300)</f>
        <v/>
      </c>
      <c r="W300" s="159"/>
      <c r="X300" s="283"/>
      <c r="Y300" s="283"/>
      <c r="Z300" s="283"/>
      <c r="AA300" s="283"/>
      <c r="AB300" s="287"/>
      <c r="AC300" s="160" t="str">
        <f>IF(OR($D300="",$E300="",GlobalParameters!$C$12=""),"",MIN(VLOOKUP($AG300,IC_Req!$A$2:$J$82,10),$AD300))</f>
        <v/>
      </c>
      <c r="AD300" s="283"/>
      <c r="AE300" s="283"/>
      <c r="AF300" s="159"/>
      <c r="AG300" s="134" t="e">
        <f>VLOOKUP($D300,IC_Req!$N$2:$O$10,2)+VLOOKUP($E300,IC_Req!$P$2:$Q$4,2)+VLOOKUP(GlobalParameters!$C$12,IC_Req!$R$2:$S$4,2)</f>
        <v>#N/A</v>
      </c>
    </row>
    <row r="301" spans="1:33" x14ac:dyDescent="0.25">
      <c r="A301" s="133"/>
      <c r="B301" s="283"/>
      <c r="C301" s="283"/>
      <c r="D301" s="284"/>
      <c r="E301" s="284"/>
      <c r="F301" s="285"/>
      <c r="G301" s="155" t="str">
        <f t="shared" si="26"/>
        <v/>
      </c>
      <c r="H301" s="156" t="str">
        <f>IF(OR($D301="",$E301=""),"",VLOOKUP($AG301,IC_Req!$A$2:$J$82,5))</f>
        <v/>
      </c>
      <c r="I301" s="285"/>
      <c r="J301" s="155" t="str">
        <f t="shared" si="27"/>
        <v/>
      </c>
      <c r="K301" s="156" t="str">
        <f>IF(OR($D301="",$E301=""),"",VLOOKUP($AG301,IC_Req!$A$2:$J$82,6))</f>
        <v/>
      </c>
      <c r="L301" s="285"/>
      <c r="M301" s="155" t="str">
        <f t="shared" si="28"/>
        <v/>
      </c>
      <c r="N301" s="156" t="str">
        <f>IF(OR($D301="",$E301=""),"",VLOOKUP($AG301,IC_Req!$A$2:$J$82,7))</f>
        <v/>
      </c>
      <c r="O301" s="287"/>
      <c r="P301" s="166" t="str">
        <f t="shared" si="29"/>
        <v/>
      </c>
      <c r="Q301" s="156" t="str">
        <f>IF(OR($D301="",$E301=""),"",VLOOKUP($AG301,IC_Req!$A$2:$J$82,8))</f>
        <v/>
      </c>
      <c r="R301" s="287"/>
      <c r="S301" s="166" t="str">
        <f t="shared" si="30"/>
        <v/>
      </c>
      <c r="T301" s="156" t="str">
        <f>IF(OR($D301="",$E301=""),"",VLOOKUP($AG301,IC_Req!$A$2:$J$82,9))</f>
        <v/>
      </c>
      <c r="U301" s="157" t="str">
        <f t="shared" si="31"/>
        <v/>
      </c>
      <c r="V301" s="158" t="str">
        <f>IF(OR($D301="",$E301="",GlobalParameters!$C$12=""),"",$AC301)</f>
        <v/>
      </c>
      <c r="W301" s="159"/>
      <c r="X301" s="283"/>
      <c r="Y301" s="283"/>
      <c r="Z301" s="283"/>
      <c r="AA301" s="283"/>
      <c r="AB301" s="287"/>
      <c r="AC301" s="160" t="str">
        <f>IF(OR($D301="",$E301="",GlobalParameters!$C$12=""),"",MIN(VLOOKUP($AG301,IC_Req!$A$2:$J$82,10),$AD301))</f>
        <v/>
      </c>
      <c r="AD301" s="283"/>
      <c r="AE301" s="283"/>
      <c r="AF301" s="159"/>
      <c r="AG301" s="134" t="e">
        <f>VLOOKUP($D301,IC_Req!$N$2:$O$10,2)+VLOOKUP($E301,IC_Req!$P$2:$Q$4,2)+VLOOKUP(GlobalParameters!$C$12,IC_Req!$R$2:$S$4,2)</f>
        <v>#N/A</v>
      </c>
    </row>
    <row r="302" spans="1:33" x14ac:dyDescent="0.25">
      <c r="A302" s="133"/>
      <c r="B302" s="283"/>
      <c r="C302" s="283"/>
      <c r="D302" s="284"/>
      <c r="E302" s="284"/>
      <c r="F302" s="285"/>
      <c r="G302" s="155" t="str">
        <f t="shared" si="26"/>
        <v/>
      </c>
      <c r="H302" s="156" t="str">
        <f>IF(OR($D302="",$E302=""),"",VLOOKUP($AG302,IC_Req!$A$2:$J$82,5))</f>
        <v/>
      </c>
      <c r="I302" s="285"/>
      <c r="J302" s="155" t="str">
        <f t="shared" si="27"/>
        <v/>
      </c>
      <c r="K302" s="156" t="str">
        <f>IF(OR($D302="",$E302=""),"",VLOOKUP($AG302,IC_Req!$A$2:$J$82,6))</f>
        <v/>
      </c>
      <c r="L302" s="285"/>
      <c r="M302" s="155" t="str">
        <f t="shared" si="28"/>
        <v/>
      </c>
      <c r="N302" s="156" t="str">
        <f>IF(OR($D302="",$E302=""),"",VLOOKUP($AG302,IC_Req!$A$2:$J$82,7))</f>
        <v/>
      </c>
      <c r="O302" s="287"/>
      <c r="P302" s="166" t="str">
        <f t="shared" si="29"/>
        <v/>
      </c>
      <c r="Q302" s="156" t="str">
        <f>IF(OR($D302="",$E302=""),"",VLOOKUP($AG302,IC_Req!$A$2:$J$82,8))</f>
        <v/>
      </c>
      <c r="R302" s="287"/>
      <c r="S302" s="166" t="str">
        <f t="shared" si="30"/>
        <v/>
      </c>
      <c r="T302" s="156" t="str">
        <f>IF(OR($D302="",$E302=""),"",VLOOKUP($AG302,IC_Req!$A$2:$J$82,9))</f>
        <v/>
      </c>
      <c r="U302" s="157" t="str">
        <f t="shared" si="31"/>
        <v/>
      </c>
      <c r="V302" s="158" t="str">
        <f>IF(OR($D302="",$E302="",GlobalParameters!$C$12=""),"",$AC302)</f>
        <v/>
      </c>
      <c r="W302" s="159"/>
      <c r="X302" s="283"/>
      <c r="Y302" s="283"/>
      <c r="Z302" s="283"/>
      <c r="AA302" s="283"/>
      <c r="AB302" s="287"/>
      <c r="AC302" s="160" t="str">
        <f>IF(OR($D302="",$E302="",GlobalParameters!$C$12=""),"",MIN(VLOOKUP($AG302,IC_Req!$A$2:$J$82,10),$AD302))</f>
        <v/>
      </c>
      <c r="AD302" s="283"/>
      <c r="AE302" s="283"/>
      <c r="AF302" s="159"/>
      <c r="AG302" s="134" t="e">
        <f>VLOOKUP($D302,IC_Req!$N$2:$O$10,2)+VLOOKUP($E302,IC_Req!$P$2:$Q$4,2)+VLOOKUP(GlobalParameters!$C$12,IC_Req!$R$2:$S$4,2)</f>
        <v>#N/A</v>
      </c>
    </row>
    <row r="303" spans="1:33" x14ac:dyDescent="0.25">
      <c r="A303" s="133"/>
      <c r="B303" s="283"/>
      <c r="C303" s="283"/>
      <c r="D303" s="284"/>
      <c r="E303" s="284"/>
      <c r="F303" s="285"/>
      <c r="G303" s="155" t="str">
        <f t="shared" si="26"/>
        <v/>
      </c>
      <c r="H303" s="156" t="str">
        <f>IF(OR($D303="",$E303=""),"",VLOOKUP($AG303,IC_Req!$A$2:$J$82,5))</f>
        <v/>
      </c>
      <c r="I303" s="285"/>
      <c r="J303" s="155" t="str">
        <f t="shared" si="27"/>
        <v/>
      </c>
      <c r="K303" s="156" t="str">
        <f>IF(OR($D303="",$E303=""),"",VLOOKUP($AG303,IC_Req!$A$2:$J$82,6))</f>
        <v/>
      </c>
      <c r="L303" s="285"/>
      <c r="M303" s="155" t="str">
        <f t="shared" si="28"/>
        <v/>
      </c>
      <c r="N303" s="156" t="str">
        <f>IF(OR($D303="",$E303=""),"",VLOOKUP($AG303,IC_Req!$A$2:$J$82,7))</f>
        <v/>
      </c>
      <c r="O303" s="287"/>
      <c r="P303" s="166" t="str">
        <f t="shared" si="29"/>
        <v/>
      </c>
      <c r="Q303" s="156" t="str">
        <f>IF(OR($D303="",$E303=""),"",VLOOKUP($AG303,IC_Req!$A$2:$J$82,8))</f>
        <v/>
      </c>
      <c r="R303" s="287"/>
      <c r="S303" s="166" t="str">
        <f t="shared" si="30"/>
        <v/>
      </c>
      <c r="T303" s="156" t="str">
        <f>IF(OR($D303="",$E303=""),"",VLOOKUP($AG303,IC_Req!$A$2:$J$82,9))</f>
        <v/>
      </c>
      <c r="U303" s="157" t="str">
        <f t="shared" si="31"/>
        <v/>
      </c>
      <c r="V303" s="158" t="str">
        <f>IF(OR($D303="",$E303="",GlobalParameters!$C$12=""),"",$AC303)</f>
        <v/>
      </c>
      <c r="W303" s="159"/>
      <c r="X303" s="283"/>
      <c r="Y303" s="283"/>
      <c r="Z303" s="283"/>
      <c r="AA303" s="283"/>
      <c r="AB303" s="287"/>
      <c r="AC303" s="160" t="str">
        <f>IF(OR($D303="",$E303="",GlobalParameters!$C$12=""),"",MIN(VLOOKUP($AG303,IC_Req!$A$2:$J$82,10),$AD303))</f>
        <v/>
      </c>
      <c r="AD303" s="283"/>
      <c r="AE303" s="283"/>
      <c r="AF303" s="159"/>
      <c r="AG303" s="134" t="e">
        <f>VLOOKUP($D303,IC_Req!$N$2:$O$10,2)+VLOOKUP($E303,IC_Req!$P$2:$Q$4,2)+VLOOKUP(GlobalParameters!$C$12,IC_Req!$R$2:$S$4,2)</f>
        <v>#N/A</v>
      </c>
    </row>
    <row r="304" spans="1:33" x14ac:dyDescent="0.25">
      <c r="A304" s="133"/>
      <c r="B304" s="283"/>
      <c r="C304" s="283"/>
      <c r="D304" s="284"/>
      <c r="E304" s="284"/>
      <c r="F304" s="285"/>
      <c r="G304" s="155" t="str">
        <f t="shared" si="26"/>
        <v/>
      </c>
      <c r="H304" s="156" t="str">
        <f>IF(OR($D304="",$E304=""),"",VLOOKUP($AG304,IC_Req!$A$2:$J$82,5))</f>
        <v/>
      </c>
      <c r="I304" s="285"/>
      <c r="J304" s="155" t="str">
        <f t="shared" si="27"/>
        <v/>
      </c>
      <c r="K304" s="156" t="str">
        <f>IF(OR($D304="",$E304=""),"",VLOOKUP($AG304,IC_Req!$A$2:$J$82,6))</f>
        <v/>
      </c>
      <c r="L304" s="285"/>
      <c r="M304" s="155" t="str">
        <f t="shared" si="28"/>
        <v/>
      </c>
      <c r="N304" s="156" t="str">
        <f>IF(OR($D304="",$E304=""),"",VLOOKUP($AG304,IC_Req!$A$2:$J$82,7))</f>
        <v/>
      </c>
      <c r="O304" s="287"/>
      <c r="P304" s="166" t="str">
        <f t="shared" si="29"/>
        <v/>
      </c>
      <c r="Q304" s="156" t="str">
        <f>IF(OR($D304="",$E304=""),"",VLOOKUP($AG304,IC_Req!$A$2:$J$82,8))</f>
        <v/>
      </c>
      <c r="R304" s="287"/>
      <c r="S304" s="166" t="str">
        <f t="shared" si="30"/>
        <v/>
      </c>
      <c r="T304" s="156" t="str">
        <f>IF(OR($D304="",$E304=""),"",VLOOKUP($AG304,IC_Req!$A$2:$J$82,9))</f>
        <v/>
      </c>
      <c r="U304" s="157" t="str">
        <f t="shared" si="31"/>
        <v/>
      </c>
      <c r="V304" s="158" t="str">
        <f>IF(OR($D304="",$E304="",GlobalParameters!$C$12=""),"",$AC304)</f>
        <v/>
      </c>
      <c r="W304" s="159"/>
      <c r="X304" s="283"/>
      <c r="Y304" s="283"/>
      <c r="Z304" s="283"/>
      <c r="AA304" s="283"/>
      <c r="AB304" s="287"/>
      <c r="AC304" s="160" t="str">
        <f>IF(OR($D304="",$E304="",GlobalParameters!$C$12=""),"",MIN(VLOOKUP($AG304,IC_Req!$A$2:$J$82,10),$AD304))</f>
        <v/>
      </c>
      <c r="AD304" s="283"/>
      <c r="AE304" s="283"/>
      <c r="AF304" s="159"/>
      <c r="AG304" s="134" t="e">
        <f>VLOOKUP($D304,IC_Req!$N$2:$O$10,2)+VLOOKUP($E304,IC_Req!$P$2:$Q$4,2)+VLOOKUP(GlobalParameters!$C$12,IC_Req!$R$2:$S$4,2)</f>
        <v>#N/A</v>
      </c>
    </row>
    <row r="305" spans="1:33" x14ac:dyDescent="0.25">
      <c r="A305" s="133"/>
      <c r="B305" s="283"/>
      <c r="C305" s="283"/>
      <c r="D305" s="284"/>
      <c r="E305" s="284"/>
      <c r="F305" s="285"/>
      <c r="G305" s="155" t="str">
        <f t="shared" si="26"/>
        <v/>
      </c>
      <c r="H305" s="156" t="str">
        <f>IF(OR($D305="",$E305=""),"",VLOOKUP($AG305,IC_Req!$A$2:$J$82,5))</f>
        <v/>
      </c>
      <c r="I305" s="285"/>
      <c r="J305" s="155" t="str">
        <f t="shared" si="27"/>
        <v/>
      </c>
      <c r="K305" s="156" t="str">
        <f>IF(OR($D305="",$E305=""),"",VLOOKUP($AG305,IC_Req!$A$2:$J$82,6))</f>
        <v/>
      </c>
      <c r="L305" s="285"/>
      <c r="M305" s="155" t="str">
        <f t="shared" si="28"/>
        <v/>
      </c>
      <c r="N305" s="156" t="str">
        <f>IF(OR($D305="",$E305=""),"",VLOOKUP($AG305,IC_Req!$A$2:$J$82,7))</f>
        <v/>
      </c>
      <c r="O305" s="287"/>
      <c r="P305" s="166" t="str">
        <f t="shared" si="29"/>
        <v/>
      </c>
      <c r="Q305" s="156" t="str">
        <f>IF(OR($D305="",$E305=""),"",VLOOKUP($AG305,IC_Req!$A$2:$J$82,8))</f>
        <v/>
      </c>
      <c r="R305" s="287"/>
      <c r="S305" s="166" t="str">
        <f t="shared" si="30"/>
        <v/>
      </c>
      <c r="T305" s="156" t="str">
        <f>IF(OR($D305="",$E305=""),"",VLOOKUP($AG305,IC_Req!$A$2:$J$82,9))</f>
        <v/>
      </c>
      <c r="U305" s="157" t="str">
        <f t="shared" si="31"/>
        <v/>
      </c>
      <c r="V305" s="158" t="str">
        <f>IF(OR($D305="",$E305="",GlobalParameters!$C$12=""),"",$AC305)</f>
        <v/>
      </c>
      <c r="W305" s="159"/>
      <c r="X305" s="283"/>
      <c r="Y305" s="283"/>
      <c r="Z305" s="283"/>
      <c r="AA305" s="283"/>
      <c r="AB305" s="287"/>
      <c r="AC305" s="160" t="str">
        <f>IF(OR($D305="",$E305="",GlobalParameters!$C$12=""),"",MIN(VLOOKUP($AG305,IC_Req!$A$2:$J$82,10),$AD305))</f>
        <v/>
      </c>
      <c r="AD305" s="283"/>
      <c r="AE305" s="283"/>
      <c r="AF305" s="159"/>
      <c r="AG305" s="134" t="e">
        <f>VLOOKUP($D305,IC_Req!$N$2:$O$10,2)+VLOOKUP($E305,IC_Req!$P$2:$Q$4,2)+VLOOKUP(GlobalParameters!$C$12,IC_Req!$R$2:$S$4,2)</f>
        <v>#N/A</v>
      </c>
    </row>
    <row r="306" spans="1:33" x14ac:dyDescent="0.25">
      <c r="A306" s="133"/>
      <c r="B306" s="283"/>
      <c r="C306" s="283"/>
      <c r="D306" s="284"/>
      <c r="E306" s="284"/>
      <c r="F306" s="285"/>
      <c r="G306" s="155" t="str">
        <f t="shared" si="26"/>
        <v/>
      </c>
      <c r="H306" s="156" t="str">
        <f>IF(OR($D306="",$E306=""),"",VLOOKUP($AG306,IC_Req!$A$2:$J$82,5))</f>
        <v/>
      </c>
      <c r="I306" s="285"/>
      <c r="J306" s="155" t="str">
        <f t="shared" si="27"/>
        <v/>
      </c>
      <c r="K306" s="156" t="str">
        <f>IF(OR($D306="",$E306=""),"",VLOOKUP($AG306,IC_Req!$A$2:$J$82,6))</f>
        <v/>
      </c>
      <c r="L306" s="285"/>
      <c r="M306" s="155" t="str">
        <f t="shared" si="28"/>
        <v/>
      </c>
      <c r="N306" s="156" t="str">
        <f>IF(OR($D306="",$E306=""),"",VLOOKUP($AG306,IC_Req!$A$2:$J$82,7))</f>
        <v/>
      </c>
      <c r="O306" s="287"/>
      <c r="P306" s="166" t="str">
        <f t="shared" si="29"/>
        <v/>
      </c>
      <c r="Q306" s="156" t="str">
        <f>IF(OR($D306="",$E306=""),"",VLOOKUP($AG306,IC_Req!$A$2:$J$82,8))</f>
        <v/>
      </c>
      <c r="R306" s="287"/>
      <c r="S306" s="166" t="str">
        <f t="shared" si="30"/>
        <v/>
      </c>
      <c r="T306" s="156" t="str">
        <f>IF(OR($D306="",$E306=""),"",VLOOKUP($AG306,IC_Req!$A$2:$J$82,9))</f>
        <v/>
      </c>
      <c r="U306" s="157" t="str">
        <f t="shared" si="31"/>
        <v/>
      </c>
      <c r="V306" s="158" t="str">
        <f>IF(OR($D306="",$E306="",GlobalParameters!$C$12=""),"",$AC306)</f>
        <v/>
      </c>
      <c r="W306" s="159"/>
      <c r="X306" s="283"/>
      <c r="Y306" s="283"/>
      <c r="Z306" s="283"/>
      <c r="AA306" s="283"/>
      <c r="AB306" s="287"/>
      <c r="AC306" s="160" t="str">
        <f>IF(OR($D306="",$E306="",GlobalParameters!$C$12=""),"",MIN(VLOOKUP($AG306,IC_Req!$A$2:$J$82,10),$AD306))</f>
        <v/>
      </c>
      <c r="AD306" s="283"/>
      <c r="AE306" s="283"/>
      <c r="AF306" s="159"/>
      <c r="AG306" s="134" t="e">
        <f>VLOOKUP($D306,IC_Req!$N$2:$O$10,2)+VLOOKUP($E306,IC_Req!$P$2:$Q$4,2)+VLOOKUP(GlobalParameters!$C$12,IC_Req!$R$2:$S$4,2)</f>
        <v>#N/A</v>
      </c>
    </row>
    <row r="307" spans="1:33" x14ac:dyDescent="0.25">
      <c r="A307" s="133"/>
      <c r="B307" s="283"/>
      <c r="C307" s="283"/>
      <c r="D307" s="284"/>
      <c r="E307" s="284"/>
      <c r="F307" s="285"/>
      <c r="G307" s="155" t="str">
        <f t="shared" si="26"/>
        <v/>
      </c>
      <c r="H307" s="156" t="str">
        <f>IF(OR($D307="",$E307=""),"",VLOOKUP($AG307,IC_Req!$A$2:$J$82,5))</f>
        <v/>
      </c>
      <c r="I307" s="285"/>
      <c r="J307" s="155" t="str">
        <f t="shared" si="27"/>
        <v/>
      </c>
      <c r="K307" s="156" t="str">
        <f>IF(OR($D307="",$E307=""),"",VLOOKUP($AG307,IC_Req!$A$2:$J$82,6))</f>
        <v/>
      </c>
      <c r="L307" s="285"/>
      <c r="M307" s="155" t="str">
        <f t="shared" si="28"/>
        <v/>
      </c>
      <c r="N307" s="156" t="str">
        <f>IF(OR($D307="",$E307=""),"",VLOOKUP($AG307,IC_Req!$A$2:$J$82,7))</f>
        <v/>
      </c>
      <c r="O307" s="287"/>
      <c r="P307" s="166" t="str">
        <f t="shared" si="29"/>
        <v/>
      </c>
      <c r="Q307" s="156" t="str">
        <f>IF(OR($D307="",$E307=""),"",VLOOKUP($AG307,IC_Req!$A$2:$J$82,8))</f>
        <v/>
      </c>
      <c r="R307" s="287"/>
      <c r="S307" s="166" t="str">
        <f t="shared" si="30"/>
        <v/>
      </c>
      <c r="T307" s="156" t="str">
        <f>IF(OR($D307="",$E307=""),"",VLOOKUP($AG307,IC_Req!$A$2:$J$82,9))</f>
        <v/>
      </c>
      <c r="U307" s="157" t="str">
        <f t="shared" si="31"/>
        <v/>
      </c>
      <c r="V307" s="158" t="str">
        <f>IF(OR($D307="",$E307="",GlobalParameters!$C$12=""),"",$AC307)</f>
        <v/>
      </c>
      <c r="W307" s="159"/>
      <c r="X307" s="283"/>
      <c r="Y307" s="283"/>
      <c r="Z307" s="283"/>
      <c r="AA307" s="283"/>
      <c r="AB307" s="287"/>
      <c r="AC307" s="160" t="str">
        <f>IF(OR($D307="",$E307="",GlobalParameters!$C$12=""),"",MIN(VLOOKUP($AG307,IC_Req!$A$2:$J$82,10),$AD307))</f>
        <v/>
      </c>
      <c r="AD307" s="283"/>
      <c r="AE307" s="283"/>
      <c r="AF307" s="159"/>
      <c r="AG307" s="134" t="e">
        <f>VLOOKUP($D307,IC_Req!$N$2:$O$10,2)+VLOOKUP($E307,IC_Req!$P$2:$Q$4,2)+VLOOKUP(GlobalParameters!$C$12,IC_Req!$R$2:$S$4,2)</f>
        <v>#N/A</v>
      </c>
    </row>
    <row r="308" spans="1:33" x14ac:dyDescent="0.25">
      <c r="A308" s="133"/>
      <c r="B308" s="283"/>
      <c r="C308" s="283"/>
      <c r="D308" s="284"/>
      <c r="E308" s="284"/>
      <c r="F308" s="285"/>
      <c r="G308" s="155" t="str">
        <f t="shared" si="26"/>
        <v/>
      </c>
      <c r="H308" s="156" t="str">
        <f>IF(OR($D308="",$E308=""),"",VLOOKUP($AG308,IC_Req!$A$2:$J$82,5))</f>
        <v/>
      </c>
      <c r="I308" s="285"/>
      <c r="J308" s="155" t="str">
        <f t="shared" si="27"/>
        <v/>
      </c>
      <c r="K308" s="156" t="str">
        <f>IF(OR($D308="",$E308=""),"",VLOOKUP($AG308,IC_Req!$A$2:$J$82,6))</f>
        <v/>
      </c>
      <c r="L308" s="285"/>
      <c r="M308" s="155" t="str">
        <f t="shared" si="28"/>
        <v/>
      </c>
      <c r="N308" s="156" t="str">
        <f>IF(OR($D308="",$E308=""),"",VLOOKUP($AG308,IC_Req!$A$2:$J$82,7))</f>
        <v/>
      </c>
      <c r="O308" s="287"/>
      <c r="P308" s="166" t="str">
        <f t="shared" si="29"/>
        <v/>
      </c>
      <c r="Q308" s="156" t="str">
        <f>IF(OR($D308="",$E308=""),"",VLOOKUP($AG308,IC_Req!$A$2:$J$82,8))</f>
        <v/>
      </c>
      <c r="R308" s="287"/>
      <c r="S308" s="166" t="str">
        <f t="shared" si="30"/>
        <v/>
      </c>
      <c r="T308" s="156" t="str">
        <f>IF(OR($D308="",$E308=""),"",VLOOKUP($AG308,IC_Req!$A$2:$J$82,9))</f>
        <v/>
      </c>
      <c r="U308" s="157" t="str">
        <f t="shared" si="31"/>
        <v/>
      </c>
      <c r="V308" s="158" t="str">
        <f>IF(OR($D308="",$E308="",GlobalParameters!$C$12=""),"",$AC308)</f>
        <v/>
      </c>
      <c r="W308" s="159"/>
      <c r="X308" s="283"/>
      <c r="Y308" s="283"/>
      <c r="Z308" s="283"/>
      <c r="AA308" s="283"/>
      <c r="AB308" s="287"/>
      <c r="AC308" s="160" t="str">
        <f>IF(OR($D308="",$E308="",GlobalParameters!$C$12=""),"",MIN(VLOOKUP($AG308,IC_Req!$A$2:$J$82,10),$AD308))</f>
        <v/>
      </c>
      <c r="AD308" s="283"/>
      <c r="AE308" s="283"/>
      <c r="AF308" s="159"/>
      <c r="AG308" s="134" t="e">
        <f>VLOOKUP($D308,IC_Req!$N$2:$O$10,2)+VLOOKUP($E308,IC_Req!$P$2:$Q$4,2)+VLOOKUP(GlobalParameters!$C$12,IC_Req!$R$2:$S$4,2)</f>
        <v>#N/A</v>
      </c>
    </row>
    <row r="309" spans="1:33" x14ac:dyDescent="0.25">
      <c r="A309" s="133"/>
      <c r="B309" s="283"/>
      <c r="C309" s="283"/>
      <c r="D309" s="284"/>
      <c r="E309" s="284"/>
      <c r="F309" s="285"/>
      <c r="G309" s="155" t="str">
        <f t="shared" si="26"/>
        <v/>
      </c>
      <c r="H309" s="156" t="str">
        <f>IF(OR($D309="",$E309=""),"",VLOOKUP($AG309,IC_Req!$A$2:$J$82,5))</f>
        <v/>
      </c>
      <c r="I309" s="285"/>
      <c r="J309" s="155" t="str">
        <f t="shared" si="27"/>
        <v/>
      </c>
      <c r="K309" s="156" t="str">
        <f>IF(OR($D309="",$E309=""),"",VLOOKUP($AG309,IC_Req!$A$2:$J$82,6))</f>
        <v/>
      </c>
      <c r="L309" s="285"/>
      <c r="M309" s="155" t="str">
        <f t="shared" si="28"/>
        <v/>
      </c>
      <c r="N309" s="156" t="str">
        <f>IF(OR($D309="",$E309=""),"",VLOOKUP($AG309,IC_Req!$A$2:$J$82,7))</f>
        <v/>
      </c>
      <c r="O309" s="287"/>
      <c r="P309" s="166" t="str">
        <f t="shared" si="29"/>
        <v/>
      </c>
      <c r="Q309" s="156" t="str">
        <f>IF(OR($D309="",$E309=""),"",VLOOKUP($AG309,IC_Req!$A$2:$J$82,8))</f>
        <v/>
      </c>
      <c r="R309" s="287"/>
      <c r="S309" s="166" t="str">
        <f t="shared" si="30"/>
        <v/>
      </c>
      <c r="T309" s="156" t="str">
        <f>IF(OR($D309="",$E309=""),"",VLOOKUP($AG309,IC_Req!$A$2:$J$82,9))</f>
        <v/>
      </c>
      <c r="U309" s="157" t="str">
        <f t="shared" si="31"/>
        <v/>
      </c>
      <c r="V309" s="158" t="str">
        <f>IF(OR($D309="",$E309="",GlobalParameters!$C$12=""),"",$AC309)</f>
        <v/>
      </c>
      <c r="W309" s="159"/>
      <c r="X309" s="283"/>
      <c r="Y309" s="283"/>
      <c r="Z309" s="283"/>
      <c r="AA309" s="283"/>
      <c r="AB309" s="287"/>
      <c r="AC309" s="160" t="str">
        <f>IF(OR($D309="",$E309="",GlobalParameters!$C$12=""),"",MIN(VLOOKUP($AG309,IC_Req!$A$2:$J$82,10),$AD309))</f>
        <v/>
      </c>
      <c r="AD309" s="283"/>
      <c r="AE309" s="283"/>
      <c r="AF309" s="159"/>
      <c r="AG309" s="134" t="e">
        <f>VLOOKUP($D309,IC_Req!$N$2:$O$10,2)+VLOOKUP($E309,IC_Req!$P$2:$Q$4,2)+VLOOKUP(GlobalParameters!$C$12,IC_Req!$R$2:$S$4,2)</f>
        <v>#N/A</v>
      </c>
    </row>
    <row r="310" spans="1:33" x14ac:dyDescent="0.25">
      <c r="A310" s="133"/>
      <c r="B310" s="283"/>
      <c r="C310" s="283"/>
      <c r="D310" s="284"/>
      <c r="E310" s="284"/>
      <c r="F310" s="285"/>
      <c r="G310" s="155" t="str">
        <f t="shared" si="26"/>
        <v/>
      </c>
      <c r="H310" s="156" t="str">
        <f>IF(OR($D310="",$E310=""),"",VLOOKUP($AG310,IC_Req!$A$2:$J$82,5))</f>
        <v/>
      </c>
      <c r="I310" s="285"/>
      <c r="J310" s="155" t="str">
        <f t="shared" si="27"/>
        <v/>
      </c>
      <c r="K310" s="156" t="str">
        <f>IF(OR($D310="",$E310=""),"",VLOOKUP($AG310,IC_Req!$A$2:$J$82,6))</f>
        <v/>
      </c>
      <c r="L310" s="285"/>
      <c r="M310" s="155" t="str">
        <f t="shared" si="28"/>
        <v/>
      </c>
      <c r="N310" s="156" t="str">
        <f>IF(OR($D310="",$E310=""),"",VLOOKUP($AG310,IC_Req!$A$2:$J$82,7))</f>
        <v/>
      </c>
      <c r="O310" s="287"/>
      <c r="P310" s="166" t="str">
        <f t="shared" si="29"/>
        <v/>
      </c>
      <c r="Q310" s="156" t="str">
        <f>IF(OR($D310="",$E310=""),"",VLOOKUP($AG310,IC_Req!$A$2:$J$82,8))</f>
        <v/>
      </c>
      <c r="R310" s="287"/>
      <c r="S310" s="166" t="str">
        <f t="shared" si="30"/>
        <v/>
      </c>
      <c r="T310" s="156" t="str">
        <f>IF(OR($D310="",$E310=""),"",VLOOKUP($AG310,IC_Req!$A$2:$J$82,9))</f>
        <v/>
      </c>
      <c r="U310" s="157" t="str">
        <f t="shared" si="31"/>
        <v/>
      </c>
      <c r="V310" s="158" t="str">
        <f>IF(OR($D310="",$E310="",GlobalParameters!$C$12=""),"",$AC310)</f>
        <v/>
      </c>
      <c r="W310" s="159"/>
      <c r="X310" s="283"/>
      <c r="Y310" s="283"/>
      <c r="Z310" s="283"/>
      <c r="AA310" s="283"/>
      <c r="AB310" s="287"/>
      <c r="AC310" s="160" t="str">
        <f>IF(OR($D310="",$E310="",GlobalParameters!$C$12=""),"",MIN(VLOOKUP($AG310,IC_Req!$A$2:$J$82,10),$AD310))</f>
        <v/>
      </c>
      <c r="AD310" s="283"/>
      <c r="AE310" s="283"/>
      <c r="AF310" s="159"/>
      <c r="AG310" s="134" t="e">
        <f>VLOOKUP($D310,IC_Req!$N$2:$O$10,2)+VLOOKUP($E310,IC_Req!$P$2:$Q$4,2)+VLOOKUP(GlobalParameters!$C$12,IC_Req!$R$2:$S$4,2)</f>
        <v>#N/A</v>
      </c>
    </row>
    <row r="311" spans="1:33" x14ac:dyDescent="0.25">
      <c r="A311" s="133"/>
      <c r="B311" s="283"/>
      <c r="C311" s="283"/>
      <c r="D311" s="284"/>
      <c r="E311" s="284"/>
      <c r="F311" s="285"/>
      <c r="G311" s="155" t="str">
        <f t="shared" si="26"/>
        <v/>
      </c>
      <c r="H311" s="156" t="str">
        <f>IF(OR($D311="",$E311=""),"",VLOOKUP($AG311,IC_Req!$A$2:$J$82,5))</f>
        <v/>
      </c>
      <c r="I311" s="285"/>
      <c r="J311" s="155" t="str">
        <f t="shared" si="27"/>
        <v/>
      </c>
      <c r="K311" s="156" t="str">
        <f>IF(OR($D311="",$E311=""),"",VLOOKUP($AG311,IC_Req!$A$2:$J$82,6))</f>
        <v/>
      </c>
      <c r="L311" s="285"/>
      <c r="M311" s="155" t="str">
        <f t="shared" si="28"/>
        <v/>
      </c>
      <c r="N311" s="156" t="str">
        <f>IF(OR($D311="",$E311=""),"",VLOOKUP($AG311,IC_Req!$A$2:$J$82,7))</f>
        <v/>
      </c>
      <c r="O311" s="287"/>
      <c r="P311" s="166" t="str">
        <f t="shared" si="29"/>
        <v/>
      </c>
      <c r="Q311" s="156" t="str">
        <f>IF(OR($D311="",$E311=""),"",VLOOKUP($AG311,IC_Req!$A$2:$J$82,8))</f>
        <v/>
      </c>
      <c r="R311" s="287"/>
      <c r="S311" s="166" t="str">
        <f t="shared" si="30"/>
        <v/>
      </c>
      <c r="T311" s="156" t="str">
        <f>IF(OR($D311="",$E311=""),"",VLOOKUP($AG311,IC_Req!$A$2:$J$82,9))</f>
        <v/>
      </c>
      <c r="U311" s="157" t="str">
        <f t="shared" si="31"/>
        <v/>
      </c>
      <c r="V311" s="158" t="str">
        <f>IF(OR($D311="",$E311="",GlobalParameters!$C$12=""),"",$AC311)</f>
        <v/>
      </c>
      <c r="W311" s="159"/>
      <c r="X311" s="283"/>
      <c r="Y311" s="283"/>
      <c r="Z311" s="283"/>
      <c r="AA311" s="283"/>
      <c r="AB311" s="287"/>
      <c r="AC311" s="160" t="str">
        <f>IF(OR($D311="",$E311="",GlobalParameters!$C$12=""),"",MIN(VLOOKUP($AG311,IC_Req!$A$2:$J$82,10),$AD311))</f>
        <v/>
      </c>
      <c r="AD311" s="283"/>
      <c r="AE311" s="283"/>
      <c r="AF311" s="159"/>
      <c r="AG311" s="134" t="e">
        <f>VLOOKUP($D311,IC_Req!$N$2:$O$10,2)+VLOOKUP($E311,IC_Req!$P$2:$Q$4,2)+VLOOKUP(GlobalParameters!$C$12,IC_Req!$R$2:$S$4,2)</f>
        <v>#N/A</v>
      </c>
    </row>
    <row r="312" spans="1:33" x14ac:dyDescent="0.25">
      <c r="A312" s="133"/>
      <c r="B312" s="283"/>
      <c r="C312" s="283"/>
      <c r="D312" s="284"/>
      <c r="E312" s="284"/>
      <c r="F312" s="285"/>
      <c r="G312" s="155" t="str">
        <f t="shared" si="26"/>
        <v/>
      </c>
      <c r="H312" s="156" t="str">
        <f>IF(OR($D312="",$E312=""),"",VLOOKUP($AG312,IC_Req!$A$2:$J$82,5))</f>
        <v/>
      </c>
      <c r="I312" s="285"/>
      <c r="J312" s="155" t="str">
        <f t="shared" si="27"/>
        <v/>
      </c>
      <c r="K312" s="156" t="str">
        <f>IF(OR($D312="",$E312=""),"",VLOOKUP($AG312,IC_Req!$A$2:$J$82,6))</f>
        <v/>
      </c>
      <c r="L312" s="285"/>
      <c r="M312" s="155" t="str">
        <f t="shared" si="28"/>
        <v/>
      </c>
      <c r="N312" s="156" t="str">
        <f>IF(OR($D312="",$E312=""),"",VLOOKUP($AG312,IC_Req!$A$2:$J$82,7))</f>
        <v/>
      </c>
      <c r="O312" s="287"/>
      <c r="P312" s="166" t="str">
        <f t="shared" si="29"/>
        <v/>
      </c>
      <c r="Q312" s="156" t="str">
        <f>IF(OR($D312="",$E312=""),"",VLOOKUP($AG312,IC_Req!$A$2:$J$82,8))</f>
        <v/>
      </c>
      <c r="R312" s="287"/>
      <c r="S312" s="166" t="str">
        <f t="shared" si="30"/>
        <v/>
      </c>
      <c r="T312" s="156" t="str">
        <f>IF(OR($D312="",$E312=""),"",VLOOKUP($AG312,IC_Req!$A$2:$J$82,9))</f>
        <v/>
      </c>
      <c r="U312" s="157" t="str">
        <f t="shared" si="31"/>
        <v/>
      </c>
      <c r="V312" s="158" t="str">
        <f>IF(OR($D312="",$E312="",GlobalParameters!$C$12=""),"",$AC312)</f>
        <v/>
      </c>
      <c r="W312" s="159"/>
      <c r="X312" s="283"/>
      <c r="Y312" s="283"/>
      <c r="Z312" s="283"/>
      <c r="AA312" s="283"/>
      <c r="AB312" s="287"/>
      <c r="AC312" s="160" t="str">
        <f>IF(OR($D312="",$E312="",GlobalParameters!$C$12=""),"",MIN(VLOOKUP($AG312,IC_Req!$A$2:$J$82,10),$AD312))</f>
        <v/>
      </c>
      <c r="AD312" s="283"/>
      <c r="AE312" s="283"/>
      <c r="AF312" s="159"/>
      <c r="AG312" s="134" t="e">
        <f>VLOOKUP($D312,IC_Req!$N$2:$O$10,2)+VLOOKUP($E312,IC_Req!$P$2:$Q$4,2)+VLOOKUP(GlobalParameters!$C$12,IC_Req!$R$2:$S$4,2)</f>
        <v>#N/A</v>
      </c>
    </row>
    <row r="313" spans="1:33"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row>
    <row r="314" spans="1:33"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row>
    <row r="315" spans="1:33"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row>
    <row r="316" spans="1:33"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row>
    <row r="317" spans="1:33"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row>
    <row r="318" spans="1:33"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row>
    <row r="319" spans="1:33"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row>
    <row r="320" spans="1:33"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row>
    <row r="321" spans="1:32"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row>
    <row r="322" spans="1:32"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row>
  </sheetData>
  <sheetProtection password="C070" sheet="1" objects="1" scenarios="1"/>
  <mergeCells count="17">
    <mergeCell ref="O11:Q11"/>
    <mergeCell ref="K4:N4"/>
    <mergeCell ref="X11:AD11"/>
    <mergeCell ref="H5:J5"/>
    <mergeCell ref="K5:N5"/>
    <mergeCell ref="R11:T11"/>
    <mergeCell ref="U11:V11"/>
    <mergeCell ref="C3:E3"/>
    <mergeCell ref="H3:J3"/>
    <mergeCell ref="K3:N3"/>
    <mergeCell ref="C4:E4"/>
    <mergeCell ref="H4:J4"/>
    <mergeCell ref="C6:E6"/>
    <mergeCell ref="H6:J6"/>
    <mergeCell ref="F11:H11"/>
    <mergeCell ref="I11:K11"/>
    <mergeCell ref="L11:N11"/>
  </mergeCells>
  <conditionalFormatting sqref="G13:H312 X13:X312">
    <cfRule type="expression" dxfId="391" priority="1717">
      <formula>$AG13&gt;=900</formula>
    </cfRule>
  </conditionalFormatting>
  <conditionalFormatting sqref="J13:K312 Y13:Y312">
    <cfRule type="expression" dxfId="390" priority="1714">
      <formula>OR($AG13&lt;300,$AG13&gt;=500)</formula>
    </cfRule>
  </conditionalFormatting>
  <conditionalFormatting sqref="M13:N312 Z13:Z312">
    <cfRule type="expression" dxfId="389" priority="1713">
      <formula>$AG13&gt;=900</formula>
    </cfRule>
  </conditionalFormatting>
  <conditionalFormatting sqref="P13:Q312 AA13:AA312">
    <cfRule type="expression" dxfId="388" priority="1703">
      <formula>$AG13&gt;=900</formula>
    </cfRule>
  </conditionalFormatting>
  <conditionalFormatting sqref="S13:T312 AB13:AB312">
    <cfRule type="expression" dxfId="387" priority="1697">
      <formula>$AG13&gt;=700</formula>
    </cfRule>
  </conditionalFormatting>
  <conditionalFormatting sqref="F13:F312">
    <cfRule type="expression" dxfId="386" priority="3889">
      <formula>$AG13&gt;=900</formula>
    </cfRule>
    <cfRule type="expression" dxfId="385" priority="3890">
      <formula>OR($F13="",$G13="")</formula>
    </cfRule>
    <cfRule type="cellIs" dxfId="384" priority="3891" operator="between">
      <formula>0</formula>
      <formula>$G13</formula>
    </cfRule>
    <cfRule type="cellIs" dxfId="383" priority="3892" operator="greaterThan">
      <formula>$G13</formula>
    </cfRule>
  </conditionalFormatting>
  <conditionalFormatting sqref="I13:I312">
    <cfRule type="expression" dxfId="382" priority="3897">
      <formula>OR($AG13&lt;300,$AG13&gt;=500)</formula>
    </cfRule>
    <cfRule type="expression" dxfId="381" priority="3898">
      <formula>OR($I13="",$J13="")</formula>
    </cfRule>
    <cfRule type="cellIs" dxfId="380" priority="3899" operator="between">
      <formula>0</formula>
      <formula>$J13</formula>
    </cfRule>
    <cfRule type="cellIs" dxfId="379" priority="3900" operator="greaterThan">
      <formula>$J13</formula>
    </cfRule>
  </conditionalFormatting>
  <conditionalFormatting sqref="L13:L312">
    <cfRule type="expression" dxfId="378" priority="3893">
      <formula>$AG13&gt;=900</formula>
    </cfRule>
    <cfRule type="expression" dxfId="377" priority="3894">
      <formula>OR($L13="",$M13="")</formula>
    </cfRule>
    <cfRule type="cellIs" dxfId="376" priority="3895" operator="between">
      <formula>0</formula>
      <formula>$M13</formula>
    </cfRule>
    <cfRule type="cellIs" dxfId="375" priority="3896" operator="greaterThan">
      <formula>$M13</formula>
    </cfRule>
  </conditionalFormatting>
  <conditionalFormatting sqref="O13:O312">
    <cfRule type="expression" dxfId="374" priority="3902">
      <formula>$AG13&gt;=900</formula>
    </cfRule>
    <cfRule type="expression" dxfId="373" priority="3903">
      <formula>OR($O13="",$P13="")</formula>
    </cfRule>
    <cfRule type="cellIs" dxfId="372" priority="3904" operator="between">
      <formula>0</formula>
      <formula>$P13</formula>
    </cfRule>
    <cfRule type="cellIs" dxfId="371" priority="3905" operator="greaterThan">
      <formula>$P13</formula>
    </cfRule>
  </conditionalFormatting>
  <conditionalFormatting sqref="R13:R312">
    <cfRule type="expression" dxfId="370" priority="3906">
      <formula>$AG13&gt;=700</formula>
    </cfRule>
    <cfRule type="expression" dxfId="369" priority="3907">
      <formula>OR($R13="",$S13="")</formula>
    </cfRule>
    <cfRule type="cellIs" dxfId="368" priority="3908" operator="between">
      <formula>0</formula>
      <formula>$S13</formula>
    </cfRule>
    <cfRule type="cellIs" dxfId="367" priority="3909" operator="greaterThan">
      <formula>$S13</formula>
    </cfRule>
  </conditionalFormatting>
  <conditionalFormatting sqref="U13:U312">
    <cfRule type="expression" dxfId="366" priority="1719">
      <formula>OR($U13="",$V13="")</formula>
    </cfRule>
    <cfRule type="cellIs" dxfId="365" priority="1720" operator="between">
      <formula>0</formula>
      <formula>$V13</formula>
    </cfRule>
    <cfRule type="cellIs" dxfId="364" priority="1721" operator="greaterThan">
      <formula>$V13</formula>
    </cfRule>
  </conditionalFormatting>
  <dataValidations count="5">
    <dataValidation type="decimal" operator="greaterThanOrEqual" allowBlank="1" showInputMessage="1" showErrorMessage="1" error="Data must be a numeric value greater than or equal to 0" sqref="I13:I312 L13:L312 O13:O312 R13:R312 X13:Z312 AB13:AB312 AD13:AD312 F13:F312">
      <formula1>0</formula1>
    </dataValidation>
    <dataValidation type="decimal" operator="greaterThanOrEqual" allowBlank="1" showInputMessage="1" showErrorMessage="1" error="Data must be a numeric value greaterthan or equal to 0" sqref="AA13:AA312">
      <formula1>0</formula1>
    </dataValidation>
    <dataValidation type="decimal" allowBlank="1" showInputMessage="1" showErrorMessage="1" error="Data must be a numeric value" prompt="Enter the temperature rise from the ambient (reference) to the component junction" sqref="AE13:AE312">
      <formula1>-500</formula1>
      <formula2>500</formula2>
    </dataValidation>
    <dataValidation type="list" allowBlank="1" showInputMessage="1" showErrorMessage="1" sqref="D13:D312">
      <formula1>$AJ$13:$AJ$21</formula1>
    </dataValidation>
    <dataValidation type="list" allowBlank="1" showInputMessage="1" showErrorMessage="1" sqref="E13:E312">
      <formula1>$AK$13:$AK$15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AK322"/>
  <sheetViews>
    <sheetView workbookViewId="0">
      <pane ySplit="12" topLeftCell="A13" activePane="bottomLeft" state="frozen"/>
      <selection pane="bottomLeft" activeCell="B13" sqref="B13"/>
    </sheetView>
  </sheetViews>
  <sheetFormatPr defaultRowHeight="15" x14ac:dyDescent="0.25"/>
  <cols>
    <col min="1" max="1" width="3.140625" style="134" customWidth="1"/>
    <col min="2" max="2" width="9.140625" style="134" customWidth="1"/>
    <col min="3" max="3" width="23.42578125" style="134" customWidth="1"/>
    <col min="4" max="5" width="30.7109375" style="134" customWidth="1"/>
    <col min="6" max="6" width="15.7109375" style="134" customWidth="1"/>
    <col min="7" max="24" width="9.140625" style="134"/>
    <col min="25" max="25" width="9.7109375" style="134" customWidth="1"/>
    <col min="26" max="31" width="9.140625" style="134"/>
    <col min="32" max="32" width="9.140625" style="134" hidden="1" customWidth="1"/>
    <col min="33" max="34" width="9.140625" style="134"/>
    <col min="35" max="35" width="0" style="178" hidden="1" customWidth="1"/>
    <col min="36" max="36" width="0" style="134" hidden="1" customWidth="1"/>
    <col min="37" max="37" width="0" style="178" hidden="1" customWidth="1"/>
    <col min="38" max="16384" width="9.140625" style="134"/>
  </cols>
  <sheetData>
    <row r="1" spans="1:37"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7"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row>
    <row r="3" spans="1:37" ht="15.75" thickBot="1" x14ac:dyDescent="0.3">
      <c r="A3" s="133"/>
      <c r="B3" s="133"/>
      <c r="C3" s="238" t="s">
        <v>17</v>
      </c>
      <c r="D3" s="220"/>
      <c r="E3" s="220"/>
      <c r="F3" s="221"/>
      <c r="G3" s="135"/>
      <c r="H3" s="135"/>
      <c r="I3" s="238" t="s">
        <v>19</v>
      </c>
      <c r="J3" s="242"/>
      <c r="K3" s="243"/>
      <c r="L3" s="244" t="str">
        <f>IF(GlobalParameters!$C$8="","",GlobalParameters!$C$8)</f>
        <v/>
      </c>
      <c r="M3" s="288"/>
      <c r="N3" s="288"/>
      <c r="O3" s="289"/>
      <c r="P3" s="135"/>
      <c r="Q3" s="224" t="s">
        <v>325</v>
      </c>
      <c r="R3" s="225"/>
      <c r="S3" s="225"/>
      <c r="T3" s="225"/>
      <c r="U3" s="225"/>
      <c r="V3" s="225"/>
      <c r="W3" s="225"/>
      <c r="X3" s="225"/>
      <c r="Y3" s="225"/>
      <c r="Z3" s="225"/>
      <c r="AA3" s="225"/>
      <c r="AB3" s="226"/>
      <c r="AC3" s="133"/>
      <c r="AD3" s="133"/>
      <c r="AE3" s="133"/>
    </row>
    <row r="4" spans="1:37" ht="15.75" thickBot="1" x14ac:dyDescent="0.3">
      <c r="A4" s="133"/>
      <c r="B4" s="133"/>
      <c r="C4" s="238" t="s">
        <v>18</v>
      </c>
      <c r="D4" s="220"/>
      <c r="E4" s="220"/>
      <c r="F4" s="221"/>
      <c r="G4" s="135"/>
      <c r="H4" s="136"/>
      <c r="I4" s="238" t="s">
        <v>20</v>
      </c>
      <c r="J4" s="242"/>
      <c r="K4" s="243"/>
      <c r="L4" s="244" t="str">
        <f>IF(GlobalParameters!$E$8="","",GlobalParameters!$E$8)</f>
        <v/>
      </c>
      <c r="M4" s="288"/>
      <c r="N4" s="288"/>
      <c r="O4" s="289"/>
      <c r="P4" s="163"/>
      <c r="Q4" s="227" t="s">
        <v>338</v>
      </c>
      <c r="R4" s="228"/>
      <c r="S4" s="228"/>
      <c r="T4" s="228"/>
      <c r="U4" s="228"/>
      <c r="V4" s="228"/>
      <c r="W4" s="228"/>
      <c r="X4" s="228"/>
      <c r="Y4" s="228"/>
      <c r="Z4" s="228"/>
      <c r="AA4" s="228"/>
      <c r="AB4" s="229"/>
      <c r="AC4" s="133"/>
      <c r="AD4" s="133"/>
      <c r="AE4" s="133"/>
    </row>
    <row r="5" spans="1:37" ht="15.75" thickBot="1" x14ac:dyDescent="0.3">
      <c r="A5" s="133"/>
      <c r="B5" s="133"/>
      <c r="C5" s="133"/>
      <c r="D5" s="133"/>
      <c r="E5" s="133"/>
      <c r="F5" s="133"/>
      <c r="G5" s="133"/>
      <c r="H5" s="133"/>
      <c r="I5" s="238" t="s">
        <v>21</v>
      </c>
      <c r="J5" s="220"/>
      <c r="K5" s="221"/>
      <c r="L5" s="244" t="str">
        <f>IF(GlobalParameters!$C$12="","",GlobalParameters!$C$12)</f>
        <v/>
      </c>
      <c r="M5" s="247"/>
      <c r="N5" s="247"/>
      <c r="O5" s="248"/>
      <c r="P5" s="135"/>
      <c r="Q5" s="227" t="s">
        <v>345</v>
      </c>
      <c r="R5" s="228"/>
      <c r="S5" s="228"/>
      <c r="T5" s="228"/>
      <c r="U5" s="228"/>
      <c r="V5" s="228"/>
      <c r="W5" s="228"/>
      <c r="X5" s="228"/>
      <c r="Y5" s="228"/>
      <c r="Z5" s="228"/>
      <c r="AA5" s="228"/>
      <c r="AB5" s="229"/>
      <c r="AC5" s="133"/>
      <c r="AD5" s="133"/>
      <c r="AE5" s="133"/>
    </row>
    <row r="6" spans="1:37" ht="15.75" customHeight="1" thickBot="1" x14ac:dyDescent="0.3">
      <c r="A6" s="133"/>
      <c r="B6" s="133"/>
      <c r="C6" s="239" t="s">
        <v>217</v>
      </c>
      <c r="D6" s="240"/>
      <c r="E6" s="240"/>
      <c r="F6" s="241"/>
      <c r="G6" s="137"/>
      <c r="H6" s="137"/>
      <c r="I6" s="238" t="s">
        <v>337</v>
      </c>
      <c r="J6" s="242"/>
      <c r="K6" s="243"/>
      <c r="L6" s="138" t="str">
        <f>IF(GlobalParameters!$K$11="","",GlobalParameters!$K$11)</f>
        <v/>
      </c>
      <c r="M6" s="133"/>
      <c r="N6" s="133"/>
      <c r="O6" s="133"/>
      <c r="P6" s="133"/>
      <c r="Q6" s="233" t="s">
        <v>346</v>
      </c>
      <c r="R6" s="234"/>
      <c r="S6" s="234"/>
      <c r="T6" s="234"/>
      <c r="U6" s="234"/>
      <c r="V6" s="234"/>
      <c r="W6" s="234"/>
      <c r="X6" s="234"/>
      <c r="Y6" s="234"/>
      <c r="Z6" s="234"/>
      <c r="AA6" s="234"/>
      <c r="AB6" s="235"/>
      <c r="AC6" s="133"/>
      <c r="AD6" s="133"/>
      <c r="AE6" s="133"/>
    </row>
    <row r="7" spans="1:37" x14ac:dyDescent="0.25">
      <c r="A7" s="133"/>
      <c r="B7" s="133"/>
      <c r="C7" s="139"/>
      <c r="D7" s="184"/>
      <c r="E7" s="184"/>
      <c r="F7" s="184"/>
      <c r="G7" s="135"/>
      <c r="H7" s="135"/>
      <c r="I7" s="136"/>
      <c r="J7" s="133"/>
      <c r="K7" s="133"/>
      <c r="L7" s="133"/>
      <c r="M7" s="133"/>
      <c r="N7" s="133"/>
      <c r="O7" s="133"/>
      <c r="P7" s="133"/>
      <c r="Q7" s="133"/>
      <c r="R7" s="133"/>
      <c r="S7" s="133"/>
      <c r="T7" s="133"/>
      <c r="U7" s="133"/>
      <c r="V7" s="133"/>
      <c r="W7" s="133"/>
      <c r="X7" s="133"/>
      <c r="Y7" s="133"/>
      <c r="Z7" s="133"/>
      <c r="AA7" s="133"/>
      <c r="AB7" s="133"/>
      <c r="AC7" s="133"/>
      <c r="AD7" s="133"/>
      <c r="AE7" s="133"/>
    </row>
    <row r="8" spans="1:37" x14ac:dyDescent="0.25">
      <c r="A8" s="133"/>
      <c r="B8" s="141" t="s">
        <v>301</v>
      </c>
      <c r="C8" s="142" t="s">
        <v>300</v>
      </c>
      <c r="D8" s="135"/>
      <c r="E8" s="135"/>
      <c r="F8" s="135"/>
      <c r="G8" s="136" t="s">
        <v>398</v>
      </c>
      <c r="H8" s="135"/>
      <c r="I8" s="136"/>
      <c r="J8" s="133"/>
      <c r="K8" s="133"/>
      <c r="L8" s="133"/>
      <c r="M8" s="133"/>
      <c r="N8" s="133"/>
      <c r="O8" s="133"/>
      <c r="P8" s="133"/>
      <c r="Q8" s="133"/>
      <c r="R8" s="133"/>
      <c r="S8" s="133"/>
      <c r="T8" s="133"/>
      <c r="U8" s="133"/>
      <c r="V8" s="133"/>
      <c r="W8" s="133"/>
      <c r="X8" s="133"/>
      <c r="Y8" s="133"/>
      <c r="Z8" s="133"/>
      <c r="AA8" s="133"/>
      <c r="AB8" s="133"/>
      <c r="AC8" s="133"/>
      <c r="AD8" s="133"/>
      <c r="AE8" s="133"/>
    </row>
    <row r="9" spans="1:37" x14ac:dyDescent="0.25">
      <c r="A9" s="133"/>
      <c r="B9" s="133"/>
      <c r="C9" s="143" t="s">
        <v>200</v>
      </c>
      <c r="D9" s="135"/>
      <c r="E9" s="135"/>
      <c r="F9" s="135"/>
      <c r="G9" s="135"/>
      <c r="H9" s="135"/>
      <c r="I9" s="136"/>
      <c r="J9" s="133"/>
      <c r="K9" s="133"/>
      <c r="L9" s="133"/>
      <c r="M9" s="133"/>
      <c r="N9" s="133"/>
      <c r="O9" s="133"/>
      <c r="P9" s="133"/>
      <c r="Q9" s="133"/>
      <c r="R9" s="133"/>
      <c r="S9" s="133"/>
      <c r="T9" s="133"/>
      <c r="U9" s="133"/>
      <c r="V9" s="133"/>
      <c r="W9" s="133"/>
      <c r="X9" s="133"/>
      <c r="Y9" s="133"/>
      <c r="Z9" s="133"/>
      <c r="AA9" s="133"/>
      <c r="AB9" s="133"/>
      <c r="AC9" s="133"/>
      <c r="AD9" s="133"/>
      <c r="AE9" s="133"/>
    </row>
    <row r="10" spans="1:37"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row>
    <row r="11" spans="1:37" ht="30" customHeight="1" x14ac:dyDescent="0.35">
      <c r="A11" s="133"/>
      <c r="B11" s="133"/>
      <c r="C11" s="133"/>
      <c r="D11" s="133"/>
      <c r="E11" s="133"/>
      <c r="F11" s="133"/>
      <c r="G11" s="256" t="s">
        <v>303</v>
      </c>
      <c r="H11" s="263"/>
      <c r="I11" s="264"/>
      <c r="J11" s="256" t="s">
        <v>24</v>
      </c>
      <c r="K11" s="265"/>
      <c r="L11" s="266"/>
      <c r="M11" s="236" t="s">
        <v>214</v>
      </c>
      <c r="N11" s="236"/>
      <c r="O11" s="237"/>
      <c r="P11" s="256" t="s">
        <v>305</v>
      </c>
      <c r="Q11" s="265"/>
      <c r="R11" s="266"/>
      <c r="S11" s="261" t="s">
        <v>135</v>
      </c>
      <c r="T11" s="262"/>
      <c r="U11" s="133"/>
      <c r="V11" s="230" t="s">
        <v>302</v>
      </c>
      <c r="W11" s="231"/>
      <c r="X11" s="231"/>
      <c r="Y11" s="231"/>
      <c r="Z11" s="231"/>
      <c r="AA11" s="231"/>
      <c r="AB11" s="231"/>
      <c r="AC11" s="232"/>
      <c r="AD11" s="133"/>
      <c r="AE11" s="133"/>
      <c r="AF11" s="151"/>
    </row>
    <row r="12" spans="1:37" ht="75" x14ac:dyDescent="0.25">
      <c r="A12" s="144"/>
      <c r="B12" s="145" t="s">
        <v>22</v>
      </c>
      <c r="C12" s="145" t="s">
        <v>23</v>
      </c>
      <c r="D12" s="145" t="s">
        <v>25</v>
      </c>
      <c r="E12" s="168" t="s">
        <v>208</v>
      </c>
      <c r="F12" s="145" t="s">
        <v>132</v>
      </c>
      <c r="G12" s="146" t="s">
        <v>133</v>
      </c>
      <c r="H12" s="146" t="s">
        <v>134</v>
      </c>
      <c r="I12" s="146" t="s">
        <v>28</v>
      </c>
      <c r="J12" s="146" t="s">
        <v>26</v>
      </c>
      <c r="K12" s="146" t="s">
        <v>27</v>
      </c>
      <c r="L12" s="146" t="s">
        <v>28</v>
      </c>
      <c r="M12" s="146" t="s">
        <v>133</v>
      </c>
      <c r="N12" s="146" t="s">
        <v>134</v>
      </c>
      <c r="O12" s="146" t="s">
        <v>28</v>
      </c>
      <c r="P12" s="146" t="s">
        <v>86</v>
      </c>
      <c r="Q12" s="146" t="s">
        <v>87</v>
      </c>
      <c r="R12" s="146" t="s">
        <v>28</v>
      </c>
      <c r="S12" s="146" t="s">
        <v>32</v>
      </c>
      <c r="T12" s="146" t="s">
        <v>33</v>
      </c>
      <c r="U12" s="148"/>
      <c r="V12" s="149" t="s">
        <v>268</v>
      </c>
      <c r="W12" s="149" t="s">
        <v>215</v>
      </c>
      <c r="X12" s="149" t="s">
        <v>269</v>
      </c>
      <c r="Y12" s="149" t="s">
        <v>93</v>
      </c>
      <c r="Z12" s="150" t="s">
        <v>352</v>
      </c>
      <c r="AA12" s="150" t="s">
        <v>341</v>
      </c>
      <c r="AB12" s="150" t="s">
        <v>342</v>
      </c>
      <c r="AC12" s="150" t="s">
        <v>348</v>
      </c>
      <c r="AD12" s="147" t="s">
        <v>343</v>
      </c>
      <c r="AE12" s="133"/>
      <c r="AF12" s="164" t="s">
        <v>130</v>
      </c>
    </row>
    <row r="13" spans="1:37" x14ac:dyDescent="0.25">
      <c r="A13" s="133"/>
      <c r="B13" s="283"/>
      <c r="C13" s="283"/>
      <c r="D13" s="284"/>
      <c r="E13" s="284"/>
      <c r="F13" s="284"/>
      <c r="G13" s="287"/>
      <c r="H13" s="166" t="str">
        <f t="shared" ref="H13:H76" si="0">IF(OR($D13="",$F13="",$V13="",$I13=""),"",IF($AF13&lt;200,$V13*$I13,""))</f>
        <v/>
      </c>
      <c r="I13" s="156" t="str">
        <f>IF(OR($D13="",$F13=""),"",VLOOKUP($AF13,Opto_Req!$A$2:$L$14,5))</f>
        <v/>
      </c>
      <c r="J13" s="285"/>
      <c r="K13" s="155" t="str">
        <f t="shared" ref="K13:K76" si="1">IF(OR($D13="",$W13="",$L13=""),"",IF(AND($AF13&gt;=200,$AF13&lt;500),$W13*$L13,""))</f>
        <v/>
      </c>
      <c r="L13" s="156" t="str">
        <f>IF($D13="","",VLOOKUP($AF13,Opto_Req!$A$2:$L$14,8))</f>
        <v/>
      </c>
      <c r="M13" s="287"/>
      <c r="N13" s="166" t="str">
        <f>IF(OR($D13="",$X13="",$O13=""),"",IF($AF13&gt;=200,IF($S13&lt;=$AA13,$X13*$O13,IF(AND($S13&gt;$AA13,$S13&lt;=$AB13),MAX($O13*($X13-(VLOOKUP($AF13,Opto_Req!$A$2:$L$14,10)*($S13-$AA13))),0),0)),""))</f>
        <v/>
      </c>
      <c r="O13" s="156" t="str">
        <f>IF($D13="","",VLOOKUP($AF13,Opto_Req!$A$2:$L$14,7))</f>
        <v/>
      </c>
      <c r="P13" s="286"/>
      <c r="Q13" s="162" t="str">
        <f t="shared" ref="Q13:Q76" si="2">IF(OR($D13="",$Z13="",$Y13="",$R13="",$AA13=""),"",IF(AND($AF13&gt;=100,$AF13&lt;500),IF($S13&lt;=$AA13,$Y13*$R13,IF(AND($S13&gt;$AA13,$S13&lt;=$AB13),MAX($R13*($Y13-($Z13*($S13-$AA13))),0),0)),""))</f>
        <v/>
      </c>
      <c r="R13" s="156" t="str">
        <f>IF(OR($D13="",$F13=""),"",VLOOKUP($AF13,Opto_Req!$A$2:$L$14,6))</f>
        <v/>
      </c>
      <c r="S13" s="157" t="str">
        <f t="shared" ref="S13:S28" si="3">IF($D13="","",$L$6+AD13)</f>
        <v/>
      </c>
      <c r="T13" s="158" t="str">
        <f>IF(OR($D13="",$F13="",GlobalParameters!$C$12=""),"",$AB13)</f>
        <v/>
      </c>
      <c r="U13" s="159"/>
      <c r="V13" s="286"/>
      <c r="W13" s="283"/>
      <c r="X13" s="286"/>
      <c r="Y13" s="286"/>
      <c r="Z13" s="160" t="str">
        <f>IF($D13="","",IF(AND($AF13&gt;=100,$AF13&lt;200),IF($E13="","",VLOOKUP($E13,Opto_Req!$W$2:$X$3,2)),IF(AND($AF13&gt;=200,$AF13&lt;500),VLOOKUP($AF13,Opto_Req!$A$2:$L$14,9),"")))</f>
        <v/>
      </c>
      <c r="AA13" s="160" t="str">
        <f>IF($D13="","",VLOOKUP($AF13,Opto_Req!$A$2:$L$14,11))</f>
        <v/>
      </c>
      <c r="AB13" s="160" t="str">
        <f>IF(OR($D13="",$F13="",$AC13="",GlobalParameters!$C$12=""),"",IF(AND($AF13&gt;=100,$AF13&lt;500),MIN(VLOOKUP($AF13,Opto_Req!$A$2:$M$14,12),$AC13-VLOOKUP($AF13,Opto_Req!$A$2:$M$14,13)),IF(AND($AF13&gt;=500,$AF13&lt;600),$AC13,"")))</f>
        <v/>
      </c>
      <c r="AC13" s="283"/>
      <c r="AD13" s="283"/>
      <c r="AE13" s="159"/>
      <c r="AF13" s="134" t="e">
        <f>VLOOKUP($D13,Opto_Req!$P$2:$Q$6,2)+IF(VLOOKUP($D13,Opto_Req!$P$2:$Q$6,2)=100,VLOOKUP($F13,Opto_Req!$R$2:$S$4,2)+VLOOKUP(GlobalParameters!$C$12,Opto_Req!$T$2:$U$4,2),0)</f>
        <v>#N/A</v>
      </c>
      <c r="AI13" s="178" t="s">
        <v>207</v>
      </c>
      <c r="AJ13" s="134" t="s">
        <v>210</v>
      </c>
      <c r="AK13" s="178" t="s">
        <v>127</v>
      </c>
    </row>
    <row r="14" spans="1:37" x14ac:dyDescent="0.25">
      <c r="A14" s="133"/>
      <c r="B14" s="283"/>
      <c r="C14" s="283"/>
      <c r="D14" s="284"/>
      <c r="E14" s="284"/>
      <c r="F14" s="284"/>
      <c r="G14" s="287"/>
      <c r="H14" s="166" t="str">
        <f t="shared" si="0"/>
        <v/>
      </c>
      <c r="I14" s="156" t="str">
        <f>IF(OR($D14="",$F14=""),"",VLOOKUP($AF14,Opto_Req!$A$2:$L$814,5))</f>
        <v/>
      </c>
      <c r="J14" s="285"/>
      <c r="K14" s="155" t="str">
        <f t="shared" si="1"/>
        <v/>
      </c>
      <c r="L14" s="156" t="str">
        <f>IF($D14="","",VLOOKUP($AF14,Opto_Req!$A$2:$L$14,8))</f>
        <v/>
      </c>
      <c r="M14" s="287"/>
      <c r="N14" s="166" t="str">
        <f>IF(OR($D14="",$X14="",$O14=""),"",IF($AF14&gt;=200,IF($S14&lt;=$AA14,$X14*$O14,IF(AND($S14&gt;$AA14,$S14&lt;=$AB14),MAX($O14*($X14-(VLOOKUP($AF14,Opto_Req!$A$2:$L$14,10)*($S14-$AA14))),0),0)),""))</f>
        <v/>
      </c>
      <c r="O14" s="156" t="str">
        <f>IF($D14="","",VLOOKUP($AF14,Opto_Req!$A$2:$L$14,7))</f>
        <v/>
      </c>
      <c r="P14" s="286"/>
      <c r="Q14" s="162" t="str">
        <f t="shared" si="2"/>
        <v/>
      </c>
      <c r="R14" s="156" t="str">
        <f>IF(OR($D14="",$F14=""),"",VLOOKUP($AF14,Opto_Req!$A$2:$L$14,6))</f>
        <v/>
      </c>
      <c r="S14" s="157" t="str">
        <f t="shared" si="3"/>
        <v/>
      </c>
      <c r="T14" s="158" t="str">
        <f>IF(OR($D14="",$F14="",GlobalParameters!$C$12=""),"",$AB14)</f>
        <v/>
      </c>
      <c r="U14" s="159"/>
      <c r="V14" s="286"/>
      <c r="W14" s="283"/>
      <c r="X14" s="286"/>
      <c r="Y14" s="286"/>
      <c r="Z14" s="160" t="str">
        <f>IF($D14="","",IF(AND($AF14&gt;=100,$AF14&lt;200),IF($E14="","",VLOOKUP($E14,Opto_Req!$W$2:$X$3,2)),IF(AND($AF14&gt;=200,$AF14&lt;500),VLOOKUP($AF14,Opto_Req!$A$2:$L$14,9),"")))</f>
        <v/>
      </c>
      <c r="AA14" s="160" t="str">
        <f>IF($D14="","",VLOOKUP($AF14,Opto_Req!$A$2:$L$14,11))</f>
        <v/>
      </c>
      <c r="AB14" s="160" t="str">
        <f>IF(OR($D14="",$F14="",$AC14="",GlobalParameters!$C$12=""),"",IF(AND($AF14&gt;=100,$AF14&lt;500),MIN(VLOOKUP($AF14,Opto_Req!$A$2:$M$14,12),$AC14-VLOOKUP($AF14,Opto_Req!$A$2:$M$14,13)),IF(AND($AF14&gt;=500,$AF14&lt;600),$AC14,"")))</f>
        <v/>
      </c>
      <c r="AC14" s="283"/>
      <c r="AD14" s="283"/>
      <c r="AE14" s="159"/>
      <c r="AF14" s="134" t="e">
        <f>VLOOKUP($D14,Opto_Req!$P$2:$Q$6,2)+IF(VLOOKUP($D14,Opto_Req!$P$2:$Q$6,2)=100,VLOOKUP($F14,Opto_Req!$R$2:$S$4,2)+VLOOKUP(GlobalParameters!$C$12,Opto_Req!$T$2:$U$4,2),0)</f>
        <v>#N/A</v>
      </c>
      <c r="AI14" s="178" t="s">
        <v>206</v>
      </c>
      <c r="AJ14" s="134" t="s">
        <v>209</v>
      </c>
      <c r="AK14" s="178" t="s">
        <v>131</v>
      </c>
    </row>
    <row r="15" spans="1:37" x14ac:dyDescent="0.25">
      <c r="A15" s="133"/>
      <c r="B15" s="283"/>
      <c r="C15" s="283"/>
      <c r="D15" s="284"/>
      <c r="E15" s="284"/>
      <c r="F15" s="284"/>
      <c r="G15" s="287"/>
      <c r="H15" s="166" t="str">
        <f t="shared" si="0"/>
        <v/>
      </c>
      <c r="I15" s="156" t="str">
        <f>IF(OR($D15="",$F15=""),"",VLOOKUP($AF15,Opto_Req!$A$2:$L$814,5))</f>
        <v/>
      </c>
      <c r="J15" s="285"/>
      <c r="K15" s="155" t="str">
        <f t="shared" si="1"/>
        <v/>
      </c>
      <c r="L15" s="156" t="str">
        <f>IF($D15="","",VLOOKUP($AF15,Opto_Req!$A$2:$L$14,8))</f>
        <v/>
      </c>
      <c r="M15" s="287"/>
      <c r="N15" s="166" t="str">
        <f>IF(OR($D15="",$X15="",$O15=""),"",IF($AF15&gt;=200,IF($S15&lt;=$AA15,$X15*$O15,IF(AND($S15&gt;$AA15,$S15&lt;=$AB15),MAX($O15*($X15-(VLOOKUP($AF15,Opto_Req!$A$2:$L$14,10)*($S15-$AA15))),0),0)),""))</f>
        <v/>
      </c>
      <c r="O15" s="156" t="str">
        <f>IF($D15="","",VLOOKUP($AF15,Opto_Req!$A$2:$L$14,7))</f>
        <v/>
      </c>
      <c r="P15" s="286"/>
      <c r="Q15" s="162" t="str">
        <f t="shared" si="2"/>
        <v/>
      </c>
      <c r="R15" s="156" t="str">
        <f>IF(OR($D15="",$F15=""),"",VLOOKUP($AF15,Opto_Req!$A$2:$L$14,6))</f>
        <v/>
      </c>
      <c r="S15" s="157" t="str">
        <f t="shared" si="3"/>
        <v/>
      </c>
      <c r="T15" s="158" t="str">
        <f>IF(OR($D15="",$F15="",GlobalParameters!$C$12=""),"",$AB15)</f>
        <v/>
      </c>
      <c r="U15" s="159"/>
      <c r="V15" s="286"/>
      <c r="W15" s="283"/>
      <c r="X15" s="286"/>
      <c r="Y15" s="286"/>
      <c r="Z15" s="160" t="str">
        <f>IF($D15="","",IF(AND($AF15&gt;=100,$AF15&lt;200),IF($E15="","",VLOOKUP($E15,Opto_Req!$W$2:$X$3,2)),IF(AND($AF15&gt;=200,$AF15&lt;500),VLOOKUP($AF15,Opto_Req!$A$2:$L$14,9),"")))</f>
        <v/>
      </c>
      <c r="AA15" s="160" t="str">
        <f>IF($D15="","",VLOOKUP($AF15,Opto_Req!$A$2:$L$14,11))</f>
        <v/>
      </c>
      <c r="AB15" s="160" t="str">
        <f>IF(OR($D15="",$F15="",$AC15="",GlobalParameters!$C$12=""),"",IF(AND($AF15&gt;=100,$AF15&lt;500),MIN(VLOOKUP($AF15,Opto_Req!$A$2:$M$14,12),$AC15-VLOOKUP($AF15,Opto_Req!$A$2:$M$14,13)),IF(AND($AF15&gt;=500,$AF15&lt;600),$AC15,"")))</f>
        <v/>
      </c>
      <c r="AC15" s="283"/>
      <c r="AD15" s="283"/>
      <c r="AE15" s="159"/>
      <c r="AF15" s="134" t="e">
        <f>VLOOKUP($D15,Opto_Req!$P$2:$Q$6,2)+IF(VLOOKUP($D15,Opto_Req!$P$2:$Q$6,2)=100,VLOOKUP($F15,Opto_Req!$R$2:$S$4,2)+VLOOKUP(GlobalParameters!$C$12,Opto_Req!$T$2:$U$4,2),0)</f>
        <v>#N/A</v>
      </c>
      <c r="AI15" s="178" t="s">
        <v>213</v>
      </c>
      <c r="AK15" s="178" t="s">
        <v>112</v>
      </c>
    </row>
    <row r="16" spans="1:37" x14ac:dyDescent="0.25">
      <c r="A16" s="133"/>
      <c r="B16" s="283"/>
      <c r="C16" s="283"/>
      <c r="D16" s="284"/>
      <c r="E16" s="284"/>
      <c r="F16" s="284"/>
      <c r="G16" s="287"/>
      <c r="H16" s="166" t="str">
        <f t="shared" si="0"/>
        <v/>
      </c>
      <c r="I16" s="156" t="str">
        <f>IF(OR($D16="",$F16=""),"",VLOOKUP($AF16,Opto_Req!$A$2:$L$814,5))</f>
        <v/>
      </c>
      <c r="J16" s="285"/>
      <c r="K16" s="155" t="str">
        <f t="shared" si="1"/>
        <v/>
      </c>
      <c r="L16" s="156" t="str">
        <f>IF($D16="","",VLOOKUP($AF16,Opto_Req!$A$2:$L$14,8))</f>
        <v/>
      </c>
      <c r="M16" s="287"/>
      <c r="N16" s="166" t="str">
        <f>IF(OR($D16="",$X16="",$O16=""),"",IF($AF16&gt;=200,IF($S16&lt;=$AA16,$X16*$O16,IF(AND($S16&gt;$AA16,$S16&lt;=$AB16),MAX($O16*($X16-(VLOOKUP($AF16,Opto_Req!$A$2:$L$14,10)*($S16-$AA16))),0),0)),""))</f>
        <v/>
      </c>
      <c r="O16" s="156" t="str">
        <f>IF($D16="","",VLOOKUP($AF16,Opto_Req!$A$2:$L$14,7))</f>
        <v/>
      </c>
      <c r="P16" s="286"/>
      <c r="Q16" s="162" t="str">
        <f t="shared" si="2"/>
        <v/>
      </c>
      <c r="R16" s="156" t="str">
        <f>IF(OR($D16="",$F16=""),"",VLOOKUP($AF16,Opto_Req!$A$2:$L$14,6))</f>
        <v/>
      </c>
      <c r="S16" s="157" t="str">
        <f t="shared" si="3"/>
        <v/>
      </c>
      <c r="T16" s="158" t="str">
        <f>IF(OR($D16="",$F16="",GlobalParameters!$C$12=""),"",$AB16)</f>
        <v/>
      </c>
      <c r="U16" s="159"/>
      <c r="V16" s="286"/>
      <c r="W16" s="283"/>
      <c r="X16" s="286"/>
      <c r="Y16" s="286"/>
      <c r="Z16" s="160" t="str">
        <f>IF($D16="","",IF(AND($AF16&gt;=100,$AF16&lt;200),IF($E16="","",VLOOKUP($E16,Opto_Req!$W$2:$X$3,2)),IF(AND($AF16&gt;=200,$AF16&lt;500),VLOOKUP($AF16,Opto_Req!$A$2:$L$14,9),"")))</f>
        <v/>
      </c>
      <c r="AA16" s="160" t="str">
        <f>IF($D16="","",VLOOKUP($AF16,Opto_Req!$A$2:$L$14,11))</f>
        <v/>
      </c>
      <c r="AB16" s="160" t="str">
        <f>IF(OR($D16="",$F16="",$AC16="",GlobalParameters!$C$12=""),"",IF(AND($AF16&gt;=100,$AF16&lt;500),MIN(VLOOKUP($AF16,Opto_Req!$A$2:$M$14,12),$AC16-VLOOKUP($AF16,Opto_Req!$A$2:$M$14,13)),IF(AND($AF16&gt;=500,$AF16&lt;600),$AC16,"")))</f>
        <v/>
      </c>
      <c r="AC16" s="283"/>
      <c r="AD16" s="283"/>
      <c r="AE16" s="159"/>
      <c r="AF16" s="134" t="e">
        <f>VLOOKUP($D16,Opto_Req!$P$2:$Q$6,2)+IF(VLOOKUP($D16,Opto_Req!$P$2:$Q$6,2)=100,VLOOKUP($F16,Opto_Req!$R$2:$S$4,2)+VLOOKUP(GlobalParameters!$C$12,Opto_Req!$T$2:$U$4,2),0)</f>
        <v>#N/A</v>
      </c>
      <c r="AI16" s="178" t="s">
        <v>211</v>
      </c>
    </row>
    <row r="17" spans="1:35" x14ac:dyDescent="0.25">
      <c r="A17" s="133"/>
      <c r="B17" s="283"/>
      <c r="C17" s="283"/>
      <c r="D17" s="284"/>
      <c r="E17" s="284"/>
      <c r="F17" s="284"/>
      <c r="G17" s="287"/>
      <c r="H17" s="166" t="str">
        <f t="shared" si="0"/>
        <v/>
      </c>
      <c r="I17" s="156" t="str">
        <f>IF(OR($D17="",$F17=""),"",VLOOKUP($AF17,Opto_Req!$A$2:$L$814,5))</f>
        <v/>
      </c>
      <c r="J17" s="285"/>
      <c r="K17" s="155" t="str">
        <f t="shared" si="1"/>
        <v/>
      </c>
      <c r="L17" s="156" t="str">
        <f>IF($D17="","",VLOOKUP($AF17,Opto_Req!$A$2:$L$14,8))</f>
        <v/>
      </c>
      <c r="M17" s="287"/>
      <c r="N17" s="166" t="str">
        <f>IF(OR($D17="",$X17="",$O17=""),"",IF($AF17&gt;=200,IF($S17&lt;=$AA17,$X17*$O17,IF(AND($S17&gt;$AA17,$S17&lt;=$AB17),MAX($O17*($X17-(VLOOKUP($AF17,Opto_Req!$A$2:$L$14,10)*($S17-$AA17))),0),0)),""))</f>
        <v/>
      </c>
      <c r="O17" s="156" t="str">
        <f>IF($D17="","",VLOOKUP($AF17,Opto_Req!$A$2:$L$14,7))</f>
        <v/>
      </c>
      <c r="P17" s="286"/>
      <c r="Q17" s="162" t="str">
        <f t="shared" si="2"/>
        <v/>
      </c>
      <c r="R17" s="156" t="str">
        <f>IF(OR($D17="",$F17=""),"",VLOOKUP($AF17,Opto_Req!$A$2:$L$14,6))</f>
        <v/>
      </c>
      <c r="S17" s="157" t="str">
        <f t="shared" si="3"/>
        <v/>
      </c>
      <c r="T17" s="158" t="str">
        <f>IF(OR($D17="",$F17="",GlobalParameters!$C$12=""),"",$AB17)</f>
        <v/>
      </c>
      <c r="U17" s="159"/>
      <c r="V17" s="286"/>
      <c r="W17" s="283"/>
      <c r="X17" s="286"/>
      <c r="Y17" s="286"/>
      <c r="Z17" s="160" t="str">
        <f>IF($D17="","",IF(AND($AF17&gt;=100,$AF17&lt;200),IF($E17="","",VLOOKUP($E17,Opto_Req!$W$2:$X$3,2)),IF(AND($AF17&gt;=200,$AF17&lt;500),VLOOKUP($AF17,Opto_Req!$A$2:$L$14,9),"")))</f>
        <v/>
      </c>
      <c r="AA17" s="160" t="str">
        <f>IF($D17="","",VLOOKUP($AF17,Opto_Req!$A$2:$L$14,11))</f>
        <v/>
      </c>
      <c r="AB17" s="160" t="str">
        <f>IF(OR($D17="",$F17="",$AC17="",GlobalParameters!$C$12=""),"",IF(AND($AF17&gt;=100,$AF17&lt;500),MIN(VLOOKUP($AF17,Opto_Req!$A$2:$M$14,12),$AC17-VLOOKUP($AF17,Opto_Req!$A$2:$M$14,13)),IF(AND($AF17&gt;=500,$AF17&lt;600),$AC17,"")))</f>
        <v/>
      </c>
      <c r="AC17" s="283"/>
      <c r="AD17" s="283"/>
      <c r="AE17" s="159"/>
      <c r="AF17" s="134" t="e">
        <f>VLOOKUP($D17,Opto_Req!$P$2:$Q$6,2)+IF(VLOOKUP($D17,Opto_Req!$P$2:$Q$6,2)=100,VLOOKUP($F17,Opto_Req!$R$2:$S$4,2)+VLOOKUP(GlobalParameters!$C$12,Opto_Req!$T$2:$U$4,2),0)</f>
        <v>#N/A</v>
      </c>
      <c r="AI17" s="178" t="s">
        <v>212</v>
      </c>
    </row>
    <row r="18" spans="1:35" x14ac:dyDescent="0.25">
      <c r="A18" s="133"/>
      <c r="B18" s="283"/>
      <c r="C18" s="283"/>
      <c r="D18" s="284"/>
      <c r="E18" s="284"/>
      <c r="F18" s="284"/>
      <c r="G18" s="287"/>
      <c r="H18" s="166" t="str">
        <f t="shared" si="0"/>
        <v/>
      </c>
      <c r="I18" s="156" t="str">
        <f>IF(OR($D18="",$F18=""),"",VLOOKUP($AF18,Opto_Req!$A$2:$L$814,5))</f>
        <v/>
      </c>
      <c r="J18" s="285"/>
      <c r="K18" s="155" t="str">
        <f t="shared" si="1"/>
        <v/>
      </c>
      <c r="L18" s="156" t="str">
        <f>IF($D18="","",VLOOKUP($AF18,Opto_Req!$A$2:$L$14,8))</f>
        <v/>
      </c>
      <c r="M18" s="287"/>
      <c r="N18" s="166" t="str">
        <f>IF(OR($D18="",$X18="",$O18=""),"",IF($AF18&gt;=200,IF($S18&lt;=$AA18,$X18*$O18,IF(AND($S18&gt;$AA18,$S18&lt;=$AB18),MAX($O18*($X18-(VLOOKUP($AF18,Opto_Req!$A$2:$L$14,10)*($S18-$AA18))),0),0)),""))</f>
        <v/>
      </c>
      <c r="O18" s="156" t="str">
        <f>IF($D18="","",VLOOKUP($AF18,Opto_Req!$A$2:$L$14,7))</f>
        <v/>
      </c>
      <c r="P18" s="286"/>
      <c r="Q18" s="162" t="str">
        <f t="shared" si="2"/>
        <v/>
      </c>
      <c r="R18" s="156" t="str">
        <f>IF(OR($D18="",$F18=""),"",VLOOKUP($AF18,Opto_Req!$A$2:$L$14,6))</f>
        <v/>
      </c>
      <c r="S18" s="157" t="str">
        <f t="shared" si="3"/>
        <v/>
      </c>
      <c r="T18" s="158" t="str">
        <f>IF(OR($D18="",$F18="",GlobalParameters!$C$12=""),"",$AB18)</f>
        <v/>
      </c>
      <c r="U18" s="159"/>
      <c r="V18" s="286"/>
      <c r="W18" s="283"/>
      <c r="X18" s="286"/>
      <c r="Y18" s="286"/>
      <c r="Z18" s="160" t="str">
        <f>IF($D18="","",IF(AND($AF18&gt;=100,$AF18&lt;200),IF($E18="","",VLOOKUP($E18,Opto_Req!$W$2:$X$3,2)),IF(AND($AF18&gt;=200,$AF18&lt;500),VLOOKUP($AF18,Opto_Req!$A$2:$L$14,9),"")))</f>
        <v/>
      </c>
      <c r="AA18" s="160" t="str">
        <f>IF($D18="","",VLOOKUP($AF18,Opto_Req!$A$2:$L$14,11))</f>
        <v/>
      </c>
      <c r="AB18" s="160" t="str">
        <f>IF(OR($D18="",$F18="",$AC18="",GlobalParameters!$C$12=""),"",IF(AND($AF18&gt;=100,$AF18&lt;500),MIN(VLOOKUP($AF18,Opto_Req!$A$2:$M$14,12),$AC18-VLOOKUP($AF18,Opto_Req!$A$2:$M$14,13)),IF(AND($AF18&gt;=500,$AF18&lt;600),$AC18,"")))</f>
        <v/>
      </c>
      <c r="AC18" s="283"/>
      <c r="AD18" s="283"/>
      <c r="AE18" s="159"/>
      <c r="AF18" s="134" t="e">
        <f>VLOOKUP($D18,Opto_Req!$P$2:$Q$6,2)+IF(VLOOKUP($D18,Opto_Req!$P$2:$Q$6,2)=100,VLOOKUP($F18,Opto_Req!$R$2:$S$4,2)+VLOOKUP(GlobalParameters!$C$12,Opto_Req!$T$2:$U$4,2),0)</f>
        <v>#N/A</v>
      </c>
    </row>
    <row r="19" spans="1:35" x14ac:dyDescent="0.25">
      <c r="A19" s="133"/>
      <c r="B19" s="283"/>
      <c r="C19" s="283"/>
      <c r="D19" s="284"/>
      <c r="E19" s="284"/>
      <c r="F19" s="284"/>
      <c r="G19" s="287"/>
      <c r="H19" s="166" t="str">
        <f t="shared" si="0"/>
        <v/>
      </c>
      <c r="I19" s="156" t="str">
        <f>IF(OR($D19="",$F19=""),"",VLOOKUP($AF19,Opto_Req!$A$2:$L$814,5))</f>
        <v/>
      </c>
      <c r="J19" s="285"/>
      <c r="K19" s="155" t="str">
        <f t="shared" si="1"/>
        <v/>
      </c>
      <c r="L19" s="156" t="str">
        <f>IF($D19="","",VLOOKUP($AF19,Opto_Req!$A$2:$L$14,8))</f>
        <v/>
      </c>
      <c r="M19" s="287"/>
      <c r="N19" s="166" t="str">
        <f>IF(OR($D19="",$X19="",$O19=""),"",IF($AF19&gt;=200,IF($S19&lt;=$AA19,$X19*$O19,IF(AND($S19&gt;$AA19,$S19&lt;=$AB19),MAX($O19*($X19-(VLOOKUP($AF19,Opto_Req!$A$2:$L$14,10)*($S19-$AA19))),0),0)),""))</f>
        <v/>
      </c>
      <c r="O19" s="156" t="str">
        <f>IF($D19="","",VLOOKUP($AF19,Opto_Req!$A$2:$L$14,7))</f>
        <v/>
      </c>
      <c r="P19" s="286"/>
      <c r="Q19" s="162" t="str">
        <f t="shared" si="2"/>
        <v/>
      </c>
      <c r="R19" s="156" t="str">
        <f>IF(OR($D19="",$F19=""),"",VLOOKUP($AF19,Opto_Req!$A$2:$L$14,6))</f>
        <v/>
      </c>
      <c r="S19" s="157" t="str">
        <f t="shared" si="3"/>
        <v/>
      </c>
      <c r="T19" s="158" t="str">
        <f>IF(OR($D19="",$F19="",GlobalParameters!$C$12=""),"",$AB19)</f>
        <v/>
      </c>
      <c r="U19" s="159"/>
      <c r="V19" s="286"/>
      <c r="W19" s="283"/>
      <c r="X19" s="286"/>
      <c r="Y19" s="286"/>
      <c r="Z19" s="160" t="str">
        <f>IF($D19="","",IF(AND($AF19&gt;=100,$AF19&lt;200),IF($E19="","",VLOOKUP($E19,Opto_Req!$W$2:$X$3,2)),IF(AND($AF19&gt;=200,$AF19&lt;500),VLOOKUP($AF19,Opto_Req!$A$2:$L$14,9),"")))</f>
        <v/>
      </c>
      <c r="AA19" s="160" t="str">
        <f>IF($D19="","",VLOOKUP($AF19,Opto_Req!$A$2:$L$14,11))</f>
        <v/>
      </c>
      <c r="AB19" s="160" t="str">
        <f>IF(OR($D19="",$F19="",$AC19="",GlobalParameters!$C$12=""),"",IF(AND($AF19&gt;=100,$AF19&lt;500),MIN(VLOOKUP($AF19,Opto_Req!$A$2:$M$14,12),$AC19-VLOOKUP($AF19,Opto_Req!$A$2:$M$14,13)),IF(AND($AF19&gt;=500,$AF19&lt;600),$AC19,"")))</f>
        <v/>
      </c>
      <c r="AC19" s="283"/>
      <c r="AD19" s="283"/>
      <c r="AE19" s="159"/>
      <c r="AF19" s="134" t="e">
        <f>VLOOKUP($D19,Opto_Req!$P$2:$Q$6,2)+IF(VLOOKUP($D19,Opto_Req!$P$2:$Q$6,2)=100,VLOOKUP($F19,Opto_Req!$R$2:$S$4,2)+VLOOKUP(GlobalParameters!$C$12,Opto_Req!$T$2:$U$4,2),0)</f>
        <v>#N/A</v>
      </c>
    </row>
    <row r="20" spans="1:35" x14ac:dyDescent="0.25">
      <c r="A20" s="133"/>
      <c r="B20" s="283"/>
      <c r="C20" s="283"/>
      <c r="D20" s="284"/>
      <c r="E20" s="284"/>
      <c r="F20" s="284"/>
      <c r="G20" s="287"/>
      <c r="H20" s="166" t="str">
        <f t="shared" si="0"/>
        <v/>
      </c>
      <c r="I20" s="156" t="str">
        <f>IF(OR($D20="",$F20=""),"",VLOOKUP($AF20,Opto_Req!$A$2:$L$814,5))</f>
        <v/>
      </c>
      <c r="J20" s="285"/>
      <c r="K20" s="155" t="str">
        <f t="shared" si="1"/>
        <v/>
      </c>
      <c r="L20" s="156" t="str">
        <f>IF($D20="","",VLOOKUP($AF20,Opto_Req!$A$2:$L$14,8))</f>
        <v/>
      </c>
      <c r="M20" s="287"/>
      <c r="N20" s="166" t="str">
        <f>IF(OR($D20="",$X20="",$O20=""),"",IF($AF20&gt;=200,IF($S20&lt;=$AA20,$X20*$O20,IF(AND($S20&gt;$AA20,$S20&lt;=$AB20),MAX($O20*($X20-(VLOOKUP($AF20,Opto_Req!$A$2:$L$14,10)*($S20-$AA20))),0),0)),""))</f>
        <v/>
      </c>
      <c r="O20" s="156" t="str">
        <f>IF($D20="","",VLOOKUP($AF20,Opto_Req!$A$2:$L$14,7))</f>
        <v/>
      </c>
      <c r="P20" s="286"/>
      <c r="Q20" s="162" t="str">
        <f t="shared" si="2"/>
        <v/>
      </c>
      <c r="R20" s="156" t="str">
        <f>IF(OR($D20="",$F20=""),"",VLOOKUP($AF20,Opto_Req!$A$2:$L$14,6))</f>
        <v/>
      </c>
      <c r="S20" s="157" t="str">
        <f t="shared" si="3"/>
        <v/>
      </c>
      <c r="T20" s="158" t="str">
        <f>IF(OR($D20="",$F20="",GlobalParameters!$C$12=""),"",$AB20)</f>
        <v/>
      </c>
      <c r="U20" s="159"/>
      <c r="V20" s="286"/>
      <c r="W20" s="283"/>
      <c r="X20" s="286"/>
      <c r="Y20" s="286"/>
      <c r="Z20" s="160" t="str">
        <f>IF($D20="","",IF(AND($AF20&gt;=100,$AF20&lt;200),IF($E20="","",VLOOKUP($E20,Opto_Req!$W$2:$X$3,2)),IF(AND($AF20&gt;=200,$AF20&lt;500),VLOOKUP($AF20,Opto_Req!$A$2:$L$14,9),"")))</f>
        <v/>
      </c>
      <c r="AA20" s="160" t="str">
        <f>IF($D20="","",VLOOKUP($AF20,Opto_Req!$A$2:$L$14,11))</f>
        <v/>
      </c>
      <c r="AB20" s="160" t="str">
        <f>IF(OR($D20="",$F20="",$AC20="",GlobalParameters!$C$12=""),"",IF(AND($AF20&gt;=100,$AF20&lt;500),MIN(VLOOKUP($AF20,Opto_Req!$A$2:$M$14,12),$AC20-VLOOKUP($AF20,Opto_Req!$A$2:$M$14,13)),IF(AND($AF20&gt;=500,$AF20&lt;600),$AC20,"")))</f>
        <v/>
      </c>
      <c r="AC20" s="283"/>
      <c r="AD20" s="283"/>
      <c r="AE20" s="159"/>
      <c r="AF20" s="134" t="e">
        <f>VLOOKUP($D20,Opto_Req!$P$2:$Q$6,2)+IF(VLOOKUP($D20,Opto_Req!$P$2:$Q$6,2)=100,VLOOKUP($F20,Opto_Req!$R$2:$S$4,2)+VLOOKUP(GlobalParameters!$C$12,Opto_Req!$T$2:$U$4,2),0)</f>
        <v>#N/A</v>
      </c>
    </row>
    <row r="21" spans="1:35" x14ac:dyDescent="0.25">
      <c r="A21" s="133"/>
      <c r="B21" s="283"/>
      <c r="C21" s="283"/>
      <c r="D21" s="284"/>
      <c r="E21" s="284"/>
      <c r="F21" s="284"/>
      <c r="G21" s="287"/>
      <c r="H21" s="166" t="str">
        <f t="shared" si="0"/>
        <v/>
      </c>
      <c r="I21" s="156" t="str">
        <f>IF(OR($D21="",$F21=""),"",VLOOKUP($AF21,Opto_Req!$A$2:$L$814,5))</f>
        <v/>
      </c>
      <c r="J21" s="285"/>
      <c r="K21" s="155" t="str">
        <f t="shared" si="1"/>
        <v/>
      </c>
      <c r="L21" s="156" t="str">
        <f>IF($D21="","",VLOOKUP($AF21,Opto_Req!$A$2:$L$14,8))</f>
        <v/>
      </c>
      <c r="M21" s="287"/>
      <c r="N21" s="166" t="str">
        <f>IF(OR($D21="",$X21="",$O21=""),"",IF($AF21&gt;=200,IF($S21&lt;=$AA21,$X21*$O21,IF(AND($S21&gt;$AA21,$S21&lt;=$AB21),MAX($O21*($X21-(VLOOKUP($AF21,Opto_Req!$A$2:$L$14,10)*($S21-$AA21))),0),0)),""))</f>
        <v/>
      </c>
      <c r="O21" s="156" t="str">
        <f>IF($D21="","",VLOOKUP($AF21,Opto_Req!$A$2:$L$14,7))</f>
        <v/>
      </c>
      <c r="P21" s="286"/>
      <c r="Q21" s="162" t="str">
        <f t="shared" si="2"/>
        <v/>
      </c>
      <c r="R21" s="156" t="str">
        <f>IF(OR($D21="",$F21=""),"",VLOOKUP($AF21,Opto_Req!$A$2:$L$14,6))</f>
        <v/>
      </c>
      <c r="S21" s="157" t="str">
        <f t="shared" si="3"/>
        <v/>
      </c>
      <c r="T21" s="158" t="str">
        <f>IF(OR($D21="",$F21="",GlobalParameters!$C$12=""),"",$AB21)</f>
        <v/>
      </c>
      <c r="U21" s="159"/>
      <c r="V21" s="286"/>
      <c r="W21" s="283"/>
      <c r="X21" s="286"/>
      <c r="Y21" s="286"/>
      <c r="Z21" s="160" t="str">
        <f>IF($D21="","",IF(AND($AF21&gt;=100,$AF21&lt;200),IF($E21="","",VLOOKUP($E21,Opto_Req!$W$2:$X$3,2)),IF(AND($AF21&gt;=200,$AF21&lt;500),VLOOKUP($AF21,Opto_Req!$A$2:$L$14,9),"")))</f>
        <v/>
      </c>
      <c r="AA21" s="160" t="str">
        <f>IF($D21="","",VLOOKUP($AF21,Opto_Req!$A$2:$L$14,11))</f>
        <v/>
      </c>
      <c r="AB21" s="160" t="str">
        <f>IF(OR($D21="",$F21="",$AC21="",GlobalParameters!$C$12=""),"",IF(AND($AF21&gt;=100,$AF21&lt;500),MIN(VLOOKUP($AF21,Opto_Req!$A$2:$M$14,12),$AC21-VLOOKUP($AF21,Opto_Req!$A$2:$M$14,13)),IF(AND($AF21&gt;=500,$AF21&lt;600),$AC21,"")))</f>
        <v/>
      </c>
      <c r="AC21" s="283"/>
      <c r="AD21" s="283"/>
      <c r="AE21" s="159"/>
      <c r="AF21" s="134" t="e">
        <f>VLOOKUP($D21,Opto_Req!$P$2:$Q$6,2)+IF(VLOOKUP($D21,Opto_Req!$P$2:$Q$6,2)=100,VLOOKUP($F21,Opto_Req!$R$2:$S$4,2)+VLOOKUP(GlobalParameters!$C$12,Opto_Req!$T$2:$U$4,2),0)</f>
        <v>#N/A</v>
      </c>
    </row>
    <row r="22" spans="1:35" x14ac:dyDescent="0.25">
      <c r="A22" s="133"/>
      <c r="B22" s="283"/>
      <c r="C22" s="283"/>
      <c r="D22" s="284"/>
      <c r="E22" s="284"/>
      <c r="F22" s="284"/>
      <c r="G22" s="287"/>
      <c r="H22" s="166" t="str">
        <f t="shared" si="0"/>
        <v/>
      </c>
      <c r="I22" s="156" t="str">
        <f>IF(OR($D22="",$F22=""),"",VLOOKUP($AF22,Opto_Req!$A$2:$L$814,5))</f>
        <v/>
      </c>
      <c r="J22" s="285"/>
      <c r="K22" s="155" t="str">
        <f t="shared" si="1"/>
        <v/>
      </c>
      <c r="L22" s="156" t="str">
        <f>IF($D22="","",VLOOKUP($AF22,Opto_Req!$A$2:$L$14,8))</f>
        <v/>
      </c>
      <c r="M22" s="287"/>
      <c r="N22" s="166" t="str">
        <f>IF(OR($D22="",$X22="",$O22=""),"",IF($AF22&gt;=200,IF($S22&lt;=$AA22,$X22*$O22,IF(AND($S22&gt;$AA22,$S22&lt;=$AB22),MAX($O22*($X22-(VLOOKUP($AF22,Opto_Req!$A$2:$L$14,10)*($S22-$AA22))),0),0)),""))</f>
        <v/>
      </c>
      <c r="O22" s="156" t="str">
        <f>IF($D22="","",VLOOKUP($AF22,Opto_Req!$A$2:$L$14,7))</f>
        <v/>
      </c>
      <c r="P22" s="286"/>
      <c r="Q22" s="162" t="str">
        <f t="shared" si="2"/>
        <v/>
      </c>
      <c r="R22" s="156" t="str">
        <f>IF(OR($D22="",$F22=""),"",VLOOKUP($AF22,Opto_Req!$A$2:$L$14,6))</f>
        <v/>
      </c>
      <c r="S22" s="157" t="str">
        <f t="shared" si="3"/>
        <v/>
      </c>
      <c r="T22" s="158" t="str">
        <f>IF(OR($D22="",$F22="",GlobalParameters!$C$12=""),"",$AB22)</f>
        <v/>
      </c>
      <c r="U22" s="159"/>
      <c r="V22" s="286"/>
      <c r="W22" s="283"/>
      <c r="X22" s="286"/>
      <c r="Y22" s="286"/>
      <c r="Z22" s="160" t="str">
        <f>IF($D22="","",IF(AND($AF22&gt;=100,$AF22&lt;200),IF($E22="","",VLOOKUP($E22,Opto_Req!$W$2:$X$3,2)),IF(AND($AF22&gt;=200,$AF22&lt;500),VLOOKUP($AF22,Opto_Req!$A$2:$L$14,9),"")))</f>
        <v/>
      </c>
      <c r="AA22" s="160" t="str">
        <f>IF($D22="","",VLOOKUP($AF22,Opto_Req!$A$2:$L$14,11))</f>
        <v/>
      </c>
      <c r="AB22" s="160" t="str">
        <f>IF(OR($D22="",$F22="",$AC22="",GlobalParameters!$C$12=""),"",IF(AND($AF22&gt;=100,$AF22&lt;500),MIN(VLOOKUP($AF22,Opto_Req!$A$2:$M$14,12),$AC22-VLOOKUP($AF22,Opto_Req!$A$2:$M$14,13)),IF(AND($AF22&gt;=500,$AF22&lt;600),$AC22,"")))</f>
        <v/>
      </c>
      <c r="AC22" s="283"/>
      <c r="AD22" s="283"/>
      <c r="AE22" s="159"/>
      <c r="AF22" s="134" t="e">
        <f>VLOOKUP($D22,Opto_Req!$P$2:$Q$6,2)+IF(VLOOKUP($D22,Opto_Req!$P$2:$Q$6,2)=100,VLOOKUP($F22,Opto_Req!$R$2:$S$4,2)+VLOOKUP(GlobalParameters!$C$12,Opto_Req!$T$2:$U$4,2),0)</f>
        <v>#N/A</v>
      </c>
    </row>
    <row r="23" spans="1:35" x14ac:dyDescent="0.25">
      <c r="A23" s="133"/>
      <c r="B23" s="283"/>
      <c r="C23" s="283"/>
      <c r="D23" s="284"/>
      <c r="E23" s="284"/>
      <c r="F23" s="284"/>
      <c r="G23" s="287"/>
      <c r="H23" s="166" t="str">
        <f t="shared" si="0"/>
        <v/>
      </c>
      <c r="I23" s="156" t="str">
        <f>IF(OR($D23="",$F23=""),"",VLOOKUP($AF23,Opto_Req!$A$2:$L$814,5))</f>
        <v/>
      </c>
      <c r="J23" s="285"/>
      <c r="K23" s="155" t="str">
        <f t="shared" si="1"/>
        <v/>
      </c>
      <c r="L23" s="156" t="str">
        <f>IF($D23="","",VLOOKUP($AF23,Opto_Req!$A$2:$L$14,8))</f>
        <v/>
      </c>
      <c r="M23" s="287"/>
      <c r="N23" s="166" t="str">
        <f>IF(OR($D23="",$X23="",$O23=""),"",IF($AF23&gt;=200,IF($S23&lt;=$AA23,$X23*$O23,IF(AND($S23&gt;$AA23,$S23&lt;=$AB23),MAX($O23*($X23-(VLOOKUP($AF23,Opto_Req!$A$2:$L$14,10)*($S23-$AA23))),0),0)),""))</f>
        <v/>
      </c>
      <c r="O23" s="156" t="str">
        <f>IF($D23="","",VLOOKUP($AF23,Opto_Req!$A$2:$L$14,7))</f>
        <v/>
      </c>
      <c r="P23" s="286"/>
      <c r="Q23" s="162" t="str">
        <f t="shared" si="2"/>
        <v/>
      </c>
      <c r="R23" s="156" t="str">
        <f>IF(OR($D23="",$F23=""),"",VLOOKUP($AF23,Opto_Req!$A$2:$L$14,6))</f>
        <v/>
      </c>
      <c r="S23" s="157" t="str">
        <f t="shared" si="3"/>
        <v/>
      </c>
      <c r="T23" s="158" t="str">
        <f>IF(OR($D23="",$F23="",GlobalParameters!$C$12=""),"",$AB23)</f>
        <v/>
      </c>
      <c r="U23" s="159"/>
      <c r="V23" s="286"/>
      <c r="W23" s="283"/>
      <c r="X23" s="286"/>
      <c r="Y23" s="286"/>
      <c r="Z23" s="160" t="str">
        <f>IF($D23="","",IF(AND($AF23&gt;=100,$AF23&lt;200),IF($E23="","",VLOOKUP($E23,Opto_Req!$W$2:$X$3,2)),IF(AND($AF23&gt;=200,$AF23&lt;500),VLOOKUP($AF23,Opto_Req!$A$2:$L$14,9),"")))</f>
        <v/>
      </c>
      <c r="AA23" s="160" t="str">
        <f>IF($D23="","",VLOOKUP($AF23,Opto_Req!$A$2:$L$14,11))</f>
        <v/>
      </c>
      <c r="AB23" s="160" t="str">
        <f>IF(OR($D23="",$F23="",$AC23="",GlobalParameters!$C$12=""),"",IF(AND($AF23&gt;=100,$AF23&lt;500),MIN(VLOOKUP($AF23,Opto_Req!$A$2:$M$14,12),$AC23-VLOOKUP($AF23,Opto_Req!$A$2:$M$14,13)),IF(AND($AF23&gt;=500,$AF23&lt;600),$AC23,"")))</f>
        <v/>
      </c>
      <c r="AC23" s="283"/>
      <c r="AD23" s="283"/>
      <c r="AE23" s="159"/>
      <c r="AF23" s="134" t="e">
        <f>VLOOKUP($D23,Opto_Req!$P$2:$Q$6,2)+IF(VLOOKUP($D23,Opto_Req!$P$2:$Q$6,2)=100,VLOOKUP($F23,Opto_Req!$R$2:$S$4,2)+VLOOKUP(GlobalParameters!$C$12,Opto_Req!$T$2:$U$4,2),0)</f>
        <v>#N/A</v>
      </c>
    </row>
    <row r="24" spans="1:35" x14ac:dyDescent="0.25">
      <c r="A24" s="133"/>
      <c r="B24" s="283"/>
      <c r="C24" s="283"/>
      <c r="D24" s="284"/>
      <c r="E24" s="284"/>
      <c r="F24" s="284"/>
      <c r="G24" s="287"/>
      <c r="H24" s="166" t="str">
        <f t="shared" si="0"/>
        <v/>
      </c>
      <c r="I24" s="156" t="str">
        <f>IF(OR($D24="",$F24=""),"",VLOOKUP($AF24,Opto_Req!$A$2:$L$814,5))</f>
        <v/>
      </c>
      <c r="J24" s="285"/>
      <c r="K24" s="155" t="str">
        <f t="shared" si="1"/>
        <v/>
      </c>
      <c r="L24" s="156" t="str">
        <f>IF($D24="","",VLOOKUP($AF24,Opto_Req!$A$2:$L$14,8))</f>
        <v/>
      </c>
      <c r="M24" s="287"/>
      <c r="N24" s="166" t="str">
        <f>IF(OR($D24="",$X24="",$O24=""),"",IF($AF24&gt;=200,IF($S24&lt;=$AA24,$X24*$O24,IF(AND($S24&gt;$AA24,$S24&lt;=$AB24),MAX($O24*($X24-(VLOOKUP($AF24,Opto_Req!$A$2:$L$14,10)*($S24-$AA24))),0),0)),""))</f>
        <v/>
      </c>
      <c r="O24" s="156" t="str">
        <f>IF($D24="","",VLOOKUP($AF24,Opto_Req!$A$2:$L$14,7))</f>
        <v/>
      </c>
      <c r="P24" s="286"/>
      <c r="Q24" s="162" t="str">
        <f t="shared" si="2"/>
        <v/>
      </c>
      <c r="R24" s="156" t="str">
        <f>IF(OR($D24="",$F24=""),"",VLOOKUP($AF24,Opto_Req!$A$2:$L$14,6))</f>
        <v/>
      </c>
      <c r="S24" s="157" t="str">
        <f t="shared" si="3"/>
        <v/>
      </c>
      <c r="T24" s="158" t="str">
        <f>IF(OR($D24="",$F24="",GlobalParameters!$C$12=""),"",$AB24)</f>
        <v/>
      </c>
      <c r="U24" s="159"/>
      <c r="V24" s="286"/>
      <c r="W24" s="283"/>
      <c r="X24" s="286"/>
      <c r="Y24" s="286"/>
      <c r="Z24" s="160" t="str">
        <f>IF($D24="","",IF(AND($AF24&gt;=100,$AF24&lt;200),IF($E24="","",VLOOKUP($E24,Opto_Req!$W$2:$X$3,2)),IF(AND($AF24&gt;=200,$AF24&lt;500),VLOOKUP($AF24,Opto_Req!$A$2:$L$14,9),"")))</f>
        <v/>
      </c>
      <c r="AA24" s="160" t="str">
        <f>IF($D24="","",VLOOKUP($AF24,Opto_Req!$A$2:$L$14,11))</f>
        <v/>
      </c>
      <c r="AB24" s="160" t="str">
        <f>IF(OR($D24="",$F24="",$AC24="",GlobalParameters!$C$12=""),"",IF(AND($AF24&gt;=100,$AF24&lt;500),MIN(VLOOKUP($AF24,Opto_Req!$A$2:$M$14,12),$AC24-VLOOKUP($AF24,Opto_Req!$A$2:$M$14,13)),IF(AND($AF24&gt;=500,$AF24&lt;600),$AC24,"")))</f>
        <v/>
      </c>
      <c r="AC24" s="283"/>
      <c r="AD24" s="283"/>
      <c r="AE24" s="159"/>
      <c r="AF24" s="134" t="e">
        <f>VLOOKUP($D24,Opto_Req!$P$2:$Q$6,2)+IF(VLOOKUP($D24,Opto_Req!$P$2:$Q$6,2)=100,VLOOKUP($F24,Opto_Req!$R$2:$S$4,2)+VLOOKUP(GlobalParameters!$C$12,Opto_Req!$T$2:$U$4,2),0)</f>
        <v>#N/A</v>
      </c>
    </row>
    <row r="25" spans="1:35" x14ac:dyDescent="0.25">
      <c r="A25" s="133"/>
      <c r="B25" s="283"/>
      <c r="C25" s="283"/>
      <c r="D25" s="284"/>
      <c r="E25" s="284"/>
      <c r="F25" s="284"/>
      <c r="G25" s="287"/>
      <c r="H25" s="166" t="str">
        <f t="shared" si="0"/>
        <v/>
      </c>
      <c r="I25" s="156" t="str">
        <f>IF(OR($D25="",$F25=""),"",VLOOKUP($AF25,Opto_Req!$A$2:$L$814,5))</f>
        <v/>
      </c>
      <c r="J25" s="285"/>
      <c r="K25" s="155" t="str">
        <f t="shared" si="1"/>
        <v/>
      </c>
      <c r="L25" s="156" t="str">
        <f>IF($D25="","",VLOOKUP($AF25,Opto_Req!$A$2:$L$14,8))</f>
        <v/>
      </c>
      <c r="M25" s="287"/>
      <c r="N25" s="166" t="str">
        <f>IF(OR($D25="",$X25="",$O25=""),"",IF($AF25&gt;=200,IF($S25&lt;=$AA25,$X25*$O25,IF(AND($S25&gt;$AA25,$S25&lt;=$AB25),MAX($O25*($X25-(VLOOKUP($AF25,Opto_Req!$A$2:$L$14,10)*($S25-$AA25))),0),0)),""))</f>
        <v/>
      </c>
      <c r="O25" s="156" t="str">
        <f>IF($D25="","",VLOOKUP($AF25,Opto_Req!$A$2:$L$14,7))</f>
        <v/>
      </c>
      <c r="P25" s="286"/>
      <c r="Q25" s="162" t="str">
        <f t="shared" si="2"/>
        <v/>
      </c>
      <c r="R25" s="156" t="str">
        <f>IF(OR($D25="",$F25=""),"",VLOOKUP($AF25,Opto_Req!$A$2:$L$14,6))</f>
        <v/>
      </c>
      <c r="S25" s="157" t="str">
        <f t="shared" si="3"/>
        <v/>
      </c>
      <c r="T25" s="158" t="str">
        <f>IF(OR($D25="",$F25="",GlobalParameters!$C$12=""),"",$AB25)</f>
        <v/>
      </c>
      <c r="U25" s="159"/>
      <c r="V25" s="286"/>
      <c r="W25" s="283"/>
      <c r="X25" s="286"/>
      <c r="Y25" s="286"/>
      <c r="Z25" s="160" t="str">
        <f>IF($D25="","",IF(AND($AF25&gt;=100,$AF25&lt;200),IF($E25="","",VLOOKUP($E25,Opto_Req!$W$2:$X$3,2)),IF(AND($AF25&gt;=200,$AF25&lt;500),VLOOKUP($AF25,Opto_Req!$A$2:$L$14,9),"")))</f>
        <v/>
      </c>
      <c r="AA25" s="160" t="str">
        <f>IF($D25="","",VLOOKUP($AF25,Opto_Req!$A$2:$L$14,11))</f>
        <v/>
      </c>
      <c r="AB25" s="160" t="str">
        <f>IF(OR($D25="",$F25="",$AC25="",GlobalParameters!$C$12=""),"",IF(AND($AF25&gt;=100,$AF25&lt;500),MIN(VLOOKUP($AF25,Opto_Req!$A$2:$M$14,12),$AC25-VLOOKUP($AF25,Opto_Req!$A$2:$M$14,13)),IF(AND($AF25&gt;=500,$AF25&lt;600),$AC25,"")))</f>
        <v/>
      </c>
      <c r="AC25" s="283"/>
      <c r="AD25" s="283"/>
      <c r="AE25" s="159"/>
      <c r="AF25" s="134" t="e">
        <f>VLOOKUP($D25,Opto_Req!$P$2:$Q$6,2)+IF(VLOOKUP($D25,Opto_Req!$P$2:$Q$6,2)=100,VLOOKUP($F25,Opto_Req!$R$2:$S$4,2)+VLOOKUP(GlobalParameters!$C$12,Opto_Req!$T$2:$U$4,2),0)</f>
        <v>#N/A</v>
      </c>
    </row>
    <row r="26" spans="1:35" x14ac:dyDescent="0.25">
      <c r="A26" s="133"/>
      <c r="B26" s="283"/>
      <c r="C26" s="283"/>
      <c r="D26" s="284"/>
      <c r="E26" s="284"/>
      <c r="F26" s="284"/>
      <c r="G26" s="287"/>
      <c r="H26" s="166" t="str">
        <f t="shared" si="0"/>
        <v/>
      </c>
      <c r="I26" s="156" t="str">
        <f>IF(OR($D26="",$F26=""),"",VLOOKUP($AF26,Opto_Req!$A$2:$L$814,5))</f>
        <v/>
      </c>
      <c r="J26" s="285"/>
      <c r="K26" s="155" t="str">
        <f t="shared" si="1"/>
        <v/>
      </c>
      <c r="L26" s="156" t="str">
        <f>IF($D26="","",VLOOKUP($AF26,Opto_Req!$A$2:$L$14,8))</f>
        <v/>
      </c>
      <c r="M26" s="287"/>
      <c r="N26" s="166" t="str">
        <f>IF(OR($D26="",$X26="",$O26=""),"",IF($AF26&gt;=200,IF($S26&lt;=$AA26,$X26*$O26,IF(AND($S26&gt;$AA26,$S26&lt;=$AB26),MAX($O26*($X26-(VLOOKUP($AF26,Opto_Req!$A$2:$L$14,10)*($S26-$AA26))),0),0)),""))</f>
        <v/>
      </c>
      <c r="O26" s="156" t="str">
        <f>IF($D26="","",VLOOKUP($AF26,Opto_Req!$A$2:$L$14,7))</f>
        <v/>
      </c>
      <c r="P26" s="286"/>
      <c r="Q26" s="162" t="str">
        <f t="shared" si="2"/>
        <v/>
      </c>
      <c r="R26" s="156" t="str">
        <f>IF(OR($D26="",$F26=""),"",VLOOKUP($AF26,Opto_Req!$A$2:$L$14,6))</f>
        <v/>
      </c>
      <c r="S26" s="157" t="str">
        <f t="shared" si="3"/>
        <v/>
      </c>
      <c r="T26" s="158" t="str">
        <f>IF(OR($D26="",$F26="",GlobalParameters!$C$12=""),"",$AB26)</f>
        <v/>
      </c>
      <c r="U26" s="159"/>
      <c r="V26" s="286"/>
      <c r="W26" s="283"/>
      <c r="X26" s="286"/>
      <c r="Y26" s="286"/>
      <c r="Z26" s="160" t="str">
        <f>IF($D26="","",IF(AND($AF26&gt;=100,$AF26&lt;200),IF($E26="","",VLOOKUP($E26,Opto_Req!$W$2:$X$3,2)),IF(AND($AF26&gt;=200,$AF26&lt;500),VLOOKUP($AF26,Opto_Req!$A$2:$L$14,9),"")))</f>
        <v/>
      </c>
      <c r="AA26" s="160" t="str">
        <f>IF($D26="","",VLOOKUP($AF26,Opto_Req!$A$2:$L$14,11))</f>
        <v/>
      </c>
      <c r="AB26" s="160" t="str">
        <f>IF(OR($D26="",$F26="",$AC26="",GlobalParameters!$C$12=""),"",IF(AND($AF26&gt;=100,$AF26&lt;500),MIN(VLOOKUP($AF26,Opto_Req!$A$2:$M$14,12),$AC26-VLOOKUP($AF26,Opto_Req!$A$2:$M$14,13)),IF(AND($AF26&gt;=500,$AF26&lt;600),$AC26,"")))</f>
        <v/>
      </c>
      <c r="AC26" s="283"/>
      <c r="AD26" s="283"/>
      <c r="AE26" s="159"/>
      <c r="AF26" s="134" t="e">
        <f>VLOOKUP($D26,Opto_Req!$P$2:$Q$6,2)+IF(VLOOKUP($D26,Opto_Req!$P$2:$Q$6,2)=100,VLOOKUP($F26,Opto_Req!$R$2:$S$4,2)+VLOOKUP(GlobalParameters!$C$12,Opto_Req!$T$2:$U$4,2),0)</f>
        <v>#N/A</v>
      </c>
    </row>
    <row r="27" spans="1:35" x14ac:dyDescent="0.25">
      <c r="A27" s="133"/>
      <c r="B27" s="283"/>
      <c r="C27" s="283"/>
      <c r="D27" s="284"/>
      <c r="E27" s="284"/>
      <c r="F27" s="284"/>
      <c r="G27" s="287"/>
      <c r="H27" s="166" t="str">
        <f t="shared" si="0"/>
        <v/>
      </c>
      <c r="I27" s="156" t="str">
        <f>IF(OR($D27="",$F27=""),"",VLOOKUP($AF27,Opto_Req!$A$2:$L$814,5))</f>
        <v/>
      </c>
      <c r="J27" s="285"/>
      <c r="K27" s="155" t="str">
        <f t="shared" si="1"/>
        <v/>
      </c>
      <c r="L27" s="156" t="str">
        <f>IF($D27="","",VLOOKUP($AF27,Opto_Req!$A$2:$L$14,8))</f>
        <v/>
      </c>
      <c r="M27" s="287"/>
      <c r="N27" s="166" t="str">
        <f>IF(OR($D27="",$X27="",$O27=""),"",IF($AF27&gt;=200,IF($S27&lt;=$AA27,$X27*$O27,IF(AND($S27&gt;$AA27,$S27&lt;=$AB27),MAX($O27*($X27-(VLOOKUP($AF27,Opto_Req!$A$2:$L$14,10)*($S27-$AA27))),0),0)),""))</f>
        <v/>
      </c>
      <c r="O27" s="156" t="str">
        <f>IF($D27="","",VLOOKUP($AF27,Opto_Req!$A$2:$L$14,7))</f>
        <v/>
      </c>
      <c r="P27" s="286"/>
      <c r="Q27" s="162" t="str">
        <f t="shared" si="2"/>
        <v/>
      </c>
      <c r="R27" s="156" t="str">
        <f>IF(OR($D27="",$F27=""),"",VLOOKUP($AF27,Opto_Req!$A$2:$L$14,6))</f>
        <v/>
      </c>
      <c r="S27" s="157" t="str">
        <f t="shared" si="3"/>
        <v/>
      </c>
      <c r="T27" s="158" t="str">
        <f>IF(OR($D27="",$F27="",GlobalParameters!$C$12=""),"",$AB27)</f>
        <v/>
      </c>
      <c r="U27" s="159"/>
      <c r="V27" s="286"/>
      <c r="W27" s="283"/>
      <c r="X27" s="286"/>
      <c r="Y27" s="286"/>
      <c r="Z27" s="160" t="str">
        <f>IF($D27="","",IF(AND($AF27&gt;=100,$AF27&lt;200),IF($E27="","",VLOOKUP($E27,Opto_Req!$W$2:$X$3,2)),IF(AND($AF27&gt;=200,$AF27&lt;500),VLOOKUP($AF27,Opto_Req!$A$2:$L$14,9),"")))</f>
        <v/>
      </c>
      <c r="AA27" s="160" t="str">
        <f>IF($D27="","",VLOOKUP($AF27,Opto_Req!$A$2:$L$14,11))</f>
        <v/>
      </c>
      <c r="AB27" s="160" t="str">
        <f>IF(OR($D27="",$F27="",$AC27="",GlobalParameters!$C$12=""),"",IF(AND($AF27&gt;=100,$AF27&lt;500),MIN(VLOOKUP($AF27,Opto_Req!$A$2:$M$14,12),$AC27-VLOOKUP($AF27,Opto_Req!$A$2:$M$14,13)),IF(AND($AF27&gt;=500,$AF27&lt;600),$AC27,"")))</f>
        <v/>
      </c>
      <c r="AC27" s="283"/>
      <c r="AD27" s="283"/>
      <c r="AE27" s="159"/>
      <c r="AF27" s="134" t="e">
        <f>VLOOKUP($D27,Opto_Req!$P$2:$Q$6,2)+IF(VLOOKUP($D27,Opto_Req!$P$2:$Q$6,2)=100,VLOOKUP($F27,Opto_Req!$R$2:$S$4,2)+VLOOKUP(GlobalParameters!$C$12,Opto_Req!$T$2:$U$4,2),0)</f>
        <v>#N/A</v>
      </c>
    </row>
    <row r="28" spans="1:35" x14ac:dyDescent="0.25">
      <c r="A28" s="133"/>
      <c r="B28" s="283"/>
      <c r="C28" s="283"/>
      <c r="D28" s="284"/>
      <c r="E28" s="284"/>
      <c r="F28" s="284"/>
      <c r="G28" s="287"/>
      <c r="H28" s="166" t="str">
        <f t="shared" si="0"/>
        <v/>
      </c>
      <c r="I28" s="156" t="str">
        <f>IF(OR($D28="",$F28=""),"",VLOOKUP($AF28,Opto_Req!$A$2:$L$814,5))</f>
        <v/>
      </c>
      <c r="J28" s="285"/>
      <c r="K28" s="155" t="str">
        <f t="shared" si="1"/>
        <v/>
      </c>
      <c r="L28" s="156" t="str">
        <f>IF($D28="","",VLOOKUP($AF28,Opto_Req!$A$2:$L$14,8))</f>
        <v/>
      </c>
      <c r="M28" s="287"/>
      <c r="N28" s="166" t="str">
        <f>IF(OR($D28="",$X28="",$O28=""),"",IF($AF28&gt;=200,IF($S28&lt;=$AA28,$X28*$O28,IF(AND($S28&gt;$AA28,$S28&lt;=$AB28),MAX($O28*($X28-(VLOOKUP($AF28,Opto_Req!$A$2:$L$14,10)*($S28-$AA28))),0),0)),""))</f>
        <v/>
      </c>
      <c r="O28" s="156" t="str">
        <f>IF($D28="","",VLOOKUP($AF28,Opto_Req!$A$2:$L$14,7))</f>
        <v/>
      </c>
      <c r="P28" s="286"/>
      <c r="Q28" s="162" t="str">
        <f t="shared" si="2"/>
        <v/>
      </c>
      <c r="R28" s="156" t="str">
        <f>IF(OR($D28="",$F28=""),"",VLOOKUP($AF28,Opto_Req!$A$2:$L$14,6))</f>
        <v/>
      </c>
      <c r="S28" s="157" t="str">
        <f t="shared" si="3"/>
        <v/>
      </c>
      <c r="T28" s="158" t="str">
        <f>IF(OR($D28="",$F28="",GlobalParameters!$C$12=""),"",$AB28)</f>
        <v/>
      </c>
      <c r="U28" s="159"/>
      <c r="V28" s="286"/>
      <c r="W28" s="283"/>
      <c r="X28" s="286"/>
      <c r="Y28" s="286"/>
      <c r="Z28" s="160" t="str">
        <f>IF($D28="","",IF(AND($AF28&gt;=100,$AF28&lt;200),IF($E28="","",VLOOKUP($E28,Opto_Req!$W$2:$X$3,2)),IF(AND($AF28&gt;=200,$AF28&lt;500),VLOOKUP($AF28,Opto_Req!$A$2:$L$14,9),"")))</f>
        <v/>
      </c>
      <c r="AA28" s="160" t="str">
        <f>IF($D28="","",VLOOKUP($AF28,Opto_Req!$A$2:$L$14,11))</f>
        <v/>
      </c>
      <c r="AB28" s="160" t="str">
        <f>IF(OR($D28="",$F28="",$AC28="",GlobalParameters!$C$12=""),"",IF(AND($AF28&gt;=100,$AF28&lt;500),MIN(VLOOKUP($AF28,Opto_Req!$A$2:$M$14,12),$AC28-VLOOKUP($AF28,Opto_Req!$A$2:$M$14,13)),IF(AND($AF28&gt;=500,$AF28&lt;600),$AC28,"")))</f>
        <v/>
      </c>
      <c r="AC28" s="283"/>
      <c r="AD28" s="283"/>
      <c r="AE28" s="159"/>
      <c r="AF28" s="134" t="e">
        <f>VLOOKUP($D28,Opto_Req!$P$2:$Q$6,2)+IF(VLOOKUP($D28,Opto_Req!$P$2:$Q$6,2)=100,VLOOKUP($F28,Opto_Req!$R$2:$S$4,2)+VLOOKUP(GlobalParameters!$C$12,Opto_Req!$T$2:$U$4,2),0)</f>
        <v>#N/A</v>
      </c>
    </row>
    <row r="29" spans="1:35" x14ac:dyDescent="0.25">
      <c r="A29" s="133"/>
      <c r="B29" s="283"/>
      <c r="C29" s="283"/>
      <c r="D29" s="284"/>
      <c r="E29" s="284"/>
      <c r="F29" s="284"/>
      <c r="G29" s="287"/>
      <c r="H29" s="166" t="str">
        <f t="shared" si="0"/>
        <v/>
      </c>
      <c r="I29" s="156" t="str">
        <f>IF(OR($D29="",$F29=""),"",VLOOKUP($AF29,Opto_Req!$A$2:$L$814,5))</f>
        <v/>
      </c>
      <c r="J29" s="285"/>
      <c r="K29" s="155" t="str">
        <f t="shared" si="1"/>
        <v/>
      </c>
      <c r="L29" s="156" t="str">
        <f>IF($D29="","",VLOOKUP($AF29,Opto_Req!$A$2:$L$14,8))</f>
        <v/>
      </c>
      <c r="M29" s="287"/>
      <c r="N29" s="166" t="str">
        <f>IF(OR($D29="",$X29="",$O29=""),"",IF($AF29&gt;=200,IF($S29&lt;=$AA29,$X29*$O29,IF(AND($S29&gt;$AA29,$S29&lt;=$AB29),MAX($O29*($X29-(VLOOKUP($AF29,Opto_Req!$A$2:$L$14,10)*($S29-$AA29))),0),0)),""))</f>
        <v/>
      </c>
      <c r="O29" s="156" t="str">
        <f>IF($D29="","",VLOOKUP($AF29,Opto_Req!$A$2:$L$14,7))</f>
        <v/>
      </c>
      <c r="P29" s="286"/>
      <c r="Q29" s="162" t="str">
        <f t="shared" si="2"/>
        <v/>
      </c>
      <c r="R29" s="156" t="str">
        <f>IF(OR($D29="",$F29=""),"",VLOOKUP($AF29,Opto_Req!$A$2:$L$14,6))</f>
        <v/>
      </c>
      <c r="S29" s="157" t="str">
        <f t="shared" ref="S29:S34" si="4">IF($D29="","",$L$6+AD29)</f>
        <v/>
      </c>
      <c r="T29" s="158" t="str">
        <f>IF(OR($D29="",$F29="",GlobalParameters!$C$12=""),"",$AB29)</f>
        <v/>
      </c>
      <c r="U29" s="159"/>
      <c r="V29" s="286"/>
      <c r="W29" s="283"/>
      <c r="X29" s="286"/>
      <c r="Y29" s="286"/>
      <c r="Z29" s="160" t="str">
        <f>IF($D29="","",IF(AND($AF29&gt;=100,$AF29&lt;200),IF($E29="","",VLOOKUP($E29,Opto_Req!$W$2:$X$3,2)),IF(AND($AF29&gt;=200,$AF29&lt;500),VLOOKUP($AF29,Opto_Req!$A$2:$L$14,9),"")))</f>
        <v/>
      </c>
      <c r="AA29" s="160" t="str">
        <f>IF($D29="","",VLOOKUP($AF29,Opto_Req!$A$2:$L$14,11))</f>
        <v/>
      </c>
      <c r="AB29" s="160" t="str">
        <f>IF(OR($D29="",$F29="",$AC29="",GlobalParameters!$C$12=""),"",IF(AND($AF29&gt;=100,$AF29&lt;500),MIN(VLOOKUP($AF29,Opto_Req!$A$2:$M$14,12),$AC29-VLOOKUP($AF29,Opto_Req!$A$2:$M$14,13)),IF(AND($AF29&gt;=500,$AF29&lt;600),$AC29,"")))</f>
        <v/>
      </c>
      <c r="AC29" s="283"/>
      <c r="AD29" s="283"/>
      <c r="AE29" s="159"/>
      <c r="AF29" s="134" t="e">
        <f>VLOOKUP($D29,Opto_Req!$P$2:$Q$6,2)+IF(VLOOKUP($D29,Opto_Req!$P$2:$Q$6,2)=100,VLOOKUP($F29,Opto_Req!$R$2:$S$4,2)+VLOOKUP(GlobalParameters!$C$12,Opto_Req!$T$2:$U$4,2),0)</f>
        <v>#N/A</v>
      </c>
    </row>
    <row r="30" spans="1:35" x14ac:dyDescent="0.25">
      <c r="A30" s="133"/>
      <c r="B30" s="283"/>
      <c r="C30" s="283"/>
      <c r="D30" s="284"/>
      <c r="E30" s="284"/>
      <c r="F30" s="284"/>
      <c r="G30" s="287"/>
      <c r="H30" s="166" t="str">
        <f t="shared" si="0"/>
        <v/>
      </c>
      <c r="I30" s="156" t="str">
        <f>IF(OR($D30="",$F30=""),"",VLOOKUP($AF30,Opto_Req!$A$2:$L$814,5))</f>
        <v/>
      </c>
      <c r="J30" s="285"/>
      <c r="K30" s="155" t="str">
        <f t="shared" si="1"/>
        <v/>
      </c>
      <c r="L30" s="156" t="str">
        <f>IF($D30="","",VLOOKUP($AF30,Opto_Req!$A$2:$L$14,8))</f>
        <v/>
      </c>
      <c r="M30" s="287"/>
      <c r="N30" s="166" t="str">
        <f>IF(OR($D30="",$X30="",$O30=""),"",IF($AF30&gt;=200,IF($S30&lt;=$AA30,$X30*$O30,IF(AND($S30&gt;$AA30,$S30&lt;=$AB30),MAX($O30*($X30-(VLOOKUP($AF30,Opto_Req!$A$2:$L$14,10)*($S30-$AA30))),0),0)),""))</f>
        <v/>
      </c>
      <c r="O30" s="156" t="str">
        <f>IF($D30="","",VLOOKUP($AF30,Opto_Req!$A$2:$L$14,7))</f>
        <v/>
      </c>
      <c r="P30" s="286"/>
      <c r="Q30" s="162" t="str">
        <f t="shared" si="2"/>
        <v/>
      </c>
      <c r="R30" s="156" t="str">
        <f>IF(OR($D30="",$F30=""),"",VLOOKUP($AF30,Opto_Req!$A$2:$L$14,6))</f>
        <v/>
      </c>
      <c r="S30" s="157" t="str">
        <f t="shared" si="4"/>
        <v/>
      </c>
      <c r="T30" s="158" t="str">
        <f>IF(OR($D30="",$F30="",GlobalParameters!$C$12=""),"",$AB30)</f>
        <v/>
      </c>
      <c r="U30" s="159"/>
      <c r="V30" s="286"/>
      <c r="W30" s="283"/>
      <c r="X30" s="286"/>
      <c r="Y30" s="286"/>
      <c r="Z30" s="160" t="str">
        <f>IF($D30="","",IF(AND($AF30&gt;=100,$AF30&lt;200),IF($E30="","",VLOOKUP($E30,Opto_Req!$W$2:$X$3,2)),IF(AND($AF30&gt;=200,$AF30&lt;500),VLOOKUP($AF30,Opto_Req!$A$2:$L$14,9),"")))</f>
        <v/>
      </c>
      <c r="AA30" s="160" t="str">
        <f>IF($D30="","",VLOOKUP($AF30,Opto_Req!$A$2:$L$14,11))</f>
        <v/>
      </c>
      <c r="AB30" s="160" t="str">
        <f>IF(OR($D30="",$F30="",$AC30="",GlobalParameters!$C$12=""),"",IF(AND($AF30&gt;=100,$AF30&lt;500),MIN(VLOOKUP($AF30,Opto_Req!$A$2:$M$14,12),$AC30-VLOOKUP($AF30,Opto_Req!$A$2:$M$14,13)),IF(AND($AF30&gt;=500,$AF30&lt;600),$AC30,"")))</f>
        <v/>
      </c>
      <c r="AC30" s="283"/>
      <c r="AD30" s="283"/>
      <c r="AE30" s="159"/>
      <c r="AF30" s="134" t="e">
        <f>VLOOKUP($D30,Opto_Req!$P$2:$Q$6,2)+IF(VLOOKUP($D30,Opto_Req!$P$2:$Q$6,2)=100,VLOOKUP($F30,Opto_Req!$R$2:$S$4,2)+VLOOKUP(GlobalParameters!$C$12,Opto_Req!$T$2:$U$4,2),0)</f>
        <v>#N/A</v>
      </c>
    </row>
    <row r="31" spans="1:35" x14ac:dyDescent="0.25">
      <c r="A31" s="133"/>
      <c r="B31" s="283"/>
      <c r="C31" s="283"/>
      <c r="D31" s="284"/>
      <c r="E31" s="284"/>
      <c r="F31" s="284"/>
      <c r="G31" s="287"/>
      <c r="H31" s="166" t="str">
        <f t="shared" si="0"/>
        <v/>
      </c>
      <c r="I31" s="156" t="str">
        <f>IF(OR($D31="",$F31=""),"",VLOOKUP($AF31,Opto_Req!$A$2:$L$814,5))</f>
        <v/>
      </c>
      <c r="J31" s="285"/>
      <c r="K31" s="155" t="str">
        <f t="shared" si="1"/>
        <v/>
      </c>
      <c r="L31" s="156" t="str">
        <f>IF($D31="","",VLOOKUP($AF31,Opto_Req!$A$2:$L$14,8))</f>
        <v/>
      </c>
      <c r="M31" s="287"/>
      <c r="N31" s="166" t="str">
        <f>IF(OR($D31="",$X31="",$O31=""),"",IF($AF31&gt;=200,IF($S31&lt;=$AA31,$X31*$O31,IF(AND($S31&gt;$AA31,$S31&lt;=$AB31),MAX($O31*($X31-(VLOOKUP($AF31,Opto_Req!$A$2:$L$14,10)*($S31-$AA31))),0),0)),""))</f>
        <v/>
      </c>
      <c r="O31" s="156" t="str">
        <f>IF($D31="","",VLOOKUP($AF31,Opto_Req!$A$2:$L$14,7))</f>
        <v/>
      </c>
      <c r="P31" s="286"/>
      <c r="Q31" s="162" t="str">
        <f t="shared" si="2"/>
        <v/>
      </c>
      <c r="R31" s="156" t="str">
        <f>IF(OR($D31="",$F31=""),"",VLOOKUP($AF31,Opto_Req!$A$2:$L$14,6))</f>
        <v/>
      </c>
      <c r="S31" s="157" t="str">
        <f t="shared" si="4"/>
        <v/>
      </c>
      <c r="T31" s="158" t="str">
        <f>IF(OR($D31="",$F31="",GlobalParameters!$C$12=""),"",$AB31)</f>
        <v/>
      </c>
      <c r="U31" s="159"/>
      <c r="V31" s="286"/>
      <c r="W31" s="283"/>
      <c r="X31" s="286"/>
      <c r="Y31" s="286"/>
      <c r="Z31" s="160" t="str">
        <f>IF($D31="","",IF(AND($AF31&gt;=100,$AF31&lt;200),IF($E31="","",VLOOKUP($E31,Opto_Req!$W$2:$X$3,2)),IF(AND($AF31&gt;=200,$AF31&lt;500),VLOOKUP($AF31,Opto_Req!$A$2:$L$14,9),"")))</f>
        <v/>
      </c>
      <c r="AA31" s="160" t="str">
        <f>IF($D31="","",VLOOKUP($AF31,Opto_Req!$A$2:$L$14,11))</f>
        <v/>
      </c>
      <c r="AB31" s="160" t="str">
        <f>IF(OR($D31="",$F31="",$AC31="",GlobalParameters!$C$12=""),"",IF(AND($AF31&gt;=100,$AF31&lt;500),MIN(VLOOKUP($AF31,Opto_Req!$A$2:$M$14,12),$AC31-VLOOKUP($AF31,Opto_Req!$A$2:$M$14,13)),IF(AND($AF31&gt;=500,$AF31&lt;600),$AC31,"")))</f>
        <v/>
      </c>
      <c r="AC31" s="283"/>
      <c r="AD31" s="283"/>
      <c r="AE31" s="159"/>
      <c r="AF31" s="134" t="e">
        <f>VLOOKUP($D31,Opto_Req!$P$2:$Q$6,2)+IF(VLOOKUP($D31,Opto_Req!$P$2:$Q$6,2)=100,VLOOKUP($F31,Opto_Req!$R$2:$S$4,2)+VLOOKUP(GlobalParameters!$C$12,Opto_Req!$T$2:$U$4,2),0)</f>
        <v>#N/A</v>
      </c>
    </row>
    <row r="32" spans="1:35" x14ac:dyDescent="0.25">
      <c r="A32" s="133"/>
      <c r="B32" s="283"/>
      <c r="C32" s="283"/>
      <c r="D32" s="284"/>
      <c r="E32" s="284"/>
      <c r="F32" s="284"/>
      <c r="G32" s="287"/>
      <c r="H32" s="166" t="str">
        <f t="shared" si="0"/>
        <v/>
      </c>
      <c r="I32" s="156" t="str">
        <f>IF(OR($D32="",$F32=""),"",VLOOKUP($AF32,Opto_Req!$A$2:$L$814,5))</f>
        <v/>
      </c>
      <c r="J32" s="285"/>
      <c r="K32" s="155" t="str">
        <f t="shared" si="1"/>
        <v/>
      </c>
      <c r="L32" s="156" t="str">
        <f>IF($D32="","",VLOOKUP($AF32,Opto_Req!$A$2:$L$14,8))</f>
        <v/>
      </c>
      <c r="M32" s="287"/>
      <c r="N32" s="166" t="str">
        <f>IF(OR($D32="",$X32="",$O32=""),"",IF($AF32&gt;=200,IF($S32&lt;=$AA32,$X32*$O32,IF(AND($S32&gt;$AA32,$S32&lt;=$AB32),MAX($O32*($X32-(VLOOKUP($AF32,Opto_Req!$A$2:$L$14,10)*($S32-$AA32))),0),0)),""))</f>
        <v/>
      </c>
      <c r="O32" s="156" t="str">
        <f>IF($D32="","",VLOOKUP($AF32,Opto_Req!$A$2:$L$14,7))</f>
        <v/>
      </c>
      <c r="P32" s="286"/>
      <c r="Q32" s="162" t="str">
        <f t="shared" si="2"/>
        <v/>
      </c>
      <c r="R32" s="156" t="str">
        <f>IF(OR($D32="",$F32=""),"",VLOOKUP($AF32,Opto_Req!$A$2:$L$14,6))</f>
        <v/>
      </c>
      <c r="S32" s="157" t="str">
        <f t="shared" si="4"/>
        <v/>
      </c>
      <c r="T32" s="158" t="str">
        <f>IF(OR($D32="",$F32="",GlobalParameters!$C$12=""),"",$AB32)</f>
        <v/>
      </c>
      <c r="U32" s="159"/>
      <c r="V32" s="286"/>
      <c r="W32" s="283"/>
      <c r="X32" s="286"/>
      <c r="Y32" s="286"/>
      <c r="Z32" s="160" t="str">
        <f>IF($D32="","",IF(AND($AF32&gt;=100,$AF32&lt;200),IF($E32="","",VLOOKUP($E32,Opto_Req!$W$2:$X$3,2)),IF(AND($AF32&gt;=200,$AF32&lt;500),VLOOKUP($AF32,Opto_Req!$A$2:$L$14,9),"")))</f>
        <v/>
      </c>
      <c r="AA32" s="160" t="str">
        <f>IF($D32="","",VLOOKUP($AF32,Opto_Req!$A$2:$L$14,11))</f>
        <v/>
      </c>
      <c r="AB32" s="160" t="str">
        <f>IF(OR($D32="",$F32="",$AC32="",GlobalParameters!$C$12=""),"",IF(AND($AF32&gt;=100,$AF32&lt;500),MIN(VLOOKUP($AF32,Opto_Req!$A$2:$M$14,12),$AC32-VLOOKUP($AF32,Opto_Req!$A$2:$M$14,13)),IF(AND($AF32&gt;=500,$AF32&lt;600),$AC32,"")))</f>
        <v/>
      </c>
      <c r="AC32" s="283"/>
      <c r="AD32" s="283"/>
      <c r="AE32" s="159"/>
      <c r="AF32" s="134" t="e">
        <f>VLOOKUP($D32,Opto_Req!$P$2:$Q$6,2)+IF(VLOOKUP($D32,Opto_Req!$P$2:$Q$6,2)=100,VLOOKUP($F32,Opto_Req!$R$2:$S$4,2)+VLOOKUP(GlobalParameters!$C$12,Opto_Req!$T$2:$U$4,2),0)</f>
        <v>#N/A</v>
      </c>
    </row>
    <row r="33" spans="1:32" x14ac:dyDescent="0.25">
      <c r="A33" s="133"/>
      <c r="B33" s="283"/>
      <c r="C33" s="283"/>
      <c r="D33" s="284"/>
      <c r="E33" s="284"/>
      <c r="F33" s="284"/>
      <c r="G33" s="287"/>
      <c r="H33" s="166" t="str">
        <f t="shared" si="0"/>
        <v/>
      </c>
      <c r="I33" s="156" t="str">
        <f>IF(OR($D33="",$F33=""),"",VLOOKUP($AF33,Opto_Req!$A$2:$L$814,5))</f>
        <v/>
      </c>
      <c r="J33" s="285"/>
      <c r="K33" s="155" t="str">
        <f t="shared" si="1"/>
        <v/>
      </c>
      <c r="L33" s="156" t="str">
        <f>IF($D33="","",VLOOKUP($AF33,Opto_Req!$A$2:$L$14,8))</f>
        <v/>
      </c>
      <c r="M33" s="287"/>
      <c r="N33" s="166" t="str">
        <f>IF(OR($D33="",$X33="",$O33=""),"",IF($AF33&gt;=200,IF($S33&lt;=$AA33,$X33*$O33,IF(AND($S33&gt;$AA33,$S33&lt;=$AB33),MAX($O33*($X33-(VLOOKUP($AF33,Opto_Req!$A$2:$L$14,10)*($S33-$AA33))),0),0)),""))</f>
        <v/>
      </c>
      <c r="O33" s="156" t="str">
        <f>IF($D33="","",VLOOKUP($AF33,Opto_Req!$A$2:$L$14,7))</f>
        <v/>
      </c>
      <c r="P33" s="286"/>
      <c r="Q33" s="162" t="str">
        <f t="shared" si="2"/>
        <v/>
      </c>
      <c r="R33" s="156" t="str">
        <f>IF(OR($D33="",$F33=""),"",VLOOKUP($AF33,Opto_Req!$A$2:$L$14,6))</f>
        <v/>
      </c>
      <c r="S33" s="157" t="str">
        <f t="shared" si="4"/>
        <v/>
      </c>
      <c r="T33" s="158" t="str">
        <f>IF(OR($D33="",$F33="",GlobalParameters!$C$12=""),"",$AB33)</f>
        <v/>
      </c>
      <c r="U33" s="159"/>
      <c r="V33" s="286"/>
      <c r="W33" s="283"/>
      <c r="X33" s="286"/>
      <c r="Y33" s="286"/>
      <c r="Z33" s="160" t="str">
        <f>IF($D33="","",IF(AND($AF33&gt;=100,$AF33&lt;200),IF($E33="","",VLOOKUP($E33,Opto_Req!$W$2:$X$3,2)),IF(AND($AF33&gt;=200,$AF33&lt;500),VLOOKUP($AF33,Opto_Req!$A$2:$L$14,9),"")))</f>
        <v/>
      </c>
      <c r="AA33" s="160" t="str">
        <f>IF($D33="","",VLOOKUP($AF33,Opto_Req!$A$2:$L$14,11))</f>
        <v/>
      </c>
      <c r="AB33" s="160" t="str">
        <f>IF(OR($D33="",$F33="",$AC33="",GlobalParameters!$C$12=""),"",IF(AND($AF33&gt;=100,$AF33&lt;500),MIN(VLOOKUP($AF33,Opto_Req!$A$2:$M$14,12),$AC33-VLOOKUP($AF33,Opto_Req!$A$2:$M$14,13)),IF(AND($AF33&gt;=500,$AF33&lt;600),$AC33,"")))</f>
        <v/>
      </c>
      <c r="AC33" s="283"/>
      <c r="AD33" s="283"/>
      <c r="AE33" s="159"/>
      <c r="AF33" s="134" t="e">
        <f>VLOOKUP($D33,Opto_Req!$P$2:$Q$6,2)+IF(VLOOKUP($D33,Opto_Req!$P$2:$Q$6,2)=100,VLOOKUP($F33,Opto_Req!$R$2:$S$4,2)+VLOOKUP(GlobalParameters!$C$12,Opto_Req!$T$2:$U$4,2),0)</f>
        <v>#N/A</v>
      </c>
    </row>
    <row r="34" spans="1:32" x14ac:dyDescent="0.25">
      <c r="A34" s="133"/>
      <c r="B34" s="283"/>
      <c r="C34" s="283"/>
      <c r="D34" s="284"/>
      <c r="E34" s="284"/>
      <c r="F34" s="284"/>
      <c r="G34" s="287"/>
      <c r="H34" s="166" t="str">
        <f t="shared" si="0"/>
        <v/>
      </c>
      <c r="I34" s="156" t="str">
        <f>IF(OR($D34="",$F34=""),"",VLOOKUP($AF34,Opto_Req!$A$2:$L$814,5))</f>
        <v/>
      </c>
      <c r="J34" s="285"/>
      <c r="K34" s="155" t="str">
        <f t="shared" si="1"/>
        <v/>
      </c>
      <c r="L34" s="156" t="str">
        <f>IF($D34="","",VLOOKUP($AF34,Opto_Req!$A$2:$L$14,8))</f>
        <v/>
      </c>
      <c r="M34" s="287"/>
      <c r="N34" s="166" t="str">
        <f>IF(OR($D34="",$X34="",$O34=""),"",IF($AF34&gt;=200,IF($S34&lt;=$AA34,$X34*$O34,IF(AND($S34&gt;$AA34,$S34&lt;=$AB34),MAX($O34*($X34-(VLOOKUP($AF34,Opto_Req!$A$2:$L$14,10)*($S34-$AA34))),0),0)),""))</f>
        <v/>
      </c>
      <c r="O34" s="156" t="str">
        <f>IF($D34="","",VLOOKUP($AF34,Opto_Req!$A$2:$L$14,7))</f>
        <v/>
      </c>
      <c r="P34" s="286"/>
      <c r="Q34" s="162" t="str">
        <f t="shared" si="2"/>
        <v/>
      </c>
      <c r="R34" s="156" t="str">
        <f>IF(OR($D34="",$F34=""),"",VLOOKUP($AF34,Opto_Req!$A$2:$L$14,6))</f>
        <v/>
      </c>
      <c r="S34" s="157" t="str">
        <f t="shared" si="4"/>
        <v/>
      </c>
      <c r="T34" s="158" t="str">
        <f>IF(OR($D34="",$F34="",GlobalParameters!$C$12=""),"",$AB34)</f>
        <v/>
      </c>
      <c r="U34" s="159"/>
      <c r="V34" s="286"/>
      <c r="W34" s="283"/>
      <c r="X34" s="286"/>
      <c r="Y34" s="286"/>
      <c r="Z34" s="160" t="str">
        <f>IF($D34="","",IF(AND($AF34&gt;=100,$AF34&lt;200),IF($E34="","",VLOOKUP($E34,Opto_Req!$W$2:$X$3,2)),IF(AND($AF34&gt;=200,$AF34&lt;500),VLOOKUP($AF34,Opto_Req!$A$2:$L$14,9),"")))</f>
        <v/>
      </c>
      <c r="AA34" s="160" t="str">
        <f>IF($D34="","",VLOOKUP($AF34,Opto_Req!$A$2:$L$14,11))</f>
        <v/>
      </c>
      <c r="AB34" s="160" t="str">
        <f>IF(OR($D34="",$F34="",$AC34="",GlobalParameters!$C$12=""),"",IF(AND($AF34&gt;=100,$AF34&lt;500),MIN(VLOOKUP($AF34,Opto_Req!$A$2:$M$14,12),$AC34-VLOOKUP($AF34,Opto_Req!$A$2:$M$14,13)),IF(AND($AF34&gt;=500,$AF34&lt;600),$AC34,"")))</f>
        <v/>
      </c>
      <c r="AC34" s="283"/>
      <c r="AD34" s="283"/>
      <c r="AE34" s="159"/>
      <c r="AF34" s="134" t="e">
        <f>VLOOKUP($D34,Opto_Req!$P$2:$Q$6,2)+IF(VLOOKUP($D34,Opto_Req!$P$2:$Q$6,2)=100,VLOOKUP($F34,Opto_Req!$R$2:$S$4,2)+VLOOKUP(GlobalParameters!$C$12,Opto_Req!$T$2:$U$4,2),0)</f>
        <v>#N/A</v>
      </c>
    </row>
    <row r="35" spans="1:32" x14ac:dyDescent="0.25">
      <c r="A35" s="133"/>
      <c r="B35" s="283"/>
      <c r="C35" s="283"/>
      <c r="D35" s="284"/>
      <c r="E35" s="284"/>
      <c r="F35" s="284"/>
      <c r="G35" s="287"/>
      <c r="H35" s="166" t="str">
        <f t="shared" si="0"/>
        <v/>
      </c>
      <c r="I35" s="156" t="str">
        <f>IF(OR($D35="",$F35=""),"",VLOOKUP($AF35,Opto_Req!$A$2:$L$814,5))</f>
        <v/>
      </c>
      <c r="J35" s="285"/>
      <c r="K35" s="155" t="str">
        <f t="shared" si="1"/>
        <v/>
      </c>
      <c r="L35" s="156" t="str">
        <f>IF($D35="","",VLOOKUP($AF35,Opto_Req!$A$2:$L$14,8))</f>
        <v/>
      </c>
      <c r="M35" s="287"/>
      <c r="N35" s="166" t="str">
        <f>IF(OR($D35="",$X35="",$O35=""),"",IF($AF35&gt;=200,IF($S35&lt;=$AA35,$X35*$O35,IF(AND($S35&gt;$AA35,$S35&lt;=$AB35),MAX($O35*($X35-(VLOOKUP($AF35,Opto_Req!$A$2:$L$14,10)*($S35-$AA35))),0),0)),""))</f>
        <v/>
      </c>
      <c r="O35" s="156" t="str">
        <f>IF($D35="","",VLOOKUP($AF35,Opto_Req!$A$2:$L$14,7))</f>
        <v/>
      </c>
      <c r="P35" s="286"/>
      <c r="Q35" s="162" t="str">
        <f t="shared" si="2"/>
        <v/>
      </c>
      <c r="R35" s="156" t="str">
        <f>IF(OR($D35="",$F35=""),"",VLOOKUP($AF35,Opto_Req!$A$2:$L$14,6))</f>
        <v/>
      </c>
      <c r="S35" s="157" t="str">
        <f t="shared" ref="S35:S98" si="5">IF($D35="","",$L$6+AD35)</f>
        <v/>
      </c>
      <c r="T35" s="158" t="str">
        <f>IF(OR($D35="",$F35="",GlobalParameters!$C$12=""),"",$AB35)</f>
        <v/>
      </c>
      <c r="U35" s="159"/>
      <c r="V35" s="286"/>
      <c r="W35" s="283"/>
      <c r="X35" s="286"/>
      <c r="Y35" s="286"/>
      <c r="Z35" s="160" t="str">
        <f>IF($D35="","",IF(AND($AF35&gt;=100,$AF35&lt;200),IF($E35="","",VLOOKUP($E35,Opto_Req!$W$2:$X$3,2)),IF(AND($AF35&gt;=200,$AF35&lt;500),VLOOKUP($AF35,Opto_Req!$A$2:$L$14,9),"")))</f>
        <v/>
      </c>
      <c r="AA35" s="160" t="str">
        <f>IF($D35="","",VLOOKUP($AF35,Opto_Req!$A$2:$L$14,11))</f>
        <v/>
      </c>
      <c r="AB35" s="160" t="str">
        <f>IF(OR($D35="",$F35="",$AC35="",GlobalParameters!$C$12=""),"",IF(AND($AF35&gt;=100,$AF35&lt;500),MIN(VLOOKUP($AF35,Opto_Req!$A$2:$M$14,12),$AC35-VLOOKUP($AF35,Opto_Req!$A$2:$M$14,13)),IF(AND($AF35&gt;=500,$AF35&lt;600),$AC35,"")))</f>
        <v/>
      </c>
      <c r="AC35" s="283"/>
      <c r="AD35" s="283"/>
      <c r="AE35" s="159"/>
      <c r="AF35" s="134" t="e">
        <f>VLOOKUP($D35,Opto_Req!$P$2:$Q$6,2)+IF(VLOOKUP($D35,Opto_Req!$P$2:$Q$6,2)=100,VLOOKUP($F35,Opto_Req!$R$2:$S$4,2)+VLOOKUP(GlobalParameters!$C$12,Opto_Req!$T$2:$U$4,2),0)</f>
        <v>#N/A</v>
      </c>
    </row>
    <row r="36" spans="1:32" x14ac:dyDescent="0.25">
      <c r="A36" s="133"/>
      <c r="B36" s="283"/>
      <c r="C36" s="283"/>
      <c r="D36" s="284"/>
      <c r="E36" s="284"/>
      <c r="F36" s="284"/>
      <c r="G36" s="287"/>
      <c r="H36" s="166" t="str">
        <f t="shared" si="0"/>
        <v/>
      </c>
      <c r="I36" s="156" t="str">
        <f>IF(OR($D36="",$F36=""),"",VLOOKUP($AF36,Opto_Req!$A$2:$L$814,5))</f>
        <v/>
      </c>
      <c r="J36" s="285"/>
      <c r="K36" s="155" t="str">
        <f t="shared" si="1"/>
        <v/>
      </c>
      <c r="L36" s="156" t="str">
        <f>IF($D36="","",VLOOKUP($AF36,Opto_Req!$A$2:$L$14,8))</f>
        <v/>
      </c>
      <c r="M36" s="287"/>
      <c r="N36" s="166" t="str">
        <f>IF(OR($D36="",$X36="",$O36=""),"",IF($AF36&gt;=200,IF($S36&lt;=$AA36,$X36*$O36,IF(AND($S36&gt;$AA36,$S36&lt;=$AB36),MAX($O36*($X36-(VLOOKUP($AF36,Opto_Req!$A$2:$L$14,10)*($S36-$AA36))),0),0)),""))</f>
        <v/>
      </c>
      <c r="O36" s="156" t="str">
        <f>IF($D36="","",VLOOKUP($AF36,Opto_Req!$A$2:$L$14,7))</f>
        <v/>
      </c>
      <c r="P36" s="286"/>
      <c r="Q36" s="162" t="str">
        <f t="shared" si="2"/>
        <v/>
      </c>
      <c r="R36" s="156" t="str">
        <f>IF(OR($D36="",$F36=""),"",VLOOKUP($AF36,Opto_Req!$A$2:$L$14,6))</f>
        <v/>
      </c>
      <c r="S36" s="157" t="str">
        <f t="shared" si="5"/>
        <v/>
      </c>
      <c r="T36" s="158" t="str">
        <f>IF(OR($D36="",$F36="",GlobalParameters!$C$12=""),"",$AB36)</f>
        <v/>
      </c>
      <c r="U36" s="159"/>
      <c r="V36" s="286"/>
      <c r="W36" s="283"/>
      <c r="X36" s="286"/>
      <c r="Y36" s="286"/>
      <c r="Z36" s="160" t="str">
        <f>IF($D36="","",IF(AND($AF36&gt;=100,$AF36&lt;200),IF($E36="","",VLOOKUP($E36,Opto_Req!$W$2:$X$3,2)),IF(AND($AF36&gt;=200,$AF36&lt;500),VLOOKUP($AF36,Opto_Req!$A$2:$L$14,9),"")))</f>
        <v/>
      </c>
      <c r="AA36" s="160" t="str">
        <f>IF($D36="","",VLOOKUP($AF36,Opto_Req!$A$2:$L$14,11))</f>
        <v/>
      </c>
      <c r="AB36" s="160" t="str">
        <f>IF(OR($D36="",$F36="",$AC36="",GlobalParameters!$C$12=""),"",IF(AND($AF36&gt;=100,$AF36&lt;500),MIN(VLOOKUP($AF36,Opto_Req!$A$2:$M$14,12),$AC36-VLOOKUP($AF36,Opto_Req!$A$2:$M$14,13)),IF(AND($AF36&gt;=500,$AF36&lt;600),$AC36,"")))</f>
        <v/>
      </c>
      <c r="AC36" s="283"/>
      <c r="AD36" s="283"/>
      <c r="AE36" s="159"/>
      <c r="AF36" s="134" t="e">
        <f>VLOOKUP($D36,Opto_Req!$P$2:$Q$6,2)+IF(VLOOKUP($D36,Opto_Req!$P$2:$Q$6,2)=100,VLOOKUP($F36,Opto_Req!$R$2:$S$4,2)+VLOOKUP(GlobalParameters!$C$12,Opto_Req!$T$2:$U$4,2),0)</f>
        <v>#N/A</v>
      </c>
    </row>
    <row r="37" spans="1:32" x14ac:dyDescent="0.25">
      <c r="A37" s="133"/>
      <c r="B37" s="283"/>
      <c r="C37" s="283"/>
      <c r="D37" s="284"/>
      <c r="E37" s="284"/>
      <c r="F37" s="284"/>
      <c r="G37" s="287"/>
      <c r="H37" s="166" t="str">
        <f t="shared" si="0"/>
        <v/>
      </c>
      <c r="I37" s="156" t="str">
        <f>IF(OR($D37="",$F37=""),"",VLOOKUP($AF37,Opto_Req!$A$2:$L$814,5))</f>
        <v/>
      </c>
      <c r="J37" s="285"/>
      <c r="K37" s="155" t="str">
        <f t="shared" si="1"/>
        <v/>
      </c>
      <c r="L37" s="156" t="str">
        <f>IF($D37="","",VLOOKUP($AF37,Opto_Req!$A$2:$L$14,8))</f>
        <v/>
      </c>
      <c r="M37" s="287"/>
      <c r="N37" s="166" t="str">
        <f>IF(OR($D37="",$X37="",$O37=""),"",IF($AF37&gt;=200,IF($S37&lt;=$AA37,$X37*$O37,IF(AND($S37&gt;$AA37,$S37&lt;=$AB37),MAX($O37*($X37-(VLOOKUP($AF37,Opto_Req!$A$2:$L$14,10)*($S37-$AA37))),0),0)),""))</f>
        <v/>
      </c>
      <c r="O37" s="156" t="str">
        <f>IF($D37="","",VLOOKUP($AF37,Opto_Req!$A$2:$L$14,7))</f>
        <v/>
      </c>
      <c r="P37" s="286"/>
      <c r="Q37" s="162" t="str">
        <f t="shared" si="2"/>
        <v/>
      </c>
      <c r="R37" s="156" t="str">
        <f>IF(OR($D37="",$F37=""),"",VLOOKUP($AF37,Opto_Req!$A$2:$L$14,6))</f>
        <v/>
      </c>
      <c r="S37" s="157" t="str">
        <f t="shared" si="5"/>
        <v/>
      </c>
      <c r="T37" s="158" t="str">
        <f>IF(OR($D37="",$F37="",GlobalParameters!$C$12=""),"",$AB37)</f>
        <v/>
      </c>
      <c r="U37" s="159"/>
      <c r="V37" s="286"/>
      <c r="W37" s="283"/>
      <c r="X37" s="286"/>
      <c r="Y37" s="286"/>
      <c r="Z37" s="160" t="str">
        <f>IF($D37="","",IF(AND($AF37&gt;=100,$AF37&lt;200),IF($E37="","",VLOOKUP($E37,Opto_Req!$W$2:$X$3,2)),IF(AND($AF37&gt;=200,$AF37&lt;500),VLOOKUP($AF37,Opto_Req!$A$2:$L$14,9),"")))</f>
        <v/>
      </c>
      <c r="AA37" s="160" t="str">
        <f>IF($D37="","",VLOOKUP($AF37,Opto_Req!$A$2:$L$14,11))</f>
        <v/>
      </c>
      <c r="AB37" s="160" t="str">
        <f>IF(OR($D37="",$F37="",$AC37="",GlobalParameters!$C$12=""),"",IF(AND($AF37&gt;=100,$AF37&lt;500),MIN(VLOOKUP($AF37,Opto_Req!$A$2:$M$14,12),$AC37-VLOOKUP($AF37,Opto_Req!$A$2:$M$14,13)),IF(AND($AF37&gt;=500,$AF37&lt;600),$AC37,"")))</f>
        <v/>
      </c>
      <c r="AC37" s="283"/>
      <c r="AD37" s="283"/>
      <c r="AE37" s="159"/>
      <c r="AF37" s="134" t="e">
        <f>VLOOKUP($D37,Opto_Req!$P$2:$Q$6,2)+IF(VLOOKUP($D37,Opto_Req!$P$2:$Q$6,2)=100,VLOOKUP($F37,Opto_Req!$R$2:$S$4,2)+VLOOKUP(GlobalParameters!$C$12,Opto_Req!$T$2:$U$4,2),0)</f>
        <v>#N/A</v>
      </c>
    </row>
    <row r="38" spans="1:32" x14ac:dyDescent="0.25">
      <c r="A38" s="133"/>
      <c r="B38" s="283"/>
      <c r="C38" s="283"/>
      <c r="D38" s="284"/>
      <c r="E38" s="284"/>
      <c r="F38" s="284"/>
      <c r="G38" s="287"/>
      <c r="H38" s="166" t="str">
        <f t="shared" si="0"/>
        <v/>
      </c>
      <c r="I38" s="156" t="str">
        <f>IF(OR($D38="",$F38=""),"",VLOOKUP($AF38,Opto_Req!$A$2:$L$814,5))</f>
        <v/>
      </c>
      <c r="J38" s="285"/>
      <c r="K38" s="155" t="str">
        <f t="shared" si="1"/>
        <v/>
      </c>
      <c r="L38" s="156" t="str">
        <f>IF($D38="","",VLOOKUP($AF38,Opto_Req!$A$2:$L$14,8))</f>
        <v/>
      </c>
      <c r="M38" s="287"/>
      <c r="N38" s="166" t="str">
        <f>IF(OR($D38="",$X38="",$O38=""),"",IF($AF38&gt;=200,IF($S38&lt;=$AA38,$X38*$O38,IF(AND($S38&gt;$AA38,$S38&lt;=$AB38),MAX($O38*($X38-(VLOOKUP($AF38,Opto_Req!$A$2:$L$14,10)*($S38-$AA38))),0),0)),""))</f>
        <v/>
      </c>
      <c r="O38" s="156" t="str">
        <f>IF($D38="","",VLOOKUP($AF38,Opto_Req!$A$2:$L$14,7))</f>
        <v/>
      </c>
      <c r="P38" s="286"/>
      <c r="Q38" s="162" t="str">
        <f t="shared" si="2"/>
        <v/>
      </c>
      <c r="R38" s="156" t="str">
        <f>IF(OR($D38="",$F38=""),"",VLOOKUP($AF38,Opto_Req!$A$2:$L$14,6))</f>
        <v/>
      </c>
      <c r="S38" s="157" t="str">
        <f t="shared" si="5"/>
        <v/>
      </c>
      <c r="T38" s="158" t="str">
        <f>IF(OR($D38="",$F38="",GlobalParameters!$C$12=""),"",$AB38)</f>
        <v/>
      </c>
      <c r="U38" s="159"/>
      <c r="V38" s="286"/>
      <c r="W38" s="283"/>
      <c r="X38" s="286"/>
      <c r="Y38" s="286"/>
      <c r="Z38" s="160" t="str">
        <f>IF($D38="","",IF(AND($AF38&gt;=100,$AF38&lt;200),IF($E38="","",VLOOKUP($E38,Opto_Req!$W$2:$X$3,2)),IF(AND($AF38&gt;=200,$AF38&lt;500),VLOOKUP($AF38,Opto_Req!$A$2:$L$14,9),"")))</f>
        <v/>
      </c>
      <c r="AA38" s="160" t="str">
        <f>IF($D38="","",VLOOKUP($AF38,Opto_Req!$A$2:$L$14,11))</f>
        <v/>
      </c>
      <c r="AB38" s="160" t="str">
        <f>IF(OR($D38="",$F38="",$AC38="",GlobalParameters!$C$12=""),"",IF(AND($AF38&gt;=100,$AF38&lt;500),MIN(VLOOKUP($AF38,Opto_Req!$A$2:$M$14,12),$AC38-VLOOKUP($AF38,Opto_Req!$A$2:$M$14,13)),IF(AND($AF38&gt;=500,$AF38&lt;600),$AC38,"")))</f>
        <v/>
      </c>
      <c r="AC38" s="283"/>
      <c r="AD38" s="283"/>
      <c r="AE38" s="159"/>
      <c r="AF38" s="134" t="e">
        <f>VLOOKUP($D38,Opto_Req!$P$2:$Q$6,2)+IF(VLOOKUP($D38,Opto_Req!$P$2:$Q$6,2)=100,VLOOKUP($F38,Opto_Req!$R$2:$S$4,2)+VLOOKUP(GlobalParameters!$C$12,Opto_Req!$T$2:$U$4,2),0)</f>
        <v>#N/A</v>
      </c>
    </row>
    <row r="39" spans="1:32" x14ac:dyDescent="0.25">
      <c r="A39" s="133"/>
      <c r="B39" s="283"/>
      <c r="C39" s="283"/>
      <c r="D39" s="284"/>
      <c r="E39" s="284"/>
      <c r="F39" s="284"/>
      <c r="G39" s="287"/>
      <c r="H39" s="166" t="str">
        <f t="shared" si="0"/>
        <v/>
      </c>
      <c r="I39" s="156" t="str">
        <f>IF(OR($D39="",$F39=""),"",VLOOKUP($AF39,Opto_Req!$A$2:$L$814,5))</f>
        <v/>
      </c>
      <c r="J39" s="285"/>
      <c r="K39" s="155" t="str">
        <f t="shared" si="1"/>
        <v/>
      </c>
      <c r="L39" s="156" t="str">
        <f>IF($D39="","",VLOOKUP($AF39,Opto_Req!$A$2:$L$14,8))</f>
        <v/>
      </c>
      <c r="M39" s="287"/>
      <c r="N39" s="166" t="str">
        <f>IF(OR($D39="",$X39="",$O39=""),"",IF($AF39&gt;=200,IF($S39&lt;=$AA39,$X39*$O39,IF(AND($S39&gt;$AA39,$S39&lt;=$AB39),MAX($O39*($X39-(VLOOKUP($AF39,Opto_Req!$A$2:$L$14,10)*($S39-$AA39))),0),0)),""))</f>
        <v/>
      </c>
      <c r="O39" s="156" t="str">
        <f>IF($D39="","",VLOOKUP($AF39,Opto_Req!$A$2:$L$14,7))</f>
        <v/>
      </c>
      <c r="P39" s="286"/>
      <c r="Q39" s="162" t="str">
        <f t="shared" si="2"/>
        <v/>
      </c>
      <c r="R39" s="156" t="str">
        <f>IF(OR($D39="",$F39=""),"",VLOOKUP($AF39,Opto_Req!$A$2:$L$14,6))</f>
        <v/>
      </c>
      <c r="S39" s="157" t="str">
        <f t="shared" si="5"/>
        <v/>
      </c>
      <c r="T39" s="158" t="str">
        <f>IF(OR($D39="",$F39="",GlobalParameters!$C$12=""),"",$AB39)</f>
        <v/>
      </c>
      <c r="U39" s="159"/>
      <c r="V39" s="286"/>
      <c r="W39" s="283"/>
      <c r="X39" s="286"/>
      <c r="Y39" s="286"/>
      <c r="Z39" s="160" t="str">
        <f>IF($D39="","",IF(AND($AF39&gt;=100,$AF39&lt;200),IF($E39="","",VLOOKUP($E39,Opto_Req!$W$2:$X$3,2)),IF(AND($AF39&gt;=200,$AF39&lt;500),VLOOKUP($AF39,Opto_Req!$A$2:$L$14,9),"")))</f>
        <v/>
      </c>
      <c r="AA39" s="160" t="str">
        <f>IF($D39="","",VLOOKUP($AF39,Opto_Req!$A$2:$L$14,11))</f>
        <v/>
      </c>
      <c r="AB39" s="160" t="str">
        <f>IF(OR($D39="",$F39="",$AC39="",GlobalParameters!$C$12=""),"",IF(AND($AF39&gt;=100,$AF39&lt;500),MIN(VLOOKUP($AF39,Opto_Req!$A$2:$M$14,12),$AC39-VLOOKUP($AF39,Opto_Req!$A$2:$M$14,13)),IF(AND($AF39&gt;=500,$AF39&lt;600),$AC39,"")))</f>
        <v/>
      </c>
      <c r="AC39" s="283"/>
      <c r="AD39" s="283"/>
      <c r="AE39" s="159"/>
      <c r="AF39" s="134" t="e">
        <f>VLOOKUP($D39,Opto_Req!$P$2:$Q$6,2)+IF(VLOOKUP($D39,Opto_Req!$P$2:$Q$6,2)=100,VLOOKUP($F39,Opto_Req!$R$2:$S$4,2)+VLOOKUP(GlobalParameters!$C$12,Opto_Req!$T$2:$U$4,2),0)</f>
        <v>#N/A</v>
      </c>
    </row>
    <row r="40" spans="1:32" x14ac:dyDescent="0.25">
      <c r="A40" s="133"/>
      <c r="B40" s="283"/>
      <c r="C40" s="283"/>
      <c r="D40" s="284"/>
      <c r="E40" s="284"/>
      <c r="F40" s="284"/>
      <c r="G40" s="287"/>
      <c r="H40" s="166" t="str">
        <f t="shared" si="0"/>
        <v/>
      </c>
      <c r="I40" s="156" t="str">
        <f>IF(OR($D40="",$F40=""),"",VLOOKUP($AF40,Opto_Req!$A$2:$L$814,5))</f>
        <v/>
      </c>
      <c r="J40" s="285"/>
      <c r="K40" s="155" t="str">
        <f t="shared" si="1"/>
        <v/>
      </c>
      <c r="L40" s="156" t="str">
        <f>IF($D40="","",VLOOKUP($AF40,Opto_Req!$A$2:$L$14,8))</f>
        <v/>
      </c>
      <c r="M40" s="287"/>
      <c r="N40" s="166" t="str">
        <f>IF(OR($D40="",$X40="",$O40=""),"",IF($AF40&gt;=200,IF($S40&lt;=$AA40,$X40*$O40,IF(AND($S40&gt;$AA40,$S40&lt;=$AB40),MAX($O40*($X40-(VLOOKUP($AF40,Opto_Req!$A$2:$L$14,10)*($S40-$AA40))),0),0)),""))</f>
        <v/>
      </c>
      <c r="O40" s="156" t="str">
        <f>IF($D40="","",VLOOKUP($AF40,Opto_Req!$A$2:$L$14,7))</f>
        <v/>
      </c>
      <c r="P40" s="286"/>
      <c r="Q40" s="162" t="str">
        <f t="shared" si="2"/>
        <v/>
      </c>
      <c r="R40" s="156" t="str">
        <f>IF(OR($D40="",$F40=""),"",VLOOKUP($AF40,Opto_Req!$A$2:$L$14,6))</f>
        <v/>
      </c>
      <c r="S40" s="157" t="str">
        <f t="shared" si="5"/>
        <v/>
      </c>
      <c r="T40" s="158" t="str">
        <f>IF(OR($D40="",$F40="",GlobalParameters!$C$12=""),"",$AB40)</f>
        <v/>
      </c>
      <c r="U40" s="159"/>
      <c r="V40" s="286"/>
      <c r="W40" s="283"/>
      <c r="X40" s="286"/>
      <c r="Y40" s="286"/>
      <c r="Z40" s="160" t="str">
        <f>IF($D40="","",IF(AND($AF40&gt;=100,$AF40&lt;200),IF($E40="","",VLOOKUP($E40,Opto_Req!$W$2:$X$3,2)),IF(AND($AF40&gt;=200,$AF40&lt;500),VLOOKUP($AF40,Opto_Req!$A$2:$L$14,9),"")))</f>
        <v/>
      </c>
      <c r="AA40" s="160" t="str">
        <f>IF($D40="","",VLOOKUP($AF40,Opto_Req!$A$2:$L$14,11))</f>
        <v/>
      </c>
      <c r="AB40" s="160" t="str">
        <f>IF(OR($D40="",$F40="",$AC40="",GlobalParameters!$C$12=""),"",IF(AND($AF40&gt;=100,$AF40&lt;500),MIN(VLOOKUP($AF40,Opto_Req!$A$2:$M$14,12),$AC40-VLOOKUP($AF40,Opto_Req!$A$2:$M$14,13)),IF(AND($AF40&gt;=500,$AF40&lt;600),$AC40,"")))</f>
        <v/>
      </c>
      <c r="AC40" s="283"/>
      <c r="AD40" s="283"/>
      <c r="AE40" s="159"/>
      <c r="AF40" s="134" t="e">
        <f>VLOOKUP($D40,Opto_Req!$P$2:$Q$6,2)+IF(VLOOKUP($D40,Opto_Req!$P$2:$Q$6,2)=100,VLOOKUP($F40,Opto_Req!$R$2:$S$4,2)+VLOOKUP(GlobalParameters!$C$12,Opto_Req!$T$2:$U$4,2),0)</f>
        <v>#N/A</v>
      </c>
    </row>
    <row r="41" spans="1:32" x14ac:dyDescent="0.25">
      <c r="A41" s="133"/>
      <c r="B41" s="283"/>
      <c r="C41" s="283"/>
      <c r="D41" s="284"/>
      <c r="E41" s="284"/>
      <c r="F41" s="284"/>
      <c r="G41" s="287"/>
      <c r="H41" s="166" t="str">
        <f t="shared" si="0"/>
        <v/>
      </c>
      <c r="I41" s="156" t="str">
        <f>IF(OR($D41="",$F41=""),"",VLOOKUP($AF41,Opto_Req!$A$2:$L$814,5))</f>
        <v/>
      </c>
      <c r="J41" s="285"/>
      <c r="K41" s="155" t="str">
        <f t="shared" si="1"/>
        <v/>
      </c>
      <c r="L41" s="156" t="str">
        <f>IF($D41="","",VLOOKUP($AF41,Opto_Req!$A$2:$L$14,8))</f>
        <v/>
      </c>
      <c r="M41" s="287"/>
      <c r="N41" s="166" t="str">
        <f>IF(OR($D41="",$X41="",$O41=""),"",IF($AF41&gt;=200,IF($S41&lt;=$AA41,$X41*$O41,IF(AND($S41&gt;$AA41,$S41&lt;=$AB41),MAX($O41*($X41-(VLOOKUP($AF41,Opto_Req!$A$2:$L$14,10)*($S41-$AA41))),0),0)),""))</f>
        <v/>
      </c>
      <c r="O41" s="156" t="str">
        <f>IF($D41="","",VLOOKUP($AF41,Opto_Req!$A$2:$L$14,7))</f>
        <v/>
      </c>
      <c r="P41" s="286"/>
      <c r="Q41" s="162" t="str">
        <f t="shared" si="2"/>
        <v/>
      </c>
      <c r="R41" s="156" t="str">
        <f>IF(OR($D41="",$F41=""),"",VLOOKUP($AF41,Opto_Req!$A$2:$L$14,6))</f>
        <v/>
      </c>
      <c r="S41" s="157" t="str">
        <f t="shared" si="5"/>
        <v/>
      </c>
      <c r="T41" s="158" t="str">
        <f>IF(OR($D41="",$F41="",GlobalParameters!$C$12=""),"",$AB41)</f>
        <v/>
      </c>
      <c r="U41" s="159"/>
      <c r="V41" s="286"/>
      <c r="W41" s="283"/>
      <c r="X41" s="286"/>
      <c r="Y41" s="286"/>
      <c r="Z41" s="160" t="str">
        <f>IF($D41="","",IF(AND($AF41&gt;=100,$AF41&lt;200),IF($E41="","",VLOOKUP($E41,Opto_Req!$W$2:$X$3,2)),IF(AND($AF41&gt;=200,$AF41&lt;500),VLOOKUP($AF41,Opto_Req!$A$2:$L$14,9),"")))</f>
        <v/>
      </c>
      <c r="AA41" s="160" t="str">
        <f>IF($D41="","",VLOOKUP($AF41,Opto_Req!$A$2:$L$14,11))</f>
        <v/>
      </c>
      <c r="AB41" s="160" t="str">
        <f>IF(OR($D41="",$F41="",$AC41="",GlobalParameters!$C$12=""),"",IF(AND($AF41&gt;=100,$AF41&lt;500),MIN(VLOOKUP($AF41,Opto_Req!$A$2:$M$14,12),$AC41-VLOOKUP($AF41,Opto_Req!$A$2:$M$14,13)),IF(AND($AF41&gt;=500,$AF41&lt;600),$AC41,"")))</f>
        <v/>
      </c>
      <c r="AC41" s="283"/>
      <c r="AD41" s="283"/>
      <c r="AE41" s="159"/>
      <c r="AF41" s="134" t="e">
        <f>VLOOKUP($D41,Opto_Req!$P$2:$Q$6,2)+IF(VLOOKUP($D41,Opto_Req!$P$2:$Q$6,2)=100,VLOOKUP($F41,Opto_Req!$R$2:$S$4,2)+VLOOKUP(GlobalParameters!$C$12,Opto_Req!$T$2:$U$4,2),0)</f>
        <v>#N/A</v>
      </c>
    </row>
    <row r="42" spans="1:32" x14ac:dyDescent="0.25">
      <c r="A42" s="133"/>
      <c r="B42" s="283"/>
      <c r="C42" s="283"/>
      <c r="D42" s="284"/>
      <c r="E42" s="284"/>
      <c r="F42" s="284"/>
      <c r="G42" s="287"/>
      <c r="H42" s="166" t="str">
        <f t="shared" si="0"/>
        <v/>
      </c>
      <c r="I42" s="156" t="str">
        <f>IF(OR($D42="",$F42=""),"",VLOOKUP($AF42,Opto_Req!$A$2:$L$814,5))</f>
        <v/>
      </c>
      <c r="J42" s="285"/>
      <c r="K42" s="155" t="str">
        <f t="shared" si="1"/>
        <v/>
      </c>
      <c r="L42" s="156" t="str">
        <f>IF($D42="","",VLOOKUP($AF42,Opto_Req!$A$2:$L$14,8))</f>
        <v/>
      </c>
      <c r="M42" s="287"/>
      <c r="N42" s="166" t="str">
        <f>IF(OR($D42="",$X42="",$O42=""),"",IF($AF42&gt;=200,IF($S42&lt;=$AA42,$X42*$O42,IF(AND($S42&gt;$AA42,$S42&lt;=$AB42),MAX($O42*($X42-(VLOOKUP($AF42,Opto_Req!$A$2:$L$14,10)*($S42-$AA42))),0),0)),""))</f>
        <v/>
      </c>
      <c r="O42" s="156" t="str">
        <f>IF($D42="","",VLOOKUP($AF42,Opto_Req!$A$2:$L$14,7))</f>
        <v/>
      </c>
      <c r="P42" s="286"/>
      <c r="Q42" s="162" t="str">
        <f t="shared" si="2"/>
        <v/>
      </c>
      <c r="R42" s="156" t="str">
        <f>IF(OR($D42="",$F42=""),"",VLOOKUP($AF42,Opto_Req!$A$2:$L$14,6))</f>
        <v/>
      </c>
      <c r="S42" s="157" t="str">
        <f t="shared" si="5"/>
        <v/>
      </c>
      <c r="T42" s="158" t="str">
        <f>IF(OR($D42="",$F42="",GlobalParameters!$C$12=""),"",$AB42)</f>
        <v/>
      </c>
      <c r="U42" s="159"/>
      <c r="V42" s="286"/>
      <c r="W42" s="283"/>
      <c r="X42" s="286"/>
      <c r="Y42" s="286"/>
      <c r="Z42" s="160" t="str">
        <f>IF($D42="","",IF(AND($AF42&gt;=100,$AF42&lt;200),IF($E42="","",VLOOKUP($E42,Opto_Req!$W$2:$X$3,2)),IF(AND($AF42&gt;=200,$AF42&lt;500),VLOOKUP($AF42,Opto_Req!$A$2:$L$14,9),"")))</f>
        <v/>
      </c>
      <c r="AA42" s="160" t="str">
        <f>IF($D42="","",VLOOKUP($AF42,Opto_Req!$A$2:$L$14,11))</f>
        <v/>
      </c>
      <c r="AB42" s="160" t="str">
        <f>IF(OR($D42="",$F42="",$AC42="",GlobalParameters!$C$12=""),"",IF(AND($AF42&gt;=100,$AF42&lt;500),MIN(VLOOKUP($AF42,Opto_Req!$A$2:$M$14,12),$AC42-VLOOKUP($AF42,Opto_Req!$A$2:$M$14,13)),IF(AND($AF42&gt;=500,$AF42&lt;600),$AC42,"")))</f>
        <v/>
      </c>
      <c r="AC42" s="283"/>
      <c r="AD42" s="283"/>
      <c r="AE42" s="159"/>
      <c r="AF42" s="134" t="e">
        <f>VLOOKUP($D42,Opto_Req!$P$2:$Q$6,2)+IF(VLOOKUP($D42,Opto_Req!$P$2:$Q$6,2)=100,VLOOKUP($F42,Opto_Req!$R$2:$S$4,2)+VLOOKUP(GlobalParameters!$C$12,Opto_Req!$T$2:$U$4,2),0)</f>
        <v>#N/A</v>
      </c>
    </row>
    <row r="43" spans="1:32" x14ac:dyDescent="0.25">
      <c r="A43" s="133"/>
      <c r="B43" s="283"/>
      <c r="C43" s="283"/>
      <c r="D43" s="284"/>
      <c r="E43" s="284"/>
      <c r="F43" s="284"/>
      <c r="G43" s="287"/>
      <c r="H43" s="166" t="str">
        <f t="shared" si="0"/>
        <v/>
      </c>
      <c r="I43" s="156" t="str">
        <f>IF(OR($D43="",$F43=""),"",VLOOKUP($AF43,Opto_Req!$A$2:$L$814,5))</f>
        <v/>
      </c>
      <c r="J43" s="285"/>
      <c r="K43" s="155" t="str">
        <f t="shared" si="1"/>
        <v/>
      </c>
      <c r="L43" s="156" t="str">
        <f>IF($D43="","",VLOOKUP($AF43,Opto_Req!$A$2:$L$14,8))</f>
        <v/>
      </c>
      <c r="M43" s="287"/>
      <c r="N43" s="166" t="str">
        <f>IF(OR($D43="",$X43="",$O43=""),"",IF($AF43&gt;=200,IF($S43&lt;=$AA43,$X43*$O43,IF(AND($S43&gt;$AA43,$S43&lt;=$AB43),MAX($O43*($X43-(VLOOKUP($AF43,Opto_Req!$A$2:$L$14,10)*($S43-$AA43))),0),0)),""))</f>
        <v/>
      </c>
      <c r="O43" s="156" t="str">
        <f>IF($D43="","",VLOOKUP($AF43,Opto_Req!$A$2:$L$14,7))</f>
        <v/>
      </c>
      <c r="P43" s="286"/>
      <c r="Q43" s="162" t="str">
        <f t="shared" si="2"/>
        <v/>
      </c>
      <c r="R43" s="156" t="str">
        <f>IF(OR($D43="",$F43=""),"",VLOOKUP($AF43,Opto_Req!$A$2:$L$14,6))</f>
        <v/>
      </c>
      <c r="S43" s="157" t="str">
        <f t="shared" si="5"/>
        <v/>
      </c>
      <c r="T43" s="158" t="str">
        <f>IF(OR($D43="",$F43="",GlobalParameters!$C$12=""),"",$AB43)</f>
        <v/>
      </c>
      <c r="U43" s="159"/>
      <c r="V43" s="286"/>
      <c r="W43" s="283"/>
      <c r="X43" s="286"/>
      <c r="Y43" s="286"/>
      <c r="Z43" s="160" t="str">
        <f>IF($D43="","",IF(AND($AF43&gt;=100,$AF43&lt;200),IF($E43="","",VLOOKUP($E43,Opto_Req!$W$2:$X$3,2)),IF(AND($AF43&gt;=200,$AF43&lt;500),VLOOKUP($AF43,Opto_Req!$A$2:$L$14,9),"")))</f>
        <v/>
      </c>
      <c r="AA43" s="160" t="str">
        <f>IF($D43="","",VLOOKUP($AF43,Opto_Req!$A$2:$L$14,11))</f>
        <v/>
      </c>
      <c r="AB43" s="160" t="str">
        <f>IF(OR($D43="",$F43="",$AC43="",GlobalParameters!$C$12=""),"",IF(AND($AF43&gt;=100,$AF43&lt;500),MIN(VLOOKUP($AF43,Opto_Req!$A$2:$M$14,12),$AC43-VLOOKUP($AF43,Opto_Req!$A$2:$M$14,13)),IF(AND($AF43&gt;=500,$AF43&lt;600),$AC43,"")))</f>
        <v/>
      </c>
      <c r="AC43" s="283"/>
      <c r="AD43" s="283"/>
      <c r="AE43" s="159"/>
      <c r="AF43" s="134" t="e">
        <f>VLOOKUP($D43,Opto_Req!$P$2:$Q$6,2)+IF(VLOOKUP($D43,Opto_Req!$P$2:$Q$6,2)=100,VLOOKUP($F43,Opto_Req!$R$2:$S$4,2)+VLOOKUP(GlobalParameters!$C$12,Opto_Req!$T$2:$U$4,2),0)</f>
        <v>#N/A</v>
      </c>
    </row>
    <row r="44" spans="1:32" x14ac:dyDescent="0.25">
      <c r="A44" s="133"/>
      <c r="B44" s="283"/>
      <c r="C44" s="283"/>
      <c r="D44" s="284"/>
      <c r="E44" s="284"/>
      <c r="F44" s="284"/>
      <c r="G44" s="287"/>
      <c r="H44" s="166" t="str">
        <f t="shared" si="0"/>
        <v/>
      </c>
      <c r="I44" s="156" t="str">
        <f>IF(OR($D44="",$F44=""),"",VLOOKUP($AF44,Opto_Req!$A$2:$L$814,5))</f>
        <v/>
      </c>
      <c r="J44" s="285"/>
      <c r="K44" s="155" t="str">
        <f t="shared" si="1"/>
        <v/>
      </c>
      <c r="L44" s="156" t="str">
        <f>IF($D44="","",VLOOKUP($AF44,Opto_Req!$A$2:$L$14,8))</f>
        <v/>
      </c>
      <c r="M44" s="287"/>
      <c r="N44" s="166" t="str">
        <f>IF(OR($D44="",$X44="",$O44=""),"",IF($AF44&gt;=200,IF($S44&lt;=$AA44,$X44*$O44,IF(AND($S44&gt;$AA44,$S44&lt;=$AB44),MAX($O44*($X44-(VLOOKUP($AF44,Opto_Req!$A$2:$L$14,10)*($S44-$AA44))),0),0)),""))</f>
        <v/>
      </c>
      <c r="O44" s="156" t="str">
        <f>IF($D44="","",VLOOKUP($AF44,Opto_Req!$A$2:$L$14,7))</f>
        <v/>
      </c>
      <c r="P44" s="286"/>
      <c r="Q44" s="162" t="str">
        <f t="shared" si="2"/>
        <v/>
      </c>
      <c r="R44" s="156" t="str">
        <f>IF(OR($D44="",$F44=""),"",VLOOKUP($AF44,Opto_Req!$A$2:$L$14,6))</f>
        <v/>
      </c>
      <c r="S44" s="157" t="str">
        <f t="shared" si="5"/>
        <v/>
      </c>
      <c r="T44" s="158" t="str">
        <f>IF(OR($D44="",$F44="",GlobalParameters!$C$12=""),"",$AB44)</f>
        <v/>
      </c>
      <c r="U44" s="159"/>
      <c r="V44" s="286"/>
      <c r="W44" s="283"/>
      <c r="X44" s="286"/>
      <c r="Y44" s="286"/>
      <c r="Z44" s="160" t="str">
        <f>IF($D44="","",IF(AND($AF44&gt;=100,$AF44&lt;200),IF($E44="","",VLOOKUP($E44,Opto_Req!$W$2:$X$3,2)),IF(AND($AF44&gt;=200,$AF44&lt;500),VLOOKUP($AF44,Opto_Req!$A$2:$L$14,9),"")))</f>
        <v/>
      </c>
      <c r="AA44" s="160" t="str">
        <f>IF($D44="","",VLOOKUP($AF44,Opto_Req!$A$2:$L$14,11))</f>
        <v/>
      </c>
      <c r="AB44" s="160" t="str">
        <f>IF(OR($D44="",$F44="",$AC44="",GlobalParameters!$C$12=""),"",IF(AND($AF44&gt;=100,$AF44&lt;500),MIN(VLOOKUP($AF44,Opto_Req!$A$2:$M$14,12),$AC44-VLOOKUP($AF44,Opto_Req!$A$2:$M$14,13)),IF(AND($AF44&gt;=500,$AF44&lt;600),$AC44,"")))</f>
        <v/>
      </c>
      <c r="AC44" s="283"/>
      <c r="AD44" s="283"/>
      <c r="AE44" s="159"/>
      <c r="AF44" s="134" t="e">
        <f>VLOOKUP($D44,Opto_Req!$P$2:$Q$6,2)+IF(VLOOKUP($D44,Opto_Req!$P$2:$Q$6,2)=100,VLOOKUP($F44,Opto_Req!$R$2:$S$4,2)+VLOOKUP(GlobalParameters!$C$12,Opto_Req!$T$2:$U$4,2),0)</f>
        <v>#N/A</v>
      </c>
    </row>
    <row r="45" spans="1:32" x14ac:dyDescent="0.25">
      <c r="A45" s="133"/>
      <c r="B45" s="283"/>
      <c r="C45" s="283"/>
      <c r="D45" s="284"/>
      <c r="E45" s="284"/>
      <c r="F45" s="284"/>
      <c r="G45" s="287"/>
      <c r="H45" s="166" t="str">
        <f t="shared" si="0"/>
        <v/>
      </c>
      <c r="I45" s="156" t="str">
        <f>IF(OR($D45="",$F45=""),"",VLOOKUP($AF45,Opto_Req!$A$2:$L$814,5))</f>
        <v/>
      </c>
      <c r="J45" s="285"/>
      <c r="K45" s="155" t="str">
        <f t="shared" si="1"/>
        <v/>
      </c>
      <c r="L45" s="156" t="str">
        <f>IF($D45="","",VLOOKUP($AF45,Opto_Req!$A$2:$L$14,8))</f>
        <v/>
      </c>
      <c r="M45" s="287"/>
      <c r="N45" s="166" t="str">
        <f>IF(OR($D45="",$X45="",$O45=""),"",IF($AF45&gt;=200,IF($S45&lt;=$AA45,$X45*$O45,IF(AND($S45&gt;$AA45,$S45&lt;=$AB45),MAX($O45*($X45-(VLOOKUP($AF45,Opto_Req!$A$2:$L$14,10)*($S45-$AA45))),0),0)),""))</f>
        <v/>
      </c>
      <c r="O45" s="156" t="str">
        <f>IF($D45="","",VLOOKUP($AF45,Opto_Req!$A$2:$L$14,7))</f>
        <v/>
      </c>
      <c r="P45" s="286"/>
      <c r="Q45" s="162" t="str">
        <f t="shared" si="2"/>
        <v/>
      </c>
      <c r="R45" s="156" t="str">
        <f>IF(OR($D45="",$F45=""),"",VLOOKUP($AF45,Opto_Req!$A$2:$L$14,6))</f>
        <v/>
      </c>
      <c r="S45" s="157" t="str">
        <f t="shared" si="5"/>
        <v/>
      </c>
      <c r="T45" s="158" t="str">
        <f>IF(OR($D45="",$F45="",GlobalParameters!$C$12=""),"",$AB45)</f>
        <v/>
      </c>
      <c r="U45" s="159"/>
      <c r="V45" s="286"/>
      <c r="W45" s="283"/>
      <c r="X45" s="286"/>
      <c r="Y45" s="286"/>
      <c r="Z45" s="160" t="str">
        <f>IF($D45="","",IF(AND($AF45&gt;=100,$AF45&lt;200),IF($E45="","",VLOOKUP($E45,Opto_Req!$W$2:$X$3,2)),IF(AND($AF45&gt;=200,$AF45&lt;500),VLOOKUP($AF45,Opto_Req!$A$2:$L$14,9),"")))</f>
        <v/>
      </c>
      <c r="AA45" s="160" t="str">
        <f>IF($D45="","",VLOOKUP($AF45,Opto_Req!$A$2:$L$14,11))</f>
        <v/>
      </c>
      <c r="AB45" s="160" t="str">
        <f>IF(OR($D45="",$F45="",$AC45="",GlobalParameters!$C$12=""),"",IF(AND($AF45&gt;=100,$AF45&lt;500),MIN(VLOOKUP($AF45,Opto_Req!$A$2:$M$14,12),$AC45-VLOOKUP($AF45,Opto_Req!$A$2:$M$14,13)),IF(AND($AF45&gt;=500,$AF45&lt;600),$AC45,"")))</f>
        <v/>
      </c>
      <c r="AC45" s="283"/>
      <c r="AD45" s="283"/>
      <c r="AE45" s="159"/>
      <c r="AF45" s="134" t="e">
        <f>VLOOKUP($D45,Opto_Req!$P$2:$Q$6,2)+IF(VLOOKUP($D45,Opto_Req!$P$2:$Q$6,2)=100,VLOOKUP($F45,Opto_Req!$R$2:$S$4,2)+VLOOKUP(GlobalParameters!$C$12,Opto_Req!$T$2:$U$4,2),0)</f>
        <v>#N/A</v>
      </c>
    </row>
    <row r="46" spans="1:32" x14ac:dyDescent="0.25">
      <c r="A46" s="133"/>
      <c r="B46" s="283"/>
      <c r="C46" s="283"/>
      <c r="D46" s="284"/>
      <c r="E46" s="284"/>
      <c r="F46" s="284"/>
      <c r="G46" s="287"/>
      <c r="H46" s="166" t="str">
        <f t="shared" si="0"/>
        <v/>
      </c>
      <c r="I46" s="156" t="str">
        <f>IF(OR($D46="",$F46=""),"",VLOOKUP($AF46,Opto_Req!$A$2:$L$814,5))</f>
        <v/>
      </c>
      <c r="J46" s="285"/>
      <c r="K46" s="155" t="str">
        <f t="shared" si="1"/>
        <v/>
      </c>
      <c r="L46" s="156" t="str">
        <f>IF($D46="","",VLOOKUP($AF46,Opto_Req!$A$2:$L$14,8))</f>
        <v/>
      </c>
      <c r="M46" s="287"/>
      <c r="N46" s="166" t="str">
        <f>IF(OR($D46="",$X46="",$O46=""),"",IF($AF46&gt;=200,IF($S46&lt;=$AA46,$X46*$O46,IF(AND($S46&gt;$AA46,$S46&lt;=$AB46),MAX($O46*($X46-(VLOOKUP($AF46,Opto_Req!$A$2:$L$14,10)*($S46-$AA46))),0),0)),""))</f>
        <v/>
      </c>
      <c r="O46" s="156" t="str">
        <f>IF($D46="","",VLOOKUP($AF46,Opto_Req!$A$2:$L$14,7))</f>
        <v/>
      </c>
      <c r="P46" s="286"/>
      <c r="Q46" s="162" t="str">
        <f t="shared" si="2"/>
        <v/>
      </c>
      <c r="R46" s="156" t="str">
        <f>IF(OR($D46="",$F46=""),"",VLOOKUP($AF46,Opto_Req!$A$2:$L$14,6))</f>
        <v/>
      </c>
      <c r="S46" s="157" t="str">
        <f t="shared" si="5"/>
        <v/>
      </c>
      <c r="T46" s="158" t="str">
        <f>IF(OR($D46="",$F46="",GlobalParameters!$C$12=""),"",$AB46)</f>
        <v/>
      </c>
      <c r="U46" s="159"/>
      <c r="V46" s="286"/>
      <c r="W46" s="283"/>
      <c r="X46" s="286"/>
      <c r="Y46" s="286"/>
      <c r="Z46" s="160" t="str">
        <f>IF($D46="","",IF(AND($AF46&gt;=100,$AF46&lt;200),IF($E46="","",VLOOKUP($E46,Opto_Req!$W$2:$X$3,2)),IF(AND($AF46&gt;=200,$AF46&lt;500),VLOOKUP($AF46,Opto_Req!$A$2:$L$14,9),"")))</f>
        <v/>
      </c>
      <c r="AA46" s="160" t="str">
        <f>IF($D46="","",VLOOKUP($AF46,Opto_Req!$A$2:$L$14,11))</f>
        <v/>
      </c>
      <c r="AB46" s="160" t="str">
        <f>IF(OR($D46="",$F46="",$AC46="",GlobalParameters!$C$12=""),"",IF(AND($AF46&gt;=100,$AF46&lt;500),MIN(VLOOKUP($AF46,Opto_Req!$A$2:$M$14,12),$AC46-VLOOKUP($AF46,Opto_Req!$A$2:$M$14,13)),IF(AND($AF46&gt;=500,$AF46&lt;600),$AC46,"")))</f>
        <v/>
      </c>
      <c r="AC46" s="283"/>
      <c r="AD46" s="283"/>
      <c r="AE46" s="159"/>
      <c r="AF46" s="134" t="e">
        <f>VLOOKUP($D46,Opto_Req!$P$2:$Q$6,2)+IF(VLOOKUP($D46,Opto_Req!$P$2:$Q$6,2)=100,VLOOKUP($F46,Opto_Req!$R$2:$S$4,2)+VLOOKUP(GlobalParameters!$C$12,Opto_Req!$T$2:$U$4,2),0)</f>
        <v>#N/A</v>
      </c>
    </row>
    <row r="47" spans="1:32" x14ac:dyDescent="0.25">
      <c r="A47" s="133"/>
      <c r="B47" s="283"/>
      <c r="C47" s="283"/>
      <c r="D47" s="284"/>
      <c r="E47" s="284"/>
      <c r="F47" s="284"/>
      <c r="G47" s="287"/>
      <c r="H47" s="166" t="str">
        <f t="shared" si="0"/>
        <v/>
      </c>
      <c r="I47" s="156" t="str">
        <f>IF(OR($D47="",$F47=""),"",VLOOKUP($AF47,Opto_Req!$A$2:$L$814,5))</f>
        <v/>
      </c>
      <c r="J47" s="285"/>
      <c r="K47" s="155" t="str">
        <f t="shared" si="1"/>
        <v/>
      </c>
      <c r="L47" s="156" t="str">
        <f>IF($D47="","",VLOOKUP($AF47,Opto_Req!$A$2:$L$14,8))</f>
        <v/>
      </c>
      <c r="M47" s="287"/>
      <c r="N47" s="166" t="str">
        <f>IF(OR($D47="",$X47="",$O47=""),"",IF($AF47&gt;=200,IF($S47&lt;=$AA47,$X47*$O47,IF(AND($S47&gt;$AA47,$S47&lt;=$AB47),MAX($O47*($X47-(VLOOKUP($AF47,Opto_Req!$A$2:$L$14,10)*($S47-$AA47))),0),0)),""))</f>
        <v/>
      </c>
      <c r="O47" s="156" t="str">
        <f>IF($D47="","",VLOOKUP($AF47,Opto_Req!$A$2:$L$14,7))</f>
        <v/>
      </c>
      <c r="P47" s="286"/>
      <c r="Q47" s="162" t="str">
        <f t="shared" si="2"/>
        <v/>
      </c>
      <c r="R47" s="156" t="str">
        <f>IF(OR($D47="",$F47=""),"",VLOOKUP($AF47,Opto_Req!$A$2:$L$14,6))</f>
        <v/>
      </c>
      <c r="S47" s="157" t="str">
        <f t="shared" si="5"/>
        <v/>
      </c>
      <c r="T47" s="158" t="str">
        <f>IF(OR($D47="",$F47="",GlobalParameters!$C$12=""),"",$AB47)</f>
        <v/>
      </c>
      <c r="U47" s="159"/>
      <c r="V47" s="286"/>
      <c r="W47" s="283"/>
      <c r="X47" s="286"/>
      <c r="Y47" s="286"/>
      <c r="Z47" s="160" t="str">
        <f>IF($D47="","",IF(AND($AF47&gt;=100,$AF47&lt;200),IF($E47="","",VLOOKUP($E47,Opto_Req!$W$2:$X$3,2)),IF(AND($AF47&gt;=200,$AF47&lt;500),VLOOKUP($AF47,Opto_Req!$A$2:$L$14,9),"")))</f>
        <v/>
      </c>
      <c r="AA47" s="160" t="str">
        <f>IF($D47="","",VLOOKUP($AF47,Opto_Req!$A$2:$L$14,11))</f>
        <v/>
      </c>
      <c r="AB47" s="160" t="str">
        <f>IF(OR($D47="",$F47="",$AC47="",GlobalParameters!$C$12=""),"",IF(AND($AF47&gt;=100,$AF47&lt;500),MIN(VLOOKUP($AF47,Opto_Req!$A$2:$M$14,12),$AC47-VLOOKUP($AF47,Opto_Req!$A$2:$M$14,13)),IF(AND($AF47&gt;=500,$AF47&lt;600),$AC47,"")))</f>
        <v/>
      </c>
      <c r="AC47" s="283"/>
      <c r="AD47" s="283"/>
      <c r="AE47" s="159"/>
      <c r="AF47" s="134" t="e">
        <f>VLOOKUP($D47,Opto_Req!$P$2:$Q$6,2)+IF(VLOOKUP($D47,Opto_Req!$P$2:$Q$6,2)=100,VLOOKUP($F47,Opto_Req!$R$2:$S$4,2)+VLOOKUP(GlobalParameters!$C$12,Opto_Req!$T$2:$U$4,2),0)</f>
        <v>#N/A</v>
      </c>
    </row>
    <row r="48" spans="1:32" x14ac:dyDescent="0.25">
      <c r="A48" s="133"/>
      <c r="B48" s="283"/>
      <c r="C48" s="283"/>
      <c r="D48" s="284"/>
      <c r="E48" s="284"/>
      <c r="F48" s="284"/>
      <c r="G48" s="287"/>
      <c r="H48" s="166" t="str">
        <f t="shared" si="0"/>
        <v/>
      </c>
      <c r="I48" s="156" t="str">
        <f>IF(OR($D48="",$F48=""),"",VLOOKUP($AF48,Opto_Req!$A$2:$L$814,5))</f>
        <v/>
      </c>
      <c r="J48" s="285"/>
      <c r="K48" s="155" t="str">
        <f t="shared" si="1"/>
        <v/>
      </c>
      <c r="L48" s="156" t="str">
        <f>IF($D48="","",VLOOKUP($AF48,Opto_Req!$A$2:$L$14,8))</f>
        <v/>
      </c>
      <c r="M48" s="287"/>
      <c r="N48" s="166" t="str">
        <f>IF(OR($D48="",$X48="",$O48=""),"",IF($AF48&gt;=200,IF($S48&lt;=$AA48,$X48*$O48,IF(AND($S48&gt;$AA48,$S48&lt;=$AB48),MAX($O48*($X48-(VLOOKUP($AF48,Opto_Req!$A$2:$L$14,10)*($S48-$AA48))),0),0)),""))</f>
        <v/>
      </c>
      <c r="O48" s="156" t="str">
        <f>IF($D48="","",VLOOKUP($AF48,Opto_Req!$A$2:$L$14,7))</f>
        <v/>
      </c>
      <c r="P48" s="286"/>
      <c r="Q48" s="162" t="str">
        <f t="shared" si="2"/>
        <v/>
      </c>
      <c r="R48" s="156" t="str">
        <f>IF(OR($D48="",$F48=""),"",VLOOKUP($AF48,Opto_Req!$A$2:$L$14,6))</f>
        <v/>
      </c>
      <c r="S48" s="157" t="str">
        <f t="shared" si="5"/>
        <v/>
      </c>
      <c r="T48" s="158" t="str">
        <f>IF(OR($D48="",$F48="",GlobalParameters!$C$12=""),"",$AB48)</f>
        <v/>
      </c>
      <c r="U48" s="159"/>
      <c r="V48" s="286"/>
      <c r="W48" s="283"/>
      <c r="X48" s="286"/>
      <c r="Y48" s="286"/>
      <c r="Z48" s="160" t="str">
        <f>IF($D48="","",IF(AND($AF48&gt;=100,$AF48&lt;200),IF($E48="","",VLOOKUP($E48,Opto_Req!$W$2:$X$3,2)),IF(AND($AF48&gt;=200,$AF48&lt;500),VLOOKUP($AF48,Opto_Req!$A$2:$L$14,9),"")))</f>
        <v/>
      </c>
      <c r="AA48" s="160" t="str">
        <f>IF($D48="","",VLOOKUP($AF48,Opto_Req!$A$2:$L$14,11))</f>
        <v/>
      </c>
      <c r="AB48" s="160" t="str">
        <f>IF(OR($D48="",$F48="",$AC48="",GlobalParameters!$C$12=""),"",IF(AND($AF48&gt;=100,$AF48&lt;500),MIN(VLOOKUP($AF48,Opto_Req!$A$2:$M$14,12),$AC48-VLOOKUP($AF48,Opto_Req!$A$2:$M$14,13)),IF(AND($AF48&gt;=500,$AF48&lt;600),$AC48,"")))</f>
        <v/>
      </c>
      <c r="AC48" s="283"/>
      <c r="AD48" s="283"/>
      <c r="AE48" s="159"/>
      <c r="AF48" s="134" t="e">
        <f>VLOOKUP($D48,Opto_Req!$P$2:$Q$6,2)+IF(VLOOKUP($D48,Opto_Req!$P$2:$Q$6,2)=100,VLOOKUP($F48,Opto_Req!$R$2:$S$4,2)+VLOOKUP(GlobalParameters!$C$12,Opto_Req!$T$2:$U$4,2),0)</f>
        <v>#N/A</v>
      </c>
    </row>
    <row r="49" spans="1:32" x14ac:dyDescent="0.25">
      <c r="A49" s="133"/>
      <c r="B49" s="283"/>
      <c r="C49" s="283"/>
      <c r="D49" s="284"/>
      <c r="E49" s="284"/>
      <c r="F49" s="284"/>
      <c r="G49" s="287"/>
      <c r="H49" s="166" t="str">
        <f t="shared" si="0"/>
        <v/>
      </c>
      <c r="I49" s="156" t="str">
        <f>IF(OR($D49="",$F49=""),"",VLOOKUP($AF49,Opto_Req!$A$2:$L$814,5))</f>
        <v/>
      </c>
      <c r="J49" s="285"/>
      <c r="K49" s="155" t="str">
        <f t="shared" si="1"/>
        <v/>
      </c>
      <c r="L49" s="156" t="str">
        <f>IF($D49="","",VLOOKUP($AF49,Opto_Req!$A$2:$L$14,8))</f>
        <v/>
      </c>
      <c r="M49" s="287"/>
      <c r="N49" s="166" t="str">
        <f>IF(OR($D49="",$X49="",$O49=""),"",IF($AF49&gt;=200,IF($S49&lt;=$AA49,$X49*$O49,IF(AND($S49&gt;$AA49,$S49&lt;=$AB49),MAX($O49*($X49-(VLOOKUP($AF49,Opto_Req!$A$2:$L$14,10)*($S49-$AA49))),0),0)),""))</f>
        <v/>
      </c>
      <c r="O49" s="156" t="str">
        <f>IF($D49="","",VLOOKUP($AF49,Opto_Req!$A$2:$L$14,7))</f>
        <v/>
      </c>
      <c r="P49" s="286"/>
      <c r="Q49" s="162" t="str">
        <f t="shared" si="2"/>
        <v/>
      </c>
      <c r="R49" s="156" t="str">
        <f>IF(OR($D49="",$F49=""),"",VLOOKUP($AF49,Opto_Req!$A$2:$L$14,6))</f>
        <v/>
      </c>
      <c r="S49" s="157" t="str">
        <f t="shared" si="5"/>
        <v/>
      </c>
      <c r="T49" s="158" t="str">
        <f>IF(OR($D49="",$F49="",GlobalParameters!$C$12=""),"",$AB49)</f>
        <v/>
      </c>
      <c r="U49" s="159"/>
      <c r="V49" s="286"/>
      <c r="W49" s="283"/>
      <c r="X49" s="286"/>
      <c r="Y49" s="286"/>
      <c r="Z49" s="160" t="str">
        <f>IF($D49="","",IF(AND($AF49&gt;=100,$AF49&lt;200),IF($E49="","",VLOOKUP($E49,Opto_Req!$W$2:$X$3,2)),IF(AND($AF49&gt;=200,$AF49&lt;500),VLOOKUP($AF49,Opto_Req!$A$2:$L$14,9),"")))</f>
        <v/>
      </c>
      <c r="AA49" s="160" t="str">
        <f>IF($D49="","",VLOOKUP($AF49,Opto_Req!$A$2:$L$14,11))</f>
        <v/>
      </c>
      <c r="AB49" s="160" t="str">
        <f>IF(OR($D49="",$F49="",$AC49="",GlobalParameters!$C$12=""),"",IF(AND($AF49&gt;=100,$AF49&lt;500),MIN(VLOOKUP($AF49,Opto_Req!$A$2:$M$14,12),$AC49-VLOOKUP($AF49,Opto_Req!$A$2:$M$14,13)),IF(AND($AF49&gt;=500,$AF49&lt;600),$AC49,"")))</f>
        <v/>
      </c>
      <c r="AC49" s="283"/>
      <c r="AD49" s="283"/>
      <c r="AE49" s="159"/>
      <c r="AF49" s="134" t="e">
        <f>VLOOKUP($D49,Opto_Req!$P$2:$Q$6,2)+IF(VLOOKUP($D49,Opto_Req!$P$2:$Q$6,2)=100,VLOOKUP($F49,Opto_Req!$R$2:$S$4,2)+VLOOKUP(GlobalParameters!$C$12,Opto_Req!$T$2:$U$4,2),0)</f>
        <v>#N/A</v>
      </c>
    </row>
    <row r="50" spans="1:32" x14ac:dyDescent="0.25">
      <c r="A50" s="133"/>
      <c r="B50" s="283"/>
      <c r="C50" s="283"/>
      <c r="D50" s="284"/>
      <c r="E50" s="284"/>
      <c r="F50" s="284"/>
      <c r="G50" s="287"/>
      <c r="H50" s="166" t="str">
        <f t="shared" si="0"/>
        <v/>
      </c>
      <c r="I50" s="156" t="str">
        <f>IF(OR($D50="",$F50=""),"",VLOOKUP($AF50,Opto_Req!$A$2:$L$814,5))</f>
        <v/>
      </c>
      <c r="J50" s="285"/>
      <c r="K50" s="155" t="str">
        <f t="shared" si="1"/>
        <v/>
      </c>
      <c r="L50" s="156" t="str">
        <f>IF($D50="","",VLOOKUP($AF50,Opto_Req!$A$2:$L$14,8))</f>
        <v/>
      </c>
      <c r="M50" s="287"/>
      <c r="N50" s="166" t="str">
        <f>IF(OR($D50="",$X50="",$O50=""),"",IF($AF50&gt;=200,IF($S50&lt;=$AA50,$X50*$O50,IF(AND($S50&gt;$AA50,$S50&lt;=$AB50),MAX($O50*($X50-(VLOOKUP($AF50,Opto_Req!$A$2:$L$14,10)*($S50-$AA50))),0),0)),""))</f>
        <v/>
      </c>
      <c r="O50" s="156" t="str">
        <f>IF($D50="","",VLOOKUP($AF50,Opto_Req!$A$2:$L$14,7))</f>
        <v/>
      </c>
      <c r="P50" s="286"/>
      <c r="Q50" s="162" t="str">
        <f t="shared" si="2"/>
        <v/>
      </c>
      <c r="R50" s="156" t="str">
        <f>IF(OR($D50="",$F50=""),"",VLOOKUP($AF50,Opto_Req!$A$2:$L$14,6))</f>
        <v/>
      </c>
      <c r="S50" s="157" t="str">
        <f t="shared" si="5"/>
        <v/>
      </c>
      <c r="T50" s="158" t="str">
        <f>IF(OR($D50="",$F50="",GlobalParameters!$C$12=""),"",$AB50)</f>
        <v/>
      </c>
      <c r="U50" s="159"/>
      <c r="V50" s="286"/>
      <c r="W50" s="283"/>
      <c r="X50" s="286"/>
      <c r="Y50" s="286"/>
      <c r="Z50" s="160" t="str">
        <f>IF($D50="","",IF(AND($AF50&gt;=100,$AF50&lt;200),IF($E50="","",VLOOKUP($E50,Opto_Req!$W$2:$X$3,2)),IF(AND($AF50&gt;=200,$AF50&lt;500),VLOOKUP($AF50,Opto_Req!$A$2:$L$14,9),"")))</f>
        <v/>
      </c>
      <c r="AA50" s="160" t="str">
        <f>IF($D50="","",VLOOKUP($AF50,Opto_Req!$A$2:$L$14,11))</f>
        <v/>
      </c>
      <c r="AB50" s="160" t="str">
        <f>IF(OR($D50="",$F50="",$AC50="",GlobalParameters!$C$12=""),"",IF(AND($AF50&gt;=100,$AF50&lt;500),MIN(VLOOKUP($AF50,Opto_Req!$A$2:$M$14,12),$AC50-VLOOKUP($AF50,Opto_Req!$A$2:$M$14,13)),IF(AND($AF50&gt;=500,$AF50&lt;600),$AC50,"")))</f>
        <v/>
      </c>
      <c r="AC50" s="283"/>
      <c r="AD50" s="283"/>
      <c r="AE50" s="159"/>
      <c r="AF50" s="134" t="e">
        <f>VLOOKUP($D50,Opto_Req!$P$2:$Q$6,2)+IF(VLOOKUP($D50,Opto_Req!$P$2:$Q$6,2)=100,VLOOKUP($F50,Opto_Req!$R$2:$S$4,2)+VLOOKUP(GlobalParameters!$C$12,Opto_Req!$T$2:$U$4,2),0)</f>
        <v>#N/A</v>
      </c>
    </row>
    <row r="51" spans="1:32" x14ac:dyDescent="0.25">
      <c r="A51" s="133"/>
      <c r="B51" s="283"/>
      <c r="C51" s="283"/>
      <c r="D51" s="284"/>
      <c r="E51" s="284"/>
      <c r="F51" s="284"/>
      <c r="G51" s="287"/>
      <c r="H51" s="166" t="str">
        <f t="shared" si="0"/>
        <v/>
      </c>
      <c r="I51" s="156" t="str">
        <f>IF(OR($D51="",$F51=""),"",VLOOKUP($AF51,Opto_Req!$A$2:$L$814,5))</f>
        <v/>
      </c>
      <c r="J51" s="285"/>
      <c r="K51" s="155" t="str">
        <f t="shared" si="1"/>
        <v/>
      </c>
      <c r="L51" s="156" t="str">
        <f>IF($D51="","",VLOOKUP($AF51,Opto_Req!$A$2:$L$14,8))</f>
        <v/>
      </c>
      <c r="M51" s="287"/>
      <c r="N51" s="166" t="str">
        <f>IF(OR($D51="",$X51="",$O51=""),"",IF($AF51&gt;=200,IF($S51&lt;=$AA51,$X51*$O51,IF(AND($S51&gt;$AA51,$S51&lt;=$AB51),MAX($O51*($X51-(VLOOKUP($AF51,Opto_Req!$A$2:$L$14,10)*($S51-$AA51))),0),0)),""))</f>
        <v/>
      </c>
      <c r="O51" s="156" t="str">
        <f>IF($D51="","",VLOOKUP($AF51,Opto_Req!$A$2:$L$14,7))</f>
        <v/>
      </c>
      <c r="P51" s="286"/>
      <c r="Q51" s="162" t="str">
        <f t="shared" si="2"/>
        <v/>
      </c>
      <c r="R51" s="156" t="str">
        <f>IF(OR($D51="",$F51=""),"",VLOOKUP($AF51,Opto_Req!$A$2:$L$14,6))</f>
        <v/>
      </c>
      <c r="S51" s="157" t="str">
        <f t="shared" si="5"/>
        <v/>
      </c>
      <c r="T51" s="158" t="str">
        <f>IF(OR($D51="",$F51="",GlobalParameters!$C$12=""),"",$AB51)</f>
        <v/>
      </c>
      <c r="U51" s="159"/>
      <c r="V51" s="286"/>
      <c r="W51" s="283"/>
      <c r="X51" s="286"/>
      <c r="Y51" s="286"/>
      <c r="Z51" s="160" t="str">
        <f>IF($D51="","",IF(AND($AF51&gt;=100,$AF51&lt;200),IF($E51="","",VLOOKUP($E51,Opto_Req!$W$2:$X$3,2)),IF(AND($AF51&gt;=200,$AF51&lt;500),VLOOKUP($AF51,Opto_Req!$A$2:$L$14,9),"")))</f>
        <v/>
      </c>
      <c r="AA51" s="160" t="str">
        <f>IF($D51="","",VLOOKUP($AF51,Opto_Req!$A$2:$L$14,11))</f>
        <v/>
      </c>
      <c r="AB51" s="160" t="str">
        <f>IF(OR($D51="",$F51="",$AC51="",GlobalParameters!$C$12=""),"",IF(AND($AF51&gt;=100,$AF51&lt;500),MIN(VLOOKUP($AF51,Opto_Req!$A$2:$M$14,12),$AC51-VLOOKUP($AF51,Opto_Req!$A$2:$M$14,13)),IF(AND($AF51&gt;=500,$AF51&lt;600),$AC51,"")))</f>
        <v/>
      </c>
      <c r="AC51" s="283"/>
      <c r="AD51" s="283"/>
      <c r="AE51" s="159"/>
      <c r="AF51" s="134" t="e">
        <f>VLOOKUP($D51,Opto_Req!$P$2:$Q$6,2)+IF(VLOOKUP($D51,Opto_Req!$P$2:$Q$6,2)=100,VLOOKUP($F51,Opto_Req!$R$2:$S$4,2)+VLOOKUP(GlobalParameters!$C$12,Opto_Req!$T$2:$U$4,2),0)</f>
        <v>#N/A</v>
      </c>
    </row>
    <row r="52" spans="1:32" x14ac:dyDescent="0.25">
      <c r="A52" s="133"/>
      <c r="B52" s="283"/>
      <c r="C52" s="283"/>
      <c r="D52" s="284"/>
      <c r="E52" s="284"/>
      <c r="F52" s="284"/>
      <c r="G52" s="287"/>
      <c r="H52" s="166" t="str">
        <f t="shared" si="0"/>
        <v/>
      </c>
      <c r="I52" s="156" t="str">
        <f>IF(OR($D52="",$F52=""),"",VLOOKUP($AF52,Opto_Req!$A$2:$L$814,5))</f>
        <v/>
      </c>
      <c r="J52" s="285"/>
      <c r="K52" s="155" t="str">
        <f t="shared" si="1"/>
        <v/>
      </c>
      <c r="L52" s="156" t="str">
        <f>IF($D52="","",VLOOKUP($AF52,Opto_Req!$A$2:$L$14,8))</f>
        <v/>
      </c>
      <c r="M52" s="287"/>
      <c r="N52" s="166" t="str">
        <f>IF(OR($D52="",$X52="",$O52=""),"",IF($AF52&gt;=200,IF($S52&lt;=$AA52,$X52*$O52,IF(AND($S52&gt;$AA52,$S52&lt;=$AB52),MAX($O52*($X52-(VLOOKUP($AF52,Opto_Req!$A$2:$L$14,10)*($S52-$AA52))),0),0)),""))</f>
        <v/>
      </c>
      <c r="O52" s="156" t="str">
        <f>IF($D52="","",VLOOKUP($AF52,Opto_Req!$A$2:$L$14,7))</f>
        <v/>
      </c>
      <c r="P52" s="286"/>
      <c r="Q52" s="162" t="str">
        <f t="shared" si="2"/>
        <v/>
      </c>
      <c r="R52" s="156" t="str">
        <f>IF(OR($D52="",$F52=""),"",VLOOKUP($AF52,Opto_Req!$A$2:$L$14,6))</f>
        <v/>
      </c>
      <c r="S52" s="157" t="str">
        <f t="shared" si="5"/>
        <v/>
      </c>
      <c r="T52" s="158" t="str">
        <f>IF(OR($D52="",$F52="",GlobalParameters!$C$12=""),"",$AB52)</f>
        <v/>
      </c>
      <c r="U52" s="159"/>
      <c r="V52" s="286"/>
      <c r="W52" s="283"/>
      <c r="X52" s="286"/>
      <c r="Y52" s="286"/>
      <c r="Z52" s="160" t="str">
        <f>IF($D52="","",IF(AND($AF52&gt;=100,$AF52&lt;200),IF($E52="","",VLOOKUP($E52,Opto_Req!$W$2:$X$3,2)),IF(AND($AF52&gt;=200,$AF52&lt;500),VLOOKUP($AF52,Opto_Req!$A$2:$L$14,9),"")))</f>
        <v/>
      </c>
      <c r="AA52" s="160" t="str">
        <f>IF($D52="","",VLOOKUP($AF52,Opto_Req!$A$2:$L$14,11))</f>
        <v/>
      </c>
      <c r="AB52" s="160" t="str">
        <f>IF(OR($D52="",$F52="",$AC52="",GlobalParameters!$C$12=""),"",IF(AND($AF52&gt;=100,$AF52&lt;500),MIN(VLOOKUP($AF52,Opto_Req!$A$2:$M$14,12),$AC52-VLOOKUP($AF52,Opto_Req!$A$2:$M$14,13)),IF(AND($AF52&gt;=500,$AF52&lt;600),$AC52,"")))</f>
        <v/>
      </c>
      <c r="AC52" s="283"/>
      <c r="AD52" s="283"/>
      <c r="AE52" s="159"/>
      <c r="AF52" s="134" t="e">
        <f>VLOOKUP($D52,Opto_Req!$P$2:$Q$6,2)+IF(VLOOKUP($D52,Opto_Req!$P$2:$Q$6,2)=100,VLOOKUP($F52,Opto_Req!$R$2:$S$4,2)+VLOOKUP(GlobalParameters!$C$12,Opto_Req!$T$2:$U$4,2),0)</f>
        <v>#N/A</v>
      </c>
    </row>
    <row r="53" spans="1:32" x14ac:dyDescent="0.25">
      <c r="A53" s="133"/>
      <c r="B53" s="283"/>
      <c r="C53" s="283"/>
      <c r="D53" s="284"/>
      <c r="E53" s="284"/>
      <c r="F53" s="284"/>
      <c r="G53" s="287"/>
      <c r="H53" s="166" t="str">
        <f t="shared" si="0"/>
        <v/>
      </c>
      <c r="I53" s="156" t="str">
        <f>IF(OR($D53="",$F53=""),"",VLOOKUP($AF53,Opto_Req!$A$2:$L$814,5))</f>
        <v/>
      </c>
      <c r="J53" s="285"/>
      <c r="K53" s="155" t="str">
        <f t="shared" si="1"/>
        <v/>
      </c>
      <c r="L53" s="156" t="str">
        <f>IF($D53="","",VLOOKUP($AF53,Opto_Req!$A$2:$L$14,8))</f>
        <v/>
      </c>
      <c r="M53" s="287"/>
      <c r="N53" s="166" t="str">
        <f>IF(OR($D53="",$X53="",$O53=""),"",IF($AF53&gt;=200,IF($S53&lt;=$AA53,$X53*$O53,IF(AND($S53&gt;$AA53,$S53&lt;=$AB53),MAX($O53*($X53-(VLOOKUP($AF53,Opto_Req!$A$2:$L$14,10)*($S53-$AA53))),0),0)),""))</f>
        <v/>
      </c>
      <c r="O53" s="156" t="str">
        <f>IF($D53="","",VLOOKUP($AF53,Opto_Req!$A$2:$L$14,7))</f>
        <v/>
      </c>
      <c r="P53" s="286"/>
      <c r="Q53" s="162" t="str">
        <f t="shared" si="2"/>
        <v/>
      </c>
      <c r="R53" s="156" t="str">
        <f>IF(OR($D53="",$F53=""),"",VLOOKUP($AF53,Opto_Req!$A$2:$L$14,6))</f>
        <v/>
      </c>
      <c r="S53" s="157" t="str">
        <f t="shared" si="5"/>
        <v/>
      </c>
      <c r="T53" s="158" t="str">
        <f>IF(OR($D53="",$F53="",GlobalParameters!$C$12=""),"",$AB53)</f>
        <v/>
      </c>
      <c r="U53" s="159"/>
      <c r="V53" s="286"/>
      <c r="W53" s="283"/>
      <c r="X53" s="286"/>
      <c r="Y53" s="286"/>
      <c r="Z53" s="160" t="str">
        <f>IF($D53="","",IF(AND($AF53&gt;=100,$AF53&lt;200),IF($E53="","",VLOOKUP($E53,Opto_Req!$W$2:$X$3,2)),IF(AND($AF53&gt;=200,$AF53&lt;500),VLOOKUP($AF53,Opto_Req!$A$2:$L$14,9),"")))</f>
        <v/>
      </c>
      <c r="AA53" s="160" t="str">
        <f>IF($D53="","",VLOOKUP($AF53,Opto_Req!$A$2:$L$14,11))</f>
        <v/>
      </c>
      <c r="AB53" s="160" t="str">
        <f>IF(OR($D53="",$F53="",$AC53="",GlobalParameters!$C$12=""),"",IF(AND($AF53&gt;=100,$AF53&lt;500),MIN(VLOOKUP($AF53,Opto_Req!$A$2:$M$14,12),$AC53-VLOOKUP($AF53,Opto_Req!$A$2:$M$14,13)),IF(AND($AF53&gt;=500,$AF53&lt;600),$AC53,"")))</f>
        <v/>
      </c>
      <c r="AC53" s="283"/>
      <c r="AD53" s="283"/>
      <c r="AE53" s="159"/>
      <c r="AF53" s="134" t="e">
        <f>VLOOKUP($D53,Opto_Req!$P$2:$Q$6,2)+IF(VLOOKUP($D53,Opto_Req!$P$2:$Q$6,2)=100,VLOOKUP($F53,Opto_Req!$R$2:$S$4,2)+VLOOKUP(GlobalParameters!$C$12,Opto_Req!$T$2:$U$4,2),0)</f>
        <v>#N/A</v>
      </c>
    </row>
    <row r="54" spans="1:32" x14ac:dyDescent="0.25">
      <c r="A54" s="133"/>
      <c r="B54" s="283"/>
      <c r="C54" s="283"/>
      <c r="D54" s="284"/>
      <c r="E54" s="284"/>
      <c r="F54" s="284"/>
      <c r="G54" s="287"/>
      <c r="H54" s="166" t="str">
        <f t="shared" si="0"/>
        <v/>
      </c>
      <c r="I54" s="156" t="str">
        <f>IF(OR($D54="",$F54=""),"",VLOOKUP($AF54,Opto_Req!$A$2:$L$814,5))</f>
        <v/>
      </c>
      <c r="J54" s="285"/>
      <c r="K54" s="155" t="str">
        <f t="shared" si="1"/>
        <v/>
      </c>
      <c r="L54" s="156" t="str">
        <f>IF($D54="","",VLOOKUP($AF54,Opto_Req!$A$2:$L$14,8))</f>
        <v/>
      </c>
      <c r="M54" s="287"/>
      <c r="N54" s="166" t="str">
        <f>IF(OR($D54="",$X54="",$O54=""),"",IF($AF54&gt;=200,IF($S54&lt;=$AA54,$X54*$O54,IF(AND($S54&gt;$AA54,$S54&lt;=$AB54),MAX($O54*($X54-(VLOOKUP($AF54,Opto_Req!$A$2:$L$14,10)*($S54-$AA54))),0),0)),""))</f>
        <v/>
      </c>
      <c r="O54" s="156" t="str">
        <f>IF($D54="","",VLOOKUP($AF54,Opto_Req!$A$2:$L$14,7))</f>
        <v/>
      </c>
      <c r="P54" s="286"/>
      <c r="Q54" s="162" t="str">
        <f t="shared" si="2"/>
        <v/>
      </c>
      <c r="R54" s="156" t="str">
        <f>IF(OR($D54="",$F54=""),"",VLOOKUP($AF54,Opto_Req!$A$2:$L$14,6))</f>
        <v/>
      </c>
      <c r="S54" s="157" t="str">
        <f t="shared" si="5"/>
        <v/>
      </c>
      <c r="T54" s="158" t="str">
        <f>IF(OR($D54="",$F54="",GlobalParameters!$C$12=""),"",$AB54)</f>
        <v/>
      </c>
      <c r="U54" s="159"/>
      <c r="V54" s="286"/>
      <c r="W54" s="283"/>
      <c r="X54" s="286"/>
      <c r="Y54" s="286"/>
      <c r="Z54" s="160" t="str">
        <f>IF($D54="","",IF(AND($AF54&gt;=100,$AF54&lt;200),IF($E54="","",VLOOKUP($E54,Opto_Req!$W$2:$X$3,2)),IF(AND($AF54&gt;=200,$AF54&lt;500),VLOOKUP($AF54,Opto_Req!$A$2:$L$14,9),"")))</f>
        <v/>
      </c>
      <c r="AA54" s="160" t="str">
        <f>IF($D54="","",VLOOKUP($AF54,Opto_Req!$A$2:$L$14,11))</f>
        <v/>
      </c>
      <c r="AB54" s="160" t="str">
        <f>IF(OR($D54="",$F54="",$AC54="",GlobalParameters!$C$12=""),"",IF(AND($AF54&gt;=100,$AF54&lt;500),MIN(VLOOKUP($AF54,Opto_Req!$A$2:$M$14,12),$AC54-VLOOKUP($AF54,Opto_Req!$A$2:$M$14,13)),IF(AND($AF54&gt;=500,$AF54&lt;600),$AC54,"")))</f>
        <v/>
      </c>
      <c r="AC54" s="283"/>
      <c r="AD54" s="283"/>
      <c r="AE54" s="159"/>
      <c r="AF54" s="134" t="e">
        <f>VLOOKUP($D54,Opto_Req!$P$2:$Q$6,2)+IF(VLOOKUP($D54,Opto_Req!$P$2:$Q$6,2)=100,VLOOKUP($F54,Opto_Req!$R$2:$S$4,2)+VLOOKUP(GlobalParameters!$C$12,Opto_Req!$T$2:$U$4,2),0)</f>
        <v>#N/A</v>
      </c>
    </row>
    <row r="55" spans="1:32" x14ac:dyDescent="0.25">
      <c r="A55" s="133"/>
      <c r="B55" s="283"/>
      <c r="C55" s="283"/>
      <c r="D55" s="284"/>
      <c r="E55" s="284"/>
      <c r="F55" s="284"/>
      <c r="G55" s="287"/>
      <c r="H55" s="166" t="str">
        <f t="shared" si="0"/>
        <v/>
      </c>
      <c r="I55" s="156" t="str">
        <f>IF(OR($D55="",$F55=""),"",VLOOKUP($AF55,Opto_Req!$A$2:$L$814,5))</f>
        <v/>
      </c>
      <c r="J55" s="285"/>
      <c r="K55" s="155" t="str">
        <f t="shared" si="1"/>
        <v/>
      </c>
      <c r="L55" s="156" t="str">
        <f>IF($D55="","",VLOOKUP($AF55,Opto_Req!$A$2:$L$14,8))</f>
        <v/>
      </c>
      <c r="M55" s="287"/>
      <c r="N55" s="166" t="str">
        <f>IF(OR($D55="",$X55="",$O55=""),"",IF($AF55&gt;=200,IF($S55&lt;=$AA55,$X55*$O55,IF(AND($S55&gt;$AA55,$S55&lt;=$AB55),MAX($O55*($X55-(VLOOKUP($AF55,Opto_Req!$A$2:$L$14,10)*($S55-$AA55))),0),0)),""))</f>
        <v/>
      </c>
      <c r="O55" s="156" t="str">
        <f>IF($D55="","",VLOOKUP($AF55,Opto_Req!$A$2:$L$14,7))</f>
        <v/>
      </c>
      <c r="P55" s="286"/>
      <c r="Q55" s="162" t="str">
        <f t="shared" si="2"/>
        <v/>
      </c>
      <c r="R55" s="156" t="str">
        <f>IF(OR($D55="",$F55=""),"",VLOOKUP($AF55,Opto_Req!$A$2:$L$14,6))</f>
        <v/>
      </c>
      <c r="S55" s="157" t="str">
        <f t="shared" si="5"/>
        <v/>
      </c>
      <c r="T55" s="158" t="str">
        <f>IF(OR($D55="",$F55="",GlobalParameters!$C$12=""),"",$AB55)</f>
        <v/>
      </c>
      <c r="U55" s="159"/>
      <c r="V55" s="286"/>
      <c r="W55" s="283"/>
      <c r="X55" s="286"/>
      <c r="Y55" s="286"/>
      <c r="Z55" s="160" t="str">
        <f>IF($D55="","",IF(AND($AF55&gt;=100,$AF55&lt;200),IF($E55="","",VLOOKUP($E55,Opto_Req!$W$2:$X$3,2)),IF(AND($AF55&gt;=200,$AF55&lt;500),VLOOKUP($AF55,Opto_Req!$A$2:$L$14,9),"")))</f>
        <v/>
      </c>
      <c r="AA55" s="160" t="str">
        <f>IF($D55="","",VLOOKUP($AF55,Opto_Req!$A$2:$L$14,11))</f>
        <v/>
      </c>
      <c r="AB55" s="160" t="str">
        <f>IF(OR($D55="",$F55="",$AC55="",GlobalParameters!$C$12=""),"",IF(AND($AF55&gt;=100,$AF55&lt;500),MIN(VLOOKUP($AF55,Opto_Req!$A$2:$M$14,12),$AC55-VLOOKUP($AF55,Opto_Req!$A$2:$M$14,13)),IF(AND($AF55&gt;=500,$AF55&lt;600),$AC55,"")))</f>
        <v/>
      </c>
      <c r="AC55" s="283"/>
      <c r="AD55" s="283"/>
      <c r="AE55" s="159"/>
      <c r="AF55" s="134" t="e">
        <f>VLOOKUP($D55,Opto_Req!$P$2:$Q$6,2)+IF(VLOOKUP($D55,Opto_Req!$P$2:$Q$6,2)=100,VLOOKUP($F55,Opto_Req!$R$2:$S$4,2)+VLOOKUP(GlobalParameters!$C$12,Opto_Req!$T$2:$U$4,2),0)</f>
        <v>#N/A</v>
      </c>
    </row>
    <row r="56" spans="1:32" x14ac:dyDescent="0.25">
      <c r="A56" s="133"/>
      <c r="B56" s="283"/>
      <c r="C56" s="283"/>
      <c r="D56" s="284"/>
      <c r="E56" s="284"/>
      <c r="F56" s="284"/>
      <c r="G56" s="287"/>
      <c r="H56" s="166" t="str">
        <f t="shared" si="0"/>
        <v/>
      </c>
      <c r="I56" s="156" t="str">
        <f>IF(OR($D56="",$F56=""),"",VLOOKUP($AF56,Opto_Req!$A$2:$L$814,5))</f>
        <v/>
      </c>
      <c r="J56" s="285"/>
      <c r="K56" s="155" t="str">
        <f t="shared" si="1"/>
        <v/>
      </c>
      <c r="L56" s="156" t="str">
        <f>IF($D56="","",VLOOKUP($AF56,Opto_Req!$A$2:$L$14,8))</f>
        <v/>
      </c>
      <c r="M56" s="287"/>
      <c r="N56" s="166" t="str">
        <f>IF(OR($D56="",$X56="",$O56=""),"",IF($AF56&gt;=200,IF($S56&lt;=$AA56,$X56*$O56,IF(AND($S56&gt;$AA56,$S56&lt;=$AB56),MAX($O56*($X56-(VLOOKUP($AF56,Opto_Req!$A$2:$L$14,10)*($S56-$AA56))),0),0)),""))</f>
        <v/>
      </c>
      <c r="O56" s="156" t="str">
        <f>IF($D56="","",VLOOKUP($AF56,Opto_Req!$A$2:$L$14,7))</f>
        <v/>
      </c>
      <c r="P56" s="286"/>
      <c r="Q56" s="162" t="str">
        <f t="shared" si="2"/>
        <v/>
      </c>
      <c r="R56" s="156" t="str">
        <f>IF(OR($D56="",$F56=""),"",VLOOKUP($AF56,Opto_Req!$A$2:$L$14,6))</f>
        <v/>
      </c>
      <c r="S56" s="157" t="str">
        <f t="shared" si="5"/>
        <v/>
      </c>
      <c r="T56" s="158" t="str">
        <f>IF(OR($D56="",$F56="",GlobalParameters!$C$12=""),"",$AB56)</f>
        <v/>
      </c>
      <c r="U56" s="159"/>
      <c r="V56" s="286"/>
      <c r="W56" s="283"/>
      <c r="X56" s="286"/>
      <c r="Y56" s="286"/>
      <c r="Z56" s="160" t="str">
        <f>IF($D56="","",IF(AND($AF56&gt;=100,$AF56&lt;200),IF($E56="","",VLOOKUP($E56,Opto_Req!$W$2:$X$3,2)),IF(AND($AF56&gt;=200,$AF56&lt;500),VLOOKUP($AF56,Opto_Req!$A$2:$L$14,9),"")))</f>
        <v/>
      </c>
      <c r="AA56" s="160" t="str">
        <f>IF($D56="","",VLOOKUP($AF56,Opto_Req!$A$2:$L$14,11))</f>
        <v/>
      </c>
      <c r="AB56" s="160" t="str">
        <f>IF(OR($D56="",$F56="",$AC56="",GlobalParameters!$C$12=""),"",IF(AND($AF56&gt;=100,$AF56&lt;500),MIN(VLOOKUP($AF56,Opto_Req!$A$2:$M$14,12),$AC56-VLOOKUP($AF56,Opto_Req!$A$2:$M$14,13)),IF(AND($AF56&gt;=500,$AF56&lt;600),$AC56,"")))</f>
        <v/>
      </c>
      <c r="AC56" s="283"/>
      <c r="AD56" s="283"/>
      <c r="AE56" s="159"/>
      <c r="AF56" s="134" t="e">
        <f>VLOOKUP($D56,Opto_Req!$P$2:$Q$6,2)+IF(VLOOKUP($D56,Opto_Req!$P$2:$Q$6,2)=100,VLOOKUP($F56,Opto_Req!$R$2:$S$4,2)+VLOOKUP(GlobalParameters!$C$12,Opto_Req!$T$2:$U$4,2),0)</f>
        <v>#N/A</v>
      </c>
    </row>
    <row r="57" spans="1:32" x14ac:dyDescent="0.25">
      <c r="A57" s="133"/>
      <c r="B57" s="283"/>
      <c r="C57" s="283"/>
      <c r="D57" s="284"/>
      <c r="E57" s="284"/>
      <c r="F57" s="284"/>
      <c r="G57" s="287"/>
      <c r="H57" s="166" t="str">
        <f t="shared" si="0"/>
        <v/>
      </c>
      <c r="I57" s="156" t="str">
        <f>IF(OR($D57="",$F57=""),"",VLOOKUP($AF57,Opto_Req!$A$2:$L$814,5))</f>
        <v/>
      </c>
      <c r="J57" s="285"/>
      <c r="K57" s="155" t="str">
        <f t="shared" si="1"/>
        <v/>
      </c>
      <c r="L57" s="156" t="str">
        <f>IF($D57="","",VLOOKUP($AF57,Opto_Req!$A$2:$L$14,8))</f>
        <v/>
      </c>
      <c r="M57" s="287"/>
      <c r="N57" s="166" t="str">
        <f>IF(OR($D57="",$X57="",$O57=""),"",IF($AF57&gt;=200,IF($S57&lt;=$AA57,$X57*$O57,IF(AND($S57&gt;$AA57,$S57&lt;=$AB57),MAX($O57*($X57-(VLOOKUP($AF57,Opto_Req!$A$2:$L$14,10)*($S57-$AA57))),0),0)),""))</f>
        <v/>
      </c>
      <c r="O57" s="156" t="str">
        <f>IF($D57="","",VLOOKUP($AF57,Opto_Req!$A$2:$L$14,7))</f>
        <v/>
      </c>
      <c r="P57" s="286"/>
      <c r="Q57" s="162" t="str">
        <f t="shared" si="2"/>
        <v/>
      </c>
      <c r="R57" s="156" t="str">
        <f>IF(OR($D57="",$F57=""),"",VLOOKUP($AF57,Opto_Req!$A$2:$L$14,6))</f>
        <v/>
      </c>
      <c r="S57" s="157" t="str">
        <f t="shared" si="5"/>
        <v/>
      </c>
      <c r="T57" s="158" t="str">
        <f>IF(OR($D57="",$F57="",GlobalParameters!$C$12=""),"",$AB57)</f>
        <v/>
      </c>
      <c r="U57" s="159"/>
      <c r="V57" s="286"/>
      <c r="W57" s="283"/>
      <c r="X57" s="286"/>
      <c r="Y57" s="286"/>
      <c r="Z57" s="160" t="str">
        <f>IF($D57="","",IF(AND($AF57&gt;=100,$AF57&lt;200),IF($E57="","",VLOOKUP($E57,Opto_Req!$W$2:$X$3,2)),IF(AND($AF57&gt;=200,$AF57&lt;500),VLOOKUP($AF57,Opto_Req!$A$2:$L$14,9),"")))</f>
        <v/>
      </c>
      <c r="AA57" s="160" t="str">
        <f>IF($D57="","",VLOOKUP($AF57,Opto_Req!$A$2:$L$14,11))</f>
        <v/>
      </c>
      <c r="AB57" s="160" t="str">
        <f>IF(OR($D57="",$F57="",$AC57="",GlobalParameters!$C$12=""),"",IF(AND($AF57&gt;=100,$AF57&lt;500),MIN(VLOOKUP($AF57,Opto_Req!$A$2:$M$14,12),$AC57-VLOOKUP($AF57,Opto_Req!$A$2:$M$14,13)),IF(AND($AF57&gt;=500,$AF57&lt;600),$AC57,"")))</f>
        <v/>
      </c>
      <c r="AC57" s="283"/>
      <c r="AD57" s="283"/>
      <c r="AE57" s="159"/>
      <c r="AF57" s="134" t="e">
        <f>VLOOKUP($D57,Opto_Req!$P$2:$Q$6,2)+IF(VLOOKUP($D57,Opto_Req!$P$2:$Q$6,2)=100,VLOOKUP($F57,Opto_Req!$R$2:$S$4,2)+VLOOKUP(GlobalParameters!$C$12,Opto_Req!$T$2:$U$4,2),0)</f>
        <v>#N/A</v>
      </c>
    </row>
    <row r="58" spans="1:32" x14ac:dyDescent="0.25">
      <c r="A58" s="133"/>
      <c r="B58" s="283"/>
      <c r="C58" s="283"/>
      <c r="D58" s="284"/>
      <c r="E58" s="284"/>
      <c r="F58" s="284"/>
      <c r="G58" s="287"/>
      <c r="H58" s="166" t="str">
        <f t="shared" si="0"/>
        <v/>
      </c>
      <c r="I58" s="156" t="str">
        <f>IF(OR($D58="",$F58=""),"",VLOOKUP($AF58,Opto_Req!$A$2:$L$814,5))</f>
        <v/>
      </c>
      <c r="J58" s="285"/>
      <c r="K58" s="155" t="str">
        <f t="shared" si="1"/>
        <v/>
      </c>
      <c r="L58" s="156" t="str">
        <f>IF($D58="","",VLOOKUP($AF58,Opto_Req!$A$2:$L$14,8))</f>
        <v/>
      </c>
      <c r="M58" s="287"/>
      <c r="N58" s="166" t="str">
        <f>IF(OR($D58="",$X58="",$O58=""),"",IF($AF58&gt;=200,IF($S58&lt;=$AA58,$X58*$O58,IF(AND($S58&gt;$AA58,$S58&lt;=$AB58),MAX($O58*($X58-(VLOOKUP($AF58,Opto_Req!$A$2:$L$14,10)*($S58-$AA58))),0),0)),""))</f>
        <v/>
      </c>
      <c r="O58" s="156" t="str">
        <f>IF($D58="","",VLOOKUP($AF58,Opto_Req!$A$2:$L$14,7))</f>
        <v/>
      </c>
      <c r="P58" s="286"/>
      <c r="Q58" s="162" t="str">
        <f t="shared" si="2"/>
        <v/>
      </c>
      <c r="R58" s="156" t="str">
        <f>IF(OR($D58="",$F58=""),"",VLOOKUP($AF58,Opto_Req!$A$2:$L$14,6))</f>
        <v/>
      </c>
      <c r="S58" s="157" t="str">
        <f t="shared" si="5"/>
        <v/>
      </c>
      <c r="T58" s="158" t="str">
        <f>IF(OR($D58="",$F58="",GlobalParameters!$C$12=""),"",$AB58)</f>
        <v/>
      </c>
      <c r="U58" s="159"/>
      <c r="V58" s="286"/>
      <c r="W58" s="283"/>
      <c r="X58" s="286"/>
      <c r="Y58" s="286"/>
      <c r="Z58" s="160" t="str">
        <f>IF($D58="","",IF(AND($AF58&gt;=100,$AF58&lt;200),IF($E58="","",VLOOKUP($E58,Opto_Req!$W$2:$X$3,2)),IF(AND($AF58&gt;=200,$AF58&lt;500),VLOOKUP($AF58,Opto_Req!$A$2:$L$14,9),"")))</f>
        <v/>
      </c>
      <c r="AA58" s="160" t="str">
        <f>IF($D58="","",VLOOKUP($AF58,Opto_Req!$A$2:$L$14,11))</f>
        <v/>
      </c>
      <c r="AB58" s="160" t="str">
        <f>IF(OR($D58="",$F58="",$AC58="",GlobalParameters!$C$12=""),"",IF(AND($AF58&gt;=100,$AF58&lt;500),MIN(VLOOKUP($AF58,Opto_Req!$A$2:$M$14,12),$AC58-VLOOKUP($AF58,Opto_Req!$A$2:$M$14,13)),IF(AND($AF58&gt;=500,$AF58&lt;600),$AC58,"")))</f>
        <v/>
      </c>
      <c r="AC58" s="283"/>
      <c r="AD58" s="283"/>
      <c r="AE58" s="159"/>
      <c r="AF58" s="134" t="e">
        <f>VLOOKUP($D58,Opto_Req!$P$2:$Q$6,2)+IF(VLOOKUP($D58,Opto_Req!$P$2:$Q$6,2)=100,VLOOKUP($F58,Opto_Req!$R$2:$S$4,2)+VLOOKUP(GlobalParameters!$C$12,Opto_Req!$T$2:$U$4,2),0)</f>
        <v>#N/A</v>
      </c>
    </row>
    <row r="59" spans="1:32" x14ac:dyDescent="0.25">
      <c r="A59" s="133"/>
      <c r="B59" s="283"/>
      <c r="C59" s="283"/>
      <c r="D59" s="284"/>
      <c r="E59" s="284"/>
      <c r="F59" s="284"/>
      <c r="G59" s="287"/>
      <c r="H59" s="166" t="str">
        <f t="shared" si="0"/>
        <v/>
      </c>
      <c r="I59" s="156" t="str">
        <f>IF(OR($D59="",$F59=""),"",VLOOKUP($AF59,Opto_Req!$A$2:$L$814,5))</f>
        <v/>
      </c>
      <c r="J59" s="285"/>
      <c r="K59" s="155" t="str">
        <f t="shared" si="1"/>
        <v/>
      </c>
      <c r="L59" s="156" t="str">
        <f>IF($D59="","",VLOOKUP($AF59,Opto_Req!$A$2:$L$14,8))</f>
        <v/>
      </c>
      <c r="M59" s="287"/>
      <c r="N59" s="166" t="str">
        <f>IF(OR($D59="",$X59="",$O59=""),"",IF($AF59&gt;=200,IF($S59&lt;=$AA59,$X59*$O59,IF(AND($S59&gt;$AA59,$S59&lt;=$AB59),MAX($O59*($X59-(VLOOKUP($AF59,Opto_Req!$A$2:$L$14,10)*($S59-$AA59))),0),0)),""))</f>
        <v/>
      </c>
      <c r="O59" s="156" t="str">
        <f>IF($D59="","",VLOOKUP($AF59,Opto_Req!$A$2:$L$14,7))</f>
        <v/>
      </c>
      <c r="P59" s="286"/>
      <c r="Q59" s="162" t="str">
        <f t="shared" si="2"/>
        <v/>
      </c>
      <c r="R59" s="156" t="str">
        <f>IF(OR($D59="",$F59=""),"",VLOOKUP($AF59,Opto_Req!$A$2:$L$14,6))</f>
        <v/>
      </c>
      <c r="S59" s="157" t="str">
        <f t="shared" si="5"/>
        <v/>
      </c>
      <c r="T59" s="158" t="str">
        <f>IF(OR($D59="",$F59="",GlobalParameters!$C$12=""),"",$AB59)</f>
        <v/>
      </c>
      <c r="U59" s="159"/>
      <c r="V59" s="286"/>
      <c r="W59" s="283"/>
      <c r="X59" s="286"/>
      <c r="Y59" s="286"/>
      <c r="Z59" s="160" t="str">
        <f>IF($D59="","",IF(AND($AF59&gt;=100,$AF59&lt;200),IF($E59="","",VLOOKUP($E59,Opto_Req!$W$2:$X$3,2)),IF(AND($AF59&gt;=200,$AF59&lt;500),VLOOKUP($AF59,Opto_Req!$A$2:$L$14,9),"")))</f>
        <v/>
      </c>
      <c r="AA59" s="160" t="str">
        <f>IF($D59="","",VLOOKUP($AF59,Opto_Req!$A$2:$L$14,11))</f>
        <v/>
      </c>
      <c r="AB59" s="160" t="str">
        <f>IF(OR($D59="",$F59="",$AC59="",GlobalParameters!$C$12=""),"",IF(AND($AF59&gt;=100,$AF59&lt;500),MIN(VLOOKUP($AF59,Opto_Req!$A$2:$M$14,12),$AC59-VLOOKUP($AF59,Opto_Req!$A$2:$M$14,13)),IF(AND($AF59&gt;=500,$AF59&lt;600),$AC59,"")))</f>
        <v/>
      </c>
      <c r="AC59" s="283"/>
      <c r="AD59" s="283"/>
      <c r="AE59" s="159"/>
      <c r="AF59" s="134" t="e">
        <f>VLOOKUP($D59,Opto_Req!$P$2:$Q$6,2)+IF(VLOOKUP($D59,Opto_Req!$P$2:$Q$6,2)=100,VLOOKUP($F59,Opto_Req!$R$2:$S$4,2)+VLOOKUP(GlobalParameters!$C$12,Opto_Req!$T$2:$U$4,2),0)</f>
        <v>#N/A</v>
      </c>
    </row>
    <row r="60" spans="1:32" x14ac:dyDescent="0.25">
      <c r="A60" s="133"/>
      <c r="B60" s="283"/>
      <c r="C60" s="283"/>
      <c r="D60" s="284"/>
      <c r="E60" s="284"/>
      <c r="F60" s="284"/>
      <c r="G60" s="287"/>
      <c r="H60" s="166" t="str">
        <f t="shared" si="0"/>
        <v/>
      </c>
      <c r="I60" s="156" t="str">
        <f>IF(OR($D60="",$F60=""),"",VLOOKUP($AF60,Opto_Req!$A$2:$L$814,5))</f>
        <v/>
      </c>
      <c r="J60" s="285"/>
      <c r="K60" s="155" t="str">
        <f t="shared" si="1"/>
        <v/>
      </c>
      <c r="L60" s="156" t="str">
        <f>IF($D60="","",VLOOKUP($AF60,Opto_Req!$A$2:$L$14,8))</f>
        <v/>
      </c>
      <c r="M60" s="287"/>
      <c r="N60" s="166" t="str">
        <f>IF(OR($D60="",$X60="",$O60=""),"",IF($AF60&gt;=200,IF($S60&lt;=$AA60,$X60*$O60,IF(AND($S60&gt;$AA60,$S60&lt;=$AB60),MAX($O60*($X60-(VLOOKUP($AF60,Opto_Req!$A$2:$L$14,10)*($S60-$AA60))),0),0)),""))</f>
        <v/>
      </c>
      <c r="O60" s="156" t="str">
        <f>IF($D60="","",VLOOKUP($AF60,Opto_Req!$A$2:$L$14,7))</f>
        <v/>
      </c>
      <c r="P60" s="286"/>
      <c r="Q60" s="162" t="str">
        <f t="shared" si="2"/>
        <v/>
      </c>
      <c r="R60" s="156" t="str">
        <f>IF(OR($D60="",$F60=""),"",VLOOKUP($AF60,Opto_Req!$A$2:$L$14,6))</f>
        <v/>
      </c>
      <c r="S60" s="157" t="str">
        <f t="shared" si="5"/>
        <v/>
      </c>
      <c r="T60" s="158" t="str">
        <f>IF(OR($D60="",$F60="",GlobalParameters!$C$12=""),"",$AB60)</f>
        <v/>
      </c>
      <c r="U60" s="159"/>
      <c r="V60" s="286"/>
      <c r="W60" s="283"/>
      <c r="X60" s="286"/>
      <c r="Y60" s="286"/>
      <c r="Z60" s="160" t="str">
        <f>IF($D60="","",IF(AND($AF60&gt;=100,$AF60&lt;200),IF($E60="","",VLOOKUP($E60,Opto_Req!$W$2:$X$3,2)),IF(AND($AF60&gt;=200,$AF60&lt;500),VLOOKUP($AF60,Opto_Req!$A$2:$L$14,9),"")))</f>
        <v/>
      </c>
      <c r="AA60" s="160" t="str">
        <f>IF($D60="","",VLOOKUP($AF60,Opto_Req!$A$2:$L$14,11))</f>
        <v/>
      </c>
      <c r="AB60" s="160" t="str">
        <f>IF(OR($D60="",$F60="",$AC60="",GlobalParameters!$C$12=""),"",IF(AND($AF60&gt;=100,$AF60&lt;500),MIN(VLOOKUP($AF60,Opto_Req!$A$2:$M$14,12),$AC60-VLOOKUP($AF60,Opto_Req!$A$2:$M$14,13)),IF(AND($AF60&gt;=500,$AF60&lt;600),$AC60,"")))</f>
        <v/>
      </c>
      <c r="AC60" s="283"/>
      <c r="AD60" s="283"/>
      <c r="AE60" s="159"/>
      <c r="AF60" s="134" t="e">
        <f>VLOOKUP($D60,Opto_Req!$P$2:$Q$6,2)+IF(VLOOKUP($D60,Opto_Req!$P$2:$Q$6,2)=100,VLOOKUP($F60,Opto_Req!$R$2:$S$4,2)+VLOOKUP(GlobalParameters!$C$12,Opto_Req!$T$2:$U$4,2),0)</f>
        <v>#N/A</v>
      </c>
    </row>
    <row r="61" spans="1:32" x14ac:dyDescent="0.25">
      <c r="A61" s="133"/>
      <c r="B61" s="283"/>
      <c r="C61" s="283"/>
      <c r="D61" s="284"/>
      <c r="E61" s="284"/>
      <c r="F61" s="284"/>
      <c r="G61" s="287"/>
      <c r="H61" s="166" t="str">
        <f t="shared" si="0"/>
        <v/>
      </c>
      <c r="I61" s="156" t="str">
        <f>IF(OR($D61="",$F61=""),"",VLOOKUP($AF61,Opto_Req!$A$2:$L$814,5))</f>
        <v/>
      </c>
      <c r="J61" s="285"/>
      <c r="K61" s="155" t="str">
        <f t="shared" si="1"/>
        <v/>
      </c>
      <c r="L61" s="156" t="str">
        <f>IF($D61="","",VLOOKUP($AF61,Opto_Req!$A$2:$L$14,8))</f>
        <v/>
      </c>
      <c r="M61" s="287"/>
      <c r="N61" s="166" t="str">
        <f>IF(OR($D61="",$X61="",$O61=""),"",IF($AF61&gt;=200,IF($S61&lt;=$AA61,$X61*$O61,IF(AND($S61&gt;$AA61,$S61&lt;=$AB61),MAX($O61*($X61-(VLOOKUP($AF61,Opto_Req!$A$2:$L$14,10)*($S61-$AA61))),0),0)),""))</f>
        <v/>
      </c>
      <c r="O61" s="156" t="str">
        <f>IF($D61="","",VLOOKUP($AF61,Opto_Req!$A$2:$L$14,7))</f>
        <v/>
      </c>
      <c r="P61" s="286"/>
      <c r="Q61" s="162" t="str">
        <f t="shared" si="2"/>
        <v/>
      </c>
      <c r="R61" s="156" t="str">
        <f>IF(OR($D61="",$F61=""),"",VLOOKUP($AF61,Opto_Req!$A$2:$L$14,6))</f>
        <v/>
      </c>
      <c r="S61" s="157" t="str">
        <f t="shared" si="5"/>
        <v/>
      </c>
      <c r="T61" s="158" t="str">
        <f>IF(OR($D61="",$F61="",GlobalParameters!$C$12=""),"",$AB61)</f>
        <v/>
      </c>
      <c r="U61" s="159"/>
      <c r="V61" s="286"/>
      <c r="W61" s="283"/>
      <c r="X61" s="286"/>
      <c r="Y61" s="286"/>
      <c r="Z61" s="160" t="str">
        <f>IF($D61="","",IF(AND($AF61&gt;=100,$AF61&lt;200),IF($E61="","",VLOOKUP($E61,Opto_Req!$W$2:$X$3,2)),IF(AND($AF61&gt;=200,$AF61&lt;500),VLOOKUP($AF61,Opto_Req!$A$2:$L$14,9),"")))</f>
        <v/>
      </c>
      <c r="AA61" s="160" t="str">
        <f>IF($D61="","",VLOOKUP($AF61,Opto_Req!$A$2:$L$14,11))</f>
        <v/>
      </c>
      <c r="AB61" s="160" t="str">
        <f>IF(OR($D61="",$F61="",$AC61="",GlobalParameters!$C$12=""),"",IF(AND($AF61&gt;=100,$AF61&lt;500),MIN(VLOOKUP($AF61,Opto_Req!$A$2:$M$14,12),$AC61-VLOOKUP($AF61,Opto_Req!$A$2:$M$14,13)),IF(AND($AF61&gt;=500,$AF61&lt;600),$AC61,"")))</f>
        <v/>
      </c>
      <c r="AC61" s="283"/>
      <c r="AD61" s="283"/>
      <c r="AE61" s="159"/>
      <c r="AF61" s="134" t="e">
        <f>VLOOKUP($D61,Opto_Req!$P$2:$Q$6,2)+IF(VLOOKUP($D61,Opto_Req!$P$2:$Q$6,2)=100,VLOOKUP($F61,Opto_Req!$R$2:$S$4,2)+VLOOKUP(GlobalParameters!$C$12,Opto_Req!$T$2:$U$4,2),0)</f>
        <v>#N/A</v>
      </c>
    </row>
    <row r="62" spans="1:32" x14ac:dyDescent="0.25">
      <c r="A62" s="133"/>
      <c r="B62" s="283"/>
      <c r="C62" s="283"/>
      <c r="D62" s="284"/>
      <c r="E62" s="284"/>
      <c r="F62" s="284"/>
      <c r="G62" s="287"/>
      <c r="H62" s="166" t="str">
        <f t="shared" si="0"/>
        <v/>
      </c>
      <c r="I62" s="156" t="str">
        <f>IF(OR($D62="",$F62=""),"",VLOOKUP($AF62,Opto_Req!$A$2:$L$814,5))</f>
        <v/>
      </c>
      <c r="J62" s="285"/>
      <c r="K62" s="155" t="str">
        <f t="shared" si="1"/>
        <v/>
      </c>
      <c r="L62" s="156" t="str">
        <f>IF($D62="","",VLOOKUP($AF62,Opto_Req!$A$2:$L$14,8))</f>
        <v/>
      </c>
      <c r="M62" s="287"/>
      <c r="N62" s="166" t="str">
        <f>IF(OR($D62="",$X62="",$O62=""),"",IF($AF62&gt;=200,IF($S62&lt;=$AA62,$X62*$O62,IF(AND($S62&gt;$AA62,$S62&lt;=$AB62),MAX($O62*($X62-(VLOOKUP($AF62,Opto_Req!$A$2:$L$14,10)*($S62-$AA62))),0),0)),""))</f>
        <v/>
      </c>
      <c r="O62" s="156" t="str">
        <f>IF($D62="","",VLOOKUP($AF62,Opto_Req!$A$2:$L$14,7))</f>
        <v/>
      </c>
      <c r="P62" s="286"/>
      <c r="Q62" s="162" t="str">
        <f t="shared" si="2"/>
        <v/>
      </c>
      <c r="R62" s="156" t="str">
        <f>IF(OR($D62="",$F62=""),"",VLOOKUP($AF62,Opto_Req!$A$2:$L$14,6))</f>
        <v/>
      </c>
      <c r="S62" s="157" t="str">
        <f t="shared" si="5"/>
        <v/>
      </c>
      <c r="T62" s="158" t="str">
        <f>IF(OR($D62="",$F62="",GlobalParameters!$C$12=""),"",$AB62)</f>
        <v/>
      </c>
      <c r="U62" s="159"/>
      <c r="V62" s="286"/>
      <c r="W62" s="283"/>
      <c r="X62" s="286"/>
      <c r="Y62" s="286"/>
      <c r="Z62" s="160" t="str">
        <f>IF($D62="","",IF(AND($AF62&gt;=100,$AF62&lt;200),IF($E62="","",VLOOKUP($E62,Opto_Req!$W$2:$X$3,2)),IF(AND($AF62&gt;=200,$AF62&lt;500),VLOOKUP($AF62,Opto_Req!$A$2:$L$14,9),"")))</f>
        <v/>
      </c>
      <c r="AA62" s="160" t="str">
        <f>IF($D62="","",VLOOKUP($AF62,Opto_Req!$A$2:$L$14,11))</f>
        <v/>
      </c>
      <c r="AB62" s="160" t="str">
        <f>IF(OR($D62="",$F62="",$AC62="",GlobalParameters!$C$12=""),"",IF(AND($AF62&gt;=100,$AF62&lt;500),MIN(VLOOKUP($AF62,Opto_Req!$A$2:$M$14,12),$AC62-VLOOKUP($AF62,Opto_Req!$A$2:$M$14,13)),IF(AND($AF62&gt;=500,$AF62&lt;600),$AC62,"")))</f>
        <v/>
      </c>
      <c r="AC62" s="283"/>
      <c r="AD62" s="283"/>
      <c r="AE62" s="159"/>
      <c r="AF62" s="134" t="e">
        <f>VLOOKUP($D62,Opto_Req!$P$2:$Q$6,2)+IF(VLOOKUP($D62,Opto_Req!$P$2:$Q$6,2)=100,VLOOKUP($F62,Opto_Req!$R$2:$S$4,2)+VLOOKUP(GlobalParameters!$C$12,Opto_Req!$T$2:$U$4,2),0)</f>
        <v>#N/A</v>
      </c>
    </row>
    <row r="63" spans="1:32" x14ac:dyDescent="0.25">
      <c r="A63" s="133"/>
      <c r="B63" s="283"/>
      <c r="C63" s="283"/>
      <c r="D63" s="284"/>
      <c r="E63" s="284"/>
      <c r="F63" s="284"/>
      <c r="G63" s="287"/>
      <c r="H63" s="166" t="str">
        <f t="shared" si="0"/>
        <v/>
      </c>
      <c r="I63" s="156" t="str">
        <f>IF(OR($D63="",$F63=""),"",VLOOKUP($AF63,Opto_Req!$A$2:$L$814,5))</f>
        <v/>
      </c>
      <c r="J63" s="285"/>
      <c r="K63" s="155" t="str">
        <f t="shared" si="1"/>
        <v/>
      </c>
      <c r="L63" s="156" t="str">
        <f>IF($D63="","",VLOOKUP($AF63,Opto_Req!$A$2:$L$14,8))</f>
        <v/>
      </c>
      <c r="M63" s="287"/>
      <c r="N63" s="166" t="str">
        <f>IF(OR($D63="",$X63="",$O63=""),"",IF($AF63&gt;=200,IF($S63&lt;=$AA63,$X63*$O63,IF(AND($S63&gt;$AA63,$S63&lt;=$AB63),MAX($O63*($X63-(VLOOKUP($AF63,Opto_Req!$A$2:$L$14,10)*($S63-$AA63))),0),0)),""))</f>
        <v/>
      </c>
      <c r="O63" s="156" t="str">
        <f>IF($D63="","",VLOOKUP($AF63,Opto_Req!$A$2:$L$14,7))</f>
        <v/>
      </c>
      <c r="P63" s="286"/>
      <c r="Q63" s="162" t="str">
        <f t="shared" si="2"/>
        <v/>
      </c>
      <c r="R63" s="156" t="str">
        <f>IF(OR($D63="",$F63=""),"",VLOOKUP($AF63,Opto_Req!$A$2:$L$14,6))</f>
        <v/>
      </c>
      <c r="S63" s="157" t="str">
        <f t="shared" si="5"/>
        <v/>
      </c>
      <c r="T63" s="158" t="str">
        <f>IF(OR($D63="",$F63="",GlobalParameters!$C$12=""),"",$AB63)</f>
        <v/>
      </c>
      <c r="U63" s="159"/>
      <c r="V63" s="286"/>
      <c r="W63" s="283"/>
      <c r="X63" s="286"/>
      <c r="Y63" s="286"/>
      <c r="Z63" s="160" t="str">
        <f>IF($D63="","",IF(AND($AF63&gt;=100,$AF63&lt;200),IF($E63="","",VLOOKUP($E63,Opto_Req!$W$2:$X$3,2)),IF(AND($AF63&gt;=200,$AF63&lt;500),VLOOKUP($AF63,Opto_Req!$A$2:$L$14,9),"")))</f>
        <v/>
      </c>
      <c r="AA63" s="160" t="str">
        <f>IF($D63="","",VLOOKUP($AF63,Opto_Req!$A$2:$L$14,11))</f>
        <v/>
      </c>
      <c r="AB63" s="160" t="str">
        <f>IF(OR($D63="",$F63="",$AC63="",GlobalParameters!$C$12=""),"",IF(AND($AF63&gt;=100,$AF63&lt;500),MIN(VLOOKUP($AF63,Opto_Req!$A$2:$M$14,12),$AC63-VLOOKUP($AF63,Opto_Req!$A$2:$M$14,13)),IF(AND($AF63&gt;=500,$AF63&lt;600),$AC63,"")))</f>
        <v/>
      </c>
      <c r="AC63" s="283"/>
      <c r="AD63" s="283"/>
      <c r="AE63" s="159"/>
      <c r="AF63" s="134" t="e">
        <f>VLOOKUP($D63,Opto_Req!$P$2:$Q$6,2)+IF(VLOOKUP($D63,Opto_Req!$P$2:$Q$6,2)=100,VLOOKUP($F63,Opto_Req!$R$2:$S$4,2)+VLOOKUP(GlobalParameters!$C$12,Opto_Req!$T$2:$U$4,2),0)</f>
        <v>#N/A</v>
      </c>
    </row>
    <row r="64" spans="1:32" x14ac:dyDescent="0.25">
      <c r="A64" s="133"/>
      <c r="B64" s="283"/>
      <c r="C64" s="283"/>
      <c r="D64" s="284"/>
      <c r="E64" s="284"/>
      <c r="F64" s="284"/>
      <c r="G64" s="287"/>
      <c r="H64" s="166" t="str">
        <f t="shared" si="0"/>
        <v/>
      </c>
      <c r="I64" s="156" t="str">
        <f>IF(OR($D64="",$F64=""),"",VLOOKUP($AF64,Opto_Req!$A$2:$L$814,5))</f>
        <v/>
      </c>
      <c r="J64" s="285"/>
      <c r="K64" s="155" t="str">
        <f t="shared" si="1"/>
        <v/>
      </c>
      <c r="L64" s="156" t="str">
        <f>IF($D64="","",VLOOKUP($AF64,Opto_Req!$A$2:$L$14,8))</f>
        <v/>
      </c>
      <c r="M64" s="287"/>
      <c r="N64" s="166" t="str">
        <f>IF(OR($D64="",$X64="",$O64=""),"",IF($AF64&gt;=200,IF($S64&lt;=$AA64,$X64*$O64,IF(AND($S64&gt;$AA64,$S64&lt;=$AB64),MAX($O64*($X64-(VLOOKUP($AF64,Opto_Req!$A$2:$L$14,10)*($S64-$AA64))),0),0)),""))</f>
        <v/>
      </c>
      <c r="O64" s="156" t="str">
        <f>IF($D64="","",VLOOKUP($AF64,Opto_Req!$A$2:$L$14,7))</f>
        <v/>
      </c>
      <c r="P64" s="286"/>
      <c r="Q64" s="162" t="str">
        <f t="shared" si="2"/>
        <v/>
      </c>
      <c r="R64" s="156" t="str">
        <f>IF(OR($D64="",$F64=""),"",VLOOKUP($AF64,Opto_Req!$A$2:$L$14,6))</f>
        <v/>
      </c>
      <c r="S64" s="157" t="str">
        <f t="shared" si="5"/>
        <v/>
      </c>
      <c r="T64" s="158" t="str">
        <f>IF(OR($D64="",$F64="",GlobalParameters!$C$12=""),"",$AB64)</f>
        <v/>
      </c>
      <c r="U64" s="159"/>
      <c r="V64" s="286"/>
      <c r="W64" s="283"/>
      <c r="X64" s="286"/>
      <c r="Y64" s="286"/>
      <c r="Z64" s="160" t="str">
        <f>IF($D64="","",IF(AND($AF64&gt;=100,$AF64&lt;200),IF($E64="","",VLOOKUP($E64,Opto_Req!$W$2:$X$3,2)),IF(AND($AF64&gt;=200,$AF64&lt;500),VLOOKUP($AF64,Opto_Req!$A$2:$L$14,9),"")))</f>
        <v/>
      </c>
      <c r="AA64" s="160" t="str">
        <f>IF($D64="","",VLOOKUP($AF64,Opto_Req!$A$2:$L$14,11))</f>
        <v/>
      </c>
      <c r="AB64" s="160" t="str">
        <f>IF(OR($D64="",$F64="",$AC64="",GlobalParameters!$C$12=""),"",IF(AND($AF64&gt;=100,$AF64&lt;500),MIN(VLOOKUP($AF64,Opto_Req!$A$2:$M$14,12),$AC64-VLOOKUP($AF64,Opto_Req!$A$2:$M$14,13)),IF(AND($AF64&gt;=500,$AF64&lt;600),$AC64,"")))</f>
        <v/>
      </c>
      <c r="AC64" s="283"/>
      <c r="AD64" s="283"/>
      <c r="AE64" s="159"/>
      <c r="AF64" s="134" t="e">
        <f>VLOOKUP($D64,Opto_Req!$P$2:$Q$6,2)+IF(VLOOKUP($D64,Opto_Req!$P$2:$Q$6,2)=100,VLOOKUP($F64,Opto_Req!$R$2:$S$4,2)+VLOOKUP(GlobalParameters!$C$12,Opto_Req!$T$2:$U$4,2),0)</f>
        <v>#N/A</v>
      </c>
    </row>
    <row r="65" spans="1:32" x14ac:dyDescent="0.25">
      <c r="A65" s="133"/>
      <c r="B65" s="283"/>
      <c r="C65" s="283"/>
      <c r="D65" s="284"/>
      <c r="E65" s="284"/>
      <c r="F65" s="284"/>
      <c r="G65" s="287"/>
      <c r="H65" s="166" t="str">
        <f t="shared" si="0"/>
        <v/>
      </c>
      <c r="I65" s="156" t="str">
        <f>IF(OR($D65="",$F65=""),"",VLOOKUP($AF65,Opto_Req!$A$2:$L$814,5))</f>
        <v/>
      </c>
      <c r="J65" s="285"/>
      <c r="K65" s="155" t="str">
        <f t="shared" si="1"/>
        <v/>
      </c>
      <c r="L65" s="156" t="str">
        <f>IF($D65="","",VLOOKUP($AF65,Opto_Req!$A$2:$L$14,8))</f>
        <v/>
      </c>
      <c r="M65" s="287"/>
      <c r="N65" s="166" t="str">
        <f>IF(OR($D65="",$X65="",$O65=""),"",IF($AF65&gt;=200,IF($S65&lt;=$AA65,$X65*$O65,IF(AND($S65&gt;$AA65,$S65&lt;=$AB65),MAX($O65*($X65-(VLOOKUP($AF65,Opto_Req!$A$2:$L$14,10)*($S65-$AA65))),0),0)),""))</f>
        <v/>
      </c>
      <c r="O65" s="156" t="str">
        <f>IF($D65="","",VLOOKUP($AF65,Opto_Req!$A$2:$L$14,7))</f>
        <v/>
      </c>
      <c r="P65" s="286"/>
      <c r="Q65" s="162" t="str">
        <f t="shared" si="2"/>
        <v/>
      </c>
      <c r="R65" s="156" t="str">
        <f>IF(OR($D65="",$F65=""),"",VLOOKUP($AF65,Opto_Req!$A$2:$L$14,6))</f>
        <v/>
      </c>
      <c r="S65" s="157" t="str">
        <f t="shared" si="5"/>
        <v/>
      </c>
      <c r="T65" s="158" t="str">
        <f>IF(OR($D65="",$F65="",GlobalParameters!$C$12=""),"",$AB65)</f>
        <v/>
      </c>
      <c r="U65" s="159"/>
      <c r="V65" s="286"/>
      <c r="W65" s="283"/>
      <c r="X65" s="286"/>
      <c r="Y65" s="286"/>
      <c r="Z65" s="160" t="str">
        <f>IF($D65="","",IF(AND($AF65&gt;=100,$AF65&lt;200),IF($E65="","",VLOOKUP($E65,Opto_Req!$W$2:$X$3,2)),IF(AND($AF65&gt;=200,$AF65&lt;500),VLOOKUP($AF65,Opto_Req!$A$2:$L$14,9),"")))</f>
        <v/>
      </c>
      <c r="AA65" s="160" t="str">
        <f>IF($D65="","",VLOOKUP($AF65,Opto_Req!$A$2:$L$14,11))</f>
        <v/>
      </c>
      <c r="AB65" s="160" t="str">
        <f>IF(OR($D65="",$F65="",$AC65="",GlobalParameters!$C$12=""),"",IF(AND($AF65&gt;=100,$AF65&lt;500),MIN(VLOOKUP($AF65,Opto_Req!$A$2:$M$14,12),$AC65-VLOOKUP($AF65,Opto_Req!$A$2:$M$14,13)),IF(AND($AF65&gt;=500,$AF65&lt;600),$AC65,"")))</f>
        <v/>
      </c>
      <c r="AC65" s="283"/>
      <c r="AD65" s="283"/>
      <c r="AE65" s="159"/>
      <c r="AF65" s="134" t="e">
        <f>VLOOKUP($D65,Opto_Req!$P$2:$Q$6,2)+IF(VLOOKUP($D65,Opto_Req!$P$2:$Q$6,2)=100,VLOOKUP($F65,Opto_Req!$R$2:$S$4,2)+VLOOKUP(GlobalParameters!$C$12,Opto_Req!$T$2:$U$4,2),0)</f>
        <v>#N/A</v>
      </c>
    </row>
    <row r="66" spans="1:32" x14ac:dyDescent="0.25">
      <c r="A66" s="133"/>
      <c r="B66" s="283"/>
      <c r="C66" s="283"/>
      <c r="D66" s="284"/>
      <c r="E66" s="284"/>
      <c r="F66" s="284"/>
      <c r="G66" s="287"/>
      <c r="H66" s="166" t="str">
        <f t="shared" si="0"/>
        <v/>
      </c>
      <c r="I66" s="156" t="str">
        <f>IF(OR($D66="",$F66=""),"",VLOOKUP($AF66,Opto_Req!$A$2:$L$814,5))</f>
        <v/>
      </c>
      <c r="J66" s="285"/>
      <c r="K66" s="155" t="str">
        <f t="shared" si="1"/>
        <v/>
      </c>
      <c r="L66" s="156" t="str">
        <f>IF($D66="","",VLOOKUP($AF66,Opto_Req!$A$2:$L$14,8))</f>
        <v/>
      </c>
      <c r="M66" s="287"/>
      <c r="N66" s="166" t="str">
        <f>IF(OR($D66="",$X66="",$O66=""),"",IF($AF66&gt;=200,IF($S66&lt;=$AA66,$X66*$O66,IF(AND($S66&gt;$AA66,$S66&lt;=$AB66),MAX($O66*($X66-(VLOOKUP($AF66,Opto_Req!$A$2:$L$14,10)*($S66-$AA66))),0),0)),""))</f>
        <v/>
      </c>
      <c r="O66" s="156" t="str">
        <f>IF($D66="","",VLOOKUP($AF66,Opto_Req!$A$2:$L$14,7))</f>
        <v/>
      </c>
      <c r="P66" s="286"/>
      <c r="Q66" s="162" t="str">
        <f t="shared" si="2"/>
        <v/>
      </c>
      <c r="R66" s="156" t="str">
        <f>IF(OR($D66="",$F66=""),"",VLOOKUP($AF66,Opto_Req!$A$2:$L$14,6))</f>
        <v/>
      </c>
      <c r="S66" s="157" t="str">
        <f t="shared" si="5"/>
        <v/>
      </c>
      <c r="T66" s="158" t="str">
        <f>IF(OR($D66="",$F66="",GlobalParameters!$C$12=""),"",$AB66)</f>
        <v/>
      </c>
      <c r="U66" s="159"/>
      <c r="V66" s="286"/>
      <c r="W66" s="283"/>
      <c r="X66" s="286"/>
      <c r="Y66" s="286"/>
      <c r="Z66" s="160" t="str">
        <f>IF($D66="","",IF(AND($AF66&gt;=100,$AF66&lt;200),IF($E66="","",VLOOKUP($E66,Opto_Req!$W$2:$X$3,2)),IF(AND($AF66&gt;=200,$AF66&lt;500),VLOOKUP($AF66,Opto_Req!$A$2:$L$14,9),"")))</f>
        <v/>
      </c>
      <c r="AA66" s="160" t="str">
        <f>IF($D66="","",VLOOKUP($AF66,Opto_Req!$A$2:$L$14,11))</f>
        <v/>
      </c>
      <c r="AB66" s="160" t="str">
        <f>IF(OR($D66="",$F66="",$AC66="",GlobalParameters!$C$12=""),"",IF(AND($AF66&gt;=100,$AF66&lt;500),MIN(VLOOKUP($AF66,Opto_Req!$A$2:$M$14,12),$AC66-VLOOKUP($AF66,Opto_Req!$A$2:$M$14,13)),IF(AND($AF66&gt;=500,$AF66&lt;600),$AC66,"")))</f>
        <v/>
      </c>
      <c r="AC66" s="283"/>
      <c r="AD66" s="283"/>
      <c r="AE66" s="159"/>
      <c r="AF66" s="134" t="e">
        <f>VLOOKUP($D66,Opto_Req!$P$2:$Q$6,2)+IF(VLOOKUP($D66,Opto_Req!$P$2:$Q$6,2)=100,VLOOKUP($F66,Opto_Req!$R$2:$S$4,2)+VLOOKUP(GlobalParameters!$C$12,Opto_Req!$T$2:$U$4,2),0)</f>
        <v>#N/A</v>
      </c>
    </row>
    <row r="67" spans="1:32" x14ac:dyDescent="0.25">
      <c r="A67" s="133"/>
      <c r="B67" s="283"/>
      <c r="C67" s="283"/>
      <c r="D67" s="284"/>
      <c r="E67" s="284"/>
      <c r="F67" s="284"/>
      <c r="G67" s="287"/>
      <c r="H67" s="166" t="str">
        <f t="shared" si="0"/>
        <v/>
      </c>
      <c r="I67" s="156" t="str">
        <f>IF(OR($D67="",$F67=""),"",VLOOKUP($AF67,Opto_Req!$A$2:$L$814,5))</f>
        <v/>
      </c>
      <c r="J67" s="285"/>
      <c r="K67" s="155" t="str">
        <f t="shared" si="1"/>
        <v/>
      </c>
      <c r="L67" s="156" t="str">
        <f>IF($D67="","",VLOOKUP($AF67,Opto_Req!$A$2:$L$14,8))</f>
        <v/>
      </c>
      <c r="M67" s="287"/>
      <c r="N67" s="166" t="str">
        <f>IF(OR($D67="",$X67="",$O67=""),"",IF($AF67&gt;=200,IF($S67&lt;=$AA67,$X67*$O67,IF(AND($S67&gt;$AA67,$S67&lt;=$AB67),MAX($O67*($X67-(VLOOKUP($AF67,Opto_Req!$A$2:$L$14,10)*($S67-$AA67))),0),0)),""))</f>
        <v/>
      </c>
      <c r="O67" s="156" t="str">
        <f>IF($D67="","",VLOOKUP($AF67,Opto_Req!$A$2:$L$14,7))</f>
        <v/>
      </c>
      <c r="P67" s="286"/>
      <c r="Q67" s="162" t="str">
        <f t="shared" si="2"/>
        <v/>
      </c>
      <c r="R67" s="156" t="str">
        <f>IF(OR($D67="",$F67=""),"",VLOOKUP($AF67,Opto_Req!$A$2:$L$14,6))</f>
        <v/>
      </c>
      <c r="S67" s="157" t="str">
        <f t="shared" si="5"/>
        <v/>
      </c>
      <c r="T67" s="158" t="str">
        <f>IF(OR($D67="",$F67="",GlobalParameters!$C$12=""),"",$AB67)</f>
        <v/>
      </c>
      <c r="U67" s="159"/>
      <c r="V67" s="286"/>
      <c r="W67" s="283"/>
      <c r="X67" s="286"/>
      <c r="Y67" s="286"/>
      <c r="Z67" s="160" t="str">
        <f>IF($D67="","",IF(AND($AF67&gt;=100,$AF67&lt;200),IF($E67="","",VLOOKUP($E67,Opto_Req!$W$2:$X$3,2)),IF(AND($AF67&gt;=200,$AF67&lt;500),VLOOKUP($AF67,Opto_Req!$A$2:$L$14,9),"")))</f>
        <v/>
      </c>
      <c r="AA67" s="160" t="str">
        <f>IF($D67="","",VLOOKUP($AF67,Opto_Req!$A$2:$L$14,11))</f>
        <v/>
      </c>
      <c r="AB67" s="160" t="str">
        <f>IF(OR($D67="",$F67="",$AC67="",GlobalParameters!$C$12=""),"",IF(AND($AF67&gt;=100,$AF67&lt;500),MIN(VLOOKUP($AF67,Opto_Req!$A$2:$M$14,12),$AC67-VLOOKUP($AF67,Opto_Req!$A$2:$M$14,13)),IF(AND($AF67&gt;=500,$AF67&lt;600),$AC67,"")))</f>
        <v/>
      </c>
      <c r="AC67" s="283"/>
      <c r="AD67" s="283"/>
      <c r="AE67" s="159"/>
      <c r="AF67" s="134" t="e">
        <f>VLOOKUP($D67,Opto_Req!$P$2:$Q$6,2)+IF(VLOOKUP($D67,Opto_Req!$P$2:$Q$6,2)=100,VLOOKUP($F67,Opto_Req!$R$2:$S$4,2)+VLOOKUP(GlobalParameters!$C$12,Opto_Req!$T$2:$U$4,2),0)</f>
        <v>#N/A</v>
      </c>
    </row>
    <row r="68" spans="1:32" x14ac:dyDescent="0.25">
      <c r="A68" s="133"/>
      <c r="B68" s="283"/>
      <c r="C68" s="283"/>
      <c r="D68" s="284"/>
      <c r="E68" s="284"/>
      <c r="F68" s="284"/>
      <c r="G68" s="287"/>
      <c r="H68" s="166" t="str">
        <f t="shared" si="0"/>
        <v/>
      </c>
      <c r="I68" s="156" t="str">
        <f>IF(OR($D68="",$F68=""),"",VLOOKUP($AF68,Opto_Req!$A$2:$L$814,5))</f>
        <v/>
      </c>
      <c r="J68" s="285"/>
      <c r="K68" s="155" t="str">
        <f t="shared" si="1"/>
        <v/>
      </c>
      <c r="L68" s="156" t="str">
        <f>IF($D68="","",VLOOKUP($AF68,Opto_Req!$A$2:$L$14,8))</f>
        <v/>
      </c>
      <c r="M68" s="287"/>
      <c r="N68" s="166" t="str">
        <f>IF(OR($D68="",$X68="",$O68=""),"",IF($AF68&gt;=200,IF($S68&lt;=$AA68,$X68*$O68,IF(AND($S68&gt;$AA68,$S68&lt;=$AB68),MAX($O68*($X68-(VLOOKUP($AF68,Opto_Req!$A$2:$L$14,10)*($S68-$AA68))),0),0)),""))</f>
        <v/>
      </c>
      <c r="O68" s="156" t="str">
        <f>IF($D68="","",VLOOKUP($AF68,Opto_Req!$A$2:$L$14,7))</f>
        <v/>
      </c>
      <c r="P68" s="286"/>
      <c r="Q68" s="162" t="str">
        <f t="shared" si="2"/>
        <v/>
      </c>
      <c r="R68" s="156" t="str">
        <f>IF(OR($D68="",$F68=""),"",VLOOKUP($AF68,Opto_Req!$A$2:$L$14,6))</f>
        <v/>
      </c>
      <c r="S68" s="157" t="str">
        <f t="shared" si="5"/>
        <v/>
      </c>
      <c r="T68" s="158" t="str">
        <f>IF(OR($D68="",$F68="",GlobalParameters!$C$12=""),"",$AB68)</f>
        <v/>
      </c>
      <c r="U68" s="159"/>
      <c r="V68" s="286"/>
      <c r="W68" s="283"/>
      <c r="X68" s="286"/>
      <c r="Y68" s="286"/>
      <c r="Z68" s="160" t="str">
        <f>IF($D68="","",IF(AND($AF68&gt;=100,$AF68&lt;200),IF($E68="","",VLOOKUP($E68,Opto_Req!$W$2:$X$3,2)),IF(AND($AF68&gt;=200,$AF68&lt;500),VLOOKUP($AF68,Opto_Req!$A$2:$L$14,9),"")))</f>
        <v/>
      </c>
      <c r="AA68" s="160" t="str">
        <f>IF($D68="","",VLOOKUP($AF68,Opto_Req!$A$2:$L$14,11))</f>
        <v/>
      </c>
      <c r="AB68" s="160" t="str">
        <f>IF(OR($D68="",$F68="",$AC68="",GlobalParameters!$C$12=""),"",IF(AND($AF68&gt;=100,$AF68&lt;500),MIN(VLOOKUP($AF68,Opto_Req!$A$2:$M$14,12),$AC68-VLOOKUP($AF68,Opto_Req!$A$2:$M$14,13)),IF(AND($AF68&gt;=500,$AF68&lt;600),$AC68,"")))</f>
        <v/>
      </c>
      <c r="AC68" s="283"/>
      <c r="AD68" s="283"/>
      <c r="AE68" s="159"/>
      <c r="AF68" s="134" t="e">
        <f>VLOOKUP($D68,Opto_Req!$P$2:$Q$6,2)+IF(VLOOKUP($D68,Opto_Req!$P$2:$Q$6,2)=100,VLOOKUP($F68,Opto_Req!$R$2:$S$4,2)+VLOOKUP(GlobalParameters!$C$12,Opto_Req!$T$2:$U$4,2),0)</f>
        <v>#N/A</v>
      </c>
    </row>
    <row r="69" spans="1:32" x14ac:dyDescent="0.25">
      <c r="A69" s="133"/>
      <c r="B69" s="283"/>
      <c r="C69" s="283"/>
      <c r="D69" s="284"/>
      <c r="E69" s="284"/>
      <c r="F69" s="284"/>
      <c r="G69" s="287"/>
      <c r="H69" s="166" t="str">
        <f t="shared" si="0"/>
        <v/>
      </c>
      <c r="I69" s="156" t="str">
        <f>IF(OR($D69="",$F69=""),"",VLOOKUP($AF69,Opto_Req!$A$2:$L$814,5))</f>
        <v/>
      </c>
      <c r="J69" s="285"/>
      <c r="K69" s="155" t="str">
        <f t="shared" si="1"/>
        <v/>
      </c>
      <c r="L69" s="156" t="str">
        <f>IF($D69="","",VLOOKUP($AF69,Opto_Req!$A$2:$L$14,8))</f>
        <v/>
      </c>
      <c r="M69" s="287"/>
      <c r="N69" s="166" t="str">
        <f>IF(OR($D69="",$X69="",$O69=""),"",IF($AF69&gt;=200,IF($S69&lt;=$AA69,$X69*$O69,IF(AND($S69&gt;$AA69,$S69&lt;=$AB69),MAX($O69*($X69-(VLOOKUP($AF69,Opto_Req!$A$2:$L$14,10)*($S69-$AA69))),0),0)),""))</f>
        <v/>
      </c>
      <c r="O69" s="156" t="str">
        <f>IF($D69="","",VLOOKUP($AF69,Opto_Req!$A$2:$L$14,7))</f>
        <v/>
      </c>
      <c r="P69" s="286"/>
      <c r="Q69" s="162" t="str">
        <f t="shared" si="2"/>
        <v/>
      </c>
      <c r="R69" s="156" t="str">
        <f>IF(OR($D69="",$F69=""),"",VLOOKUP($AF69,Opto_Req!$A$2:$L$14,6))</f>
        <v/>
      </c>
      <c r="S69" s="157" t="str">
        <f t="shared" si="5"/>
        <v/>
      </c>
      <c r="T69" s="158" t="str">
        <f>IF(OR($D69="",$F69="",GlobalParameters!$C$12=""),"",$AB69)</f>
        <v/>
      </c>
      <c r="U69" s="159"/>
      <c r="V69" s="286"/>
      <c r="W69" s="283"/>
      <c r="X69" s="286"/>
      <c r="Y69" s="286"/>
      <c r="Z69" s="160" t="str">
        <f>IF($D69="","",IF(AND($AF69&gt;=100,$AF69&lt;200),IF($E69="","",VLOOKUP($E69,Opto_Req!$W$2:$X$3,2)),IF(AND($AF69&gt;=200,$AF69&lt;500),VLOOKUP($AF69,Opto_Req!$A$2:$L$14,9),"")))</f>
        <v/>
      </c>
      <c r="AA69" s="160" t="str">
        <f>IF($D69="","",VLOOKUP($AF69,Opto_Req!$A$2:$L$14,11))</f>
        <v/>
      </c>
      <c r="AB69" s="160" t="str">
        <f>IF(OR($D69="",$F69="",$AC69="",GlobalParameters!$C$12=""),"",IF(AND($AF69&gt;=100,$AF69&lt;500),MIN(VLOOKUP($AF69,Opto_Req!$A$2:$M$14,12),$AC69-VLOOKUP($AF69,Opto_Req!$A$2:$M$14,13)),IF(AND($AF69&gt;=500,$AF69&lt;600),$AC69,"")))</f>
        <v/>
      </c>
      <c r="AC69" s="283"/>
      <c r="AD69" s="283"/>
      <c r="AE69" s="159"/>
      <c r="AF69" s="134" t="e">
        <f>VLOOKUP($D69,Opto_Req!$P$2:$Q$6,2)+IF(VLOOKUP($D69,Opto_Req!$P$2:$Q$6,2)=100,VLOOKUP($F69,Opto_Req!$R$2:$S$4,2)+VLOOKUP(GlobalParameters!$C$12,Opto_Req!$T$2:$U$4,2),0)</f>
        <v>#N/A</v>
      </c>
    </row>
    <row r="70" spans="1:32" x14ac:dyDescent="0.25">
      <c r="A70" s="133"/>
      <c r="B70" s="283"/>
      <c r="C70" s="283"/>
      <c r="D70" s="284"/>
      <c r="E70" s="284"/>
      <c r="F70" s="284"/>
      <c r="G70" s="287"/>
      <c r="H70" s="166" t="str">
        <f t="shared" si="0"/>
        <v/>
      </c>
      <c r="I70" s="156" t="str">
        <f>IF(OR($D70="",$F70=""),"",VLOOKUP($AF70,Opto_Req!$A$2:$L$814,5))</f>
        <v/>
      </c>
      <c r="J70" s="285"/>
      <c r="K70" s="155" t="str">
        <f t="shared" si="1"/>
        <v/>
      </c>
      <c r="L70" s="156" t="str">
        <f>IF($D70="","",VLOOKUP($AF70,Opto_Req!$A$2:$L$14,8))</f>
        <v/>
      </c>
      <c r="M70" s="287"/>
      <c r="N70" s="166" t="str">
        <f>IF(OR($D70="",$X70="",$O70=""),"",IF($AF70&gt;=200,IF($S70&lt;=$AA70,$X70*$O70,IF(AND($S70&gt;$AA70,$S70&lt;=$AB70),MAX($O70*($X70-(VLOOKUP($AF70,Opto_Req!$A$2:$L$14,10)*($S70-$AA70))),0),0)),""))</f>
        <v/>
      </c>
      <c r="O70" s="156" t="str">
        <f>IF($D70="","",VLOOKUP($AF70,Opto_Req!$A$2:$L$14,7))</f>
        <v/>
      </c>
      <c r="P70" s="286"/>
      <c r="Q70" s="162" t="str">
        <f t="shared" si="2"/>
        <v/>
      </c>
      <c r="R70" s="156" t="str">
        <f>IF(OR($D70="",$F70=""),"",VLOOKUP($AF70,Opto_Req!$A$2:$L$14,6))</f>
        <v/>
      </c>
      <c r="S70" s="157" t="str">
        <f t="shared" si="5"/>
        <v/>
      </c>
      <c r="T70" s="158" t="str">
        <f>IF(OR($D70="",$F70="",GlobalParameters!$C$12=""),"",$AB70)</f>
        <v/>
      </c>
      <c r="U70" s="159"/>
      <c r="V70" s="286"/>
      <c r="W70" s="283"/>
      <c r="X70" s="286"/>
      <c r="Y70" s="286"/>
      <c r="Z70" s="160" t="str">
        <f>IF($D70="","",IF(AND($AF70&gt;=100,$AF70&lt;200),IF($E70="","",VLOOKUP($E70,Opto_Req!$W$2:$X$3,2)),IF(AND($AF70&gt;=200,$AF70&lt;500),VLOOKUP($AF70,Opto_Req!$A$2:$L$14,9),"")))</f>
        <v/>
      </c>
      <c r="AA70" s="160" t="str">
        <f>IF($D70="","",VLOOKUP($AF70,Opto_Req!$A$2:$L$14,11))</f>
        <v/>
      </c>
      <c r="AB70" s="160" t="str">
        <f>IF(OR($D70="",$F70="",$AC70="",GlobalParameters!$C$12=""),"",IF(AND($AF70&gt;=100,$AF70&lt;500),MIN(VLOOKUP($AF70,Opto_Req!$A$2:$M$14,12),$AC70-VLOOKUP($AF70,Opto_Req!$A$2:$M$14,13)),IF(AND($AF70&gt;=500,$AF70&lt;600),$AC70,"")))</f>
        <v/>
      </c>
      <c r="AC70" s="283"/>
      <c r="AD70" s="283"/>
      <c r="AE70" s="159"/>
      <c r="AF70" s="134" t="e">
        <f>VLOOKUP($D70,Opto_Req!$P$2:$Q$6,2)+IF(VLOOKUP($D70,Opto_Req!$P$2:$Q$6,2)=100,VLOOKUP($F70,Opto_Req!$R$2:$S$4,2)+VLOOKUP(GlobalParameters!$C$12,Opto_Req!$T$2:$U$4,2),0)</f>
        <v>#N/A</v>
      </c>
    </row>
    <row r="71" spans="1:32" x14ac:dyDescent="0.25">
      <c r="A71" s="133"/>
      <c r="B71" s="283"/>
      <c r="C71" s="283"/>
      <c r="D71" s="284"/>
      <c r="E71" s="284"/>
      <c r="F71" s="284"/>
      <c r="G71" s="287"/>
      <c r="H71" s="166" t="str">
        <f t="shared" si="0"/>
        <v/>
      </c>
      <c r="I71" s="156" t="str">
        <f>IF(OR($D71="",$F71=""),"",VLOOKUP($AF71,Opto_Req!$A$2:$L$814,5))</f>
        <v/>
      </c>
      <c r="J71" s="285"/>
      <c r="K71" s="155" t="str">
        <f t="shared" si="1"/>
        <v/>
      </c>
      <c r="L71" s="156" t="str">
        <f>IF($D71="","",VLOOKUP($AF71,Opto_Req!$A$2:$L$14,8))</f>
        <v/>
      </c>
      <c r="M71" s="287"/>
      <c r="N71" s="166" t="str">
        <f>IF(OR($D71="",$X71="",$O71=""),"",IF($AF71&gt;=200,IF($S71&lt;=$AA71,$X71*$O71,IF(AND($S71&gt;$AA71,$S71&lt;=$AB71),MAX($O71*($X71-(VLOOKUP($AF71,Opto_Req!$A$2:$L$14,10)*($S71-$AA71))),0),0)),""))</f>
        <v/>
      </c>
      <c r="O71" s="156" t="str">
        <f>IF($D71="","",VLOOKUP($AF71,Opto_Req!$A$2:$L$14,7))</f>
        <v/>
      </c>
      <c r="P71" s="286"/>
      <c r="Q71" s="162" t="str">
        <f t="shared" si="2"/>
        <v/>
      </c>
      <c r="R71" s="156" t="str">
        <f>IF(OR($D71="",$F71=""),"",VLOOKUP($AF71,Opto_Req!$A$2:$L$14,6))</f>
        <v/>
      </c>
      <c r="S71" s="157" t="str">
        <f t="shared" si="5"/>
        <v/>
      </c>
      <c r="T71" s="158" t="str">
        <f>IF(OR($D71="",$F71="",GlobalParameters!$C$12=""),"",$AB71)</f>
        <v/>
      </c>
      <c r="U71" s="159"/>
      <c r="V71" s="286"/>
      <c r="W71" s="283"/>
      <c r="X71" s="286"/>
      <c r="Y71" s="286"/>
      <c r="Z71" s="160" t="str">
        <f>IF($D71="","",IF(AND($AF71&gt;=100,$AF71&lt;200),IF($E71="","",VLOOKUP($E71,Opto_Req!$W$2:$X$3,2)),IF(AND($AF71&gt;=200,$AF71&lt;500),VLOOKUP($AF71,Opto_Req!$A$2:$L$14,9),"")))</f>
        <v/>
      </c>
      <c r="AA71" s="160" t="str">
        <f>IF($D71="","",VLOOKUP($AF71,Opto_Req!$A$2:$L$14,11))</f>
        <v/>
      </c>
      <c r="AB71" s="160" t="str">
        <f>IF(OR($D71="",$F71="",$AC71="",GlobalParameters!$C$12=""),"",IF(AND($AF71&gt;=100,$AF71&lt;500),MIN(VLOOKUP($AF71,Opto_Req!$A$2:$M$14,12),$AC71-VLOOKUP($AF71,Opto_Req!$A$2:$M$14,13)),IF(AND($AF71&gt;=500,$AF71&lt;600),$AC71,"")))</f>
        <v/>
      </c>
      <c r="AC71" s="283"/>
      <c r="AD71" s="283"/>
      <c r="AE71" s="159"/>
      <c r="AF71" s="134" t="e">
        <f>VLOOKUP($D71,Opto_Req!$P$2:$Q$6,2)+IF(VLOOKUP($D71,Opto_Req!$P$2:$Q$6,2)=100,VLOOKUP($F71,Opto_Req!$R$2:$S$4,2)+VLOOKUP(GlobalParameters!$C$12,Opto_Req!$T$2:$U$4,2),0)</f>
        <v>#N/A</v>
      </c>
    </row>
    <row r="72" spans="1:32" x14ac:dyDescent="0.25">
      <c r="A72" s="133"/>
      <c r="B72" s="283"/>
      <c r="C72" s="283"/>
      <c r="D72" s="284"/>
      <c r="E72" s="284"/>
      <c r="F72" s="284"/>
      <c r="G72" s="287"/>
      <c r="H72" s="166" t="str">
        <f t="shared" si="0"/>
        <v/>
      </c>
      <c r="I72" s="156" t="str">
        <f>IF(OR($D72="",$F72=""),"",VLOOKUP($AF72,Opto_Req!$A$2:$L$814,5))</f>
        <v/>
      </c>
      <c r="J72" s="285"/>
      <c r="K72" s="155" t="str">
        <f t="shared" si="1"/>
        <v/>
      </c>
      <c r="L72" s="156" t="str">
        <f>IF($D72="","",VLOOKUP($AF72,Opto_Req!$A$2:$L$14,8))</f>
        <v/>
      </c>
      <c r="M72" s="287"/>
      <c r="N72" s="166" t="str">
        <f>IF(OR($D72="",$X72="",$O72=""),"",IF($AF72&gt;=200,IF($S72&lt;=$AA72,$X72*$O72,IF(AND($S72&gt;$AA72,$S72&lt;=$AB72),MAX($O72*($X72-(VLOOKUP($AF72,Opto_Req!$A$2:$L$14,10)*($S72-$AA72))),0),0)),""))</f>
        <v/>
      </c>
      <c r="O72" s="156" t="str">
        <f>IF($D72="","",VLOOKUP($AF72,Opto_Req!$A$2:$L$14,7))</f>
        <v/>
      </c>
      <c r="P72" s="286"/>
      <c r="Q72" s="162" t="str">
        <f t="shared" si="2"/>
        <v/>
      </c>
      <c r="R72" s="156" t="str">
        <f>IF(OR($D72="",$F72=""),"",VLOOKUP($AF72,Opto_Req!$A$2:$L$14,6))</f>
        <v/>
      </c>
      <c r="S72" s="157" t="str">
        <f t="shared" si="5"/>
        <v/>
      </c>
      <c r="T72" s="158" t="str">
        <f>IF(OR($D72="",$F72="",GlobalParameters!$C$12=""),"",$AB72)</f>
        <v/>
      </c>
      <c r="U72" s="159"/>
      <c r="V72" s="286"/>
      <c r="W72" s="283"/>
      <c r="X72" s="286"/>
      <c r="Y72" s="286"/>
      <c r="Z72" s="160" t="str">
        <f>IF($D72="","",IF(AND($AF72&gt;=100,$AF72&lt;200),IF($E72="","",VLOOKUP($E72,Opto_Req!$W$2:$X$3,2)),IF(AND($AF72&gt;=200,$AF72&lt;500),VLOOKUP($AF72,Opto_Req!$A$2:$L$14,9),"")))</f>
        <v/>
      </c>
      <c r="AA72" s="160" t="str">
        <f>IF($D72="","",VLOOKUP($AF72,Opto_Req!$A$2:$L$14,11))</f>
        <v/>
      </c>
      <c r="AB72" s="160" t="str">
        <f>IF(OR($D72="",$F72="",$AC72="",GlobalParameters!$C$12=""),"",IF(AND($AF72&gt;=100,$AF72&lt;500),MIN(VLOOKUP($AF72,Opto_Req!$A$2:$M$14,12),$AC72-VLOOKUP($AF72,Opto_Req!$A$2:$M$14,13)),IF(AND($AF72&gt;=500,$AF72&lt;600),$AC72,"")))</f>
        <v/>
      </c>
      <c r="AC72" s="283"/>
      <c r="AD72" s="283"/>
      <c r="AE72" s="159"/>
      <c r="AF72" s="134" t="e">
        <f>VLOOKUP($D72,Opto_Req!$P$2:$Q$6,2)+IF(VLOOKUP($D72,Opto_Req!$P$2:$Q$6,2)=100,VLOOKUP($F72,Opto_Req!$R$2:$S$4,2)+VLOOKUP(GlobalParameters!$C$12,Opto_Req!$T$2:$U$4,2),0)</f>
        <v>#N/A</v>
      </c>
    </row>
    <row r="73" spans="1:32" x14ac:dyDescent="0.25">
      <c r="A73" s="133"/>
      <c r="B73" s="283"/>
      <c r="C73" s="283"/>
      <c r="D73" s="284"/>
      <c r="E73" s="284"/>
      <c r="F73" s="284"/>
      <c r="G73" s="287"/>
      <c r="H73" s="166" t="str">
        <f t="shared" si="0"/>
        <v/>
      </c>
      <c r="I73" s="156" t="str">
        <f>IF(OR($D73="",$F73=""),"",VLOOKUP($AF73,Opto_Req!$A$2:$L$814,5))</f>
        <v/>
      </c>
      <c r="J73" s="285"/>
      <c r="K73" s="155" t="str">
        <f t="shared" si="1"/>
        <v/>
      </c>
      <c r="L73" s="156" t="str">
        <f>IF($D73="","",VLOOKUP($AF73,Opto_Req!$A$2:$L$14,8))</f>
        <v/>
      </c>
      <c r="M73" s="287"/>
      <c r="N73" s="166" t="str">
        <f>IF(OR($D73="",$X73="",$O73=""),"",IF($AF73&gt;=200,IF($S73&lt;=$AA73,$X73*$O73,IF(AND($S73&gt;$AA73,$S73&lt;=$AB73),MAX($O73*($X73-(VLOOKUP($AF73,Opto_Req!$A$2:$L$14,10)*($S73-$AA73))),0),0)),""))</f>
        <v/>
      </c>
      <c r="O73" s="156" t="str">
        <f>IF($D73="","",VLOOKUP($AF73,Opto_Req!$A$2:$L$14,7))</f>
        <v/>
      </c>
      <c r="P73" s="286"/>
      <c r="Q73" s="162" t="str">
        <f t="shared" si="2"/>
        <v/>
      </c>
      <c r="R73" s="156" t="str">
        <f>IF(OR($D73="",$F73=""),"",VLOOKUP($AF73,Opto_Req!$A$2:$L$14,6))</f>
        <v/>
      </c>
      <c r="S73" s="157" t="str">
        <f t="shared" si="5"/>
        <v/>
      </c>
      <c r="T73" s="158" t="str">
        <f>IF(OR($D73="",$F73="",GlobalParameters!$C$12=""),"",$AB73)</f>
        <v/>
      </c>
      <c r="U73" s="159"/>
      <c r="V73" s="286"/>
      <c r="W73" s="283"/>
      <c r="X73" s="286"/>
      <c r="Y73" s="286"/>
      <c r="Z73" s="160" t="str">
        <f>IF($D73="","",IF(AND($AF73&gt;=100,$AF73&lt;200),IF($E73="","",VLOOKUP($E73,Opto_Req!$W$2:$X$3,2)),IF(AND($AF73&gt;=200,$AF73&lt;500),VLOOKUP($AF73,Opto_Req!$A$2:$L$14,9),"")))</f>
        <v/>
      </c>
      <c r="AA73" s="160" t="str">
        <f>IF($D73="","",VLOOKUP($AF73,Opto_Req!$A$2:$L$14,11))</f>
        <v/>
      </c>
      <c r="AB73" s="160" t="str">
        <f>IF(OR($D73="",$F73="",$AC73="",GlobalParameters!$C$12=""),"",IF(AND($AF73&gt;=100,$AF73&lt;500),MIN(VLOOKUP($AF73,Opto_Req!$A$2:$M$14,12),$AC73-VLOOKUP($AF73,Opto_Req!$A$2:$M$14,13)),IF(AND($AF73&gt;=500,$AF73&lt;600),$AC73,"")))</f>
        <v/>
      </c>
      <c r="AC73" s="283"/>
      <c r="AD73" s="283"/>
      <c r="AE73" s="159"/>
      <c r="AF73" s="134" t="e">
        <f>VLOOKUP($D73,Opto_Req!$P$2:$Q$6,2)+IF(VLOOKUP($D73,Opto_Req!$P$2:$Q$6,2)=100,VLOOKUP($F73,Opto_Req!$R$2:$S$4,2)+VLOOKUP(GlobalParameters!$C$12,Opto_Req!$T$2:$U$4,2),0)</f>
        <v>#N/A</v>
      </c>
    </row>
    <row r="74" spans="1:32" x14ac:dyDescent="0.25">
      <c r="A74" s="133"/>
      <c r="B74" s="283"/>
      <c r="C74" s="283"/>
      <c r="D74" s="284"/>
      <c r="E74" s="284"/>
      <c r="F74" s="284"/>
      <c r="G74" s="287"/>
      <c r="H74" s="166" t="str">
        <f t="shared" si="0"/>
        <v/>
      </c>
      <c r="I74" s="156" t="str">
        <f>IF(OR($D74="",$F74=""),"",VLOOKUP($AF74,Opto_Req!$A$2:$L$814,5))</f>
        <v/>
      </c>
      <c r="J74" s="285"/>
      <c r="K74" s="155" t="str">
        <f t="shared" si="1"/>
        <v/>
      </c>
      <c r="L74" s="156" t="str">
        <f>IF($D74="","",VLOOKUP($AF74,Opto_Req!$A$2:$L$14,8))</f>
        <v/>
      </c>
      <c r="M74" s="287"/>
      <c r="N74" s="166" t="str">
        <f>IF(OR($D74="",$X74="",$O74=""),"",IF($AF74&gt;=200,IF($S74&lt;=$AA74,$X74*$O74,IF(AND($S74&gt;$AA74,$S74&lt;=$AB74),MAX($O74*($X74-(VLOOKUP($AF74,Opto_Req!$A$2:$L$14,10)*($S74-$AA74))),0),0)),""))</f>
        <v/>
      </c>
      <c r="O74" s="156" t="str">
        <f>IF($D74="","",VLOOKUP($AF74,Opto_Req!$A$2:$L$14,7))</f>
        <v/>
      </c>
      <c r="P74" s="286"/>
      <c r="Q74" s="162" t="str">
        <f t="shared" si="2"/>
        <v/>
      </c>
      <c r="R74" s="156" t="str">
        <f>IF(OR($D74="",$F74=""),"",VLOOKUP($AF74,Opto_Req!$A$2:$L$14,6))</f>
        <v/>
      </c>
      <c r="S74" s="157" t="str">
        <f t="shared" si="5"/>
        <v/>
      </c>
      <c r="T74" s="158" t="str">
        <f>IF(OR($D74="",$F74="",GlobalParameters!$C$12=""),"",$AB74)</f>
        <v/>
      </c>
      <c r="U74" s="159"/>
      <c r="V74" s="286"/>
      <c r="W74" s="283"/>
      <c r="X74" s="286"/>
      <c r="Y74" s="286"/>
      <c r="Z74" s="160" t="str">
        <f>IF($D74="","",IF(AND($AF74&gt;=100,$AF74&lt;200),IF($E74="","",VLOOKUP($E74,Opto_Req!$W$2:$X$3,2)),IF(AND($AF74&gt;=200,$AF74&lt;500),VLOOKUP($AF74,Opto_Req!$A$2:$L$14,9),"")))</f>
        <v/>
      </c>
      <c r="AA74" s="160" t="str">
        <f>IF($D74="","",VLOOKUP($AF74,Opto_Req!$A$2:$L$14,11))</f>
        <v/>
      </c>
      <c r="AB74" s="160" t="str">
        <f>IF(OR($D74="",$F74="",$AC74="",GlobalParameters!$C$12=""),"",IF(AND($AF74&gt;=100,$AF74&lt;500),MIN(VLOOKUP($AF74,Opto_Req!$A$2:$M$14,12),$AC74-VLOOKUP($AF74,Opto_Req!$A$2:$M$14,13)),IF(AND($AF74&gt;=500,$AF74&lt;600),$AC74,"")))</f>
        <v/>
      </c>
      <c r="AC74" s="283"/>
      <c r="AD74" s="283"/>
      <c r="AE74" s="159"/>
      <c r="AF74" s="134" t="e">
        <f>VLOOKUP($D74,Opto_Req!$P$2:$Q$6,2)+IF(VLOOKUP($D74,Opto_Req!$P$2:$Q$6,2)=100,VLOOKUP($F74,Opto_Req!$R$2:$S$4,2)+VLOOKUP(GlobalParameters!$C$12,Opto_Req!$T$2:$U$4,2),0)</f>
        <v>#N/A</v>
      </c>
    </row>
    <row r="75" spans="1:32" x14ac:dyDescent="0.25">
      <c r="A75" s="133"/>
      <c r="B75" s="283"/>
      <c r="C75" s="283"/>
      <c r="D75" s="284"/>
      <c r="E75" s="284"/>
      <c r="F75" s="284"/>
      <c r="G75" s="287"/>
      <c r="H75" s="166" t="str">
        <f t="shared" si="0"/>
        <v/>
      </c>
      <c r="I75" s="156" t="str">
        <f>IF(OR($D75="",$F75=""),"",VLOOKUP($AF75,Opto_Req!$A$2:$L$814,5))</f>
        <v/>
      </c>
      <c r="J75" s="285"/>
      <c r="K75" s="155" t="str">
        <f t="shared" si="1"/>
        <v/>
      </c>
      <c r="L75" s="156" t="str">
        <f>IF($D75="","",VLOOKUP($AF75,Opto_Req!$A$2:$L$14,8))</f>
        <v/>
      </c>
      <c r="M75" s="287"/>
      <c r="N75" s="166" t="str">
        <f>IF(OR($D75="",$X75="",$O75=""),"",IF($AF75&gt;=200,IF($S75&lt;=$AA75,$X75*$O75,IF(AND($S75&gt;$AA75,$S75&lt;=$AB75),MAX($O75*($X75-(VLOOKUP($AF75,Opto_Req!$A$2:$L$14,10)*($S75-$AA75))),0),0)),""))</f>
        <v/>
      </c>
      <c r="O75" s="156" t="str">
        <f>IF($D75="","",VLOOKUP($AF75,Opto_Req!$A$2:$L$14,7))</f>
        <v/>
      </c>
      <c r="P75" s="286"/>
      <c r="Q75" s="162" t="str">
        <f t="shared" si="2"/>
        <v/>
      </c>
      <c r="R75" s="156" t="str">
        <f>IF(OR($D75="",$F75=""),"",VLOOKUP($AF75,Opto_Req!$A$2:$L$14,6))</f>
        <v/>
      </c>
      <c r="S75" s="157" t="str">
        <f t="shared" si="5"/>
        <v/>
      </c>
      <c r="T75" s="158" t="str">
        <f>IF(OR($D75="",$F75="",GlobalParameters!$C$12=""),"",$AB75)</f>
        <v/>
      </c>
      <c r="U75" s="159"/>
      <c r="V75" s="286"/>
      <c r="W75" s="283"/>
      <c r="X75" s="286"/>
      <c r="Y75" s="286"/>
      <c r="Z75" s="160" t="str">
        <f>IF($D75="","",IF(AND($AF75&gt;=100,$AF75&lt;200),IF($E75="","",VLOOKUP($E75,Opto_Req!$W$2:$X$3,2)),IF(AND($AF75&gt;=200,$AF75&lt;500),VLOOKUP($AF75,Opto_Req!$A$2:$L$14,9),"")))</f>
        <v/>
      </c>
      <c r="AA75" s="160" t="str">
        <f>IF($D75="","",VLOOKUP($AF75,Opto_Req!$A$2:$L$14,11))</f>
        <v/>
      </c>
      <c r="AB75" s="160" t="str">
        <f>IF(OR($D75="",$F75="",$AC75="",GlobalParameters!$C$12=""),"",IF(AND($AF75&gt;=100,$AF75&lt;500),MIN(VLOOKUP($AF75,Opto_Req!$A$2:$M$14,12),$AC75-VLOOKUP($AF75,Opto_Req!$A$2:$M$14,13)),IF(AND($AF75&gt;=500,$AF75&lt;600),$AC75,"")))</f>
        <v/>
      </c>
      <c r="AC75" s="283"/>
      <c r="AD75" s="283"/>
      <c r="AE75" s="159"/>
      <c r="AF75" s="134" t="e">
        <f>VLOOKUP($D75,Opto_Req!$P$2:$Q$6,2)+IF(VLOOKUP($D75,Opto_Req!$P$2:$Q$6,2)=100,VLOOKUP($F75,Opto_Req!$R$2:$S$4,2)+VLOOKUP(GlobalParameters!$C$12,Opto_Req!$T$2:$U$4,2),0)</f>
        <v>#N/A</v>
      </c>
    </row>
    <row r="76" spans="1:32" x14ac:dyDescent="0.25">
      <c r="A76" s="133"/>
      <c r="B76" s="283"/>
      <c r="C76" s="283"/>
      <c r="D76" s="284"/>
      <c r="E76" s="284"/>
      <c r="F76" s="284"/>
      <c r="G76" s="287"/>
      <c r="H76" s="166" t="str">
        <f t="shared" si="0"/>
        <v/>
      </c>
      <c r="I76" s="156" t="str">
        <f>IF(OR($D76="",$F76=""),"",VLOOKUP($AF76,Opto_Req!$A$2:$L$814,5))</f>
        <v/>
      </c>
      <c r="J76" s="285"/>
      <c r="K76" s="155" t="str">
        <f t="shared" si="1"/>
        <v/>
      </c>
      <c r="L76" s="156" t="str">
        <f>IF($D76="","",VLOOKUP($AF76,Opto_Req!$A$2:$L$14,8))</f>
        <v/>
      </c>
      <c r="M76" s="287"/>
      <c r="N76" s="166" t="str">
        <f>IF(OR($D76="",$X76="",$O76=""),"",IF($AF76&gt;=200,IF($S76&lt;=$AA76,$X76*$O76,IF(AND($S76&gt;$AA76,$S76&lt;=$AB76),MAX($O76*($X76-(VLOOKUP($AF76,Opto_Req!$A$2:$L$14,10)*($S76-$AA76))),0),0)),""))</f>
        <v/>
      </c>
      <c r="O76" s="156" t="str">
        <f>IF($D76="","",VLOOKUP($AF76,Opto_Req!$A$2:$L$14,7))</f>
        <v/>
      </c>
      <c r="P76" s="286"/>
      <c r="Q76" s="162" t="str">
        <f t="shared" si="2"/>
        <v/>
      </c>
      <c r="R76" s="156" t="str">
        <f>IF(OR($D76="",$F76=""),"",VLOOKUP($AF76,Opto_Req!$A$2:$L$14,6))</f>
        <v/>
      </c>
      <c r="S76" s="157" t="str">
        <f t="shared" si="5"/>
        <v/>
      </c>
      <c r="T76" s="158" t="str">
        <f>IF(OR($D76="",$F76="",GlobalParameters!$C$12=""),"",$AB76)</f>
        <v/>
      </c>
      <c r="U76" s="159"/>
      <c r="V76" s="286"/>
      <c r="W76" s="283"/>
      <c r="X76" s="286"/>
      <c r="Y76" s="286"/>
      <c r="Z76" s="160" t="str">
        <f>IF($D76="","",IF(AND($AF76&gt;=100,$AF76&lt;200),IF($E76="","",VLOOKUP($E76,Opto_Req!$W$2:$X$3,2)),IF(AND($AF76&gt;=200,$AF76&lt;500),VLOOKUP($AF76,Opto_Req!$A$2:$L$14,9),"")))</f>
        <v/>
      </c>
      <c r="AA76" s="160" t="str">
        <f>IF($D76="","",VLOOKUP($AF76,Opto_Req!$A$2:$L$14,11))</f>
        <v/>
      </c>
      <c r="AB76" s="160" t="str">
        <f>IF(OR($D76="",$F76="",$AC76="",GlobalParameters!$C$12=""),"",IF(AND($AF76&gt;=100,$AF76&lt;500),MIN(VLOOKUP($AF76,Opto_Req!$A$2:$M$14,12),$AC76-VLOOKUP($AF76,Opto_Req!$A$2:$M$14,13)),IF(AND($AF76&gt;=500,$AF76&lt;600),$AC76,"")))</f>
        <v/>
      </c>
      <c r="AC76" s="283"/>
      <c r="AD76" s="283"/>
      <c r="AE76" s="159"/>
      <c r="AF76" s="134" t="e">
        <f>VLOOKUP($D76,Opto_Req!$P$2:$Q$6,2)+IF(VLOOKUP($D76,Opto_Req!$P$2:$Q$6,2)=100,VLOOKUP($F76,Opto_Req!$R$2:$S$4,2)+VLOOKUP(GlobalParameters!$C$12,Opto_Req!$T$2:$U$4,2),0)</f>
        <v>#N/A</v>
      </c>
    </row>
    <row r="77" spans="1:32" x14ac:dyDescent="0.25">
      <c r="A77" s="133"/>
      <c r="B77" s="283"/>
      <c r="C77" s="283"/>
      <c r="D77" s="284"/>
      <c r="E77" s="284"/>
      <c r="F77" s="284"/>
      <c r="G77" s="287"/>
      <c r="H77" s="166" t="str">
        <f t="shared" ref="H77:H140" si="6">IF(OR($D77="",$F77="",$V77="",$I77=""),"",IF($AF77&lt;200,$V77*$I77,""))</f>
        <v/>
      </c>
      <c r="I77" s="156" t="str">
        <f>IF(OR($D77="",$F77=""),"",VLOOKUP($AF77,Opto_Req!$A$2:$L$814,5))</f>
        <v/>
      </c>
      <c r="J77" s="285"/>
      <c r="K77" s="155" t="str">
        <f t="shared" ref="K77:K140" si="7">IF(OR($D77="",$W77="",$L77=""),"",IF(AND($AF77&gt;=200,$AF77&lt;500),$W77*$L77,""))</f>
        <v/>
      </c>
      <c r="L77" s="156" t="str">
        <f>IF($D77="","",VLOOKUP($AF77,Opto_Req!$A$2:$L$14,8))</f>
        <v/>
      </c>
      <c r="M77" s="287"/>
      <c r="N77" s="166" t="str">
        <f>IF(OR($D77="",$X77="",$O77=""),"",IF($AF77&gt;=200,IF($S77&lt;=$AA77,$X77*$O77,IF(AND($S77&gt;$AA77,$S77&lt;=$AB77),MAX($O77*($X77-(VLOOKUP($AF77,Opto_Req!$A$2:$L$14,10)*($S77-$AA77))),0),0)),""))</f>
        <v/>
      </c>
      <c r="O77" s="156" t="str">
        <f>IF($D77="","",VLOOKUP($AF77,Opto_Req!$A$2:$L$14,7))</f>
        <v/>
      </c>
      <c r="P77" s="286"/>
      <c r="Q77" s="162" t="str">
        <f t="shared" ref="Q77:Q140" si="8">IF(OR($D77="",$Z77="",$Y77="",$R77="",$AA77=""),"",IF(AND($AF77&gt;=100,$AF77&lt;500),IF($S77&lt;=$AA77,$Y77*$R77,IF(AND($S77&gt;$AA77,$S77&lt;=$AB77),MAX($R77*($Y77-($Z77*($S77-$AA77))),0),0)),""))</f>
        <v/>
      </c>
      <c r="R77" s="156" t="str">
        <f>IF(OR($D77="",$F77=""),"",VLOOKUP($AF77,Opto_Req!$A$2:$L$14,6))</f>
        <v/>
      </c>
      <c r="S77" s="157" t="str">
        <f t="shared" si="5"/>
        <v/>
      </c>
      <c r="T77" s="158" t="str">
        <f>IF(OR($D77="",$F77="",GlobalParameters!$C$12=""),"",$AB77)</f>
        <v/>
      </c>
      <c r="U77" s="159"/>
      <c r="V77" s="286"/>
      <c r="W77" s="283"/>
      <c r="X77" s="286"/>
      <c r="Y77" s="286"/>
      <c r="Z77" s="160" t="str">
        <f>IF($D77="","",IF(AND($AF77&gt;=100,$AF77&lt;200),IF($E77="","",VLOOKUP($E77,Opto_Req!$W$2:$X$3,2)),IF(AND($AF77&gt;=200,$AF77&lt;500),VLOOKUP($AF77,Opto_Req!$A$2:$L$14,9),"")))</f>
        <v/>
      </c>
      <c r="AA77" s="160" t="str">
        <f>IF($D77="","",VLOOKUP($AF77,Opto_Req!$A$2:$L$14,11))</f>
        <v/>
      </c>
      <c r="AB77" s="160" t="str">
        <f>IF(OR($D77="",$F77="",$AC77="",GlobalParameters!$C$12=""),"",IF(AND($AF77&gt;=100,$AF77&lt;500),MIN(VLOOKUP($AF77,Opto_Req!$A$2:$M$14,12),$AC77-VLOOKUP($AF77,Opto_Req!$A$2:$M$14,13)),IF(AND($AF77&gt;=500,$AF77&lt;600),$AC77,"")))</f>
        <v/>
      </c>
      <c r="AC77" s="283"/>
      <c r="AD77" s="283"/>
      <c r="AE77" s="159"/>
      <c r="AF77" s="134" t="e">
        <f>VLOOKUP($D77,Opto_Req!$P$2:$Q$6,2)+IF(VLOOKUP($D77,Opto_Req!$P$2:$Q$6,2)=100,VLOOKUP($F77,Opto_Req!$R$2:$S$4,2)+VLOOKUP(GlobalParameters!$C$12,Opto_Req!$T$2:$U$4,2),0)</f>
        <v>#N/A</v>
      </c>
    </row>
    <row r="78" spans="1:32" x14ac:dyDescent="0.25">
      <c r="A78" s="133"/>
      <c r="B78" s="283"/>
      <c r="C78" s="283"/>
      <c r="D78" s="284"/>
      <c r="E78" s="284"/>
      <c r="F78" s="284"/>
      <c r="G78" s="287"/>
      <c r="H78" s="166" t="str">
        <f t="shared" si="6"/>
        <v/>
      </c>
      <c r="I78" s="156" t="str">
        <f>IF(OR($D78="",$F78=""),"",VLOOKUP($AF78,Opto_Req!$A$2:$L$814,5))</f>
        <v/>
      </c>
      <c r="J78" s="285"/>
      <c r="K78" s="155" t="str">
        <f t="shared" si="7"/>
        <v/>
      </c>
      <c r="L78" s="156" t="str">
        <f>IF($D78="","",VLOOKUP($AF78,Opto_Req!$A$2:$L$14,8))</f>
        <v/>
      </c>
      <c r="M78" s="287"/>
      <c r="N78" s="166" t="str">
        <f>IF(OR($D78="",$X78="",$O78=""),"",IF($AF78&gt;=200,IF($S78&lt;=$AA78,$X78*$O78,IF(AND($S78&gt;$AA78,$S78&lt;=$AB78),MAX($O78*($X78-(VLOOKUP($AF78,Opto_Req!$A$2:$L$14,10)*($S78-$AA78))),0),0)),""))</f>
        <v/>
      </c>
      <c r="O78" s="156" t="str">
        <f>IF($D78="","",VLOOKUP($AF78,Opto_Req!$A$2:$L$14,7))</f>
        <v/>
      </c>
      <c r="P78" s="286"/>
      <c r="Q78" s="162" t="str">
        <f t="shared" si="8"/>
        <v/>
      </c>
      <c r="R78" s="156" t="str">
        <f>IF(OR($D78="",$F78=""),"",VLOOKUP($AF78,Opto_Req!$A$2:$L$14,6))</f>
        <v/>
      </c>
      <c r="S78" s="157" t="str">
        <f t="shared" si="5"/>
        <v/>
      </c>
      <c r="T78" s="158" t="str">
        <f>IF(OR($D78="",$F78="",GlobalParameters!$C$12=""),"",$AB78)</f>
        <v/>
      </c>
      <c r="U78" s="159"/>
      <c r="V78" s="286"/>
      <c r="W78" s="283"/>
      <c r="X78" s="286"/>
      <c r="Y78" s="286"/>
      <c r="Z78" s="160" t="str">
        <f>IF($D78="","",IF(AND($AF78&gt;=100,$AF78&lt;200),IF($E78="","",VLOOKUP($E78,Opto_Req!$W$2:$X$3,2)),IF(AND($AF78&gt;=200,$AF78&lt;500),VLOOKUP($AF78,Opto_Req!$A$2:$L$14,9),"")))</f>
        <v/>
      </c>
      <c r="AA78" s="160" t="str">
        <f>IF($D78="","",VLOOKUP($AF78,Opto_Req!$A$2:$L$14,11))</f>
        <v/>
      </c>
      <c r="AB78" s="160" t="str">
        <f>IF(OR($D78="",$F78="",$AC78="",GlobalParameters!$C$12=""),"",IF(AND($AF78&gt;=100,$AF78&lt;500),MIN(VLOOKUP($AF78,Opto_Req!$A$2:$M$14,12),$AC78-VLOOKUP($AF78,Opto_Req!$A$2:$M$14,13)),IF(AND($AF78&gt;=500,$AF78&lt;600),$AC78,"")))</f>
        <v/>
      </c>
      <c r="AC78" s="283"/>
      <c r="AD78" s="283"/>
      <c r="AE78" s="159"/>
      <c r="AF78" s="134" t="e">
        <f>VLOOKUP($D78,Opto_Req!$P$2:$Q$6,2)+IF(VLOOKUP($D78,Opto_Req!$P$2:$Q$6,2)=100,VLOOKUP($F78,Opto_Req!$R$2:$S$4,2)+VLOOKUP(GlobalParameters!$C$12,Opto_Req!$T$2:$U$4,2),0)</f>
        <v>#N/A</v>
      </c>
    </row>
    <row r="79" spans="1:32" x14ac:dyDescent="0.25">
      <c r="A79" s="133"/>
      <c r="B79" s="283"/>
      <c r="C79" s="283"/>
      <c r="D79" s="284"/>
      <c r="E79" s="284"/>
      <c r="F79" s="284"/>
      <c r="G79" s="287"/>
      <c r="H79" s="166" t="str">
        <f t="shared" si="6"/>
        <v/>
      </c>
      <c r="I79" s="156" t="str">
        <f>IF(OR($D79="",$F79=""),"",VLOOKUP($AF79,Opto_Req!$A$2:$L$814,5))</f>
        <v/>
      </c>
      <c r="J79" s="285"/>
      <c r="K79" s="155" t="str">
        <f t="shared" si="7"/>
        <v/>
      </c>
      <c r="L79" s="156" t="str">
        <f>IF($D79="","",VLOOKUP($AF79,Opto_Req!$A$2:$L$14,8))</f>
        <v/>
      </c>
      <c r="M79" s="287"/>
      <c r="N79" s="166" t="str">
        <f>IF(OR($D79="",$X79="",$O79=""),"",IF($AF79&gt;=200,IF($S79&lt;=$AA79,$X79*$O79,IF(AND($S79&gt;$AA79,$S79&lt;=$AB79),MAX($O79*($X79-(VLOOKUP($AF79,Opto_Req!$A$2:$L$14,10)*($S79-$AA79))),0),0)),""))</f>
        <v/>
      </c>
      <c r="O79" s="156" t="str">
        <f>IF($D79="","",VLOOKUP($AF79,Opto_Req!$A$2:$L$14,7))</f>
        <v/>
      </c>
      <c r="P79" s="286"/>
      <c r="Q79" s="162" t="str">
        <f t="shared" si="8"/>
        <v/>
      </c>
      <c r="R79" s="156" t="str">
        <f>IF(OR($D79="",$F79=""),"",VLOOKUP($AF79,Opto_Req!$A$2:$L$14,6))</f>
        <v/>
      </c>
      <c r="S79" s="157" t="str">
        <f t="shared" si="5"/>
        <v/>
      </c>
      <c r="T79" s="158" t="str">
        <f>IF(OR($D79="",$F79="",GlobalParameters!$C$12=""),"",$AB79)</f>
        <v/>
      </c>
      <c r="U79" s="159"/>
      <c r="V79" s="286"/>
      <c r="W79" s="283"/>
      <c r="X79" s="286"/>
      <c r="Y79" s="286"/>
      <c r="Z79" s="160" t="str">
        <f>IF($D79="","",IF(AND($AF79&gt;=100,$AF79&lt;200),IF($E79="","",VLOOKUP($E79,Opto_Req!$W$2:$X$3,2)),IF(AND($AF79&gt;=200,$AF79&lt;500),VLOOKUP($AF79,Opto_Req!$A$2:$L$14,9),"")))</f>
        <v/>
      </c>
      <c r="AA79" s="160" t="str">
        <f>IF($D79="","",VLOOKUP($AF79,Opto_Req!$A$2:$L$14,11))</f>
        <v/>
      </c>
      <c r="AB79" s="160" t="str">
        <f>IF(OR($D79="",$F79="",$AC79="",GlobalParameters!$C$12=""),"",IF(AND($AF79&gt;=100,$AF79&lt;500),MIN(VLOOKUP($AF79,Opto_Req!$A$2:$M$14,12),$AC79-VLOOKUP($AF79,Opto_Req!$A$2:$M$14,13)),IF(AND($AF79&gt;=500,$AF79&lt;600),$AC79,"")))</f>
        <v/>
      </c>
      <c r="AC79" s="283"/>
      <c r="AD79" s="283"/>
      <c r="AE79" s="159"/>
      <c r="AF79" s="134" t="e">
        <f>VLOOKUP($D79,Opto_Req!$P$2:$Q$6,2)+IF(VLOOKUP($D79,Opto_Req!$P$2:$Q$6,2)=100,VLOOKUP($F79,Opto_Req!$R$2:$S$4,2)+VLOOKUP(GlobalParameters!$C$12,Opto_Req!$T$2:$U$4,2),0)</f>
        <v>#N/A</v>
      </c>
    </row>
    <row r="80" spans="1:32" x14ac:dyDescent="0.25">
      <c r="A80" s="133"/>
      <c r="B80" s="283"/>
      <c r="C80" s="283"/>
      <c r="D80" s="284"/>
      <c r="E80" s="284"/>
      <c r="F80" s="284"/>
      <c r="G80" s="287"/>
      <c r="H80" s="166" t="str">
        <f t="shared" si="6"/>
        <v/>
      </c>
      <c r="I80" s="156" t="str">
        <f>IF(OR($D80="",$F80=""),"",VLOOKUP($AF80,Opto_Req!$A$2:$L$814,5))</f>
        <v/>
      </c>
      <c r="J80" s="285"/>
      <c r="K80" s="155" t="str">
        <f t="shared" si="7"/>
        <v/>
      </c>
      <c r="L80" s="156" t="str">
        <f>IF($D80="","",VLOOKUP($AF80,Opto_Req!$A$2:$L$14,8))</f>
        <v/>
      </c>
      <c r="M80" s="287"/>
      <c r="N80" s="166" t="str">
        <f>IF(OR($D80="",$X80="",$O80=""),"",IF($AF80&gt;=200,IF($S80&lt;=$AA80,$X80*$O80,IF(AND($S80&gt;$AA80,$S80&lt;=$AB80),MAX($O80*($X80-(VLOOKUP($AF80,Opto_Req!$A$2:$L$14,10)*($S80-$AA80))),0),0)),""))</f>
        <v/>
      </c>
      <c r="O80" s="156" t="str">
        <f>IF($D80="","",VLOOKUP($AF80,Opto_Req!$A$2:$L$14,7))</f>
        <v/>
      </c>
      <c r="P80" s="286"/>
      <c r="Q80" s="162" t="str">
        <f t="shared" si="8"/>
        <v/>
      </c>
      <c r="R80" s="156" t="str">
        <f>IF(OR($D80="",$F80=""),"",VLOOKUP($AF80,Opto_Req!$A$2:$L$14,6))</f>
        <v/>
      </c>
      <c r="S80" s="157" t="str">
        <f t="shared" si="5"/>
        <v/>
      </c>
      <c r="T80" s="158" t="str">
        <f>IF(OR($D80="",$F80="",GlobalParameters!$C$12=""),"",$AB80)</f>
        <v/>
      </c>
      <c r="U80" s="159"/>
      <c r="V80" s="286"/>
      <c r="W80" s="283"/>
      <c r="X80" s="286"/>
      <c r="Y80" s="286"/>
      <c r="Z80" s="160" t="str">
        <f>IF($D80="","",IF(AND($AF80&gt;=100,$AF80&lt;200),IF($E80="","",VLOOKUP($E80,Opto_Req!$W$2:$X$3,2)),IF(AND($AF80&gt;=200,$AF80&lt;500),VLOOKUP($AF80,Opto_Req!$A$2:$L$14,9),"")))</f>
        <v/>
      </c>
      <c r="AA80" s="160" t="str">
        <f>IF($D80="","",VLOOKUP($AF80,Opto_Req!$A$2:$L$14,11))</f>
        <v/>
      </c>
      <c r="AB80" s="160" t="str">
        <f>IF(OR($D80="",$F80="",$AC80="",GlobalParameters!$C$12=""),"",IF(AND($AF80&gt;=100,$AF80&lt;500),MIN(VLOOKUP($AF80,Opto_Req!$A$2:$M$14,12),$AC80-VLOOKUP($AF80,Opto_Req!$A$2:$M$14,13)),IF(AND($AF80&gt;=500,$AF80&lt;600),$AC80,"")))</f>
        <v/>
      </c>
      <c r="AC80" s="283"/>
      <c r="AD80" s="283"/>
      <c r="AE80" s="159"/>
      <c r="AF80" s="134" t="e">
        <f>VLOOKUP($D80,Opto_Req!$P$2:$Q$6,2)+IF(VLOOKUP($D80,Opto_Req!$P$2:$Q$6,2)=100,VLOOKUP($F80,Opto_Req!$R$2:$S$4,2)+VLOOKUP(GlobalParameters!$C$12,Opto_Req!$T$2:$U$4,2),0)</f>
        <v>#N/A</v>
      </c>
    </row>
    <row r="81" spans="1:32" x14ac:dyDescent="0.25">
      <c r="A81" s="133"/>
      <c r="B81" s="283"/>
      <c r="C81" s="283"/>
      <c r="D81" s="284"/>
      <c r="E81" s="284"/>
      <c r="F81" s="284"/>
      <c r="G81" s="287"/>
      <c r="H81" s="166" t="str">
        <f t="shared" si="6"/>
        <v/>
      </c>
      <c r="I81" s="156" t="str">
        <f>IF(OR($D81="",$F81=""),"",VLOOKUP($AF81,Opto_Req!$A$2:$L$814,5))</f>
        <v/>
      </c>
      <c r="J81" s="285"/>
      <c r="K81" s="155" t="str">
        <f t="shared" si="7"/>
        <v/>
      </c>
      <c r="L81" s="156" t="str">
        <f>IF($D81="","",VLOOKUP($AF81,Opto_Req!$A$2:$L$14,8))</f>
        <v/>
      </c>
      <c r="M81" s="287"/>
      <c r="N81" s="166" t="str">
        <f>IF(OR($D81="",$X81="",$O81=""),"",IF($AF81&gt;=200,IF($S81&lt;=$AA81,$X81*$O81,IF(AND($S81&gt;$AA81,$S81&lt;=$AB81),MAX($O81*($X81-(VLOOKUP($AF81,Opto_Req!$A$2:$L$14,10)*($S81-$AA81))),0),0)),""))</f>
        <v/>
      </c>
      <c r="O81" s="156" t="str">
        <f>IF($D81="","",VLOOKUP($AF81,Opto_Req!$A$2:$L$14,7))</f>
        <v/>
      </c>
      <c r="P81" s="286"/>
      <c r="Q81" s="162" t="str">
        <f t="shared" si="8"/>
        <v/>
      </c>
      <c r="R81" s="156" t="str">
        <f>IF(OR($D81="",$F81=""),"",VLOOKUP($AF81,Opto_Req!$A$2:$L$14,6))</f>
        <v/>
      </c>
      <c r="S81" s="157" t="str">
        <f t="shared" si="5"/>
        <v/>
      </c>
      <c r="T81" s="158" t="str">
        <f>IF(OR($D81="",$F81="",GlobalParameters!$C$12=""),"",$AB81)</f>
        <v/>
      </c>
      <c r="U81" s="159"/>
      <c r="V81" s="286"/>
      <c r="W81" s="283"/>
      <c r="X81" s="286"/>
      <c r="Y81" s="286"/>
      <c r="Z81" s="160" t="str">
        <f>IF($D81="","",IF(AND($AF81&gt;=100,$AF81&lt;200),IF($E81="","",VLOOKUP($E81,Opto_Req!$W$2:$X$3,2)),IF(AND($AF81&gt;=200,$AF81&lt;500),VLOOKUP($AF81,Opto_Req!$A$2:$L$14,9),"")))</f>
        <v/>
      </c>
      <c r="AA81" s="160" t="str">
        <f>IF($D81="","",VLOOKUP($AF81,Opto_Req!$A$2:$L$14,11))</f>
        <v/>
      </c>
      <c r="AB81" s="160" t="str">
        <f>IF(OR($D81="",$F81="",$AC81="",GlobalParameters!$C$12=""),"",IF(AND($AF81&gt;=100,$AF81&lt;500),MIN(VLOOKUP($AF81,Opto_Req!$A$2:$M$14,12),$AC81-VLOOKUP($AF81,Opto_Req!$A$2:$M$14,13)),IF(AND($AF81&gt;=500,$AF81&lt;600),$AC81,"")))</f>
        <v/>
      </c>
      <c r="AC81" s="283"/>
      <c r="AD81" s="283"/>
      <c r="AE81" s="159"/>
      <c r="AF81" s="134" t="e">
        <f>VLOOKUP($D81,Opto_Req!$P$2:$Q$6,2)+IF(VLOOKUP($D81,Opto_Req!$P$2:$Q$6,2)=100,VLOOKUP($F81,Opto_Req!$R$2:$S$4,2)+VLOOKUP(GlobalParameters!$C$12,Opto_Req!$T$2:$U$4,2),0)</f>
        <v>#N/A</v>
      </c>
    </row>
    <row r="82" spans="1:32" x14ac:dyDescent="0.25">
      <c r="A82" s="133"/>
      <c r="B82" s="283"/>
      <c r="C82" s="283"/>
      <c r="D82" s="284"/>
      <c r="E82" s="284"/>
      <c r="F82" s="284"/>
      <c r="G82" s="287"/>
      <c r="H82" s="166" t="str">
        <f t="shared" si="6"/>
        <v/>
      </c>
      <c r="I82" s="156" t="str">
        <f>IF(OR($D82="",$F82=""),"",VLOOKUP($AF82,Opto_Req!$A$2:$L$814,5))</f>
        <v/>
      </c>
      <c r="J82" s="285"/>
      <c r="K82" s="155" t="str">
        <f t="shared" si="7"/>
        <v/>
      </c>
      <c r="L82" s="156" t="str">
        <f>IF($D82="","",VLOOKUP($AF82,Opto_Req!$A$2:$L$14,8))</f>
        <v/>
      </c>
      <c r="M82" s="287"/>
      <c r="N82" s="166" t="str">
        <f>IF(OR($D82="",$X82="",$O82=""),"",IF($AF82&gt;=200,IF($S82&lt;=$AA82,$X82*$O82,IF(AND($S82&gt;$AA82,$S82&lt;=$AB82),MAX($O82*($X82-(VLOOKUP($AF82,Opto_Req!$A$2:$L$14,10)*($S82-$AA82))),0),0)),""))</f>
        <v/>
      </c>
      <c r="O82" s="156" t="str">
        <f>IF($D82="","",VLOOKUP($AF82,Opto_Req!$A$2:$L$14,7))</f>
        <v/>
      </c>
      <c r="P82" s="286"/>
      <c r="Q82" s="162" t="str">
        <f t="shared" si="8"/>
        <v/>
      </c>
      <c r="R82" s="156" t="str">
        <f>IF(OR($D82="",$F82=""),"",VLOOKUP($AF82,Opto_Req!$A$2:$L$14,6))</f>
        <v/>
      </c>
      <c r="S82" s="157" t="str">
        <f t="shared" si="5"/>
        <v/>
      </c>
      <c r="T82" s="158" t="str">
        <f>IF(OR($D82="",$F82="",GlobalParameters!$C$12=""),"",$AB82)</f>
        <v/>
      </c>
      <c r="U82" s="159"/>
      <c r="V82" s="286"/>
      <c r="W82" s="283"/>
      <c r="X82" s="286"/>
      <c r="Y82" s="286"/>
      <c r="Z82" s="160" t="str">
        <f>IF($D82="","",IF(AND($AF82&gt;=100,$AF82&lt;200),IF($E82="","",VLOOKUP($E82,Opto_Req!$W$2:$X$3,2)),IF(AND($AF82&gt;=200,$AF82&lt;500),VLOOKUP($AF82,Opto_Req!$A$2:$L$14,9),"")))</f>
        <v/>
      </c>
      <c r="AA82" s="160" t="str">
        <f>IF($D82="","",VLOOKUP($AF82,Opto_Req!$A$2:$L$14,11))</f>
        <v/>
      </c>
      <c r="AB82" s="160" t="str">
        <f>IF(OR($D82="",$F82="",$AC82="",GlobalParameters!$C$12=""),"",IF(AND($AF82&gt;=100,$AF82&lt;500),MIN(VLOOKUP($AF82,Opto_Req!$A$2:$M$14,12),$AC82-VLOOKUP($AF82,Opto_Req!$A$2:$M$14,13)),IF(AND($AF82&gt;=500,$AF82&lt;600),$AC82,"")))</f>
        <v/>
      </c>
      <c r="AC82" s="283"/>
      <c r="AD82" s="283"/>
      <c r="AE82" s="159"/>
      <c r="AF82" s="134" t="e">
        <f>VLOOKUP($D82,Opto_Req!$P$2:$Q$6,2)+IF(VLOOKUP($D82,Opto_Req!$P$2:$Q$6,2)=100,VLOOKUP($F82,Opto_Req!$R$2:$S$4,2)+VLOOKUP(GlobalParameters!$C$12,Opto_Req!$T$2:$U$4,2),0)</f>
        <v>#N/A</v>
      </c>
    </row>
    <row r="83" spans="1:32" x14ac:dyDescent="0.25">
      <c r="A83" s="133"/>
      <c r="B83" s="283"/>
      <c r="C83" s="283"/>
      <c r="D83" s="284"/>
      <c r="E83" s="284"/>
      <c r="F83" s="284"/>
      <c r="G83" s="287"/>
      <c r="H83" s="166" t="str">
        <f t="shared" si="6"/>
        <v/>
      </c>
      <c r="I83" s="156" t="str">
        <f>IF(OR($D83="",$F83=""),"",VLOOKUP($AF83,Opto_Req!$A$2:$L$814,5))</f>
        <v/>
      </c>
      <c r="J83" s="285"/>
      <c r="K83" s="155" t="str">
        <f t="shared" si="7"/>
        <v/>
      </c>
      <c r="L83" s="156" t="str">
        <f>IF($D83="","",VLOOKUP($AF83,Opto_Req!$A$2:$L$14,8))</f>
        <v/>
      </c>
      <c r="M83" s="287"/>
      <c r="N83" s="166" t="str">
        <f>IF(OR($D83="",$X83="",$O83=""),"",IF($AF83&gt;=200,IF($S83&lt;=$AA83,$X83*$O83,IF(AND($S83&gt;$AA83,$S83&lt;=$AB83),MAX($O83*($X83-(VLOOKUP($AF83,Opto_Req!$A$2:$L$14,10)*($S83-$AA83))),0),0)),""))</f>
        <v/>
      </c>
      <c r="O83" s="156" t="str">
        <f>IF($D83="","",VLOOKUP($AF83,Opto_Req!$A$2:$L$14,7))</f>
        <v/>
      </c>
      <c r="P83" s="286"/>
      <c r="Q83" s="162" t="str">
        <f t="shared" si="8"/>
        <v/>
      </c>
      <c r="R83" s="156" t="str">
        <f>IF(OR($D83="",$F83=""),"",VLOOKUP($AF83,Opto_Req!$A$2:$L$14,6))</f>
        <v/>
      </c>
      <c r="S83" s="157" t="str">
        <f t="shared" si="5"/>
        <v/>
      </c>
      <c r="T83" s="158" t="str">
        <f>IF(OR($D83="",$F83="",GlobalParameters!$C$12=""),"",$AB83)</f>
        <v/>
      </c>
      <c r="U83" s="159"/>
      <c r="V83" s="286"/>
      <c r="W83" s="283"/>
      <c r="X83" s="286"/>
      <c r="Y83" s="286"/>
      <c r="Z83" s="160" t="str">
        <f>IF($D83="","",IF(AND($AF83&gt;=100,$AF83&lt;200),IF($E83="","",VLOOKUP($E83,Opto_Req!$W$2:$X$3,2)),IF(AND($AF83&gt;=200,$AF83&lt;500),VLOOKUP($AF83,Opto_Req!$A$2:$L$14,9),"")))</f>
        <v/>
      </c>
      <c r="AA83" s="160" t="str">
        <f>IF($D83="","",VLOOKUP($AF83,Opto_Req!$A$2:$L$14,11))</f>
        <v/>
      </c>
      <c r="AB83" s="160" t="str">
        <f>IF(OR($D83="",$F83="",$AC83="",GlobalParameters!$C$12=""),"",IF(AND($AF83&gt;=100,$AF83&lt;500),MIN(VLOOKUP($AF83,Opto_Req!$A$2:$M$14,12),$AC83-VLOOKUP($AF83,Opto_Req!$A$2:$M$14,13)),IF(AND($AF83&gt;=500,$AF83&lt;600),$AC83,"")))</f>
        <v/>
      </c>
      <c r="AC83" s="283"/>
      <c r="AD83" s="283"/>
      <c r="AE83" s="159"/>
      <c r="AF83" s="134" t="e">
        <f>VLOOKUP($D83,Opto_Req!$P$2:$Q$6,2)+IF(VLOOKUP($D83,Opto_Req!$P$2:$Q$6,2)=100,VLOOKUP($F83,Opto_Req!$R$2:$S$4,2)+VLOOKUP(GlobalParameters!$C$12,Opto_Req!$T$2:$U$4,2),0)</f>
        <v>#N/A</v>
      </c>
    </row>
    <row r="84" spans="1:32" x14ac:dyDescent="0.25">
      <c r="A84" s="133"/>
      <c r="B84" s="283"/>
      <c r="C84" s="283"/>
      <c r="D84" s="284"/>
      <c r="E84" s="284"/>
      <c r="F84" s="284"/>
      <c r="G84" s="287"/>
      <c r="H84" s="166" t="str">
        <f t="shared" si="6"/>
        <v/>
      </c>
      <c r="I84" s="156" t="str">
        <f>IF(OR($D84="",$F84=""),"",VLOOKUP($AF84,Opto_Req!$A$2:$L$814,5))</f>
        <v/>
      </c>
      <c r="J84" s="285"/>
      <c r="K84" s="155" t="str">
        <f t="shared" si="7"/>
        <v/>
      </c>
      <c r="L84" s="156" t="str">
        <f>IF($D84="","",VLOOKUP($AF84,Opto_Req!$A$2:$L$14,8))</f>
        <v/>
      </c>
      <c r="M84" s="287"/>
      <c r="N84" s="166" t="str">
        <f>IF(OR($D84="",$X84="",$O84=""),"",IF($AF84&gt;=200,IF($S84&lt;=$AA84,$X84*$O84,IF(AND($S84&gt;$AA84,$S84&lt;=$AB84),MAX($O84*($X84-(VLOOKUP($AF84,Opto_Req!$A$2:$L$14,10)*($S84-$AA84))),0),0)),""))</f>
        <v/>
      </c>
      <c r="O84" s="156" t="str">
        <f>IF($D84="","",VLOOKUP($AF84,Opto_Req!$A$2:$L$14,7))</f>
        <v/>
      </c>
      <c r="P84" s="286"/>
      <c r="Q84" s="162" t="str">
        <f t="shared" si="8"/>
        <v/>
      </c>
      <c r="R84" s="156" t="str">
        <f>IF(OR($D84="",$F84=""),"",VLOOKUP($AF84,Opto_Req!$A$2:$L$14,6))</f>
        <v/>
      </c>
      <c r="S84" s="157" t="str">
        <f t="shared" si="5"/>
        <v/>
      </c>
      <c r="T84" s="158" t="str">
        <f>IF(OR($D84="",$F84="",GlobalParameters!$C$12=""),"",$AB84)</f>
        <v/>
      </c>
      <c r="U84" s="159"/>
      <c r="V84" s="286"/>
      <c r="W84" s="283"/>
      <c r="X84" s="286"/>
      <c r="Y84" s="286"/>
      <c r="Z84" s="160" t="str">
        <f>IF($D84="","",IF(AND($AF84&gt;=100,$AF84&lt;200),IF($E84="","",VLOOKUP($E84,Opto_Req!$W$2:$X$3,2)),IF(AND($AF84&gt;=200,$AF84&lt;500),VLOOKUP($AF84,Opto_Req!$A$2:$L$14,9),"")))</f>
        <v/>
      </c>
      <c r="AA84" s="160" t="str">
        <f>IF($D84="","",VLOOKUP($AF84,Opto_Req!$A$2:$L$14,11))</f>
        <v/>
      </c>
      <c r="AB84" s="160" t="str">
        <f>IF(OR($D84="",$F84="",$AC84="",GlobalParameters!$C$12=""),"",IF(AND($AF84&gt;=100,$AF84&lt;500),MIN(VLOOKUP($AF84,Opto_Req!$A$2:$M$14,12),$AC84-VLOOKUP($AF84,Opto_Req!$A$2:$M$14,13)),IF(AND($AF84&gt;=500,$AF84&lt;600),$AC84,"")))</f>
        <v/>
      </c>
      <c r="AC84" s="283"/>
      <c r="AD84" s="283"/>
      <c r="AE84" s="159"/>
      <c r="AF84" s="134" t="e">
        <f>VLOOKUP($D84,Opto_Req!$P$2:$Q$6,2)+IF(VLOOKUP($D84,Opto_Req!$P$2:$Q$6,2)=100,VLOOKUP($F84,Opto_Req!$R$2:$S$4,2)+VLOOKUP(GlobalParameters!$C$12,Opto_Req!$T$2:$U$4,2),0)</f>
        <v>#N/A</v>
      </c>
    </row>
    <row r="85" spans="1:32" x14ac:dyDescent="0.25">
      <c r="A85" s="133"/>
      <c r="B85" s="283"/>
      <c r="C85" s="283"/>
      <c r="D85" s="284"/>
      <c r="E85" s="284"/>
      <c r="F85" s="284"/>
      <c r="G85" s="287"/>
      <c r="H85" s="166" t="str">
        <f t="shared" si="6"/>
        <v/>
      </c>
      <c r="I85" s="156" t="str">
        <f>IF(OR($D85="",$F85=""),"",VLOOKUP($AF85,Opto_Req!$A$2:$L$814,5))</f>
        <v/>
      </c>
      <c r="J85" s="285"/>
      <c r="K85" s="155" t="str">
        <f t="shared" si="7"/>
        <v/>
      </c>
      <c r="L85" s="156" t="str">
        <f>IF($D85="","",VLOOKUP($AF85,Opto_Req!$A$2:$L$14,8))</f>
        <v/>
      </c>
      <c r="M85" s="287"/>
      <c r="N85" s="166" t="str">
        <f>IF(OR($D85="",$X85="",$O85=""),"",IF($AF85&gt;=200,IF($S85&lt;=$AA85,$X85*$O85,IF(AND($S85&gt;$AA85,$S85&lt;=$AB85),MAX($O85*($X85-(VLOOKUP($AF85,Opto_Req!$A$2:$L$14,10)*($S85-$AA85))),0),0)),""))</f>
        <v/>
      </c>
      <c r="O85" s="156" t="str">
        <f>IF($D85="","",VLOOKUP($AF85,Opto_Req!$A$2:$L$14,7))</f>
        <v/>
      </c>
      <c r="P85" s="286"/>
      <c r="Q85" s="162" t="str">
        <f t="shared" si="8"/>
        <v/>
      </c>
      <c r="R85" s="156" t="str">
        <f>IF(OR($D85="",$F85=""),"",VLOOKUP($AF85,Opto_Req!$A$2:$L$14,6))</f>
        <v/>
      </c>
      <c r="S85" s="157" t="str">
        <f t="shared" si="5"/>
        <v/>
      </c>
      <c r="T85" s="158" t="str">
        <f>IF(OR($D85="",$F85="",GlobalParameters!$C$12=""),"",$AB85)</f>
        <v/>
      </c>
      <c r="U85" s="159"/>
      <c r="V85" s="286"/>
      <c r="W85" s="283"/>
      <c r="X85" s="286"/>
      <c r="Y85" s="286"/>
      <c r="Z85" s="160" t="str">
        <f>IF($D85="","",IF(AND($AF85&gt;=100,$AF85&lt;200),IF($E85="","",VLOOKUP($E85,Opto_Req!$W$2:$X$3,2)),IF(AND($AF85&gt;=200,$AF85&lt;500),VLOOKUP($AF85,Opto_Req!$A$2:$L$14,9),"")))</f>
        <v/>
      </c>
      <c r="AA85" s="160" t="str">
        <f>IF($D85="","",VLOOKUP($AF85,Opto_Req!$A$2:$L$14,11))</f>
        <v/>
      </c>
      <c r="AB85" s="160" t="str">
        <f>IF(OR($D85="",$F85="",$AC85="",GlobalParameters!$C$12=""),"",IF(AND($AF85&gt;=100,$AF85&lt;500),MIN(VLOOKUP($AF85,Opto_Req!$A$2:$M$14,12),$AC85-VLOOKUP($AF85,Opto_Req!$A$2:$M$14,13)),IF(AND($AF85&gt;=500,$AF85&lt;600),$AC85,"")))</f>
        <v/>
      </c>
      <c r="AC85" s="283"/>
      <c r="AD85" s="283"/>
      <c r="AE85" s="159"/>
      <c r="AF85" s="134" t="e">
        <f>VLOOKUP($D85,Opto_Req!$P$2:$Q$6,2)+IF(VLOOKUP($D85,Opto_Req!$P$2:$Q$6,2)=100,VLOOKUP($F85,Opto_Req!$R$2:$S$4,2)+VLOOKUP(GlobalParameters!$C$12,Opto_Req!$T$2:$U$4,2),0)</f>
        <v>#N/A</v>
      </c>
    </row>
    <row r="86" spans="1:32" x14ac:dyDescent="0.25">
      <c r="A86" s="133"/>
      <c r="B86" s="283"/>
      <c r="C86" s="283"/>
      <c r="D86" s="284"/>
      <c r="E86" s="284"/>
      <c r="F86" s="284"/>
      <c r="G86" s="287"/>
      <c r="H86" s="166" t="str">
        <f t="shared" si="6"/>
        <v/>
      </c>
      <c r="I86" s="156" t="str">
        <f>IF(OR($D86="",$F86=""),"",VLOOKUP($AF86,Opto_Req!$A$2:$L$814,5))</f>
        <v/>
      </c>
      <c r="J86" s="285"/>
      <c r="K86" s="155" t="str">
        <f t="shared" si="7"/>
        <v/>
      </c>
      <c r="L86" s="156" t="str">
        <f>IF($D86="","",VLOOKUP($AF86,Opto_Req!$A$2:$L$14,8))</f>
        <v/>
      </c>
      <c r="M86" s="287"/>
      <c r="N86" s="166" t="str">
        <f>IF(OR($D86="",$X86="",$O86=""),"",IF($AF86&gt;=200,IF($S86&lt;=$AA86,$X86*$O86,IF(AND($S86&gt;$AA86,$S86&lt;=$AB86),MAX($O86*($X86-(VLOOKUP($AF86,Opto_Req!$A$2:$L$14,10)*($S86-$AA86))),0),0)),""))</f>
        <v/>
      </c>
      <c r="O86" s="156" t="str">
        <f>IF($D86="","",VLOOKUP($AF86,Opto_Req!$A$2:$L$14,7))</f>
        <v/>
      </c>
      <c r="P86" s="286"/>
      <c r="Q86" s="162" t="str">
        <f t="shared" si="8"/>
        <v/>
      </c>
      <c r="R86" s="156" t="str">
        <f>IF(OR($D86="",$F86=""),"",VLOOKUP($AF86,Opto_Req!$A$2:$L$14,6))</f>
        <v/>
      </c>
      <c r="S86" s="157" t="str">
        <f t="shared" si="5"/>
        <v/>
      </c>
      <c r="T86" s="158" t="str">
        <f>IF(OR($D86="",$F86="",GlobalParameters!$C$12=""),"",$AB86)</f>
        <v/>
      </c>
      <c r="U86" s="159"/>
      <c r="V86" s="286"/>
      <c r="W86" s="283"/>
      <c r="X86" s="286"/>
      <c r="Y86" s="286"/>
      <c r="Z86" s="160" t="str">
        <f>IF($D86="","",IF(AND($AF86&gt;=100,$AF86&lt;200),IF($E86="","",VLOOKUP($E86,Opto_Req!$W$2:$X$3,2)),IF(AND($AF86&gt;=200,$AF86&lt;500),VLOOKUP($AF86,Opto_Req!$A$2:$L$14,9),"")))</f>
        <v/>
      </c>
      <c r="AA86" s="160" t="str">
        <f>IF($D86="","",VLOOKUP($AF86,Opto_Req!$A$2:$L$14,11))</f>
        <v/>
      </c>
      <c r="AB86" s="160" t="str">
        <f>IF(OR($D86="",$F86="",$AC86="",GlobalParameters!$C$12=""),"",IF(AND($AF86&gt;=100,$AF86&lt;500),MIN(VLOOKUP($AF86,Opto_Req!$A$2:$M$14,12),$AC86-VLOOKUP($AF86,Opto_Req!$A$2:$M$14,13)),IF(AND($AF86&gt;=500,$AF86&lt;600),$AC86,"")))</f>
        <v/>
      </c>
      <c r="AC86" s="283"/>
      <c r="AD86" s="283"/>
      <c r="AE86" s="159"/>
      <c r="AF86" s="134" t="e">
        <f>VLOOKUP($D86,Opto_Req!$P$2:$Q$6,2)+IF(VLOOKUP($D86,Opto_Req!$P$2:$Q$6,2)=100,VLOOKUP($F86,Opto_Req!$R$2:$S$4,2)+VLOOKUP(GlobalParameters!$C$12,Opto_Req!$T$2:$U$4,2),0)</f>
        <v>#N/A</v>
      </c>
    </row>
    <row r="87" spans="1:32" x14ac:dyDescent="0.25">
      <c r="A87" s="133"/>
      <c r="B87" s="283"/>
      <c r="C87" s="283"/>
      <c r="D87" s="284"/>
      <c r="E87" s="284"/>
      <c r="F87" s="284"/>
      <c r="G87" s="287"/>
      <c r="H87" s="166" t="str">
        <f t="shared" si="6"/>
        <v/>
      </c>
      <c r="I87" s="156" t="str">
        <f>IF(OR($D87="",$F87=""),"",VLOOKUP($AF87,Opto_Req!$A$2:$L$814,5))</f>
        <v/>
      </c>
      <c r="J87" s="285"/>
      <c r="K87" s="155" t="str">
        <f t="shared" si="7"/>
        <v/>
      </c>
      <c r="L87" s="156" t="str">
        <f>IF($D87="","",VLOOKUP($AF87,Opto_Req!$A$2:$L$14,8))</f>
        <v/>
      </c>
      <c r="M87" s="287"/>
      <c r="N87" s="166" t="str">
        <f>IF(OR($D87="",$X87="",$O87=""),"",IF($AF87&gt;=200,IF($S87&lt;=$AA87,$X87*$O87,IF(AND($S87&gt;$AA87,$S87&lt;=$AB87),MAX($O87*($X87-(VLOOKUP($AF87,Opto_Req!$A$2:$L$14,10)*($S87-$AA87))),0),0)),""))</f>
        <v/>
      </c>
      <c r="O87" s="156" t="str">
        <f>IF($D87="","",VLOOKUP($AF87,Opto_Req!$A$2:$L$14,7))</f>
        <v/>
      </c>
      <c r="P87" s="286"/>
      <c r="Q87" s="162" t="str">
        <f t="shared" si="8"/>
        <v/>
      </c>
      <c r="R87" s="156" t="str">
        <f>IF(OR($D87="",$F87=""),"",VLOOKUP($AF87,Opto_Req!$A$2:$L$14,6))</f>
        <v/>
      </c>
      <c r="S87" s="157" t="str">
        <f t="shared" si="5"/>
        <v/>
      </c>
      <c r="T87" s="158" t="str">
        <f>IF(OR($D87="",$F87="",GlobalParameters!$C$12=""),"",$AB87)</f>
        <v/>
      </c>
      <c r="U87" s="159"/>
      <c r="V87" s="286"/>
      <c r="W87" s="283"/>
      <c r="X87" s="286"/>
      <c r="Y87" s="286"/>
      <c r="Z87" s="160" t="str">
        <f>IF($D87="","",IF(AND($AF87&gt;=100,$AF87&lt;200),IF($E87="","",VLOOKUP($E87,Opto_Req!$W$2:$X$3,2)),IF(AND($AF87&gt;=200,$AF87&lt;500),VLOOKUP($AF87,Opto_Req!$A$2:$L$14,9),"")))</f>
        <v/>
      </c>
      <c r="AA87" s="160" t="str">
        <f>IF($D87="","",VLOOKUP($AF87,Opto_Req!$A$2:$L$14,11))</f>
        <v/>
      </c>
      <c r="AB87" s="160" t="str">
        <f>IF(OR($D87="",$F87="",$AC87="",GlobalParameters!$C$12=""),"",IF(AND($AF87&gt;=100,$AF87&lt;500),MIN(VLOOKUP($AF87,Opto_Req!$A$2:$M$14,12),$AC87-VLOOKUP($AF87,Opto_Req!$A$2:$M$14,13)),IF(AND($AF87&gt;=500,$AF87&lt;600),$AC87,"")))</f>
        <v/>
      </c>
      <c r="AC87" s="283"/>
      <c r="AD87" s="283"/>
      <c r="AE87" s="159"/>
      <c r="AF87" s="134" t="e">
        <f>VLOOKUP($D87,Opto_Req!$P$2:$Q$6,2)+IF(VLOOKUP($D87,Opto_Req!$P$2:$Q$6,2)=100,VLOOKUP($F87,Opto_Req!$R$2:$S$4,2)+VLOOKUP(GlobalParameters!$C$12,Opto_Req!$T$2:$U$4,2),0)</f>
        <v>#N/A</v>
      </c>
    </row>
    <row r="88" spans="1:32" x14ac:dyDescent="0.25">
      <c r="A88" s="133"/>
      <c r="B88" s="283"/>
      <c r="C88" s="283"/>
      <c r="D88" s="284"/>
      <c r="E88" s="284"/>
      <c r="F88" s="284"/>
      <c r="G88" s="287"/>
      <c r="H88" s="166" t="str">
        <f t="shared" si="6"/>
        <v/>
      </c>
      <c r="I88" s="156" t="str">
        <f>IF(OR($D88="",$F88=""),"",VLOOKUP($AF88,Opto_Req!$A$2:$L$814,5))</f>
        <v/>
      </c>
      <c r="J88" s="285"/>
      <c r="K88" s="155" t="str">
        <f t="shared" si="7"/>
        <v/>
      </c>
      <c r="L88" s="156" t="str">
        <f>IF($D88="","",VLOOKUP($AF88,Opto_Req!$A$2:$L$14,8))</f>
        <v/>
      </c>
      <c r="M88" s="287"/>
      <c r="N88" s="166" t="str">
        <f>IF(OR($D88="",$X88="",$O88=""),"",IF($AF88&gt;=200,IF($S88&lt;=$AA88,$X88*$O88,IF(AND($S88&gt;$AA88,$S88&lt;=$AB88),MAX($O88*($X88-(VLOOKUP($AF88,Opto_Req!$A$2:$L$14,10)*($S88-$AA88))),0),0)),""))</f>
        <v/>
      </c>
      <c r="O88" s="156" t="str">
        <f>IF($D88="","",VLOOKUP($AF88,Opto_Req!$A$2:$L$14,7))</f>
        <v/>
      </c>
      <c r="P88" s="286"/>
      <c r="Q88" s="162" t="str">
        <f t="shared" si="8"/>
        <v/>
      </c>
      <c r="R88" s="156" t="str">
        <f>IF(OR($D88="",$F88=""),"",VLOOKUP($AF88,Opto_Req!$A$2:$L$14,6))</f>
        <v/>
      </c>
      <c r="S88" s="157" t="str">
        <f t="shared" si="5"/>
        <v/>
      </c>
      <c r="T88" s="158" t="str">
        <f>IF(OR($D88="",$F88="",GlobalParameters!$C$12=""),"",$AB88)</f>
        <v/>
      </c>
      <c r="U88" s="159"/>
      <c r="V88" s="286"/>
      <c r="W88" s="283"/>
      <c r="X88" s="286"/>
      <c r="Y88" s="286"/>
      <c r="Z88" s="160" t="str">
        <f>IF($D88="","",IF(AND($AF88&gt;=100,$AF88&lt;200),IF($E88="","",VLOOKUP($E88,Opto_Req!$W$2:$X$3,2)),IF(AND($AF88&gt;=200,$AF88&lt;500),VLOOKUP($AF88,Opto_Req!$A$2:$L$14,9),"")))</f>
        <v/>
      </c>
      <c r="AA88" s="160" t="str">
        <f>IF($D88="","",VLOOKUP($AF88,Opto_Req!$A$2:$L$14,11))</f>
        <v/>
      </c>
      <c r="AB88" s="160" t="str">
        <f>IF(OR($D88="",$F88="",$AC88="",GlobalParameters!$C$12=""),"",IF(AND($AF88&gt;=100,$AF88&lt;500),MIN(VLOOKUP($AF88,Opto_Req!$A$2:$M$14,12),$AC88-VLOOKUP($AF88,Opto_Req!$A$2:$M$14,13)),IF(AND($AF88&gt;=500,$AF88&lt;600),$AC88,"")))</f>
        <v/>
      </c>
      <c r="AC88" s="283"/>
      <c r="AD88" s="283"/>
      <c r="AE88" s="159"/>
      <c r="AF88" s="134" t="e">
        <f>VLOOKUP($D88,Opto_Req!$P$2:$Q$6,2)+IF(VLOOKUP($D88,Opto_Req!$P$2:$Q$6,2)=100,VLOOKUP($F88,Opto_Req!$R$2:$S$4,2)+VLOOKUP(GlobalParameters!$C$12,Opto_Req!$T$2:$U$4,2),0)</f>
        <v>#N/A</v>
      </c>
    </row>
    <row r="89" spans="1:32" x14ac:dyDescent="0.25">
      <c r="A89" s="133"/>
      <c r="B89" s="283"/>
      <c r="C89" s="283"/>
      <c r="D89" s="284"/>
      <c r="E89" s="284"/>
      <c r="F89" s="284"/>
      <c r="G89" s="287"/>
      <c r="H89" s="166" t="str">
        <f t="shared" si="6"/>
        <v/>
      </c>
      <c r="I89" s="156" t="str">
        <f>IF(OR($D89="",$F89=""),"",VLOOKUP($AF89,Opto_Req!$A$2:$L$814,5))</f>
        <v/>
      </c>
      <c r="J89" s="285"/>
      <c r="K89" s="155" t="str">
        <f t="shared" si="7"/>
        <v/>
      </c>
      <c r="L89" s="156" t="str">
        <f>IF($D89="","",VLOOKUP($AF89,Opto_Req!$A$2:$L$14,8))</f>
        <v/>
      </c>
      <c r="M89" s="287"/>
      <c r="N89" s="166" t="str">
        <f>IF(OR($D89="",$X89="",$O89=""),"",IF($AF89&gt;=200,IF($S89&lt;=$AA89,$X89*$O89,IF(AND($S89&gt;$AA89,$S89&lt;=$AB89),MAX($O89*($X89-(VLOOKUP($AF89,Opto_Req!$A$2:$L$14,10)*($S89-$AA89))),0),0)),""))</f>
        <v/>
      </c>
      <c r="O89" s="156" t="str">
        <f>IF($D89="","",VLOOKUP($AF89,Opto_Req!$A$2:$L$14,7))</f>
        <v/>
      </c>
      <c r="P89" s="286"/>
      <c r="Q89" s="162" t="str">
        <f t="shared" si="8"/>
        <v/>
      </c>
      <c r="R89" s="156" t="str">
        <f>IF(OR($D89="",$F89=""),"",VLOOKUP($AF89,Opto_Req!$A$2:$L$14,6))</f>
        <v/>
      </c>
      <c r="S89" s="157" t="str">
        <f t="shared" si="5"/>
        <v/>
      </c>
      <c r="T89" s="158" t="str">
        <f>IF(OR($D89="",$F89="",GlobalParameters!$C$12=""),"",$AB89)</f>
        <v/>
      </c>
      <c r="U89" s="159"/>
      <c r="V89" s="286"/>
      <c r="W89" s="283"/>
      <c r="X89" s="286"/>
      <c r="Y89" s="286"/>
      <c r="Z89" s="160" t="str">
        <f>IF($D89="","",IF(AND($AF89&gt;=100,$AF89&lt;200),IF($E89="","",VLOOKUP($E89,Opto_Req!$W$2:$X$3,2)),IF(AND($AF89&gt;=200,$AF89&lt;500),VLOOKUP($AF89,Opto_Req!$A$2:$L$14,9),"")))</f>
        <v/>
      </c>
      <c r="AA89" s="160" t="str">
        <f>IF($D89="","",VLOOKUP($AF89,Opto_Req!$A$2:$L$14,11))</f>
        <v/>
      </c>
      <c r="AB89" s="160" t="str">
        <f>IF(OR($D89="",$F89="",$AC89="",GlobalParameters!$C$12=""),"",IF(AND($AF89&gt;=100,$AF89&lt;500),MIN(VLOOKUP($AF89,Opto_Req!$A$2:$M$14,12),$AC89-VLOOKUP($AF89,Opto_Req!$A$2:$M$14,13)),IF(AND($AF89&gt;=500,$AF89&lt;600),$AC89,"")))</f>
        <v/>
      </c>
      <c r="AC89" s="283"/>
      <c r="AD89" s="283"/>
      <c r="AE89" s="159"/>
      <c r="AF89" s="134" t="e">
        <f>VLOOKUP($D89,Opto_Req!$P$2:$Q$6,2)+IF(VLOOKUP($D89,Opto_Req!$P$2:$Q$6,2)=100,VLOOKUP($F89,Opto_Req!$R$2:$S$4,2)+VLOOKUP(GlobalParameters!$C$12,Opto_Req!$T$2:$U$4,2),0)</f>
        <v>#N/A</v>
      </c>
    </row>
    <row r="90" spans="1:32" x14ac:dyDescent="0.25">
      <c r="A90" s="133"/>
      <c r="B90" s="283"/>
      <c r="C90" s="283"/>
      <c r="D90" s="284"/>
      <c r="E90" s="284"/>
      <c r="F90" s="284"/>
      <c r="G90" s="287"/>
      <c r="H90" s="166" t="str">
        <f t="shared" si="6"/>
        <v/>
      </c>
      <c r="I90" s="156" t="str">
        <f>IF(OR($D90="",$F90=""),"",VLOOKUP($AF90,Opto_Req!$A$2:$L$814,5))</f>
        <v/>
      </c>
      <c r="J90" s="285"/>
      <c r="K90" s="155" t="str">
        <f t="shared" si="7"/>
        <v/>
      </c>
      <c r="L90" s="156" t="str">
        <f>IF($D90="","",VLOOKUP($AF90,Opto_Req!$A$2:$L$14,8))</f>
        <v/>
      </c>
      <c r="M90" s="287"/>
      <c r="N90" s="166" t="str">
        <f>IF(OR($D90="",$X90="",$O90=""),"",IF($AF90&gt;=200,IF($S90&lt;=$AA90,$X90*$O90,IF(AND($S90&gt;$AA90,$S90&lt;=$AB90),MAX($O90*($X90-(VLOOKUP($AF90,Opto_Req!$A$2:$L$14,10)*($S90-$AA90))),0),0)),""))</f>
        <v/>
      </c>
      <c r="O90" s="156" t="str">
        <f>IF($D90="","",VLOOKUP($AF90,Opto_Req!$A$2:$L$14,7))</f>
        <v/>
      </c>
      <c r="P90" s="286"/>
      <c r="Q90" s="162" t="str">
        <f t="shared" si="8"/>
        <v/>
      </c>
      <c r="R90" s="156" t="str">
        <f>IF(OR($D90="",$F90=""),"",VLOOKUP($AF90,Opto_Req!$A$2:$L$14,6))</f>
        <v/>
      </c>
      <c r="S90" s="157" t="str">
        <f t="shared" si="5"/>
        <v/>
      </c>
      <c r="T90" s="158" t="str">
        <f>IF(OR($D90="",$F90="",GlobalParameters!$C$12=""),"",$AB90)</f>
        <v/>
      </c>
      <c r="U90" s="159"/>
      <c r="V90" s="286"/>
      <c r="W90" s="283"/>
      <c r="X90" s="286"/>
      <c r="Y90" s="286"/>
      <c r="Z90" s="160" t="str">
        <f>IF($D90="","",IF(AND($AF90&gt;=100,$AF90&lt;200),IF($E90="","",VLOOKUP($E90,Opto_Req!$W$2:$X$3,2)),IF(AND($AF90&gt;=200,$AF90&lt;500),VLOOKUP($AF90,Opto_Req!$A$2:$L$14,9),"")))</f>
        <v/>
      </c>
      <c r="AA90" s="160" t="str">
        <f>IF($D90="","",VLOOKUP($AF90,Opto_Req!$A$2:$L$14,11))</f>
        <v/>
      </c>
      <c r="AB90" s="160" t="str">
        <f>IF(OR($D90="",$F90="",$AC90="",GlobalParameters!$C$12=""),"",IF(AND($AF90&gt;=100,$AF90&lt;500),MIN(VLOOKUP($AF90,Opto_Req!$A$2:$M$14,12),$AC90-VLOOKUP($AF90,Opto_Req!$A$2:$M$14,13)),IF(AND($AF90&gt;=500,$AF90&lt;600),$AC90,"")))</f>
        <v/>
      </c>
      <c r="AC90" s="283"/>
      <c r="AD90" s="283"/>
      <c r="AE90" s="159"/>
      <c r="AF90" s="134" t="e">
        <f>VLOOKUP($D90,Opto_Req!$P$2:$Q$6,2)+IF(VLOOKUP($D90,Opto_Req!$P$2:$Q$6,2)=100,VLOOKUP($F90,Opto_Req!$R$2:$S$4,2)+VLOOKUP(GlobalParameters!$C$12,Opto_Req!$T$2:$U$4,2),0)</f>
        <v>#N/A</v>
      </c>
    </row>
    <row r="91" spans="1:32" x14ac:dyDescent="0.25">
      <c r="A91" s="133"/>
      <c r="B91" s="283"/>
      <c r="C91" s="283"/>
      <c r="D91" s="284"/>
      <c r="E91" s="284"/>
      <c r="F91" s="284"/>
      <c r="G91" s="287"/>
      <c r="H91" s="166" t="str">
        <f t="shared" si="6"/>
        <v/>
      </c>
      <c r="I91" s="156" t="str">
        <f>IF(OR($D91="",$F91=""),"",VLOOKUP($AF91,Opto_Req!$A$2:$L$814,5))</f>
        <v/>
      </c>
      <c r="J91" s="285"/>
      <c r="K91" s="155" t="str">
        <f t="shared" si="7"/>
        <v/>
      </c>
      <c r="L91" s="156" t="str">
        <f>IF($D91="","",VLOOKUP($AF91,Opto_Req!$A$2:$L$14,8))</f>
        <v/>
      </c>
      <c r="M91" s="287"/>
      <c r="N91" s="166" t="str">
        <f>IF(OR($D91="",$X91="",$O91=""),"",IF($AF91&gt;=200,IF($S91&lt;=$AA91,$X91*$O91,IF(AND($S91&gt;$AA91,$S91&lt;=$AB91),MAX($O91*($X91-(VLOOKUP($AF91,Opto_Req!$A$2:$L$14,10)*($S91-$AA91))),0),0)),""))</f>
        <v/>
      </c>
      <c r="O91" s="156" t="str">
        <f>IF($D91="","",VLOOKUP($AF91,Opto_Req!$A$2:$L$14,7))</f>
        <v/>
      </c>
      <c r="P91" s="286"/>
      <c r="Q91" s="162" t="str">
        <f t="shared" si="8"/>
        <v/>
      </c>
      <c r="R91" s="156" t="str">
        <f>IF(OR($D91="",$F91=""),"",VLOOKUP($AF91,Opto_Req!$A$2:$L$14,6))</f>
        <v/>
      </c>
      <c r="S91" s="157" t="str">
        <f t="shared" si="5"/>
        <v/>
      </c>
      <c r="T91" s="158" t="str">
        <f>IF(OR($D91="",$F91="",GlobalParameters!$C$12=""),"",$AB91)</f>
        <v/>
      </c>
      <c r="U91" s="159"/>
      <c r="V91" s="286"/>
      <c r="W91" s="283"/>
      <c r="X91" s="286"/>
      <c r="Y91" s="286"/>
      <c r="Z91" s="160" t="str">
        <f>IF($D91="","",IF(AND($AF91&gt;=100,$AF91&lt;200),IF($E91="","",VLOOKUP($E91,Opto_Req!$W$2:$X$3,2)),IF(AND($AF91&gt;=200,$AF91&lt;500),VLOOKUP($AF91,Opto_Req!$A$2:$L$14,9),"")))</f>
        <v/>
      </c>
      <c r="AA91" s="160" t="str">
        <f>IF($D91="","",VLOOKUP($AF91,Opto_Req!$A$2:$L$14,11))</f>
        <v/>
      </c>
      <c r="AB91" s="160" t="str">
        <f>IF(OR($D91="",$F91="",$AC91="",GlobalParameters!$C$12=""),"",IF(AND($AF91&gt;=100,$AF91&lt;500),MIN(VLOOKUP($AF91,Opto_Req!$A$2:$M$14,12),$AC91-VLOOKUP($AF91,Opto_Req!$A$2:$M$14,13)),IF(AND($AF91&gt;=500,$AF91&lt;600),$AC91,"")))</f>
        <v/>
      </c>
      <c r="AC91" s="283"/>
      <c r="AD91" s="283"/>
      <c r="AE91" s="159"/>
      <c r="AF91" s="134" t="e">
        <f>VLOOKUP($D91,Opto_Req!$P$2:$Q$6,2)+IF(VLOOKUP($D91,Opto_Req!$P$2:$Q$6,2)=100,VLOOKUP($F91,Opto_Req!$R$2:$S$4,2)+VLOOKUP(GlobalParameters!$C$12,Opto_Req!$T$2:$U$4,2),0)</f>
        <v>#N/A</v>
      </c>
    </row>
    <row r="92" spans="1:32" x14ac:dyDescent="0.25">
      <c r="A92" s="133"/>
      <c r="B92" s="283"/>
      <c r="C92" s="283"/>
      <c r="D92" s="284"/>
      <c r="E92" s="284"/>
      <c r="F92" s="284"/>
      <c r="G92" s="287"/>
      <c r="H92" s="166" t="str">
        <f t="shared" si="6"/>
        <v/>
      </c>
      <c r="I92" s="156" t="str">
        <f>IF(OR($D92="",$F92=""),"",VLOOKUP($AF92,Opto_Req!$A$2:$L$814,5))</f>
        <v/>
      </c>
      <c r="J92" s="285"/>
      <c r="K92" s="155" t="str">
        <f t="shared" si="7"/>
        <v/>
      </c>
      <c r="L92" s="156" t="str">
        <f>IF($D92="","",VLOOKUP($AF92,Opto_Req!$A$2:$L$14,8))</f>
        <v/>
      </c>
      <c r="M92" s="287"/>
      <c r="N92" s="166" t="str">
        <f>IF(OR($D92="",$X92="",$O92=""),"",IF($AF92&gt;=200,IF($S92&lt;=$AA92,$X92*$O92,IF(AND($S92&gt;$AA92,$S92&lt;=$AB92),MAX($O92*($X92-(VLOOKUP($AF92,Opto_Req!$A$2:$L$14,10)*($S92-$AA92))),0),0)),""))</f>
        <v/>
      </c>
      <c r="O92" s="156" t="str">
        <f>IF($D92="","",VLOOKUP($AF92,Opto_Req!$A$2:$L$14,7))</f>
        <v/>
      </c>
      <c r="P92" s="286"/>
      <c r="Q92" s="162" t="str">
        <f t="shared" si="8"/>
        <v/>
      </c>
      <c r="R92" s="156" t="str">
        <f>IF(OR($D92="",$F92=""),"",VLOOKUP($AF92,Opto_Req!$A$2:$L$14,6))</f>
        <v/>
      </c>
      <c r="S92" s="157" t="str">
        <f t="shared" si="5"/>
        <v/>
      </c>
      <c r="T92" s="158" t="str">
        <f>IF(OR($D92="",$F92="",GlobalParameters!$C$12=""),"",$AB92)</f>
        <v/>
      </c>
      <c r="U92" s="159"/>
      <c r="V92" s="286"/>
      <c r="W92" s="283"/>
      <c r="X92" s="286"/>
      <c r="Y92" s="286"/>
      <c r="Z92" s="160" t="str">
        <f>IF($D92="","",IF(AND($AF92&gt;=100,$AF92&lt;200),IF($E92="","",VLOOKUP($E92,Opto_Req!$W$2:$X$3,2)),IF(AND($AF92&gt;=200,$AF92&lt;500),VLOOKUP($AF92,Opto_Req!$A$2:$L$14,9),"")))</f>
        <v/>
      </c>
      <c r="AA92" s="160" t="str">
        <f>IF($D92="","",VLOOKUP($AF92,Opto_Req!$A$2:$L$14,11))</f>
        <v/>
      </c>
      <c r="AB92" s="160" t="str">
        <f>IF(OR($D92="",$F92="",$AC92="",GlobalParameters!$C$12=""),"",IF(AND($AF92&gt;=100,$AF92&lt;500),MIN(VLOOKUP($AF92,Opto_Req!$A$2:$M$14,12),$AC92-VLOOKUP($AF92,Opto_Req!$A$2:$M$14,13)),IF(AND($AF92&gt;=500,$AF92&lt;600),$AC92,"")))</f>
        <v/>
      </c>
      <c r="AC92" s="283"/>
      <c r="AD92" s="283"/>
      <c r="AE92" s="159"/>
      <c r="AF92" s="134" t="e">
        <f>VLOOKUP($D92,Opto_Req!$P$2:$Q$6,2)+IF(VLOOKUP($D92,Opto_Req!$P$2:$Q$6,2)=100,VLOOKUP($F92,Opto_Req!$R$2:$S$4,2)+VLOOKUP(GlobalParameters!$C$12,Opto_Req!$T$2:$U$4,2),0)</f>
        <v>#N/A</v>
      </c>
    </row>
    <row r="93" spans="1:32" x14ac:dyDescent="0.25">
      <c r="A93" s="133"/>
      <c r="B93" s="283"/>
      <c r="C93" s="283"/>
      <c r="D93" s="284"/>
      <c r="E93" s="284"/>
      <c r="F93" s="284"/>
      <c r="G93" s="287"/>
      <c r="H93" s="166" t="str">
        <f t="shared" si="6"/>
        <v/>
      </c>
      <c r="I93" s="156" t="str">
        <f>IF(OR($D93="",$F93=""),"",VLOOKUP($AF93,Opto_Req!$A$2:$L$814,5))</f>
        <v/>
      </c>
      <c r="J93" s="285"/>
      <c r="K93" s="155" t="str">
        <f t="shared" si="7"/>
        <v/>
      </c>
      <c r="L93" s="156" t="str">
        <f>IF($D93="","",VLOOKUP($AF93,Opto_Req!$A$2:$L$14,8))</f>
        <v/>
      </c>
      <c r="M93" s="287"/>
      <c r="N93" s="166" t="str">
        <f>IF(OR($D93="",$X93="",$O93=""),"",IF($AF93&gt;=200,IF($S93&lt;=$AA93,$X93*$O93,IF(AND($S93&gt;$AA93,$S93&lt;=$AB93),MAX($O93*($X93-(VLOOKUP($AF93,Opto_Req!$A$2:$L$14,10)*($S93-$AA93))),0),0)),""))</f>
        <v/>
      </c>
      <c r="O93" s="156" t="str">
        <f>IF($D93="","",VLOOKUP($AF93,Opto_Req!$A$2:$L$14,7))</f>
        <v/>
      </c>
      <c r="P93" s="286"/>
      <c r="Q93" s="162" t="str">
        <f t="shared" si="8"/>
        <v/>
      </c>
      <c r="R93" s="156" t="str">
        <f>IF(OR($D93="",$F93=""),"",VLOOKUP($AF93,Opto_Req!$A$2:$L$14,6))</f>
        <v/>
      </c>
      <c r="S93" s="157" t="str">
        <f t="shared" si="5"/>
        <v/>
      </c>
      <c r="T93" s="158" t="str">
        <f>IF(OR($D93="",$F93="",GlobalParameters!$C$12=""),"",$AB93)</f>
        <v/>
      </c>
      <c r="U93" s="159"/>
      <c r="V93" s="286"/>
      <c r="W93" s="283"/>
      <c r="X93" s="286"/>
      <c r="Y93" s="286"/>
      <c r="Z93" s="160" t="str">
        <f>IF($D93="","",IF(AND($AF93&gt;=100,$AF93&lt;200),IF($E93="","",VLOOKUP($E93,Opto_Req!$W$2:$X$3,2)),IF(AND($AF93&gt;=200,$AF93&lt;500),VLOOKUP($AF93,Opto_Req!$A$2:$L$14,9),"")))</f>
        <v/>
      </c>
      <c r="AA93" s="160" t="str">
        <f>IF($D93="","",VLOOKUP($AF93,Opto_Req!$A$2:$L$14,11))</f>
        <v/>
      </c>
      <c r="AB93" s="160" t="str">
        <f>IF(OR($D93="",$F93="",$AC93="",GlobalParameters!$C$12=""),"",IF(AND($AF93&gt;=100,$AF93&lt;500),MIN(VLOOKUP($AF93,Opto_Req!$A$2:$M$14,12),$AC93-VLOOKUP($AF93,Opto_Req!$A$2:$M$14,13)),IF(AND($AF93&gt;=500,$AF93&lt;600),$AC93,"")))</f>
        <v/>
      </c>
      <c r="AC93" s="283"/>
      <c r="AD93" s="283"/>
      <c r="AE93" s="159"/>
      <c r="AF93" s="134" t="e">
        <f>VLOOKUP($D93,Opto_Req!$P$2:$Q$6,2)+IF(VLOOKUP($D93,Opto_Req!$P$2:$Q$6,2)=100,VLOOKUP($F93,Opto_Req!$R$2:$S$4,2)+VLOOKUP(GlobalParameters!$C$12,Opto_Req!$T$2:$U$4,2),0)</f>
        <v>#N/A</v>
      </c>
    </row>
    <row r="94" spans="1:32" x14ac:dyDescent="0.25">
      <c r="A94" s="133"/>
      <c r="B94" s="283"/>
      <c r="C94" s="283"/>
      <c r="D94" s="284"/>
      <c r="E94" s="284"/>
      <c r="F94" s="284"/>
      <c r="G94" s="287"/>
      <c r="H94" s="166" t="str">
        <f t="shared" si="6"/>
        <v/>
      </c>
      <c r="I94" s="156" t="str">
        <f>IF(OR($D94="",$F94=""),"",VLOOKUP($AF94,Opto_Req!$A$2:$L$814,5))</f>
        <v/>
      </c>
      <c r="J94" s="285"/>
      <c r="K94" s="155" t="str">
        <f t="shared" si="7"/>
        <v/>
      </c>
      <c r="L94" s="156" t="str">
        <f>IF($D94="","",VLOOKUP($AF94,Opto_Req!$A$2:$L$14,8))</f>
        <v/>
      </c>
      <c r="M94" s="287"/>
      <c r="N94" s="166" t="str">
        <f>IF(OR($D94="",$X94="",$O94=""),"",IF($AF94&gt;=200,IF($S94&lt;=$AA94,$X94*$O94,IF(AND($S94&gt;$AA94,$S94&lt;=$AB94),MAX($O94*($X94-(VLOOKUP($AF94,Opto_Req!$A$2:$L$14,10)*($S94-$AA94))),0),0)),""))</f>
        <v/>
      </c>
      <c r="O94" s="156" t="str">
        <f>IF($D94="","",VLOOKUP($AF94,Opto_Req!$A$2:$L$14,7))</f>
        <v/>
      </c>
      <c r="P94" s="286"/>
      <c r="Q94" s="162" t="str">
        <f t="shared" si="8"/>
        <v/>
      </c>
      <c r="R94" s="156" t="str">
        <f>IF(OR($D94="",$F94=""),"",VLOOKUP($AF94,Opto_Req!$A$2:$L$14,6))</f>
        <v/>
      </c>
      <c r="S94" s="157" t="str">
        <f t="shared" si="5"/>
        <v/>
      </c>
      <c r="T94" s="158" t="str">
        <f>IF(OR($D94="",$F94="",GlobalParameters!$C$12=""),"",$AB94)</f>
        <v/>
      </c>
      <c r="U94" s="159"/>
      <c r="V94" s="286"/>
      <c r="W94" s="283"/>
      <c r="X94" s="286"/>
      <c r="Y94" s="286"/>
      <c r="Z94" s="160" t="str">
        <f>IF($D94="","",IF(AND($AF94&gt;=100,$AF94&lt;200),IF($E94="","",VLOOKUP($E94,Opto_Req!$W$2:$X$3,2)),IF(AND($AF94&gt;=200,$AF94&lt;500),VLOOKUP($AF94,Opto_Req!$A$2:$L$14,9),"")))</f>
        <v/>
      </c>
      <c r="AA94" s="160" t="str">
        <f>IF($D94="","",VLOOKUP($AF94,Opto_Req!$A$2:$L$14,11))</f>
        <v/>
      </c>
      <c r="AB94" s="160" t="str">
        <f>IF(OR($D94="",$F94="",$AC94="",GlobalParameters!$C$12=""),"",IF(AND($AF94&gt;=100,$AF94&lt;500),MIN(VLOOKUP($AF94,Opto_Req!$A$2:$M$14,12),$AC94-VLOOKUP($AF94,Opto_Req!$A$2:$M$14,13)),IF(AND($AF94&gt;=500,$AF94&lt;600),$AC94,"")))</f>
        <v/>
      </c>
      <c r="AC94" s="283"/>
      <c r="AD94" s="283"/>
      <c r="AE94" s="159"/>
      <c r="AF94" s="134" t="e">
        <f>VLOOKUP($D94,Opto_Req!$P$2:$Q$6,2)+IF(VLOOKUP($D94,Opto_Req!$P$2:$Q$6,2)=100,VLOOKUP($F94,Opto_Req!$R$2:$S$4,2)+VLOOKUP(GlobalParameters!$C$12,Opto_Req!$T$2:$U$4,2),0)</f>
        <v>#N/A</v>
      </c>
    </row>
    <row r="95" spans="1:32" x14ac:dyDescent="0.25">
      <c r="A95" s="133"/>
      <c r="B95" s="283"/>
      <c r="C95" s="283"/>
      <c r="D95" s="284"/>
      <c r="E95" s="284"/>
      <c r="F95" s="284"/>
      <c r="G95" s="287"/>
      <c r="H95" s="166" t="str">
        <f t="shared" si="6"/>
        <v/>
      </c>
      <c r="I95" s="156" t="str">
        <f>IF(OR($D95="",$F95=""),"",VLOOKUP($AF95,Opto_Req!$A$2:$L$814,5))</f>
        <v/>
      </c>
      <c r="J95" s="285"/>
      <c r="K95" s="155" t="str">
        <f t="shared" si="7"/>
        <v/>
      </c>
      <c r="L95" s="156" t="str">
        <f>IF($D95="","",VLOOKUP($AF95,Opto_Req!$A$2:$L$14,8))</f>
        <v/>
      </c>
      <c r="M95" s="287"/>
      <c r="N95" s="166" t="str">
        <f>IF(OR($D95="",$X95="",$O95=""),"",IF($AF95&gt;=200,IF($S95&lt;=$AA95,$X95*$O95,IF(AND($S95&gt;$AA95,$S95&lt;=$AB95),MAX($O95*($X95-(VLOOKUP($AF95,Opto_Req!$A$2:$L$14,10)*($S95-$AA95))),0),0)),""))</f>
        <v/>
      </c>
      <c r="O95" s="156" t="str">
        <f>IF($D95="","",VLOOKUP($AF95,Opto_Req!$A$2:$L$14,7))</f>
        <v/>
      </c>
      <c r="P95" s="286"/>
      <c r="Q95" s="162" t="str">
        <f t="shared" si="8"/>
        <v/>
      </c>
      <c r="R95" s="156" t="str">
        <f>IF(OR($D95="",$F95=""),"",VLOOKUP($AF95,Opto_Req!$A$2:$L$14,6))</f>
        <v/>
      </c>
      <c r="S95" s="157" t="str">
        <f t="shared" si="5"/>
        <v/>
      </c>
      <c r="T95" s="158" t="str">
        <f>IF(OR($D95="",$F95="",GlobalParameters!$C$12=""),"",$AB95)</f>
        <v/>
      </c>
      <c r="U95" s="159"/>
      <c r="V95" s="286"/>
      <c r="W95" s="283"/>
      <c r="X95" s="286"/>
      <c r="Y95" s="286"/>
      <c r="Z95" s="160" t="str">
        <f>IF($D95="","",IF(AND($AF95&gt;=100,$AF95&lt;200),IF($E95="","",VLOOKUP($E95,Opto_Req!$W$2:$X$3,2)),IF(AND($AF95&gt;=200,$AF95&lt;500),VLOOKUP($AF95,Opto_Req!$A$2:$L$14,9),"")))</f>
        <v/>
      </c>
      <c r="AA95" s="160" t="str">
        <f>IF($D95="","",VLOOKUP($AF95,Opto_Req!$A$2:$L$14,11))</f>
        <v/>
      </c>
      <c r="AB95" s="160" t="str">
        <f>IF(OR($D95="",$F95="",$AC95="",GlobalParameters!$C$12=""),"",IF(AND($AF95&gt;=100,$AF95&lt;500),MIN(VLOOKUP($AF95,Opto_Req!$A$2:$M$14,12),$AC95-VLOOKUP($AF95,Opto_Req!$A$2:$M$14,13)),IF(AND($AF95&gt;=500,$AF95&lt;600),$AC95,"")))</f>
        <v/>
      </c>
      <c r="AC95" s="283"/>
      <c r="AD95" s="283"/>
      <c r="AE95" s="159"/>
      <c r="AF95" s="134" t="e">
        <f>VLOOKUP($D95,Opto_Req!$P$2:$Q$6,2)+IF(VLOOKUP($D95,Opto_Req!$P$2:$Q$6,2)=100,VLOOKUP($F95,Opto_Req!$R$2:$S$4,2)+VLOOKUP(GlobalParameters!$C$12,Opto_Req!$T$2:$U$4,2),0)</f>
        <v>#N/A</v>
      </c>
    </row>
    <row r="96" spans="1:32" x14ac:dyDescent="0.25">
      <c r="A96" s="133"/>
      <c r="B96" s="283"/>
      <c r="C96" s="283"/>
      <c r="D96" s="284"/>
      <c r="E96" s="284"/>
      <c r="F96" s="284"/>
      <c r="G96" s="287"/>
      <c r="H96" s="166" t="str">
        <f t="shared" si="6"/>
        <v/>
      </c>
      <c r="I96" s="156" t="str">
        <f>IF(OR($D96="",$F96=""),"",VLOOKUP($AF96,Opto_Req!$A$2:$L$814,5))</f>
        <v/>
      </c>
      <c r="J96" s="285"/>
      <c r="K96" s="155" t="str">
        <f t="shared" si="7"/>
        <v/>
      </c>
      <c r="L96" s="156" t="str">
        <f>IF($D96="","",VLOOKUP($AF96,Opto_Req!$A$2:$L$14,8))</f>
        <v/>
      </c>
      <c r="M96" s="287"/>
      <c r="N96" s="166" t="str">
        <f>IF(OR($D96="",$X96="",$O96=""),"",IF($AF96&gt;=200,IF($S96&lt;=$AA96,$X96*$O96,IF(AND($S96&gt;$AA96,$S96&lt;=$AB96),MAX($O96*($X96-(VLOOKUP($AF96,Opto_Req!$A$2:$L$14,10)*($S96-$AA96))),0),0)),""))</f>
        <v/>
      </c>
      <c r="O96" s="156" t="str">
        <f>IF($D96="","",VLOOKUP($AF96,Opto_Req!$A$2:$L$14,7))</f>
        <v/>
      </c>
      <c r="P96" s="286"/>
      <c r="Q96" s="162" t="str">
        <f t="shared" si="8"/>
        <v/>
      </c>
      <c r="R96" s="156" t="str">
        <f>IF(OR($D96="",$F96=""),"",VLOOKUP($AF96,Opto_Req!$A$2:$L$14,6))</f>
        <v/>
      </c>
      <c r="S96" s="157" t="str">
        <f t="shared" si="5"/>
        <v/>
      </c>
      <c r="T96" s="158" t="str">
        <f>IF(OR($D96="",$F96="",GlobalParameters!$C$12=""),"",$AB96)</f>
        <v/>
      </c>
      <c r="U96" s="159"/>
      <c r="V96" s="286"/>
      <c r="W96" s="283"/>
      <c r="X96" s="286"/>
      <c r="Y96" s="286"/>
      <c r="Z96" s="160" t="str">
        <f>IF($D96="","",IF(AND($AF96&gt;=100,$AF96&lt;200),IF($E96="","",VLOOKUP($E96,Opto_Req!$W$2:$X$3,2)),IF(AND($AF96&gt;=200,$AF96&lt;500),VLOOKUP($AF96,Opto_Req!$A$2:$L$14,9),"")))</f>
        <v/>
      </c>
      <c r="AA96" s="160" t="str">
        <f>IF($D96="","",VLOOKUP($AF96,Opto_Req!$A$2:$L$14,11))</f>
        <v/>
      </c>
      <c r="AB96" s="160" t="str">
        <f>IF(OR($D96="",$F96="",$AC96="",GlobalParameters!$C$12=""),"",IF(AND($AF96&gt;=100,$AF96&lt;500),MIN(VLOOKUP($AF96,Opto_Req!$A$2:$M$14,12),$AC96-VLOOKUP($AF96,Opto_Req!$A$2:$M$14,13)),IF(AND($AF96&gt;=500,$AF96&lt;600),$AC96,"")))</f>
        <v/>
      </c>
      <c r="AC96" s="283"/>
      <c r="AD96" s="283"/>
      <c r="AE96" s="159"/>
      <c r="AF96" s="134" t="e">
        <f>VLOOKUP($D96,Opto_Req!$P$2:$Q$6,2)+IF(VLOOKUP($D96,Opto_Req!$P$2:$Q$6,2)=100,VLOOKUP($F96,Opto_Req!$R$2:$S$4,2)+VLOOKUP(GlobalParameters!$C$12,Opto_Req!$T$2:$U$4,2),0)</f>
        <v>#N/A</v>
      </c>
    </row>
    <row r="97" spans="1:32" x14ac:dyDescent="0.25">
      <c r="A97" s="133"/>
      <c r="B97" s="283"/>
      <c r="C97" s="283"/>
      <c r="D97" s="284"/>
      <c r="E97" s="284"/>
      <c r="F97" s="284"/>
      <c r="G97" s="287"/>
      <c r="H97" s="166" t="str">
        <f t="shared" si="6"/>
        <v/>
      </c>
      <c r="I97" s="156" t="str">
        <f>IF(OR($D97="",$F97=""),"",VLOOKUP($AF97,Opto_Req!$A$2:$L$814,5))</f>
        <v/>
      </c>
      <c r="J97" s="285"/>
      <c r="K97" s="155" t="str">
        <f t="shared" si="7"/>
        <v/>
      </c>
      <c r="L97" s="156" t="str">
        <f>IF($D97="","",VLOOKUP($AF97,Opto_Req!$A$2:$L$14,8))</f>
        <v/>
      </c>
      <c r="M97" s="287"/>
      <c r="N97" s="166" t="str">
        <f>IF(OR($D97="",$X97="",$O97=""),"",IF($AF97&gt;=200,IF($S97&lt;=$AA97,$X97*$O97,IF(AND($S97&gt;$AA97,$S97&lt;=$AB97),MAX($O97*($X97-(VLOOKUP($AF97,Opto_Req!$A$2:$L$14,10)*($S97-$AA97))),0),0)),""))</f>
        <v/>
      </c>
      <c r="O97" s="156" t="str">
        <f>IF($D97="","",VLOOKUP($AF97,Opto_Req!$A$2:$L$14,7))</f>
        <v/>
      </c>
      <c r="P97" s="286"/>
      <c r="Q97" s="162" t="str">
        <f t="shared" si="8"/>
        <v/>
      </c>
      <c r="R97" s="156" t="str">
        <f>IF(OR($D97="",$F97=""),"",VLOOKUP($AF97,Opto_Req!$A$2:$L$14,6))</f>
        <v/>
      </c>
      <c r="S97" s="157" t="str">
        <f t="shared" si="5"/>
        <v/>
      </c>
      <c r="T97" s="158" t="str">
        <f>IF(OR($D97="",$F97="",GlobalParameters!$C$12=""),"",$AB97)</f>
        <v/>
      </c>
      <c r="U97" s="159"/>
      <c r="V97" s="286"/>
      <c r="W97" s="283"/>
      <c r="X97" s="286"/>
      <c r="Y97" s="286"/>
      <c r="Z97" s="160" t="str">
        <f>IF($D97="","",IF(AND($AF97&gt;=100,$AF97&lt;200),IF($E97="","",VLOOKUP($E97,Opto_Req!$W$2:$X$3,2)),IF(AND($AF97&gt;=200,$AF97&lt;500),VLOOKUP($AF97,Opto_Req!$A$2:$L$14,9),"")))</f>
        <v/>
      </c>
      <c r="AA97" s="160" t="str">
        <f>IF($D97="","",VLOOKUP($AF97,Opto_Req!$A$2:$L$14,11))</f>
        <v/>
      </c>
      <c r="AB97" s="160" t="str">
        <f>IF(OR($D97="",$F97="",$AC97="",GlobalParameters!$C$12=""),"",IF(AND($AF97&gt;=100,$AF97&lt;500),MIN(VLOOKUP($AF97,Opto_Req!$A$2:$M$14,12),$AC97-VLOOKUP($AF97,Opto_Req!$A$2:$M$14,13)),IF(AND($AF97&gt;=500,$AF97&lt;600),$AC97,"")))</f>
        <v/>
      </c>
      <c r="AC97" s="283"/>
      <c r="AD97" s="283"/>
      <c r="AE97" s="159"/>
      <c r="AF97" s="134" t="e">
        <f>VLOOKUP($D97,Opto_Req!$P$2:$Q$6,2)+IF(VLOOKUP($D97,Opto_Req!$P$2:$Q$6,2)=100,VLOOKUP($F97,Opto_Req!$R$2:$S$4,2)+VLOOKUP(GlobalParameters!$C$12,Opto_Req!$T$2:$U$4,2),0)</f>
        <v>#N/A</v>
      </c>
    </row>
    <row r="98" spans="1:32" x14ac:dyDescent="0.25">
      <c r="A98" s="133"/>
      <c r="B98" s="283"/>
      <c r="C98" s="283"/>
      <c r="D98" s="284"/>
      <c r="E98" s="284"/>
      <c r="F98" s="284"/>
      <c r="G98" s="287"/>
      <c r="H98" s="166" t="str">
        <f t="shared" si="6"/>
        <v/>
      </c>
      <c r="I98" s="156" t="str">
        <f>IF(OR($D98="",$F98=""),"",VLOOKUP($AF98,Opto_Req!$A$2:$L$814,5))</f>
        <v/>
      </c>
      <c r="J98" s="285"/>
      <c r="K98" s="155" t="str">
        <f t="shared" si="7"/>
        <v/>
      </c>
      <c r="L98" s="156" t="str">
        <f>IF($D98="","",VLOOKUP($AF98,Opto_Req!$A$2:$L$14,8))</f>
        <v/>
      </c>
      <c r="M98" s="287"/>
      <c r="N98" s="166" t="str">
        <f>IF(OR($D98="",$X98="",$O98=""),"",IF($AF98&gt;=200,IF($S98&lt;=$AA98,$X98*$O98,IF(AND($S98&gt;$AA98,$S98&lt;=$AB98),MAX($O98*($X98-(VLOOKUP($AF98,Opto_Req!$A$2:$L$14,10)*($S98-$AA98))),0),0)),""))</f>
        <v/>
      </c>
      <c r="O98" s="156" t="str">
        <f>IF($D98="","",VLOOKUP($AF98,Opto_Req!$A$2:$L$14,7))</f>
        <v/>
      </c>
      <c r="P98" s="286"/>
      <c r="Q98" s="162" t="str">
        <f t="shared" si="8"/>
        <v/>
      </c>
      <c r="R98" s="156" t="str">
        <f>IF(OR($D98="",$F98=""),"",VLOOKUP($AF98,Opto_Req!$A$2:$L$14,6))</f>
        <v/>
      </c>
      <c r="S98" s="157" t="str">
        <f t="shared" si="5"/>
        <v/>
      </c>
      <c r="T98" s="158" t="str">
        <f>IF(OR($D98="",$F98="",GlobalParameters!$C$12=""),"",$AB98)</f>
        <v/>
      </c>
      <c r="U98" s="159"/>
      <c r="V98" s="286"/>
      <c r="W98" s="283"/>
      <c r="X98" s="286"/>
      <c r="Y98" s="286"/>
      <c r="Z98" s="160" t="str">
        <f>IF($D98="","",IF(AND($AF98&gt;=100,$AF98&lt;200),IF($E98="","",VLOOKUP($E98,Opto_Req!$W$2:$X$3,2)),IF(AND($AF98&gt;=200,$AF98&lt;500),VLOOKUP($AF98,Opto_Req!$A$2:$L$14,9),"")))</f>
        <v/>
      </c>
      <c r="AA98" s="160" t="str">
        <f>IF($D98="","",VLOOKUP($AF98,Opto_Req!$A$2:$L$14,11))</f>
        <v/>
      </c>
      <c r="AB98" s="160" t="str">
        <f>IF(OR($D98="",$F98="",$AC98="",GlobalParameters!$C$12=""),"",IF(AND($AF98&gt;=100,$AF98&lt;500),MIN(VLOOKUP($AF98,Opto_Req!$A$2:$M$14,12),$AC98-VLOOKUP($AF98,Opto_Req!$A$2:$M$14,13)),IF(AND($AF98&gt;=500,$AF98&lt;600),$AC98,"")))</f>
        <v/>
      </c>
      <c r="AC98" s="283"/>
      <c r="AD98" s="283"/>
      <c r="AE98" s="159"/>
      <c r="AF98" s="134" t="e">
        <f>VLOOKUP($D98,Opto_Req!$P$2:$Q$6,2)+IF(VLOOKUP($D98,Opto_Req!$P$2:$Q$6,2)=100,VLOOKUP($F98,Opto_Req!$R$2:$S$4,2)+VLOOKUP(GlobalParameters!$C$12,Opto_Req!$T$2:$U$4,2),0)</f>
        <v>#N/A</v>
      </c>
    </row>
    <row r="99" spans="1:32" x14ac:dyDescent="0.25">
      <c r="A99" s="133"/>
      <c r="B99" s="283"/>
      <c r="C99" s="283"/>
      <c r="D99" s="284"/>
      <c r="E99" s="284"/>
      <c r="F99" s="284"/>
      <c r="G99" s="287"/>
      <c r="H99" s="166" t="str">
        <f t="shared" si="6"/>
        <v/>
      </c>
      <c r="I99" s="156" t="str">
        <f>IF(OR($D99="",$F99=""),"",VLOOKUP($AF99,Opto_Req!$A$2:$L$814,5))</f>
        <v/>
      </c>
      <c r="J99" s="285"/>
      <c r="K99" s="155" t="str">
        <f t="shared" si="7"/>
        <v/>
      </c>
      <c r="L99" s="156" t="str">
        <f>IF($D99="","",VLOOKUP($AF99,Opto_Req!$A$2:$L$14,8))</f>
        <v/>
      </c>
      <c r="M99" s="287"/>
      <c r="N99" s="166" t="str">
        <f>IF(OR($D99="",$X99="",$O99=""),"",IF($AF99&gt;=200,IF($S99&lt;=$AA99,$X99*$O99,IF(AND($S99&gt;$AA99,$S99&lt;=$AB99),MAX($O99*($X99-(VLOOKUP($AF99,Opto_Req!$A$2:$L$14,10)*($S99-$AA99))),0),0)),""))</f>
        <v/>
      </c>
      <c r="O99" s="156" t="str">
        <f>IF($D99="","",VLOOKUP($AF99,Opto_Req!$A$2:$L$14,7))</f>
        <v/>
      </c>
      <c r="P99" s="286"/>
      <c r="Q99" s="162" t="str">
        <f t="shared" si="8"/>
        <v/>
      </c>
      <c r="R99" s="156" t="str">
        <f>IF(OR($D99="",$F99=""),"",VLOOKUP($AF99,Opto_Req!$A$2:$L$14,6))</f>
        <v/>
      </c>
      <c r="S99" s="157" t="str">
        <f t="shared" ref="S99:S162" si="9">IF($D99="","",$L$6+AD99)</f>
        <v/>
      </c>
      <c r="T99" s="158" t="str">
        <f>IF(OR($D99="",$F99="",GlobalParameters!$C$12=""),"",$AB99)</f>
        <v/>
      </c>
      <c r="U99" s="159"/>
      <c r="V99" s="286"/>
      <c r="W99" s="283"/>
      <c r="X99" s="286"/>
      <c r="Y99" s="286"/>
      <c r="Z99" s="160" t="str">
        <f>IF($D99="","",IF(AND($AF99&gt;=100,$AF99&lt;200),IF($E99="","",VLOOKUP($E99,Opto_Req!$W$2:$X$3,2)),IF(AND($AF99&gt;=200,$AF99&lt;500),VLOOKUP($AF99,Opto_Req!$A$2:$L$14,9),"")))</f>
        <v/>
      </c>
      <c r="AA99" s="160" t="str">
        <f>IF($D99="","",VLOOKUP($AF99,Opto_Req!$A$2:$L$14,11))</f>
        <v/>
      </c>
      <c r="AB99" s="160" t="str">
        <f>IF(OR($D99="",$F99="",$AC99="",GlobalParameters!$C$12=""),"",IF(AND($AF99&gt;=100,$AF99&lt;500),MIN(VLOOKUP($AF99,Opto_Req!$A$2:$M$14,12),$AC99-VLOOKUP($AF99,Opto_Req!$A$2:$M$14,13)),IF(AND($AF99&gt;=500,$AF99&lt;600),$AC99,"")))</f>
        <v/>
      </c>
      <c r="AC99" s="283"/>
      <c r="AD99" s="283"/>
      <c r="AE99" s="159"/>
      <c r="AF99" s="134" t="e">
        <f>VLOOKUP($D99,Opto_Req!$P$2:$Q$6,2)+IF(VLOOKUP($D99,Opto_Req!$P$2:$Q$6,2)=100,VLOOKUP($F99,Opto_Req!$R$2:$S$4,2)+VLOOKUP(GlobalParameters!$C$12,Opto_Req!$T$2:$U$4,2),0)</f>
        <v>#N/A</v>
      </c>
    </row>
    <row r="100" spans="1:32" x14ac:dyDescent="0.25">
      <c r="A100" s="133"/>
      <c r="B100" s="283"/>
      <c r="C100" s="283"/>
      <c r="D100" s="284"/>
      <c r="E100" s="284"/>
      <c r="F100" s="284"/>
      <c r="G100" s="287"/>
      <c r="H100" s="166" t="str">
        <f t="shared" si="6"/>
        <v/>
      </c>
      <c r="I100" s="156" t="str">
        <f>IF(OR($D100="",$F100=""),"",VLOOKUP($AF100,Opto_Req!$A$2:$L$814,5))</f>
        <v/>
      </c>
      <c r="J100" s="285"/>
      <c r="K100" s="155" t="str">
        <f t="shared" si="7"/>
        <v/>
      </c>
      <c r="L100" s="156" t="str">
        <f>IF($D100="","",VLOOKUP($AF100,Opto_Req!$A$2:$L$14,8))</f>
        <v/>
      </c>
      <c r="M100" s="287"/>
      <c r="N100" s="166" t="str">
        <f>IF(OR($D100="",$X100="",$O100=""),"",IF($AF100&gt;=200,IF($S100&lt;=$AA100,$X100*$O100,IF(AND($S100&gt;$AA100,$S100&lt;=$AB100),MAX($O100*($X100-(VLOOKUP($AF100,Opto_Req!$A$2:$L$14,10)*($S100-$AA100))),0),0)),""))</f>
        <v/>
      </c>
      <c r="O100" s="156" t="str">
        <f>IF($D100="","",VLOOKUP($AF100,Opto_Req!$A$2:$L$14,7))</f>
        <v/>
      </c>
      <c r="P100" s="286"/>
      <c r="Q100" s="162" t="str">
        <f t="shared" si="8"/>
        <v/>
      </c>
      <c r="R100" s="156" t="str">
        <f>IF(OR($D100="",$F100=""),"",VLOOKUP($AF100,Opto_Req!$A$2:$L$14,6))</f>
        <v/>
      </c>
      <c r="S100" s="157" t="str">
        <f t="shared" si="9"/>
        <v/>
      </c>
      <c r="T100" s="158" t="str">
        <f>IF(OR($D100="",$F100="",GlobalParameters!$C$12=""),"",$AB100)</f>
        <v/>
      </c>
      <c r="U100" s="159"/>
      <c r="V100" s="286"/>
      <c r="W100" s="283"/>
      <c r="X100" s="286"/>
      <c r="Y100" s="286"/>
      <c r="Z100" s="160" t="str">
        <f>IF($D100="","",IF(AND($AF100&gt;=100,$AF100&lt;200),IF($E100="","",VLOOKUP($E100,Opto_Req!$W$2:$X$3,2)),IF(AND($AF100&gt;=200,$AF100&lt;500),VLOOKUP($AF100,Opto_Req!$A$2:$L$14,9),"")))</f>
        <v/>
      </c>
      <c r="AA100" s="160" t="str">
        <f>IF($D100="","",VLOOKUP($AF100,Opto_Req!$A$2:$L$14,11))</f>
        <v/>
      </c>
      <c r="AB100" s="160" t="str">
        <f>IF(OR($D100="",$F100="",$AC100="",GlobalParameters!$C$12=""),"",IF(AND($AF100&gt;=100,$AF100&lt;500),MIN(VLOOKUP($AF100,Opto_Req!$A$2:$M$14,12),$AC100-VLOOKUP($AF100,Opto_Req!$A$2:$M$14,13)),IF(AND($AF100&gt;=500,$AF100&lt;600),$AC100,"")))</f>
        <v/>
      </c>
      <c r="AC100" s="283"/>
      <c r="AD100" s="283"/>
      <c r="AE100" s="159"/>
      <c r="AF100" s="134" t="e">
        <f>VLOOKUP($D100,Opto_Req!$P$2:$Q$6,2)+IF(VLOOKUP($D100,Opto_Req!$P$2:$Q$6,2)=100,VLOOKUP($F100,Opto_Req!$R$2:$S$4,2)+VLOOKUP(GlobalParameters!$C$12,Opto_Req!$T$2:$U$4,2),0)</f>
        <v>#N/A</v>
      </c>
    </row>
    <row r="101" spans="1:32" x14ac:dyDescent="0.25">
      <c r="A101" s="133"/>
      <c r="B101" s="283"/>
      <c r="C101" s="283"/>
      <c r="D101" s="284"/>
      <c r="E101" s="284"/>
      <c r="F101" s="284"/>
      <c r="G101" s="287"/>
      <c r="H101" s="166" t="str">
        <f t="shared" si="6"/>
        <v/>
      </c>
      <c r="I101" s="156" t="str">
        <f>IF(OR($D101="",$F101=""),"",VLOOKUP($AF101,Opto_Req!$A$2:$L$814,5))</f>
        <v/>
      </c>
      <c r="J101" s="285"/>
      <c r="K101" s="155" t="str">
        <f t="shared" si="7"/>
        <v/>
      </c>
      <c r="L101" s="156" t="str">
        <f>IF($D101="","",VLOOKUP($AF101,Opto_Req!$A$2:$L$14,8))</f>
        <v/>
      </c>
      <c r="M101" s="287"/>
      <c r="N101" s="166" t="str">
        <f>IF(OR($D101="",$X101="",$O101=""),"",IF($AF101&gt;=200,IF($S101&lt;=$AA101,$X101*$O101,IF(AND($S101&gt;$AA101,$S101&lt;=$AB101),MAX($O101*($X101-(VLOOKUP($AF101,Opto_Req!$A$2:$L$14,10)*($S101-$AA101))),0),0)),""))</f>
        <v/>
      </c>
      <c r="O101" s="156" t="str">
        <f>IF($D101="","",VLOOKUP($AF101,Opto_Req!$A$2:$L$14,7))</f>
        <v/>
      </c>
      <c r="P101" s="286"/>
      <c r="Q101" s="162" t="str">
        <f t="shared" si="8"/>
        <v/>
      </c>
      <c r="R101" s="156" t="str">
        <f>IF(OR($D101="",$F101=""),"",VLOOKUP($AF101,Opto_Req!$A$2:$L$14,6))</f>
        <v/>
      </c>
      <c r="S101" s="157" t="str">
        <f t="shared" si="9"/>
        <v/>
      </c>
      <c r="T101" s="158" t="str">
        <f>IF(OR($D101="",$F101="",GlobalParameters!$C$12=""),"",$AB101)</f>
        <v/>
      </c>
      <c r="U101" s="159"/>
      <c r="V101" s="286"/>
      <c r="W101" s="283"/>
      <c r="X101" s="286"/>
      <c r="Y101" s="286"/>
      <c r="Z101" s="160" t="str">
        <f>IF($D101="","",IF(AND($AF101&gt;=100,$AF101&lt;200),IF($E101="","",VLOOKUP($E101,Opto_Req!$W$2:$X$3,2)),IF(AND($AF101&gt;=200,$AF101&lt;500),VLOOKUP($AF101,Opto_Req!$A$2:$L$14,9),"")))</f>
        <v/>
      </c>
      <c r="AA101" s="160" t="str">
        <f>IF($D101="","",VLOOKUP($AF101,Opto_Req!$A$2:$L$14,11))</f>
        <v/>
      </c>
      <c r="AB101" s="160" t="str">
        <f>IF(OR($D101="",$F101="",$AC101="",GlobalParameters!$C$12=""),"",IF(AND($AF101&gt;=100,$AF101&lt;500),MIN(VLOOKUP($AF101,Opto_Req!$A$2:$M$14,12),$AC101-VLOOKUP($AF101,Opto_Req!$A$2:$M$14,13)),IF(AND($AF101&gt;=500,$AF101&lt;600),$AC101,"")))</f>
        <v/>
      </c>
      <c r="AC101" s="283"/>
      <c r="AD101" s="283"/>
      <c r="AE101" s="159"/>
      <c r="AF101" s="134" t="e">
        <f>VLOOKUP($D101,Opto_Req!$P$2:$Q$6,2)+IF(VLOOKUP($D101,Opto_Req!$P$2:$Q$6,2)=100,VLOOKUP($F101,Opto_Req!$R$2:$S$4,2)+VLOOKUP(GlobalParameters!$C$12,Opto_Req!$T$2:$U$4,2),0)</f>
        <v>#N/A</v>
      </c>
    </row>
    <row r="102" spans="1:32" x14ac:dyDescent="0.25">
      <c r="A102" s="133"/>
      <c r="B102" s="283"/>
      <c r="C102" s="283"/>
      <c r="D102" s="284"/>
      <c r="E102" s="284"/>
      <c r="F102" s="284"/>
      <c r="G102" s="287"/>
      <c r="H102" s="166" t="str">
        <f t="shared" si="6"/>
        <v/>
      </c>
      <c r="I102" s="156" t="str">
        <f>IF(OR($D102="",$F102=""),"",VLOOKUP($AF102,Opto_Req!$A$2:$L$814,5))</f>
        <v/>
      </c>
      <c r="J102" s="285"/>
      <c r="K102" s="155" t="str">
        <f t="shared" si="7"/>
        <v/>
      </c>
      <c r="L102" s="156" t="str">
        <f>IF($D102="","",VLOOKUP($AF102,Opto_Req!$A$2:$L$14,8))</f>
        <v/>
      </c>
      <c r="M102" s="287"/>
      <c r="N102" s="166" t="str">
        <f>IF(OR($D102="",$X102="",$O102=""),"",IF($AF102&gt;=200,IF($S102&lt;=$AA102,$X102*$O102,IF(AND($S102&gt;$AA102,$S102&lt;=$AB102),MAX($O102*($X102-(VLOOKUP($AF102,Opto_Req!$A$2:$L$14,10)*($S102-$AA102))),0),0)),""))</f>
        <v/>
      </c>
      <c r="O102" s="156" t="str">
        <f>IF($D102="","",VLOOKUP($AF102,Opto_Req!$A$2:$L$14,7))</f>
        <v/>
      </c>
      <c r="P102" s="286"/>
      <c r="Q102" s="162" t="str">
        <f t="shared" si="8"/>
        <v/>
      </c>
      <c r="R102" s="156" t="str">
        <f>IF(OR($D102="",$F102=""),"",VLOOKUP($AF102,Opto_Req!$A$2:$L$14,6))</f>
        <v/>
      </c>
      <c r="S102" s="157" t="str">
        <f t="shared" si="9"/>
        <v/>
      </c>
      <c r="T102" s="158" t="str">
        <f>IF(OR($D102="",$F102="",GlobalParameters!$C$12=""),"",$AB102)</f>
        <v/>
      </c>
      <c r="U102" s="159"/>
      <c r="V102" s="286"/>
      <c r="W102" s="283"/>
      <c r="X102" s="286"/>
      <c r="Y102" s="286"/>
      <c r="Z102" s="160" t="str">
        <f>IF($D102="","",IF(AND($AF102&gt;=100,$AF102&lt;200),IF($E102="","",VLOOKUP($E102,Opto_Req!$W$2:$X$3,2)),IF(AND($AF102&gt;=200,$AF102&lt;500),VLOOKUP($AF102,Opto_Req!$A$2:$L$14,9),"")))</f>
        <v/>
      </c>
      <c r="AA102" s="160" t="str">
        <f>IF($D102="","",VLOOKUP($AF102,Opto_Req!$A$2:$L$14,11))</f>
        <v/>
      </c>
      <c r="AB102" s="160" t="str">
        <f>IF(OR($D102="",$F102="",$AC102="",GlobalParameters!$C$12=""),"",IF(AND($AF102&gt;=100,$AF102&lt;500),MIN(VLOOKUP($AF102,Opto_Req!$A$2:$M$14,12),$AC102-VLOOKUP($AF102,Opto_Req!$A$2:$M$14,13)),IF(AND($AF102&gt;=500,$AF102&lt;600),$AC102,"")))</f>
        <v/>
      </c>
      <c r="AC102" s="283"/>
      <c r="AD102" s="283"/>
      <c r="AE102" s="159"/>
      <c r="AF102" s="134" t="e">
        <f>VLOOKUP($D102,Opto_Req!$P$2:$Q$6,2)+IF(VLOOKUP($D102,Opto_Req!$P$2:$Q$6,2)=100,VLOOKUP($F102,Opto_Req!$R$2:$S$4,2)+VLOOKUP(GlobalParameters!$C$12,Opto_Req!$T$2:$U$4,2),0)</f>
        <v>#N/A</v>
      </c>
    </row>
    <row r="103" spans="1:32" x14ac:dyDescent="0.25">
      <c r="A103" s="133"/>
      <c r="B103" s="283"/>
      <c r="C103" s="283"/>
      <c r="D103" s="284"/>
      <c r="E103" s="284"/>
      <c r="F103" s="284"/>
      <c r="G103" s="287"/>
      <c r="H103" s="166" t="str">
        <f t="shared" si="6"/>
        <v/>
      </c>
      <c r="I103" s="156" t="str">
        <f>IF(OR($D103="",$F103=""),"",VLOOKUP($AF103,Opto_Req!$A$2:$L$814,5))</f>
        <v/>
      </c>
      <c r="J103" s="285"/>
      <c r="K103" s="155" t="str">
        <f t="shared" si="7"/>
        <v/>
      </c>
      <c r="L103" s="156" t="str">
        <f>IF($D103="","",VLOOKUP($AF103,Opto_Req!$A$2:$L$14,8))</f>
        <v/>
      </c>
      <c r="M103" s="287"/>
      <c r="N103" s="166" t="str">
        <f>IF(OR($D103="",$X103="",$O103=""),"",IF($AF103&gt;=200,IF($S103&lt;=$AA103,$X103*$O103,IF(AND($S103&gt;$AA103,$S103&lt;=$AB103),MAX($O103*($X103-(VLOOKUP($AF103,Opto_Req!$A$2:$L$14,10)*($S103-$AA103))),0),0)),""))</f>
        <v/>
      </c>
      <c r="O103" s="156" t="str">
        <f>IF($D103="","",VLOOKUP($AF103,Opto_Req!$A$2:$L$14,7))</f>
        <v/>
      </c>
      <c r="P103" s="286"/>
      <c r="Q103" s="162" t="str">
        <f t="shared" si="8"/>
        <v/>
      </c>
      <c r="R103" s="156" t="str">
        <f>IF(OR($D103="",$F103=""),"",VLOOKUP($AF103,Opto_Req!$A$2:$L$14,6))</f>
        <v/>
      </c>
      <c r="S103" s="157" t="str">
        <f t="shared" si="9"/>
        <v/>
      </c>
      <c r="T103" s="158" t="str">
        <f>IF(OR($D103="",$F103="",GlobalParameters!$C$12=""),"",$AB103)</f>
        <v/>
      </c>
      <c r="U103" s="159"/>
      <c r="V103" s="286"/>
      <c r="W103" s="283"/>
      <c r="X103" s="286"/>
      <c r="Y103" s="286"/>
      <c r="Z103" s="160" t="str">
        <f>IF($D103="","",IF(AND($AF103&gt;=100,$AF103&lt;200),IF($E103="","",VLOOKUP($E103,Opto_Req!$W$2:$X$3,2)),IF(AND($AF103&gt;=200,$AF103&lt;500),VLOOKUP($AF103,Opto_Req!$A$2:$L$14,9),"")))</f>
        <v/>
      </c>
      <c r="AA103" s="160" t="str">
        <f>IF($D103="","",VLOOKUP($AF103,Opto_Req!$A$2:$L$14,11))</f>
        <v/>
      </c>
      <c r="AB103" s="160" t="str">
        <f>IF(OR($D103="",$F103="",$AC103="",GlobalParameters!$C$12=""),"",IF(AND($AF103&gt;=100,$AF103&lt;500),MIN(VLOOKUP($AF103,Opto_Req!$A$2:$M$14,12),$AC103-VLOOKUP($AF103,Opto_Req!$A$2:$M$14,13)),IF(AND($AF103&gt;=500,$AF103&lt;600),$AC103,"")))</f>
        <v/>
      </c>
      <c r="AC103" s="283"/>
      <c r="AD103" s="283"/>
      <c r="AE103" s="159"/>
      <c r="AF103" s="134" t="e">
        <f>VLOOKUP($D103,Opto_Req!$P$2:$Q$6,2)+IF(VLOOKUP($D103,Opto_Req!$P$2:$Q$6,2)=100,VLOOKUP($F103,Opto_Req!$R$2:$S$4,2)+VLOOKUP(GlobalParameters!$C$12,Opto_Req!$T$2:$U$4,2),0)</f>
        <v>#N/A</v>
      </c>
    </row>
    <row r="104" spans="1:32" x14ac:dyDescent="0.25">
      <c r="A104" s="133"/>
      <c r="B104" s="283"/>
      <c r="C104" s="283"/>
      <c r="D104" s="284"/>
      <c r="E104" s="284"/>
      <c r="F104" s="284"/>
      <c r="G104" s="287"/>
      <c r="H104" s="166" t="str">
        <f t="shared" si="6"/>
        <v/>
      </c>
      <c r="I104" s="156" t="str">
        <f>IF(OR($D104="",$F104=""),"",VLOOKUP($AF104,Opto_Req!$A$2:$L$814,5))</f>
        <v/>
      </c>
      <c r="J104" s="285"/>
      <c r="K104" s="155" t="str">
        <f t="shared" si="7"/>
        <v/>
      </c>
      <c r="L104" s="156" t="str">
        <f>IF($D104="","",VLOOKUP($AF104,Opto_Req!$A$2:$L$14,8))</f>
        <v/>
      </c>
      <c r="M104" s="287"/>
      <c r="N104" s="166" t="str">
        <f>IF(OR($D104="",$X104="",$O104=""),"",IF($AF104&gt;=200,IF($S104&lt;=$AA104,$X104*$O104,IF(AND($S104&gt;$AA104,$S104&lt;=$AB104),MAX($O104*($X104-(VLOOKUP($AF104,Opto_Req!$A$2:$L$14,10)*($S104-$AA104))),0),0)),""))</f>
        <v/>
      </c>
      <c r="O104" s="156" t="str">
        <f>IF($D104="","",VLOOKUP($AF104,Opto_Req!$A$2:$L$14,7))</f>
        <v/>
      </c>
      <c r="P104" s="286"/>
      <c r="Q104" s="162" t="str">
        <f t="shared" si="8"/>
        <v/>
      </c>
      <c r="R104" s="156" t="str">
        <f>IF(OR($D104="",$F104=""),"",VLOOKUP($AF104,Opto_Req!$A$2:$L$14,6))</f>
        <v/>
      </c>
      <c r="S104" s="157" t="str">
        <f t="shared" si="9"/>
        <v/>
      </c>
      <c r="T104" s="158" t="str">
        <f>IF(OR($D104="",$F104="",GlobalParameters!$C$12=""),"",$AB104)</f>
        <v/>
      </c>
      <c r="U104" s="159"/>
      <c r="V104" s="286"/>
      <c r="W104" s="283"/>
      <c r="X104" s="286"/>
      <c r="Y104" s="286"/>
      <c r="Z104" s="160" t="str">
        <f>IF($D104="","",IF(AND($AF104&gt;=100,$AF104&lt;200),IF($E104="","",VLOOKUP($E104,Opto_Req!$W$2:$X$3,2)),IF(AND($AF104&gt;=200,$AF104&lt;500),VLOOKUP($AF104,Opto_Req!$A$2:$L$14,9),"")))</f>
        <v/>
      </c>
      <c r="AA104" s="160" t="str">
        <f>IF($D104="","",VLOOKUP($AF104,Opto_Req!$A$2:$L$14,11))</f>
        <v/>
      </c>
      <c r="AB104" s="160" t="str">
        <f>IF(OR($D104="",$F104="",$AC104="",GlobalParameters!$C$12=""),"",IF(AND($AF104&gt;=100,$AF104&lt;500),MIN(VLOOKUP($AF104,Opto_Req!$A$2:$M$14,12),$AC104-VLOOKUP($AF104,Opto_Req!$A$2:$M$14,13)),IF(AND($AF104&gt;=500,$AF104&lt;600),$AC104,"")))</f>
        <v/>
      </c>
      <c r="AC104" s="283"/>
      <c r="AD104" s="283"/>
      <c r="AE104" s="159"/>
      <c r="AF104" s="134" t="e">
        <f>VLOOKUP($D104,Opto_Req!$P$2:$Q$6,2)+IF(VLOOKUP($D104,Opto_Req!$P$2:$Q$6,2)=100,VLOOKUP($F104,Opto_Req!$R$2:$S$4,2)+VLOOKUP(GlobalParameters!$C$12,Opto_Req!$T$2:$U$4,2),0)</f>
        <v>#N/A</v>
      </c>
    </row>
    <row r="105" spans="1:32" x14ac:dyDescent="0.25">
      <c r="A105" s="133"/>
      <c r="B105" s="283"/>
      <c r="C105" s="283"/>
      <c r="D105" s="284"/>
      <c r="E105" s="284"/>
      <c r="F105" s="284"/>
      <c r="G105" s="287"/>
      <c r="H105" s="166" t="str">
        <f t="shared" si="6"/>
        <v/>
      </c>
      <c r="I105" s="156" t="str">
        <f>IF(OR($D105="",$F105=""),"",VLOOKUP($AF105,Opto_Req!$A$2:$L$814,5))</f>
        <v/>
      </c>
      <c r="J105" s="285"/>
      <c r="K105" s="155" t="str">
        <f t="shared" si="7"/>
        <v/>
      </c>
      <c r="L105" s="156" t="str">
        <f>IF($D105="","",VLOOKUP($AF105,Opto_Req!$A$2:$L$14,8))</f>
        <v/>
      </c>
      <c r="M105" s="287"/>
      <c r="N105" s="166" t="str">
        <f>IF(OR($D105="",$X105="",$O105=""),"",IF($AF105&gt;=200,IF($S105&lt;=$AA105,$X105*$O105,IF(AND($S105&gt;$AA105,$S105&lt;=$AB105),MAX($O105*($X105-(VLOOKUP($AF105,Opto_Req!$A$2:$L$14,10)*($S105-$AA105))),0),0)),""))</f>
        <v/>
      </c>
      <c r="O105" s="156" t="str">
        <f>IF($D105="","",VLOOKUP($AF105,Opto_Req!$A$2:$L$14,7))</f>
        <v/>
      </c>
      <c r="P105" s="286"/>
      <c r="Q105" s="162" t="str">
        <f t="shared" si="8"/>
        <v/>
      </c>
      <c r="R105" s="156" t="str">
        <f>IF(OR($D105="",$F105=""),"",VLOOKUP($AF105,Opto_Req!$A$2:$L$14,6))</f>
        <v/>
      </c>
      <c r="S105" s="157" t="str">
        <f t="shared" si="9"/>
        <v/>
      </c>
      <c r="T105" s="158" t="str">
        <f>IF(OR($D105="",$F105="",GlobalParameters!$C$12=""),"",$AB105)</f>
        <v/>
      </c>
      <c r="U105" s="159"/>
      <c r="V105" s="286"/>
      <c r="W105" s="283"/>
      <c r="X105" s="286"/>
      <c r="Y105" s="286"/>
      <c r="Z105" s="160" t="str">
        <f>IF($D105="","",IF(AND($AF105&gt;=100,$AF105&lt;200),IF($E105="","",VLOOKUP($E105,Opto_Req!$W$2:$X$3,2)),IF(AND($AF105&gt;=200,$AF105&lt;500),VLOOKUP($AF105,Opto_Req!$A$2:$L$14,9),"")))</f>
        <v/>
      </c>
      <c r="AA105" s="160" t="str">
        <f>IF($D105="","",VLOOKUP($AF105,Opto_Req!$A$2:$L$14,11))</f>
        <v/>
      </c>
      <c r="AB105" s="160" t="str">
        <f>IF(OR($D105="",$F105="",$AC105="",GlobalParameters!$C$12=""),"",IF(AND($AF105&gt;=100,$AF105&lt;500),MIN(VLOOKUP($AF105,Opto_Req!$A$2:$M$14,12),$AC105-VLOOKUP($AF105,Opto_Req!$A$2:$M$14,13)),IF(AND($AF105&gt;=500,$AF105&lt;600),$AC105,"")))</f>
        <v/>
      </c>
      <c r="AC105" s="283"/>
      <c r="AD105" s="283"/>
      <c r="AE105" s="159"/>
      <c r="AF105" s="134" t="e">
        <f>VLOOKUP($D105,Opto_Req!$P$2:$Q$6,2)+IF(VLOOKUP($D105,Opto_Req!$P$2:$Q$6,2)=100,VLOOKUP($F105,Opto_Req!$R$2:$S$4,2)+VLOOKUP(GlobalParameters!$C$12,Opto_Req!$T$2:$U$4,2),0)</f>
        <v>#N/A</v>
      </c>
    </row>
    <row r="106" spans="1:32" x14ac:dyDescent="0.25">
      <c r="A106" s="133"/>
      <c r="B106" s="283"/>
      <c r="C106" s="283"/>
      <c r="D106" s="284"/>
      <c r="E106" s="284"/>
      <c r="F106" s="284"/>
      <c r="G106" s="287"/>
      <c r="H106" s="166" t="str">
        <f t="shared" si="6"/>
        <v/>
      </c>
      <c r="I106" s="156" t="str">
        <f>IF(OR($D106="",$F106=""),"",VLOOKUP($AF106,Opto_Req!$A$2:$L$814,5))</f>
        <v/>
      </c>
      <c r="J106" s="285"/>
      <c r="K106" s="155" t="str">
        <f t="shared" si="7"/>
        <v/>
      </c>
      <c r="L106" s="156" t="str">
        <f>IF($D106="","",VLOOKUP($AF106,Opto_Req!$A$2:$L$14,8))</f>
        <v/>
      </c>
      <c r="M106" s="287"/>
      <c r="N106" s="166" t="str">
        <f>IF(OR($D106="",$X106="",$O106=""),"",IF($AF106&gt;=200,IF($S106&lt;=$AA106,$X106*$O106,IF(AND($S106&gt;$AA106,$S106&lt;=$AB106),MAX($O106*($X106-(VLOOKUP($AF106,Opto_Req!$A$2:$L$14,10)*($S106-$AA106))),0),0)),""))</f>
        <v/>
      </c>
      <c r="O106" s="156" t="str">
        <f>IF($D106="","",VLOOKUP($AF106,Opto_Req!$A$2:$L$14,7))</f>
        <v/>
      </c>
      <c r="P106" s="286"/>
      <c r="Q106" s="162" t="str">
        <f t="shared" si="8"/>
        <v/>
      </c>
      <c r="R106" s="156" t="str">
        <f>IF(OR($D106="",$F106=""),"",VLOOKUP($AF106,Opto_Req!$A$2:$L$14,6))</f>
        <v/>
      </c>
      <c r="S106" s="157" t="str">
        <f t="shared" si="9"/>
        <v/>
      </c>
      <c r="T106" s="158" t="str">
        <f>IF(OR($D106="",$F106="",GlobalParameters!$C$12=""),"",$AB106)</f>
        <v/>
      </c>
      <c r="U106" s="159"/>
      <c r="V106" s="286"/>
      <c r="W106" s="283"/>
      <c r="X106" s="286"/>
      <c r="Y106" s="286"/>
      <c r="Z106" s="160" t="str">
        <f>IF($D106="","",IF(AND($AF106&gt;=100,$AF106&lt;200),IF($E106="","",VLOOKUP($E106,Opto_Req!$W$2:$X$3,2)),IF(AND($AF106&gt;=200,$AF106&lt;500),VLOOKUP($AF106,Opto_Req!$A$2:$L$14,9),"")))</f>
        <v/>
      </c>
      <c r="AA106" s="160" t="str">
        <f>IF($D106="","",VLOOKUP($AF106,Opto_Req!$A$2:$L$14,11))</f>
        <v/>
      </c>
      <c r="AB106" s="160" t="str">
        <f>IF(OR($D106="",$F106="",$AC106="",GlobalParameters!$C$12=""),"",IF(AND($AF106&gt;=100,$AF106&lt;500),MIN(VLOOKUP($AF106,Opto_Req!$A$2:$M$14,12),$AC106-VLOOKUP($AF106,Opto_Req!$A$2:$M$14,13)),IF(AND($AF106&gt;=500,$AF106&lt;600),$AC106,"")))</f>
        <v/>
      </c>
      <c r="AC106" s="283"/>
      <c r="AD106" s="283"/>
      <c r="AE106" s="159"/>
      <c r="AF106" s="134" t="e">
        <f>VLOOKUP($D106,Opto_Req!$P$2:$Q$6,2)+IF(VLOOKUP($D106,Opto_Req!$P$2:$Q$6,2)=100,VLOOKUP($F106,Opto_Req!$R$2:$S$4,2)+VLOOKUP(GlobalParameters!$C$12,Opto_Req!$T$2:$U$4,2),0)</f>
        <v>#N/A</v>
      </c>
    </row>
    <row r="107" spans="1:32" x14ac:dyDescent="0.25">
      <c r="A107" s="133"/>
      <c r="B107" s="283"/>
      <c r="C107" s="283"/>
      <c r="D107" s="284"/>
      <c r="E107" s="284"/>
      <c r="F107" s="284"/>
      <c r="G107" s="287"/>
      <c r="H107" s="166" t="str">
        <f t="shared" si="6"/>
        <v/>
      </c>
      <c r="I107" s="156" t="str">
        <f>IF(OR($D107="",$F107=""),"",VLOOKUP($AF107,Opto_Req!$A$2:$L$814,5))</f>
        <v/>
      </c>
      <c r="J107" s="285"/>
      <c r="K107" s="155" t="str">
        <f t="shared" si="7"/>
        <v/>
      </c>
      <c r="L107" s="156" t="str">
        <f>IF($D107="","",VLOOKUP($AF107,Opto_Req!$A$2:$L$14,8))</f>
        <v/>
      </c>
      <c r="M107" s="287"/>
      <c r="N107" s="166" t="str">
        <f>IF(OR($D107="",$X107="",$O107=""),"",IF($AF107&gt;=200,IF($S107&lt;=$AA107,$X107*$O107,IF(AND($S107&gt;$AA107,$S107&lt;=$AB107),MAX($O107*($X107-(VLOOKUP($AF107,Opto_Req!$A$2:$L$14,10)*($S107-$AA107))),0),0)),""))</f>
        <v/>
      </c>
      <c r="O107" s="156" t="str">
        <f>IF($D107="","",VLOOKUP($AF107,Opto_Req!$A$2:$L$14,7))</f>
        <v/>
      </c>
      <c r="P107" s="286"/>
      <c r="Q107" s="162" t="str">
        <f t="shared" si="8"/>
        <v/>
      </c>
      <c r="R107" s="156" t="str">
        <f>IF(OR($D107="",$F107=""),"",VLOOKUP($AF107,Opto_Req!$A$2:$L$14,6))</f>
        <v/>
      </c>
      <c r="S107" s="157" t="str">
        <f t="shared" si="9"/>
        <v/>
      </c>
      <c r="T107" s="158" t="str">
        <f>IF(OR($D107="",$F107="",GlobalParameters!$C$12=""),"",$AB107)</f>
        <v/>
      </c>
      <c r="U107" s="159"/>
      <c r="V107" s="286"/>
      <c r="W107" s="283"/>
      <c r="X107" s="286"/>
      <c r="Y107" s="286"/>
      <c r="Z107" s="160" t="str">
        <f>IF($D107="","",IF(AND($AF107&gt;=100,$AF107&lt;200),IF($E107="","",VLOOKUP($E107,Opto_Req!$W$2:$X$3,2)),IF(AND($AF107&gt;=200,$AF107&lt;500),VLOOKUP($AF107,Opto_Req!$A$2:$L$14,9),"")))</f>
        <v/>
      </c>
      <c r="AA107" s="160" t="str">
        <f>IF($D107="","",VLOOKUP($AF107,Opto_Req!$A$2:$L$14,11))</f>
        <v/>
      </c>
      <c r="AB107" s="160" t="str">
        <f>IF(OR($D107="",$F107="",$AC107="",GlobalParameters!$C$12=""),"",IF(AND($AF107&gt;=100,$AF107&lt;500),MIN(VLOOKUP($AF107,Opto_Req!$A$2:$M$14,12),$AC107-VLOOKUP($AF107,Opto_Req!$A$2:$M$14,13)),IF(AND($AF107&gt;=500,$AF107&lt;600),$AC107,"")))</f>
        <v/>
      </c>
      <c r="AC107" s="283"/>
      <c r="AD107" s="283"/>
      <c r="AE107" s="159"/>
      <c r="AF107" s="134" t="e">
        <f>VLOOKUP($D107,Opto_Req!$P$2:$Q$6,2)+IF(VLOOKUP($D107,Opto_Req!$P$2:$Q$6,2)=100,VLOOKUP($F107,Opto_Req!$R$2:$S$4,2)+VLOOKUP(GlobalParameters!$C$12,Opto_Req!$T$2:$U$4,2),0)</f>
        <v>#N/A</v>
      </c>
    </row>
    <row r="108" spans="1:32" x14ac:dyDescent="0.25">
      <c r="A108" s="133"/>
      <c r="B108" s="283"/>
      <c r="C108" s="283"/>
      <c r="D108" s="284"/>
      <c r="E108" s="284"/>
      <c r="F108" s="284"/>
      <c r="G108" s="287"/>
      <c r="H108" s="166" t="str">
        <f t="shared" si="6"/>
        <v/>
      </c>
      <c r="I108" s="156" t="str">
        <f>IF(OR($D108="",$F108=""),"",VLOOKUP($AF108,Opto_Req!$A$2:$L$814,5))</f>
        <v/>
      </c>
      <c r="J108" s="285"/>
      <c r="K108" s="155" t="str">
        <f t="shared" si="7"/>
        <v/>
      </c>
      <c r="L108" s="156" t="str">
        <f>IF($D108="","",VLOOKUP($AF108,Opto_Req!$A$2:$L$14,8))</f>
        <v/>
      </c>
      <c r="M108" s="287"/>
      <c r="N108" s="166" t="str">
        <f>IF(OR($D108="",$X108="",$O108=""),"",IF($AF108&gt;=200,IF($S108&lt;=$AA108,$X108*$O108,IF(AND($S108&gt;$AA108,$S108&lt;=$AB108),MAX($O108*($X108-(VLOOKUP($AF108,Opto_Req!$A$2:$L$14,10)*($S108-$AA108))),0),0)),""))</f>
        <v/>
      </c>
      <c r="O108" s="156" t="str">
        <f>IF($D108="","",VLOOKUP($AF108,Opto_Req!$A$2:$L$14,7))</f>
        <v/>
      </c>
      <c r="P108" s="286"/>
      <c r="Q108" s="162" t="str">
        <f t="shared" si="8"/>
        <v/>
      </c>
      <c r="R108" s="156" t="str">
        <f>IF(OR($D108="",$F108=""),"",VLOOKUP($AF108,Opto_Req!$A$2:$L$14,6))</f>
        <v/>
      </c>
      <c r="S108" s="157" t="str">
        <f t="shared" si="9"/>
        <v/>
      </c>
      <c r="T108" s="158" t="str">
        <f>IF(OR($D108="",$F108="",GlobalParameters!$C$12=""),"",$AB108)</f>
        <v/>
      </c>
      <c r="U108" s="159"/>
      <c r="V108" s="286"/>
      <c r="W108" s="283"/>
      <c r="X108" s="286"/>
      <c r="Y108" s="286"/>
      <c r="Z108" s="160" t="str">
        <f>IF($D108="","",IF(AND($AF108&gt;=100,$AF108&lt;200),IF($E108="","",VLOOKUP($E108,Opto_Req!$W$2:$X$3,2)),IF(AND($AF108&gt;=200,$AF108&lt;500),VLOOKUP($AF108,Opto_Req!$A$2:$L$14,9),"")))</f>
        <v/>
      </c>
      <c r="AA108" s="160" t="str">
        <f>IF($D108="","",VLOOKUP($AF108,Opto_Req!$A$2:$L$14,11))</f>
        <v/>
      </c>
      <c r="AB108" s="160" t="str">
        <f>IF(OR($D108="",$F108="",$AC108="",GlobalParameters!$C$12=""),"",IF(AND($AF108&gt;=100,$AF108&lt;500),MIN(VLOOKUP($AF108,Opto_Req!$A$2:$M$14,12),$AC108-VLOOKUP($AF108,Opto_Req!$A$2:$M$14,13)),IF(AND($AF108&gt;=500,$AF108&lt;600),$AC108,"")))</f>
        <v/>
      </c>
      <c r="AC108" s="283"/>
      <c r="AD108" s="283"/>
      <c r="AE108" s="159"/>
      <c r="AF108" s="134" t="e">
        <f>VLOOKUP($D108,Opto_Req!$P$2:$Q$6,2)+IF(VLOOKUP($D108,Opto_Req!$P$2:$Q$6,2)=100,VLOOKUP($F108,Opto_Req!$R$2:$S$4,2)+VLOOKUP(GlobalParameters!$C$12,Opto_Req!$T$2:$U$4,2),0)</f>
        <v>#N/A</v>
      </c>
    </row>
    <row r="109" spans="1:32" x14ac:dyDescent="0.25">
      <c r="A109" s="133"/>
      <c r="B109" s="283"/>
      <c r="C109" s="283"/>
      <c r="D109" s="284"/>
      <c r="E109" s="284"/>
      <c r="F109" s="284"/>
      <c r="G109" s="287"/>
      <c r="H109" s="166" t="str">
        <f t="shared" si="6"/>
        <v/>
      </c>
      <c r="I109" s="156" t="str">
        <f>IF(OR($D109="",$F109=""),"",VLOOKUP($AF109,Opto_Req!$A$2:$L$814,5))</f>
        <v/>
      </c>
      <c r="J109" s="285"/>
      <c r="K109" s="155" t="str">
        <f t="shared" si="7"/>
        <v/>
      </c>
      <c r="L109" s="156" t="str">
        <f>IF($D109="","",VLOOKUP($AF109,Opto_Req!$A$2:$L$14,8))</f>
        <v/>
      </c>
      <c r="M109" s="287"/>
      <c r="N109" s="166" t="str">
        <f>IF(OR($D109="",$X109="",$O109=""),"",IF($AF109&gt;=200,IF($S109&lt;=$AA109,$X109*$O109,IF(AND($S109&gt;$AA109,$S109&lt;=$AB109),MAX($O109*($X109-(VLOOKUP($AF109,Opto_Req!$A$2:$L$14,10)*($S109-$AA109))),0),0)),""))</f>
        <v/>
      </c>
      <c r="O109" s="156" t="str">
        <f>IF($D109="","",VLOOKUP($AF109,Opto_Req!$A$2:$L$14,7))</f>
        <v/>
      </c>
      <c r="P109" s="286"/>
      <c r="Q109" s="162" t="str">
        <f t="shared" si="8"/>
        <v/>
      </c>
      <c r="R109" s="156" t="str">
        <f>IF(OR($D109="",$F109=""),"",VLOOKUP($AF109,Opto_Req!$A$2:$L$14,6))</f>
        <v/>
      </c>
      <c r="S109" s="157" t="str">
        <f t="shared" si="9"/>
        <v/>
      </c>
      <c r="T109" s="158" t="str">
        <f>IF(OR($D109="",$F109="",GlobalParameters!$C$12=""),"",$AB109)</f>
        <v/>
      </c>
      <c r="U109" s="159"/>
      <c r="V109" s="286"/>
      <c r="W109" s="283"/>
      <c r="X109" s="286"/>
      <c r="Y109" s="286"/>
      <c r="Z109" s="160" t="str">
        <f>IF($D109="","",IF(AND($AF109&gt;=100,$AF109&lt;200),IF($E109="","",VLOOKUP($E109,Opto_Req!$W$2:$X$3,2)),IF(AND($AF109&gt;=200,$AF109&lt;500),VLOOKUP($AF109,Opto_Req!$A$2:$L$14,9),"")))</f>
        <v/>
      </c>
      <c r="AA109" s="160" t="str">
        <f>IF($D109="","",VLOOKUP($AF109,Opto_Req!$A$2:$L$14,11))</f>
        <v/>
      </c>
      <c r="AB109" s="160" t="str">
        <f>IF(OR($D109="",$F109="",$AC109="",GlobalParameters!$C$12=""),"",IF(AND($AF109&gt;=100,$AF109&lt;500),MIN(VLOOKUP($AF109,Opto_Req!$A$2:$M$14,12),$AC109-VLOOKUP($AF109,Opto_Req!$A$2:$M$14,13)),IF(AND($AF109&gt;=500,$AF109&lt;600),$AC109,"")))</f>
        <v/>
      </c>
      <c r="AC109" s="283"/>
      <c r="AD109" s="283"/>
      <c r="AE109" s="159"/>
      <c r="AF109" s="134" t="e">
        <f>VLOOKUP($D109,Opto_Req!$P$2:$Q$6,2)+IF(VLOOKUP($D109,Opto_Req!$P$2:$Q$6,2)=100,VLOOKUP($F109,Opto_Req!$R$2:$S$4,2)+VLOOKUP(GlobalParameters!$C$12,Opto_Req!$T$2:$U$4,2),0)</f>
        <v>#N/A</v>
      </c>
    </row>
    <row r="110" spans="1:32" x14ac:dyDescent="0.25">
      <c r="A110" s="133"/>
      <c r="B110" s="283"/>
      <c r="C110" s="283"/>
      <c r="D110" s="284"/>
      <c r="E110" s="284"/>
      <c r="F110" s="284"/>
      <c r="G110" s="287"/>
      <c r="H110" s="166" t="str">
        <f t="shared" si="6"/>
        <v/>
      </c>
      <c r="I110" s="156" t="str">
        <f>IF(OR($D110="",$F110=""),"",VLOOKUP($AF110,Opto_Req!$A$2:$L$814,5))</f>
        <v/>
      </c>
      <c r="J110" s="285"/>
      <c r="K110" s="155" t="str">
        <f t="shared" si="7"/>
        <v/>
      </c>
      <c r="L110" s="156" t="str">
        <f>IF($D110="","",VLOOKUP($AF110,Opto_Req!$A$2:$L$14,8))</f>
        <v/>
      </c>
      <c r="M110" s="287"/>
      <c r="N110" s="166" t="str">
        <f>IF(OR($D110="",$X110="",$O110=""),"",IF($AF110&gt;=200,IF($S110&lt;=$AA110,$X110*$O110,IF(AND($S110&gt;$AA110,$S110&lt;=$AB110),MAX($O110*($X110-(VLOOKUP($AF110,Opto_Req!$A$2:$L$14,10)*($S110-$AA110))),0),0)),""))</f>
        <v/>
      </c>
      <c r="O110" s="156" t="str">
        <f>IF($D110="","",VLOOKUP($AF110,Opto_Req!$A$2:$L$14,7))</f>
        <v/>
      </c>
      <c r="P110" s="286"/>
      <c r="Q110" s="162" t="str">
        <f t="shared" si="8"/>
        <v/>
      </c>
      <c r="R110" s="156" t="str">
        <f>IF(OR($D110="",$F110=""),"",VLOOKUP($AF110,Opto_Req!$A$2:$L$14,6))</f>
        <v/>
      </c>
      <c r="S110" s="157" t="str">
        <f t="shared" si="9"/>
        <v/>
      </c>
      <c r="T110" s="158" t="str">
        <f>IF(OR($D110="",$F110="",GlobalParameters!$C$12=""),"",$AB110)</f>
        <v/>
      </c>
      <c r="U110" s="159"/>
      <c r="V110" s="286"/>
      <c r="W110" s="283"/>
      <c r="X110" s="286"/>
      <c r="Y110" s="286"/>
      <c r="Z110" s="160" t="str">
        <f>IF($D110="","",IF(AND($AF110&gt;=100,$AF110&lt;200),IF($E110="","",VLOOKUP($E110,Opto_Req!$W$2:$X$3,2)),IF(AND($AF110&gt;=200,$AF110&lt;500),VLOOKUP($AF110,Opto_Req!$A$2:$L$14,9),"")))</f>
        <v/>
      </c>
      <c r="AA110" s="160" t="str">
        <f>IF($D110="","",VLOOKUP($AF110,Opto_Req!$A$2:$L$14,11))</f>
        <v/>
      </c>
      <c r="AB110" s="160" t="str">
        <f>IF(OR($D110="",$F110="",$AC110="",GlobalParameters!$C$12=""),"",IF(AND($AF110&gt;=100,$AF110&lt;500),MIN(VLOOKUP($AF110,Opto_Req!$A$2:$M$14,12),$AC110-VLOOKUP($AF110,Opto_Req!$A$2:$M$14,13)),IF(AND($AF110&gt;=500,$AF110&lt;600),$AC110,"")))</f>
        <v/>
      </c>
      <c r="AC110" s="283"/>
      <c r="AD110" s="283"/>
      <c r="AE110" s="159"/>
      <c r="AF110" s="134" t="e">
        <f>VLOOKUP($D110,Opto_Req!$P$2:$Q$6,2)+IF(VLOOKUP($D110,Opto_Req!$P$2:$Q$6,2)=100,VLOOKUP($F110,Opto_Req!$R$2:$S$4,2)+VLOOKUP(GlobalParameters!$C$12,Opto_Req!$T$2:$U$4,2),0)</f>
        <v>#N/A</v>
      </c>
    </row>
    <row r="111" spans="1:32" x14ac:dyDescent="0.25">
      <c r="A111" s="133"/>
      <c r="B111" s="283"/>
      <c r="C111" s="283"/>
      <c r="D111" s="284"/>
      <c r="E111" s="284"/>
      <c r="F111" s="284"/>
      <c r="G111" s="287"/>
      <c r="H111" s="166" t="str">
        <f t="shared" si="6"/>
        <v/>
      </c>
      <c r="I111" s="156" t="str">
        <f>IF(OR($D111="",$F111=""),"",VLOOKUP($AF111,Opto_Req!$A$2:$L$814,5))</f>
        <v/>
      </c>
      <c r="J111" s="285"/>
      <c r="K111" s="155" t="str">
        <f t="shared" si="7"/>
        <v/>
      </c>
      <c r="L111" s="156" t="str">
        <f>IF($D111="","",VLOOKUP($AF111,Opto_Req!$A$2:$L$14,8))</f>
        <v/>
      </c>
      <c r="M111" s="287"/>
      <c r="N111" s="166" t="str">
        <f>IF(OR($D111="",$X111="",$O111=""),"",IF($AF111&gt;=200,IF($S111&lt;=$AA111,$X111*$O111,IF(AND($S111&gt;$AA111,$S111&lt;=$AB111),MAX($O111*($X111-(VLOOKUP($AF111,Opto_Req!$A$2:$L$14,10)*($S111-$AA111))),0),0)),""))</f>
        <v/>
      </c>
      <c r="O111" s="156" t="str">
        <f>IF($D111="","",VLOOKUP($AF111,Opto_Req!$A$2:$L$14,7))</f>
        <v/>
      </c>
      <c r="P111" s="286"/>
      <c r="Q111" s="162" t="str">
        <f t="shared" si="8"/>
        <v/>
      </c>
      <c r="R111" s="156" t="str">
        <f>IF(OR($D111="",$F111=""),"",VLOOKUP($AF111,Opto_Req!$A$2:$L$14,6))</f>
        <v/>
      </c>
      <c r="S111" s="157" t="str">
        <f t="shared" si="9"/>
        <v/>
      </c>
      <c r="T111" s="158" t="str">
        <f>IF(OR($D111="",$F111="",GlobalParameters!$C$12=""),"",$AB111)</f>
        <v/>
      </c>
      <c r="U111" s="159"/>
      <c r="V111" s="286"/>
      <c r="W111" s="283"/>
      <c r="X111" s="286"/>
      <c r="Y111" s="286"/>
      <c r="Z111" s="160" t="str">
        <f>IF($D111="","",IF(AND($AF111&gt;=100,$AF111&lt;200),IF($E111="","",VLOOKUP($E111,Opto_Req!$W$2:$X$3,2)),IF(AND($AF111&gt;=200,$AF111&lt;500),VLOOKUP($AF111,Opto_Req!$A$2:$L$14,9),"")))</f>
        <v/>
      </c>
      <c r="AA111" s="160" t="str">
        <f>IF($D111="","",VLOOKUP($AF111,Opto_Req!$A$2:$L$14,11))</f>
        <v/>
      </c>
      <c r="AB111" s="160" t="str">
        <f>IF(OR($D111="",$F111="",$AC111="",GlobalParameters!$C$12=""),"",IF(AND($AF111&gt;=100,$AF111&lt;500),MIN(VLOOKUP($AF111,Opto_Req!$A$2:$M$14,12),$AC111-VLOOKUP($AF111,Opto_Req!$A$2:$M$14,13)),IF(AND($AF111&gt;=500,$AF111&lt;600),$AC111,"")))</f>
        <v/>
      </c>
      <c r="AC111" s="283"/>
      <c r="AD111" s="283"/>
      <c r="AE111" s="159"/>
      <c r="AF111" s="134" t="e">
        <f>VLOOKUP($D111,Opto_Req!$P$2:$Q$6,2)+IF(VLOOKUP($D111,Opto_Req!$P$2:$Q$6,2)=100,VLOOKUP($F111,Opto_Req!$R$2:$S$4,2)+VLOOKUP(GlobalParameters!$C$12,Opto_Req!$T$2:$U$4,2),0)</f>
        <v>#N/A</v>
      </c>
    </row>
    <row r="112" spans="1:32" x14ac:dyDescent="0.25">
      <c r="A112" s="133"/>
      <c r="B112" s="283"/>
      <c r="C112" s="283"/>
      <c r="D112" s="284"/>
      <c r="E112" s="284"/>
      <c r="F112" s="284"/>
      <c r="G112" s="287"/>
      <c r="H112" s="166" t="str">
        <f t="shared" si="6"/>
        <v/>
      </c>
      <c r="I112" s="156" t="str">
        <f>IF(OR($D112="",$F112=""),"",VLOOKUP($AF112,Opto_Req!$A$2:$L$814,5))</f>
        <v/>
      </c>
      <c r="J112" s="285"/>
      <c r="K112" s="155" t="str">
        <f t="shared" si="7"/>
        <v/>
      </c>
      <c r="L112" s="156" t="str">
        <f>IF($D112="","",VLOOKUP($AF112,Opto_Req!$A$2:$L$14,8))</f>
        <v/>
      </c>
      <c r="M112" s="287"/>
      <c r="N112" s="166" t="str">
        <f>IF(OR($D112="",$X112="",$O112=""),"",IF($AF112&gt;=200,IF($S112&lt;=$AA112,$X112*$O112,IF(AND($S112&gt;$AA112,$S112&lt;=$AB112),MAX($O112*($X112-(VLOOKUP($AF112,Opto_Req!$A$2:$L$14,10)*($S112-$AA112))),0),0)),""))</f>
        <v/>
      </c>
      <c r="O112" s="156" t="str">
        <f>IF($D112="","",VLOOKUP($AF112,Opto_Req!$A$2:$L$14,7))</f>
        <v/>
      </c>
      <c r="P112" s="286"/>
      <c r="Q112" s="162" t="str">
        <f t="shared" si="8"/>
        <v/>
      </c>
      <c r="R112" s="156" t="str">
        <f>IF(OR($D112="",$F112=""),"",VLOOKUP($AF112,Opto_Req!$A$2:$L$14,6))</f>
        <v/>
      </c>
      <c r="S112" s="157" t="str">
        <f t="shared" si="9"/>
        <v/>
      </c>
      <c r="T112" s="158" t="str">
        <f>IF(OR($D112="",$F112="",GlobalParameters!$C$12=""),"",$AB112)</f>
        <v/>
      </c>
      <c r="U112" s="159"/>
      <c r="V112" s="286"/>
      <c r="W112" s="283"/>
      <c r="X112" s="286"/>
      <c r="Y112" s="286"/>
      <c r="Z112" s="160" t="str">
        <f>IF($D112="","",IF(AND($AF112&gt;=100,$AF112&lt;200),IF($E112="","",VLOOKUP($E112,Opto_Req!$W$2:$X$3,2)),IF(AND($AF112&gt;=200,$AF112&lt;500),VLOOKUP($AF112,Opto_Req!$A$2:$L$14,9),"")))</f>
        <v/>
      </c>
      <c r="AA112" s="160" t="str">
        <f>IF($D112="","",VLOOKUP($AF112,Opto_Req!$A$2:$L$14,11))</f>
        <v/>
      </c>
      <c r="AB112" s="160" t="str">
        <f>IF(OR($D112="",$F112="",$AC112="",GlobalParameters!$C$12=""),"",IF(AND($AF112&gt;=100,$AF112&lt;500),MIN(VLOOKUP($AF112,Opto_Req!$A$2:$M$14,12),$AC112-VLOOKUP($AF112,Opto_Req!$A$2:$M$14,13)),IF(AND($AF112&gt;=500,$AF112&lt;600),$AC112,"")))</f>
        <v/>
      </c>
      <c r="AC112" s="283"/>
      <c r="AD112" s="283"/>
      <c r="AE112" s="159"/>
      <c r="AF112" s="134" t="e">
        <f>VLOOKUP($D112,Opto_Req!$P$2:$Q$6,2)+IF(VLOOKUP($D112,Opto_Req!$P$2:$Q$6,2)=100,VLOOKUP($F112,Opto_Req!$R$2:$S$4,2)+VLOOKUP(GlobalParameters!$C$12,Opto_Req!$T$2:$U$4,2),0)</f>
        <v>#N/A</v>
      </c>
    </row>
    <row r="113" spans="1:32" x14ac:dyDescent="0.25">
      <c r="A113" s="133"/>
      <c r="B113" s="283"/>
      <c r="C113" s="283"/>
      <c r="D113" s="284"/>
      <c r="E113" s="284"/>
      <c r="F113" s="284"/>
      <c r="G113" s="287"/>
      <c r="H113" s="166" t="str">
        <f t="shared" si="6"/>
        <v/>
      </c>
      <c r="I113" s="156" t="str">
        <f>IF(OR($D113="",$F113=""),"",VLOOKUP($AF113,Opto_Req!$A$2:$L$814,5))</f>
        <v/>
      </c>
      <c r="J113" s="285"/>
      <c r="K113" s="155" t="str">
        <f t="shared" si="7"/>
        <v/>
      </c>
      <c r="L113" s="156" t="str">
        <f>IF($D113="","",VLOOKUP($AF113,Opto_Req!$A$2:$L$14,8))</f>
        <v/>
      </c>
      <c r="M113" s="287"/>
      <c r="N113" s="166" t="str">
        <f>IF(OR($D113="",$X113="",$O113=""),"",IF($AF113&gt;=200,IF($S113&lt;=$AA113,$X113*$O113,IF(AND($S113&gt;$AA113,$S113&lt;=$AB113),MAX($O113*($X113-(VLOOKUP($AF113,Opto_Req!$A$2:$L$14,10)*($S113-$AA113))),0),0)),""))</f>
        <v/>
      </c>
      <c r="O113" s="156" t="str">
        <f>IF($D113="","",VLOOKUP($AF113,Opto_Req!$A$2:$L$14,7))</f>
        <v/>
      </c>
      <c r="P113" s="286"/>
      <c r="Q113" s="162" t="str">
        <f t="shared" si="8"/>
        <v/>
      </c>
      <c r="R113" s="156" t="str">
        <f>IF(OR($D113="",$F113=""),"",VLOOKUP($AF113,Opto_Req!$A$2:$L$14,6))</f>
        <v/>
      </c>
      <c r="S113" s="157" t="str">
        <f t="shared" si="9"/>
        <v/>
      </c>
      <c r="T113" s="158" t="str">
        <f>IF(OR($D113="",$F113="",GlobalParameters!$C$12=""),"",$AB113)</f>
        <v/>
      </c>
      <c r="U113" s="159"/>
      <c r="V113" s="286"/>
      <c r="W113" s="283"/>
      <c r="X113" s="286"/>
      <c r="Y113" s="286"/>
      <c r="Z113" s="160" t="str">
        <f>IF($D113="","",IF(AND($AF113&gt;=100,$AF113&lt;200),IF($E113="","",VLOOKUP($E113,Opto_Req!$W$2:$X$3,2)),IF(AND($AF113&gt;=200,$AF113&lt;500),VLOOKUP($AF113,Opto_Req!$A$2:$L$14,9),"")))</f>
        <v/>
      </c>
      <c r="AA113" s="160" t="str">
        <f>IF($D113="","",VLOOKUP($AF113,Opto_Req!$A$2:$L$14,11))</f>
        <v/>
      </c>
      <c r="AB113" s="160" t="str">
        <f>IF(OR($D113="",$F113="",$AC113="",GlobalParameters!$C$12=""),"",IF(AND($AF113&gt;=100,$AF113&lt;500),MIN(VLOOKUP($AF113,Opto_Req!$A$2:$M$14,12),$AC113-VLOOKUP($AF113,Opto_Req!$A$2:$M$14,13)),IF(AND($AF113&gt;=500,$AF113&lt;600),$AC113,"")))</f>
        <v/>
      </c>
      <c r="AC113" s="283"/>
      <c r="AD113" s="283"/>
      <c r="AE113" s="159"/>
      <c r="AF113" s="134" t="e">
        <f>VLOOKUP($D113,Opto_Req!$P$2:$Q$6,2)+IF(VLOOKUP($D113,Opto_Req!$P$2:$Q$6,2)=100,VLOOKUP($F113,Opto_Req!$R$2:$S$4,2)+VLOOKUP(GlobalParameters!$C$12,Opto_Req!$T$2:$U$4,2),0)</f>
        <v>#N/A</v>
      </c>
    </row>
    <row r="114" spans="1:32" x14ac:dyDescent="0.25">
      <c r="A114" s="133"/>
      <c r="B114" s="283"/>
      <c r="C114" s="283"/>
      <c r="D114" s="284"/>
      <c r="E114" s="284"/>
      <c r="F114" s="284"/>
      <c r="G114" s="287"/>
      <c r="H114" s="166" t="str">
        <f t="shared" si="6"/>
        <v/>
      </c>
      <c r="I114" s="156" t="str">
        <f>IF(OR($D114="",$F114=""),"",VLOOKUP($AF114,Opto_Req!$A$2:$L$814,5))</f>
        <v/>
      </c>
      <c r="J114" s="285"/>
      <c r="K114" s="155" t="str">
        <f t="shared" si="7"/>
        <v/>
      </c>
      <c r="L114" s="156" t="str">
        <f>IF($D114="","",VLOOKUP($AF114,Opto_Req!$A$2:$L$14,8))</f>
        <v/>
      </c>
      <c r="M114" s="287"/>
      <c r="N114" s="166" t="str">
        <f>IF(OR($D114="",$X114="",$O114=""),"",IF($AF114&gt;=200,IF($S114&lt;=$AA114,$X114*$O114,IF(AND($S114&gt;$AA114,$S114&lt;=$AB114),MAX($O114*($X114-(VLOOKUP($AF114,Opto_Req!$A$2:$L$14,10)*($S114-$AA114))),0),0)),""))</f>
        <v/>
      </c>
      <c r="O114" s="156" t="str">
        <f>IF($D114="","",VLOOKUP($AF114,Opto_Req!$A$2:$L$14,7))</f>
        <v/>
      </c>
      <c r="P114" s="286"/>
      <c r="Q114" s="162" t="str">
        <f t="shared" si="8"/>
        <v/>
      </c>
      <c r="R114" s="156" t="str">
        <f>IF(OR($D114="",$F114=""),"",VLOOKUP($AF114,Opto_Req!$A$2:$L$14,6))</f>
        <v/>
      </c>
      <c r="S114" s="157" t="str">
        <f t="shared" si="9"/>
        <v/>
      </c>
      <c r="T114" s="158" t="str">
        <f>IF(OR($D114="",$F114="",GlobalParameters!$C$12=""),"",$AB114)</f>
        <v/>
      </c>
      <c r="U114" s="159"/>
      <c r="V114" s="286"/>
      <c r="W114" s="283"/>
      <c r="X114" s="286"/>
      <c r="Y114" s="286"/>
      <c r="Z114" s="160" t="str">
        <f>IF($D114="","",IF(AND($AF114&gt;=100,$AF114&lt;200),IF($E114="","",VLOOKUP($E114,Opto_Req!$W$2:$X$3,2)),IF(AND($AF114&gt;=200,$AF114&lt;500),VLOOKUP($AF114,Opto_Req!$A$2:$L$14,9),"")))</f>
        <v/>
      </c>
      <c r="AA114" s="160" t="str">
        <f>IF($D114="","",VLOOKUP($AF114,Opto_Req!$A$2:$L$14,11))</f>
        <v/>
      </c>
      <c r="AB114" s="160" t="str">
        <f>IF(OR($D114="",$F114="",$AC114="",GlobalParameters!$C$12=""),"",IF(AND($AF114&gt;=100,$AF114&lt;500),MIN(VLOOKUP($AF114,Opto_Req!$A$2:$M$14,12),$AC114-VLOOKUP($AF114,Opto_Req!$A$2:$M$14,13)),IF(AND($AF114&gt;=500,$AF114&lt;600),$AC114,"")))</f>
        <v/>
      </c>
      <c r="AC114" s="283"/>
      <c r="AD114" s="283"/>
      <c r="AE114" s="159"/>
      <c r="AF114" s="134" t="e">
        <f>VLOOKUP($D114,Opto_Req!$P$2:$Q$6,2)+IF(VLOOKUP($D114,Opto_Req!$P$2:$Q$6,2)=100,VLOOKUP($F114,Opto_Req!$R$2:$S$4,2)+VLOOKUP(GlobalParameters!$C$12,Opto_Req!$T$2:$U$4,2),0)</f>
        <v>#N/A</v>
      </c>
    </row>
    <row r="115" spans="1:32" x14ac:dyDescent="0.25">
      <c r="A115" s="133"/>
      <c r="B115" s="283"/>
      <c r="C115" s="283"/>
      <c r="D115" s="284"/>
      <c r="E115" s="284"/>
      <c r="F115" s="284"/>
      <c r="G115" s="287"/>
      <c r="H115" s="166" t="str">
        <f t="shared" si="6"/>
        <v/>
      </c>
      <c r="I115" s="156" t="str">
        <f>IF(OR($D115="",$F115=""),"",VLOOKUP($AF115,Opto_Req!$A$2:$L$814,5))</f>
        <v/>
      </c>
      <c r="J115" s="285"/>
      <c r="K115" s="155" t="str">
        <f t="shared" si="7"/>
        <v/>
      </c>
      <c r="L115" s="156" t="str">
        <f>IF($D115="","",VLOOKUP($AF115,Opto_Req!$A$2:$L$14,8))</f>
        <v/>
      </c>
      <c r="M115" s="287"/>
      <c r="N115" s="166" t="str">
        <f>IF(OR($D115="",$X115="",$O115=""),"",IF($AF115&gt;=200,IF($S115&lt;=$AA115,$X115*$O115,IF(AND($S115&gt;$AA115,$S115&lt;=$AB115),MAX($O115*($X115-(VLOOKUP($AF115,Opto_Req!$A$2:$L$14,10)*($S115-$AA115))),0),0)),""))</f>
        <v/>
      </c>
      <c r="O115" s="156" t="str">
        <f>IF($D115="","",VLOOKUP($AF115,Opto_Req!$A$2:$L$14,7))</f>
        <v/>
      </c>
      <c r="P115" s="286"/>
      <c r="Q115" s="162" t="str">
        <f t="shared" si="8"/>
        <v/>
      </c>
      <c r="R115" s="156" t="str">
        <f>IF(OR($D115="",$F115=""),"",VLOOKUP($AF115,Opto_Req!$A$2:$L$14,6))</f>
        <v/>
      </c>
      <c r="S115" s="157" t="str">
        <f t="shared" si="9"/>
        <v/>
      </c>
      <c r="T115" s="158" t="str">
        <f>IF(OR($D115="",$F115="",GlobalParameters!$C$12=""),"",$AB115)</f>
        <v/>
      </c>
      <c r="U115" s="159"/>
      <c r="V115" s="286"/>
      <c r="W115" s="283"/>
      <c r="X115" s="286"/>
      <c r="Y115" s="286"/>
      <c r="Z115" s="160" t="str">
        <f>IF($D115="","",IF(AND($AF115&gt;=100,$AF115&lt;200),IF($E115="","",VLOOKUP($E115,Opto_Req!$W$2:$X$3,2)),IF(AND($AF115&gt;=200,$AF115&lt;500),VLOOKUP($AF115,Opto_Req!$A$2:$L$14,9),"")))</f>
        <v/>
      </c>
      <c r="AA115" s="160" t="str">
        <f>IF($D115="","",VLOOKUP($AF115,Opto_Req!$A$2:$L$14,11))</f>
        <v/>
      </c>
      <c r="AB115" s="160" t="str">
        <f>IF(OR($D115="",$F115="",$AC115="",GlobalParameters!$C$12=""),"",IF(AND($AF115&gt;=100,$AF115&lt;500),MIN(VLOOKUP($AF115,Opto_Req!$A$2:$M$14,12),$AC115-VLOOKUP($AF115,Opto_Req!$A$2:$M$14,13)),IF(AND($AF115&gt;=500,$AF115&lt;600),$AC115,"")))</f>
        <v/>
      </c>
      <c r="AC115" s="283"/>
      <c r="AD115" s="283"/>
      <c r="AE115" s="159"/>
      <c r="AF115" s="134" t="e">
        <f>VLOOKUP($D115,Opto_Req!$P$2:$Q$6,2)+IF(VLOOKUP($D115,Opto_Req!$P$2:$Q$6,2)=100,VLOOKUP($F115,Opto_Req!$R$2:$S$4,2)+VLOOKUP(GlobalParameters!$C$12,Opto_Req!$T$2:$U$4,2),0)</f>
        <v>#N/A</v>
      </c>
    </row>
    <row r="116" spans="1:32" x14ac:dyDescent="0.25">
      <c r="A116" s="133"/>
      <c r="B116" s="283"/>
      <c r="C116" s="283"/>
      <c r="D116" s="284"/>
      <c r="E116" s="284"/>
      <c r="F116" s="284"/>
      <c r="G116" s="287"/>
      <c r="H116" s="166" t="str">
        <f t="shared" si="6"/>
        <v/>
      </c>
      <c r="I116" s="156" t="str">
        <f>IF(OR($D116="",$F116=""),"",VLOOKUP($AF116,Opto_Req!$A$2:$L$814,5))</f>
        <v/>
      </c>
      <c r="J116" s="285"/>
      <c r="K116" s="155" t="str">
        <f t="shared" si="7"/>
        <v/>
      </c>
      <c r="L116" s="156" t="str">
        <f>IF($D116="","",VLOOKUP($AF116,Opto_Req!$A$2:$L$14,8))</f>
        <v/>
      </c>
      <c r="M116" s="287"/>
      <c r="N116" s="166" t="str">
        <f>IF(OR($D116="",$X116="",$O116=""),"",IF($AF116&gt;=200,IF($S116&lt;=$AA116,$X116*$O116,IF(AND($S116&gt;$AA116,$S116&lt;=$AB116),MAX($O116*($X116-(VLOOKUP($AF116,Opto_Req!$A$2:$L$14,10)*($S116-$AA116))),0),0)),""))</f>
        <v/>
      </c>
      <c r="O116" s="156" t="str">
        <f>IF($D116="","",VLOOKUP($AF116,Opto_Req!$A$2:$L$14,7))</f>
        <v/>
      </c>
      <c r="P116" s="286"/>
      <c r="Q116" s="162" t="str">
        <f t="shared" si="8"/>
        <v/>
      </c>
      <c r="R116" s="156" t="str">
        <f>IF(OR($D116="",$F116=""),"",VLOOKUP($AF116,Opto_Req!$A$2:$L$14,6))</f>
        <v/>
      </c>
      <c r="S116" s="157" t="str">
        <f t="shared" si="9"/>
        <v/>
      </c>
      <c r="T116" s="158" t="str">
        <f>IF(OR($D116="",$F116="",GlobalParameters!$C$12=""),"",$AB116)</f>
        <v/>
      </c>
      <c r="U116" s="159"/>
      <c r="V116" s="286"/>
      <c r="W116" s="283"/>
      <c r="X116" s="286"/>
      <c r="Y116" s="286"/>
      <c r="Z116" s="160" t="str">
        <f>IF($D116="","",IF(AND($AF116&gt;=100,$AF116&lt;200),IF($E116="","",VLOOKUP($E116,Opto_Req!$W$2:$X$3,2)),IF(AND($AF116&gt;=200,$AF116&lt;500),VLOOKUP($AF116,Opto_Req!$A$2:$L$14,9),"")))</f>
        <v/>
      </c>
      <c r="AA116" s="160" t="str">
        <f>IF($D116="","",VLOOKUP($AF116,Opto_Req!$A$2:$L$14,11))</f>
        <v/>
      </c>
      <c r="AB116" s="160" t="str">
        <f>IF(OR($D116="",$F116="",$AC116="",GlobalParameters!$C$12=""),"",IF(AND($AF116&gt;=100,$AF116&lt;500),MIN(VLOOKUP($AF116,Opto_Req!$A$2:$M$14,12),$AC116-VLOOKUP($AF116,Opto_Req!$A$2:$M$14,13)),IF(AND($AF116&gt;=500,$AF116&lt;600),$AC116,"")))</f>
        <v/>
      </c>
      <c r="AC116" s="283"/>
      <c r="AD116" s="283"/>
      <c r="AE116" s="159"/>
      <c r="AF116" s="134" t="e">
        <f>VLOOKUP($D116,Opto_Req!$P$2:$Q$6,2)+IF(VLOOKUP($D116,Opto_Req!$P$2:$Q$6,2)=100,VLOOKUP($F116,Opto_Req!$R$2:$S$4,2)+VLOOKUP(GlobalParameters!$C$12,Opto_Req!$T$2:$U$4,2),0)</f>
        <v>#N/A</v>
      </c>
    </row>
    <row r="117" spans="1:32" x14ac:dyDescent="0.25">
      <c r="A117" s="133"/>
      <c r="B117" s="283"/>
      <c r="C117" s="283"/>
      <c r="D117" s="284"/>
      <c r="E117" s="284"/>
      <c r="F117" s="284"/>
      <c r="G117" s="287"/>
      <c r="H117" s="166" t="str">
        <f t="shared" si="6"/>
        <v/>
      </c>
      <c r="I117" s="156" t="str">
        <f>IF(OR($D117="",$F117=""),"",VLOOKUP($AF117,Opto_Req!$A$2:$L$814,5))</f>
        <v/>
      </c>
      <c r="J117" s="285"/>
      <c r="K117" s="155" t="str">
        <f t="shared" si="7"/>
        <v/>
      </c>
      <c r="L117" s="156" t="str">
        <f>IF($D117="","",VLOOKUP($AF117,Opto_Req!$A$2:$L$14,8))</f>
        <v/>
      </c>
      <c r="M117" s="287"/>
      <c r="N117" s="166" t="str">
        <f>IF(OR($D117="",$X117="",$O117=""),"",IF($AF117&gt;=200,IF($S117&lt;=$AA117,$X117*$O117,IF(AND($S117&gt;$AA117,$S117&lt;=$AB117),MAX($O117*($X117-(VLOOKUP($AF117,Opto_Req!$A$2:$L$14,10)*($S117-$AA117))),0),0)),""))</f>
        <v/>
      </c>
      <c r="O117" s="156" t="str">
        <f>IF($D117="","",VLOOKUP($AF117,Opto_Req!$A$2:$L$14,7))</f>
        <v/>
      </c>
      <c r="P117" s="286"/>
      <c r="Q117" s="162" t="str">
        <f t="shared" si="8"/>
        <v/>
      </c>
      <c r="R117" s="156" t="str">
        <f>IF(OR($D117="",$F117=""),"",VLOOKUP($AF117,Opto_Req!$A$2:$L$14,6))</f>
        <v/>
      </c>
      <c r="S117" s="157" t="str">
        <f t="shared" si="9"/>
        <v/>
      </c>
      <c r="T117" s="158" t="str">
        <f>IF(OR($D117="",$F117="",GlobalParameters!$C$12=""),"",$AB117)</f>
        <v/>
      </c>
      <c r="U117" s="159"/>
      <c r="V117" s="286"/>
      <c r="W117" s="283"/>
      <c r="X117" s="286"/>
      <c r="Y117" s="286"/>
      <c r="Z117" s="160" t="str">
        <f>IF($D117="","",IF(AND($AF117&gt;=100,$AF117&lt;200),IF($E117="","",VLOOKUP($E117,Opto_Req!$W$2:$X$3,2)),IF(AND($AF117&gt;=200,$AF117&lt;500),VLOOKUP($AF117,Opto_Req!$A$2:$L$14,9),"")))</f>
        <v/>
      </c>
      <c r="AA117" s="160" t="str">
        <f>IF($D117="","",VLOOKUP($AF117,Opto_Req!$A$2:$L$14,11))</f>
        <v/>
      </c>
      <c r="AB117" s="160" t="str">
        <f>IF(OR($D117="",$F117="",$AC117="",GlobalParameters!$C$12=""),"",IF(AND($AF117&gt;=100,$AF117&lt;500),MIN(VLOOKUP($AF117,Opto_Req!$A$2:$M$14,12),$AC117-VLOOKUP($AF117,Opto_Req!$A$2:$M$14,13)),IF(AND($AF117&gt;=500,$AF117&lt;600),$AC117,"")))</f>
        <v/>
      </c>
      <c r="AC117" s="283"/>
      <c r="AD117" s="283"/>
      <c r="AE117" s="159"/>
      <c r="AF117" s="134" t="e">
        <f>VLOOKUP($D117,Opto_Req!$P$2:$Q$6,2)+IF(VLOOKUP($D117,Opto_Req!$P$2:$Q$6,2)=100,VLOOKUP($F117,Opto_Req!$R$2:$S$4,2)+VLOOKUP(GlobalParameters!$C$12,Opto_Req!$T$2:$U$4,2),0)</f>
        <v>#N/A</v>
      </c>
    </row>
    <row r="118" spans="1:32" x14ac:dyDescent="0.25">
      <c r="A118" s="133"/>
      <c r="B118" s="283"/>
      <c r="C118" s="283"/>
      <c r="D118" s="284"/>
      <c r="E118" s="284"/>
      <c r="F118" s="284"/>
      <c r="G118" s="287"/>
      <c r="H118" s="166" t="str">
        <f t="shared" si="6"/>
        <v/>
      </c>
      <c r="I118" s="156" t="str">
        <f>IF(OR($D118="",$F118=""),"",VLOOKUP($AF118,Opto_Req!$A$2:$L$814,5))</f>
        <v/>
      </c>
      <c r="J118" s="285"/>
      <c r="K118" s="155" t="str">
        <f t="shared" si="7"/>
        <v/>
      </c>
      <c r="L118" s="156" t="str">
        <f>IF($D118="","",VLOOKUP($AF118,Opto_Req!$A$2:$L$14,8))</f>
        <v/>
      </c>
      <c r="M118" s="287"/>
      <c r="N118" s="166" t="str">
        <f>IF(OR($D118="",$X118="",$O118=""),"",IF($AF118&gt;=200,IF($S118&lt;=$AA118,$X118*$O118,IF(AND($S118&gt;$AA118,$S118&lt;=$AB118),MAX($O118*($X118-(VLOOKUP($AF118,Opto_Req!$A$2:$L$14,10)*($S118-$AA118))),0),0)),""))</f>
        <v/>
      </c>
      <c r="O118" s="156" t="str">
        <f>IF($D118="","",VLOOKUP($AF118,Opto_Req!$A$2:$L$14,7))</f>
        <v/>
      </c>
      <c r="P118" s="286"/>
      <c r="Q118" s="162" t="str">
        <f t="shared" si="8"/>
        <v/>
      </c>
      <c r="R118" s="156" t="str">
        <f>IF(OR($D118="",$F118=""),"",VLOOKUP($AF118,Opto_Req!$A$2:$L$14,6))</f>
        <v/>
      </c>
      <c r="S118" s="157" t="str">
        <f t="shared" si="9"/>
        <v/>
      </c>
      <c r="T118" s="158" t="str">
        <f>IF(OR($D118="",$F118="",GlobalParameters!$C$12=""),"",$AB118)</f>
        <v/>
      </c>
      <c r="U118" s="159"/>
      <c r="V118" s="286"/>
      <c r="W118" s="283"/>
      <c r="X118" s="286"/>
      <c r="Y118" s="286"/>
      <c r="Z118" s="160" t="str">
        <f>IF($D118="","",IF(AND($AF118&gt;=100,$AF118&lt;200),IF($E118="","",VLOOKUP($E118,Opto_Req!$W$2:$X$3,2)),IF(AND($AF118&gt;=200,$AF118&lt;500),VLOOKUP($AF118,Opto_Req!$A$2:$L$14,9),"")))</f>
        <v/>
      </c>
      <c r="AA118" s="160" t="str">
        <f>IF($D118="","",VLOOKUP($AF118,Opto_Req!$A$2:$L$14,11))</f>
        <v/>
      </c>
      <c r="AB118" s="160" t="str">
        <f>IF(OR($D118="",$F118="",$AC118="",GlobalParameters!$C$12=""),"",IF(AND($AF118&gt;=100,$AF118&lt;500),MIN(VLOOKUP($AF118,Opto_Req!$A$2:$M$14,12),$AC118-VLOOKUP($AF118,Opto_Req!$A$2:$M$14,13)),IF(AND($AF118&gt;=500,$AF118&lt;600),$AC118,"")))</f>
        <v/>
      </c>
      <c r="AC118" s="283"/>
      <c r="AD118" s="283"/>
      <c r="AE118" s="159"/>
      <c r="AF118" s="134" t="e">
        <f>VLOOKUP($D118,Opto_Req!$P$2:$Q$6,2)+IF(VLOOKUP($D118,Opto_Req!$P$2:$Q$6,2)=100,VLOOKUP($F118,Opto_Req!$R$2:$S$4,2)+VLOOKUP(GlobalParameters!$C$12,Opto_Req!$T$2:$U$4,2),0)</f>
        <v>#N/A</v>
      </c>
    </row>
    <row r="119" spans="1:32" x14ac:dyDescent="0.25">
      <c r="A119" s="133"/>
      <c r="B119" s="283"/>
      <c r="C119" s="283"/>
      <c r="D119" s="284"/>
      <c r="E119" s="284"/>
      <c r="F119" s="284"/>
      <c r="G119" s="287"/>
      <c r="H119" s="166" t="str">
        <f t="shared" si="6"/>
        <v/>
      </c>
      <c r="I119" s="156" t="str">
        <f>IF(OR($D119="",$F119=""),"",VLOOKUP($AF119,Opto_Req!$A$2:$L$814,5))</f>
        <v/>
      </c>
      <c r="J119" s="285"/>
      <c r="K119" s="155" t="str">
        <f t="shared" si="7"/>
        <v/>
      </c>
      <c r="L119" s="156" t="str">
        <f>IF($D119="","",VLOOKUP($AF119,Opto_Req!$A$2:$L$14,8))</f>
        <v/>
      </c>
      <c r="M119" s="287"/>
      <c r="N119" s="166" t="str">
        <f>IF(OR($D119="",$X119="",$O119=""),"",IF($AF119&gt;=200,IF($S119&lt;=$AA119,$X119*$O119,IF(AND($S119&gt;$AA119,$S119&lt;=$AB119),MAX($O119*($X119-(VLOOKUP($AF119,Opto_Req!$A$2:$L$14,10)*($S119-$AA119))),0),0)),""))</f>
        <v/>
      </c>
      <c r="O119" s="156" t="str">
        <f>IF($D119="","",VLOOKUP($AF119,Opto_Req!$A$2:$L$14,7))</f>
        <v/>
      </c>
      <c r="P119" s="286"/>
      <c r="Q119" s="162" t="str">
        <f t="shared" si="8"/>
        <v/>
      </c>
      <c r="R119" s="156" t="str">
        <f>IF(OR($D119="",$F119=""),"",VLOOKUP($AF119,Opto_Req!$A$2:$L$14,6))</f>
        <v/>
      </c>
      <c r="S119" s="157" t="str">
        <f t="shared" si="9"/>
        <v/>
      </c>
      <c r="T119" s="158" t="str">
        <f>IF(OR($D119="",$F119="",GlobalParameters!$C$12=""),"",$AB119)</f>
        <v/>
      </c>
      <c r="U119" s="159"/>
      <c r="V119" s="286"/>
      <c r="W119" s="283"/>
      <c r="X119" s="286"/>
      <c r="Y119" s="286"/>
      <c r="Z119" s="160" t="str">
        <f>IF($D119="","",IF(AND($AF119&gt;=100,$AF119&lt;200),IF($E119="","",VLOOKUP($E119,Opto_Req!$W$2:$X$3,2)),IF(AND($AF119&gt;=200,$AF119&lt;500),VLOOKUP($AF119,Opto_Req!$A$2:$L$14,9),"")))</f>
        <v/>
      </c>
      <c r="AA119" s="160" t="str">
        <f>IF($D119="","",VLOOKUP($AF119,Opto_Req!$A$2:$L$14,11))</f>
        <v/>
      </c>
      <c r="AB119" s="160" t="str">
        <f>IF(OR($D119="",$F119="",$AC119="",GlobalParameters!$C$12=""),"",IF(AND($AF119&gt;=100,$AF119&lt;500),MIN(VLOOKUP($AF119,Opto_Req!$A$2:$M$14,12),$AC119-VLOOKUP($AF119,Opto_Req!$A$2:$M$14,13)),IF(AND($AF119&gt;=500,$AF119&lt;600),$AC119,"")))</f>
        <v/>
      </c>
      <c r="AC119" s="283"/>
      <c r="AD119" s="283"/>
      <c r="AE119" s="159"/>
      <c r="AF119" s="134" t="e">
        <f>VLOOKUP($D119,Opto_Req!$P$2:$Q$6,2)+IF(VLOOKUP($D119,Opto_Req!$P$2:$Q$6,2)=100,VLOOKUP($F119,Opto_Req!$R$2:$S$4,2)+VLOOKUP(GlobalParameters!$C$12,Opto_Req!$T$2:$U$4,2),0)</f>
        <v>#N/A</v>
      </c>
    </row>
    <row r="120" spans="1:32" x14ac:dyDescent="0.25">
      <c r="A120" s="133"/>
      <c r="B120" s="283"/>
      <c r="C120" s="283"/>
      <c r="D120" s="284"/>
      <c r="E120" s="284"/>
      <c r="F120" s="284"/>
      <c r="G120" s="287"/>
      <c r="H120" s="166" t="str">
        <f t="shared" si="6"/>
        <v/>
      </c>
      <c r="I120" s="156" t="str">
        <f>IF(OR($D120="",$F120=""),"",VLOOKUP($AF120,Opto_Req!$A$2:$L$814,5))</f>
        <v/>
      </c>
      <c r="J120" s="285"/>
      <c r="K120" s="155" t="str">
        <f t="shared" si="7"/>
        <v/>
      </c>
      <c r="L120" s="156" t="str">
        <f>IF($D120="","",VLOOKUP($AF120,Opto_Req!$A$2:$L$14,8))</f>
        <v/>
      </c>
      <c r="M120" s="287"/>
      <c r="N120" s="166" t="str">
        <f>IF(OR($D120="",$X120="",$O120=""),"",IF($AF120&gt;=200,IF($S120&lt;=$AA120,$X120*$O120,IF(AND($S120&gt;$AA120,$S120&lt;=$AB120),MAX($O120*($X120-(VLOOKUP($AF120,Opto_Req!$A$2:$L$14,10)*($S120-$AA120))),0),0)),""))</f>
        <v/>
      </c>
      <c r="O120" s="156" t="str">
        <f>IF($D120="","",VLOOKUP($AF120,Opto_Req!$A$2:$L$14,7))</f>
        <v/>
      </c>
      <c r="P120" s="286"/>
      <c r="Q120" s="162" t="str">
        <f t="shared" si="8"/>
        <v/>
      </c>
      <c r="R120" s="156" t="str">
        <f>IF(OR($D120="",$F120=""),"",VLOOKUP($AF120,Opto_Req!$A$2:$L$14,6))</f>
        <v/>
      </c>
      <c r="S120" s="157" t="str">
        <f t="shared" si="9"/>
        <v/>
      </c>
      <c r="T120" s="158" t="str">
        <f>IF(OR($D120="",$F120="",GlobalParameters!$C$12=""),"",$AB120)</f>
        <v/>
      </c>
      <c r="U120" s="159"/>
      <c r="V120" s="286"/>
      <c r="W120" s="283"/>
      <c r="X120" s="286"/>
      <c r="Y120" s="286"/>
      <c r="Z120" s="160" t="str">
        <f>IF($D120="","",IF(AND($AF120&gt;=100,$AF120&lt;200),IF($E120="","",VLOOKUP($E120,Opto_Req!$W$2:$X$3,2)),IF(AND($AF120&gt;=200,$AF120&lt;500),VLOOKUP($AF120,Opto_Req!$A$2:$L$14,9),"")))</f>
        <v/>
      </c>
      <c r="AA120" s="160" t="str">
        <f>IF($D120="","",VLOOKUP($AF120,Opto_Req!$A$2:$L$14,11))</f>
        <v/>
      </c>
      <c r="AB120" s="160" t="str">
        <f>IF(OR($D120="",$F120="",$AC120="",GlobalParameters!$C$12=""),"",IF(AND($AF120&gt;=100,$AF120&lt;500),MIN(VLOOKUP($AF120,Opto_Req!$A$2:$M$14,12),$AC120-VLOOKUP($AF120,Opto_Req!$A$2:$M$14,13)),IF(AND($AF120&gt;=500,$AF120&lt;600),$AC120,"")))</f>
        <v/>
      </c>
      <c r="AC120" s="283"/>
      <c r="AD120" s="283"/>
      <c r="AE120" s="159"/>
      <c r="AF120" s="134" t="e">
        <f>VLOOKUP($D120,Opto_Req!$P$2:$Q$6,2)+IF(VLOOKUP($D120,Opto_Req!$P$2:$Q$6,2)=100,VLOOKUP($F120,Opto_Req!$R$2:$S$4,2)+VLOOKUP(GlobalParameters!$C$12,Opto_Req!$T$2:$U$4,2),0)</f>
        <v>#N/A</v>
      </c>
    </row>
    <row r="121" spans="1:32" x14ac:dyDescent="0.25">
      <c r="A121" s="133"/>
      <c r="B121" s="283"/>
      <c r="C121" s="283"/>
      <c r="D121" s="284"/>
      <c r="E121" s="284"/>
      <c r="F121" s="284"/>
      <c r="G121" s="287"/>
      <c r="H121" s="166" t="str">
        <f t="shared" si="6"/>
        <v/>
      </c>
      <c r="I121" s="156" t="str">
        <f>IF(OR($D121="",$F121=""),"",VLOOKUP($AF121,Opto_Req!$A$2:$L$814,5))</f>
        <v/>
      </c>
      <c r="J121" s="285"/>
      <c r="K121" s="155" t="str">
        <f t="shared" si="7"/>
        <v/>
      </c>
      <c r="L121" s="156" t="str">
        <f>IF($D121="","",VLOOKUP($AF121,Opto_Req!$A$2:$L$14,8))</f>
        <v/>
      </c>
      <c r="M121" s="287"/>
      <c r="N121" s="166" t="str">
        <f>IF(OR($D121="",$X121="",$O121=""),"",IF($AF121&gt;=200,IF($S121&lt;=$AA121,$X121*$O121,IF(AND($S121&gt;$AA121,$S121&lt;=$AB121),MAX($O121*($X121-(VLOOKUP($AF121,Opto_Req!$A$2:$L$14,10)*($S121-$AA121))),0),0)),""))</f>
        <v/>
      </c>
      <c r="O121" s="156" t="str">
        <f>IF($D121="","",VLOOKUP($AF121,Opto_Req!$A$2:$L$14,7))</f>
        <v/>
      </c>
      <c r="P121" s="286"/>
      <c r="Q121" s="162" t="str">
        <f t="shared" si="8"/>
        <v/>
      </c>
      <c r="R121" s="156" t="str">
        <f>IF(OR($D121="",$F121=""),"",VLOOKUP($AF121,Opto_Req!$A$2:$L$14,6))</f>
        <v/>
      </c>
      <c r="S121" s="157" t="str">
        <f t="shared" si="9"/>
        <v/>
      </c>
      <c r="T121" s="158" t="str">
        <f>IF(OR($D121="",$F121="",GlobalParameters!$C$12=""),"",$AB121)</f>
        <v/>
      </c>
      <c r="U121" s="159"/>
      <c r="V121" s="286"/>
      <c r="W121" s="283"/>
      <c r="X121" s="286"/>
      <c r="Y121" s="286"/>
      <c r="Z121" s="160" t="str">
        <f>IF($D121="","",IF(AND($AF121&gt;=100,$AF121&lt;200),IF($E121="","",VLOOKUP($E121,Opto_Req!$W$2:$X$3,2)),IF(AND($AF121&gt;=200,$AF121&lt;500),VLOOKUP($AF121,Opto_Req!$A$2:$L$14,9),"")))</f>
        <v/>
      </c>
      <c r="AA121" s="160" t="str">
        <f>IF($D121="","",VLOOKUP($AF121,Opto_Req!$A$2:$L$14,11))</f>
        <v/>
      </c>
      <c r="AB121" s="160" t="str">
        <f>IF(OR($D121="",$F121="",$AC121="",GlobalParameters!$C$12=""),"",IF(AND($AF121&gt;=100,$AF121&lt;500),MIN(VLOOKUP($AF121,Opto_Req!$A$2:$M$14,12),$AC121-VLOOKUP($AF121,Opto_Req!$A$2:$M$14,13)),IF(AND($AF121&gt;=500,$AF121&lt;600),$AC121,"")))</f>
        <v/>
      </c>
      <c r="AC121" s="283"/>
      <c r="AD121" s="283"/>
      <c r="AE121" s="159"/>
      <c r="AF121" s="134" t="e">
        <f>VLOOKUP($D121,Opto_Req!$P$2:$Q$6,2)+IF(VLOOKUP($D121,Opto_Req!$P$2:$Q$6,2)=100,VLOOKUP($F121,Opto_Req!$R$2:$S$4,2)+VLOOKUP(GlobalParameters!$C$12,Opto_Req!$T$2:$U$4,2),0)</f>
        <v>#N/A</v>
      </c>
    </row>
    <row r="122" spans="1:32" x14ac:dyDescent="0.25">
      <c r="A122" s="133"/>
      <c r="B122" s="283"/>
      <c r="C122" s="283"/>
      <c r="D122" s="284"/>
      <c r="E122" s="284"/>
      <c r="F122" s="284"/>
      <c r="G122" s="287"/>
      <c r="H122" s="166" t="str">
        <f t="shared" si="6"/>
        <v/>
      </c>
      <c r="I122" s="156" t="str">
        <f>IF(OR($D122="",$F122=""),"",VLOOKUP($AF122,Opto_Req!$A$2:$L$814,5))</f>
        <v/>
      </c>
      <c r="J122" s="285"/>
      <c r="K122" s="155" t="str">
        <f t="shared" si="7"/>
        <v/>
      </c>
      <c r="L122" s="156" t="str">
        <f>IF($D122="","",VLOOKUP($AF122,Opto_Req!$A$2:$L$14,8))</f>
        <v/>
      </c>
      <c r="M122" s="287"/>
      <c r="N122" s="166" t="str">
        <f>IF(OR($D122="",$X122="",$O122=""),"",IF($AF122&gt;=200,IF($S122&lt;=$AA122,$X122*$O122,IF(AND($S122&gt;$AA122,$S122&lt;=$AB122),MAX($O122*($X122-(VLOOKUP($AF122,Opto_Req!$A$2:$L$14,10)*($S122-$AA122))),0),0)),""))</f>
        <v/>
      </c>
      <c r="O122" s="156" t="str">
        <f>IF($D122="","",VLOOKUP($AF122,Opto_Req!$A$2:$L$14,7))</f>
        <v/>
      </c>
      <c r="P122" s="286"/>
      <c r="Q122" s="162" t="str">
        <f t="shared" si="8"/>
        <v/>
      </c>
      <c r="R122" s="156" t="str">
        <f>IF(OR($D122="",$F122=""),"",VLOOKUP($AF122,Opto_Req!$A$2:$L$14,6))</f>
        <v/>
      </c>
      <c r="S122" s="157" t="str">
        <f t="shared" si="9"/>
        <v/>
      </c>
      <c r="T122" s="158" t="str">
        <f>IF(OR($D122="",$F122="",GlobalParameters!$C$12=""),"",$AB122)</f>
        <v/>
      </c>
      <c r="U122" s="159"/>
      <c r="V122" s="286"/>
      <c r="W122" s="283"/>
      <c r="X122" s="286"/>
      <c r="Y122" s="286"/>
      <c r="Z122" s="160" t="str">
        <f>IF($D122="","",IF(AND($AF122&gt;=100,$AF122&lt;200),IF($E122="","",VLOOKUP($E122,Opto_Req!$W$2:$X$3,2)),IF(AND($AF122&gt;=200,$AF122&lt;500),VLOOKUP($AF122,Opto_Req!$A$2:$L$14,9),"")))</f>
        <v/>
      </c>
      <c r="AA122" s="160" t="str">
        <f>IF($D122="","",VLOOKUP($AF122,Opto_Req!$A$2:$L$14,11))</f>
        <v/>
      </c>
      <c r="AB122" s="160" t="str">
        <f>IF(OR($D122="",$F122="",$AC122="",GlobalParameters!$C$12=""),"",IF(AND($AF122&gt;=100,$AF122&lt;500),MIN(VLOOKUP($AF122,Opto_Req!$A$2:$M$14,12),$AC122-VLOOKUP($AF122,Opto_Req!$A$2:$M$14,13)),IF(AND($AF122&gt;=500,$AF122&lt;600),$AC122,"")))</f>
        <v/>
      </c>
      <c r="AC122" s="283"/>
      <c r="AD122" s="283"/>
      <c r="AE122" s="159"/>
      <c r="AF122" s="134" t="e">
        <f>VLOOKUP($D122,Opto_Req!$P$2:$Q$6,2)+IF(VLOOKUP($D122,Opto_Req!$P$2:$Q$6,2)=100,VLOOKUP($F122,Opto_Req!$R$2:$S$4,2)+VLOOKUP(GlobalParameters!$C$12,Opto_Req!$T$2:$U$4,2),0)</f>
        <v>#N/A</v>
      </c>
    </row>
    <row r="123" spans="1:32" x14ac:dyDescent="0.25">
      <c r="A123" s="133"/>
      <c r="B123" s="283"/>
      <c r="C123" s="283"/>
      <c r="D123" s="284"/>
      <c r="E123" s="284"/>
      <c r="F123" s="284"/>
      <c r="G123" s="287"/>
      <c r="H123" s="166" t="str">
        <f t="shared" si="6"/>
        <v/>
      </c>
      <c r="I123" s="156" t="str">
        <f>IF(OR($D123="",$F123=""),"",VLOOKUP($AF123,Opto_Req!$A$2:$L$814,5))</f>
        <v/>
      </c>
      <c r="J123" s="285"/>
      <c r="K123" s="155" t="str">
        <f t="shared" si="7"/>
        <v/>
      </c>
      <c r="L123" s="156" t="str">
        <f>IF($D123="","",VLOOKUP($AF123,Opto_Req!$A$2:$L$14,8))</f>
        <v/>
      </c>
      <c r="M123" s="287"/>
      <c r="N123" s="166" t="str">
        <f>IF(OR($D123="",$X123="",$O123=""),"",IF($AF123&gt;=200,IF($S123&lt;=$AA123,$X123*$O123,IF(AND($S123&gt;$AA123,$S123&lt;=$AB123),MAX($O123*($X123-(VLOOKUP($AF123,Opto_Req!$A$2:$L$14,10)*($S123-$AA123))),0),0)),""))</f>
        <v/>
      </c>
      <c r="O123" s="156" t="str">
        <f>IF($D123="","",VLOOKUP($AF123,Opto_Req!$A$2:$L$14,7))</f>
        <v/>
      </c>
      <c r="P123" s="286"/>
      <c r="Q123" s="162" t="str">
        <f t="shared" si="8"/>
        <v/>
      </c>
      <c r="R123" s="156" t="str">
        <f>IF(OR($D123="",$F123=""),"",VLOOKUP($AF123,Opto_Req!$A$2:$L$14,6))</f>
        <v/>
      </c>
      <c r="S123" s="157" t="str">
        <f t="shared" si="9"/>
        <v/>
      </c>
      <c r="T123" s="158" t="str">
        <f>IF(OR($D123="",$F123="",GlobalParameters!$C$12=""),"",$AB123)</f>
        <v/>
      </c>
      <c r="U123" s="159"/>
      <c r="V123" s="286"/>
      <c r="W123" s="283"/>
      <c r="X123" s="286"/>
      <c r="Y123" s="286"/>
      <c r="Z123" s="160" t="str">
        <f>IF($D123="","",IF(AND($AF123&gt;=100,$AF123&lt;200),IF($E123="","",VLOOKUP($E123,Opto_Req!$W$2:$X$3,2)),IF(AND($AF123&gt;=200,$AF123&lt;500),VLOOKUP($AF123,Opto_Req!$A$2:$L$14,9),"")))</f>
        <v/>
      </c>
      <c r="AA123" s="160" t="str">
        <f>IF($D123="","",VLOOKUP($AF123,Opto_Req!$A$2:$L$14,11))</f>
        <v/>
      </c>
      <c r="AB123" s="160" t="str">
        <f>IF(OR($D123="",$F123="",$AC123="",GlobalParameters!$C$12=""),"",IF(AND($AF123&gt;=100,$AF123&lt;500),MIN(VLOOKUP($AF123,Opto_Req!$A$2:$M$14,12),$AC123-VLOOKUP($AF123,Opto_Req!$A$2:$M$14,13)),IF(AND($AF123&gt;=500,$AF123&lt;600),$AC123,"")))</f>
        <v/>
      </c>
      <c r="AC123" s="283"/>
      <c r="AD123" s="283"/>
      <c r="AE123" s="159"/>
      <c r="AF123" s="134" t="e">
        <f>VLOOKUP($D123,Opto_Req!$P$2:$Q$6,2)+IF(VLOOKUP($D123,Opto_Req!$P$2:$Q$6,2)=100,VLOOKUP($F123,Opto_Req!$R$2:$S$4,2)+VLOOKUP(GlobalParameters!$C$12,Opto_Req!$T$2:$U$4,2),0)</f>
        <v>#N/A</v>
      </c>
    </row>
    <row r="124" spans="1:32" x14ac:dyDescent="0.25">
      <c r="A124" s="133"/>
      <c r="B124" s="283"/>
      <c r="C124" s="283"/>
      <c r="D124" s="284"/>
      <c r="E124" s="284"/>
      <c r="F124" s="284"/>
      <c r="G124" s="287"/>
      <c r="H124" s="166" t="str">
        <f t="shared" si="6"/>
        <v/>
      </c>
      <c r="I124" s="156" t="str">
        <f>IF(OR($D124="",$F124=""),"",VLOOKUP($AF124,Opto_Req!$A$2:$L$814,5))</f>
        <v/>
      </c>
      <c r="J124" s="285"/>
      <c r="K124" s="155" t="str">
        <f t="shared" si="7"/>
        <v/>
      </c>
      <c r="L124" s="156" t="str">
        <f>IF($D124="","",VLOOKUP($AF124,Opto_Req!$A$2:$L$14,8))</f>
        <v/>
      </c>
      <c r="M124" s="287"/>
      <c r="N124" s="166" t="str">
        <f>IF(OR($D124="",$X124="",$O124=""),"",IF($AF124&gt;=200,IF($S124&lt;=$AA124,$X124*$O124,IF(AND($S124&gt;$AA124,$S124&lt;=$AB124),MAX($O124*($X124-(VLOOKUP($AF124,Opto_Req!$A$2:$L$14,10)*($S124-$AA124))),0),0)),""))</f>
        <v/>
      </c>
      <c r="O124" s="156" t="str">
        <f>IF($D124="","",VLOOKUP($AF124,Opto_Req!$A$2:$L$14,7))</f>
        <v/>
      </c>
      <c r="P124" s="286"/>
      <c r="Q124" s="162" t="str">
        <f t="shared" si="8"/>
        <v/>
      </c>
      <c r="R124" s="156" t="str">
        <f>IF(OR($D124="",$F124=""),"",VLOOKUP($AF124,Opto_Req!$A$2:$L$14,6))</f>
        <v/>
      </c>
      <c r="S124" s="157" t="str">
        <f t="shared" si="9"/>
        <v/>
      </c>
      <c r="T124" s="158" t="str">
        <f>IF(OR($D124="",$F124="",GlobalParameters!$C$12=""),"",$AB124)</f>
        <v/>
      </c>
      <c r="U124" s="159"/>
      <c r="V124" s="286"/>
      <c r="W124" s="283"/>
      <c r="X124" s="286"/>
      <c r="Y124" s="286"/>
      <c r="Z124" s="160" t="str">
        <f>IF($D124="","",IF(AND($AF124&gt;=100,$AF124&lt;200),IF($E124="","",VLOOKUP($E124,Opto_Req!$W$2:$X$3,2)),IF(AND($AF124&gt;=200,$AF124&lt;500),VLOOKUP($AF124,Opto_Req!$A$2:$L$14,9),"")))</f>
        <v/>
      </c>
      <c r="AA124" s="160" t="str">
        <f>IF($D124="","",VLOOKUP($AF124,Opto_Req!$A$2:$L$14,11))</f>
        <v/>
      </c>
      <c r="AB124" s="160" t="str">
        <f>IF(OR($D124="",$F124="",$AC124="",GlobalParameters!$C$12=""),"",IF(AND($AF124&gt;=100,$AF124&lt;500),MIN(VLOOKUP($AF124,Opto_Req!$A$2:$M$14,12),$AC124-VLOOKUP($AF124,Opto_Req!$A$2:$M$14,13)),IF(AND($AF124&gt;=500,$AF124&lt;600),$AC124,"")))</f>
        <v/>
      </c>
      <c r="AC124" s="283"/>
      <c r="AD124" s="283"/>
      <c r="AE124" s="159"/>
      <c r="AF124" s="134" t="e">
        <f>VLOOKUP($D124,Opto_Req!$P$2:$Q$6,2)+IF(VLOOKUP($D124,Opto_Req!$P$2:$Q$6,2)=100,VLOOKUP($F124,Opto_Req!$R$2:$S$4,2)+VLOOKUP(GlobalParameters!$C$12,Opto_Req!$T$2:$U$4,2),0)</f>
        <v>#N/A</v>
      </c>
    </row>
    <row r="125" spans="1:32" x14ac:dyDescent="0.25">
      <c r="A125" s="133"/>
      <c r="B125" s="283"/>
      <c r="C125" s="283"/>
      <c r="D125" s="284"/>
      <c r="E125" s="284"/>
      <c r="F125" s="284"/>
      <c r="G125" s="287"/>
      <c r="H125" s="166" t="str">
        <f t="shared" si="6"/>
        <v/>
      </c>
      <c r="I125" s="156" t="str">
        <f>IF(OR($D125="",$F125=""),"",VLOOKUP($AF125,Opto_Req!$A$2:$L$814,5))</f>
        <v/>
      </c>
      <c r="J125" s="285"/>
      <c r="K125" s="155" t="str">
        <f t="shared" si="7"/>
        <v/>
      </c>
      <c r="L125" s="156" t="str">
        <f>IF($D125="","",VLOOKUP($AF125,Opto_Req!$A$2:$L$14,8))</f>
        <v/>
      </c>
      <c r="M125" s="287"/>
      <c r="N125" s="166" t="str">
        <f>IF(OR($D125="",$X125="",$O125=""),"",IF($AF125&gt;=200,IF($S125&lt;=$AA125,$X125*$O125,IF(AND($S125&gt;$AA125,$S125&lt;=$AB125),MAX($O125*($X125-(VLOOKUP($AF125,Opto_Req!$A$2:$L$14,10)*($S125-$AA125))),0),0)),""))</f>
        <v/>
      </c>
      <c r="O125" s="156" t="str">
        <f>IF($D125="","",VLOOKUP($AF125,Opto_Req!$A$2:$L$14,7))</f>
        <v/>
      </c>
      <c r="P125" s="286"/>
      <c r="Q125" s="162" t="str">
        <f t="shared" si="8"/>
        <v/>
      </c>
      <c r="R125" s="156" t="str">
        <f>IF(OR($D125="",$F125=""),"",VLOOKUP($AF125,Opto_Req!$A$2:$L$14,6))</f>
        <v/>
      </c>
      <c r="S125" s="157" t="str">
        <f t="shared" si="9"/>
        <v/>
      </c>
      <c r="T125" s="158" t="str">
        <f>IF(OR($D125="",$F125="",GlobalParameters!$C$12=""),"",$AB125)</f>
        <v/>
      </c>
      <c r="U125" s="159"/>
      <c r="V125" s="286"/>
      <c r="W125" s="283"/>
      <c r="X125" s="286"/>
      <c r="Y125" s="286"/>
      <c r="Z125" s="160" t="str">
        <f>IF($D125="","",IF(AND($AF125&gt;=100,$AF125&lt;200),IF($E125="","",VLOOKUP($E125,Opto_Req!$W$2:$X$3,2)),IF(AND($AF125&gt;=200,$AF125&lt;500),VLOOKUP($AF125,Opto_Req!$A$2:$L$14,9),"")))</f>
        <v/>
      </c>
      <c r="AA125" s="160" t="str">
        <f>IF($D125="","",VLOOKUP($AF125,Opto_Req!$A$2:$L$14,11))</f>
        <v/>
      </c>
      <c r="AB125" s="160" t="str">
        <f>IF(OR($D125="",$F125="",$AC125="",GlobalParameters!$C$12=""),"",IF(AND($AF125&gt;=100,$AF125&lt;500),MIN(VLOOKUP($AF125,Opto_Req!$A$2:$M$14,12),$AC125-VLOOKUP($AF125,Opto_Req!$A$2:$M$14,13)),IF(AND($AF125&gt;=500,$AF125&lt;600),$AC125,"")))</f>
        <v/>
      </c>
      <c r="AC125" s="283"/>
      <c r="AD125" s="283"/>
      <c r="AE125" s="159"/>
      <c r="AF125" s="134" t="e">
        <f>VLOOKUP($D125,Opto_Req!$P$2:$Q$6,2)+IF(VLOOKUP($D125,Opto_Req!$P$2:$Q$6,2)=100,VLOOKUP($F125,Opto_Req!$R$2:$S$4,2)+VLOOKUP(GlobalParameters!$C$12,Opto_Req!$T$2:$U$4,2),0)</f>
        <v>#N/A</v>
      </c>
    </row>
    <row r="126" spans="1:32" x14ac:dyDescent="0.25">
      <c r="A126" s="133"/>
      <c r="B126" s="283"/>
      <c r="C126" s="283"/>
      <c r="D126" s="284"/>
      <c r="E126" s="284"/>
      <c r="F126" s="284"/>
      <c r="G126" s="287"/>
      <c r="H126" s="166" t="str">
        <f t="shared" si="6"/>
        <v/>
      </c>
      <c r="I126" s="156" t="str">
        <f>IF(OR($D126="",$F126=""),"",VLOOKUP($AF126,Opto_Req!$A$2:$L$814,5))</f>
        <v/>
      </c>
      <c r="J126" s="285"/>
      <c r="K126" s="155" t="str">
        <f t="shared" si="7"/>
        <v/>
      </c>
      <c r="L126" s="156" t="str">
        <f>IF($D126="","",VLOOKUP($AF126,Opto_Req!$A$2:$L$14,8))</f>
        <v/>
      </c>
      <c r="M126" s="287"/>
      <c r="N126" s="166" t="str">
        <f>IF(OR($D126="",$X126="",$O126=""),"",IF($AF126&gt;=200,IF($S126&lt;=$AA126,$X126*$O126,IF(AND($S126&gt;$AA126,$S126&lt;=$AB126),MAX($O126*($X126-(VLOOKUP($AF126,Opto_Req!$A$2:$L$14,10)*($S126-$AA126))),0),0)),""))</f>
        <v/>
      </c>
      <c r="O126" s="156" t="str">
        <f>IF($D126="","",VLOOKUP($AF126,Opto_Req!$A$2:$L$14,7))</f>
        <v/>
      </c>
      <c r="P126" s="286"/>
      <c r="Q126" s="162" t="str">
        <f t="shared" si="8"/>
        <v/>
      </c>
      <c r="R126" s="156" t="str">
        <f>IF(OR($D126="",$F126=""),"",VLOOKUP($AF126,Opto_Req!$A$2:$L$14,6))</f>
        <v/>
      </c>
      <c r="S126" s="157" t="str">
        <f t="shared" si="9"/>
        <v/>
      </c>
      <c r="T126" s="158" t="str">
        <f>IF(OR($D126="",$F126="",GlobalParameters!$C$12=""),"",$AB126)</f>
        <v/>
      </c>
      <c r="U126" s="159"/>
      <c r="V126" s="286"/>
      <c r="W126" s="283"/>
      <c r="X126" s="286"/>
      <c r="Y126" s="286"/>
      <c r="Z126" s="160" t="str">
        <f>IF($D126="","",IF(AND($AF126&gt;=100,$AF126&lt;200),IF($E126="","",VLOOKUP($E126,Opto_Req!$W$2:$X$3,2)),IF(AND($AF126&gt;=200,$AF126&lt;500),VLOOKUP($AF126,Opto_Req!$A$2:$L$14,9),"")))</f>
        <v/>
      </c>
      <c r="AA126" s="160" t="str">
        <f>IF($D126="","",VLOOKUP($AF126,Opto_Req!$A$2:$L$14,11))</f>
        <v/>
      </c>
      <c r="AB126" s="160" t="str">
        <f>IF(OR($D126="",$F126="",$AC126="",GlobalParameters!$C$12=""),"",IF(AND($AF126&gt;=100,$AF126&lt;500),MIN(VLOOKUP($AF126,Opto_Req!$A$2:$M$14,12),$AC126-VLOOKUP($AF126,Opto_Req!$A$2:$M$14,13)),IF(AND($AF126&gt;=500,$AF126&lt;600),$AC126,"")))</f>
        <v/>
      </c>
      <c r="AC126" s="283"/>
      <c r="AD126" s="283"/>
      <c r="AE126" s="159"/>
      <c r="AF126" s="134" t="e">
        <f>VLOOKUP($D126,Opto_Req!$P$2:$Q$6,2)+IF(VLOOKUP($D126,Opto_Req!$P$2:$Q$6,2)=100,VLOOKUP($F126,Opto_Req!$R$2:$S$4,2)+VLOOKUP(GlobalParameters!$C$12,Opto_Req!$T$2:$U$4,2),0)</f>
        <v>#N/A</v>
      </c>
    </row>
    <row r="127" spans="1:32" x14ac:dyDescent="0.25">
      <c r="A127" s="133"/>
      <c r="B127" s="283"/>
      <c r="C127" s="283"/>
      <c r="D127" s="284"/>
      <c r="E127" s="284"/>
      <c r="F127" s="284"/>
      <c r="G127" s="287"/>
      <c r="H127" s="166" t="str">
        <f t="shared" si="6"/>
        <v/>
      </c>
      <c r="I127" s="156" t="str">
        <f>IF(OR($D127="",$F127=""),"",VLOOKUP($AF127,Opto_Req!$A$2:$L$814,5))</f>
        <v/>
      </c>
      <c r="J127" s="285"/>
      <c r="K127" s="155" t="str">
        <f t="shared" si="7"/>
        <v/>
      </c>
      <c r="L127" s="156" t="str">
        <f>IF($D127="","",VLOOKUP($AF127,Opto_Req!$A$2:$L$14,8))</f>
        <v/>
      </c>
      <c r="M127" s="287"/>
      <c r="N127" s="166" t="str">
        <f>IF(OR($D127="",$X127="",$O127=""),"",IF($AF127&gt;=200,IF($S127&lt;=$AA127,$X127*$O127,IF(AND($S127&gt;$AA127,$S127&lt;=$AB127),MAX($O127*($X127-(VLOOKUP($AF127,Opto_Req!$A$2:$L$14,10)*($S127-$AA127))),0),0)),""))</f>
        <v/>
      </c>
      <c r="O127" s="156" t="str">
        <f>IF($D127="","",VLOOKUP($AF127,Opto_Req!$A$2:$L$14,7))</f>
        <v/>
      </c>
      <c r="P127" s="286"/>
      <c r="Q127" s="162" t="str">
        <f t="shared" si="8"/>
        <v/>
      </c>
      <c r="R127" s="156" t="str">
        <f>IF(OR($D127="",$F127=""),"",VLOOKUP($AF127,Opto_Req!$A$2:$L$14,6))</f>
        <v/>
      </c>
      <c r="S127" s="157" t="str">
        <f t="shared" si="9"/>
        <v/>
      </c>
      <c r="T127" s="158" t="str">
        <f>IF(OR($D127="",$F127="",GlobalParameters!$C$12=""),"",$AB127)</f>
        <v/>
      </c>
      <c r="U127" s="159"/>
      <c r="V127" s="286"/>
      <c r="W127" s="283"/>
      <c r="X127" s="286"/>
      <c r="Y127" s="286"/>
      <c r="Z127" s="160" t="str">
        <f>IF($D127="","",IF(AND($AF127&gt;=100,$AF127&lt;200),IF($E127="","",VLOOKUP($E127,Opto_Req!$W$2:$X$3,2)),IF(AND($AF127&gt;=200,$AF127&lt;500),VLOOKUP($AF127,Opto_Req!$A$2:$L$14,9),"")))</f>
        <v/>
      </c>
      <c r="AA127" s="160" t="str">
        <f>IF($D127="","",VLOOKUP($AF127,Opto_Req!$A$2:$L$14,11))</f>
        <v/>
      </c>
      <c r="AB127" s="160" t="str">
        <f>IF(OR($D127="",$F127="",$AC127="",GlobalParameters!$C$12=""),"",IF(AND($AF127&gt;=100,$AF127&lt;500),MIN(VLOOKUP($AF127,Opto_Req!$A$2:$M$14,12),$AC127-VLOOKUP($AF127,Opto_Req!$A$2:$M$14,13)),IF(AND($AF127&gt;=500,$AF127&lt;600),$AC127,"")))</f>
        <v/>
      </c>
      <c r="AC127" s="283"/>
      <c r="AD127" s="283"/>
      <c r="AE127" s="159"/>
      <c r="AF127" s="134" t="e">
        <f>VLOOKUP($D127,Opto_Req!$P$2:$Q$6,2)+IF(VLOOKUP($D127,Opto_Req!$P$2:$Q$6,2)=100,VLOOKUP($F127,Opto_Req!$R$2:$S$4,2)+VLOOKUP(GlobalParameters!$C$12,Opto_Req!$T$2:$U$4,2),0)</f>
        <v>#N/A</v>
      </c>
    </row>
    <row r="128" spans="1:32" x14ac:dyDescent="0.25">
      <c r="A128" s="133"/>
      <c r="B128" s="283"/>
      <c r="C128" s="283"/>
      <c r="D128" s="284"/>
      <c r="E128" s="284"/>
      <c r="F128" s="284"/>
      <c r="G128" s="287"/>
      <c r="H128" s="166" t="str">
        <f t="shared" si="6"/>
        <v/>
      </c>
      <c r="I128" s="156" t="str">
        <f>IF(OR($D128="",$F128=""),"",VLOOKUP($AF128,Opto_Req!$A$2:$L$814,5))</f>
        <v/>
      </c>
      <c r="J128" s="285"/>
      <c r="K128" s="155" t="str">
        <f t="shared" si="7"/>
        <v/>
      </c>
      <c r="L128" s="156" t="str">
        <f>IF($D128="","",VLOOKUP($AF128,Opto_Req!$A$2:$L$14,8))</f>
        <v/>
      </c>
      <c r="M128" s="287"/>
      <c r="N128" s="166" t="str">
        <f>IF(OR($D128="",$X128="",$O128=""),"",IF($AF128&gt;=200,IF($S128&lt;=$AA128,$X128*$O128,IF(AND($S128&gt;$AA128,$S128&lt;=$AB128),MAX($O128*($X128-(VLOOKUP($AF128,Opto_Req!$A$2:$L$14,10)*($S128-$AA128))),0),0)),""))</f>
        <v/>
      </c>
      <c r="O128" s="156" t="str">
        <f>IF($D128="","",VLOOKUP($AF128,Opto_Req!$A$2:$L$14,7))</f>
        <v/>
      </c>
      <c r="P128" s="286"/>
      <c r="Q128" s="162" t="str">
        <f t="shared" si="8"/>
        <v/>
      </c>
      <c r="R128" s="156" t="str">
        <f>IF(OR($D128="",$F128=""),"",VLOOKUP($AF128,Opto_Req!$A$2:$L$14,6))</f>
        <v/>
      </c>
      <c r="S128" s="157" t="str">
        <f t="shared" si="9"/>
        <v/>
      </c>
      <c r="T128" s="158" t="str">
        <f>IF(OR($D128="",$F128="",GlobalParameters!$C$12=""),"",$AB128)</f>
        <v/>
      </c>
      <c r="U128" s="159"/>
      <c r="V128" s="286"/>
      <c r="W128" s="283"/>
      <c r="X128" s="286"/>
      <c r="Y128" s="286"/>
      <c r="Z128" s="160" t="str">
        <f>IF($D128="","",IF(AND($AF128&gt;=100,$AF128&lt;200),IF($E128="","",VLOOKUP($E128,Opto_Req!$W$2:$X$3,2)),IF(AND($AF128&gt;=200,$AF128&lt;500),VLOOKUP($AF128,Opto_Req!$A$2:$L$14,9),"")))</f>
        <v/>
      </c>
      <c r="AA128" s="160" t="str">
        <f>IF($D128="","",VLOOKUP($AF128,Opto_Req!$A$2:$L$14,11))</f>
        <v/>
      </c>
      <c r="AB128" s="160" t="str">
        <f>IF(OR($D128="",$F128="",$AC128="",GlobalParameters!$C$12=""),"",IF(AND($AF128&gt;=100,$AF128&lt;500),MIN(VLOOKUP($AF128,Opto_Req!$A$2:$M$14,12),$AC128-VLOOKUP($AF128,Opto_Req!$A$2:$M$14,13)),IF(AND($AF128&gt;=500,$AF128&lt;600),$AC128,"")))</f>
        <v/>
      </c>
      <c r="AC128" s="283"/>
      <c r="AD128" s="283"/>
      <c r="AE128" s="159"/>
      <c r="AF128" s="134" t="e">
        <f>VLOOKUP($D128,Opto_Req!$P$2:$Q$6,2)+IF(VLOOKUP($D128,Opto_Req!$P$2:$Q$6,2)=100,VLOOKUP($F128,Opto_Req!$R$2:$S$4,2)+VLOOKUP(GlobalParameters!$C$12,Opto_Req!$T$2:$U$4,2),0)</f>
        <v>#N/A</v>
      </c>
    </row>
    <row r="129" spans="1:32" x14ac:dyDescent="0.25">
      <c r="A129" s="133"/>
      <c r="B129" s="283"/>
      <c r="C129" s="283"/>
      <c r="D129" s="284"/>
      <c r="E129" s="284"/>
      <c r="F129" s="284"/>
      <c r="G129" s="287"/>
      <c r="H129" s="166" t="str">
        <f t="shared" si="6"/>
        <v/>
      </c>
      <c r="I129" s="156" t="str">
        <f>IF(OR($D129="",$F129=""),"",VLOOKUP($AF129,Opto_Req!$A$2:$L$814,5))</f>
        <v/>
      </c>
      <c r="J129" s="285"/>
      <c r="K129" s="155" t="str">
        <f t="shared" si="7"/>
        <v/>
      </c>
      <c r="L129" s="156" t="str">
        <f>IF($D129="","",VLOOKUP($AF129,Opto_Req!$A$2:$L$14,8))</f>
        <v/>
      </c>
      <c r="M129" s="287"/>
      <c r="N129" s="166" t="str">
        <f>IF(OR($D129="",$X129="",$O129=""),"",IF($AF129&gt;=200,IF($S129&lt;=$AA129,$X129*$O129,IF(AND($S129&gt;$AA129,$S129&lt;=$AB129),MAX($O129*($X129-(VLOOKUP($AF129,Opto_Req!$A$2:$L$14,10)*($S129-$AA129))),0),0)),""))</f>
        <v/>
      </c>
      <c r="O129" s="156" t="str">
        <f>IF($D129="","",VLOOKUP($AF129,Opto_Req!$A$2:$L$14,7))</f>
        <v/>
      </c>
      <c r="P129" s="286"/>
      <c r="Q129" s="162" t="str">
        <f t="shared" si="8"/>
        <v/>
      </c>
      <c r="R129" s="156" t="str">
        <f>IF(OR($D129="",$F129=""),"",VLOOKUP($AF129,Opto_Req!$A$2:$L$14,6))</f>
        <v/>
      </c>
      <c r="S129" s="157" t="str">
        <f t="shared" si="9"/>
        <v/>
      </c>
      <c r="T129" s="158" t="str">
        <f>IF(OR($D129="",$F129="",GlobalParameters!$C$12=""),"",$AB129)</f>
        <v/>
      </c>
      <c r="U129" s="159"/>
      <c r="V129" s="286"/>
      <c r="W129" s="283"/>
      <c r="X129" s="286"/>
      <c r="Y129" s="286"/>
      <c r="Z129" s="160" t="str">
        <f>IF($D129="","",IF(AND($AF129&gt;=100,$AF129&lt;200),IF($E129="","",VLOOKUP($E129,Opto_Req!$W$2:$X$3,2)),IF(AND($AF129&gt;=200,$AF129&lt;500),VLOOKUP($AF129,Opto_Req!$A$2:$L$14,9),"")))</f>
        <v/>
      </c>
      <c r="AA129" s="160" t="str">
        <f>IF($D129="","",VLOOKUP($AF129,Opto_Req!$A$2:$L$14,11))</f>
        <v/>
      </c>
      <c r="AB129" s="160" t="str">
        <f>IF(OR($D129="",$F129="",$AC129="",GlobalParameters!$C$12=""),"",IF(AND($AF129&gt;=100,$AF129&lt;500),MIN(VLOOKUP($AF129,Opto_Req!$A$2:$M$14,12),$AC129-VLOOKUP($AF129,Opto_Req!$A$2:$M$14,13)),IF(AND($AF129&gt;=500,$AF129&lt;600),$AC129,"")))</f>
        <v/>
      </c>
      <c r="AC129" s="283"/>
      <c r="AD129" s="283"/>
      <c r="AE129" s="159"/>
      <c r="AF129" s="134" t="e">
        <f>VLOOKUP($D129,Opto_Req!$P$2:$Q$6,2)+IF(VLOOKUP($D129,Opto_Req!$P$2:$Q$6,2)=100,VLOOKUP($F129,Opto_Req!$R$2:$S$4,2)+VLOOKUP(GlobalParameters!$C$12,Opto_Req!$T$2:$U$4,2),0)</f>
        <v>#N/A</v>
      </c>
    </row>
    <row r="130" spans="1:32" x14ac:dyDescent="0.25">
      <c r="A130" s="133"/>
      <c r="B130" s="283"/>
      <c r="C130" s="283"/>
      <c r="D130" s="284"/>
      <c r="E130" s="284"/>
      <c r="F130" s="284"/>
      <c r="G130" s="287"/>
      <c r="H130" s="166" t="str">
        <f t="shared" si="6"/>
        <v/>
      </c>
      <c r="I130" s="156" t="str">
        <f>IF(OR($D130="",$F130=""),"",VLOOKUP($AF130,Opto_Req!$A$2:$L$814,5))</f>
        <v/>
      </c>
      <c r="J130" s="285"/>
      <c r="K130" s="155" t="str">
        <f t="shared" si="7"/>
        <v/>
      </c>
      <c r="L130" s="156" t="str">
        <f>IF($D130="","",VLOOKUP($AF130,Opto_Req!$A$2:$L$14,8))</f>
        <v/>
      </c>
      <c r="M130" s="287"/>
      <c r="N130" s="166" t="str">
        <f>IF(OR($D130="",$X130="",$O130=""),"",IF($AF130&gt;=200,IF($S130&lt;=$AA130,$X130*$O130,IF(AND($S130&gt;$AA130,$S130&lt;=$AB130),MAX($O130*($X130-(VLOOKUP($AF130,Opto_Req!$A$2:$L$14,10)*($S130-$AA130))),0),0)),""))</f>
        <v/>
      </c>
      <c r="O130" s="156" t="str">
        <f>IF($D130="","",VLOOKUP($AF130,Opto_Req!$A$2:$L$14,7))</f>
        <v/>
      </c>
      <c r="P130" s="286"/>
      <c r="Q130" s="162" t="str">
        <f t="shared" si="8"/>
        <v/>
      </c>
      <c r="R130" s="156" t="str">
        <f>IF(OR($D130="",$F130=""),"",VLOOKUP($AF130,Opto_Req!$A$2:$L$14,6))</f>
        <v/>
      </c>
      <c r="S130" s="157" t="str">
        <f t="shared" si="9"/>
        <v/>
      </c>
      <c r="T130" s="158" t="str">
        <f>IF(OR($D130="",$F130="",GlobalParameters!$C$12=""),"",$AB130)</f>
        <v/>
      </c>
      <c r="U130" s="159"/>
      <c r="V130" s="286"/>
      <c r="W130" s="283"/>
      <c r="X130" s="286"/>
      <c r="Y130" s="286"/>
      <c r="Z130" s="160" t="str">
        <f>IF($D130="","",IF(AND($AF130&gt;=100,$AF130&lt;200),IF($E130="","",VLOOKUP($E130,Opto_Req!$W$2:$X$3,2)),IF(AND($AF130&gt;=200,$AF130&lt;500),VLOOKUP($AF130,Opto_Req!$A$2:$L$14,9),"")))</f>
        <v/>
      </c>
      <c r="AA130" s="160" t="str">
        <f>IF($D130="","",VLOOKUP($AF130,Opto_Req!$A$2:$L$14,11))</f>
        <v/>
      </c>
      <c r="AB130" s="160" t="str">
        <f>IF(OR($D130="",$F130="",$AC130="",GlobalParameters!$C$12=""),"",IF(AND($AF130&gt;=100,$AF130&lt;500),MIN(VLOOKUP($AF130,Opto_Req!$A$2:$M$14,12),$AC130-VLOOKUP($AF130,Opto_Req!$A$2:$M$14,13)),IF(AND($AF130&gt;=500,$AF130&lt;600),$AC130,"")))</f>
        <v/>
      </c>
      <c r="AC130" s="283"/>
      <c r="AD130" s="283"/>
      <c r="AE130" s="159"/>
      <c r="AF130" s="134" t="e">
        <f>VLOOKUP($D130,Opto_Req!$P$2:$Q$6,2)+IF(VLOOKUP($D130,Opto_Req!$P$2:$Q$6,2)=100,VLOOKUP($F130,Opto_Req!$R$2:$S$4,2)+VLOOKUP(GlobalParameters!$C$12,Opto_Req!$T$2:$U$4,2),0)</f>
        <v>#N/A</v>
      </c>
    </row>
    <row r="131" spans="1:32" x14ac:dyDescent="0.25">
      <c r="A131" s="133"/>
      <c r="B131" s="283"/>
      <c r="C131" s="283"/>
      <c r="D131" s="284"/>
      <c r="E131" s="284"/>
      <c r="F131" s="284"/>
      <c r="G131" s="287"/>
      <c r="H131" s="166" t="str">
        <f t="shared" si="6"/>
        <v/>
      </c>
      <c r="I131" s="156" t="str">
        <f>IF(OR($D131="",$F131=""),"",VLOOKUP($AF131,Opto_Req!$A$2:$L$814,5))</f>
        <v/>
      </c>
      <c r="J131" s="285"/>
      <c r="K131" s="155" t="str">
        <f t="shared" si="7"/>
        <v/>
      </c>
      <c r="L131" s="156" t="str">
        <f>IF($D131="","",VLOOKUP($AF131,Opto_Req!$A$2:$L$14,8))</f>
        <v/>
      </c>
      <c r="M131" s="287"/>
      <c r="N131" s="166" t="str">
        <f>IF(OR($D131="",$X131="",$O131=""),"",IF($AF131&gt;=200,IF($S131&lt;=$AA131,$X131*$O131,IF(AND($S131&gt;$AA131,$S131&lt;=$AB131),MAX($O131*($X131-(VLOOKUP($AF131,Opto_Req!$A$2:$L$14,10)*($S131-$AA131))),0),0)),""))</f>
        <v/>
      </c>
      <c r="O131" s="156" t="str">
        <f>IF($D131="","",VLOOKUP($AF131,Opto_Req!$A$2:$L$14,7))</f>
        <v/>
      </c>
      <c r="P131" s="286"/>
      <c r="Q131" s="162" t="str">
        <f t="shared" si="8"/>
        <v/>
      </c>
      <c r="R131" s="156" t="str">
        <f>IF(OR($D131="",$F131=""),"",VLOOKUP($AF131,Opto_Req!$A$2:$L$14,6))</f>
        <v/>
      </c>
      <c r="S131" s="157" t="str">
        <f t="shared" si="9"/>
        <v/>
      </c>
      <c r="T131" s="158" t="str">
        <f>IF(OR($D131="",$F131="",GlobalParameters!$C$12=""),"",$AB131)</f>
        <v/>
      </c>
      <c r="U131" s="159"/>
      <c r="V131" s="286"/>
      <c r="W131" s="283"/>
      <c r="X131" s="286"/>
      <c r="Y131" s="286"/>
      <c r="Z131" s="160" t="str">
        <f>IF($D131="","",IF(AND($AF131&gt;=100,$AF131&lt;200),IF($E131="","",VLOOKUP($E131,Opto_Req!$W$2:$X$3,2)),IF(AND($AF131&gt;=200,$AF131&lt;500),VLOOKUP($AF131,Opto_Req!$A$2:$L$14,9),"")))</f>
        <v/>
      </c>
      <c r="AA131" s="160" t="str">
        <f>IF($D131="","",VLOOKUP($AF131,Opto_Req!$A$2:$L$14,11))</f>
        <v/>
      </c>
      <c r="AB131" s="160" t="str">
        <f>IF(OR($D131="",$F131="",$AC131="",GlobalParameters!$C$12=""),"",IF(AND($AF131&gt;=100,$AF131&lt;500),MIN(VLOOKUP($AF131,Opto_Req!$A$2:$M$14,12),$AC131-VLOOKUP($AF131,Opto_Req!$A$2:$M$14,13)),IF(AND($AF131&gt;=500,$AF131&lt;600),$AC131,"")))</f>
        <v/>
      </c>
      <c r="AC131" s="283"/>
      <c r="AD131" s="283"/>
      <c r="AE131" s="159"/>
      <c r="AF131" s="134" t="e">
        <f>VLOOKUP($D131,Opto_Req!$P$2:$Q$6,2)+IF(VLOOKUP($D131,Opto_Req!$P$2:$Q$6,2)=100,VLOOKUP($F131,Opto_Req!$R$2:$S$4,2)+VLOOKUP(GlobalParameters!$C$12,Opto_Req!$T$2:$U$4,2),0)</f>
        <v>#N/A</v>
      </c>
    </row>
    <row r="132" spans="1:32" x14ac:dyDescent="0.25">
      <c r="A132" s="133"/>
      <c r="B132" s="283"/>
      <c r="C132" s="283"/>
      <c r="D132" s="284"/>
      <c r="E132" s="284"/>
      <c r="F132" s="284"/>
      <c r="G132" s="287"/>
      <c r="H132" s="166" t="str">
        <f t="shared" si="6"/>
        <v/>
      </c>
      <c r="I132" s="156" t="str">
        <f>IF(OR($D132="",$F132=""),"",VLOOKUP($AF132,Opto_Req!$A$2:$L$814,5))</f>
        <v/>
      </c>
      <c r="J132" s="285"/>
      <c r="K132" s="155" t="str">
        <f t="shared" si="7"/>
        <v/>
      </c>
      <c r="L132" s="156" t="str">
        <f>IF($D132="","",VLOOKUP($AF132,Opto_Req!$A$2:$L$14,8))</f>
        <v/>
      </c>
      <c r="M132" s="287"/>
      <c r="N132" s="166" t="str">
        <f>IF(OR($D132="",$X132="",$O132=""),"",IF($AF132&gt;=200,IF($S132&lt;=$AA132,$X132*$O132,IF(AND($S132&gt;$AA132,$S132&lt;=$AB132),MAX($O132*($X132-(VLOOKUP($AF132,Opto_Req!$A$2:$L$14,10)*($S132-$AA132))),0),0)),""))</f>
        <v/>
      </c>
      <c r="O132" s="156" t="str">
        <f>IF($D132="","",VLOOKUP($AF132,Opto_Req!$A$2:$L$14,7))</f>
        <v/>
      </c>
      <c r="P132" s="286"/>
      <c r="Q132" s="162" t="str">
        <f t="shared" si="8"/>
        <v/>
      </c>
      <c r="R132" s="156" t="str">
        <f>IF(OR($D132="",$F132=""),"",VLOOKUP($AF132,Opto_Req!$A$2:$L$14,6))</f>
        <v/>
      </c>
      <c r="S132" s="157" t="str">
        <f t="shared" si="9"/>
        <v/>
      </c>
      <c r="T132" s="158" t="str">
        <f>IF(OR($D132="",$F132="",GlobalParameters!$C$12=""),"",$AB132)</f>
        <v/>
      </c>
      <c r="U132" s="159"/>
      <c r="V132" s="286"/>
      <c r="W132" s="283"/>
      <c r="X132" s="286"/>
      <c r="Y132" s="286"/>
      <c r="Z132" s="160" t="str">
        <f>IF($D132="","",IF(AND($AF132&gt;=100,$AF132&lt;200),IF($E132="","",VLOOKUP($E132,Opto_Req!$W$2:$X$3,2)),IF(AND($AF132&gt;=200,$AF132&lt;500),VLOOKUP($AF132,Opto_Req!$A$2:$L$14,9),"")))</f>
        <v/>
      </c>
      <c r="AA132" s="160" t="str">
        <f>IF($D132="","",VLOOKUP($AF132,Opto_Req!$A$2:$L$14,11))</f>
        <v/>
      </c>
      <c r="AB132" s="160" t="str">
        <f>IF(OR($D132="",$F132="",$AC132="",GlobalParameters!$C$12=""),"",IF(AND($AF132&gt;=100,$AF132&lt;500),MIN(VLOOKUP($AF132,Opto_Req!$A$2:$M$14,12),$AC132-VLOOKUP($AF132,Opto_Req!$A$2:$M$14,13)),IF(AND($AF132&gt;=500,$AF132&lt;600),$AC132,"")))</f>
        <v/>
      </c>
      <c r="AC132" s="283"/>
      <c r="AD132" s="283"/>
      <c r="AE132" s="159"/>
      <c r="AF132" s="134" t="e">
        <f>VLOOKUP($D132,Opto_Req!$P$2:$Q$6,2)+IF(VLOOKUP($D132,Opto_Req!$P$2:$Q$6,2)=100,VLOOKUP($F132,Opto_Req!$R$2:$S$4,2)+VLOOKUP(GlobalParameters!$C$12,Opto_Req!$T$2:$U$4,2),0)</f>
        <v>#N/A</v>
      </c>
    </row>
    <row r="133" spans="1:32" x14ac:dyDescent="0.25">
      <c r="A133" s="133"/>
      <c r="B133" s="283"/>
      <c r="C133" s="283"/>
      <c r="D133" s="284"/>
      <c r="E133" s="284"/>
      <c r="F133" s="284"/>
      <c r="G133" s="287"/>
      <c r="H133" s="166" t="str">
        <f t="shared" si="6"/>
        <v/>
      </c>
      <c r="I133" s="156" t="str">
        <f>IF(OR($D133="",$F133=""),"",VLOOKUP($AF133,Opto_Req!$A$2:$L$814,5))</f>
        <v/>
      </c>
      <c r="J133" s="285"/>
      <c r="K133" s="155" t="str">
        <f t="shared" si="7"/>
        <v/>
      </c>
      <c r="L133" s="156" t="str">
        <f>IF($D133="","",VLOOKUP($AF133,Opto_Req!$A$2:$L$14,8))</f>
        <v/>
      </c>
      <c r="M133" s="287"/>
      <c r="N133" s="166" t="str">
        <f>IF(OR($D133="",$X133="",$O133=""),"",IF($AF133&gt;=200,IF($S133&lt;=$AA133,$X133*$O133,IF(AND($S133&gt;$AA133,$S133&lt;=$AB133),MAX($O133*($X133-(VLOOKUP($AF133,Opto_Req!$A$2:$L$14,10)*($S133-$AA133))),0),0)),""))</f>
        <v/>
      </c>
      <c r="O133" s="156" t="str">
        <f>IF($D133="","",VLOOKUP($AF133,Opto_Req!$A$2:$L$14,7))</f>
        <v/>
      </c>
      <c r="P133" s="286"/>
      <c r="Q133" s="162" t="str">
        <f t="shared" si="8"/>
        <v/>
      </c>
      <c r="R133" s="156" t="str">
        <f>IF(OR($D133="",$F133=""),"",VLOOKUP($AF133,Opto_Req!$A$2:$L$14,6))</f>
        <v/>
      </c>
      <c r="S133" s="157" t="str">
        <f t="shared" si="9"/>
        <v/>
      </c>
      <c r="T133" s="158" t="str">
        <f>IF(OR($D133="",$F133="",GlobalParameters!$C$12=""),"",$AB133)</f>
        <v/>
      </c>
      <c r="U133" s="159"/>
      <c r="V133" s="286"/>
      <c r="W133" s="283"/>
      <c r="X133" s="286"/>
      <c r="Y133" s="286"/>
      <c r="Z133" s="160" t="str">
        <f>IF($D133="","",IF(AND($AF133&gt;=100,$AF133&lt;200),IF($E133="","",VLOOKUP($E133,Opto_Req!$W$2:$X$3,2)),IF(AND($AF133&gt;=200,$AF133&lt;500),VLOOKUP($AF133,Opto_Req!$A$2:$L$14,9),"")))</f>
        <v/>
      </c>
      <c r="AA133" s="160" t="str">
        <f>IF($D133="","",VLOOKUP($AF133,Opto_Req!$A$2:$L$14,11))</f>
        <v/>
      </c>
      <c r="AB133" s="160" t="str">
        <f>IF(OR($D133="",$F133="",$AC133="",GlobalParameters!$C$12=""),"",IF(AND($AF133&gt;=100,$AF133&lt;500),MIN(VLOOKUP($AF133,Opto_Req!$A$2:$M$14,12),$AC133-VLOOKUP($AF133,Opto_Req!$A$2:$M$14,13)),IF(AND($AF133&gt;=500,$AF133&lt;600),$AC133,"")))</f>
        <v/>
      </c>
      <c r="AC133" s="283"/>
      <c r="AD133" s="283"/>
      <c r="AE133" s="159"/>
      <c r="AF133" s="134" t="e">
        <f>VLOOKUP($D133,Opto_Req!$P$2:$Q$6,2)+IF(VLOOKUP($D133,Opto_Req!$P$2:$Q$6,2)=100,VLOOKUP($F133,Opto_Req!$R$2:$S$4,2)+VLOOKUP(GlobalParameters!$C$12,Opto_Req!$T$2:$U$4,2),0)</f>
        <v>#N/A</v>
      </c>
    </row>
    <row r="134" spans="1:32" x14ac:dyDescent="0.25">
      <c r="A134" s="133"/>
      <c r="B134" s="283"/>
      <c r="C134" s="283"/>
      <c r="D134" s="284"/>
      <c r="E134" s="284"/>
      <c r="F134" s="284"/>
      <c r="G134" s="287"/>
      <c r="H134" s="166" t="str">
        <f t="shared" si="6"/>
        <v/>
      </c>
      <c r="I134" s="156" t="str">
        <f>IF(OR($D134="",$F134=""),"",VLOOKUP($AF134,Opto_Req!$A$2:$L$814,5))</f>
        <v/>
      </c>
      <c r="J134" s="285"/>
      <c r="K134" s="155" t="str">
        <f t="shared" si="7"/>
        <v/>
      </c>
      <c r="L134" s="156" t="str">
        <f>IF($D134="","",VLOOKUP($AF134,Opto_Req!$A$2:$L$14,8))</f>
        <v/>
      </c>
      <c r="M134" s="287"/>
      <c r="N134" s="166" t="str">
        <f>IF(OR($D134="",$X134="",$O134=""),"",IF($AF134&gt;=200,IF($S134&lt;=$AA134,$X134*$O134,IF(AND($S134&gt;$AA134,$S134&lt;=$AB134),MAX($O134*($X134-(VLOOKUP($AF134,Opto_Req!$A$2:$L$14,10)*($S134-$AA134))),0),0)),""))</f>
        <v/>
      </c>
      <c r="O134" s="156" t="str">
        <f>IF($D134="","",VLOOKUP($AF134,Opto_Req!$A$2:$L$14,7))</f>
        <v/>
      </c>
      <c r="P134" s="286"/>
      <c r="Q134" s="162" t="str">
        <f t="shared" si="8"/>
        <v/>
      </c>
      <c r="R134" s="156" t="str">
        <f>IF(OR($D134="",$F134=""),"",VLOOKUP($AF134,Opto_Req!$A$2:$L$14,6))</f>
        <v/>
      </c>
      <c r="S134" s="157" t="str">
        <f t="shared" si="9"/>
        <v/>
      </c>
      <c r="T134" s="158" t="str">
        <f>IF(OR($D134="",$F134="",GlobalParameters!$C$12=""),"",$AB134)</f>
        <v/>
      </c>
      <c r="U134" s="159"/>
      <c r="V134" s="286"/>
      <c r="W134" s="283"/>
      <c r="X134" s="286"/>
      <c r="Y134" s="286"/>
      <c r="Z134" s="160" t="str">
        <f>IF($D134="","",IF(AND($AF134&gt;=100,$AF134&lt;200),IF($E134="","",VLOOKUP($E134,Opto_Req!$W$2:$X$3,2)),IF(AND($AF134&gt;=200,$AF134&lt;500),VLOOKUP($AF134,Opto_Req!$A$2:$L$14,9),"")))</f>
        <v/>
      </c>
      <c r="AA134" s="160" t="str">
        <f>IF($D134="","",VLOOKUP($AF134,Opto_Req!$A$2:$L$14,11))</f>
        <v/>
      </c>
      <c r="AB134" s="160" t="str">
        <f>IF(OR($D134="",$F134="",$AC134="",GlobalParameters!$C$12=""),"",IF(AND($AF134&gt;=100,$AF134&lt;500),MIN(VLOOKUP($AF134,Opto_Req!$A$2:$M$14,12),$AC134-VLOOKUP($AF134,Opto_Req!$A$2:$M$14,13)),IF(AND($AF134&gt;=500,$AF134&lt;600),$AC134,"")))</f>
        <v/>
      </c>
      <c r="AC134" s="283"/>
      <c r="AD134" s="283"/>
      <c r="AE134" s="159"/>
      <c r="AF134" s="134" t="e">
        <f>VLOOKUP($D134,Opto_Req!$P$2:$Q$6,2)+IF(VLOOKUP($D134,Opto_Req!$P$2:$Q$6,2)=100,VLOOKUP($F134,Opto_Req!$R$2:$S$4,2)+VLOOKUP(GlobalParameters!$C$12,Opto_Req!$T$2:$U$4,2),0)</f>
        <v>#N/A</v>
      </c>
    </row>
    <row r="135" spans="1:32" x14ac:dyDescent="0.25">
      <c r="A135" s="133"/>
      <c r="B135" s="283"/>
      <c r="C135" s="283"/>
      <c r="D135" s="284"/>
      <c r="E135" s="284"/>
      <c r="F135" s="284"/>
      <c r="G135" s="287"/>
      <c r="H135" s="166" t="str">
        <f t="shared" si="6"/>
        <v/>
      </c>
      <c r="I135" s="156" t="str">
        <f>IF(OR($D135="",$F135=""),"",VLOOKUP($AF135,Opto_Req!$A$2:$L$814,5))</f>
        <v/>
      </c>
      <c r="J135" s="285"/>
      <c r="K135" s="155" t="str">
        <f t="shared" si="7"/>
        <v/>
      </c>
      <c r="L135" s="156" t="str">
        <f>IF($D135="","",VLOOKUP($AF135,Opto_Req!$A$2:$L$14,8))</f>
        <v/>
      </c>
      <c r="M135" s="287"/>
      <c r="N135" s="166" t="str">
        <f>IF(OR($D135="",$X135="",$O135=""),"",IF($AF135&gt;=200,IF($S135&lt;=$AA135,$X135*$O135,IF(AND($S135&gt;$AA135,$S135&lt;=$AB135),MAX($O135*($X135-(VLOOKUP($AF135,Opto_Req!$A$2:$L$14,10)*($S135-$AA135))),0),0)),""))</f>
        <v/>
      </c>
      <c r="O135" s="156" t="str">
        <f>IF($D135="","",VLOOKUP($AF135,Opto_Req!$A$2:$L$14,7))</f>
        <v/>
      </c>
      <c r="P135" s="286"/>
      <c r="Q135" s="162" t="str">
        <f t="shared" si="8"/>
        <v/>
      </c>
      <c r="R135" s="156" t="str">
        <f>IF(OR($D135="",$F135=""),"",VLOOKUP($AF135,Opto_Req!$A$2:$L$14,6))</f>
        <v/>
      </c>
      <c r="S135" s="157" t="str">
        <f t="shared" si="9"/>
        <v/>
      </c>
      <c r="T135" s="158" t="str">
        <f>IF(OR($D135="",$F135="",GlobalParameters!$C$12=""),"",$AB135)</f>
        <v/>
      </c>
      <c r="U135" s="159"/>
      <c r="V135" s="286"/>
      <c r="W135" s="283"/>
      <c r="X135" s="286"/>
      <c r="Y135" s="286"/>
      <c r="Z135" s="160" t="str">
        <f>IF($D135="","",IF(AND($AF135&gt;=100,$AF135&lt;200),IF($E135="","",VLOOKUP($E135,Opto_Req!$W$2:$X$3,2)),IF(AND($AF135&gt;=200,$AF135&lt;500),VLOOKUP($AF135,Opto_Req!$A$2:$L$14,9),"")))</f>
        <v/>
      </c>
      <c r="AA135" s="160" t="str">
        <f>IF($D135="","",VLOOKUP($AF135,Opto_Req!$A$2:$L$14,11))</f>
        <v/>
      </c>
      <c r="AB135" s="160" t="str">
        <f>IF(OR($D135="",$F135="",$AC135="",GlobalParameters!$C$12=""),"",IF(AND($AF135&gt;=100,$AF135&lt;500),MIN(VLOOKUP($AF135,Opto_Req!$A$2:$M$14,12),$AC135-VLOOKUP($AF135,Opto_Req!$A$2:$M$14,13)),IF(AND($AF135&gt;=500,$AF135&lt;600),$AC135,"")))</f>
        <v/>
      </c>
      <c r="AC135" s="283"/>
      <c r="AD135" s="283"/>
      <c r="AE135" s="159"/>
      <c r="AF135" s="134" t="e">
        <f>VLOOKUP($D135,Opto_Req!$P$2:$Q$6,2)+IF(VLOOKUP($D135,Opto_Req!$P$2:$Q$6,2)=100,VLOOKUP($F135,Opto_Req!$R$2:$S$4,2)+VLOOKUP(GlobalParameters!$C$12,Opto_Req!$T$2:$U$4,2),0)</f>
        <v>#N/A</v>
      </c>
    </row>
    <row r="136" spans="1:32" x14ac:dyDescent="0.25">
      <c r="A136" s="133"/>
      <c r="B136" s="283"/>
      <c r="C136" s="283"/>
      <c r="D136" s="284"/>
      <c r="E136" s="284"/>
      <c r="F136" s="284"/>
      <c r="G136" s="287"/>
      <c r="H136" s="166" t="str">
        <f t="shared" si="6"/>
        <v/>
      </c>
      <c r="I136" s="156" t="str">
        <f>IF(OR($D136="",$F136=""),"",VLOOKUP($AF136,Opto_Req!$A$2:$L$814,5))</f>
        <v/>
      </c>
      <c r="J136" s="285"/>
      <c r="K136" s="155" t="str">
        <f t="shared" si="7"/>
        <v/>
      </c>
      <c r="L136" s="156" t="str">
        <f>IF($D136="","",VLOOKUP($AF136,Opto_Req!$A$2:$L$14,8))</f>
        <v/>
      </c>
      <c r="M136" s="287"/>
      <c r="N136" s="166" t="str">
        <f>IF(OR($D136="",$X136="",$O136=""),"",IF($AF136&gt;=200,IF($S136&lt;=$AA136,$X136*$O136,IF(AND($S136&gt;$AA136,$S136&lt;=$AB136),MAX($O136*($X136-(VLOOKUP($AF136,Opto_Req!$A$2:$L$14,10)*($S136-$AA136))),0),0)),""))</f>
        <v/>
      </c>
      <c r="O136" s="156" t="str">
        <f>IF($D136="","",VLOOKUP($AF136,Opto_Req!$A$2:$L$14,7))</f>
        <v/>
      </c>
      <c r="P136" s="286"/>
      <c r="Q136" s="162" t="str">
        <f t="shared" si="8"/>
        <v/>
      </c>
      <c r="R136" s="156" t="str">
        <f>IF(OR($D136="",$F136=""),"",VLOOKUP($AF136,Opto_Req!$A$2:$L$14,6))</f>
        <v/>
      </c>
      <c r="S136" s="157" t="str">
        <f t="shared" si="9"/>
        <v/>
      </c>
      <c r="T136" s="158" t="str">
        <f>IF(OR($D136="",$F136="",GlobalParameters!$C$12=""),"",$AB136)</f>
        <v/>
      </c>
      <c r="U136" s="159"/>
      <c r="V136" s="286"/>
      <c r="W136" s="283"/>
      <c r="X136" s="286"/>
      <c r="Y136" s="286"/>
      <c r="Z136" s="160" t="str">
        <f>IF($D136="","",IF(AND($AF136&gt;=100,$AF136&lt;200),IF($E136="","",VLOOKUP($E136,Opto_Req!$W$2:$X$3,2)),IF(AND($AF136&gt;=200,$AF136&lt;500),VLOOKUP($AF136,Opto_Req!$A$2:$L$14,9),"")))</f>
        <v/>
      </c>
      <c r="AA136" s="160" t="str">
        <f>IF($D136="","",VLOOKUP($AF136,Opto_Req!$A$2:$L$14,11))</f>
        <v/>
      </c>
      <c r="AB136" s="160" t="str">
        <f>IF(OR($D136="",$F136="",$AC136="",GlobalParameters!$C$12=""),"",IF(AND($AF136&gt;=100,$AF136&lt;500),MIN(VLOOKUP($AF136,Opto_Req!$A$2:$M$14,12),$AC136-VLOOKUP($AF136,Opto_Req!$A$2:$M$14,13)),IF(AND($AF136&gt;=500,$AF136&lt;600),$AC136,"")))</f>
        <v/>
      </c>
      <c r="AC136" s="283"/>
      <c r="AD136" s="283"/>
      <c r="AE136" s="159"/>
      <c r="AF136" s="134" t="e">
        <f>VLOOKUP($D136,Opto_Req!$P$2:$Q$6,2)+IF(VLOOKUP($D136,Opto_Req!$P$2:$Q$6,2)=100,VLOOKUP($F136,Opto_Req!$R$2:$S$4,2)+VLOOKUP(GlobalParameters!$C$12,Opto_Req!$T$2:$U$4,2),0)</f>
        <v>#N/A</v>
      </c>
    </row>
    <row r="137" spans="1:32" x14ac:dyDescent="0.25">
      <c r="A137" s="133"/>
      <c r="B137" s="283"/>
      <c r="C137" s="283"/>
      <c r="D137" s="284"/>
      <c r="E137" s="284"/>
      <c r="F137" s="284"/>
      <c r="G137" s="287"/>
      <c r="H137" s="166" t="str">
        <f t="shared" si="6"/>
        <v/>
      </c>
      <c r="I137" s="156" t="str">
        <f>IF(OR($D137="",$F137=""),"",VLOOKUP($AF137,Opto_Req!$A$2:$L$814,5))</f>
        <v/>
      </c>
      <c r="J137" s="285"/>
      <c r="K137" s="155" t="str">
        <f t="shared" si="7"/>
        <v/>
      </c>
      <c r="L137" s="156" t="str">
        <f>IF($D137="","",VLOOKUP($AF137,Opto_Req!$A$2:$L$14,8))</f>
        <v/>
      </c>
      <c r="M137" s="287"/>
      <c r="N137" s="166" t="str">
        <f>IF(OR($D137="",$X137="",$O137=""),"",IF($AF137&gt;=200,IF($S137&lt;=$AA137,$X137*$O137,IF(AND($S137&gt;$AA137,$S137&lt;=$AB137),MAX($O137*($X137-(VLOOKUP($AF137,Opto_Req!$A$2:$L$14,10)*($S137-$AA137))),0),0)),""))</f>
        <v/>
      </c>
      <c r="O137" s="156" t="str">
        <f>IF($D137="","",VLOOKUP($AF137,Opto_Req!$A$2:$L$14,7))</f>
        <v/>
      </c>
      <c r="P137" s="286"/>
      <c r="Q137" s="162" t="str">
        <f t="shared" si="8"/>
        <v/>
      </c>
      <c r="R137" s="156" t="str">
        <f>IF(OR($D137="",$F137=""),"",VLOOKUP($AF137,Opto_Req!$A$2:$L$14,6))</f>
        <v/>
      </c>
      <c r="S137" s="157" t="str">
        <f t="shared" si="9"/>
        <v/>
      </c>
      <c r="T137" s="158" t="str">
        <f>IF(OR($D137="",$F137="",GlobalParameters!$C$12=""),"",$AB137)</f>
        <v/>
      </c>
      <c r="U137" s="159"/>
      <c r="V137" s="286"/>
      <c r="W137" s="283"/>
      <c r="X137" s="286"/>
      <c r="Y137" s="286"/>
      <c r="Z137" s="160" t="str">
        <f>IF($D137="","",IF(AND($AF137&gt;=100,$AF137&lt;200),IF($E137="","",VLOOKUP($E137,Opto_Req!$W$2:$X$3,2)),IF(AND($AF137&gt;=200,$AF137&lt;500),VLOOKUP($AF137,Opto_Req!$A$2:$L$14,9),"")))</f>
        <v/>
      </c>
      <c r="AA137" s="160" t="str">
        <f>IF($D137="","",VLOOKUP($AF137,Opto_Req!$A$2:$L$14,11))</f>
        <v/>
      </c>
      <c r="AB137" s="160" t="str">
        <f>IF(OR($D137="",$F137="",$AC137="",GlobalParameters!$C$12=""),"",IF(AND($AF137&gt;=100,$AF137&lt;500),MIN(VLOOKUP($AF137,Opto_Req!$A$2:$M$14,12),$AC137-VLOOKUP($AF137,Opto_Req!$A$2:$M$14,13)),IF(AND($AF137&gt;=500,$AF137&lt;600),$AC137,"")))</f>
        <v/>
      </c>
      <c r="AC137" s="283"/>
      <c r="AD137" s="283"/>
      <c r="AE137" s="159"/>
      <c r="AF137" s="134" t="e">
        <f>VLOOKUP($D137,Opto_Req!$P$2:$Q$6,2)+IF(VLOOKUP($D137,Opto_Req!$P$2:$Q$6,2)=100,VLOOKUP($F137,Opto_Req!$R$2:$S$4,2)+VLOOKUP(GlobalParameters!$C$12,Opto_Req!$T$2:$U$4,2),0)</f>
        <v>#N/A</v>
      </c>
    </row>
    <row r="138" spans="1:32" x14ac:dyDescent="0.25">
      <c r="A138" s="133"/>
      <c r="B138" s="283"/>
      <c r="C138" s="283"/>
      <c r="D138" s="284"/>
      <c r="E138" s="284"/>
      <c r="F138" s="284"/>
      <c r="G138" s="287"/>
      <c r="H138" s="166" t="str">
        <f t="shared" si="6"/>
        <v/>
      </c>
      <c r="I138" s="156" t="str">
        <f>IF(OR($D138="",$F138=""),"",VLOOKUP($AF138,Opto_Req!$A$2:$L$814,5))</f>
        <v/>
      </c>
      <c r="J138" s="285"/>
      <c r="K138" s="155" t="str">
        <f t="shared" si="7"/>
        <v/>
      </c>
      <c r="L138" s="156" t="str">
        <f>IF($D138="","",VLOOKUP($AF138,Opto_Req!$A$2:$L$14,8))</f>
        <v/>
      </c>
      <c r="M138" s="287"/>
      <c r="N138" s="166" t="str">
        <f>IF(OR($D138="",$X138="",$O138=""),"",IF($AF138&gt;=200,IF($S138&lt;=$AA138,$X138*$O138,IF(AND($S138&gt;$AA138,$S138&lt;=$AB138),MAX($O138*($X138-(VLOOKUP($AF138,Opto_Req!$A$2:$L$14,10)*($S138-$AA138))),0),0)),""))</f>
        <v/>
      </c>
      <c r="O138" s="156" t="str">
        <f>IF($D138="","",VLOOKUP($AF138,Opto_Req!$A$2:$L$14,7))</f>
        <v/>
      </c>
      <c r="P138" s="286"/>
      <c r="Q138" s="162" t="str">
        <f t="shared" si="8"/>
        <v/>
      </c>
      <c r="R138" s="156" t="str">
        <f>IF(OR($D138="",$F138=""),"",VLOOKUP($AF138,Opto_Req!$A$2:$L$14,6))</f>
        <v/>
      </c>
      <c r="S138" s="157" t="str">
        <f t="shared" si="9"/>
        <v/>
      </c>
      <c r="T138" s="158" t="str">
        <f>IF(OR($D138="",$F138="",GlobalParameters!$C$12=""),"",$AB138)</f>
        <v/>
      </c>
      <c r="U138" s="159"/>
      <c r="V138" s="286"/>
      <c r="W138" s="283"/>
      <c r="X138" s="286"/>
      <c r="Y138" s="286"/>
      <c r="Z138" s="160" t="str">
        <f>IF($D138="","",IF(AND($AF138&gt;=100,$AF138&lt;200),IF($E138="","",VLOOKUP($E138,Opto_Req!$W$2:$X$3,2)),IF(AND($AF138&gt;=200,$AF138&lt;500),VLOOKUP($AF138,Opto_Req!$A$2:$L$14,9),"")))</f>
        <v/>
      </c>
      <c r="AA138" s="160" t="str">
        <f>IF($D138="","",VLOOKUP($AF138,Opto_Req!$A$2:$L$14,11))</f>
        <v/>
      </c>
      <c r="AB138" s="160" t="str">
        <f>IF(OR($D138="",$F138="",$AC138="",GlobalParameters!$C$12=""),"",IF(AND($AF138&gt;=100,$AF138&lt;500),MIN(VLOOKUP($AF138,Opto_Req!$A$2:$M$14,12),$AC138-VLOOKUP($AF138,Opto_Req!$A$2:$M$14,13)),IF(AND($AF138&gt;=500,$AF138&lt;600),$AC138,"")))</f>
        <v/>
      </c>
      <c r="AC138" s="283"/>
      <c r="AD138" s="283"/>
      <c r="AE138" s="159"/>
      <c r="AF138" s="134" t="e">
        <f>VLOOKUP($D138,Opto_Req!$P$2:$Q$6,2)+IF(VLOOKUP($D138,Opto_Req!$P$2:$Q$6,2)=100,VLOOKUP($F138,Opto_Req!$R$2:$S$4,2)+VLOOKUP(GlobalParameters!$C$12,Opto_Req!$T$2:$U$4,2),0)</f>
        <v>#N/A</v>
      </c>
    </row>
    <row r="139" spans="1:32" x14ac:dyDescent="0.25">
      <c r="A139" s="133"/>
      <c r="B139" s="283"/>
      <c r="C139" s="283"/>
      <c r="D139" s="284"/>
      <c r="E139" s="284"/>
      <c r="F139" s="284"/>
      <c r="G139" s="287"/>
      <c r="H139" s="166" t="str">
        <f t="shared" si="6"/>
        <v/>
      </c>
      <c r="I139" s="156" t="str">
        <f>IF(OR($D139="",$F139=""),"",VLOOKUP($AF139,Opto_Req!$A$2:$L$814,5))</f>
        <v/>
      </c>
      <c r="J139" s="285"/>
      <c r="K139" s="155" t="str">
        <f t="shared" si="7"/>
        <v/>
      </c>
      <c r="L139" s="156" t="str">
        <f>IF($D139="","",VLOOKUP($AF139,Opto_Req!$A$2:$L$14,8))</f>
        <v/>
      </c>
      <c r="M139" s="287"/>
      <c r="N139" s="166" t="str">
        <f>IF(OR($D139="",$X139="",$O139=""),"",IF($AF139&gt;=200,IF($S139&lt;=$AA139,$X139*$O139,IF(AND($S139&gt;$AA139,$S139&lt;=$AB139),MAX($O139*($X139-(VLOOKUP($AF139,Opto_Req!$A$2:$L$14,10)*($S139-$AA139))),0),0)),""))</f>
        <v/>
      </c>
      <c r="O139" s="156" t="str">
        <f>IF($D139="","",VLOOKUP($AF139,Opto_Req!$A$2:$L$14,7))</f>
        <v/>
      </c>
      <c r="P139" s="286"/>
      <c r="Q139" s="162" t="str">
        <f t="shared" si="8"/>
        <v/>
      </c>
      <c r="R139" s="156" t="str">
        <f>IF(OR($D139="",$F139=""),"",VLOOKUP($AF139,Opto_Req!$A$2:$L$14,6))</f>
        <v/>
      </c>
      <c r="S139" s="157" t="str">
        <f t="shared" si="9"/>
        <v/>
      </c>
      <c r="T139" s="158" t="str">
        <f>IF(OR($D139="",$F139="",GlobalParameters!$C$12=""),"",$AB139)</f>
        <v/>
      </c>
      <c r="U139" s="159"/>
      <c r="V139" s="286"/>
      <c r="W139" s="283"/>
      <c r="X139" s="286"/>
      <c r="Y139" s="286"/>
      <c r="Z139" s="160" t="str">
        <f>IF($D139="","",IF(AND($AF139&gt;=100,$AF139&lt;200),IF($E139="","",VLOOKUP($E139,Opto_Req!$W$2:$X$3,2)),IF(AND($AF139&gt;=200,$AF139&lt;500),VLOOKUP($AF139,Opto_Req!$A$2:$L$14,9),"")))</f>
        <v/>
      </c>
      <c r="AA139" s="160" t="str">
        <f>IF($D139="","",VLOOKUP($AF139,Opto_Req!$A$2:$L$14,11))</f>
        <v/>
      </c>
      <c r="AB139" s="160" t="str">
        <f>IF(OR($D139="",$F139="",$AC139="",GlobalParameters!$C$12=""),"",IF(AND($AF139&gt;=100,$AF139&lt;500),MIN(VLOOKUP($AF139,Opto_Req!$A$2:$M$14,12),$AC139-VLOOKUP($AF139,Opto_Req!$A$2:$M$14,13)),IF(AND($AF139&gt;=500,$AF139&lt;600),$AC139,"")))</f>
        <v/>
      </c>
      <c r="AC139" s="283"/>
      <c r="AD139" s="283"/>
      <c r="AE139" s="159"/>
      <c r="AF139" s="134" t="e">
        <f>VLOOKUP($D139,Opto_Req!$P$2:$Q$6,2)+IF(VLOOKUP($D139,Opto_Req!$P$2:$Q$6,2)=100,VLOOKUP($F139,Opto_Req!$R$2:$S$4,2)+VLOOKUP(GlobalParameters!$C$12,Opto_Req!$T$2:$U$4,2),0)</f>
        <v>#N/A</v>
      </c>
    </row>
    <row r="140" spans="1:32" x14ac:dyDescent="0.25">
      <c r="A140" s="133"/>
      <c r="B140" s="283"/>
      <c r="C140" s="283"/>
      <c r="D140" s="284"/>
      <c r="E140" s="284"/>
      <c r="F140" s="284"/>
      <c r="G140" s="287"/>
      <c r="H140" s="166" t="str">
        <f t="shared" si="6"/>
        <v/>
      </c>
      <c r="I140" s="156" t="str">
        <f>IF(OR($D140="",$F140=""),"",VLOOKUP($AF140,Opto_Req!$A$2:$L$814,5))</f>
        <v/>
      </c>
      <c r="J140" s="285"/>
      <c r="K140" s="155" t="str">
        <f t="shared" si="7"/>
        <v/>
      </c>
      <c r="L140" s="156" t="str">
        <f>IF($D140="","",VLOOKUP($AF140,Opto_Req!$A$2:$L$14,8))</f>
        <v/>
      </c>
      <c r="M140" s="287"/>
      <c r="N140" s="166" t="str">
        <f>IF(OR($D140="",$X140="",$O140=""),"",IF($AF140&gt;=200,IF($S140&lt;=$AA140,$X140*$O140,IF(AND($S140&gt;$AA140,$S140&lt;=$AB140),MAX($O140*($X140-(VLOOKUP($AF140,Opto_Req!$A$2:$L$14,10)*($S140-$AA140))),0),0)),""))</f>
        <v/>
      </c>
      <c r="O140" s="156" t="str">
        <f>IF($D140="","",VLOOKUP($AF140,Opto_Req!$A$2:$L$14,7))</f>
        <v/>
      </c>
      <c r="P140" s="286"/>
      <c r="Q140" s="162" t="str">
        <f t="shared" si="8"/>
        <v/>
      </c>
      <c r="R140" s="156" t="str">
        <f>IF(OR($D140="",$F140=""),"",VLOOKUP($AF140,Opto_Req!$A$2:$L$14,6))</f>
        <v/>
      </c>
      <c r="S140" s="157" t="str">
        <f t="shared" si="9"/>
        <v/>
      </c>
      <c r="T140" s="158" t="str">
        <f>IF(OR($D140="",$F140="",GlobalParameters!$C$12=""),"",$AB140)</f>
        <v/>
      </c>
      <c r="U140" s="159"/>
      <c r="V140" s="286"/>
      <c r="W140" s="283"/>
      <c r="X140" s="286"/>
      <c r="Y140" s="286"/>
      <c r="Z140" s="160" t="str">
        <f>IF($D140="","",IF(AND($AF140&gt;=100,$AF140&lt;200),IF($E140="","",VLOOKUP($E140,Opto_Req!$W$2:$X$3,2)),IF(AND($AF140&gt;=200,$AF140&lt;500),VLOOKUP($AF140,Opto_Req!$A$2:$L$14,9),"")))</f>
        <v/>
      </c>
      <c r="AA140" s="160" t="str">
        <f>IF($D140="","",VLOOKUP($AF140,Opto_Req!$A$2:$L$14,11))</f>
        <v/>
      </c>
      <c r="AB140" s="160" t="str">
        <f>IF(OR($D140="",$F140="",$AC140="",GlobalParameters!$C$12=""),"",IF(AND($AF140&gt;=100,$AF140&lt;500),MIN(VLOOKUP($AF140,Opto_Req!$A$2:$M$14,12),$AC140-VLOOKUP($AF140,Opto_Req!$A$2:$M$14,13)),IF(AND($AF140&gt;=500,$AF140&lt;600),$AC140,"")))</f>
        <v/>
      </c>
      <c r="AC140" s="283"/>
      <c r="AD140" s="283"/>
      <c r="AE140" s="159"/>
      <c r="AF140" s="134" t="e">
        <f>VLOOKUP($D140,Opto_Req!$P$2:$Q$6,2)+IF(VLOOKUP($D140,Opto_Req!$P$2:$Q$6,2)=100,VLOOKUP($F140,Opto_Req!$R$2:$S$4,2)+VLOOKUP(GlobalParameters!$C$12,Opto_Req!$T$2:$U$4,2),0)</f>
        <v>#N/A</v>
      </c>
    </row>
    <row r="141" spans="1:32" x14ac:dyDescent="0.25">
      <c r="A141" s="133"/>
      <c r="B141" s="283"/>
      <c r="C141" s="283"/>
      <c r="D141" s="284"/>
      <c r="E141" s="284"/>
      <c r="F141" s="284"/>
      <c r="G141" s="287"/>
      <c r="H141" s="166" t="str">
        <f t="shared" ref="H141:H204" si="10">IF(OR($D141="",$F141="",$V141="",$I141=""),"",IF($AF141&lt;200,$V141*$I141,""))</f>
        <v/>
      </c>
      <c r="I141" s="156" t="str">
        <f>IF(OR($D141="",$F141=""),"",VLOOKUP($AF141,Opto_Req!$A$2:$L$814,5))</f>
        <v/>
      </c>
      <c r="J141" s="285"/>
      <c r="K141" s="155" t="str">
        <f t="shared" ref="K141:K204" si="11">IF(OR($D141="",$W141="",$L141=""),"",IF(AND($AF141&gt;=200,$AF141&lt;500),$W141*$L141,""))</f>
        <v/>
      </c>
      <c r="L141" s="156" t="str">
        <f>IF($D141="","",VLOOKUP($AF141,Opto_Req!$A$2:$L$14,8))</f>
        <v/>
      </c>
      <c r="M141" s="287"/>
      <c r="N141" s="166" t="str">
        <f>IF(OR($D141="",$X141="",$O141=""),"",IF($AF141&gt;=200,IF($S141&lt;=$AA141,$X141*$O141,IF(AND($S141&gt;$AA141,$S141&lt;=$AB141),MAX($O141*($X141-(VLOOKUP($AF141,Opto_Req!$A$2:$L$14,10)*($S141-$AA141))),0),0)),""))</f>
        <v/>
      </c>
      <c r="O141" s="156" t="str">
        <f>IF($D141="","",VLOOKUP($AF141,Opto_Req!$A$2:$L$14,7))</f>
        <v/>
      </c>
      <c r="P141" s="286"/>
      <c r="Q141" s="162" t="str">
        <f t="shared" ref="Q141:Q204" si="12">IF(OR($D141="",$Z141="",$Y141="",$R141="",$AA141=""),"",IF(AND($AF141&gt;=100,$AF141&lt;500),IF($S141&lt;=$AA141,$Y141*$R141,IF(AND($S141&gt;$AA141,$S141&lt;=$AB141),MAX($R141*($Y141-($Z141*($S141-$AA141))),0),0)),""))</f>
        <v/>
      </c>
      <c r="R141" s="156" t="str">
        <f>IF(OR($D141="",$F141=""),"",VLOOKUP($AF141,Opto_Req!$A$2:$L$14,6))</f>
        <v/>
      </c>
      <c r="S141" s="157" t="str">
        <f t="shared" si="9"/>
        <v/>
      </c>
      <c r="T141" s="158" t="str">
        <f>IF(OR($D141="",$F141="",GlobalParameters!$C$12=""),"",$AB141)</f>
        <v/>
      </c>
      <c r="U141" s="159"/>
      <c r="V141" s="286"/>
      <c r="W141" s="283"/>
      <c r="X141" s="286"/>
      <c r="Y141" s="286"/>
      <c r="Z141" s="160" t="str">
        <f>IF($D141="","",IF(AND($AF141&gt;=100,$AF141&lt;200),IF($E141="","",VLOOKUP($E141,Opto_Req!$W$2:$X$3,2)),IF(AND($AF141&gt;=200,$AF141&lt;500),VLOOKUP($AF141,Opto_Req!$A$2:$L$14,9),"")))</f>
        <v/>
      </c>
      <c r="AA141" s="160" t="str">
        <f>IF($D141="","",VLOOKUP($AF141,Opto_Req!$A$2:$L$14,11))</f>
        <v/>
      </c>
      <c r="AB141" s="160" t="str">
        <f>IF(OR($D141="",$F141="",$AC141="",GlobalParameters!$C$12=""),"",IF(AND($AF141&gt;=100,$AF141&lt;500),MIN(VLOOKUP($AF141,Opto_Req!$A$2:$M$14,12),$AC141-VLOOKUP($AF141,Opto_Req!$A$2:$M$14,13)),IF(AND($AF141&gt;=500,$AF141&lt;600),$AC141,"")))</f>
        <v/>
      </c>
      <c r="AC141" s="283"/>
      <c r="AD141" s="283"/>
      <c r="AE141" s="159"/>
      <c r="AF141" s="134" t="e">
        <f>VLOOKUP($D141,Opto_Req!$P$2:$Q$6,2)+IF(VLOOKUP($D141,Opto_Req!$P$2:$Q$6,2)=100,VLOOKUP($F141,Opto_Req!$R$2:$S$4,2)+VLOOKUP(GlobalParameters!$C$12,Opto_Req!$T$2:$U$4,2),0)</f>
        <v>#N/A</v>
      </c>
    </row>
    <row r="142" spans="1:32" x14ac:dyDescent="0.25">
      <c r="A142" s="133"/>
      <c r="B142" s="283"/>
      <c r="C142" s="283"/>
      <c r="D142" s="284"/>
      <c r="E142" s="284"/>
      <c r="F142" s="284"/>
      <c r="G142" s="287"/>
      <c r="H142" s="166" t="str">
        <f t="shared" si="10"/>
        <v/>
      </c>
      <c r="I142" s="156" t="str">
        <f>IF(OR($D142="",$F142=""),"",VLOOKUP($AF142,Opto_Req!$A$2:$L$814,5))</f>
        <v/>
      </c>
      <c r="J142" s="285"/>
      <c r="K142" s="155" t="str">
        <f t="shared" si="11"/>
        <v/>
      </c>
      <c r="L142" s="156" t="str">
        <f>IF($D142="","",VLOOKUP($AF142,Opto_Req!$A$2:$L$14,8))</f>
        <v/>
      </c>
      <c r="M142" s="287"/>
      <c r="N142" s="166" t="str">
        <f>IF(OR($D142="",$X142="",$O142=""),"",IF($AF142&gt;=200,IF($S142&lt;=$AA142,$X142*$O142,IF(AND($S142&gt;$AA142,$S142&lt;=$AB142),MAX($O142*($X142-(VLOOKUP($AF142,Opto_Req!$A$2:$L$14,10)*($S142-$AA142))),0),0)),""))</f>
        <v/>
      </c>
      <c r="O142" s="156" t="str">
        <f>IF($D142="","",VLOOKUP($AF142,Opto_Req!$A$2:$L$14,7))</f>
        <v/>
      </c>
      <c r="P142" s="286"/>
      <c r="Q142" s="162" t="str">
        <f t="shared" si="12"/>
        <v/>
      </c>
      <c r="R142" s="156" t="str">
        <f>IF(OR($D142="",$F142=""),"",VLOOKUP($AF142,Opto_Req!$A$2:$L$14,6))</f>
        <v/>
      </c>
      <c r="S142" s="157" t="str">
        <f t="shared" si="9"/>
        <v/>
      </c>
      <c r="T142" s="158" t="str">
        <f>IF(OR($D142="",$F142="",GlobalParameters!$C$12=""),"",$AB142)</f>
        <v/>
      </c>
      <c r="U142" s="159"/>
      <c r="V142" s="286"/>
      <c r="W142" s="283"/>
      <c r="X142" s="286"/>
      <c r="Y142" s="286"/>
      <c r="Z142" s="160" t="str">
        <f>IF($D142="","",IF(AND($AF142&gt;=100,$AF142&lt;200),IF($E142="","",VLOOKUP($E142,Opto_Req!$W$2:$X$3,2)),IF(AND($AF142&gt;=200,$AF142&lt;500),VLOOKUP($AF142,Opto_Req!$A$2:$L$14,9),"")))</f>
        <v/>
      </c>
      <c r="AA142" s="160" t="str">
        <f>IF($D142="","",VLOOKUP($AF142,Opto_Req!$A$2:$L$14,11))</f>
        <v/>
      </c>
      <c r="AB142" s="160" t="str">
        <f>IF(OR($D142="",$F142="",$AC142="",GlobalParameters!$C$12=""),"",IF(AND($AF142&gt;=100,$AF142&lt;500),MIN(VLOOKUP($AF142,Opto_Req!$A$2:$M$14,12),$AC142-VLOOKUP($AF142,Opto_Req!$A$2:$M$14,13)),IF(AND($AF142&gt;=500,$AF142&lt;600),$AC142,"")))</f>
        <v/>
      </c>
      <c r="AC142" s="283"/>
      <c r="AD142" s="283"/>
      <c r="AE142" s="159"/>
      <c r="AF142" s="134" t="e">
        <f>VLOOKUP($D142,Opto_Req!$P$2:$Q$6,2)+IF(VLOOKUP($D142,Opto_Req!$P$2:$Q$6,2)=100,VLOOKUP($F142,Opto_Req!$R$2:$S$4,2)+VLOOKUP(GlobalParameters!$C$12,Opto_Req!$T$2:$U$4,2),0)</f>
        <v>#N/A</v>
      </c>
    </row>
    <row r="143" spans="1:32" x14ac:dyDescent="0.25">
      <c r="A143" s="133"/>
      <c r="B143" s="283"/>
      <c r="C143" s="283"/>
      <c r="D143" s="284"/>
      <c r="E143" s="284"/>
      <c r="F143" s="284"/>
      <c r="G143" s="287"/>
      <c r="H143" s="166" t="str">
        <f t="shared" si="10"/>
        <v/>
      </c>
      <c r="I143" s="156" t="str">
        <f>IF(OR($D143="",$F143=""),"",VLOOKUP($AF143,Opto_Req!$A$2:$L$814,5))</f>
        <v/>
      </c>
      <c r="J143" s="285"/>
      <c r="K143" s="155" t="str">
        <f t="shared" si="11"/>
        <v/>
      </c>
      <c r="L143" s="156" t="str">
        <f>IF($D143="","",VLOOKUP($AF143,Opto_Req!$A$2:$L$14,8))</f>
        <v/>
      </c>
      <c r="M143" s="287"/>
      <c r="N143" s="166" t="str">
        <f>IF(OR($D143="",$X143="",$O143=""),"",IF($AF143&gt;=200,IF($S143&lt;=$AA143,$X143*$O143,IF(AND($S143&gt;$AA143,$S143&lt;=$AB143),MAX($O143*($X143-(VLOOKUP($AF143,Opto_Req!$A$2:$L$14,10)*($S143-$AA143))),0),0)),""))</f>
        <v/>
      </c>
      <c r="O143" s="156" t="str">
        <f>IF($D143="","",VLOOKUP($AF143,Opto_Req!$A$2:$L$14,7))</f>
        <v/>
      </c>
      <c r="P143" s="286"/>
      <c r="Q143" s="162" t="str">
        <f t="shared" si="12"/>
        <v/>
      </c>
      <c r="R143" s="156" t="str">
        <f>IF(OR($D143="",$F143=""),"",VLOOKUP($AF143,Opto_Req!$A$2:$L$14,6))</f>
        <v/>
      </c>
      <c r="S143" s="157" t="str">
        <f t="shared" si="9"/>
        <v/>
      </c>
      <c r="T143" s="158" t="str">
        <f>IF(OR($D143="",$F143="",GlobalParameters!$C$12=""),"",$AB143)</f>
        <v/>
      </c>
      <c r="U143" s="159"/>
      <c r="V143" s="286"/>
      <c r="W143" s="283"/>
      <c r="X143" s="286"/>
      <c r="Y143" s="286"/>
      <c r="Z143" s="160" t="str">
        <f>IF($D143="","",IF(AND($AF143&gt;=100,$AF143&lt;200),IF($E143="","",VLOOKUP($E143,Opto_Req!$W$2:$X$3,2)),IF(AND($AF143&gt;=200,$AF143&lt;500),VLOOKUP($AF143,Opto_Req!$A$2:$L$14,9),"")))</f>
        <v/>
      </c>
      <c r="AA143" s="160" t="str">
        <f>IF($D143="","",VLOOKUP($AF143,Opto_Req!$A$2:$L$14,11))</f>
        <v/>
      </c>
      <c r="AB143" s="160" t="str">
        <f>IF(OR($D143="",$F143="",$AC143="",GlobalParameters!$C$12=""),"",IF(AND($AF143&gt;=100,$AF143&lt;500),MIN(VLOOKUP($AF143,Opto_Req!$A$2:$M$14,12),$AC143-VLOOKUP($AF143,Opto_Req!$A$2:$M$14,13)),IF(AND($AF143&gt;=500,$AF143&lt;600),$AC143,"")))</f>
        <v/>
      </c>
      <c r="AC143" s="283"/>
      <c r="AD143" s="283"/>
      <c r="AE143" s="159"/>
      <c r="AF143" s="134" t="e">
        <f>VLOOKUP($D143,Opto_Req!$P$2:$Q$6,2)+IF(VLOOKUP($D143,Opto_Req!$P$2:$Q$6,2)=100,VLOOKUP($F143,Opto_Req!$R$2:$S$4,2)+VLOOKUP(GlobalParameters!$C$12,Opto_Req!$T$2:$U$4,2),0)</f>
        <v>#N/A</v>
      </c>
    </row>
    <row r="144" spans="1:32" x14ac:dyDescent="0.25">
      <c r="A144" s="133"/>
      <c r="B144" s="283"/>
      <c r="C144" s="283"/>
      <c r="D144" s="284"/>
      <c r="E144" s="284"/>
      <c r="F144" s="284"/>
      <c r="G144" s="287"/>
      <c r="H144" s="166" t="str">
        <f t="shared" si="10"/>
        <v/>
      </c>
      <c r="I144" s="156" t="str">
        <f>IF(OR($D144="",$F144=""),"",VLOOKUP($AF144,Opto_Req!$A$2:$L$814,5))</f>
        <v/>
      </c>
      <c r="J144" s="285"/>
      <c r="K144" s="155" t="str">
        <f t="shared" si="11"/>
        <v/>
      </c>
      <c r="L144" s="156" t="str">
        <f>IF($D144="","",VLOOKUP($AF144,Opto_Req!$A$2:$L$14,8))</f>
        <v/>
      </c>
      <c r="M144" s="287"/>
      <c r="N144" s="166" t="str">
        <f>IF(OR($D144="",$X144="",$O144=""),"",IF($AF144&gt;=200,IF($S144&lt;=$AA144,$X144*$O144,IF(AND($S144&gt;$AA144,$S144&lt;=$AB144),MAX($O144*($X144-(VLOOKUP($AF144,Opto_Req!$A$2:$L$14,10)*($S144-$AA144))),0),0)),""))</f>
        <v/>
      </c>
      <c r="O144" s="156" t="str">
        <f>IF($D144="","",VLOOKUP($AF144,Opto_Req!$A$2:$L$14,7))</f>
        <v/>
      </c>
      <c r="P144" s="286"/>
      <c r="Q144" s="162" t="str">
        <f t="shared" si="12"/>
        <v/>
      </c>
      <c r="R144" s="156" t="str">
        <f>IF(OR($D144="",$F144=""),"",VLOOKUP($AF144,Opto_Req!$A$2:$L$14,6))</f>
        <v/>
      </c>
      <c r="S144" s="157" t="str">
        <f t="shared" si="9"/>
        <v/>
      </c>
      <c r="T144" s="158" t="str">
        <f>IF(OR($D144="",$F144="",GlobalParameters!$C$12=""),"",$AB144)</f>
        <v/>
      </c>
      <c r="U144" s="159"/>
      <c r="V144" s="286"/>
      <c r="W144" s="283"/>
      <c r="X144" s="286"/>
      <c r="Y144" s="286"/>
      <c r="Z144" s="160" t="str">
        <f>IF($D144="","",IF(AND($AF144&gt;=100,$AF144&lt;200),IF($E144="","",VLOOKUP($E144,Opto_Req!$W$2:$X$3,2)),IF(AND($AF144&gt;=200,$AF144&lt;500),VLOOKUP($AF144,Opto_Req!$A$2:$L$14,9),"")))</f>
        <v/>
      </c>
      <c r="AA144" s="160" t="str">
        <f>IF($D144="","",VLOOKUP($AF144,Opto_Req!$A$2:$L$14,11))</f>
        <v/>
      </c>
      <c r="AB144" s="160" t="str">
        <f>IF(OR($D144="",$F144="",$AC144="",GlobalParameters!$C$12=""),"",IF(AND($AF144&gt;=100,$AF144&lt;500),MIN(VLOOKUP($AF144,Opto_Req!$A$2:$M$14,12),$AC144-VLOOKUP($AF144,Opto_Req!$A$2:$M$14,13)),IF(AND($AF144&gt;=500,$AF144&lt;600),$AC144,"")))</f>
        <v/>
      </c>
      <c r="AC144" s="283"/>
      <c r="AD144" s="283"/>
      <c r="AE144" s="159"/>
      <c r="AF144" s="134" t="e">
        <f>VLOOKUP($D144,Opto_Req!$P$2:$Q$6,2)+IF(VLOOKUP($D144,Opto_Req!$P$2:$Q$6,2)=100,VLOOKUP($F144,Opto_Req!$R$2:$S$4,2)+VLOOKUP(GlobalParameters!$C$12,Opto_Req!$T$2:$U$4,2),0)</f>
        <v>#N/A</v>
      </c>
    </row>
    <row r="145" spans="1:32" x14ac:dyDescent="0.25">
      <c r="A145" s="133"/>
      <c r="B145" s="283"/>
      <c r="C145" s="283"/>
      <c r="D145" s="284"/>
      <c r="E145" s="284"/>
      <c r="F145" s="284"/>
      <c r="G145" s="287"/>
      <c r="H145" s="166" t="str">
        <f t="shared" si="10"/>
        <v/>
      </c>
      <c r="I145" s="156" t="str">
        <f>IF(OR($D145="",$F145=""),"",VLOOKUP($AF145,Opto_Req!$A$2:$L$814,5))</f>
        <v/>
      </c>
      <c r="J145" s="285"/>
      <c r="K145" s="155" t="str">
        <f t="shared" si="11"/>
        <v/>
      </c>
      <c r="L145" s="156" t="str">
        <f>IF($D145="","",VLOOKUP($AF145,Opto_Req!$A$2:$L$14,8))</f>
        <v/>
      </c>
      <c r="M145" s="287"/>
      <c r="N145" s="166" t="str">
        <f>IF(OR($D145="",$X145="",$O145=""),"",IF($AF145&gt;=200,IF($S145&lt;=$AA145,$X145*$O145,IF(AND($S145&gt;$AA145,$S145&lt;=$AB145),MAX($O145*($X145-(VLOOKUP($AF145,Opto_Req!$A$2:$L$14,10)*($S145-$AA145))),0),0)),""))</f>
        <v/>
      </c>
      <c r="O145" s="156" t="str">
        <f>IF($D145="","",VLOOKUP($AF145,Opto_Req!$A$2:$L$14,7))</f>
        <v/>
      </c>
      <c r="P145" s="286"/>
      <c r="Q145" s="162" t="str">
        <f t="shared" si="12"/>
        <v/>
      </c>
      <c r="R145" s="156" t="str">
        <f>IF(OR($D145="",$F145=""),"",VLOOKUP($AF145,Opto_Req!$A$2:$L$14,6))</f>
        <v/>
      </c>
      <c r="S145" s="157" t="str">
        <f t="shared" si="9"/>
        <v/>
      </c>
      <c r="T145" s="158" t="str">
        <f>IF(OR($D145="",$F145="",GlobalParameters!$C$12=""),"",$AB145)</f>
        <v/>
      </c>
      <c r="U145" s="159"/>
      <c r="V145" s="286"/>
      <c r="W145" s="283"/>
      <c r="X145" s="286"/>
      <c r="Y145" s="286"/>
      <c r="Z145" s="160" t="str">
        <f>IF($D145="","",IF(AND($AF145&gt;=100,$AF145&lt;200),IF($E145="","",VLOOKUP($E145,Opto_Req!$W$2:$X$3,2)),IF(AND($AF145&gt;=200,$AF145&lt;500),VLOOKUP($AF145,Opto_Req!$A$2:$L$14,9),"")))</f>
        <v/>
      </c>
      <c r="AA145" s="160" t="str">
        <f>IF($D145="","",VLOOKUP($AF145,Opto_Req!$A$2:$L$14,11))</f>
        <v/>
      </c>
      <c r="AB145" s="160" t="str">
        <f>IF(OR($D145="",$F145="",$AC145="",GlobalParameters!$C$12=""),"",IF(AND($AF145&gt;=100,$AF145&lt;500),MIN(VLOOKUP($AF145,Opto_Req!$A$2:$M$14,12),$AC145-VLOOKUP($AF145,Opto_Req!$A$2:$M$14,13)),IF(AND($AF145&gt;=500,$AF145&lt;600),$AC145,"")))</f>
        <v/>
      </c>
      <c r="AC145" s="283"/>
      <c r="AD145" s="283"/>
      <c r="AE145" s="159"/>
      <c r="AF145" s="134" t="e">
        <f>VLOOKUP($D145,Opto_Req!$P$2:$Q$6,2)+IF(VLOOKUP($D145,Opto_Req!$P$2:$Q$6,2)=100,VLOOKUP($F145,Opto_Req!$R$2:$S$4,2)+VLOOKUP(GlobalParameters!$C$12,Opto_Req!$T$2:$U$4,2),0)</f>
        <v>#N/A</v>
      </c>
    </row>
    <row r="146" spans="1:32" x14ac:dyDescent="0.25">
      <c r="A146" s="133"/>
      <c r="B146" s="283"/>
      <c r="C146" s="283"/>
      <c r="D146" s="284"/>
      <c r="E146" s="284"/>
      <c r="F146" s="284"/>
      <c r="G146" s="287"/>
      <c r="H146" s="166" t="str">
        <f t="shared" si="10"/>
        <v/>
      </c>
      <c r="I146" s="156" t="str">
        <f>IF(OR($D146="",$F146=""),"",VLOOKUP($AF146,Opto_Req!$A$2:$L$814,5))</f>
        <v/>
      </c>
      <c r="J146" s="285"/>
      <c r="K146" s="155" t="str">
        <f t="shared" si="11"/>
        <v/>
      </c>
      <c r="L146" s="156" t="str">
        <f>IF($D146="","",VLOOKUP($AF146,Opto_Req!$A$2:$L$14,8))</f>
        <v/>
      </c>
      <c r="M146" s="287"/>
      <c r="N146" s="166" t="str">
        <f>IF(OR($D146="",$X146="",$O146=""),"",IF($AF146&gt;=200,IF($S146&lt;=$AA146,$X146*$O146,IF(AND($S146&gt;$AA146,$S146&lt;=$AB146),MAX($O146*($X146-(VLOOKUP($AF146,Opto_Req!$A$2:$L$14,10)*($S146-$AA146))),0),0)),""))</f>
        <v/>
      </c>
      <c r="O146" s="156" t="str">
        <f>IF($D146="","",VLOOKUP($AF146,Opto_Req!$A$2:$L$14,7))</f>
        <v/>
      </c>
      <c r="P146" s="286"/>
      <c r="Q146" s="162" t="str">
        <f t="shared" si="12"/>
        <v/>
      </c>
      <c r="R146" s="156" t="str">
        <f>IF(OR($D146="",$F146=""),"",VLOOKUP($AF146,Opto_Req!$A$2:$L$14,6))</f>
        <v/>
      </c>
      <c r="S146" s="157" t="str">
        <f t="shared" si="9"/>
        <v/>
      </c>
      <c r="T146" s="158" t="str">
        <f>IF(OR($D146="",$F146="",GlobalParameters!$C$12=""),"",$AB146)</f>
        <v/>
      </c>
      <c r="U146" s="159"/>
      <c r="V146" s="286"/>
      <c r="W146" s="283"/>
      <c r="X146" s="286"/>
      <c r="Y146" s="286"/>
      <c r="Z146" s="160" t="str">
        <f>IF($D146="","",IF(AND($AF146&gt;=100,$AF146&lt;200),IF($E146="","",VLOOKUP($E146,Opto_Req!$W$2:$X$3,2)),IF(AND($AF146&gt;=200,$AF146&lt;500),VLOOKUP($AF146,Opto_Req!$A$2:$L$14,9),"")))</f>
        <v/>
      </c>
      <c r="AA146" s="160" t="str">
        <f>IF($D146="","",VLOOKUP($AF146,Opto_Req!$A$2:$L$14,11))</f>
        <v/>
      </c>
      <c r="AB146" s="160" t="str">
        <f>IF(OR($D146="",$F146="",$AC146="",GlobalParameters!$C$12=""),"",IF(AND($AF146&gt;=100,$AF146&lt;500),MIN(VLOOKUP($AF146,Opto_Req!$A$2:$M$14,12),$AC146-VLOOKUP($AF146,Opto_Req!$A$2:$M$14,13)),IF(AND($AF146&gt;=500,$AF146&lt;600),$AC146,"")))</f>
        <v/>
      </c>
      <c r="AC146" s="283"/>
      <c r="AD146" s="283"/>
      <c r="AE146" s="159"/>
      <c r="AF146" s="134" t="e">
        <f>VLOOKUP($D146,Opto_Req!$P$2:$Q$6,2)+IF(VLOOKUP($D146,Opto_Req!$P$2:$Q$6,2)=100,VLOOKUP($F146,Opto_Req!$R$2:$S$4,2)+VLOOKUP(GlobalParameters!$C$12,Opto_Req!$T$2:$U$4,2),0)</f>
        <v>#N/A</v>
      </c>
    </row>
    <row r="147" spans="1:32" x14ac:dyDescent="0.25">
      <c r="A147" s="133"/>
      <c r="B147" s="283"/>
      <c r="C147" s="283"/>
      <c r="D147" s="284"/>
      <c r="E147" s="284"/>
      <c r="F147" s="284"/>
      <c r="G147" s="287"/>
      <c r="H147" s="166" t="str">
        <f t="shared" si="10"/>
        <v/>
      </c>
      <c r="I147" s="156" t="str">
        <f>IF(OR($D147="",$F147=""),"",VLOOKUP($AF147,Opto_Req!$A$2:$L$814,5))</f>
        <v/>
      </c>
      <c r="J147" s="285"/>
      <c r="K147" s="155" t="str">
        <f t="shared" si="11"/>
        <v/>
      </c>
      <c r="L147" s="156" t="str">
        <f>IF($D147="","",VLOOKUP($AF147,Opto_Req!$A$2:$L$14,8))</f>
        <v/>
      </c>
      <c r="M147" s="287"/>
      <c r="N147" s="166" t="str">
        <f>IF(OR($D147="",$X147="",$O147=""),"",IF($AF147&gt;=200,IF($S147&lt;=$AA147,$X147*$O147,IF(AND($S147&gt;$AA147,$S147&lt;=$AB147),MAX($O147*($X147-(VLOOKUP($AF147,Opto_Req!$A$2:$L$14,10)*($S147-$AA147))),0),0)),""))</f>
        <v/>
      </c>
      <c r="O147" s="156" t="str">
        <f>IF($D147="","",VLOOKUP($AF147,Opto_Req!$A$2:$L$14,7))</f>
        <v/>
      </c>
      <c r="P147" s="286"/>
      <c r="Q147" s="162" t="str">
        <f t="shared" si="12"/>
        <v/>
      </c>
      <c r="R147" s="156" t="str">
        <f>IF(OR($D147="",$F147=""),"",VLOOKUP($AF147,Opto_Req!$A$2:$L$14,6))</f>
        <v/>
      </c>
      <c r="S147" s="157" t="str">
        <f t="shared" si="9"/>
        <v/>
      </c>
      <c r="T147" s="158" t="str">
        <f>IF(OR($D147="",$F147="",GlobalParameters!$C$12=""),"",$AB147)</f>
        <v/>
      </c>
      <c r="U147" s="159"/>
      <c r="V147" s="286"/>
      <c r="W147" s="283"/>
      <c r="X147" s="286"/>
      <c r="Y147" s="286"/>
      <c r="Z147" s="160" t="str">
        <f>IF($D147="","",IF(AND($AF147&gt;=100,$AF147&lt;200),IF($E147="","",VLOOKUP($E147,Opto_Req!$W$2:$X$3,2)),IF(AND($AF147&gt;=200,$AF147&lt;500),VLOOKUP($AF147,Opto_Req!$A$2:$L$14,9),"")))</f>
        <v/>
      </c>
      <c r="AA147" s="160" t="str">
        <f>IF($D147="","",VLOOKUP($AF147,Opto_Req!$A$2:$L$14,11))</f>
        <v/>
      </c>
      <c r="AB147" s="160" t="str">
        <f>IF(OR($D147="",$F147="",$AC147="",GlobalParameters!$C$12=""),"",IF(AND($AF147&gt;=100,$AF147&lt;500),MIN(VLOOKUP($AF147,Opto_Req!$A$2:$M$14,12),$AC147-VLOOKUP($AF147,Opto_Req!$A$2:$M$14,13)),IF(AND($AF147&gt;=500,$AF147&lt;600),$AC147,"")))</f>
        <v/>
      </c>
      <c r="AC147" s="283"/>
      <c r="AD147" s="283"/>
      <c r="AE147" s="159"/>
      <c r="AF147" s="134" t="e">
        <f>VLOOKUP($D147,Opto_Req!$P$2:$Q$6,2)+IF(VLOOKUP($D147,Opto_Req!$P$2:$Q$6,2)=100,VLOOKUP($F147,Opto_Req!$R$2:$S$4,2)+VLOOKUP(GlobalParameters!$C$12,Opto_Req!$T$2:$U$4,2),0)</f>
        <v>#N/A</v>
      </c>
    </row>
    <row r="148" spans="1:32" x14ac:dyDescent="0.25">
      <c r="A148" s="133"/>
      <c r="B148" s="283"/>
      <c r="C148" s="283"/>
      <c r="D148" s="284"/>
      <c r="E148" s="284"/>
      <c r="F148" s="284"/>
      <c r="G148" s="287"/>
      <c r="H148" s="166" t="str">
        <f t="shared" si="10"/>
        <v/>
      </c>
      <c r="I148" s="156" t="str">
        <f>IF(OR($D148="",$F148=""),"",VLOOKUP($AF148,Opto_Req!$A$2:$L$814,5))</f>
        <v/>
      </c>
      <c r="J148" s="285"/>
      <c r="K148" s="155" t="str">
        <f t="shared" si="11"/>
        <v/>
      </c>
      <c r="L148" s="156" t="str">
        <f>IF($D148="","",VLOOKUP($AF148,Opto_Req!$A$2:$L$14,8))</f>
        <v/>
      </c>
      <c r="M148" s="287"/>
      <c r="N148" s="166" t="str">
        <f>IF(OR($D148="",$X148="",$O148=""),"",IF($AF148&gt;=200,IF($S148&lt;=$AA148,$X148*$O148,IF(AND($S148&gt;$AA148,$S148&lt;=$AB148),MAX($O148*($X148-(VLOOKUP($AF148,Opto_Req!$A$2:$L$14,10)*($S148-$AA148))),0),0)),""))</f>
        <v/>
      </c>
      <c r="O148" s="156" t="str">
        <f>IF($D148="","",VLOOKUP($AF148,Opto_Req!$A$2:$L$14,7))</f>
        <v/>
      </c>
      <c r="P148" s="286"/>
      <c r="Q148" s="162" t="str">
        <f t="shared" si="12"/>
        <v/>
      </c>
      <c r="R148" s="156" t="str">
        <f>IF(OR($D148="",$F148=""),"",VLOOKUP($AF148,Opto_Req!$A$2:$L$14,6))</f>
        <v/>
      </c>
      <c r="S148" s="157" t="str">
        <f t="shared" si="9"/>
        <v/>
      </c>
      <c r="T148" s="158" t="str">
        <f>IF(OR($D148="",$F148="",GlobalParameters!$C$12=""),"",$AB148)</f>
        <v/>
      </c>
      <c r="U148" s="159"/>
      <c r="V148" s="286"/>
      <c r="W148" s="283"/>
      <c r="X148" s="286"/>
      <c r="Y148" s="286"/>
      <c r="Z148" s="160" t="str">
        <f>IF($D148="","",IF(AND($AF148&gt;=100,$AF148&lt;200),IF($E148="","",VLOOKUP($E148,Opto_Req!$W$2:$X$3,2)),IF(AND($AF148&gt;=200,$AF148&lt;500),VLOOKUP($AF148,Opto_Req!$A$2:$L$14,9),"")))</f>
        <v/>
      </c>
      <c r="AA148" s="160" t="str">
        <f>IF($D148="","",VLOOKUP($AF148,Opto_Req!$A$2:$L$14,11))</f>
        <v/>
      </c>
      <c r="AB148" s="160" t="str">
        <f>IF(OR($D148="",$F148="",$AC148="",GlobalParameters!$C$12=""),"",IF(AND($AF148&gt;=100,$AF148&lt;500),MIN(VLOOKUP($AF148,Opto_Req!$A$2:$M$14,12),$AC148-VLOOKUP($AF148,Opto_Req!$A$2:$M$14,13)),IF(AND($AF148&gt;=500,$AF148&lt;600),$AC148,"")))</f>
        <v/>
      </c>
      <c r="AC148" s="283"/>
      <c r="AD148" s="283"/>
      <c r="AE148" s="159"/>
      <c r="AF148" s="134" t="e">
        <f>VLOOKUP($D148,Opto_Req!$P$2:$Q$6,2)+IF(VLOOKUP($D148,Opto_Req!$P$2:$Q$6,2)=100,VLOOKUP($F148,Opto_Req!$R$2:$S$4,2)+VLOOKUP(GlobalParameters!$C$12,Opto_Req!$T$2:$U$4,2),0)</f>
        <v>#N/A</v>
      </c>
    </row>
    <row r="149" spans="1:32" x14ac:dyDescent="0.25">
      <c r="A149" s="133"/>
      <c r="B149" s="283"/>
      <c r="C149" s="283"/>
      <c r="D149" s="284"/>
      <c r="E149" s="284"/>
      <c r="F149" s="284"/>
      <c r="G149" s="287"/>
      <c r="H149" s="166" t="str">
        <f t="shared" si="10"/>
        <v/>
      </c>
      <c r="I149" s="156" t="str">
        <f>IF(OR($D149="",$F149=""),"",VLOOKUP($AF149,Opto_Req!$A$2:$L$814,5))</f>
        <v/>
      </c>
      <c r="J149" s="285"/>
      <c r="K149" s="155" t="str">
        <f t="shared" si="11"/>
        <v/>
      </c>
      <c r="L149" s="156" t="str">
        <f>IF($D149="","",VLOOKUP($AF149,Opto_Req!$A$2:$L$14,8))</f>
        <v/>
      </c>
      <c r="M149" s="287"/>
      <c r="N149" s="166" t="str">
        <f>IF(OR($D149="",$X149="",$O149=""),"",IF($AF149&gt;=200,IF($S149&lt;=$AA149,$X149*$O149,IF(AND($S149&gt;$AA149,$S149&lt;=$AB149),MAX($O149*($X149-(VLOOKUP($AF149,Opto_Req!$A$2:$L$14,10)*($S149-$AA149))),0),0)),""))</f>
        <v/>
      </c>
      <c r="O149" s="156" t="str">
        <f>IF($D149="","",VLOOKUP($AF149,Opto_Req!$A$2:$L$14,7))</f>
        <v/>
      </c>
      <c r="P149" s="286"/>
      <c r="Q149" s="162" t="str">
        <f t="shared" si="12"/>
        <v/>
      </c>
      <c r="R149" s="156" t="str">
        <f>IF(OR($D149="",$F149=""),"",VLOOKUP($AF149,Opto_Req!$A$2:$L$14,6))</f>
        <v/>
      </c>
      <c r="S149" s="157" t="str">
        <f t="shared" si="9"/>
        <v/>
      </c>
      <c r="T149" s="158" t="str">
        <f>IF(OR($D149="",$F149="",GlobalParameters!$C$12=""),"",$AB149)</f>
        <v/>
      </c>
      <c r="U149" s="159"/>
      <c r="V149" s="286"/>
      <c r="W149" s="283"/>
      <c r="X149" s="286"/>
      <c r="Y149" s="286"/>
      <c r="Z149" s="160" t="str">
        <f>IF($D149="","",IF(AND($AF149&gt;=100,$AF149&lt;200),IF($E149="","",VLOOKUP($E149,Opto_Req!$W$2:$X$3,2)),IF(AND($AF149&gt;=200,$AF149&lt;500),VLOOKUP($AF149,Opto_Req!$A$2:$L$14,9),"")))</f>
        <v/>
      </c>
      <c r="AA149" s="160" t="str">
        <f>IF($D149="","",VLOOKUP($AF149,Opto_Req!$A$2:$L$14,11))</f>
        <v/>
      </c>
      <c r="AB149" s="160" t="str">
        <f>IF(OR($D149="",$F149="",$AC149="",GlobalParameters!$C$12=""),"",IF(AND($AF149&gt;=100,$AF149&lt;500),MIN(VLOOKUP($AF149,Opto_Req!$A$2:$M$14,12),$AC149-VLOOKUP($AF149,Opto_Req!$A$2:$M$14,13)),IF(AND($AF149&gt;=500,$AF149&lt;600),$AC149,"")))</f>
        <v/>
      </c>
      <c r="AC149" s="283"/>
      <c r="AD149" s="283"/>
      <c r="AE149" s="159"/>
      <c r="AF149" s="134" t="e">
        <f>VLOOKUP($D149,Opto_Req!$P$2:$Q$6,2)+IF(VLOOKUP($D149,Opto_Req!$P$2:$Q$6,2)=100,VLOOKUP($F149,Opto_Req!$R$2:$S$4,2)+VLOOKUP(GlobalParameters!$C$12,Opto_Req!$T$2:$U$4,2),0)</f>
        <v>#N/A</v>
      </c>
    </row>
    <row r="150" spans="1:32" x14ac:dyDescent="0.25">
      <c r="A150" s="133"/>
      <c r="B150" s="283"/>
      <c r="C150" s="283"/>
      <c r="D150" s="284"/>
      <c r="E150" s="284"/>
      <c r="F150" s="284"/>
      <c r="G150" s="287"/>
      <c r="H150" s="166" t="str">
        <f t="shared" si="10"/>
        <v/>
      </c>
      <c r="I150" s="156" t="str">
        <f>IF(OR($D150="",$F150=""),"",VLOOKUP($AF150,Opto_Req!$A$2:$L$814,5))</f>
        <v/>
      </c>
      <c r="J150" s="285"/>
      <c r="K150" s="155" t="str">
        <f t="shared" si="11"/>
        <v/>
      </c>
      <c r="L150" s="156" t="str">
        <f>IF($D150="","",VLOOKUP($AF150,Opto_Req!$A$2:$L$14,8))</f>
        <v/>
      </c>
      <c r="M150" s="287"/>
      <c r="N150" s="166" t="str">
        <f>IF(OR($D150="",$X150="",$O150=""),"",IF($AF150&gt;=200,IF($S150&lt;=$AA150,$X150*$O150,IF(AND($S150&gt;$AA150,$S150&lt;=$AB150),MAX($O150*($X150-(VLOOKUP($AF150,Opto_Req!$A$2:$L$14,10)*($S150-$AA150))),0),0)),""))</f>
        <v/>
      </c>
      <c r="O150" s="156" t="str">
        <f>IF($D150="","",VLOOKUP($AF150,Opto_Req!$A$2:$L$14,7))</f>
        <v/>
      </c>
      <c r="P150" s="286"/>
      <c r="Q150" s="162" t="str">
        <f t="shared" si="12"/>
        <v/>
      </c>
      <c r="R150" s="156" t="str">
        <f>IF(OR($D150="",$F150=""),"",VLOOKUP($AF150,Opto_Req!$A$2:$L$14,6))</f>
        <v/>
      </c>
      <c r="S150" s="157" t="str">
        <f t="shared" si="9"/>
        <v/>
      </c>
      <c r="T150" s="158" t="str">
        <f>IF(OR($D150="",$F150="",GlobalParameters!$C$12=""),"",$AB150)</f>
        <v/>
      </c>
      <c r="U150" s="159"/>
      <c r="V150" s="286"/>
      <c r="W150" s="283"/>
      <c r="X150" s="286"/>
      <c r="Y150" s="286"/>
      <c r="Z150" s="160" t="str">
        <f>IF($D150="","",IF(AND($AF150&gt;=100,$AF150&lt;200),IF($E150="","",VLOOKUP($E150,Opto_Req!$W$2:$X$3,2)),IF(AND($AF150&gt;=200,$AF150&lt;500),VLOOKUP($AF150,Opto_Req!$A$2:$L$14,9),"")))</f>
        <v/>
      </c>
      <c r="AA150" s="160" t="str">
        <f>IF($D150="","",VLOOKUP($AF150,Opto_Req!$A$2:$L$14,11))</f>
        <v/>
      </c>
      <c r="AB150" s="160" t="str">
        <f>IF(OR($D150="",$F150="",$AC150="",GlobalParameters!$C$12=""),"",IF(AND($AF150&gt;=100,$AF150&lt;500),MIN(VLOOKUP($AF150,Opto_Req!$A$2:$M$14,12),$AC150-VLOOKUP($AF150,Opto_Req!$A$2:$M$14,13)),IF(AND($AF150&gt;=500,$AF150&lt;600),$AC150,"")))</f>
        <v/>
      </c>
      <c r="AC150" s="283"/>
      <c r="AD150" s="283"/>
      <c r="AE150" s="159"/>
      <c r="AF150" s="134" t="e">
        <f>VLOOKUP($D150,Opto_Req!$P$2:$Q$6,2)+IF(VLOOKUP($D150,Opto_Req!$P$2:$Q$6,2)=100,VLOOKUP($F150,Opto_Req!$R$2:$S$4,2)+VLOOKUP(GlobalParameters!$C$12,Opto_Req!$T$2:$U$4,2),0)</f>
        <v>#N/A</v>
      </c>
    </row>
    <row r="151" spans="1:32" x14ac:dyDescent="0.25">
      <c r="A151" s="133"/>
      <c r="B151" s="283"/>
      <c r="C151" s="283"/>
      <c r="D151" s="284"/>
      <c r="E151" s="284"/>
      <c r="F151" s="284"/>
      <c r="G151" s="287"/>
      <c r="H151" s="166" t="str">
        <f t="shared" si="10"/>
        <v/>
      </c>
      <c r="I151" s="156" t="str">
        <f>IF(OR($D151="",$F151=""),"",VLOOKUP($AF151,Opto_Req!$A$2:$L$814,5))</f>
        <v/>
      </c>
      <c r="J151" s="285"/>
      <c r="K151" s="155" t="str">
        <f t="shared" si="11"/>
        <v/>
      </c>
      <c r="L151" s="156" t="str">
        <f>IF($D151="","",VLOOKUP($AF151,Opto_Req!$A$2:$L$14,8))</f>
        <v/>
      </c>
      <c r="M151" s="287"/>
      <c r="N151" s="166" t="str">
        <f>IF(OR($D151="",$X151="",$O151=""),"",IF($AF151&gt;=200,IF($S151&lt;=$AA151,$X151*$O151,IF(AND($S151&gt;$AA151,$S151&lt;=$AB151),MAX($O151*($X151-(VLOOKUP($AF151,Opto_Req!$A$2:$L$14,10)*($S151-$AA151))),0),0)),""))</f>
        <v/>
      </c>
      <c r="O151" s="156" t="str">
        <f>IF($D151="","",VLOOKUP($AF151,Opto_Req!$A$2:$L$14,7))</f>
        <v/>
      </c>
      <c r="P151" s="286"/>
      <c r="Q151" s="162" t="str">
        <f t="shared" si="12"/>
        <v/>
      </c>
      <c r="R151" s="156" t="str">
        <f>IF(OR($D151="",$F151=""),"",VLOOKUP($AF151,Opto_Req!$A$2:$L$14,6))</f>
        <v/>
      </c>
      <c r="S151" s="157" t="str">
        <f t="shared" si="9"/>
        <v/>
      </c>
      <c r="T151" s="158" t="str">
        <f>IF(OR($D151="",$F151="",GlobalParameters!$C$12=""),"",$AB151)</f>
        <v/>
      </c>
      <c r="U151" s="159"/>
      <c r="V151" s="286"/>
      <c r="W151" s="283"/>
      <c r="X151" s="286"/>
      <c r="Y151" s="286"/>
      <c r="Z151" s="160" t="str">
        <f>IF($D151="","",IF(AND($AF151&gt;=100,$AF151&lt;200),IF($E151="","",VLOOKUP($E151,Opto_Req!$W$2:$X$3,2)),IF(AND($AF151&gt;=200,$AF151&lt;500),VLOOKUP($AF151,Opto_Req!$A$2:$L$14,9),"")))</f>
        <v/>
      </c>
      <c r="AA151" s="160" t="str">
        <f>IF($D151="","",VLOOKUP($AF151,Opto_Req!$A$2:$L$14,11))</f>
        <v/>
      </c>
      <c r="AB151" s="160" t="str">
        <f>IF(OR($D151="",$F151="",$AC151="",GlobalParameters!$C$12=""),"",IF(AND($AF151&gt;=100,$AF151&lt;500),MIN(VLOOKUP($AF151,Opto_Req!$A$2:$M$14,12),$AC151-VLOOKUP($AF151,Opto_Req!$A$2:$M$14,13)),IF(AND($AF151&gt;=500,$AF151&lt;600),$AC151,"")))</f>
        <v/>
      </c>
      <c r="AC151" s="283"/>
      <c r="AD151" s="283"/>
      <c r="AE151" s="159"/>
      <c r="AF151" s="134" t="e">
        <f>VLOOKUP($D151,Opto_Req!$P$2:$Q$6,2)+IF(VLOOKUP($D151,Opto_Req!$P$2:$Q$6,2)=100,VLOOKUP($F151,Opto_Req!$R$2:$S$4,2)+VLOOKUP(GlobalParameters!$C$12,Opto_Req!$T$2:$U$4,2),0)</f>
        <v>#N/A</v>
      </c>
    </row>
    <row r="152" spans="1:32" x14ac:dyDescent="0.25">
      <c r="A152" s="133"/>
      <c r="B152" s="283"/>
      <c r="C152" s="283"/>
      <c r="D152" s="284"/>
      <c r="E152" s="284"/>
      <c r="F152" s="284"/>
      <c r="G152" s="287"/>
      <c r="H152" s="166" t="str">
        <f t="shared" si="10"/>
        <v/>
      </c>
      <c r="I152" s="156" t="str">
        <f>IF(OR($D152="",$F152=""),"",VLOOKUP($AF152,Opto_Req!$A$2:$L$814,5))</f>
        <v/>
      </c>
      <c r="J152" s="285"/>
      <c r="K152" s="155" t="str">
        <f t="shared" si="11"/>
        <v/>
      </c>
      <c r="L152" s="156" t="str">
        <f>IF($D152="","",VLOOKUP($AF152,Opto_Req!$A$2:$L$14,8))</f>
        <v/>
      </c>
      <c r="M152" s="287"/>
      <c r="N152" s="166" t="str">
        <f>IF(OR($D152="",$X152="",$O152=""),"",IF($AF152&gt;=200,IF($S152&lt;=$AA152,$X152*$O152,IF(AND($S152&gt;$AA152,$S152&lt;=$AB152),MAX($O152*($X152-(VLOOKUP($AF152,Opto_Req!$A$2:$L$14,10)*($S152-$AA152))),0),0)),""))</f>
        <v/>
      </c>
      <c r="O152" s="156" t="str">
        <f>IF($D152="","",VLOOKUP($AF152,Opto_Req!$A$2:$L$14,7))</f>
        <v/>
      </c>
      <c r="P152" s="286"/>
      <c r="Q152" s="162" t="str">
        <f t="shared" si="12"/>
        <v/>
      </c>
      <c r="R152" s="156" t="str">
        <f>IF(OR($D152="",$F152=""),"",VLOOKUP($AF152,Opto_Req!$A$2:$L$14,6))</f>
        <v/>
      </c>
      <c r="S152" s="157" t="str">
        <f t="shared" si="9"/>
        <v/>
      </c>
      <c r="T152" s="158" t="str">
        <f>IF(OR($D152="",$F152="",GlobalParameters!$C$12=""),"",$AB152)</f>
        <v/>
      </c>
      <c r="U152" s="159"/>
      <c r="V152" s="286"/>
      <c r="W152" s="283"/>
      <c r="X152" s="286"/>
      <c r="Y152" s="286"/>
      <c r="Z152" s="160" t="str">
        <f>IF($D152="","",IF(AND($AF152&gt;=100,$AF152&lt;200),IF($E152="","",VLOOKUP($E152,Opto_Req!$W$2:$X$3,2)),IF(AND($AF152&gt;=200,$AF152&lt;500),VLOOKUP($AF152,Opto_Req!$A$2:$L$14,9),"")))</f>
        <v/>
      </c>
      <c r="AA152" s="160" t="str">
        <f>IF($D152="","",VLOOKUP($AF152,Opto_Req!$A$2:$L$14,11))</f>
        <v/>
      </c>
      <c r="AB152" s="160" t="str">
        <f>IF(OR($D152="",$F152="",$AC152="",GlobalParameters!$C$12=""),"",IF(AND($AF152&gt;=100,$AF152&lt;500),MIN(VLOOKUP($AF152,Opto_Req!$A$2:$M$14,12),$AC152-VLOOKUP($AF152,Opto_Req!$A$2:$M$14,13)),IF(AND($AF152&gt;=500,$AF152&lt;600),$AC152,"")))</f>
        <v/>
      </c>
      <c r="AC152" s="283"/>
      <c r="AD152" s="283"/>
      <c r="AE152" s="159"/>
      <c r="AF152" s="134" t="e">
        <f>VLOOKUP($D152,Opto_Req!$P$2:$Q$6,2)+IF(VLOOKUP($D152,Opto_Req!$P$2:$Q$6,2)=100,VLOOKUP($F152,Opto_Req!$R$2:$S$4,2)+VLOOKUP(GlobalParameters!$C$12,Opto_Req!$T$2:$U$4,2),0)</f>
        <v>#N/A</v>
      </c>
    </row>
    <row r="153" spans="1:32" x14ac:dyDescent="0.25">
      <c r="A153" s="133"/>
      <c r="B153" s="283"/>
      <c r="C153" s="283"/>
      <c r="D153" s="284"/>
      <c r="E153" s="284"/>
      <c r="F153" s="284"/>
      <c r="G153" s="287"/>
      <c r="H153" s="166" t="str">
        <f t="shared" si="10"/>
        <v/>
      </c>
      <c r="I153" s="156" t="str">
        <f>IF(OR($D153="",$F153=""),"",VLOOKUP($AF153,Opto_Req!$A$2:$L$814,5))</f>
        <v/>
      </c>
      <c r="J153" s="285"/>
      <c r="K153" s="155" t="str">
        <f t="shared" si="11"/>
        <v/>
      </c>
      <c r="L153" s="156" t="str">
        <f>IF($D153="","",VLOOKUP($AF153,Opto_Req!$A$2:$L$14,8))</f>
        <v/>
      </c>
      <c r="M153" s="287"/>
      <c r="N153" s="166" t="str">
        <f>IF(OR($D153="",$X153="",$O153=""),"",IF($AF153&gt;=200,IF($S153&lt;=$AA153,$X153*$O153,IF(AND($S153&gt;$AA153,$S153&lt;=$AB153),MAX($O153*($X153-(VLOOKUP($AF153,Opto_Req!$A$2:$L$14,10)*($S153-$AA153))),0),0)),""))</f>
        <v/>
      </c>
      <c r="O153" s="156" t="str">
        <f>IF($D153="","",VLOOKUP($AF153,Opto_Req!$A$2:$L$14,7))</f>
        <v/>
      </c>
      <c r="P153" s="286"/>
      <c r="Q153" s="162" t="str">
        <f t="shared" si="12"/>
        <v/>
      </c>
      <c r="R153" s="156" t="str">
        <f>IF(OR($D153="",$F153=""),"",VLOOKUP($AF153,Opto_Req!$A$2:$L$14,6))</f>
        <v/>
      </c>
      <c r="S153" s="157" t="str">
        <f t="shared" si="9"/>
        <v/>
      </c>
      <c r="T153" s="158" t="str">
        <f>IF(OR($D153="",$F153="",GlobalParameters!$C$12=""),"",$AB153)</f>
        <v/>
      </c>
      <c r="U153" s="159"/>
      <c r="V153" s="286"/>
      <c r="W153" s="283"/>
      <c r="X153" s="286"/>
      <c r="Y153" s="286"/>
      <c r="Z153" s="160" t="str">
        <f>IF($D153="","",IF(AND($AF153&gt;=100,$AF153&lt;200),IF($E153="","",VLOOKUP($E153,Opto_Req!$W$2:$X$3,2)),IF(AND($AF153&gt;=200,$AF153&lt;500),VLOOKUP($AF153,Opto_Req!$A$2:$L$14,9),"")))</f>
        <v/>
      </c>
      <c r="AA153" s="160" t="str">
        <f>IF($D153="","",VLOOKUP($AF153,Opto_Req!$A$2:$L$14,11))</f>
        <v/>
      </c>
      <c r="AB153" s="160" t="str">
        <f>IF(OR($D153="",$F153="",$AC153="",GlobalParameters!$C$12=""),"",IF(AND($AF153&gt;=100,$AF153&lt;500),MIN(VLOOKUP($AF153,Opto_Req!$A$2:$M$14,12),$AC153-VLOOKUP($AF153,Opto_Req!$A$2:$M$14,13)),IF(AND($AF153&gt;=500,$AF153&lt;600),$AC153,"")))</f>
        <v/>
      </c>
      <c r="AC153" s="283"/>
      <c r="AD153" s="283"/>
      <c r="AE153" s="159"/>
      <c r="AF153" s="134" t="e">
        <f>VLOOKUP($D153,Opto_Req!$P$2:$Q$6,2)+IF(VLOOKUP($D153,Opto_Req!$P$2:$Q$6,2)=100,VLOOKUP($F153,Opto_Req!$R$2:$S$4,2)+VLOOKUP(GlobalParameters!$C$12,Opto_Req!$T$2:$U$4,2),0)</f>
        <v>#N/A</v>
      </c>
    </row>
    <row r="154" spans="1:32" x14ac:dyDescent="0.25">
      <c r="A154" s="133"/>
      <c r="B154" s="283"/>
      <c r="C154" s="283"/>
      <c r="D154" s="284"/>
      <c r="E154" s="284"/>
      <c r="F154" s="284"/>
      <c r="G154" s="287"/>
      <c r="H154" s="166" t="str">
        <f t="shared" si="10"/>
        <v/>
      </c>
      <c r="I154" s="156" t="str">
        <f>IF(OR($D154="",$F154=""),"",VLOOKUP($AF154,Opto_Req!$A$2:$L$814,5))</f>
        <v/>
      </c>
      <c r="J154" s="285"/>
      <c r="K154" s="155" t="str">
        <f t="shared" si="11"/>
        <v/>
      </c>
      <c r="L154" s="156" t="str">
        <f>IF($D154="","",VLOOKUP($AF154,Opto_Req!$A$2:$L$14,8))</f>
        <v/>
      </c>
      <c r="M154" s="287"/>
      <c r="N154" s="166" t="str">
        <f>IF(OR($D154="",$X154="",$O154=""),"",IF($AF154&gt;=200,IF($S154&lt;=$AA154,$X154*$O154,IF(AND($S154&gt;$AA154,$S154&lt;=$AB154),MAX($O154*($X154-(VLOOKUP($AF154,Opto_Req!$A$2:$L$14,10)*($S154-$AA154))),0),0)),""))</f>
        <v/>
      </c>
      <c r="O154" s="156" t="str">
        <f>IF($D154="","",VLOOKUP($AF154,Opto_Req!$A$2:$L$14,7))</f>
        <v/>
      </c>
      <c r="P154" s="286"/>
      <c r="Q154" s="162" t="str">
        <f t="shared" si="12"/>
        <v/>
      </c>
      <c r="R154" s="156" t="str">
        <f>IF(OR($D154="",$F154=""),"",VLOOKUP($AF154,Opto_Req!$A$2:$L$14,6))</f>
        <v/>
      </c>
      <c r="S154" s="157" t="str">
        <f t="shared" si="9"/>
        <v/>
      </c>
      <c r="T154" s="158" t="str">
        <f>IF(OR($D154="",$F154="",GlobalParameters!$C$12=""),"",$AB154)</f>
        <v/>
      </c>
      <c r="U154" s="159"/>
      <c r="V154" s="286"/>
      <c r="W154" s="283"/>
      <c r="X154" s="286"/>
      <c r="Y154" s="286"/>
      <c r="Z154" s="160" t="str">
        <f>IF($D154="","",IF(AND($AF154&gt;=100,$AF154&lt;200),IF($E154="","",VLOOKUP($E154,Opto_Req!$W$2:$X$3,2)),IF(AND($AF154&gt;=200,$AF154&lt;500),VLOOKUP($AF154,Opto_Req!$A$2:$L$14,9),"")))</f>
        <v/>
      </c>
      <c r="AA154" s="160" t="str">
        <f>IF($D154="","",VLOOKUP($AF154,Opto_Req!$A$2:$L$14,11))</f>
        <v/>
      </c>
      <c r="AB154" s="160" t="str">
        <f>IF(OR($D154="",$F154="",$AC154="",GlobalParameters!$C$12=""),"",IF(AND($AF154&gt;=100,$AF154&lt;500),MIN(VLOOKUP($AF154,Opto_Req!$A$2:$M$14,12),$AC154-VLOOKUP($AF154,Opto_Req!$A$2:$M$14,13)),IF(AND($AF154&gt;=500,$AF154&lt;600),$AC154,"")))</f>
        <v/>
      </c>
      <c r="AC154" s="283"/>
      <c r="AD154" s="283"/>
      <c r="AE154" s="159"/>
      <c r="AF154" s="134" t="e">
        <f>VLOOKUP($D154,Opto_Req!$P$2:$Q$6,2)+IF(VLOOKUP($D154,Opto_Req!$P$2:$Q$6,2)=100,VLOOKUP($F154,Opto_Req!$R$2:$S$4,2)+VLOOKUP(GlobalParameters!$C$12,Opto_Req!$T$2:$U$4,2),0)</f>
        <v>#N/A</v>
      </c>
    </row>
    <row r="155" spans="1:32" x14ac:dyDescent="0.25">
      <c r="A155" s="133"/>
      <c r="B155" s="283"/>
      <c r="C155" s="283"/>
      <c r="D155" s="284"/>
      <c r="E155" s="284"/>
      <c r="F155" s="284"/>
      <c r="G155" s="287"/>
      <c r="H155" s="166" t="str">
        <f t="shared" si="10"/>
        <v/>
      </c>
      <c r="I155" s="156" t="str">
        <f>IF(OR($D155="",$F155=""),"",VLOOKUP($AF155,Opto_Req!$A$2:$L$814,5))</f>
        <v/>
      </c>
      <c r="J155" s="285"/>
      <c r="K155" s="155" t="str">
        <f t="shared" si="11"/>
        <v/>
      </c>
      <c r="L155" s="156" t="str">
        <f>IF($D155="","",VLOOKUP($AF155,Opto_Req!$A$2:$L$14,8))</f>
        <v/>
      </c>
      <c r="M155" s="287"/>
      <c r="N155" s="166" t="str">
        <f>IF(OR($D155="",$X155="",$O155=""),"",IF($AF155&gt;=200,IF($S155&lt;=$AA155,$X155*$O155,IF(AND($S155&gt;$AA155,$S155&lt;=$AB155),MAX($O155*($X155-(VLOOKUP($AF155,Opto_Req!$A$2:$L$14,10)*($S155-$AA155))),0),0)),""))</f>
        <v/>
      </c>
      <c r="O155" s="156" t="str">
        <f>IF($D155="","",VLOOKUP($AF155,Opto_Req!$A$2:$L$14,7))</f>
        <v/>
      </c>
      <c r="P155" s="286"/>
      <c r="Q155" s="162" t="str">
        <f t="shared" si="12"/>
        <v/>
      </c>
      <c r="R155" s="156" t="str">
        <f>IF(OR($D155="",$F155=""),"",VLOOKUP($AF155,Opto_Req!$A$2:$L$14,6))</f>
        <v/>
      </c>
      <c r="S155" s="157" t="str">
        <f t="shared" si="9"/>
        <v/>
      </c>
      <c r="T155" s="158" t="str">
        <f>IF(OR($D155="",$F155="",GlobalParameters!$C$12=""),"",$AB155)</f>
        <v/>
      </c>
      <c r="U155" s="159"/>
      <c r="V155" s="286"/>
      <c r="W155" s="283"/>
      <c r="X155" s="286"/>
      <c r="Y155" s="286"/>
      <c r="Z155" s="160" t="str">
        <f>IF($D155="","",IF(AND($AF155&gt;=100,$AF155&lt;200),IF($E155="","",VLOOKUP($E155,Opto_Req!$W$2:$X$3,2)),IF(AND($AF155&gt;=200,$AF155&lt;500),VLOOKUP($AF155,Opto_Req!$A$2:$L$14,9),"")))</f>
        <v/>
      </c>
      <c r="AA155" s="160" t="str">
        <f>IF($D155="","",VLOOKUP($AF155,Opto_Req!$A$2:$L$14,11))</f>
        <v/>
      </c>
      <c r="AB155" s="160" t="str">
        <f>IF(OR($D155="",$F155="",$AC155="",GlobalParameters!$C$12=""),"",IF(AND($AF155&gt;=100,$AF155&lt;500),MIN(VLOOKUP($AF155,Opto_Req!$A$2:$M$14,12),$AC155-VLOOKUP($AF155,Opto_Req!$A$2:$M$14,13)),IF(AND($AF155&gt;=500,$AF155&lt;600),$AC155,"")))</f>
        <v/>
      </c>
      <c r="AC155" s="283"/>
      <c r="AD155" s="283"/>
      <c r="AE155" s="159"/>
      <c r="AF155" s="134" t="e">
        <f>VLOOKUP($D155,Opto_Req!$P$2:$Q$6,2)+IF(VLOOKUP($D155,Opto_Req!$P$2:$Q$6,2)=100,VLOOKUP($F155,Opto_Req!$R$2:$S$4,2)+VLOOKUP(GlobalParameters!$C$12,Opto_Req!$T$2:$U$4,2),0)</f>
        <v>#N/A</v>
      </c>
    </row>
    <row r="156" spans="1:32" x14ac:dyDescent="0.25">
      <c r="A156" s="133"/>
      <c r="B156" s="283"/>
      <c r="C156" s="283"/>
      <c r="D156" s="284"/>
      <c r="E156" s="284"/>
      <c r="F156" s="284"/>
      <c r="G156" s="287"/>
      <c r="H156" s="166" t="str">
        <f t="shared" si="10"/>
        <v/>
      </c>
      <c r="I156" s="156" t="str">
        <f>IF(OR($D156="",$F156=""),"",VLOOKUP($AF156,Opto_Req!$A$2:$L$814,5))</f>
        <v/>
      </c>
      <c r="J156" s="285"/>
      <c r="K156" s="155" t="str">
        <f t="shared" si="11"/>
        <v/>
      </c>
      <c r="L156" s="156" t="str">
        <f>IF($D156="","",VLOOKUP($AF156,Opto_Req!$A$2:$L$14,8))</f>
        <v/>
      </c>
      <c r="M156" s="287"/>
      <c r="N156" s="166" t="str">
        <f>IF(OR($D156="",$X156="",$O156=""),"",IF($AF156&gt;=200,IF($S156&lt;=$AA156,$X156*$O156,IF(AND($S156&gt;$AA156,$S156&lt;=$AB156),MAX($O156*($X156-(VLOOKUP($AF156,Opto_Req!$A$2:$L$14,10)*($S156-$AA156))),0),0)),""))</f>
        <v/>
      </c>
      <c r="O156" s="156" t="str">
        <f>IF($D156="","",VLOOKUP($AF156,Opto_Req!$A$2:$L$14,7))</f>
        <v/>
      </c>
      <c r="P156" s="286"/>
      <c r="Q156" s="162" t="str">
        <f t="shared" si="12"/>
        <v/>
      </c>
      <c r="R156" s="156" t="str">
        <f>IF(OR($D156="",$F156=""),"",VLOOKUP($AF156,Opto_Req!$A$2:$L$14,6))</f>
        <v/>
      </c>
      <c r="S156" s="157" t="str">
        <f t="shared" si="9"/>
        <v/>
      </c>
      <c r="T156" s="158" t="str">
        <f>IF(OR($D156="",$F156="",GlobalParameters!$C$12=""),"",$AB156)</f>
        <v/>
      </c>
      <c r="U156" s="159"/>
      <c r="V156" s="286"/>
      <c r="W156" s="283"/>
      <c r="X156" s="286"/>
      <c r="Y156" s="286"/>
      <c r="Z156" s="160" t="str">
        <f>IF($D156="","",IF(AND($AF156&gt;=100,$AF156&lt;200),IF($E156="","",VLOOKUP($E156,Opto_Req!$W$2:$X$3,2)),IF(AND($AF156&gt;=200,$AF156&lt;500),VLOOKUP($AF156,Opto_Req!$A$2:$L$14,9),"")))</f>
        <v/>
      </c>
      <c r="AA156" s="160" t="str">
        <f>IF($D156="","",VLOOKUP($AF156,Opto_Req!$A$2:$L$14,11))</f>
        <v/>
      </c>
      <c r="AB156" s="160" t="str">
        <f>IF(OR($D156="",$F156="",$AC156="",GlobalParameters!$C$12=""),"",IF(AND($AF156&gt;=100,$AF156&lt;500),MIN(VLOOKUP($AF156,Opto_Req!$A$2:$M$14,12),$AC156-VLOOKUP($AF156,Opto_Req!$A$2:$M$14,13)),IF(AND($AF156&gt;=500,$AF156&lt;600),$AC156,"")))</f>
        <v/>
      </c>
      <c r="AC156" s="283"/>
      <c r="AD156" s="283"/>
      <c r="AE156" s="159"/>
      <c r="AF156" s="134" t="e">
        <f>VLOOKUP($D156,Opto_Req!$P$2:$Q$6,2)+IF(VLOOKUP($D156,Opto_Req!$P$2:$Q$6,2)=100,VLOOKUP($F156,Opto_Req!$R$2:$S$4,2)+VLOOKUP(GlobalParameters!$C$12,Opto_Req!$T$2:$U$4,2),0)</f>
        <v>#N/A</v>
      </c>
    </row>
    <row r="157" spans="1:32" x14ac:dyDescent="0.25">
      <c r="A157" s="133"/>
      <c r="B157" s="283"/>
      <c r="C157" s="283"/>
      <c r="D157" s="284"/>
      <c r="E157" s="284"/>
      <c r="F157" s="284"/>
      <c r="G157" s="287"/>
      <c r="H157" s="166" t="str">
        <f t="shared" si="10"/>
        <v/>
      </c>
      <c r="I157" s="156" t="str">
        <f>IF(OR($D157="",$F157=""),"",VLOOKUP($AF157,Opto_Req!$A$2:$L$814,5))</f>
        <v/>
      </c>
      <c r="J157" s="285"/>
      <c r="K157" s="155" t="str">
        <f t="shared" si="11"/>
        <v/>
      </c>
      <c r="L157" s="156" t="str">
        <f>IF($D157="","",VLOOKUP($AF157,Opto_Req!$A$2:$L$14,8))</f>
        <v/>
      </c>
      <c r="M157" s="287"/>
      <c r="N157" s="166" t="str">
        <f>IF(OR($D157="",$X157="",$O157=""),"",IF($AF157&gt;=200,IF($S157&lt;=$AA157,$X157*$O157,IF(AND($S157&gt;$AA157,$S157&lt;=$AB157),MAX($O157*($X157-(VLOOKUP($AF157,Opto_Req!$A$2:$L$14,10)*($S157-$AA157))),0),0)),""))</f>
        <v/>
      </c>
      <c r="O157" s="156" t="str">
        <f>IF($D157="","",VLOOKUP($AF157,Opto_Req!$A$2:$L$14,7))</f>
        <v/>
      </c>
      <c r="P157" s="286"/>
      <c r="Q157" s="162" t="str">
        <f t="shared" si="12"/>
        <v/>
      </c>
      <c r="R157" s="156" t="str">
        <f>IF(OR($D157="",$F157=""),"",VLOOKUP($AF157,Opto_Req!$A$2:$L$14,6))</f>
        <v/>
      </c>
      <c r="S157" s="157" t="str">
        <f t="shared" si="9"/>
        <v/>
      </c>
      <c r="T157" s="158" t="str">
        <f>IF(OR($D157="",$F157="",GlobalParameters!$C$12=""),"",$AB157)</f>
        <v/>
      </c>
      <c r="U157" s="159"/>
      <c r="V157" s="286"/>
      <c r="W157" s="283"/>
      <c r="X157" s="286"/>
      <c r="Y157" s="286"/>
      <c r="Z157" s="160" t="str">
        <f>IF($D157="","",IF(AND($AF157&gt;=100,$AF157&lt;200),IF($E157="","",VLOOKUP($E157,Opto_Req!$W$2:$X$3,2)),IF(AND($AF157&gt;=200,$AF157&lt;500),VLOOKUP($AF157,Opto_Req!$A$2:$L$14,9),"")))</f>
        <v/>
      </c>
      <c r="AA157" s="160" t="str">
        <f>IF($D157="","",VLOOKUP($AF157,Opto_Req!$A$2:$L$14,11))</f>
        <v/>
      </c>
      <c r="AB157" s="160" t="str">
        <f>IF(OR($D157="",$F157="",$AC157="",GlobalParameters!$C$12=""),"",IF(AND($AF157&gt;=100,$AF157&lt;500),MIN(VLOOKUP($AF157,Opto_Req!$A$2:$M$14,12),$AC157-VLOOKUP($AF157,Opto_Req!$A$2:$M$14,13)),IF(AND($AF157&gt;=500,$AF157&lt;600),$AC157,"")))</f>
        <v/>
      </c>
      <c r="AC157" s="283"/>
      <c r="AD157" s="283"/>
      <c r="AE157" s="159"/>
      <c r="AF157" s="134" t="e">
        <f>VLOOKUP($D157,Opto_Req!$P$2:$Q$6,2)+IF(VLOOKUP($D157,Opto_Req!$P$2:$Q$6,2)=100,VLOOKUP($F157,Opto_Req!$R$2:$S$4,2)+VLOOKUP(GlobalParameters!$C$12,Opto_Req!$T$2:$U$4,2),0)</f>
        <v>#N/A</v>
      </c>
    </row>
    <row r="158" spans="1:32" x14ac:dyDescent="0.25">
      <c r="A158" s="133"/>
      <c r="B158" s="283"/>
      <c r="C158" s="283"/>
      <c r="D158" s="284"/>
      <c r="E158" s="284"/>
      <c r="F158" s="284"/>
      <c r="G158" s="287"/>
      <c r="H158" s="166" t="str">
        <f t="shared" si="10"/>
        <v/>
      </c>
      <c r="I158" s="156" t="str">
        <f>IF(OR($D158="",$F158=""),"",VLOOKUP($AF158,Opto_Req!$A$2:$L$814,5))</f>
        <v/>
      </c>
      <c r="J158" s="285"/>
      <c r="K158" s="155" t="str">
        <f t="shared" si="11"/>
        <v/>
      </c>
      <c r="L158" s="156" t="str">
        <f>IF($D158="","",VLOOKUP($AF158,Opto_Req!$A$2:$L$14,8))</f>
        <v/>
      </c>
      <c r="M158" s="287"/>
      <c r="N158" s="166" t="str">
        <f>IF(OR($D158="",$X158="",$O158=""),"",IF($AF158&gt;=200,IF($S158&lt;=$AA158,$X158*$O158,IF(AND($S158&gt;$AA158,$S158&lt;=$AB158),MAX($O158*($X158-(VLOOKUP($AF158,Opto_Req!$A$2:$L$14,10)*($S158-$AA158))),0),0)),""))</f>
        <v/>
      </c>
      <c r="O158" s="156" t="str">
        <f>IF($D158="","",VLOOKUP($AF158,Opto_Req!$A$2:$L$14,7))</f>
        <v/>
      </c>
      <c r="P158" s="286"/>
      <c r="Q158" s="162" t="str">
        <f t="shared" si="12"/>
        <v/>
      </c>
      <c r="R158" s="156" t="str">
        <f>IF(OR($D158="",$F158=""),"",VLOOKUP($AF158,Opto_Req!$A$2:$L$14,6))</f>
        <v/>
      </c>
      <c r="S158" s="157" t="str">
        <f t="shared" si="9"/>
        <v/>
      </c>
      <c r="T158" s="158" t="str">
        <f>IF(OR($D158="",$F158="",GlobalParameters!$C$12=""),"",$AB158)</f>
        <v/>
      </c>
      <c r="U158" s="159"/>
      <c r="V158" s="286"/>
      <c r="W158" s="283"/>
      <c r="X158" s="286"/>
      <c r="Y158" s="286"/>
      <c r="Z158" s="160" t="str">
        <f>IF($D158="","",IF(AND($AF158&gt;=100,$AF158&lt;200),IF($E158="","",VLOOKUP($E158,Opto_Req!$W$2:$X$3,2)),IF(AND($AF158&gt;=200,$AF158&lt;500),VLOOKUP($AF158,Opto_Req!$A$2:$L$14,9),"")))</f>
        <v/>
      </c>
      <c r="AA158" s="160" t="str">
        <f>IF($D158="","",VLOOKUP($AF158,Opto_Req!$A$2:$L$14,11))</f>
        <v/>
      </c>
      <c r="AB158" s="160" t="str">
        <f>IF(OR($D158="",$F158="",$AC158="",GlobalParameters!$C$12=""),"",IF(AND($AF158&gt;=100,$AF158&lt;500),MIN(VLOOKUP($AF158,Opto_Req!$A$2:$M$14,12),$AC158-VLOOKUP($AF158,Opto_Req!$A$2:$M$14,13)),IF(AND($AF158&gt;=500,$AF158&lt;600),$AC158,"")))</f>
        <v/>
      </c>
      <c r="AC158" s="283"/>
      <c r="AD158" s="283"/>
      <c r="AE158" s="159"/>
      <c r="AF158" s="134" t="e">
        <f>VLOOKUP($D158,Opto_Req!$P$2:$Q$6,2)+IF(VLOOKUP($D158,Opto_Req!$P$2:$Q$6,2)=100,VLOOKUP($F158,Opto_Req!$R$2:$S$4,2)+VLOOKUP(GlobalParameters!$C$12,Opto_Req!$T$2:$U$4,2),0)</f>
        <v>#N/A</v>
      </c>
    </row>
    <row r="159" spans="1:32" x14ac:dyDescent="0.25">
      <c r="A159" s="133"/>
      <c r="B159" s="283"/>
      <c r="C159" s="283"/>
      <c r="D159" s="284"/>
      <c r="E159" s="284"/>
      <c r="F159" s="284"/>
      <c r="G159" s="287"/>
      <c r="H159" s="166" t="str">
        <f t="shared" si="10"/>
        <v/>
      </c>
      <c r="I159" s="156" t="str">
        <f>IF(OR($D159="",$F159=""),"",VLOOKUP($AF159,Opto_Req!$A$2:$L$814,5))</f>
        <v/>
      </c>
      <c r="J159" s="285"/>
      <c r="K159" s="155" t="str">
        <f t="shared" si="11"/>
        <v/>
      </c>
      <c r="L159" s="156" t="str">
        <f>IF($D159="","",VLOOKUP($AF159,Opto_Req!$A$2:$L$14,8))</f>
        <v/>
      </c>
      <c r="M159" s="287"/>
      <c r="N159" s="166" t="str">
        <f>IF(OR($D159="",$X159="",$O159=""),"",IF($AF159&gt;=200,IF($S159&lt;=$AA159,$X159*$O159,IF(AND($S159&gt;$AA159,$S159&lt;=$AB159),MAX($O159*($X159-(VLOOKUP($AF159,Opto_Req!$A$2:$L$14,10)*($S159-$AA159))),0),0)),""))</f>
        <v/>
      </c>
      <c r="O159" s="156" t="str">
        <f>IF($D159="","",VLOOKUP($AF159,Opto_Req!$A$2:$L$14,7))</f>
        <v/>
      </c>
      <c r="P159" s="286"/>
      <c r="Q159" s="162" t="str">
        <f t="shared" si="12"/>
        <v/>
      </c>
      <c r="R159" s="156" t="str">
        <f>IF(OR($D159="",$F159=""),"",VLOOKUP($AF159,Opto_Req!$A$2:$L$14,6))</f>
        <v/>
      </c>
      <c r="S159" s="157" t="str">
        <f t="shared" si="9"/>
        <v/>
      </c>
      <c r="T159" s="158" t="str">
        <f>IF(OR($D159="",$F159="",GlobalParameters!$C$12=""),"",$AB159)</f>
        <v/>
      </c>
      <c r="U159" s="159"/>
      <c r="V159" s="286"/>
      <c r="W159" s="283"/>
      <c r="X159" s="286"/>
      <c r="Y159" s="286"/>
      <c r="Z159" s="160" t="str">
        <f>IF($D159="","",IF(AND($AF159&gt;=100,$AF159&lt;200),IF($E159="","",VLOOKUP($E159,Opto_Req!$W$2:$X$3,2)),IF(AND($AF159&gt;=200,$AF159&lt;500),VLOOKUP($AF159,Opto_Req!$A$2:$L$14,9),"")))</f>
        <v/>
      </c>
      <c r="AA159" s="160" t="str">
        <f>IF($D159="","",VLOOKUP($AF159,Opto_Req!$A$2:$L$14,11))</f>
        <v/>
      </c>
      <c r="AB159" s="160" t="str">
        <f>IF(OR($D159="",$F159="",$AC159="",GlobalParameters!$C$12=""),"",IF(AND($AF159&gt;=100,$AF159&lt;500),MIN(VLOOKUP($AF159,Opto_Req!$A$2:$M$14,12),$AC159-VLOOKUP($AF159,Opto_Req!$A$2:$M$14,13)),IF(AND($AF159&gt;=500,$AF159&lt;600),$AC159,"")))</f>
        <v/>
      </c>
      <c r="AC159" s="283"/>
      <c r="AD159" s="283"/>
      <c r="AE159" s="159"/>
      <c r="AF159" s="134" t="e">
        <f>VLOOKUP($D159,Opto_Req!$P$2:$Q$6,2)+IF(VLOOKUP($D159,Opto_Req!$P$2:$Q$6,2)=100,VLOOKUP($F159,Opto_Req!$R$2:$S$4,2)+VLOOKUP(GlobalParameters!$C$12,Opto_Req!$T$2:$U$4,2),0)</f>
        <v>#N/A</v>
      </c>
    </row>
    <row r="160" spans="1:32" x14ac:dyDescent="0.25">
      <c r="A160" s="133"/>
      <c r="B160" s="283"/>
      <c r="C160" s="283"/>
      <c r="D160" s="284"/>
      <c r="E160" s="284"/>
      <c r="F160" s="284"/>
      <c r="G160" s="287"/>
      <c r="H160" s="166" t="str">
        <f t="shared" si="10"/>
        <v/>
      </c>
      <c r="I160" s="156" t="str">
        <f>IF(OR($D160="",$F160=""),"",VLOOKUP($AF160,Opto_Req!$A$2:$L$814,5))</f>
        <v/>
      </c>
      <c r="J160" s="285"/>
      <c r="K160" s="155" t="str">
        <f t="shared" si="11"/>
        <v/>
      </c>
      <c r="L160" s="156" t="str">
        <f>IF($D160="","",VLOOKUP($AF160,Opto_Req!$A$2:$L$14,8))</f>
        <v/>
      </c>
      <c r="M160" s="287"/>
      <c r="N160" s="166" t="str">
        <f>IF(OR($D160="",$X160="",$O160=""),"",IF($AF160&gt;=200,IF($S160&lt;=$AA160,$X160*$O160,IF(AND($S160&gt;$AA160,$S160&lt;=$AB160),MAX($O160*($X160-(VLOOKUP($AF160,Opto_Req!$A$2:$L$14,10)*($S160-$AA160))),0),0)),""))</f>
        <v/>
      </c>
      <c r="O160" s="156" t="str">
        <f>IF($D160="","",VLOOKUP($AF160,Opto_Req!$A$2:$L$14,7))</f>
        <v/>
      </c>
      <c r="P160" s="286"/>
      <c r="Q160" s="162" t="str">
        <f t="shared" si="12"/>
        <v/>
      </c>
      <c r="R160" s="156" t="str">
        <f>IF(OR($D160="",$F160=""),"",VLOOKUP($AF160,Opto_Req!$A$2:$L$14,6))</f>
        <v/>
      </c>
      <c r="S160" s="157" t="str">
        <f t="shared" si="9"/>
        <v/>
      </c>
      <c r="T160" s="158" t="str">
        <f>IF(OR($D160="",$F160="",GlobalParameters!$C$12=""),"",$AB160)</f>
        <v/>
      </c>
      <c r="U160" s="159"/>
      <c r="V160" s="286"/>
      <c r="W160" s="283"/>
      <c r="X160" s="286"/>
      <c r="Y160" s="286"/>
      <c r="Z160" s="160" t="str">
        <f>IF($D160="","",IF(AND($AF160&gt;=100,$AF160&lt;200),IF($E160="","",VLOOKUP($E160,Opto_Req!$W$2:$X$3,2)),IF(AND($AF160&gt;=200,$AF160&lt;500),VLOOKUP($AF160,Opto_Req!$A$2:$L$14,9),"")))</f>
        <v/>
      </c>
      <c r="AA160" s="160" t="str">
        <f>IF($D160="","",VLOOKUP($AF160,Opto_Req!$A$2:$L$14,11))</f>
        <v/>
      </c>
      <c r="AB160" s="160" t="str">
        <f>IF(OR($D160="",$F160="",$AC160="",GlobalParameters!$C$12=""),"",IF(AND($AF160&gt;=100,$AF160&lt;500),MIN(VLOOKUP($AF160,Opto_Req!$A$2:$M$14,12),$AC160-VLOOKUP($AF160,Opto_Req!$A$2:$M$14,13)),IF(AND($AF160&gt;=500,$AF160&lt;600),$AC160,"")))</f>
        <v/>
      </c>
      <c r="AC160" s="283"/>
      <c r="AD160" s="283"/>
      <c r="AE160" s="159"/>
      <c r="AF160" s="134" t="e">
        <f>VLOOKUP($D160,Opto_Req!$P$2:$Q$6,2)+IF(VLOOKUP($D160,Opto_Req!$P$2:$Q$6,2)=100,VLOOKUP($F160,Opto_Req!$R$2:$S$4,2)+VLOOKUP(GlobalParameters!$C$12,Opto_Req!$T$2:$U$4,2),0)</f>
        <v>#N/A</v>
      </c>
    </row>
    <row r="161" spans="1:32" x14ac:dyDescent="0.25">
      <c r="A161" s="133"/>
      <c r="B161" s="283"/>
      <c r="C161" s="283"/>
      <c r="D161" s="284"/>
      <c r="E161" s="284"/>
      <c r="F161" s="284"/>
      <c r="G161" s="287"/>
      <c r="H161" s="166" t="str">
        <f t="shared" si="10"/>
        <v/>
      </c>
      <c r="I161" s="156" t="str">
        <f>IF(OR($D161="",$F161=""),"",VLOOKUP($AF161,Opto_Req!$A$2:$L$814,5))</f>
        <v/>
      </c>
      <c r="J161" s="285"/>
      <c r="K161" s="155" t="str">
        <f t="shared" si="11"/>
        <v/>
      </c>
      <c r="L161" s="156" t="str">
        <f>IF($D161="","",VLOOKUP($AF161,Opto_Req!$A$2:$L$14,8))</f>
        <v/>
      </c>
      <c r="M161" s="287"/>
      <c r="N161" s="166" t="str">
        <f>IF(OR($D161="",$X161="",$O161=""),"",IF($AF161&gt;=200,IF($S161&lt;=$AA161,$X161*$O161,IF(AND($S161&gt;$AA161,$S161&lt;=$AB161),MAX($O161*($X161-(VLOOKUP($AF161,Opto_Req!$A$2:$L$14,10)*($S161-$AA161))),0),0)),""))</f>
        <v/>
      </c>
      <c r="O161" s="156" t="str">
        <f>IF($D161="","",VLOOKUP($AF161,Opto_Req!$A$2:$L$14,7))</f>
        <v/>
      </c>
      <c r="P161" s="286"/>
      <c r="Q161" s="162" t="str">
        <f t="shared" si="12"/>
        <v/>
      </c>
      <c r="R161" s="156" t="str">
        <f>IF(OR($D161="",$F161=""),"",VLOOKUP($AF161,Opto_Req!$A$2:$L$14,6))</f>
        <v/>
      </c>
      <c r="S161" s="157" t="str">
        <f t="shared" si="9"/>
        <v/>
      </c>
      <c r="T161" s="158" t="str">
        <f>IF(OR($D161="",$F161="",GlobalParameters!$C$12=""),"",$AB161)</f>
        <v/>
      </c>
      <c r="U161" s="159"/>
      <c r="V161" s="286"/>
      <c r="W161" s="283"/>
      <c r="X161" s="286"/>
      <c r="Y161" s="286"/>
      <c r="Z161" s="160" t="str">
        <f>IF($D161="","",IF(AND($AF161&gt;=100,$AF161&lt;200),IF($E161="","",VLOOKUP($E161,Opto_Req!$W$2:$X$3,2)),IF(AND($AF161&gt;=200,$AF161&lt;500),VLOOKUP($AF161,Opto_Req!$A$2:$L$14,9),"")))</f>
        <v/>
      </c>
      <c r="AA161" s="160" t="str">
        <f>IF($D161="","",VLOOKUP($AF161,Opto_Req!$A$2:$L$14,11))</f>
        <v/>
      </c>
      <c r="AB161" s="160" t="str">
        <f>IF(OR($D161="",$F161="",$AC161="",GlobalParameters!$C$12=""),"",IF(AND($AF161&gt;=100,$AF161&lt;500),MIN(VLOOKUP($AF161,Opto_Req!$A$2:$M$14,12),$AC161-VLOOKUP($AF161,Opto_Req!$A$2:$M$14,13)),IF(AND($AF161&gt;=500,$AF161&lt;600),$AC161,"")))</f>
        <v/>
      </c>
      <c r="AC161" s="283"/>
      <c r="AD161" s="283"/>
      <c r="AE161" s="159"/>
      <c r="AF161" s="134" t="e">
        <f>VLOOKUP($D161,Opto_Req!$P$2:$Q$6,2)+IF(VLOOKUP($D161,Opto_Req!$P$2:$Q$6,2)=100,VLOOKUP($F161,Opto_Req!$R$2:$S$4,2)+VLOOKUP(GlobalParameters!$C$12,Opto_Req!$T$2:$U$4,2),0)</f>
        <v>#N/A</v>
      </c>
    </row>
    <row r="162" spans="1:32" x14ac:dyDescent="0.25">
      <c r="A162" s="133"/>
      <c r="B162" s="283"/>
      <c r="C162" s="283"/>
      <c r="D162" s="284"/>
      <c r="E162" s="284"/>
      <c r="F162" s="284"/>
      <c r="G162" s="287"/>
      <c r="H162" s="166" t="str">
        <f t="shared" si="10"/>
        <v/>
      </c>
      <c r="I162" s="156" t="str">
        <f>IF(OR($D162="",$F162=""),"",VLOOKUP($AF162,Opto_Req!$A$2:$L$814,5))</f>
        <v/>
      </c>
      <c r="J162" s="285"/>
      <c r="K162" s="155" t="str">
        <f t="shared" si="11"/>
        <v/>
      </c>
      <c r="L162" s="156" t="str">
        <f>IF($D162="","",VLOOKUP($AF162,Opto_Req!$A$2:$L$14,8))</f>
        <v/>
      </c>
      <c r="M162" s="287"/>
      <c r="N162" s="166" t="str">
        <f>IF(OR($D162="",$X162="",$O162=""),"",IF($AF162&gt;=200,IF($S162&lt;=$AA162,$X162*$O162,IF(AND($S162&gt;$AA162,$S162&lt;=$AB162),MAX($O162*($X162-(VLOOKUP($AF162,Opto_Req!$A$2:$L$14,10)*($S162-$AA162))),0),0)),""))</f>
        <v/>
      </c>
      <c r="O162" s="156" t="str">
        <f>IF($D162="","",VLOOKUP($AF162,Opto_Req!$A$2:$L$14,7))</f>
        <v/>
      </c>
      <c r="P162" s="286"/>
      <c r="Q162" s="162" t="str">
        <f t="shared" si="12"/>
        <v/>
      </c>
      <c r="R162" s="156" t="str">
        <f>IF(OR($D162="",$F162=""),"",VLOOKUP($AF162,Opto_Req!$A$2:$L$14,6))</f>
        <v/>
      </c>
      <c r="S162" s="157" t="str">
        <f t="shared" si="9"/>
        <v/>
      </c>
      <c r="T162" s="158" t="str">
        <f>IF(OR($D162="",$F162="",GlobalParameters!$C$12=""),"",$AB162)</f>
        <v/>
      </c>
      <c r="U162" s="159"/>
      <c r="V162" s="286"/>
      <c r="W162" s="283"/>
      <c r="X162" s="286"/>
      <c r="Y162" s="286"/>
      <c r="Z162" s="160" t="str">
        <f>IF($D162="","",IF(AND($AF162&gt;=100,$AF162&lt;200),IF($E162="","",VLOOKUP($E162,Opto_Req!$W$2:$X$3,2)),IF(AND($AF162&gt;=200,$AF162&lt;500),VLOOKUP($AF162,Opto_Req!$A$2:$L$14,9),"")))</f>
        <v/>
      </c>
      <c r="AA162" s="160" t="str">
        <f>IF($D162="","",VLOOKUP($AF162,Opto_Req!$A$2:$L$14,11))</f>
        <v/>
      </c>
      <c r="AB162" s="160" t="str">
        <f>IF(OR($D162="",$F162="",$AC162="",GlobalParameters!$C$12=""),"",IF(AND($AF162&gt;=100,$AF162&lt;500),MIN(VLOOKUP($AF162,Opto_Req!$A$2:$M$14,12),$AC162-VLOOKUP($AF162,Opto_Req!$A$2:$M$14,13)),IF(AND($AF162&gt;=500,$AF162&lt;600),$AC162,"")))</f>
        <v/>
      </c>
      <c r="AC162" s="283"/>
      <c r="AD162" s="283"/>
      <c r="AE162" s="159"/>
      <c r="AF162" s="134" t="e">
        <f>VLOOKUP($D162,Opto_Req!$P$2:$Q$6,2)+IF(VLOOKUP($D162,Opto_Req!$P$2:$Q$6,2)=100,VLOOKUP($F162,Opto_Req!$R$2:$S$4,2)+VLOOKUP(GlobalParameters!$C$12,Opto_Req!$T$2:$U$4,2),0)</f>
        <v>#N/A</v>
      </c>
    </row>
    <row r="163" spans="1:32" x14ac:dyDescent="0.25">
      <c r="A163" s="133"/>
      <c r="B163" s="283"/>
      <c r="C163" s="283"/>
      <c r="D163" s="284"/>
      <c r="E163" s="284"/>
      <c r="F163" s="284"/>
      <c r="G163" s="287"/>
      <c r="H163" s="166" t="str">
        <f t="shared" si="10"/>
        <v/>
      </c>
      <c r="I163" s="156" t="str">
        <f>IF(OR($D163="",$F163=""),"",VLOOKUP($AF163,Opto_Req!$A$2:$L$814,5))</f>
        <v/>
      </c>
      <c r="J163" s="285"/>
      <c r="K163" s="155" t="str">
        <f t="shared" si="11"/>
        <v/>
      </c>
      <c r="L163" s="156" t="str">
        <f>IF($D163="","",VLOOKUP($AF163,Opto_Req!$A$2:$L$14,8))</f>
        <v/>
      </c>
      <c r="M163" s="287"/>
      <c r="N163" s="166" t="str">
        <f>IF(OR($D163="",$X163="",$O163=""),"",IF($AF163&gt;=200,IF($S163&lt;=$AA163,$X163*$O163,IF(AND($S163&gt;$AA163,$S163&lt;=$AB163),MAX($O163*($X163-(VLOOKUP($AF163,Opto_Req!$A$2:$L$14,10)*($S163-$AA163))),0),0)),""))</f>
        <v/>
      </c>
      <c r="O163" s="156" t="str">
        <f>IF($D163="","",VLOOKUP($AF163,Opto_Req!$A$2:$L$14,7))</f>
        <v/>
      </c>
      <c r="P163" s="286"/>
      <c r="Q163" s="162" t="str">
        <f t="shared" si="12"/>
        <v/>
      </c>
      <c r="R163" s="156" t="str">
        <f>IF(OR($D163="",$F163=""),"",VLOOKUP($AF163,Opto_Req!$A$2:$L$14,6))</f>
        <v/>
      </c>
      <c r="S163" s="157" t="str">
        <f t="shared" ref="S163:S226" si="13">IF($D163="","",$L$6+AD163)</f>
        <v/>
      </c>
      <c r="T163" s="158" t="str">
        <f>IF(OR($D163="",$F163="",GlobalParameters!$C$12=""),"",$AB163)</f>
        <v/>
      </c>
      <c r="U163" s="159"/>
      <c r="V163" s="286"/>
      <c r="W163" s="283"/>
      <c r="X163" s="286"/>
      <c r="Y163" s="286"/>
      <c r="Z163" s="160" t="str">
        <f>IF($D163="","",IF(AND($AF163&gt;=100,$AF163&lt;200),IF($E163="","",VLOOKUP($E163,Opto_Req!$W$2:$X$3,2)),IF(AND($AF163&gt;=200,$AF163&lt;500),VLOOKUP($AF163,Opto_Req!$A$2:$L$14,9),"")))</f>
        <v/>
      </c>
      <c r="AA163" s="160" t="str">
        <f>IF($D163="","",VLOOKUP($AF163,Opto_Req!$A$2:$L$14,11))</f>
        <v/>
      </c>
      <c r="AB163" s="160" t="str">
        <f>IF(OR($D163="",$F163="",$AC163="",GlobalParameters!$C$12=""),"",IF(AND($AF163&gt;=100,$AF163&lt;500),MIN(VLOOKUP($AF163,Opto_Req!$A$2:$M$14,12),$AC163-VLOOKUP($AF163,Opto_Req!$A$2:$M$14,13)),IF(AND($AF163&gt;=500,$AF163&lt;600),$AC163,"")))</f>
        <v/>
      </c>
      <c r="AC163" s="283"/>
      <c r="AD163" s="283"/>
      <c r="AE163" s="159"/>
      <c r="AF163" s="134" t="e">
        <f>VLOOKUP($D163,Opto_Req!$P$2:$Q$6,2)+IF(VLOOKUP($D163,Opto_Req!$P$2:$Q$6,2)=100,VLOOKUP($F163,Opto_Req!$R$2:$S$4,2)+VLOOKUP(GlobalParameters!$C$12,Opto_Req!$T$2:$U$4,2),0)</f>
        <v>#N/A</v>
      </c>
    </row>
    <row r="164" spans="1:32" x14ac:dyDescent="0.25">
      <c r="A164" s="133"/>
      <c r="B164" s="283"/>
      <c r="C164" s="283"/>
      <c r="D164" s="284"/>
      <c r="E164" s="284"/>
      <c r="F164" s="284"/>
      <c r="G164" s="287"/>
      <c r="H164" s="166" t="str">
        <f t="shared" si="10"/>
        <v/>
      </c>
      <c r="I164" s="156" t="str">
        <f>IF(OR($D164="",$F164=""),"",VLOOKUP($AF164,Opto_Req!$A$2:$L$814,5))</f>
        <v/>
      </c>
      <c r="J164" s="285"/>
      <c r="K164" s="155" t="str">
        <f t="shared" si="11"/>
        <v/>
      </c>
      <c r="L164" s="156" t="str">
        <f>IF($D164="","",VLOOKUP($AF164,Opto_Req!$A$2:$L$14,8))</f>
        <v/>
      </c>
      <c r="M164" s="287"/>
      <c r="N164" s="166" t="str">
        <f>IF(OR($D164="",$X164="",$O164=""),"",IF($AF164&gt;=200,IF($S164&lt;=$AA164,$X164*$O164,IF(AND($S164&gt;$AA164,$S164&lt;=$AB164),MAX($O164*($X164-(VLOOKUP($AF164,Opto_Req!$A$2:$L$14,10)*($S164-$AA164))),0),0)),""))</f>
        <v/>
      </c>
      <c r="O164" s="156" t="str">
        <f>IF($D164="","",VLOOKUP($AF164,Opto_Req!$A$2:$L$14,7))</f>
        <v/>
      </c>
      <c r="P164" s="286"/>
      <c r="Q164" s="162" t="str">
        <f t="shared" si="12"/>
        <v/>
      </c>
      <c r="R164" s="156" t="str">
        <f>IF(OR($D164="",$F164=""),"",VLOOKUP($AF164,Opto_Req!$A$2:$L$14,6))</f>
        <v/>
      </c>
      <c r="S164" s="157" t="str">
        <f t="shared" si="13"/>
        <v/>
      </c>
      <c r="T164" s="158" t="str">
        <f>IF(OR($D164="",$F164="",GlobalParameters!$C$12=""),"",$AB164)</f>
        <v/>
      </c>
      <c r="U164" s="159"/>
      <c r="V164" s="286"/>
      <c r="W164" s="283"/>
      <c r="X164" s="286"/>
      <c r="Y164" s="286"/>
      <c r="Z164" s="160" t="str">
        <f>IF($D164="","",IF(AND($AF164&gt;=100,$AF164&lt;200),IF($E164="","",VLOOKUP($E164,Opto_Req!$W$2:$X$3,2)),IF(AND($AF164&gt;=200,$AF164&lt;500),VLOOKUP($AF164,Opto_Req!$A$2:$L$14,9),"")))</f>
        <v/>
      </c>
      <c r="AA164" s="160" t="str">
        <f>IF($D164="","",VLOOKUP($AF164,Opto_Req!$A$2:$L$14,11))</f>
        <v/>
      </c>
      <c r="AB164" s="160" t="str">
        <f>IF(OR($D164="",$F164="",$AC164="",GlobalParameters!$C$12=""),"",IF(AND($AF164&gt;=100,$AF164&lt;500),MIN(VLOOKUP($AF164,Opto_Req!$A$2:$M$14,12),$AC164-VLOOKUP($AF164,Opto_Req!$A$2:$M$14,13)),IF(AND($AF164&gt;=500,$AF164&lt;600),$AC164,"")))</f>
        <v/>
      </c>
      <c r="AC164" s="283"/>
      <c r="AD164" s="283"/>
      <c r="AE164" s="159"/>
      <c r="AF164" s="134" t="e">
        <f>VLOOKUP($D164,Opto_Req!$P$2:$Q$6,2)+IF(VLOOKUP($D164,Opto_Req!$P$2:$Q$6,2)=100,VLOOKUP($F164,Opto_Req!$R$2:$S$4,2)+VLOOKUP(GlobalParameters!$C$12,Opto_Req!$T$2:$U$4,2),0)</f>
        <v>#N/A</v>
      </c>
    </row>
    <row r="165" spans="1:32" x14ac:dyDescent="0.25">
      <c r="A165" s="133"/>
      <c r="B165" s="283"/>
      <c r="C165" s="283"/>
      <c r="D165" s="284"/>
      <c r="E165" s="284"/>
      <c r="F165" s="284"/>
      <c r="G165" s="287"/>
      <c r="H165" s="166" t="str">
        <f t="shared" si="10"/>
        <v/>
      </c>
      <c r="I165" s="156" t="str">
        <f>IF(OR($D165="",$F165=""),"",VLOOKUP($AF165,Opto_Req!$A$2:$L$814,5))</f>
        <v/>
      </c>
      <c r="J165" s="285"/>
      <c r="K165" s="155" t="str">
        <f t="shared" si="11"/>
        <v/>
      </c>
      <c r="L165" s="156" t="str">
        <f>IF($D165="","",VLOOKUP($AF165,Opto_Req!$A$2:$L$14,8))</f>
        <v/>
      </c>
      <c r="M165" s="287"/>
      <c r="N165" s="166" t="str">
        <f>IF(OR($D165="",$X165="",$O165=""),"",IF($AF165&gt;=200,IF($S165&lt;=$AA165,$X165*$O165,IF(AND($S165&gt;$AA165,$S165&lt;=$AB165),MAX($O165*($X165-(VLOOKUP($AF165,Opto_Req!$A$2:$L$14,10)*($S165-$AA165))),0),0)),""))</f>
        <v/>
      </c>
      <c r="O165" s="156" t="str">
        <f>IF($D165="","",VLOOKUP($AF165,Opto_Req!$A$2:$L$14,7))</f>
        <v/>
      </c>
      <c r="P165" s="286"/>
      <c r="Q165" s="162" t="str">
        <f t="shared" si="12"/>
        <v/>
      </c>
      <c r="R165" s="156" t="str">
        <f>IF(OR($D165="",$F165=""),"",VLOOKUP($AF165,Opto_Req!$A$2:$L$14,6))</f>
        <v/>
      </c>
      <c r="S165" s="157" t="str">
        <f t="shared" si="13"/>
        <v/>
      </c>
      <c r="T165" s="158" t="str">
        <f>IF(OR($D165="",$F165="",GlobalParameters!$C$12=""),"",$AB165)</f>
        <v/>
      </c>
      <c r="U165" s="159"/>
      <c r="V165" s="286"/>
      <c r="W165" s="283"/>
      <c r="X165" s="286"/>
      <c r="Y165" s="286"/>
      <c r="Z165" s="160" t="str">
        <f>IF($D165="","",IF(AND($AF165&gt;=100,$AF165&lt;200),IF($E165="","",VLOOKUP($E165,Opto_Req!$W$2:$X$3,2)),IF(AND($AF165&gt;=200,$AF165&lt;500),VLOOKUP($AF165,Opto_Req!$A$2:$L$14,9),"")))</f>
        <v/>
      </c>
      <c r="AA165" s="160" t="str">
        <f>IF($D165="","",VLOOKUP($AF165,Opto_Req!$A$2:$L$14,11))</f>
        <v/>
      </c>
      <c r="AB165" s="160" t="str">
        <f>IF(OR($D165="",$F165="",$AC165="",GlobalParameters!$C$12=""),"",IF(AND($AF165&gt;=100,$AF165&lt;500),MIN(VLOOKUP($AF165,Opto_Req!$A$2:$M$14,12),$AC165-VLOOKUP($AF165,Opto_Req!$A$2:$M$14,13)),IF(AND($AF165&gt;=500,$AF165&lt;600),$AC165,"")))</f>
        <v/>
      </c>
      <c r="AC165" s="283"/>
      <c r="AD165" s="283"/>
      <c r="AE165" s="159"/>
      <c r="AF165" s="134" t="e">
        <f>VLOOKUP($D165,Opto_Req!$P$2:$Q$6,2)+IF(VLOOKUP($D165,Opto_Req!$P$2:$Q$6,2)=100,VLOOKUP($F165,Opto_Req!$R$2:$S$4,2)+VLOOKUP(GlobalParameters!$C$12,Opto_Req!$T$2:$U$4,2),0)</f>
        <v>#N/A</v>
      </c>
    </row>
    <row r="166" spans="1:32" x14ac:dyDescent="0.25">
      <c r="A166" s="133"/>
      <c r="B166" s="283"/>
      <c r="C166" s="283"/>
      <c r="D166" s="284"/>
      <c r="E166" s="284"/>
      <c r="F166" s="284"/>
      <c r="G166" s="287"/>
      <c r="H166" s="166" t="str">
        <f t="shared" si="10"/>
        <v/>
      </c>
      <c r="I166" s="156" t="str">
        <f>IF(OR($D166="",$F166=""),"",VLOOKUP($AF166,Opto_Req!$A$2:$L$814,5))</f>
        <v/>
      </c>
      <c r="J166" s="285"/>
      <c r="K166" s="155" t="str">
        <f t="shared" si="11"/>
        <v/>
      </c>
      <c r="L166" s="156" t="str">
        <f>IF($D166="","",VLOOKUP($AF166,Opto_Req!$A$2:$L$14,8))</f>
        <v/>
      </c>
      <c r="M166" s="287"/>
      <c r="N166" s="166" t="str">
        <f>IF(OR($D166="",$X166="",$O166=""),"",IF($AF166&gt;=200,IF($S166&lt;=$AA166,$X166*$O166,IF(AND($S166&gt;$AA166,$S166&lt;=$AB166),MAX($O166*($X166-(VLOOKUP($AF166,Opto_Req!$A$2:$L$14,10)*($S166-$AA166))),0),0)),""))</f>
        <v/>
      </c>
      <c r="O166" s="156" t="str">
        <f>IF($D166="","",VLOOKUP($AF166,Opto_Req!$A$2:$L$14,7))</f>
        <v/>
      </c>
      <c r="P166" s="286"/>
      <c r="Q166" s="162" t="str">
        <f t="shared" si="12"/>
        <v/>
      </c>
      <c r="R166" s="156" t="str">
        <f>IF(OR($D166="",$F166=""),"",VLOOKUP($AF166,Opto_Req!$A$2:$L$14,6))</f>
        <v/>
      </c>
      <c r="S166" s="157" t="str">
        <f t="shared" si="13"/>
        <v/>
      </c>
      <c r="T166" s="158" t="str">
        <f>IF(OR($D166="",$F166="",GlobalParameters!$C$12=""),"",$AB166)</f>
        <v/>
      </c>
      <c r="U166" s="159"/>
      <c r="V166" s="286"/>
      <c r="W166" s="283"/>
      <c r="X166" s="286"/>
      <c r="Y166" s="286"/>
      <c r="Z166" s="160" t="str">
        <f>IF($D166="","",IF(AND($AF166&gt;=100,$AF166&lt;200),IF($E166="","",VLOOKUP($E166,Opto_Req!$W$2:$X$3,2)),IF(AND($AF166&gt;=200,$AF166&lt;500),VLOOKUP($AF166,Opto_Req!$A$2:$L$14,9),"")))</f>
        <v/>
      </c>
      <c r="AA166" s="160" t="str">
        <f>IF($D166="","",VLOOKUP($AF166,Opto_Req!$A$2:$L$14,11))</f>
        <v/>
      </c>
      <c r="AB166" s="160" t="str">
        <f>IF(OR($D166="",$F166="",$AC166="",GlobalParameters!$C$12=""),"",IF(AND($AF166&gt;=100,$AF166&lt;500),MIN(VLOOKUP($AF166,Opto_Req!$A$2:$M$14,12),$AC166-VLOOKUP($AF166,Opto_Req!$A$2:$M$14,13)),IF(AND($AF166&gt;=500,$AF166&lt;600),$AC166,"")))</f>
        <v/>
      </c>
      <c r="AC166" s="283"/>
      <c r="AD166" s="283"/>
      <c r="AE166" s="159"/>
      <c r="AF166" s="134" t="e">
        <f>VLOOKUP($D166,Opto_Req!$P$2:$Q$6,2)+IF(VLOOKUP($D166,Opto_Req!$P$2:$Q$6,2)=100,VLOOKUP($F166,Opto_Req!$R$2:$S$4,2)+VLOOKUP(GlobalParameters!$C$12,Opto_Req!$T$2:$U$4,2),0)</f>
        <v>#N/A</v>
      </c>
    </row>
    <row r="167" spans="1:32" x14ac:dyDescent="0.25">
      <c r="A167" s="133"/>
      <c r="B167" s="283"/>
      <c r="C167" s="283"/>
      <c r="D167" s="284"/>
      <c r="E167" s="284"/>
      <c r="F167" s="284"/>
      <c r="G167" s="287"/>
      <c r="H167" s="166" t="str">
        <f t="shared" si="10"/>
        <v/>
      </c>
      <c r="I167" s="156" t="str">
        <f>IF(OR($D167="",$F167=""),"",VLOOKUP($AF167,Opto_Req!$A$2:$L$814,5))</f>
        <v/>
      </c>
      <c r="J167" s="285"/>
      <c r="K167" s="155" t="str">
        <f t="shared" si="11"/>
        <v/>
      </c>
      <c r="L167" s="156" t="str">
        <f>IF($D167="","",VLOOKUP($AF167,Opto_Req!$A$2:$L$14,8))</f>
        <v/>
      </c>
      <c r="M167" s="287"/>
      <c r="N167" s="166" t="str">
        <f>IF(OR($D167="",$X167="",$O167=""),"",IF($AF167&gt;=200,IF($S167&lt;=$AA167,$X167*$O167,IF(AND($S167&gt;$AA167,$S167&lt;=$AB167),MAX($O167*($X167-(VLOOKUP($AF167,Opto_Req!$A$2:$L$14,10)*($S167-$AA167))),0),0)),""))</f>
        <v/>
      </c>
      <c r="O167" s="156" t="str">
        <f>IF($D167="","",VLOOKUP($AF167,Opto_Req!$A$2:$L$14,7))</f>
        <v/>
      </c>
      <c r="P167" s="286"/>
      <c r="Q167" s="162" t="str">
        <f t="shared" si="12"/>
        <v/>
      </c>
      <c r="R167" s="156" t="str">
        <f>IF(OR($D167="",$F167=""),"",VLOOKUP($AF167,Opto_Req!$A$2:$L$14,6))</f>
        <v/>
      </c>
      <c r="S167" s="157" t="str">
        <f t="shared" si="13"/>
        <v/>
      </c>
      <c r="T167" s="158" t="str">
        <f>IF(OR($D167="",$F167="",GlobalParameters!$C$12=""),"",$AB167)</f>
        <v/>
      </c>
      <c r="U167" s="159"/>
      <c r="V167" s="286"/>
      <c r="W167" s="283"/>
      <c r="X167" s="286"/>
      <c r="Y167" s="286"/>
      <c r="Z167" s="160" t="str">
        <f>IF($D167="","",IF(AND($AF167&gt;=100,$AF167&lt;200),IF($E167="","",VLOOKUP($E167,Opto_Req!$W$2:$X$3,2)),IF(AND($AF167&gt;=200,$AF167&lt;500),VLOOKUP($AF167,Opto_Req!$A$2:$L$14,9),"")))</f>
        <v/>
      </c>
      <c r="AA167" s="160" t="str">
        <f>IF($D167="","",VLOOKUP($AF167,Opto_Req!$A$2:$L$14,11))</f>
        <v/>
      </c>
      <c r="AB167" s="160" t="str">
        <f>IF(OR($D167="",$F167="",$AC167="",GlobalParameters!$C$12=""),"",IF(AND($AF167&gt;=100,$AF167&lt;500),MIN(VLOOKUP($AF167,Opto_Req!$A$2:$M$14,12),$AC167-VLOOKUP($AF167,Opto_Req!$A$2:$M$14,13)),IF(AND($AF167&gt;=500,$AF167&lt;600),$AC167,"")))</f>
        <v/>
      </c>
      <c r="AC167" s="283"/>
      <c r="AD167" s="283"/>
      <c r="AE167" s="159"/>
      <c r="AF167" s="134" t="e">
        <f>VLOOKUP($D167,Opto_Req!$P$2:$Q$6,2)+IF(VLOOKUP($D167,Opto_Req!$P$2:$Q$6,2)=100,VLOOKUP($F167,Opto_Req!$R$2:$S$4,2)+VLOOKUP(GlobalParameters!$C$12,Opto_Req!$T$2:$U$4,2),0)</f>
        <v>#N/A</v>
      </c>
    </row>
    <row r="168" spans="1:32" x14ac:dyDescent="0.25">
      <c r="A168" s="133"/>
      <c r="B168" s="283"/>
      <c r="C168" s="283"/>
      <c r="D168" s="284"/>
      <c r="E168" s="284"/>
      <c r="F168" s="284"/>
      <c r="G168" s="287"/>
      <c r="H168" s="166" t="str">
        <f t="shared" si="10"/>
        <v/>
      </c>
      <c r="I168" s="156" t="str">
        <f>IF(OR($D168="",$F168=""),"",VLOOKUP($AF168,Opto_Req!$A$2:$L$814,5))</f>
        <v/>
      </c>
      <c r="J168" s="285"/>
      <c r="K168" s="155" t="str">
        <f t="shared" si="11"/>
        <v/>
      </c>
      <c r="L168" s="156" t="str">
        <f>IF($D168="","",VLOOKUP($AF168,Opto_Req!$A$2:$L$14,8))</f>
        <v/>
      </c>
      <c r="M168" s="287"/>
      <c r="N168" s="166" t="str">
        <f>IF(OR($D168="",$X168="",$O168=""),"",IF($AF168&gt;=200,IF($S168&lt;=$AA168,$X168*$O168,IF(AND($S168&gt;$AA168,$S168&lt;=$AB168),MAX($O168*($X168-(VLOOKUP($AF168,Opto_Req!$A$2:$L$14,10)*($S168-$AA168))),0),0)),""))</f>
        <v/>
      </c>
      <c r="O168" s="156" t="str">
        <f>IF($D168="","",VLOOKUP($AF168,Opto_Req!$A$2:$L$14,7))</f>
        <v/>
      </c>
      <c r="P168" s="286"/>
      <c r="Q168" s="162" t="str">
        <f t="shared" si="12"/>
        <v/>
      </c>
      <c r="R168" s="156" t="str">
        <f>IF(OR($D168="",$F168=""),"",VLOOKUP($AF168,Opto_Req!$A$2:$L$14,6))</f>
        <v/>
      </c>
      <c r="S168" s="157" t="str">
        <f t="shared" si="13"/>
        <v/>
      </c>
      <c r="T168" s="158" t="str">
        <f>IF(OR($D168="",$F168="",GlobalParameters!$C$12=""),"",$AB168)</f>
        <v/>
      </c>
      <c r="U168" s="159"/>
      <c r="V168" s="286"/>
      <c r="W168" s="283"/>
      <c r="X168" s="286"/>
      <c r="Y168" s="286"/>
      <c r="Z168" s="160" t="str">
        <f>IF($D168="","",IF(AND($AF168&gt;=100,$AF168&lt;200),IF($E168="","",VLOOKUP($E168,Opto_Req!$W$2:$X$3,2)),IF(AND($AF168&gt;=200,$AF168&lt;500),VLOOKUP($AF168,Opto_Req!$A$2:$L$14,9),"")))</f>
        <v/>
      </c>
      <c r="AA168" s="160" t="str">
        <f>IF($D168="","",VLOOKUP($AF168,Opto_Req!$A$2:$L$14,11))</f>
        <v/>
      </c>
      <c r="AB168" s="160" t="str">
        <f>IF(OR($D168="",$F168="",$AC168="",GlobalParameters!$C$12=""),"",IF(AND($AF168&gt;=100,$AF168&lt;500),MIN(VLOOKUP($AF168,Opto_Req!$A$2:$M$14,12),$AC168-VLOOKUP($AF168,Opto_Req!$A$2:$M$14,13)),IF(AND($AF168&gt;=500,$AF168&lt;600),$AC168,"")))</f>
        <v/>
      </c>
      <c r="AC168" s="283"/>
      <c r="AD168" s="283"/>
      <c r="AE168" s="159"/>
      <c r="AF168" s="134" t="e">
        <f>VLOOKUP($D168,Opto_Req!$P$2:$Q$6,2)+IF(VLOOKUP($D168,Opto_Req!$P$2:$Q$6,2)=100,VLOOKUP($F168,Opto_Req!$R$2:$S$4,2)+VLOOKUP(GlobalParameters!$C$12,Opto_Req!$T$2:$U$4,2),0)</f>
        <v>#N/A</v>
      </c>
    </row>
    <row r="169" spans="1:32" x14ac:dyDescent="0.25">
      <c r="A169" s="133"/>
      <c r="B169" s="283"/>
      <c r="C169" s="283"/>
      <c r="D169" s="284"/>
      <c r="E169" s="284"/>
      <c r="F169" s="284"/>
      <c r="G169" s="287"/>
      <c r="H169" s="166" t="str">
        <f t="shared" si="10"/>
        <v/>
      </c>
      <c r="I169" s="156" t="str">
        <f>IF(OR($D169="",$F169=""),"",VLOOKUP($AF169,Opto_Req!$A$2:$L$814,5))</f>
        <v/>
      </c>
      <c r="J169" s="285"/>
      <c r="K169" s="155" t="str">
        <f t="shared" si="11"/>
        <v/>
      </c>
      <c r="L169" s="156" t="str">
        <f>IF($D169="","",VLOOKUP($AF169,Opto_Req!$A$2:$L$14,8))</f>
        <v/>
      </c>
      <c r="M169" s="287"/>
      <c r="N169" s="166" t="str">
        <f>IF(OR($D169="",$X169="",$O169=""),"",IF($AF169&gt;=200,IF($S169&lt;=$AA169,$X169*$O169,IF(AND($S169&gt;$AA169,$S169&lt;=$AB169),MAX($O169*($X169-(VLOOKUP($AF169,Opto_Req!$A$2:$L$14,10)*($S169-$AA169))),0),0)),""))</f>
        <v/>
      </c>
      <c r="O169" s="156" t="str">
        <f>IF($D169="","",VLOOKUP($AF169,Opto_Req!$A$2:$L$14,7))</f>
        <v/>
      </c>
      <c r="P169" s="286"/>
      <c r="Q169" s="162" t="str">
        <f t="shared" si="12"/>
        <v/>
      </c>
      <c r="R169" s="156" t="str">
        <f>IF(OR($D169="",$F169=""),"",VLOOKUP($AF169,Opto_Req!$A$2:$L$14,6))</f>
        <v/>
      </c>
      <c r="S169" s="157" t="str">
        <f t="shared" si="13"/>
        <v/>
      </c>
      <c r="T169" s="158" t="str">
        <f>IF(OR($D169="",$F169="",GlobalParameters!$C$12=""),"",$AB169)</f>
        <v/>
      </c>
      <c r="U169" s="159"/>
      <c r="V169" s="286"/>
      <c r="W169" s="283"/>
      <c r="X169" s="286"/>
      <c r="Y169" s="286"/>
      <c r="Z169" s="160" t="str">
        <f>IF($D169="","",IF(AND($AF169&gt;=100,$AF169&lt;200),IF($E169="","",VLOOKUP($E169,Opto_Req!$W$2:$X$3,2)),IF(AND($AF169&gt;=200,$AF169&lt;500),VLOOKUP($AF169,Opto_Req!$A$2:$L$14,9),"")))</f>
        <v/>
      </c>
      <c r="AA169" s="160" t="str">
        <f>IF($D169="","",VLOOKUP($AF169,Opto_Req!$A$2:$L$14,11))</f>
        <v/>
      </c>
      <c r="AB169" s="160" t="str">
        <f>IF(OR($D169="",$F169="",$AC169="",GlobalParameters!$C$12=""),"",IF(AND($AF169&gt;=100,$AF169&lt;500),MIN(VLOOKUP($AF169,Opto_Req!$A$2:$M$14,12),$AC169-VLOOKUP($AF169,Opto_Req!$A$2:$M$14,13)),IF(AND($AF169&gt;=500,$AF169&lt;600),$AC169,"")))</f>
        <v/>
      </c>
      <c r="AC169" s="283"/>
      <c r="AD169" s="283"/>
      <c r="AE169" s="159"/>
      <c r="AF169" s="134" t="e">
        <f>VLOOKUP($D169,Opto_Req!$P$2:$Q$6,2)+IF(VLOOKUP($D169,Opto_Req!$P$2:$Q$6,2)=100,VLOOKUP($F169,Opto_Req!$R$2:$S$4,2)+VLOOKUP(GlobalParameters!$C$12,Opto_Req!$T$2:$U$4,2),0)</f>
        <v>#N/A</v>
      </c>
    </row>
    <row r="170" spans="1:32" x14ac:dyDescent="0.25">
      <c r="A170" s="133"/>
      <c r="B170" s="283"/>
      <c r="C170" s="283"/>
      <c r="D170" s="284"/>
      <c r="E170" s="284"/>
      <c r="F170" s="284"/>
      <c r="G170" s="287"/>
      <c r="H170" s="166" t="str">
        <f t="shared" si="10"/>
        <v/>
      </c>
      <c r="I170" s="156" t="str">
        <f>IF(OR($D170="",$F170=""),"",VLOOKUP($AF170,Opto_Req!$A$2:$L$814,5))</f>
        <v/>
      </c>
      <c r="J170" s="285"/>
      <c r="K170" s="155" t="str">
        <f t="shared" si="11"/>
        <v/>
      </c>
      <c r="L170" s="156" t="str">
        <f>IF($D170="","",VLOOKUP($AF170,Opto_Req!$A$2:$L$14,8))</f>
        <v/>
      </c>
      <c r="M170" s="287"/>
      <c r="N170" s="166" t="str">
        <f>IF(OR($D170="",$X170="",$O170=""),"",IF($AF170&gt;=200,IF($S170&lt;=$AA170,$X170*$O170,IF(AND($S170&gt;$AA170,$S170&lt;=$AB170),MAX($O170*($X170-(VLOOKUP($AF170,Opto_Req!$A$2:$L$14,10)*($S170-$AA170))),0),0)),""))</f>
        <v/>
      </c>
      <c r="O170" s="156" t="str">
        <f>IF($D170="","",VLOOKUP($AF170,Opto_Req!$A$2:$L$14,7))</f>
        <v/>
      </c>
      <c r="P170" s="286"/>
      <c r="Q170" s="162" t="str">
        <f t="shared" si="12"/>
        <v/>
      </c>
      <c r="R170" s="156" t="str">
        <f>IF(OR($D170="",$F170=""),"",VLOOKUP($AF170,Opto_Req!$A$2:$L$14,6))</f>
        <v/>
      </c>
      <c r="S170" s="157" t="str">
        <f t="shared" si="13"/>
        <v/>
      </c>
      <c r="T170" s="158" t="str">
        <f>IF(OR($D170="",$F170="",GlobalParameters!$C$12=""),"",$AB170)</f>
        <v/>
      </c>
      <c r="U170" s="159"/>
      <c r="V170" s="286"/>
      <c r="W170" s="283"/>
      <c r="X170" s="286"/>
      <c r="Y170" s="286"/>
      <c r="Z170" s="160" t="str">
        <f>IF($D170="","",IF(AND($AF170&gt;=100,$AF170&lt;200),IF($E170="","",VLOOKUP($E170,Opto_Req!$W$2:$X$3,2)),IF(AND($AF170&gt;=200,$AF170&lt;500),VLOOKUP($AF170,Opto_Req!$A$2:$L$14,9),"")))</f>
        <v/>
      </c>
      <c r="AA170" s="160" t="str">
        <f>IF($D170="","",VLOOKUP($AF170,Opto_Req!$A$2:$L$14,11))</f>
        <v/>
      </c>
      <c r="AB170" s="160" t="str">
        <f>IF(OR($D170="",$F170="",$AC170="",GlobalParameters!$C$12=""),"",IF(AND($AF170&gt;=100,$AF170&lt;500),MIN(VLOOKUP($AF170,Opto_Req!$A$2:$M$14,12),$AC170-VLOOKUP($AF170,Opto_Req!$A$2:$M$14,13)),IF(AND($AF170&gt;=500,$AF170&lt;600),$AC170,"")))</f>
        <v/>
      </c>
      <c r="AC170" s="283"/>
      <c r="AD170" s="283"/>
      <c r="AE170" s="159"/>
      <c r="AF170" s="134" t="e">
        <f>VLOOKUP($D170,Opto_Req!$P$2:$Q$6,2)+IF(VLOOKUP($D170,Opto_Req!$P$2:$Q$6,2)=100,VLOOKUP($F170,Opto_Req!$R$2:$S$4,2)+VLOOKUP(GlobalParameters!$C$12,Opto_Req!$T$2:$U$4,2),0)</f>
        <v>#N/A</v>
      </c>
    </row>
    <row r="171" spans="1:32" x14ac:dyDescent="0.25">
      <c r="A171" s="133"/>
      <c r="B171" s="283"/>
      <c r="C171" s="283"/>
      <c r="D171" s="284"/>
      <c r="E171" s="284"/>
      <c r="F171" s="284"/>
      <c r="G171" s="287"/>
      <c r="H171" s="166" t="str">
        <f t="shared" si="10"/>
        <v/>
      </c>
      <c r="I171" s="156" t="str">
        <f>IF(OR($D171="",$F171=""),"",VLOOKUP($AF171,Opto_Req!$A$2:$L$814,5))</f>
        <v/>
      </c>
      <c r="J171" s="285"/>
      <c r="K171" s="155" t="str">
        <f t="shared" si="11"/>
        <v/>
      </c>
      <c r="L171" s="156" t="str">
        <f>IF($D171="","",VLOOKUP($AF171,Opto_Req!$A$2:$L$14,8))</f>
        <v/>
      </c>
      <c r="M171" s="287"/>
      <c r="N171" s="166" t="str">
        <f>IF(OR($D171="",$X171="",$O171=""),"",IF($AF171&gt;=200,IF($S171&lt;=$AA171,$X171*$O171,IF(AND($S171&gt;$AA171,$S171&lt;=$AB171),MAX($O171*($X171-(VLOOKUP($AF171,Opto_Req!$A$2:$L$14,10)*($S171-$AA171))),0),0)),""))</f>
        <v/>
      </c>
      <c r="O171" s="156" t="str">
        <f>IF($D171="","",VLOOKUP($AF171,Opto_Req!$A$2:$L$14,7))</f>
        <v/>
      </c>
      <c r="P171" s="286"/>
      <c r="Q171" s="162" t="str">
        <f t="shared" si="12"/>
        <v/>
      </c>
      <c r="R171" s="156" t="str">
        <f>IF(OR($D171="",$F171=""),"",VLOOKUP($AF171,Opto_Req!$A$2:$L$14,6))</f>
        <v/>
      </c>
      <c r="S171" s="157" t="str">
        <f t="shared" si="13"/>
        <v/>
      </c>
      <c r="T171" s="158" t="str">
        <f>IF(OR($D171="",$F171="",GlobalParameters!$C$12=""),"",$AB171)</f>
        <v/>
      </c>
      <c r="U171" s="159"/>
      <c r="V171" s="286"/>
      <c r="W171" s="283"/>
      <c r="X171" s="286"/>
      <c r="Y171" s="286"/>
      <c r="Z171" s="160" t="str">
        <f>IF($D171="","",IF(AND($AF171&gt;=100,$AF171&lt;200),IF($E171="","",VLOOKUP($E171,Opto_Req!$W$2:$X$3,2)),IF(AND($AF171&gt;=200,$AF171&lt;500),VLOOKUP($AF171,Opto_Req!$A$2:$L$14,9),"")))</f>
        <v/>
      </c>
      <c r="AA171" s="160" t="str">
        <f>IF($D171="","",VLOOKUP($AF171,Opto_Req!$A$2:$L$14,11))</f>
        <v/>
      </c>
      <c r="AB171" s="160" t="str">
        <f>IF(OR($D171="",$F171="",$AC171="",GlobalParameters!$C$12=""),"",IF(AND($AF171&gt;=100,$AF171&lt;500),MIN(VLOOKUP($AF171,Opto_Req!$A$2:$M$14,12),$AC171-VLOOKUP($AF171,Opto_Req!$A$2:$M$14,13)),IF(AND($AF171&gt;=500,$AF171&lt;600),$AC171,"")))</f>
        <v/>
      </c>
      <c r="AC171" s="283"/>
      <c r="AD171" s="283"/>
      <c r="AE171" s="159"/>
      <c r="AF171" s="134" t="e">
        <f>VLOOKUP($D171,Opto_Req!$P$2:$Q$6,2)+IF(VLOOKUP($D171,Opto_Req!$P$2:$Q$6,2)=100,VLOOKUP($F171,Opto_Req!$R$2:$S$4,2)+VLOOKUP(GlobalParameters!$C$12,Opto_Req!$T$2:$U$4,2),0)</f>
        <v>#N/A</v>
      </c>
    </row>
    <row r="172" spans="1:32" x14ac:dyDescent="0.25">
      <c r="A172" s="133"/>
      <c r="B172" s="283"/>
      <c r="C172" s="283"/>
      <c r="D172" s="284"/>
      <c r="E172" s="284"/>
      <c r="F172" s="284"/>
      <c r="G172" s="287"/>
      <c r="H172" s="166" t="str">
        <f t="shared" si="10"/>
        <v/>
      </c>
      <c r="I172" s="156" t="str">
        <f>IF(OR($D172="",$F172=""),"",VLOOKUP($AF172,Opto_Req!$A$2:$L$814,5))</f>
        <v/>
      </c>
      <c r="J172" s="285"/>
      <c r="K172" s="155" t="str">
        <f t="shared" si="11"/>
        <v/>
      </c>
      <c r="L172" s="156" t="str">
        <f>IF($D172="","",VLOOKUP($AF172,Opto_Req!$A$2:$L$14,8))</f>
        <v/>
      </c>
      <c r="M172" s="287"/>
      <c r="N172" s="166" t="str">
        <f>IF(OR($D172="",$X172="",$O172=""),"",IF($AF172&gt;=200,IF($S172&lt;=$AA172,$X172*$O172,IF(AND($S172&gt;$AA172,$S172&lt;=$AB172),MAX($O172*($X172-(VLOOKUP($AF172,Opto_Req!$A$2:$L$14,10)*($S172-$AA172))),0),0)),""))</f>
        <v/>
      </c>
      <c r="O172" s="156" t="str">
        <f>IF($D172="","",VLOOKUP($AF172,Opto_Req!$A$2:$L$14,7))</f>
        <v/>
      </c>
      <c r="P172" s="286"/>
      <c r="Q172" s="162" t="str">
        <f t="shared" si="12"/>
        <v/>
      </c>
      <c r="R172" s="156" t="str">
        <f>IF(OR($D172="",$F172=""),"",VLOOKUP($AF172,Opto_Req!$A$2:$L$14,6))</f>
        <v/>
      </c>
      <c r="S172" s="157" t="str">
        <f t="shared" si="13"/>
        <v/>
      </c>
      <c r="T172" s="158" t="str">
        <f>IF(OR($D172="",$F172="",GlobalParameters!$C$12=""),"",$AB172)</f>
        <v/>
      </c>
      <c r="U172" s="159"/>
      <c r="V172" s="286"/>
      <c r="W172" s="283"/>
      <c r="X172" s="286"/>
      <c r="Y172" s="286"/>
      <c r="Z172" s="160" t="str">
        <f>IF($D172="","",IF(AND($AF172&gt;=100,$AF172&lt;200),IF($E172="","",VLOOKUP($E172,Opto_Req!$W$2:$X$3,2)),IF(AND($AF172&gt;=200,$AF172&lt;500),VLOOKUP($AF172,Opto_Req!$A$2:$L$14,9),"")))</f>
        <v/>
      </c>
      <c r="AA172" s="160" t="str">
        <f>IF($D172="","",VLOOKUP($AF172,Opto_Req!$A$2:$L$14,11))</f>
        <v/>
      </c>
      <c r="AB172" s="160" t="str">
        <f>IF(OR($D172="",$F172="",$AC172="",GlobalParameters!$C$12=""),"",IF(AND($AF172&gt;=100,$AF172&lt;500),MIN(VLOOKUP($AF172,Opto_Req!$A$2:$M$14,12),$AC172-VLOOKUP($AF172,Opto_Req!$A$2:$M$14,13)),IF(AND($AF172&gt;=500,$AF172&lt;600),$AC172,"")))</f>
        <v/>
      </c>
      <c r="AC172" s="283"/>
      <c r="AD172" s="283"/>
      <c r="AE172" s="159"/>
      <c r="AF172" s="134" t="e">
        <f>VLOOKUP($D172,Opto_Req!$P$2:$Q$6,2)+IF(VLOOKUP($D172,Opto_Req!$P$2:$Q$6,2)=100,VLOOKUP($F172,Opto_Req!$R$2:$S$4,2)+VLOOKUP(GlobalParameters!$C$12,Opto_Req!$T$2:$U$4,2),0)</f>
        <v>#N/A</v>
      </c>
    </row>
    <row r="173" spans="1:32" x14ac:dyDescent="0.25">
      <c r="A173" s="133"/>
      <c r="B173" s="283"/>
      <c r="C173" s="283"/>
      <c r="D173" s="284"/>
      <c r="E173" s="284"/>
      <c r="F173" s="284"/>
      <c r="G173" s="287"/>
      <c r="H173" s="166" t="str">
        <f t="shared" si="10"/>
        <v/>
      </c>
      <c r="I173" s="156" t="str">
        <f>IF(OR($D173="",$F173=""),"",VLOOKUP($AF173,Opto_Req!$A$2:$L$814,5))</f>
        <v/>
      </c>
      <c r="J173" s="285"/>
      <c r="K173" s="155" t="str">
        <f t="shared" si="11"/>
        <v/>
      </c>
      <c r="L173" s="156" t="str">
        <f>IF($D173="","",VLOOKUP($AF173,Opto_Req!$A$2:$L$14,8))</f>
        <v/>
      </c>
      <c r="M173" s="287"/>
      <c r="N173" s="166" t="str">
        <f>IF(OR($D173="",$X173="",$O173=""),"",IF($AF173&gt;=200,IF($S173&lt;=$AA173,$X173*$O173,IF(AND($S173&gt;$AA173,$S173&lt;=$AB173),MAX($O173*($X173-(VLOOKUP($AF173,Opto_Req!$A$2:$L$14,10)*($S173-$AA173))),0),0)),""))</f>
        <v/>
      </c>
      <c r="O173" s="156" t="str">
        <f>IF($D173="","",VLOOKUP($AF173,Opto_Req!$A$2:$L$14,7))</f>
        <v/>
      </c>
      <c r="P173" s="286"/>
      <c r="Q173" s="162" t="str">
        <f t="shared" si="12"/>
        <v/>
      </c>
      <c r="R173" s="156" t="str">
        <f>IF(OR($D173="",$F173=""),"",VLOOKUP($AF173,Opto_Req!$A$2:$L$14,6))</f>
        <v/>
      </c>
      <c r="S173" s="157" t="str">
        <f t="shared" si="13"/>
        <v/>
      </c>
      <c r="T173" s="158" t="str">
        <f>IF(OR($D173="",$F173="",GlobalParameters!$C$12=""),"",$AB173)</f>
        <v/>
      </c>
      <c r="U173" s="159"/>
      <c r="V173" s="286"/>
      <c r="W173" s="283"/>
      <c r="X173" s="286"/>
      <c r="Y173" s="286"/>
      <c r="Z173" s="160" t="str">
        <f>IF($D173="","",IF(AND($AF173&gt;=100,$AF173&lt;200),IF($E173="","",VLOOKUP($E173,Opto_Req!$W$2:$X$3,2)),IF(AND($AF173&gt;=200,$AF173&lt;500),VLOOKUP($AF173,Opto_Req!$A$2:$L$14,9),"")))</f>
        <v/>
      </c>
      <c r="AA173" s="160" t="str">
        <f>IF($D173="","",VLOOKUP($AF173,Opto_Req!$A$2:$L$14,11))</f>
        <v/>
      </c>
      <c r="AB173" s="160" t="str">
        <f>IF(OR($D173="",$F173="",$AC173="",GlobalParameters!$C$12=""),"",IF(AND($AF173&gt;=100,$AF173&lt;500),MIN(VLOOKUP($AF173,Opto_Req!$A$2:$M$14,12),$AC173-VLOOKUP($AF173,Opto_Req!$A$2:$M$14,13)),IF(AND($AF173&gt;=500,$AF173&lt;600),$AC173,"")))</f>
        <v/>
      </c>
      <c r="AC173" s="283"/>
      <c r="AD173" s="283"/>
      <c r="AE173" s="159"/>
      <c r="AF173" s="134" t="e">
        <f>VLOOKUP($D173,Opto_Req!$P$2:$Q$6,2)+IF(VLOOKUP($D173,Opto_Req!$P$2:$Q$6,2)=100,VLOOKUP($F173,Opto_Req!$R$2:$S$4,2)+VLOOKUP(GlobalParameters!$C$12,Opto_Req!$T$2:$U$4,2),0)</f>
        <v>#N/A</v>
      </c>
    </row>
    <row r="174" spans="1:32" x14ac:dyDescent="0.25">
      <c r="A174" s="133"/>
      <c r="B174" s="283"/>
      <c r="C174" s="283"/>
      <c r="D174" s="284"/>
      <c r="E174" s="284"/>
      <c r="F174" s="284"/>
      <c r="G174" s="287"/>
      <c r="H174" s="166" t="str">
        <f t="shared" si="10"/>
        <v/>
      </c>
      <c r="I174" s="156" t="str">
        <f>IF(OR($D174="",$F174=""),"",VLOOKUP($AF174,Opto_Req!$A$2:$L$814,5))</f>
        <v/>
      </c>
      <c r="J174" s="285"/>
      <c r="K174" s="155" t="str">
        <f t="shared" si="11"/>
        <v/>
      </c>
      <c r="L174" s="156" t="str">
        <f>IF($D174="","",VLOOKUP($AF174,Opto_Req!$A$2:$L$14,8))</f>
        <v/>
      </c>
      <c r="M174" s="287"/>
      <c r="N174" s="166" t="str">
        <f>IF(OR($D174="",$X174="",$O174=""),"",IF($AF174&gt;=200,IF($S174&lt;=$AA174,$X174*$O174,IF(AND($S174&gt;$AA174,$S174&lt;=$AB174),MAX($O174*($X174-(VLOOKUP($AF174,Opto_Req!$A$2:$L$14,10)*($S174-$AA174))),0),0)),""))</f>
        <v/>
      </c>
      <c r="O174" s="156" t="str">
        <f>IF($D174="","",VLOOKUP($AF174,Opto_Req!$A$2:$L$14,7))</f>
        <v/>
      </c>
      <c r="P174" s="286"/>
      <c r="Q174" s="162" t="str">
        <f t="shared" si="12"/>
        <v/>
      </c>
      <c r="R174" s="156" t="str">
        <f>IF(OR($D174="",$F174=""),"",VLOOKUP($AF174,Opto_Req!$A$2:$L$14,6))</f>
        <v/>
      </c>
      <c r="S174" s="157" t="str">
        <f t="shared" si="13"/>
        <v/>
      </c>
      <c r="T174" s="158" t="str">
        <f>IF(OR($D174="",$F174="",GlobalParameters!$C$12=""),"",$AB174)</f>
        <v/>
      </c>
      <c r="U174" s="159"/>
      <c r="V174" s="286"/>
      <c r="W174" s="283"/>
      <c r="X174" s="286"/>
      <c r="Y174" s="286"/>
      <c r="Z174" s="160" t="str">
        <f>IF($D174="","",IF(AND($AF174&gt;=100,$AF174&lt;200),IF($E174="","",VLOOKUP($E174,Opto_Req!$W$2:$X$3,2)),IF(AND($AF174&gt;=200,$AF174&lt;500),VLOOKUP($AF174,Opto_Req!$A$2:$L$14,9),"")))</f>
        <v/>
      </c>
      <c r="AA174" s="160" t="str">
        <f>IF($D174="","",VLOOKUP($AF174,Opto_Req!$A$2:$L$14,11))</f>
        <v/>
      </c>
      <c r="AB174" s="160" t="str">
        <f>IF(OR($D174="",$F174="",$AC174="",GlobalParameters!$C$12=""),"",IF(AND($AF174&gt;=100,$AF174&lt;500),MIN(VLOOKUP($AF174,Opto_Req!$A$2:$M$14,12),$AC174-VLOOKUP($AF174,Opto_Req!$A$2:$M$14,13)),IF(AND($AF174&gt;=500,$AF174&lt;600),$AC174,"")))</f>
        <v/>
      </c>
      <c r="AC174" s="283"/>
      <c r="AD174" s="283"/>
      <c r="AE174" s="159"/>
      <c r="AF174" s="134" t="e">
        <f>VLOOKUP($D174,Opto_Req!$P$2:$Q$6,2)+IF(VLOOKUP($D174,Opto_Req!$P$2:$Q$6,2)=100,VLOOKUP($F174,Opto_Req!$R$2:$S$4,2)+VLOOKUP(GlobalParameters!$C$12,Opto_Req!$T$2:$U$4,2),0)</f>
        <v>#N/A</v>
      </c>
    </row>
    <row r="175" spans="1:32" x14ac:dyDescent="0.25">
      <c r="A175" s="133"/>
      <c r="B175" s="283"/>
      <c r="C175" s="283"/>
      <c r="D175" s="284"/>
      <c r="E175" s="284"/>
      <c r="F175" s="284"/>
      <c r="G175" s="287"/>
      <c r="H175" s="166" t="str">
        <f t="shared" si="10"/>
        <v/>
      </c>
      <c r="I175" s="156" t="str">
        <f>IF(OR($D175="",$F175=""),"",VLOOKUP($AF175,Opto_Req!$A$2:$L$814,5))</f>
        <v/>
      </c>
      <c r="J175" s="285"/>
      <c r="K175" s="155" t="str">
        <f t="shared" si="11"/>
        <v/>
      </c>
      <c r="L175" s="156" t="str">
        <f>IF($D175="","",VLOOKUP($AF175,Opto_Req!$A$2:$L$14,8))</f>
        <v/>
      </c>
      <c r="M175" s="287"/>
      <c r="N175" s="166" t="str">
        <f>IF(OR($D175="",$X175="",$O175=""),"",IF($AF175&gt;=200,IF($S175&lt;=$AA175,$X175*$O175,IF(AND($S175&gt;$AA175,$S175&lt;=$AB175),MAX($O175*($X175-(VLOOKUP($AF175,Opto_Req!$A$2:$L$14,10)*($S175-$AA175))),0),0)),""))</f>
        <v/>
      </c>
      <c r="O175" s="156" t="str">
        <f>IF($D175="","",VLOOKUP($AF175,Opto_Req!$A$2:$L$14,7))</f>
        <v/>
      </c>
      <c r="P175" s="286"/>
      <c r="Q175" s="162" t="str">
        <f t="shared" si="12"/>
        <v/>
      </c>
      <c r="R175" s="156" t="str">
        <f>IF(OR($D175="",$F175=""),"",VLOOKUP($AF175,Opto_Req!$A$2:$L$14,6))</f>
        <v/>
      </c>
      <c r="S175" s="157" t="str">
        <f t="shared" si="13"/>
        <v/>
      </c>
      <c r="T175" s="158" t="str">
        <f>IF(OR($D175="",$F175="",GlobalParameters!$C$12=""),"",$AB175)</f>
        <v/>
      </c>
      <c r="U175" s="159"/>
      <c r="V175" s="286"/>
      <c r="W175" s="283"/>
      <c r="X175" s="286"/>
      <c r="Y175" s="286"/>
      <c r="Z175" s="160" t="str">
        <f>IF($D175="","",IF(AND($AF175&gt;=100,$AF175&lt;200),IF($E175="","",VLOOKUP($E175,Opto_Req!$W$2:$X$3,2)),IF(AND($AF175&gt;=200,$AF175&lt;500),VLOOKUP($AF175,Opto_Req!$A$2:$L$14,9),"")))</f>
        <v/>
      </c>
      <c r="AA175" s="160" t="str">
        <f>IF($D175="","",VLOOKUP($AF175,Opto_Req!$A$2:$L$14,11))</f>
        <v/>
      </c>
      <c r="AB175" s="160" t="str">
        <f>IF(OR($D175="",$F175="",$AC175="",GlobalParameters!$C$12=""),"",IF(AND($AF175&gt;=100,$AF175&lt;500),MIN(VLOOKUP($AF175,Opto_Req!$A$2:$M$14,12),$AC175-VLOOKUP($AF175,Opto_Req!$A$2:$M$14,13)),IF(AND($AF175&gt;=500,$AF175&lt;600),$AC175,"")))</f>
        <v/>
      </c>
      <c r="AC175" s="283"/>
      <c r="AD175" s="283"/>
      <c r="AE175" s="159"/>
      <c r="AF175" s="134" t="e">
        <f>VLOOKUP($D175,Opto_Req!$P$2:$Q$6,2)+IF(VLOOKUP($D175,Opto_Req!$P$2:$Q$6,2)=100,VLOOKUP($F175,Opto_Req!$R$2:$S$4,2)+VLOOKUP(GlobalParameters!$C$12,Opto_Req!$T$2:$U$4,2),0)</f>
        <v>#N/A</v>
      </c>
    </row>
    <row r="176" spans="1:32" x14ac:dyDescent="0.25">
      <c r="A176" s="133"/>
      <c r="B176" s="283"/>
      <c r="C176" s="283"/>
      <c r="D176" s="284"/>
      <c r="E176" s="284"/>
      <c r="F176" s="284"/>
      <c r="G176" s="287"/>
      <c r="H176" s="166" t="str">
        <f t="shared" si="10"/>
        <v/>
      </c>
      <c r="I176" s="156" t="str">
        <f>IF(OR($D176="",$F176=""),"",VLOOKUP($AF176,Opto_Req!$A$2:$L$814,5))</f>
        <v/>
      </c>
      <c r="J176" s="285"/>
      <c r="K176" s="155" t="str">
        <f t="shared" si="11"/>
        <v/>
      </c>
      <c r="L176" s="156" t="str">
        <f>IF($D176="","",VLOOKUP($AF176,Opto_Req!$A$2:$L$14,8))</f>
        <v/>
      </c>
      <c r="M176" s="287"/>
      <c r="N176" s="166" t="str">
        <f>IF(OR($D176="",$X176="",$O176=""),"",IF($AF176&gt;=200,IF($S176&lt;=$AA176,$X176*$O176,IF(AND($S176&gt;$AA176,$S176&lt;=$AB176),MAX($O176*($X176-(VLOOKUP($AF176,Opto_Req!$A$2:$L$14,10)*($S176-$AA176))),0),0)),""))</f>
        <v/>
      </c>
      <c r="O176" s="156" t="str">
        <f>IF($D176="","",VLOOKUP($AF176,Opto_Req!$A$2:$L$14,7))</f>
        <v/>
      </c>
      <c r="P176" s="286"/>
      <c r="Q176" s="162" t="str">
        <f t="shared" si="12"/>
        <v/>
      </c>
      <c r="R176" s="156" t="str">
        <f>IF(OR($D176="",$F176=""),"",VLOOKUP($AF176,Opto_Req!$A$2:$L$14,6))</f>
        <v/>
      </c>
      <c r="S176" s="157" t="str">
        <f t="shared" si="13"/>
        <v/>
      </c>
      <c r="T176" s="158" t="str">
        <f>IF(OR($D176="",$F176="",GlobalParameters!$C$12=""),"",$AB176)</f>
        <v/>
      </c>
      <c r="U176" s="159"/>
      <c r="V176" s="286"/>
      <c r="W176" s="283"/>
      <c r="X176" s="286"/>
      <c r="Y176" s="286"/>
      <c r="Z176" s="160" t="str">
        <f>IF($D176="","",IF(AND($AF176&gt;=100,$AF176&lt;200),IF($E176="","",VLOOKUP($E176,Opto_Req!$W$2:$X$3,2)),IF(AND($AF176&gt;=200,$AF176&lt;500),VLOOKUP($AF176,Opto_Req!$A$2:$L$14,9),"")))</f>
        <v/>
      </c>
      <c r="AA176" s="160" t="str">
        <f>IF($D176="","",VLOOKUP($AF176,Opto_Req!$A$2:$L$14,11))</f>
        <v/>
      </c>
      <c r="AB176" s="160" t="str">
        <f>IF(OR($D176="",$F176="",$AC176="",GlobalParameters!$C$12=""),"",IF(AND($AF176&gt;=100,$AF176&lt;500),MIN(VLOOKUP($AF176,Opto_Req!$A$2:$M$14,12),$AC176-VLOOKUP($AF176,Opto_Req!$A$2:$M$14,13)),IF(AND($AF176&gt;=500,$AF176&lt;600),$AC176,"")))</f>
        <v/>
      </c>
      <c r="AC176" s="283"/>
      <c r="AD176" s="283"/>
      <c r="AE176" s="159"/>
      <c r="AF176" s="134" t="e">
        <f>VLOOKUP($D176,Opto_Req!$P$2:$Q$6,2)+IF(VLOOKUP($D176,Opto_Req!$P$2:$Q$6,2)=100,VLOOKUP($F176,Opto_Req!$R$2:$S$4,2)+VLOOKUP(GlobalParameters!$C$12,Opto_Req!$T$2:$U$4,2),0)</f>
        <v>#N/A</v>
      </c>
    </row>
    <row r="177" spans="1:32" x14ac:dyDescent="0.25">
      <c r="A177" s="133"/>
      <c r="B177" s="283"/>
      <c r="C177" s="283"/>
      <c r="D177" s="284"/>
      <c r="E177" s="284"/>
      <c r="F177" s="284"/>
      <c r="G177" s="287"/>
      <c r="H177" s="166" t="str">
        <f t="shared" si="10"/>
        <v/>
      </c>
      <c r="I177" s="156" t="str">
        <f>IF(OR($D177="",$F177=""),"",VLOOKUP($AF177,Opto_Req!$A$2:$L$814,5))</f>
        <v/>
      </c>
      <c r="J177" s="285"/>
      <c r="K177" s="155" t="str">
        <f t="shared" si="11"/>
        <v/>
      </c>
      <c r="L177" s="156" t="str">
        <f>IF($D177="","",VLOOKUP($AF177,Opto_Req!$A$2:$L$14,8))</f>
        <v/>
      </c>
      <c r="M177" s="287"/>
      <c r="N177" s="166" t="str">
        <f>IF(OR($D177="",$X177="",$O177=""),"",IF($AF177&gt;=200,IF($S177&lt;=$AA177,$X177*$O177,IF(AND($S177&gt;$AA177,$S177&lt;=$AB177),MAX($O177*($X177-(VLOOKUP($AF177,Opto_Req!$A$2:$L$14,10)*($S177-$AA177))),0),0)),""))</f>
        <v/>
      </c>
      <c r="O177" s="156" t="str">
        <f>IF($D177="","",VLOOKUP($AF177,Opto_Req!$A$2:$L$14,7))</f>
        <v/>
      </c>
      <c r="P177" s="286"/>
      <c r="Q177" s="162" t="str">
        <f t="shared" si="12"/>
        <v/>
      </c>
      <c r="R177" s="156" t="str">
        <f>IF(OR($D177="",$F177=""),"",VLOOKUP($AF177,Opto_Req!$A$2:$L$14,6))</f>
        <v/>
      </c>
      <c r="S177" s="157" t="str">
        <f t="shared" si="13"/>
        <v/>
      </c>
      <c r="T177" s="158" t="str">
        <f>IF(OR($D177="",$F177="",GlobalParameters!$C$12=""),"",$AB177)</f>
        <v/>
      </c>
      <c r="U177" s="159"/>
      <c r="V177" s="286"/>
      <c r="W177" s="283"/>
      <c r="X177" s="286"/>
      <c r="Y177" s="286"/>
      <c r="Z177" s="160" t="str">
        <f>IF($D177="","",IF(AND($AF177&gt;=100,$AF177&lt;200),IF($E177="","",VLOOKUP($E177,Opto_Req!$W$2:$X$3,2)),IF(AND($AF177&gt;=200,$AF177&lt;500),VLOOKUP($AF177,Opto_Req!$A$2:$L$14,9),"")))</f>
        <v/>
      </c>
      <c r="AA177" s="160" t="str">
        <f>IF($D177="","",VLOOKUP($AF177,Opto_Req!$A$2:$L$14,11))</f>
        <v/>
      </c>
      <c r="AB177" s="160" t="str">
        <f>IF(OR($D177="",$F177="",$AC177="",GlobalParameters!$C$12=""),"",IF(AND($AF177&gt;=100,$AF177&lt;500),MIN(VLOOKUP($AF177,Opto_Req!$A$2:$M$14,12),$AC177-VLOOKUP($AF177,Opto_Req!$A$2:$M$14,13)),IF(AND($AF177&gt;=500,$AF177&lt;600),$AC177,"")))</f>
        <v/>
      </c>
      <c r="AC177" s="283"/>
      <c r="AD177" s="283"/>
      <c r="AE177" s="159"/>
      <c r="AF177" s="134" t="e">
        <f>VLOOKUP($D177,Opto_Req!$P$2:$Q$6,2)+IF(VLOOKUP($D177,Opto_Req!$P$2:$Q$6,2)=100,VLOOKUP($F177,Opto_Req!$R$2:$S$4,2)+VLOOKUP(GlobalParameters!$C$12,Opto_Req!$T$2:$U$4,2),0)</f>
        <v>#N/A</v>
      </c>
    </row>
    <row r="178" spans="1:32" x14ac:dyDescent="0.25">
      <c r="A178" s="133"/>
      <c r="B178" s="283"/>
      <c r="C178" s="283"/>
      <c r="D178" s="284"/>
      <c r="E178" s="284"/>
      <c r="F178" s="284"/>
      <c r="G178" s="287"/>
      <c r="H178" s="166" t="str">
        <f t="shared" si="10"/>
        <v/>
      </c>
      <c r="I178" s="156" t="str">
        <f>IF(OR($D178="",$F178=""),"",VLOOKUP($AF178,Opto_Req!$A$2:$L$814,5))</f>
        <v/>
      </c>
      <c r="J178" s="285"/>
      <c r="K178" s="155" t="str">
        <f t="shared" si="11"/>
        <v/>
      </c>
      <c r="L178" s="156" t="str">
        <f>IF($D178="","",VLOOKUP($AF178,Opto_Req!$A$2:$L$14,8))</f>
        <v/>
      </c>
      <c r="M178" s="287"/>
      <c r="N178" s="166" t="str">
        <f>IF(OR($D178="",$X178="",$O178=""),"",IF($AF178&gt;=200,IF($S178&lt;=$AA178,$X178*$O178,IF(AND($S178&gt;$AA178,$S178&lt;=$AB178),MAX($O178*($X178-(VLOOKUP($AF178,Opto_Req!$A$2:$L$14,10)*($S178-$AA178))),0),0)),""))</f>
        <v/>
      </c>
      <c r="O178" s="156" t="str">
        <f>IF($D178="","",VLOOKUP($AF178,Opto_Req!$A$2:$L$14,7))</f>
        <v/>
      </c>
      <c r="P178" s="286"/>
      <c r="Q178" s="162" t="str">
        <f t="shared" si="12"/>
        <v/>
      </c>
      <c r="R178" s="156" t="str">
        <f>IF(OR($D178="",$F178=""),"",VLOOKUP($AF178,Opto_Req!$A$2:$L$14,6))</f>
        <v/>
      </c>
      <c r="S178" s="157" t="str">
        <f t="shared" si="13"/>
        <v/>
      </c>
      <c r="T178" s="158" t="str">
        <f>IF(OR($D178="",$F178="",GlobalParameters!$C$12=""),"",$AB178)</f>
        <v/>
      </c>
      <c r="U178" s="159"/>
      <c r="V178" s="286"/>
      <c r="W178" s="283"/>
      <c r="X178" s="286"/>
      <c r="Y178" s="286"/>
      <c r="Z178" s="160" t="str">
        <f>IF($D178="","",IF(AND($AF178&gt;=100,$AF178&lt;200),IF($E178="","",VLOOKUP($E178,Opto_Req!$W$2:$X$3,2)),IF(AND($AF178&gt;=200,$AF178&lt;500),VLOOKUP($AF178,Opto_Req!$A$2:$L$14,9),"")))</f>
        <v/>
      </c>
      <c r="AA178" s="160" t="str">
        <f>IF($D178="","",VLOOKUP($AF178,Opto_Req!$A$2:$L$14,11))</f>
        <v/>
      </c>
      <c r="AB178" s="160" t="str">
        <f>IF(OR($D178="",$F178="",$AC178="",GlobalParameters!$C$12=""),"",IF(AND($AF178&gt;=100,$AF178&lt;500),MIN(VLOOKUP($AF178,Opto_Req!$A$2:$M$14,12),$AC178-VLOOKUP($AF178,Opto_Req!$A$2:$M$14,13)),IF(AND($AF178&gt;=500,$AF178&lt;600),$AC178,"")))</f>
        <v/>
      </c>
      <c r="AC178" s="283"/>
      <c r="AD178" s="283"/>
      <c r="AE178" s="159"/>
      <c r="AF178" s="134" t="e">
        <f>VLOOKUP($D178,Opto_Req!$P$2:$Q$6,2)+IF(VLOOKUP($D178,Opto_Req!$P$2:$Q$6,2)=100,VLOOKUP($F178,Opto_Req!$R$2:$S$4,2)+VLOOKUP(GlobalParameters!$C$12,Opto_Req!$T$2:$U$4,2),0)</f>
        <v>#N/A</v>
      </c>
    </row>
    <row r="179" spans="1:32" x14ac:dyDescent="0.25">
      <c r="A179" s="133"/>
      <c r="B179" s="283"/>
      <c r="C179" s="283"/>
      <c r="D179" s="284"/>
      <c r="E179" s="284"/>
      <c r="F179" s="284"/>
      <c r="G179" s="287"/>
      <c r="H179" s="166" t="str">
        <f t="shared" si="10"/>
        <v/>
      </c>
      <c r="I179" s="156" t="str">
        <f>IF(OR($D179="",$F179=""),"",VLOOKUP($AF179,Opto_Req!$A$2:$L$814,5))</f>
        <v/>
      </c>
      <c r="J179" s="285"/>
      <c r="K179" s="155" t="str">
        <f t="shared" si="11"/>
        <v/>
      </c>
      <c r="L179" s="156" t="str">
        <f>IF($D179="","",VLOOKUP($AF179,Opto_Req!$A$2:$L$14,8))</f>
        <v/>
      </c>
      <c r="M179" s="287"/>
      <c r="N179" s="166" t="str">
        <f>IF(OR($D179="",$X179="",$O179=""),"",IF($AF179&gt;=200,IF($S179&lt;=$AA179,$X179*$O179,IF(AND($S179&gt;$AA179,$S179&lt;=$AB179),MAX($O179*($X179-(VLOOKUP($AF179,Opto_Req!$A$2:$L$14,10)*($S179-$AA179))),0),0)),""))</f>
        <v/>
      </c>
      <c r="O179" s="156" t="str">
        <f>IF($D179="","",VLOOKUP($AF179,Opto_Req!$A$2:$L$14,7))</f>
        <v/>
      </c>
      <c r="P179" s="286"/>
      <c r="Q179" s="162" t="str">
        <f t="shared" si="12"/>
        <v/>
      </c>
      <c r="R179" s="156" t="str">
        <f>IF(OR($D179="",$F179=""),"",VLOOKUP($AF179,Opto_Req!$A$2:$L$14,6))</f>
        <v/>
      </c>
      <c r="S179" s="157" t="str">
        <f t="shared" si="13"/>
        <v/>
      </c>
      <c r="T179" s="158" t="str">
        <f>IF(OR($D179="",$F179="",GlobalParameters!$C$12=""),"",$AB179)</f>
        <v/>
      </c>
      <c r="U179" s="159"/>
      <c r="V179" s="286"/>
      <c r="W179" s="283"/>
      <c r="X179" s="286"/>
      <c r="Y179" s="286"/>
      <c r="Z179" s="160" t="str">
        <f>IF($D179="","",IF(AND($AF179&gt;=100,$AF179&lt;200),IF($E179="","",VLOOKUP($E179,Opto_Req!$W$2:$X$3,2)),IF(AND($AF179&gt;=200,$AF179&lt;500),VLOOKUP($AF179,Opto_Req!$A$2:$L$14,9),"")))</f>
        <v/>
      </c>
      <c r="AA179" s="160" t="str">
        <f>IF($D179="","",VLOOKUP($AF179,Opto_Req!$A$2:$L$14,11))</f>
        <v/>
      </c>
      <c r="AB179" s="160" t="str">
        <f>IF(OR($D179="",$F179="",$AC179="",GlobalParameters!$C$12=""),"",IF(AND($AF179&gt;=100,$AF179&lt;500),MIN(VLOOKUP($AF179,Opto_Req!$A$2:$M$14,12),$AC179-VLOOKUP($AF179,Opto_Req!$A$2:$M$14,13)),IF(AND($AF179&gt;=500,$AF179&lt;600),$AC179,"")))</f>
        <v/>
      </c>
      <c r="AC179" s="283"/>
      <c r="AD179" s="283"/>
      <c r="AE179" s="159"/>
      <c r="AF179" s="134" t="e">
        <f>VLOOKUP($D179,Opto_Req!$P$2:$Q$6,2)+IF(VLOOKUP($D179,Opto_Req!$P$2:$Q$6,2)=100,VLOOKUP($F179,Opto_Req!$R$2:$S$4,2)+VLOOKUP(GlobalParameters!$C$12,Opto_Req!$T$2:$U$4,2),0)</f>
        <v>#N/A</v>
      </c>
    </row>
    <row r="180" spans="1:32" x14ac:dyDescent="0.25">
      <c r="A180" s="133"/>
      <c r="B180" s="283"/>
      <c r="C180" s="283"/>
      <c r="D180" s="284"/>
      <c r="E180" s="284"/>
      <c r="F180" s="284"/>
      <c r="G180" s="287"/>
      <c r="H180" s="166" t="str">
        <f t="shared" si="10"/>
        <v/>
      </c>
      <c r="I180" s="156" t="str">
        <f>IF(OR($D180="",$F180=""),"",VLOOKUP($AF180,Opto_Req!$A$2:$L$814,5))</f>
        <v/>
      </c>
      <c r="J180" s="285"/>
      <c r="K180" s="155" t="str">
        <f t="shared" si="11"/>
        <v/>
      </c>
      <c r="L180" s="156" t="str">
        <f>IF($D180="","",VLOOKUP($AF180,Opto_Req!$A$2:$L$14,8))</f>
        <v/>
      </c>
      <c r="M180" s="287"/>
      <c r="N180" s="166" t="str">
        <f>IF(OR($D180="",$X180="",$O180=""),"",IF($AF180&gt;=200,IF($S180&lt;=$AA180,$X180*$O180,IF(AND($S180&gt;$AA180,$S180&lt;=$AB180),MAX($O180*($X180-(VLOOKUP($AF180,Opto_Req!$A$2:$L$14,10)*($S180-$AA180))),0),0)),""))</f>
        <v/>
      </c>
      <c r="O180" s="156" t="str">
        <f>IF($D180="","",VLOOKUP($AF180,Opto_Req!$A$2:$L$14,7))</f>
        <v/>
      </c>
      <c r="P180" s="286"/>
      <c r="Q180" s="162" t="str">
        <f t="shared" si="12"/>
        <v/>
      </c>
      <c r="R180" s="156" t="str">
        <f>IF(OR($D180="",$F180=""),"",VLOOKUP($AF180,Opto_Req!$A$2:$L$14,6))</f>
        <v/>
      </c>
      <c r="S180" s="157" t="str">
        <f t="shared" si="13"/>
        <v/>
      </c>
      <c r="T180" s="158" t="str">
        <f>IF(OR($D180="",$F180="",GlobalParameters!$C$12=""),"",$AB180)</f>
        <v/>
      </c>
      <c r="U180" s="159"/>
      <c r="V180" s="286"/>
      <c r="W180" s="283"/>
      <c r="X180" s="286"/>
      <c r="Y180" s="286"/>
      <c r="Z180" s="160" t="str">
        <f>IF($D180="","",IF(AND($AF180&gt;=100,$AF180&lt;200),IF($E180="","",VLOOKUP($E180,Opto_Req!$W$2:$X$3,2)),IF(AND($AF180&gt;=200,$AF180&lt;500),VLOOKUP($AF180,Opto_Req!$A$2:$L$14,9),"")))</f>
        <v/>
      </c>
      <c r="AA180" s="160" t="str">
        <f>IF($D180="","",VLOOKUP($AF180,Opto_Req!$A$2:$L$14,11))</f>
        <v/>
      </c>
      <c r="AB180" s="160" t="str">
        <f>IF(OR($D180="",$F180="",$AC180="",GlobalParameters!$C$12=""),"",IF(AND($AF180&gt;=100,$AF180&lt;500),MIN(VLOOKUP($AF180,Opto_Req!$A$2:$M$14,12),$AC180-VLOOKUP($AF180,Opto_Req!$A$2:$M$14,13)),IF(AND($AF180&gt;=500,$AF180&lt;600),$AC180,"")))</f>
        <v/>
      </c>
      <c r="AC180" s="283"/>
      <c r="AD180" s="283"/>
      <c r="AE180" s="159"/>
      <c r="AF180" s="134" t="e">
        <f>VLOOKUP($D180,Opto_Req!$P$2:$Q$6,2)+IF(VLOOKUP($D180,Opto_Req!$P$2:$Q$6,2)=100,VLOOKUP($F180,Opto_Req!$R$2:$S$4,2)+VLOOKUP(GlobalParameters!$C$12,Opto_Req!$T$2:$U$4,2),0)</f>
        <v>#N/A</v>
      </c>
    </row>
    <row r="181" spans="1:32" x14ac:dyDescent="0.25">
      <c r="A181" s="133"/>
      <c r="B181" s="283"/>
      <c r="C181" s="283"/>
      <c r="D181" s="284"/>
      <c r="E181" s="284"/>
      <c r="F181" s="284"/>
      <c r="G181" s="287"/>
      <c r="H181" s="166" t="str">
        <f t="shared" si="10"/>
        <v/>
      </c>
      <c r="I181" s="156" t="str">
        <f>IF(OR($D181="",$F181=""),"",VLOOKUP($AF181,Opto_Req!$A$2:$L$814,5))</f>
        <v/>
      </c>
      <c r="J181" s="285"/>
      <c r="K181" s="155" t="str">
        <f t="shared" si="11"/>
        <v/>
      </c>
      <c r="L181" s="156" t="str">
        <f>IF($D181="","",VLOOKUP($AF181,Opto_Req!$A$2:$L$14,8))</f>
        <v/>
      </c>
      <c r="M181" s="287"/>
      <c r="N181" s="166" t="str">
        <f>IF(OR($D181="",$X181="",$O181=""),"",IF($AF181&gt;=200,IF($S181&lt;=$AA181,$X181*$O181,IF(AND($S181&gt;$AA181,$S181&lt;=$AB181),MAX($O181*($X181-(VLOOKUP($AF181,Opto_Req!$A$2:$L$14,10)*($S181-$AA181))),0),0)),""))</f>
        <v/>
      </c>
      <c r="O181" s="156" t="str">
        <f>IF($D181="","",VLOOKUP($AF181,Opto_Req!$A$2:$L$14,7))</f>
        <v/>
      </c>
      <c r="P181" s="286"/>
      <c r="Q181" s="162" t="str">
        <f t="shared" si="12"/>
        <v/>
      </c>
      <c r="R181" s="156" t="str">
        <f>IF(OR($D181="",$F181=""),"",VLOOKUP($AF181,Opto_Req!$A$2:$L$14,6))</f>
        <v/>
      </c>
      <c r="S181" s="157" t="str">
        <f t="shared" si="13"/>
        <v/>
      </c>
      <c r="T181" s="158" t="str">
        <f>IF(OR($D181="",$F181="",GlobalParameters!$C$12=""),"",$AB181)</f>
        <v/>
      </c>
      <c r="U181" s="159"/>
      <c r="V181" s="286"/>
      <c r="W181" s="283"/>
      <c r="X181" s="286"/>
      <c r="Y181" s="286"/>
      <c r="Z181" s="160" t="str">
        <f>IF($D181="","",IF(AND($AF181&gt;=100,$AF181&lt;200),IF($E181="","",VLOOKUP($E181,Opto_Req!$W$2:$X$3,2)),IF(AND($AF181&gt;=200,$AF181&lt;500),VLOOKUP($AF181,Opto_Req!$A$2:$L$14,9),"")))</f>
        <v/>
      </c>
      <c r="AA181" s="160" t="str">
        <f>IF($D181="","",VLOOKUP($AF181,Opto_Req!$A$2:$L$14,11))</f>
        <v/>
      </c>
      <c r="AB181" s="160" t="str">
        <f>IF(OR($D181="",$F181="",$AC181="",GlobalParameters!$C$12=""),"",IF(AND($AF181&gt;=100,$AF181&lt;500),MIN(VLOOKUP($AF181,Opto_Req!$A$2:$M$14,12),$AC181-VLOOKUP($AF181,Opto_Req!$A$2:$M$14,13)),IF(AND($AF181&gt;=500,$AF181&lt;600),$AC181,"")))</f>
        <v/>
      </c>
      <c r="AC181" s="283"/>
      <c r="AD181" s="283"/>
      <c r="AE181" s="159"/>
      <c r="AF181" s="134" t="e">
        <f>VLOOKUP($D181,Opto_Req!$P$2:$Q$6,2)+IF(VLOOKUP($D181,Opto_Req!$P$2:$Q$6,2)=100,VLOOKUP($F181,Opto_Req!$R$2:$S$4,2)+VLOOKUP(GlobalParameters!$C$12,Opto_Req!$T$2:$U$4,2),0)</f>
        <v>#N/A</v>
      </c>
    </row>
    <row r="182" spans="1:32" x14ac:dyDescent="0.25">
      <c r="A182" s="133"/>
      <c r="B182" s="283"/>
      <c r="C182" s="283"/>
      <c r="D182" s="284"/>
      <c r="E182" s="284"/>
      <c r="F182" s="284"/>
      <c r="G182" s="287"/>
      <c r="H182" s="166" t="str">
        <f t="shared" si="10"/>
        <v/>
      </c>
      <c r="I182" s="156" t="str">
        <f>IF(OR($D182="",$F182=""),"",VLOOKUP($AF182,Opto_Req!$A$2:$L$814,5))</f>
        <v/>
      </c>
      <c r="J182" s="285"/>
      <c r="K182" s="155" t="str">
        <f t="shared" si="11"/>
        <v/>
      </c>
      <c r="L182" s="156" t="str">
        <f>IF($D182="","",VLOOKUP($AF182,Opto_Req!$A$2:$L$14,8))</f>
        <v/>
      </c>
      <c r="M182" s="287"/>
      <c r="N182" s="166" t="str">
        <f>IF(OR($D182="",$X182="",$O182=""),"",IF($AF182&gt;=200,IF($S182&lt;=$AA182,$X182*$O182,IF(AND($S182&gt;$AA182,$S182&lt;=$AB182),MAX($O182*($X182-(VLOOKUP($AF182,Opto_Req!$A$2:$L$14,10)*($S182-$AA182))),0),0)),""))</f>
        <v/>
      </c>
      <c r="O182" s="156" t="str">
        <f>IF($D182="","",VLOOKUP($AF182,Opto_Req!$A$2:$L$14,7))</f>
        <v/>
      </c>
      <c r="P182" s="286"/>
      <c r="Q182" s="162" t="str">
        <f t="shared" si="12"/>
        <v/>
      </c>
      <c r="R182" s="156" t="str">
        <f>IF(OR($D182="",$F182=""),"",VLOOKUP($AF182,Opto_Req!$A$2:$L$14,6))</f>
        <v/>
      </c>
      <c r="S182" s="157" t="str">
        <f t="shared" si="13"/>
        <v/>
      </c>
      <c r="T182" s="158" t="str">
        <f>IF(OR($D182="",$F182="",GlobalParameters!$C$12=""),"",$AB182)</f>
        <v/>
      </c>
      <c r="U182" s="159"/>
      <c r="V182" s="286"/>
      <c r="W182" s="283"/>
      <c r="X182" s="286"/>
      <c r="Y182" s="286"/>
      <c r="Z182" s="160" t="str">
        <f>IF($D182="","",IF(AND($AF182&gt;=100,$AF182&lt;200),IF($E182="","",VLOOKUP($E182,Opto_Req!$W$2:$X$3,2)),IF(AND($AF182&gt;=200,$AF182&lt;500),VLOOKUP($AF182,Opto_Req!$A$2:$L$14,9),"")))</f>
        <v/>
      </c>
      <c r="AA182" s="160" t="str">
        <f>IF($D182="","",VLOOKUP($AF182,Opto_Req!$A$2:$L$14,11))</f>
        <v/>
      </c>
      <c r="AB182" s="160" t="str">
        <f>IF(OR($D182="",$F182="",$AC182="",GlobalParameters!$C$12=""),"",IF(AND($AF182&gt;=100,$AF182&lt;500),MIN(VLOOKUP($AF182,Opto_Req!$A$2:$M$14,12),$AC182-VLOOKUP($AF182,Opto_Req!$A$2:$M$14,13)),IF(AND($AF182&gt;=500,$AF182&lt;600),$AC182,"")))</f>
        <v/>
      </c>
      <c r="AC182" s="283"/>
      <c r="AD182" s="283"/>
      <c r="AE182" s="159"/>
      <c r="AF182" s="134" t="e">
        <f>VLOOKUP($D182,Opto_Req!$P$2:$Q$6,2)+IF(VLOOKUP($D182,Opto_Req!$P$2:$Q$6,2)=100,VLOOKUP($F182,Opto_Req!$R$2:$S$4,2)+VLOOKUP(GlobalParameters!$C$12,Opto_Req!$T$2:$U$4,2),0)</f>
        <v>#N/A</v>
      </c>
    </row>
    <row r="183" spans="1:32" x14ac:dyDescent="0.25">
      <c r="A183" s="133"/>
      <c r="B183" s="283"/>
      <c r="C183" s="283"/>
      <c r="D183" s="284"/>
      <c r="E183" s="284"/>
      <c r="F183" s="284"/>
      <c r="G183" s="287"/>
      <c r="H183" s="166" t="str">
        <f t="shared" si="10"/>
        <v/>
      </c>
      <c r="I183" s="156" t="str">
        <f>IF(OR($D183="",$F183=""),"",VLOOKUP($AF183,Opto_Req!$A$2:$L$814,5))</f>
        <v/>
      </c>
      <c r="J183" s="285"/>
      <c r="K183" s="155" t="str">
        <f t="shared" si="11"/>
        <v/>
      </c>
      <c r="L183" s="156" t="str">
        <f>IF($D183="","",VLOOKUP($AF183,Opto_Req!$A$2:$L$14,8))</f>
        <v/>
      </c>
      <c r="M183" s="287"/>
      <c r="N183" s="166" t="str">
        <f>IF(OR($D183="",$X183="",$O183=""),"",IF($AF183&gt;=200,IF($S183&lt;=$AA183,$X183*$O183,IF(AND($S183&gt;$AA183,$S183&lt;=$AB183),MAX($O183*($X183-(VLOOKUP($AF183,Opto_Req!$A$2:$L$14,10)*($S183-$AA183))),0),0)),""))</f>
        <v/>
      </c>
      <c r="O183" s="156" t="str">
        <f>IF($D183="","",VLOOKUP($AF183,Opto_Req!$A$2:$L$14,7))</f>
        <v/>
      </c>
      <c r="P183" s="286"/>
      <c r="Q183" s="162" t="str">
        <f t="shared" si="12"/>
        <v/>
      </c>
      <c r="R183" s="156" t="str">
        <f>IF(OR($D183="",$F183=""),"",VLOOKUP($AF183,Opto_Req!$A$2:$L$14,6))</f>
        <v/>
      </c>
      <c r="S183" s="157" t="str">
        <f t="shared" si="13"/>
        <v/>
      </c>
      <c r="T183" s="158" t="str">
        <f>IF(OR($D183="",$F183="",GlobalParameters!$C$12=""),"",$AB183)</f>
        <v/>
      </c>
      <c r="U183" s="159"/>
      <c r="V183" s="286"/>
      <c r="W183" s="283"/>
      <c r="X183" s="286"/>
      <c r="Y183" s="286"/>
      <c r="Z183" s="160" t="str">
        <f>IF($D183="","",IF(AND($AF183&gt;=100,$AF183&lt;200),IF($E183="","",VLOOKUP($E183,Opto_Req!$W$2:$X$3,2)),IF(AND($AF183&gt;=200,$AF183&lt;500),VLOOKUP($AF183,Opto_Req!$A$2:$L$14,9),"")))</f>
        <v/>
      </c>
      <c r="AA183" s="160" t="str">
        <f>IF($D183="","",VLOOKUP($AF183,Opto_Req!$A$2:$L$14,11))</f>
        <v/>
      </c>
      <c r="AB183" s="160" t="str">
        <f>IF(OR($D183="",$F183="",$AC183="",GlobalParameters!$C$12=""),"",IF(AND($AF183&gt;=100,$AF183&lt;500),MIN(VLOOKUP($AF183,Opto_Req!$A$2:$M$14,12),$AC183-VLOOKUP($AF183,Opto_Req!$A$2:$M$14,13)),IF(AND($AF183&gt;=500,$AF183&lt;600),$AC183,"")))</f>
        <v/>
      </c>
      <c r="AC183" s="283"/>
      <c r="AD183" s="283"/>
      <c r="AE183" s="159"/>
      <c r="AF183" s="134" t="e">
        <f>VLOOKUP($D183,Opto_Req!$P$2:$Q$6,2)+IF(VLOOKUP($D183,Opto_Req!$P$2:$Q$6,2)=100,VLOOKUP($F183,Opto_Req!$R$2:$S$4,2)+VLOOKUP(GlobalParameters!$C$12,Opto_Req!$T$2:$U$4,2),0)</f>
        <v>#N/A</v>
      </c>
    </row>
    <row r="184" spans="1:32" x14ac:dyDescent="0.25">
      <c r="A184" s="133"/>
      <c r="B184" s="283"/>
      <c r="C184" s="283"/>
      <c r="D184" s="284"/>
      <c r="E184" s="284"/>
      <c r="F184" s="284"/>
      <c r="G184" s="287"/>
      <c r="H184" s="166" t="str">
        <f t="shared" si="10"/>
        <v/>
      </c>
      <c r="I184" s="156" t="str">
        <f>IF(OR($D184="",$F184=""),"",VLOOKUP($AF184,Opto_Req!$A$2:$L$814,5))</f>
        <v/>
      </c>
      <c r="J184" s="285"/>
      <c r="K184" s="155" t="str">
        <f t="shared" si="11"/>
        <v/>
      </c>
      <c r="L184" s="156" t="str">
        <f>IF($D184="","",VLOOKUP($AF184,Opto_Req!$A$2:$L$14,8))</f>
        <v/>
      </c>
      <c r="M184" s="287"/>
      <c r="N184" s="166" t="str">
        <f>IF(OR($D184="",$X184="",$O184=""),"",IF($AF184&gt;=200,IF($S184&lt;=$AA184,$X184*$O184,IF(AND($S184&gt;$AA184,$S184&lt;=$AB184),MAX($O184*($X184-(VLOOKUP($AF184,Opto_Req!$A$2:$L$14,10)*($S184-$AA184))),0),0)),""))</f>
        <v/>
      </c>
      <c r="O184" s="156" t="str">
        <f>IF($D184="","",VLOOKUP($AF184,Opto_Req!$A$2:$L$14,7))</f>
        <v/>
      </c>
      <c r="P184" s="286"/>
      <c r="Q184" s="162" t="str">
        <f t="shared" si="12"/>
        <v/>
      </c>
      <c r="R184" s="156" t="str">
        <f>IF(OR($D184="",$F184=""),"",VLOOKUP($AF184,Opto_Req!$A$2:$L$14,6))</f>
        <v/>
      </c>
      <c r="S184" s="157" t="str">
        <f t="shared" si="13"/>
        <v/>
      </c>
      <c r="T184" s="158" t="str">
        <f>IF(OR($D184="",$F184="",GlobalParameters!$C$12=""),"",$AB184)</f>
        <v/>
      </c>
      <c r="U184" s="159"/>
      <c r="V184" s="286"/>
      <c r="W184" s="283"/>
      <c r="X184" s="286"/>
      <c r="Y184" s="286"/>
      <c r="Z184" s="160" t="str">
        <f>IF($D184="","",IF(AND($AF184&gt;=100,$AF184&lt;200),IF($E184="","",VLOOKUP($E184,Opto_Req!$W$2:$X$3,2)),IF(AND($AF184&gt;=200,$AF184&lt;500),VLOOKUP($AF184,Opto_Req!$A$2:$L$14,9),"")))</f>
        <v/>
      </c>
      <c r="AA184" s="160" t="str">
        <f>IF($D184="","",VLOOKUP($AF184,Opto_Req!$A$2:$L$14,11))</f>
        <v/>
      </c>
      <c r="AB184" s="160" t="str">
        <f>IF(OR($D184="",$F184="",$AC184="",GlobalParameters!$C$12=""),"",IF(AND($AF184&gt;=100,$AF184&lt;500),MIN(VLOOKUP($AF184,Opto_Req!$A$2:$M$14,12),$AC184-VLOOKUP($AF184,Opto_Req!$A$2:$M$14,13)),IF(AND($AF184&gt;=500,$AF184&lt;600),$AC184,"")))</f>
        <v/>
      </c>
      <c r="AC184" s="283"/>
      <c r="AD184" s="283"/>
      <c r="AE184" s="159"/>
      <c r="AF184" s="134" t="e">
        <f>VLOOKUP($D184,Opto_Req!$P$2:$Q$6,2)+IF(VLOOKUP($D184,Opto_Req!$P$2:$Q$6,2)=100,VLOOKUP($F184,Opto_Req!$R$2:$S$4,2)+VLOOKUP(GlobalParameters!$C$12,Opto_Req!$T$2:$U$4,2),0)</f>
        <v>#N/A</v>
      </c>
    </row>
    <row r="185" spans="1:32" x14ac:dyDescent="0.25">
      <c r="A185" s="133"/>
      <c r="B185" s="283"/>
      <c r="C185" s="283"/>
      <c r="D185" s="284"/>
      <c r="E185" s="284"/>
      <c r="F185" s="284"/>
      <c r="G185" s="287"/>
      <c r="H185" s="166" t="str">
        <f t="shared" si="10"/>
        <v/>
      </c>
      <c r="I185" s="156" t="str">
        <f>IF(OR($D185="",$F185=""),"",VLOOKUP($AF185,Opto_Req!$A$2:$L$814,5))</f>
        <v/>
      </c>
      <c r="J185" s="285"/>
      <c r="K185" s="155" t="str">
        <f t="shared" si="11"/>
        <v/>
      </c>
      <c r="L185" s="156" t="str">
        <f>IF($D185="","",VLOOKUP($AF185,Opto_Req!$A$2:$L$14,8))</f>
        <v/>
      </c>
      <c r="M185" s="287"/>
      <c r="N185" s="166" t="str">
        <f>IF(OR($D185="",$X185="",$O185=""),"",IF($AF185&gt;=200,IF($S185&lt;=$AA185,$X185*$O185,IF(AND($S185&gt;$AA185,$S185&lt;=$AB185),MAX($O185*($X185-(VLOOKUP($AF185,Opto_Req!$A$2:$L$14,10)*($S185-$AA185))),0),0)),""))</f>
        <v/>
      </c>
      <c r="O185" s="156" t="str">
        <f>IF($D185="","",VLOOKUP($AF185,Opto_Req!$A$2:$L$14,7))</f>
        <v/>
      </c>
      <c r="P185" s="286"/>
      <c r="Q185" s="162" t="str">
        <f t="shared" si="12"/>
        <v/>
      </c>
      <c r="R185" s="156" t="str">
        <f>IF(OR($D185="",$F185=""),"",VLOOKUP($AF185,Opto_Req!$A$2:$L$14,6))</f>
        <v/>
      </c>
      <c r="S185" s="157" t="str">
        <f t="shared" si="13"/>
        <v/>
      </c>
      <c r="T185" s="158" t="str">
        <f>IF(OR($D185="",$F185="",GlobalParameters!$C$12=""),"",$AB185)</f>
        <v/>
      </c>
      <c r="U185" s="159"/>
      <c r="V185" s="286"/>
      <c r="W185" s="283"/>
      <c r="X185" s="286"/>
      <c r="Y185" s="286"/>
      <c r="Z185" s="160" t="str">
        <f>IF($D185="","",IF(AND($AF185&gt;=100,$AF185&lt;200),IF($E185="","",VLOOKUP($E185,Opto_Req!$W$2:$X$3,2)),IF(AND($AF185&gt;=200,$AF185&lt;500),VLOOKUP($AF185,Opto_Req!$A$2:$L$14,9),"")))</f>
        <v/>
      </c>
      <c r="AA185" s="160" t="str">
        <f>IF($D185="","",VLOOKUP($AF185,Opto_Req!$A$2:$L$14,11))</f>
        <v/>
      </c>
      <c r="AB185" s="160" t="str">
        <f>IF(OR($D185="",$F185="",$AC185="",GlobalParameters!$C$12=""),"",IF(AND($AF185&gt;=100,$AF185&lt;500),MIN(VLOOKUP($AF185,Opto_Req!$A$2:$M$14,12),$AC185-VLOOKUP($AF185,Opto_Req!$A$2:$M$14,13)),IF(AND($AF185&gt;=500,$AF185&lt;600),$AC185,"")))</f>
        <v/>
      </c>
      <c r="AC185" s="283"/>
      <c r="AD185" s="283"/>
      <c r="AE185" s="159"/>
      <c r="AF185" s="134" t="e">
        <f>VLOOKUP($D185,Opto_Req!$P$2:$Q$6,2)+IF(VLOOKUP($D185,Opto_Req!$P$2:$Q$6,2)=100,VLOOKUP($F185,Opto_Req!$R$2:$S$4,2)+VLOOKUP(GlobalParameters!$C$12,Opto_Req!$T$2:$U$4,2),0)</f>
        <v>#N/A</v>
      </c>
    </row>
    <row r="186" spans="1:32" x14ac:dyDescent="0.25">
      <c r="A186" s="133"/>
      <c r="B186" s="283"/>
      <c r="C186" s="283"/>
      <c r="D186" s="284"/>
      <c r="E186" s="284"/>
      <c r="F186" s="284"/>
      <c r="G186" s="287"/>
      <c r="H186" s="166" t="str">
        <f t="shared" si="10"/>
        <v/>
      </c>
      <c r="I186" s="156" t="str">
        <f>IF(OR($D186="",$F186=""),"",VLOOKUP($AF186,Opto_Req!$A$2:$L$814,5))</f>
        <v/>
      </c>
      <c r="J186" s="285"/>
      <c r="K186" s="155" t="str">
        <f t="shared" si="11"/>
        <v/>
      </c>
      <c r="L186" s="156" t="str">
        <f>IF($D186="","",VLOOKUP($AF186,Opto_Req!$A$2:$L$14,8))</f>
        <v/>
      </c>
      <c r="M186" s="287"/>
      <c r="N186" s="166" t="str">
        <f>IF(OR($D186="",$X186="",$O186=""),"",IF($AF186&gt;=200,IF($S186&lt;=$AA186,$X186*$O186,IF(AND($S186&gt;$AA186,$S186&lt;=$AB186),MAX($O186*($X186-(VLOOKUP($AF186,Opto_Req!$A$2:$L$14,10)*($S186-$AA186))),0),0)),""))</f>
        <v/>
      </c>
      <c r="O186" s="156" t="str">
        <f>IF($D186="","",VLOOKUP($AF186,Opto_Req!$A$2:$L$14,7))</f>
        <v/>
      </c>
      <c r="P186" s="286"/>
      <c r="Q186" s="162" t="str">
        <f t="shared" si="12"/>
        <v/>
      </c>
      <c r="R186" s="156" t="str">
        <f>IF(OR($D186="",$F186=""),"",VLOOKUP($AF186,Opto_Req!$A$2:$L$14,6))</f>
        <v/>
      </c>
      <c r="S186" s="157" t="str">
        <f t="shared" si="13"/>
        <v/>
      </c>
      <c r="T186" s="158" t="str">
        <f>IF(OR($D186="",$F186="",GlobalParameters!$C$12=""),"",$AB186)</f>
        <v/>
      </c>
      <c r="U186" s="159"/>
      <c r="V186" s="286"/>
      <c r="W186" s="283"/>
      <c r="X186" s="286"/>
      <c r="Y186" s="286"/>
      <c r="Z186" s="160" t="str">
        <f>IF($D186="","",IF(AND($AF186&gt;=100,$AF186&lt;200),IF($E186="","",VLOOKUP($E186,Opto_Req!$W$2:$X$3,2)),IF(AND($AF186&gt;=200,$AF186&lt;500),VLOOKUP($AF186,Opto_Req!$A$2:$L$14,9),"")))</f>
        <v/>
      </c>
      <c r="AA186" s="160" t="str">
        <f>IF($D186="","",VLOOKUP($AF186,Opto_Req!$A$2:$L$14,11))</f>
        <v/>
      </c>
      <c r="AB186" s="160" t="str">
        <f>IF(OR($D186="",$F186="",$AC186="",GlobalParameters!$C$12=""),"",IF(AND($AF186&gt;=100,$AF186&lt;500),MIN(VLOOKUP($AF186,Opto_Req!$A$2:$M$14,12),$AC186-VLOOKUP($AF186,Opto_Req!$A$2:$M$14,13)),IF(AND($AF186&gt;=500,$AF186&lt;600),$AC186,"")))</f>
        <v/>
      </c>
      <c r="AC186" s="283"/>
      <c r="AD186" s="283"/>
      <c r="AE186" s="159"/>
      <c r="AF186" s="134" t="e">
        <f>VLOOKUP($D186,Opto_Req!$P$2:$Q$6,2)+IF(VLOOKUP($D186,Opto_Req!$P$2:$Q$6,2)=100,VLOOKUP($F186,Opto_Req!$R$2:$S$4,2)+VLOOKUP(GlobalParameters!$C$12,Opto_Req!$T$2:$U$4,2),0)</f>
        <v>#N/A</v>
      </c>
    </row>
    <row r="187" spans="1:32" x14ac:dyDescent="0.25">
      <c r="A187" s="133"/>
      <c r="B187" s="283"/>
      <c r="C187" s="283"/>
      <c r="D187" s="284"/>
      <c r="E187" s="284"/>
      <c r="F187" s="284"/>
      <c r="G187" s="287"/>
      <c r="H187" s="166" t="str">
        <f t="shared" si="10"/>
        <v/>
      </c>
      <c r="I187" s="156" t="str">
        <f>IF(OR($D187="",$F187=""),"",VLOOKUP($AF187,Opto_Req!$A$2:$L$814,5))</f>
        <v/>
      </c>
      <c r="J187" s="285"/>
      <c r="K187" s="155" t="str">
        <f t="shared" si="11"/>
        <v/>
      </c>
      <c r="L187" s="156" t="str">
        <f>IF($D187="","",VLOOKUP($AF187,Opto_Req!$A$2:$L$14,8))</f>
        <v/>
      </c>
      <c r="M187" s="287"/>
      <c r="N187" s="166" t="str">
        <f>IF(OR($D187="",$X187="",$O187=""),"",IF($AF187&gt;=200,IF($S187&lt;=$AA187,$X187*$O187,IF(AND($S187&gt;$AA187,$S187&lt;=$AB187),MAX($O187*($X187-(VLOOKUP($AF187,Opto_Req!$A$2:$L$14,10)*($S187-$AA187))),0),0)),""))</f>
        <v/>
      </c>
      <c r="O187" s="156" t="str">
        <f>IF($D187="","",VLOOKUP($AF187,Opto_Req!$A$2:$L$14,7))</f>
        <v/>
      </c>
      <c r="P187" s="286"/>
      <c r="Q187" s="162" t="str">
        <f t="shared" si="12"/>
        <v/>
      </c>
      <c r="R187" s="156" t="str">
        <f>IF(OR($D187="",$F187=""),"",VLOOKUP($AF187,Opto_Req!$A$2:$L$14,6))</f>
        <v/>
      </c>
      <c r="S187" s="157" t="str">
        <f t="shared" si="13"/>
        <v/>
      </c>
      <c r="T187" s="158" t="str">
        <f>IF(OR($D187="",$F187="",GlobalParameters!$C$12=""),"",$AB187)</f>
        <v/>
      </c>
      <c r="U187" s="159"/>
      <c r="V187" s="286"/>
      <c r="W187" s="283"/>
      <c r="X187" s="286"/>
      <c r="Y187" s="286"/>
      <c r="Z187" s="160" t="str">
        <f>IF($D187="","",IF(AND($AF187&gt;=100,$AF187&lt;200),IF($E187="","",VLOOKUP($E187,Opto_Req!$W$2:$X$3,2)),IF(AND($AF187&gt;=200,$AF187&lt;500),VLOOKUP($AF187,Opto_Req!$A$2:$L$14,9),"")))</f>
        <v/>
      </c>
      <c r="AA187" s="160" t="str">
        <f>IF($D187="","",VLOOKUP($AF187,Opto_Req!$A$2:$L$14,11))</f>
        <v/>
      </c>
      <c r="AB187" s="160" t="str">
        <f>IF(OR($D187="",$F187="",$AC187="",GlobalParameters!$C$12=""),"",IF(AND($AF187&gt;=100,$AF187&lt;500),MIN(VLOOKUP($AF187,Opto_Req!$A$2:$M$14,12),$AC187-VLOOKUP($AF187,Opto_Req!$A$2:$M$14,13)),IF(AND($AF187&gt;=500,$AF187&lt;600),$AC187,"")))</f>
        <v/>
      </c>
      <c r="AC187" s="283"/>
      <c r="AD187" s="283"/>
      <c r="AE187" s="159"/>
      <c r="AF187" s="134" t="e">
        <f>VLOOKUP($D187,Opto_Req!$P$2:$Q$6,2)+IF(VLOOKUP($D187,Opto_Req!$P$2:$Q$6,2)=100,VLOOKUP($F187,Opto_Req!$R$2:$S$4,2)+VLOOKUP(GlobalParameters!$C$12,Opto_Req!$T$2:$U$4,2),0)</f>
        <v>#N/A</v>
      </c>
    </row>
    <row r="188" spans="1:32" x14ac:dyDescent="0.25">
      <c r="A188" s="133"/>
      <c r="B188" s="283"/>
      <c r="C188" s="283"/>
      <c r="D188" s="284"/>
      <c r="E188" s="284"/>
      <c r="F188" s="284"/>
      <c r="G188" s="287"/>
      <c r="H188" s="166" t="str">
        <f t="shared" si="10"/>
        <v/>
      </c>
      <c r="I188" s="156" t="str">
        <f>IF(OR($D188="",$F188=""),"",VLOOKUP($AF188,Opto_Req!$A$2:$L$814,5))</f>
        <v/>
      </c>
      <c r="J188" s="285"/>
      <c r="K188" s="155" t="str">
        <f t="shared" si="11"/>
        <v/>
      </c>
      <c r="L188" s="156" t="str">
        <f>IF($D188="","",VLOOKUP($AF188,Opto_Req!$A$2:$L$14,8))</f>
        <v/>
      </c>
      <c r="M188" s="287"/>
      <c r="N188" s="166" t="str">
        <f>IF(OR($D188="",$X188="",$O188=""),"",IF($AF188&gt;=200,IF($S188&lt;=$AA188,$X188*$O188,IF(AND($S188&gt;$AA188,$S188&lt;=$AB188),MAX($O188*($X188-(VLOOKUP($AF188,Opto_Req!$A$2:$L$14,10)*($S188-$AA188))),0),0)),""))</f>
        <v/>
      </c>
      <c r="O188" s="156" t="str">
        <f>IF($D188="","",VLOOKUP($AF188,Opto_Req!$A$2:$L$14,7))</f>
        <v/>
      </c>
      <c r="P188" s="286"/>
      <c r="Q188" s="162" t="str">
        <f t="shared" si="12"/>
        <v/>
      </c>
      <c r="R188" s="156" t="str">
        <f>IF(OR($D188="",$F188=""),"",VLOOKUP($AF188,Opto_Req!$A$2:$L$14,6))</f>
        <v/>
      </c>
      <c r="S188" s="157" t="str">
        <f t="shared" si="13"/>
        <v/>
      </c>
      <c r="T188" s="158" t="str">
        <f>IF(OR($D188="",$F188="",GlobalParameters!$C$12=""),"",$AB188)</f>
        <v/>
      </c>
      <c r="U188" s="159"/>
      <c r="V188" s="286"/>
      <c r="W188" s="283"/>
      <c r="X188" s="286"/>
      <c r="Y188" s="286"/>
      <c r="Z188" s="160" t="str">
        <f>IF($D188="","",IF(AND($AF188&gt;=100,$AF188&lt;200),IF($E188="","",VLOOKUP($E188,Opto_Req!$W$2:$X$3,2)),IF(AND($AF188&gt;=200,$AF188&lt;500),VLOOKUP($AF188,Opto_Req!$A$2:$L$14,9),"")))</f>
        <v/>
      </c>
      <c r="AA188" s="160" t="str">
        <f>IF($D188="","",VLOOKUP($AF188,Opto_Req!$A$2:$L$14,11))</f>
        <v/>
      </c>
      <c r="AB188" s="160" t="str">
        <f>IF(OR($D188="",$F188="",$AC188="",GlobalParameters!$C$12=""),"",IF(AND($AF188&gt;=100,$AF188&lt;500),MIN(VLOOKUP($AF188,Opto_Req!$A$2:$M$14,12),$AC188-VLOOKUP($AF188,Opto_Req!$A$2:$M$14,13)),IF(AND($AF188&gt;=500,$AF188&lt;600),$AC188,"")))</f>
        <v/>
      </c>
      <c r="AC188" s="283"/>
      <c r="AD188" s="283"/>
      <c r="AE188" s="159"/>
      <c r="AF188" s="134" t="e">
        <f>VLOOKUP($D188,Opto_Req!$P$2:$Q$6,2)+IF(VLOOKUP($D188,Opto_Req!$P$2:$Q$6,2)=100,VLOOKUP($F188,Opto_Req!$R$2:$S$4,2)+VLOOKUP(GlobalParameters!$C$12,Opto_Req!$T$2:$U$4,2),0)</f>
        <v>#N/A</v>
      </c>
    </row>
    <row r="189" spans="1:32" x14ac:dyDescent="0.25">
      <c r="A189" s="133"/>
      <c r="B189" s="283"/>
      <c r="C189" s="283"/>
      <c r="D189" s="284"/>
      <c r="E189" s="284"/>
      <c r="F189" s="284"/>
      <c r="G189" s="287"/>
      <c r="H189" s="166" t="str">
        <f t="shared" si="10"/>
        <v/>
      </c>
      <c r="I189" s="156" t="str">
        <f>IF(OR($D189="",$F189=""),"",VLOOKUP($AF189,Opto_Req!$A$2:$L$814,5))</f>
        <v/>
      </c>
      <c r="J189" s="285"/>
      <c r="K189" s="155" t="str">
        <f t="shared" si="11"/>
        <v/>
      </c>
      <c r="L189" s="156" t="str">
        <f>IF($D189="","",VLOOKUP($AF189,Opto_Req!$A$2:$L$14,8))</f>
        <v/>
      </c>
      <c r="M189" s="287"/>
      <c r="N189" s="166" t="str">
        <f>IF(OR($D189="",$X189="",$O189=""),"",IF($AF189&gt;=200,IF($S189&lt;=$AA189,$X189*$O189,IF(AND($S189&gt;$AA189,$S189&lt;=$AB189),MAX($O189*($X189-(VLOOKUP($AF189,Opto_Req!$A$2:$L$14,10)*($S189-$AA189))),0),0)),""))</f>
        <v/>
      </c>
      <c r="O189" s="156" t="str">
        <f>IF($D189="","",VLOOKUP($AF189,Opto_Req!$A$2:$L$14,7))</f>
        <v/>
      </c>
      <c r="P189" s="286"/>
      <c r="Q189" s="162" t="str">
        <f t="shared" si="12"/>
        <v/>
      </c>
      <c r="R189" s="156" t="str">
        <f>IF(OR($D189="",$F189=""),"",VLOOKUP($AF189,Opto_Req!$A$2:$L$14,6))</f>
        <v/>
      </c>
      <c r="S189" s="157" t="str">
        <f t="shared" si="13"/>
        <v/>
      </c>
      <c r="T189" s="158" t="str">
        <f>IF(OR($D189="",$F189="",GlobalParameters!$C$12=""),"",$AB189)</f>
        <v/>
      </c>
      <c r="U189" s="159"/>
      <c r="V189" s="286"/>
      <c r="W189" s="283"/>
      <c r="X189" s="286"/>
      <c r="Y189" s="286"/>
      <c r="Z189" s="160" t="str">
        <f>IF($D189="","",IF(AND($AF189&gt;=100,$AF189&lt;200),IF($E189="","",VLOOKUP($E189,Opto_Req!$W$2:$X$3,2)),IF(AND($AF189&gt;=200,$AF189&lt;500),VLOOKUP($AF189,Opto_Req!$A$2:$L$14,9),"")))</f>
        <v/>
      </c>
      <c r="AA189" s="160" t="str">
        <f>IF($D189="","",VLOOKUP($AF189,Opto_Req!$A$2:$L$14,11))</f>
        <v/>
      </c>
      <c r="AB189" s="160" t="str">
        <f>IF(OR($D189="",$F189="",$AC189="",GlobalParameters!$C$12=""),"",IF(AND($AF189&gt;=100,$AF189&lt;500),MIN(VLOOKUP($AF189,Opto_Req!$A$2:$M$14,12),$AC189-VLOOKUP($AF189,Opto_Req!$A$2:$M$14,13)),IF(AND($AF189&gt;=500,$AF189&lt;600),$AC189,"")))</f>
        <v/>
      </c>
      <c r="AC189" s="283"/>
      <c r="AD189" s="283"/>
      <c r="AE189" s="159"/>
      <c r="AF189" s="134" t="e">
        <f>VLOOKUP($D189,Opto_Req!$P$2:$Q$6,2)+IF(VLOOKUP($D189,Opto_Req!$P$2:$Q$6,2)=100,VLOOKUP($F189,Opto_Req!$R$2:$S$4,2)+VLOOKUP(GlobalParameters!$C$12,Opto_Req!$T$2:$U$4,2),0)</f>
        <v>#N/A</v>
      </c>
    </row>
    <row r="190" spans="1:32" x14ac:dyDescent="0.25">
      <c r="A190" s="133"/>
      <c r="B190" s="283"/>
      <c r="C190" s="283"/>
      <c r="D190" s="284"/>
      <c r="E190" s="284"/>
      <c r="F190" s="284"/>
      <c r="G190" s="287"/>
      <c r="H190" s="166" t="str">
        <f t="shared" si="10"/>
        <v/>
      </c>
      <c r="I190" s="156" t="str">
        <f>IF(OR($D190="",$F190=""),"",VLOOKUP($AF190,Opto_Req!$A$2:$L$814,5))</f>
        <v/>
      </c>
      <c r="J190" s="285"/>
      <c r="K190" s="155" t="str">
        <f t="shared" si="11"/>
        <v/>
      </c>
      <c r="L190" s="156" t="str">
        <f>IF($D190="","",VLOOKUP($AF190,Opto_Req!$A$2:$L$14,8))</f>
        <v/>
      </c>
      <c r="M190" s="287"/>
      <c r="N190" s="166" t="str">
        <f>IF(OR($D190="",$X190="",$O190=""),"",IF($AF190&gt;=200,IF($S190&lt;=$AA190,$X190*$O190,IF(AND($S190&gt;$AA190,$S190&lt;=$AB190),MAX($O190*($X190-(VLOOKUP($AF190,Opto_Req!$A$2:$L$14,10)*($S190-$AA190))),0),0)),""))</f>
        <v/>
      </c>
      <c r="O190" s="156" t="str">
        <f>IF($D190="","",VLOOKUP($AF190,Opto_Req!$A$2:$L$14,7))</f>
        <v/>
      </c>
      <c r="P190" s="286"/>
      <c r="Q190" s="162" t="str">
        <f t="shared" si="12"/>
        <v/>
      </c>
      <c r="R190" s="156" t="str">
        <f>IF(OR($D190="",$F190=""),"",VLOOKUP($AF190,Opto_Req!$A$2:$L$14,6))</f>
        <v/>
      </c>
      <c r="S190" s="157" t="str">
        <f t="shared" si="13"/>
        <v/>
      </c>
      <c r="T190" s="158" t="str">
        <f>IF(OR($D190="",$F190="",GlobalParameters!$C$12=""),"",$AB190)</f>
        <v/>
      </c>
      <c r="U190" s="159"/>
      <c r="V190" s="286"/>
      <c r="W190" s="283"/>
      <c r="X190" s="286"/>
      <c r="Y190" s="286"/>
      <c r="Z190" s="160" t="str">
        <f>IF($D190="","",IF(AND($AF190&gt;=100,$AF190&lt;200),IF($E190="","",VLOOKUP($E190,Opto_Req!$W$2:$X$3,2)),IF(AND($AF190&gt;=200,$AF190&lt;500),VLOOKUP($AF190,Opto_Req!$A$2:$L$14,9),"")))</f>
        <v/>
      </c>
      <c r="AA190" s="160" t="str">
        <f>IF($D190="","",VLOOKUP($AF190,Opto_Req!$A$2:$L$14,11))</f>
        <v/>
      </c>
      <c r="AB190" s="160" t="str">
        <f>IF(OR($D190="",$F190="",$AC190="",GlobalParameters!$C$12=""),"",IF(AND($AF190&gt;=100,$AF190&lt;500),MIN(VLOOKUP($AF190,Opto_Req!$A$2:$M$14,12),$AC190-VLOOKUP($AF190,Opto_Req!$A$2:$M$14,13)),IF(AND($AF190&gt;=500,$AF190&lt;600),$AC190,"")))</f>
        <v/>
      </c>
      <c r="AC190" s="283"/>
      <c r="AD190" s="283"/>
      <c r="AE190" s="159"/>
      <c r="AF190" s="134" t="e">
        <f>VLOOKUP($D190,Opto_Req!$P$2:$Q$6,2)+IF(VLOOKUP($D190,Opto_Req!$P$2:$Q$6,2)=100,VLOOKUP($F190,Opto_Req!$R$2:$S$4,2)+VLOOKUP(GlobalParameters!$C$12,Opto_Req!$T$2:$U$4,2),0)</f>
        <v>#N/A</v>
      </c>
    </row>
    <row r="191" spans="1:32" x14ac:dyDescent="0.25">
      <c r="A191" s="133"/>
      <c r="B191" s="283"/>
      <c r="C191" s="283"/>
      <c r="D191" s="284"/>
      <c r="E191" s="284"/>
      <c r="F191" s="284"/>
      <c r="G191" s="287"/>
      <c r="H191" s="166" t="str">
        <f t="shared" si="10"/>
        <v/>
      </c>
      <c r="I191" s="156" t="str">
        <f>IF(OR($D191="",$F191=""),"",VLOOKUP($AF191,Opto_Req!$A$2:$L$814,5))</f>
        <v/>
      </c>
      <c r="J191" s="285"/>
      <c r="K191" s="155" t="str">
        <f t="shared" si="11"/>
        <v/>
      </c>
      <c r="L191" s="156" t="str">
        <f>IF($D191="","",VLOOKUP($AF191,Opto_Req!$A$2:$L$14,8))</f>
        <v/>
      </c>
      <c r="M191" s="287"/>
      <c r="N191" s="166" t="str">
        <f>IF(OR($D191="",$X191="",$O191=""),"",IF($AF191&gt;=200,IF($S191&lt;=$AA191,$X191*$O191,IF(AND($S191&gt;$AA191,$S191&lt;=$AB191),MAX($O191*($X191-(VLOOKUP($AF191,Opto_Req!$A$2:$L$14,10)*($S191-$AA191))),0),0)),""))</f>
        <v/>
      </c>
      <c r="O191" s="156" t="str">
        <f>IF($D191="","",VLOOKUP($AF191,Opto_Req!$A$2:$L$14,7))</f>
        <v/>
      </c>
      <c r="P191" s="286"/>
      <c r="Q191" s="162" t="str">
        <f t="shared" si="12"/>
        <v/>
      </c>
      <c r="R191" s="156" t="str">
        <f>IF(OR($D191="",$F191=""),"",VLOOKUP($AF191,Opto_Req!$A$2:$L$14,6))</f>
        <v/>
      </c>
      <c r="S191" s="157" t="str">
        <f t="shared" si="13"/>
        <v/>
      </c>
      <c r="T191" s="158" t="str">
        <f>IF(OR($D191="",$F191="",GlobalParameters!$C$12=""),"",$AB191)</f>
        <v/>
      </c>
      <c r="U191" s="159"/>
      <c r="V191" s="286"/>
      <c r="W191" s="283"/>
      <c r="X191" s="286"/>
      <c r="Y191" s="286"/>
      <c r="Z191" s="160" t="str">
        <f>IF($D191="","",IF(AND($AF191&gt;=100,$AF191&lt;200),IF($E191="","",VLOOKUP($E191,Opto_Req!$W$2:$X$3,2)),IF(AND($AF191&gt;=200,$AF191&lt;500),VLOOKUP($AF191,Opto_Req!$A$2:$L$14,9),"")))</f>
        <v/>
      </c>
      <c r="AA191" s="160" t="str">
        <f>IF($D191="","",VLOOKUP($AF191,Opto_Req!$A$2:$L$14,11))</f>
        <v/>
      </c>
      <c r="AB191" s="160" t="str">
        <f>IF(OR($D191="",$F191="",$AC191="",GlobalParameters!$C$12=""),"",IF(AND($AF191&gt;=100,$AF191&lt;500),MIN(VLOOKUP($AF191,Opto_Req!$A$2:$M$14,12),$AC191-VLOOKUP($AF191,Opto_Req!$A$2:$M$14,13)),IF(AND($AF191&gt;=500,$AF191&lt;600),$AC191,"")))</f>
        <v/>
      </c>
      <c r="AC191" s="283"/>
      <c r="AD191" s="283"/>
      <c r="AE191" s="159"/>
      <c r="AF191" s="134" t="e">
        <f>VLOOKUP($D191,Opto_Req!$P$2:$Q$6,2)+IF(VLOOKUP($D191,Opto_Req!$P$2:$Q$6,2)=100,VLOOKUP($F191,Opto_Req!$R$2:$S$4,2)+VLOOKUP(GlobalParameters!$C$12,Opto_Req!$T$2:$U$4,2),0)</f>
        <v>#N/A</v>
      </c>
    </row>
    <row r="192" spans="1:32" x14ac:dyDescent="0.25">
      <c r="A192" s="133"/>
      <c r="B192" s="283"/>
      <c r="C192" s="283"/>
      <c r="D192" s="284"/>
      <c r="E192" s="284"/>
      <c r="F192" s="284"/>
      <c r="G192" s="287"/>
      <c r="H192" s="166" t="str">
        <f t="shared" si="10"/>
        <v/>
      </c>
      <c r="I192" s="156" t="str">
        <f>IF(OR($D192="",$F192=""),"",VLOOKUP($AF192,Opto_Req!$A$2:$L$814,5))</f>
        <v/>
      </c>
      <c r="J192" s="285"/>
      <c r="K192" s="155" t="str">
        <f t="shared" si="11"/>
        <v/>
      </c>
      <c r="L192" s="156" t="str">
        <f>IF($D192="","",VLOOKUP($AF192,Opto_Req!$A$2:$L$14,8))</f>
        <v/>
      </c>
      <c r="M192" s="287"/>
      <c r="N192" s="166" t="str">
        <f>IF(OR($D192="",$X192="",$O192=""),"",IF($AF192&gt;=200,IF($S192&lt;=$AA192,$X192*$O192,IF(AND($S192&gt;$AA192,$S192&lt;=$AB192),MAX($O192*($X192-(VLOOKUP($AF192,Opto_Req!$A$2:$L$14,10)*($S192-$AA192))),0),0)),""))</f>
        <v/>
      </c>
      <c r="O192" s="156" t="str">
        <f>IF($D192="","",VLOOKUP($AF192,Opto_Req!$A$2:$L$14,7))</f>
        <v/>
      </c>
      <c r="P192" s="286"/>
      <c r="Q192" s="162" t="str">
        <f t="shared" si="12"/>
        <v/>
      </c>
      <c r="R192" s="156" t="str">
        <f>IF(OR($D192="",$F192=""),"",VLOOKUP($AF192,Opto_Req!$A$2:$L$14,6))</f>
        <v/>
      </c>
      <c r="S192" s="157" t="str">
        <f t="shared" si="13"/>
        <v/>
      </c>
      <c r="T192" s="158" t="str">
        <f>IF(OR($D192="",$F192="",GlobalParameters!$C$12=""),"",$AB192)</f>
        <v/>
      </c>
      <c r="U192" s="159"/>
      <c r="V192" s="286"/>
      <c r="W192" s="283"/>
      <c r="X192" s="286"/>
      <c r="Y192" s="286"/>
      <c r="Z192" s="160" t="str">
        <f>IF($D192="","",IF(AND($AF192&gt;=100,$AF192&lt;200),IF($E192="","",VLOOKUP($E192,Opto_Req!$W$2:$X$3,2)),IF(AND($AF192&gt;=200,$AF192&lt;500),VLOOKUP($AF192,Opto_Req!$A$2:$L$14,9),"")))</f>
        <v/>
      </c>
      <c r="AA192" s="160" t="str">
        <f>IF($D192="","",VLOOKUP($AF192,Opto_Req!$A$2:$L$14,11))</f>
        <v/>
      </c>
      <c r="AB192" s="160" t="str">
        <f>IF(OR($D192="",$F192="",$AC192="",GlobalParameters!$C$12=""),"",IF(AND($AF192&gt;=100,$AF192&lt;500),MIN(VLOOKUP($AF192,Opto_Req!$A$2:$M$14,12),$AC192-VLOOKUP($AF192,Opto_Req!$A$2:$M$14,13)),IF(AND($AF192&gt;=500,$AF192&lt;600),$AC192,"")))</f>
        <v/>
      </c>
      <c r="AC192" s="283"/>
      <c r="AD192" s="283"/>
      <c r="AE192" s="159"/>
      <c r="AF192" s="134" t="e">
        <f>VLOOKUP($D192,Opto_Req!$P$2:$Q$6,2)+IF(VLOOKUP($D192,Opto_Req!$P$2:$Q$6,2)=100,VLOOKUP($F192,Opto_Req!$R$2:$S$4,2)+VLOOKUP(GlobalParameters!$C$12,Opto_Req!$T$2:$U$4,2),0)</f>
        <v>#N/A</v>
      </c>
    </row>
    <row r="193" spans="1:32" x14ac:dyDescent="0.25">
      <c r="A193" s="133"/>
      <c r="B193" s="283"/>
      <c r="C193" s="283"/>
      <c r="D193" s="284"/>
      <c r="E193" s="284"/>
      <c r="F193" s="284"/>
      <c r="G193" s="287"/>
      <c r="H193" s="166" t="str">
        <f t="shared" si="10"/>
        <v/>
      </c>
      <c r="I193" s="156" t="str">
        <f>IF(OR($D193="",$F193=""),"",VLOOKUP($AF193,Opto_Req!$A$2:$L$814,5))</f>
        <v/>
      </c>
      <c r="J193" s="285"/>
      <c r="K193" s="155" t="str">
        <f t="shared" si="11"/>
        <v/>
      </c>
      <c r="L193" s="156" t="str">
        <f>IF($D193="","",VLOOKUP($AF193,Opto_Req!$A$2:$L$14,8))</f>
        <v/>
      </c>
      <c r="M193" s="287"/>
      <c r="N193" s="166" t="str">
        <f>IF(OR($D193="",$X193="",$O193=""),"",IF($AF193&gt;=200,IF($S193&lt;=$AA193,$X193*$O193,IF(AND($S193&gt;$AA193,$S193&lt;=$AB193),MAX($O193*($X193-(VLOOKUP($AF193,Opto_Req!$A$2:$L$14,10)*($S193-$AA193))),0),0)),""))</f>
        <v/>
      </c>
      <c r="O193" s="156" t="str">
        <f>IF($D193="","",VLOOKUP($AF193,Opto_Req!$A$2:$L$14,7))</f>
        <v/>
      </c>
      <c r="P193" s="286"/>
      <c r="Q193" s="162" t="str">
        <f t="shared" si="12"/>
        <v/>
      </c>
      <c r="R193" s="156" t="str">
        <f>IF(OR($D193="",$F193=""),"",VLOOKUP($AF193,Opto_Req!$A$2:$L$14,6))</f>
        <v/>
      </c>
      <c r="S193" s="157" t="str">
        <f t="shared" si="13"/>
        <v/>
      </c>
      <c r="T193" s="158" t="str">
        <f>IF(OR($D193="",$F193="",GlobalParameters!$C$12=""),"",$AB193)</f>
        <v/>
      </c>
      <c r="U193" s="159"/>
      <c r="V193" s="286"/>
      <c r="W193" s="283"/>
      <c r="X193" s="286"/>
      <c r="Y193" s="286"/>
      <c r="Z193" s="160" t="str">
        <f>IF($D193="","",IF(AND($AF193&gt;=100,$AF193&lt;200),IF($E193="","",VLOOKUP($E193,Opto_Req!$W$2:$X$3,2)),IF(AND($AF193&gt;=200,$AF193&lt;500),VLOOKUP($AF193,Opto_Req!$A$2:$L$14,9),"")))</f>
        <v/>
      </c>
      <c r="AA193" s="160" t="str">
        <f>IF($D193="","",VLOOKUP($AF193,Opto_Req!$A$2:$L$14,11))</f>
        <v/>
      </c>
      <c r="AB193" s="160" t="str">
        <f>IF(OR($D193="",$F193="",$AC193="",GlobalParameters!$C$12=""),"",IF(AND($AF193&gt;=100,$AF193&lt;500),MIN(VLOOKUP($AF193,Opto_Req!$A$2:$M$14,12),$AC193-VLOOKUP($AF193,Opto_Req!$A$2:$M$14,13)),IF(AND($AF193&gt;=500,$AF193&lt;600),$AC193,"")))</f>
        <v/>
      </c>
      <c r="AC193" s="283"/>
      <c r="AD193" s="283"/>
      <c r="AE193" s="159"/>
      <c r="AF193" s="134" t="e">
        <f>VLOOKUP($D193,Opto_Req!$P$2:$Q$6,2)+IF(VLOOKUP($D193,Opto_Req!$P$2:$Q$6,2)=100,VLOOKUP($F193,Opto_Req!$R$2:$S$4,2)+VLOOKUP(GlobalParameters!$C$12,Opto_Req!$T$2:$U$4,2),0)</f>
        <v>#N/A</v>
      </c>
    </row>
    <row r="194" spans="1:32" x14ac:dyDescent="0.25">
      <c r="A194" s="133"/>
      <c r="B194" s="283"/>
      <c r="C194" s="283"/>
      <c r="D194" s="284"/>
      <c r="E194" s="284"/>
      <c r="F194" s="284"/>
      <c r="G194" s="287"/>
      <c r="H194" s="166" t="str">
        <f t="shared" si="10"/>
        <v/>
      </c>
      <c r="I194" s="156" t="str">
        <f>IF(OR($D194="",$F194=""),"",VLOOKUP($AF194,Opto_Req!$A$2:$L$814,5))</f>
        <v/>
      </c>
      <c r="J194" s="285"/>
      <c r="K194" s="155" t="str">
        <f t="shared" si="11"/>
        <v/>
      </c>
      <c r="L194" s="156" t="str">
        <f>IF($D194="","",VLOOKUP($AF194,Opto_Req!$A$2:$L$14,8))</f>
        <v/>
      </c>
      <c r="M194" s="287"/>
      <c r="N194" s="166" t="str">
        <f>IF(OR($D194="",$X194="",$O194=""),"",IF($AF194&gt;=200,IF($S194&lt;=$AA194,$X194*$O194,IF(AND($S194&gt;$AA194,$S194&lt;=$AB194),MAX($O194*($X194-(VLOOKUP($AF194,Opto_Req!$A$2:$L$14,10)*($S194-$AA194))),0),0)),""))</f>
        <v/>
      </c>
      <c r="O194" s="156" t="str">
        <f>IF($D194="","",VLOOKUP($AF194,Opto_Req!$A$2:$L$14,7))</f>
        <v/>
      </c>
      <c r="P194" s="286"/>
      <c r="Q194" s="162" t="str">
        <f t="shared" si="12"/>
        <v/>
      </c>
      <c r="R194" s="156" t="str">
        <f>IF(OR($D194="",$F194=""),"",VLOOKUP($AF194,Opto_Req!$A$2:$L$14,6))</f>
        <v/>
      </c>
      <c r="S194" s="157" t="str">
        <f t="shared" si="13"/>
        <v/>
      </c>
      <c r="T194" s="158" t="str">
        <f>IF(OR($D194="",$F194="",GlobalParameters!$C$12=""),"",$AB194)</f>
        <v/>
      </c>
      <c r="U194" s="159"/>
      <c r="V194" s="286"/>
      <c r="W194" s="283"/>
      <c r="X194" s="286"/>
      <c r="Y194" s="286"/>
      <c r="Z194" s="160" t="str">
        <f>IF($D194="","",IF(AND($AF194&gt;=100,$AF194&lt;200),IF($E194="","",VLOOKUP($E194,Opto_Req!$W$2:$X$3,2)),IF(AND($AF194&gt;=200,$AF194&lt;500),VLOOKUP($AF194,Opto_Req!$A$2:$L$14,9),"")))</f>
        <v/>
      </c>
      <c r="AA194" s="160" t="str">
        <f>IF($D194="","",VLOOKUP($AF194,Opto_Req!$A$2:$L$14,11))</f>
        <v/>
      </c>
      <c r="AB194" s="160" t="str">
        <f>IF(OR($D194="",$F194="",$AC194="",GlobalParameters!$C$12=""),"",IF(AND($AF194&gt;=100,$AF194&lt;500),MIN(VLOOKUP($AF194,Opto_Req!$A$2:$M$14,12),$AC194-VLOOKUP($AF194,Opto_Req!$A$2:$M$14,13)),IF(AND($AF194&gt;=500,$AF194&lt;600),$AC194,"")))</f>
        <v/>
      </c>
      <c r="AC194" s="283"/>
      <c r="AD194" s="283"/>
      <c r="AE194" s="159"/>
      <c r="AF194" s="134" t="e">
        <f>VLOOKUP($D194,Opto_Req!$P$2:$Q$6,2)+IF(VLOOKUP($D194,Opto_Req!$P$2:$Q$6,2)=100,VLOOKUP($F194,Opto_Req!$R$2:$S$4,2)+VLOOKUP(GlobalParameters!$C$12,Opto_Req!$T$2:$U$4,2),0)</f>
        <v>#N/A</v>
      </c>
    </row>
    <row r="195" spans="1:32" x14ac:dyDescent="0.25">
      <c r="A195" s="133"/>
      <c r="B195" s="283"/>
      <c r="C195" s="283"/>
      <c r="D195" s="284"/>
      <c r="E195" s="284"/>
      <c r="F195" s="284"/>
      <c r="G195" s="287"/>
      <c r="H195" s="166" t="str">
        <f t="shared" si="10"/>
        <v/>
      </c>
      <c r="I195" s="156" t="str">
        <f>IF(OR($D195="",$F195=""),"",VLOOKUP($AF195,Opto_Req!$A$2:$L$814,5))</f>
        <v/>
      </c>
      <c r="J195" s="285"/>
      <c r="K195" s="155" t="str">
        <f t="shared" si="11"/>
        <v/>
      </c>
      <c r="L195" s="156" t="str">
        <f>IF($D195="","",VLOOKUP($AF195,Opto_Req!$A$2:$L$14,8))</f>
        <v/>
      </c>
      <c r="M195" s="287"/>
      <c r="N195" s="166" t="str">
        <f>IF(OR($D195="",$X195="",$O195=""),"",IF($AF195&gt;=200,IF($S195&lt;=$AA195,$X195*$O195,IF(AND($S195&gt;$AA195,$S195&lt;=$AB195),MAX($O195*($X195-(VLOOKUP($AF195,Opto_Req!$A$2:$L$14,10)*($S195-$AA195))),0),0)),""))</f>
        <v/>
      </c>
      <c r="O195" s="156" t="str">
        <f>IF($D195="","",VLOOKUP($AF195,Opto_Req!$A$2:$L$14,7))</f>
        <v/>
      </c>
      <c r="P195" s="286"/>
      <c r="Q195" s="162" t="str">
        <f t="shared" si="12"/>
        <v/>
      </c>
      <c r="R195" s="156" t="str">
        <f>IF(OR($D195="",$F195=""),"",VLOOKUP($AF195,Opto_Req!$A$2:$L$14,6))</f>
        <v/>
      </c>
      <c r="S195" s="157" t="str">
        <f t="shared" si="13"/>
        <v/>
      </c>
      <c r="T195" s="158" t="str">
        <f>IF(OR($D195="",$F195="",GlobalParameters!$C$12=""),"",$AB195)</f>
        <v/>
      </c>
      <c r="U195" s="159"/>
      <c r="V195" s="286"/>
      <c r="W195" s="283"/>
      <c r="X195" s="286"/>
      <c r="Y195" s="286"/>
      <c r="Z195" s="160" t="str">
        <f>IF($D195="","",IF(AND($AF195&gt;=100,$AF195&lt;200),IF($E195="","",VLOOKUP($E195,Opto_Req!$W$2:$X$3,2)),IF(AND($AF195&gt;=200,$AF195&lt;500),VLOOKUP($AF195,Opto_Req!$A$2:$L$14,9),"")))</f>
        <v/>
      </c>
      <c r="AA195" s="160" t="str">
        <f>IF($D195="","",VLOOKUP($AF195,Opto_Req!$A$2:$L$14,11))</f>
        <v/>
      </c>
      <c r="AB195" s="160" t="str">
        <f>IF(OR($D195="",$F195="",$AC195="",GlobalParameters!$C$12=""),"",IF(AND($AF195&gt;=100,$AF195&lt;500),MIN(VLOOKUP($AF195,Opto_Req!$A$2:$M$14,12),$AC195-VLOOKUP($AF195,Opto_Req!$A$2:$M$14,13)),IF(AND($AF195&gt;=500,$AF195&lt;600),$AC195,"")))</f>
        <v/>
      </c>
      <c r="AC195" s="283"/>
      <c r="AD195" s="283"/>
      <c r="AE195" s="159"/>
      <c r="AF195" s="134" t="e">
        <f>VLOOKUP($D195,Opto_Req!$P$2:$Q$6,2)+IF(VLOOKUP($D195,Opto_Req!$P$2:$Q$6,2)=100,VLOOKUP($F195,Opto_Req!$R$2:$S$4,2)+VLOOKUP(GlobalParameters!$C$12,Opto_Req!$T$2:$U$4,2),0)</f>
        <v>#N/A</v>
      </c>
    </row>
    <row r="196" spans="1:32" x14ac:dyDescent="0.25">
      <c r="A196" s="133"/>
      <c r="B196" s="283"/>
      <c r="C196" s="283"/>
      <c r="D196" s="284"/>
      <c r="E196" s="284"/>
      <c r="F196" s="284"/>
      <c r="G196" s="287"/>
      <c r="H196" s="166" t="str">
        <f t="shared" si="10"/>
        <v/>
      </c>
      <c r="I196" s="156" t="str">
        <f>IF(OR($D196="",$F196=""),"",VLOOKUP($AF196,Opto_Req!$A$2:$L$814,5))</f>
        <v/>
      </c>
      <c r="J196" s="285"/>
      <c r="K196" s="155" t="str">
        <f t="shared" si="11"/>
        <v/>
      </c>
      <c r="L196" s="156" t="str">
        <f>IF($D196="","",VLOOKUP($AF196,Opto_Req!$A$2:$L$14,8))</f>
        <v/>
      </c>
      <c r="M196" s="287"/>
      <c r="N196" s="166" t="str">
        <f>IF(OR($D196="",$X196="",$O196=""),"",IF($AF196&gt;=200,IF($S196&lt;=$AA196,$X196*$O196,IF(AND($S196&gt;$AA196,$S196&lt;=$AB196),MAX($O196*($X196-(VLOOKUP($AF196,Opto_Req!$A$2:$L$14,10)*($S196-$AA196))),0),0)),""))</f>
        <v/>
      </c>
      <c r="O196" s="156" t="str">
        <f>IF($D196="","",VLOOKUP($AF196,Opto_Req!$A$2:$L$14,7))</f>
        <v/>
      </c>
      <c r="P196" s="286"/>
      <c r="Q196" s="162" t="str">
        <f t="shared" si="12"/>
        <v/>
      </c>
      <c r="R196" s="156" t="str">
        <f>IF(OR($D196="",$F196=""),"",VLOOKUP($AF196,Opto_Req!$A$2:$L$14,6))</f>
        <v/>
      </c>
      <c r="S196" s="157" t="str">
        <f t="shared" si="13"/>
        <v/>
      </c>
      <c r="T196" s="158" t="str">
        <f>IF(OR($D196="",$F196="",GlobalParameters!$C$12=""),"",$AB196)</f>
        <v/>
      </c>
      <c r="U196" s="159"/>
      <c r="V196" s="286"/>
      <c r="W196" s="283"/>
      <c r="X196" s="286"/>
      <c r="Y196" s="286"/>
      <c r="Z196" s="160" t="str">
        <f>IF($D196="","",IF(AND($AF196&gt;=100,$AF196&lt;200),IF($E196="","",VLOOKUP($E196,Opto_Req!$W$2:$X$3,2)),IF(AND($AF196&gt;=200,$AF196&lt;500),VLOOKUP($AF196,Opto_Req!$A$2:$L$14,9),"")))</f>
        <v/>
      </c>
      <c r="AA196" s="160" t="str">
        <f>IF($D196="","",VLOOKUP($AF196,Opto_Req!$A$2:$L$14,11))</f>
        <v/>
      </c>
      <c r="AB196" s="160" t="str">
        <f>IF(OR($D196="",$F196="",$AC196="",GlobalParameters!$C$12=""),"",IF(AND($AF196&gt;=100,$AF196&lt;500),MIN(VLOOKUP($AF196,Opto_Req!$A$2:$M$14,12),$AC196-VLOOKUP($AF196,Opto_Req!$A$2:$M$14,13)),IF(AND($AF196&gt;=500,$AF196&lt;600),$AC196,"")))</f>
        <v/>
      </c>
      <c r="AC196" s="283"/>
      <c r="AD196" s="283"/>
      <c r="AE196" s="159"/>
      <c r="AF196" s="134" t="e">
        <f>VLOOKUP($D196,Opto_Req!$P$2:$Q$6,2)+IF(VLOOKUP($D196,Opto_Req!$P$2:$Q$6,2)=100,VLOOKUP($F196,Opto_Req!$R$2:$S$4,2)+VLOOKUP(GlobalParameters!$C$12,Opto_Req!$T$2:$U$4,2),0)</f>
        <v>#N/A</v>
      </c>
    </row>
    <row r="197" spans="1:32" x14ac:dyDescent="0.25">
      <c r="A197" s="133"/>
      <c r="B197" s="283"/>
      <c r="C197" s="283"/>
      <c r="D197" s="284"/>
      <c r="E197" s="284"/>
      <c r="F197" s="284"/>
      <c r="G197" s="287"/>
      <c r="H197" s="166" t="str">
        <f t="shared" si="10"/>
        <v/>
      </c>
      <c r="I197" s="156" t="str">
        <f>IF(OR($D197="",$F197=""),"",VLOOKUP($AF197,Opto_Req!$A$2:$L$814,5))</f>
        <v/>
      </c>
      <c r="J197" s="285"/>
      <c r="K197" s="155" t="str">
        <f t="shared" si="11"/>
        <v/>
      </c>
      <c r="L197" s="156" t="str">
        <f>IF($D197="","",VLOOKUP($AF197,Opto_Req!$A$2:$L$14,8))</f>
        <v/>
      </c>
      <c r="M197" s="287"/>
      <c r="N197" s="166" t="str">
        <f>IF(OR($D197="",$X197="",$O197=""),"",IF($AF197&gt;=200,IF($S197&lt;=$AA197,$X197*$O197,IF(AND($S197&gt;$AA197,$S197&lt;=$AB197),MAX($O197*($X197-(VLOOKUP($AF197,Opto_Req!$A$2:$L$14,10)*($S197-$AA197))),0),0)),""))</f>
        <v/>
      </c>
      <c r="O197" s="156" t="str">
        <f>IF($D197="","",VLOOKUP($AF197,Opto_Req!$A$2:$L$14,7))</f>
        <v/>
      </c>
      <c r="P197" s="286"/>
      <c r="Q197" s="162" t="str">
        <f t="shared" si="12"/>
        <v/>
      </c>
      <c r="R197" s="156" t="str">
        <f>IF(OR($D197="",$F197=""),"",VLOOKUP($AF197,Opto_Req!$A$2:$L$14,6))</f>
        <v/>
      </c>
      <c r="S197" s="157" t="str">
        <f t="shared" si="13"/>
        <v/>
      </c>
      <c r="T197" s="158" t="str">
        <f>IF(OR($D197="",$F197="",GlobalParameters!$C$12=""),"",$AB197)</f>
        <v/>
      </c>
      <c r="U197" s="159"/>
      <c r="V197" s="286"/>
      <c r="W197" s="283"/>
      <c r="X197" s="286"/>
      <c r="Y197" s="286"/>
      <c r="Z197" s="160" t="str">
        <f>IF($D197="","",IF(AND($AF197&gt;=100,$AF197&lt;200),IF($E197="","",VLOOKUP($E197,Opto_Req!$W$2:$X$3,2)),IF(AND($AF197&gt;=200,$AF197&lt;500),VLOOKUP($AF197,Opto_Req!$A$2:$L$14,9),"")))</f>
        <v/>
      </c>
      <c r="AA197" s="160" t="str">
        <f>IF($D197="","",VLOOKUP($AF197,Opto_Req!$A$2:$L$14,11))</f>
        <v/>
      </c>
      <c r="AB197" s="160" t="str">
        <f>IF(OR($D197="",$F197="",$AC197="",GlobalParameters!$C$12=""),"",IF(AND($AF197&gt;=100,$AF197&lt;500),MIN(VLOOKUP($AF197,Opto_Req!$A$2:$M$14,12),$AC197-VLOOKUP($AF197,Opto_Req!$A$2:$M$14,13)),IF(AND($AF197&gt;=500,$AF197&lt;600),$AC197,"")))</f>
        <v/>
      </c>
      <c r="AC197" s="283"/>
      <c r="AD197" s="283"/>
      <c r="AE197" s="159"/>
      <c r="AF197" s="134" t="e">
        <f>VLOOKUP($D197,Opto_Req!$P$2:$Q$6,2)+IF(VLOOKUP($D197,Opto_Req!$P$2:$Q$6,2)=100,VLOOKUP($F197,Opto_Req!$R$2:$S$4,2)+VLOOKUP(GlobalParameters!$C$12,Opto_Req!$T$2:$U$4,2),0)</f>
        <v>#N/A</v>
      </c>
    </row>
    <row r="198" spans="1:32" x14ac:dyDescent="0.25">
      <c r="A198" s="133"/>
      <c r="B198" s="283"/>
      <c r="C198" s="283"/>
      <c r="D198" s="284"/>
      <c r="E198" s="284"/>
      <c r="F198" s="284"/>
      <c r="G198" s="287"/>
      <c r="H198" s="166" t="str">
        <f t="shared" si="10"/>
        <v/>
      </c>
      <c r="I198" s="156" t="str">
        <f>IF(OR($D198="",$F198=""),"",VLOOKUP($AF198,Opto_Req!$A$2:$L$814,5))</f>
        <v/>
      </c>
      <c r="J198" s="285"/>
      <c r="K198" s="155" t="str">
        <f t="shared" si="11"/>
        <v/>
      </c>
      <c r="L198" s="156" t="str">
        <f>IF($D198="","",VLOOKUP($AF198,Opto_Req!$A$2:$L$14,8))</f>
        <v/>
      </c>
      <c r="M198" s="287"/>
      <c r="N198" s="166" t="str">
        <f>IF(OR($D198="",$X198="",$O198=""),"",IF($AF198&gt;=200,IF($S198&lt;=$AA198,$X198*$O198,IF(AND($S198&gt;$AA198,$S198&lt;=$AB198),MAX($O198*($X198-(VLOOKUP($AF198,Opto_Req!$A$2:$L$14,10)*($S198-$AA198))),0),0)),""))</f>
        <v/>
      </c>
      <c r="O198" s="156" t="str">
        <f>IF($D198="","",VLOOKUP($AF198,Opto_Req!$A$2:$L$14,7))</f>
        <v/>
      </c>
      <c r="P198" s="286"/>
      <c r="Q198" s="162" t="str">
        <f t="shared" si="12"/>
        <v/>
      </c>
      <c r="R198" s="156" t="str">
        <f>IF(OR($D198="",$F198=""),"",VLOOKUP($AF198,Opto_Req!$A$2:$L$14,6))</f>
        <v/>
      </c>
      <c r="S198" s="157" t="str">
        <f t="shared" si="13"/>
        <v/>
      </c>
      <c r="T198" s="158" t="str">
        <f>IF(OR($D198="",$F198="",GlobalParameters!$C$12=""),"",$AB198)</f>
        <v/>
      </c>
      <c r="U198" s="159"/>
      <c r="V198" s="286"/>
      <c r="W198" s="283"/>
      <c r="X198" s="286"/>
      <c r="Y198" s="286"/>
      <c r="Z198" s="160" t="str">
        <f>IF($D198="","",IF(AND($AF198&gt;=100,$AF198&lt;200),IF($E198="","",VLOOKUP($E198,Opto_Req!$W$2:$X$3,2)),IF(AND($AF198&gt;=200,$AF198&lt;500),VLOOKUP($AF198,Opto_Req!$A$2:$L$14,9),"")))</f>
        <v/>
      </c>
      <c r="AA198" s="160" t="str">
        <f>IF($D198="","",VLOOKUP($AF198,Opto_Req!$A$2:$L$14,11))</f>
        <v/>
      </c>
      <c r="AB198" s="160" t="str">
        <f>IF(OR($D198="",$F198="",$AC198="",GlobalParameters!$C$12=""),"",IF(AND($AF198&gt;=100,$AF198&lt;500),MIN(VLOOKUP($AF198,Opto_Req!$A$2:$M$14,12),$AC198-VLOOKUP($AF198,Opto_Req!$A$2:$M$14,13)),IF(AND($AF198&gt;=500,$AF198&lt;600),$AC198,"")))</f>
        <v/>
      </c>
      <c r="AC198" s="283"/>
      <c r="AD198" s="283"/>
      <c r="AE198" s="159"/>
      <c r="AF198" s="134" t="e">
        <f>VLOOKUP($D198,Opto_Req!$P$2:$Q$6,2)+IF(VLOOKUP($D198,Opto_Req!$P$2:$Q$6,2)=100,VLOOKUP($F198,Opto_Req!$R$2:$S$4,2)+VLOOKUP(GlobalParameters!$C$12,Opto_Req!$T$2:$U$4,2),0)</f>
        <v>#N/A</v>
      </c>
    </row>
    <row r="199" spans="1:32" x14ac:dyDescent="0.25">
      <c r="A199" s="133"/>
      <c r="B199" s="283"/>
      <c r="C199" s="283"/>
      <c r="D199" s="284"/>
      <c r="E199" s="284"/>
      <c r="F199" s="284"/>
      <c r="G199" s="287"/>
      <c r="H199" s="166" t="str">
        <f t="shared" si="10"/>
        <v/>
      </c>
      <c r="I199" s="156" t="str">
        <f>IF(OR($D199="",$F199=""),"",VLOOKUP($AF199,Opto_Req!$A$2:$L$814,5))</f>
        <v/>
      </c>
      <c r="J199" s="285"/>
      <c r="K199" s="155" t="str">
        <f t="shared" si="11"/>
        <v/>
      </c>
      <c r="L199" s="156" t="str">
        <f>IF($D199="","",VLOOKUP($AF199,Opto_Req!$A$2:$L$14,8))</f>
        <v/>
      </c>
      <c r="M199" s="287"/>
      <c r="N199" s="166" t="str">
        <f>IF(OR($D199="",$X199="",$O199=""),"",IF($AF199&gt;=200,IF($S199&lt;=$AA199,$X199*$O199,IF(AND($S199&gt;$AA199,$S199&lt;=$AB199),MAX($O199*($X199-(VLOOKUP($AF199,Opto_Req!$A$2:$L$14,10)*($S199-$AA199))),0),0)),""))</f>
        <v/>
      </c>
      <c r="O199" s="156" t="str">
        <f>IF($D199="","",VLOOKUP($AF199,Opto_Req!$A$2:$L$14,7))</f>
        <v/>
      </c>
      <c r="P199" s="286"/>
      <c r="Q199" s="162" t="str">
        <f t="shared" si="12"/>
        <v/>
      </c>
      <c r="R199" s="156" t="str">
        <f>IF(OR($D199="",$F199=""),"",VLOOKUP($AF199,Opto_Req!$A$2:$L$14,6))</f>
        <v/>
      </c>
      <c r="S199" s="157" t="str">
        <f t="shared" si="13"/>
        <v/>
      </c>
      <c r="T199" s="158" t="str">
        <f>IF(OR($D199="",$F199="",GlobalParameters!$C$12=""),"",$AB199)</f>
        <v/>
      </c>
      <c r="U199" s="159"/>
      <c r="V199" s="286"/>
      <c r="W199" s="283"/>
      <c r="X199" s="286"/>
      <c r="Y199" s="286"/>
      <c r="Z199" s="160" t="str">
        <f>IF($D199="","",IF(AND($AF199&gt;=100,$AF199&lt;200),IF($E199="","",VLOOKUP($E199,Opto_Req!$W$2:$X$3,2)),IF(AND($AF199&gt;=200,$AF199&lt;500),VLOOKUP($AF199,Opto_Req!$A$2:$L$14,9),"")))</f>
        <v/>
      </c>
      <c r="AA199" s="160" t="str">
        <f>IF($D199="","",VLOOKUP($AF199,Opto_Req!$A$2:$L$14,11))</f>
        <v/>
      </c>
      <c r="AB199" s="160" t="str">
        <f>IF(OR($D199="",$F199="",$AC199="",GlobalParameters!$C$12=""),"",IF(AND($AF199&gt;=100,$AF199&lt;500),MIN(VLOOKUP($AF199,Opto_Req!$A$2:$M$14,12),$AC199-VLOOKUP($AF199,Opto_Req!$A$2:$M$14,13)),IF(AND($AF199&gt;=500,$AF199&lt;600),$AC199,"")))</f>
        <v/>
      </c>
      <c r="AC199" s="283"/>
      <c r="AD199" s="283"/>
      <c r="AE199" s="159"/>
      <c r="AF199" s="134" t="e">
        <f>VLOOKUP($D199,Opto_Req!$P$2:$Q$6,2)+IF(VLOOKUP($D199,Opto_Req!$P$2:$Q$6,2)=100,VLOOKUP($F199,Opto_Req!$R$2:$S$4,2)+VLOOKUP(GlobalParameters!$C$12,Opto_Req!$T$2:$U$4,2),0)</f>
        <v>#N/A</v>
      </c>
    </row>
    <row r="200" spans="1:32" x14ac:dyDescent="0.25">
      <c r="A200" s="133"/>
      <c r="B200" s="283"/>
      <c r="C200" s="283"/>
      <c r="D200" s="284"/>
      <c r="E200" s="284"/>
      <c r="F200" s="284"/>
      <c r="G200" s="287"/>
      <c r="H200" s="166" t="str">
        <f t="shared" si="10"/>
        <v/>
      </c>
      <c r="I200" s="156" t="str">
        <f>IF(OR($D200="",$F200=""),"",VLOOKUP($AF200,Opto_Req!$A$2:$L$814,5))</f>
        <v/>
      </c>
      <c r="J200" s="285"/>
      <c r="K200" s="155" t="str">
        <f t="shared" si="11"/>
        <v/>
      </c>
      <c r="L200" s="156" t="str">
        <f>IF($D200="","",VLOOKUP($AF200,Opto_Req!$A$2:$L$14,8))</f>
        <v/>
      </c>
      <c r="M200" s="287"/>
      <c r="N200" s="166" t="str">
        <f>IF(OR($D200="",$X200="",$O200=""),"",IF($AF200&gt;=200,IF($S200&lt;=$AA200,$X200*$O200,IF(AND($S200&gt;$AA200,$S200&lt;=$AB200),MAX($O200*($X200-(VLOOKUP($AF200,Opto_Req!$A$2:$L$14,10)*($S200-$AA200))),0),0)),""))</f>
        <v/>
      </c>
      <c r="O200" s="156" t="str">
        <f>IF($D200="","",VLOOKUP($AF200,Opto_Req!$A$2:$L$14,7))</f>
        <v/>
      </c>
      <c r="P200" s="286"/>
      <c r="Q200" s="162" t="str">
        <f t="shared" si="12"/>
        <v/>
      </c>
      <c r="R200" s="156" t="str">
        <f>IF(OR($D200="",$F200=""),"",VLOOKUP($AF200,Opto_Req!$A$2:$L$14,6))</f>
        <v/>
      </c>
      <c r="S200" s="157" t="str">
        <f t="shared" si="13"/>
        <v/>
      </c>
      <c r="T200" s="158" t="str">
        <f>IF(OR($D200="",$F200="",GlobalParameters!$C$12=""),"",$AB200)</f>
        <v/>
      </c>
      <c r="U200" s="159"/>
      <c r="V200" s="286"/>
      <c r="W200" s="283"/>
      <c r="X200" s="286"/>
      <c r="Y200" s="286"/>
      <c r="Z200" s="160" t="str">
        <f>IF($D200="","",IF(AND($AF200&gt;=100,$AF200&lt;200),IF($E200="","",VLOOKUP($E200,Opto_Req!$W$2:$X$3,2)),IF(AND($AF200&gt;=200,$AF200&lt;500),VLOOKUP($AF200,Opto_Req!$A$2:$L$14,9),"")))</f>
        <v/>
      </c>
      <c r="AA200" s="160" t="str">
        <f>IF($D200="","",VLOOKUP($AF200,Opto_Req!$A$2:$L$14,11))</f>
        <v/>
      </c>
      <c r="AB200" s="160" t="str">
        <f>IF(OR($D200="",$F200="",$AC200="",GlobalParameters!$C$12=""),"",IF(AND($AF200&gt;=100,$AF200&lt;500),MIN(VLOOKUP($AF200,Opto_Req!$A$2:$M$14,12),$AC200-VLOOKUP($AF200,Opto_Req!$A$2:$M$14,13)),IF(AND($AF200&gt;=500,$AF200&lt;600),$AC200,"")))</f>
        <v/>
      </c>
      <c r="AC200" s="283"/>
      <c r="AD200" s="283"/>
      <c r="AE200" s="159"/>
      <c r="AF200" s="134" t="e">
        <f>VLOOKUP($D200,Opto_Req!$P$2:$Q$6,2)+IF(VLOOKUP($D200,Opto_Req!$P$2:$Q$6,2)=100,VLOOKUP($F200,Opto_Req!$R$2:$S$4,2)+VLOOKUP(GlobalParameters!$C$12,Opto_Req!$T$2:$U$4,2),0)</f>
        <v>#N/A</v>
      </c>
    </row>
    <row r="201" spans="1:32" x14ac:dyDescent="0.25">
      <c r="A201" s="133"/>
      <c r="B201" s="283"/>
      <c r="C201" s="283"/>
      <c r="D201" s="284"/>
      <c r="E201" s="284"/>
      <c r="F201" s="284"/>
      <c r="G201" s="287"/>
      <c r="H201" s="166" t="str">
        <f t="shared" si="10"/>
        <v/>
      </c>
      <c r="I201" s="156" t="str">
        <f>IF(OR($D201="",$F201=""),"",VLOOKUP($AF201,Opto_Req!$A$2:$L$814,5))</f>
        <v/>
      </c>
      <c r="J201" s="285"/>
      <c r="K201" s="155" t="str">
        <f t="shared" si="11"/>
        <v/>
      </c>
      <c r="L201" s="156" t="str">
        <f>IF($D201="","",VLOOKUP($AF201,Opto_Req!$A$2:$L$14,8))</f>
        <v/>
      </c>
      <c r="M201" s="287"/>
      <c r="N201" s="166" t="str">
        <f>IF(OR($D201="",$X201="",$O201=""),"",IF($AF201&gt;=200,IF($S201&lt;=$AA201,$X201*$O201,IF(AND($S201&gt;$AA201,$S201&lt;=$AB201),MAX($O201*($X201-(VLOOKUP($AF201,Opto_Req!$A$2:$L$14,10)*($S201-$AA201))),0),0)),""))</f>
        <v/>
      </c>
      <c r="O201" s="156" t="str">
        <f>IF($D201="","",VLOOKUP($AF201,Opto_Req!$A$2:$L$14,7))</f>
        <v/>
      </c>
      <c r="P201" s="286"/>
      <c r="Q201" s="162" t="str">
        <f t="shared" si="12"/>
        <v/>
      </c>
      <c r="R201" s="156" t="str">
        <f>IF(OR($D201="",$F201=""),"",VLOOKUP($AF201,Opto_Req!$A$2:$L$14,6))</f>
        <v/>
      </c>
      <c r="S201" s="157" t="str">
        <f t="shared" si="13"/>
        <v/>
      </c>
      <c r="T201" s="158" t="str">
        <f>IF(OR($D201="",$F201="",GlobalParameters!$C$12=""),"",$AB201)</f>
        <v/>
      </c>
      <c r="U201" s="159"/>
      <c r="V201" s="286"/>
      <c r="W201" s="283"/>
      <c r="X201" s="286"/>
      <c r="Y201" s="286"/>
      <c r="Z201" s="160" t="str">
        <f>IF($D201="","",IF(AND($AF201&gt;=100,$AF201&lt;200),IF($E201="","",VLOOKUP($E201,Opto_Req!$W$2:$X$3,2)),IF(AND($AF201&gt;=200,$AF201&lt;500),VLOOKUP($AF201,Opto_Req!$A$2:$L$14,9),"")))</f>
        <v/>
      </c>
      <c r="AA201" s="160" t="str">
        <f>IF($D201="","",VLOOKUP($AF201,Opto_Req!$A$2:$L$14,11))</f>
        <v/>
      </c>
      <c r="AB201" s="160" t="str">
        <f>IF(OR($D201="",$F201="",$AC201="",GlobalParameters!$C$12=""),"",IF(AND($AF201&gt;=100,$AF201&lt;500),MIN(VLOOKUP($AF201,Opto_Req!$A$2:$M$14,12),$AC201-VLOOKUP($AF201,Opto_Req!$A$2:$M$14,13)),IF(AND($AF201&gt;=500,$AF201&lt;600),$AC201,"")))</f>
        <v/>
      </c>
      <c r="AC201" s="283"/>
      <c r="AD201" s="283"/>
      <c r="AE201" s="159"/>
      <c r="AF201" s="134" t="e">
        <f>VLOOKUP($D201,Opto_Req!$P$2:$Q$6,2)+IF(VLOOKUP($D201,Opto_Req!$P$2:$Q$6,2)=100,VLOOKUP($F201,Opto_Req!$R$2:$S$4,2)+VLOOKUP(GlobalParameters!$C$12,Opto_Req!$T$2:$U$4,2),0)</f>
        <v>#N/A</v>
      </c>
    </row>
    <row r="202" spans="1:32" x14ac:dyDescent="0.25">
      <c r="A202" s="133"/>
      <c r="B202" s="283"/>
      <c r="C202" s="283"/>
      <c r="D202" s="284"/>
      <c r="E202" s="284"/>
      <c r="F202" s="284"/>
      <c r="G202" s="287"/>
      <c r="H202" s="166" t="str">
        <f t="shared" si="10"/>
        <v/>
      </c>
      <c r="I202" s="156" t="str">
        <f>IF(OR($D202="",$F202=""),"",VLOOKUP($AF202,Opto_Req!$A$2:$L$814,5))</f>
        <v/>
      </c>
      <c r="J202" s="285"/>
      <c r="K202" s="155" t="str">
        <f t="shared" si="11"/>
        <v/>
      </c>
      <c r="L202" s="156" t="str">
        <f>IF($D202="","",VLOOKUP($AF202,Opto_Req!$A$2:$L$14,8))</f>
        <v/>
      </c>
      <c r="M202" s="287"/>
      <c r="N202" s="166" t="str">
        <f>IF(OR($D202="",$X202="",$O202=""),"",IF($AF202&gt;=200,IF($S202&lt;=$AA202,$X202*$O202,IF(AND($S202&gt;$AA202,$S202&lt;=$AB202),MAX($O202*($X202-(VLOOKUP($AF202,Opto_Req!$A$2:$L$14,10)*($S202-$AA202))),0),0)),""))</f>
        <v/>
      </c>
      <c r="O202" s="156" t="str">
        <f>IF($D202="","",VLOOKUP($AF202,Opto_Req!$A$2:$L$14,7))</f>
        <v/>
      </c>
      <c r="P202" s="286"/>
      <c r="Q202" s="162" t="str">
        <f t="shared" si="12"/>
        <v/>
      </c>
      <c r="R202" s="156" t="str">
        <f>IF(OR($D202="",$F202=""),"",VLOOKUP($AF202,Opto_Req!$A$2:$L$14,6))</f>
        <v/>
      </c>
      <c r="S202" s="157" t="str">
        <f t="shared" si="13"/>
        <v/>
      </c>
      <c r="T202" s="158" t="str">
        <f>IF(OR($D202="",$F202="",GlobalParameters!$C$12=""),"",$AB202)</f>
        <v/>
      </c>
      <c r="U202" s="159"/>
      <c r="V202" s="286"/>
      <c r="W202" s="283"/>
      <c r="X202" s="286"/>
      <c r="Y202" s="286"/>
      <c r="Z202" s="160" t="str">
        <f>IF($D202="","",IF(AND($AF202&gt;=100,$AF202&lt;200),IF($E202="","",VLOOKUP($E202,Opto_Req!$W$2:$X$3,2)),IF(AND($AF202&gt;=200,$AF202&lt;500),VLOOKUP($AF202,Opto_Req!$A$2:$L$14,9),"")))</f>
        <v/>
      </c>
      <c r="AA202" s="160" t="str">
        <f>IF($D202="","",VLOOKUP($AF202,Opto_Req!$A$2:$L$14,11))</f>
        <v/>
      </c>
      <c r="AB202" s="160" t="str">
        <f>IF(OR($D202="",$F202="",$AC202="",GlobalParameters!$C$12=""),"",IF(AND($AF202&gt;=100,$AF202&lt;500),MIN(VLOOKUP($AF202,Opto_Req!$A$2:$M$14,12),$AC202-VLOOKUP($AF202,Opto_Req!$A$2:$M$14,13)),IF(AND($AF202&gt;=500,$AF202&lt;600),$AC202,"")))</f>
        <v/>
      </c>
      <c r="AC202" s="283"/>
      <c r="AD202" s="283"/>
      <c r="AE202" s="159"/>
      <c r="AF202" s="134" t="e">
        <f>VLOOKUP($D202,Opto_Req!$P$2:$Q$6,2)+IF(VLOOKUP($D202,Opto_Req!$P$2:$Q$6,2)=100,VLOOKUP($F202,Opto_Req!$R$2:$S$4,2)+VLOOKUP(GlobalParameters!$C$12,Opto_Req!$T$2:$U$4,2),0)</f>
        <v>#N/A</v>
      </c>
    </row>
    <row r="203" spans="1:32" x14ac:dyDescent="0.25">
      <c r="A203" s="133"/>
      <c r="B203" s="283"/>
      <c r="C203" s="283"/>
      <c r="D203" s="284"/>
      <c r="E203" s="284"/>
      <c r="F203" s="284"/>
      <c r="G203" s="287"/>
      <c r="H203" s="166" t="str">
        <f t="shared" si="10"/>
        <v/>
      </c>
      <c r="I203" s="156" t="str">
        <f>IF(OR($D203="",$F203=""),"",VLOOKUP($AF203,Opto_Req!$A$2:$L$814,5))</f>
        <v/>
      </c>
      <c r="J203" s="285"/>
      <c r="K203" s="155" t="str">
        <f t="shared" si="11"/>
        <v/>
      </c>
      <c r="L203" s="156" t="str">
        <f>IF($D203="","",VLOOKUP($AF203,Opto_Req!$A$2:$L$14,8))</f>
        <v/>
      </c>
      <c r="M203" s="287"/>
      <c r="N203" s="166" t="str">
        <f>IF(OR($D203="",$X203="",$O203=""),"",IF($AF203&gt;=200,IF($S203&lt;=$AA203,$X203*$O203,IF(AND($S203&gt;$AA203,$S203&lt;=$AB203),MAX($O203*($X203-(VLOOKUP($AF203,Opto_Req!$A$2:$L$14,10)*($S203-$AA203))),0),0)),""))</f>
        <v/>
      </c>
      <c r="O203" s="156" t="str">
        <f>IF($D203="","",VLOOKUP($AF203,Opto_Req!$A$2:$L$14,7))</f>
        <v/>
      </c>
      <c r="P203" s="286"/>
      <c r="Q203" s="162" t="str">
        <f t="shared" si="12"/>
        <v/>
      </c>
      <c r="R203" s="156" t="str">
        <f>IF(OR($D203="",$F203=""),"",VLOOKUP($AF203,Opto_Req!$A$2:$L$14,6))</f>
        <v/>
      </c>
      <c r="S203" s="157" t="str">
        <f t="shared" si="13"/>
        <v/>
      </c>
      <c r="T203" s="158" t="str">
        <f>IF(OR($D203="",$F203="",GlobalParameters!$C$12=""),"",$AB203)</f>
        <v/>
      </c>
      <c r="U203" s="159"/>
      <c r="V203" s="286"/>
      <c r="W203" s="283"/>
      <c r="X203" s="286"/>
      <c r="Y203" s="286"/>
      <c r="Z203" s="160" t="str">
        <f>IF($D203="","",IF(AND($AF203&gt;=100,$AF203&lt;200),IF($E203="","",VLOOKUP($E203,Opto_Req!$W$2:$X$3,2)),IF(AND($AF203&gt;=200,$AF203&lt;500),VLOOKUP($AF203,Opto_Req!$A$2:$L$14,9),"")))</f>
        <v/>
      </c>
      <c r="AA203" s="160" t="str">
        <f>IF($D203="","",VLOOKUP($AF203,Opto_Req!$A$2:$L$14,11))</f>
        <v/>
      </c>
      <c r="AB203" s="160" t="str">
        <f>IF(OR($D203="",$F203="",$AC203="",GlobalParameters!$C$12=""),"",IF(AND($AF203&gt;=100,$AF203&lt;500),MIN(VLOOKUP($AF203,Opto_Req!$A$2:$M$14,12),$AC203-VLOOKUP($AF203,Opto_Req!$A$2:$M$14,13)),IF(AND($AF203&gt;=500,$AF203&lt;600),$AC203,"")))</f>
        <v/>
      </c>
      <c r="AC203" s="283"/>
      <c r="AD203" s="283"/>
      <c r="AE203" s="159"/>
      <c r="AF203" s="134" t="e">
        <f>VLOOKUP($D203,Opto_Req!$P$2:$Q$6,2)+IF(VLOOKUP($D203,Opto_Req!$P$2:$Q$6,2)=100,VLOOKUP($F203,Opto_Req!$R$2:$S$4,2)+VLOOKUP(GlobalParameters!$C$12,Opto_Req!$T$2:$U$4,2),0)</f>
        <v>#N/A</v>
      </c>
    </row>
    <row r="204" spans="1:32" x14ac:dyDescent="0.25">
      <c r="A204" s="133"/>
      <c r="B204" s="283"/>
      <c r="C204" s="283"/>
      <c r="D204" s="284"/>
      <c r="E204" s="284"/>
      <c r="F204" s="284"/>
      <c r="G204" s="287"/>
      <c r="H204" s="166" t="str">
        <f t="shared" si="10"/>
        <v/>
      </c>
      <c r="I204" s="156" t="str">
        <f>IF(OR($D204="",$F204=""),"",VLOOKUP($AF204,Opto_Req!$A$2:$L$814,5))</f>
        <v/>
      </c>
      <c r="J204" s="285"/>
      <c r="K204" s="155" t="str">
        <f t="shared" si="11"/>
        <v/>
      </c>
      <c r="L204" s="156" t="str">
        <f>IF($D204="","",VLOOKUP($AF204,Opto_Req!$A$2:$L$14,8))</f>
        <v/>
      </c>
      <c r="M204" s="287"/>
      <c r="N204" s="166" t="str">
        <f>IF(OR($D204="",$X204="",$O204=""),"",IF($AF204&gt;=200,IF($S204&lt;=$AA204,$X204*$O204,IF(AND($S204&gt;$AA204,$S204&lt;=$AB204),MAX($O204*($X204-(VLOOKUP($AF204,Opto_Req!$A$2:$L$14,10)*($S204-$AA204))),0),0)),""))</f>
        <v/>
      </c>
      <c r="O204" s="156" t="str">
        <f>IF($D204="","",VLOOKUP($AF204,Opto_Req!$A$2:$L$14,7))</f>
        <v/>
      </c>
      <c r="P204" s="286"/>
      <c r="Q204" s="162" t="str">
        <f t="shared" si="12"/>
        <v/>
      </c>
      <c r="R204" s="156" t="str">
        <f>IF(OR($D204="",$F204=""),"",VLOOKUP($AF204,Opto_Req!$A$2:$L$14,6))</f>
        <v/>
      </c>
      <c r="S204" s="157" t="str">
        <f t="shared" si="13"/>
        <v/>
      </c>
      <c r="T204" s="158" t="str">
        <f>IF(OR($D204="",$F204="",GlobalParameters!$C$12=""),"",$AB204)</f>
        <v/>
      </c>
      <c r="U204" s="159"/>
      <c r="V204" s="286"/>
      <c r="W204" s="283"/>
      <c r="X204" s="286"/>
      <c r="Y204" s="286"/>
      <c r="Z204" s="160" t="str">
        <f>IF($D204="","",IF(AND($AF204&gt;=100,$AF204&lt;200),IF($E204="","",VLOOKUP($E204,Opto_Req!$W$2:$X$3,2)),IF(AND($AF204&gt;=200,$AF204&lt;500),VLOOKUP($AF204,Opto_Req!$A$2:$L$14,9),"")))</f>
        <v/>
      </c>
      <c r="AA204" s="160" t="str">
        <f>IF($D204="","",VLOOKUP($AF204,Opto_Req!$A$2:$L$14,11))</f>
        <v/>
      </c>
      <c r="AB204" s="160" t="str">
        <f>IF(OR($D204="",$F204="",$AC204="",GlobalParameters!$C$12=""),"",IF(AND($AF204&gt;=100,$AF204&lt;500),MIN(VLOOKUP($AF204,Opto_Req!$A$2:$M$14,12),$AC204-VLOOKUP($AF204,Opto_Req!$A$2:$M$14,13)),IF(AND($AF204&gt;=500,$AF204&lt;600),$AC204,"")))</f>
        <v/>
      </c>
      <c r="AC204" s="283"/>
      <c r="AD204" s="283"/>
      <c r="AE204" s="159"/>
      <c r="AF204" s="134" t="e">
        <f>VLOOKUP($D204,Opto_Req!$P$2:$Q$6,2)+IF(VLOOKUP($D204,Opto_Req!$P$2:$Q$6,2)=100,VLOOKUP($F204,Opto_Req!$R$2:$S$4,2)+VLOOKUP(GlobalParameters!$C$12,Opto_Req!$T$2:$U$4,2),0)</f>
        <v>#N/A</v>
      </c>
    </row>
    <row r="205" spans="1:32" x14ac:dyDescent="0.25">
      <c r="A205" s="133"/>
      <c r="B205" s="283"/>
      <c r="C205" s="283"/>
      <c r="D205" s="284"/>
      <c r="E205" s="284"/>
      <c r="F205" s="284"/>
      <c r="G205" s="287"/>
      <c r="H205" s="166" t="str">
        <f t="shared" ref="H205:H268" si="14">IF(OR($D205="",$F205="",$V205="",$I205=""),"",IF($AF205&lt;200,$V205*$I205,""))</f>
        <v/>
      </c>
      <c r="I205" s="156" t="str">
        <f>IF(OR($D205="",$F205=""),"",VLOOKUP($AF205,Opto_Req!$A$2:$L$814,5))</f>
        <v/>
      </c>
      <c r="J205" s="285"/>
      <c r="K205" s="155" t="str">
        <f t="shared" ref="K205:K268" si="15">IF(OR($D205="",$W205="",$L205=""),"",IF(AND($AF205&gt;=200,$AF205&lt;500),$W205*$L205,""))</f>
        <v/>
      </c>
      <c r="L205" s="156" t="str">
        <f>IF($D205="","",VLOOKUP($AF205,Opto_Req!$A$2:$L$14,8))</f>
        <v/>
      </c>
      <c r="M205" s="287"/>
      <c r="N205" s="166" t="str">
        <f>IF(OR($D205="",$X205="",$O205=""),"",IF($AF205&gt;=200,IF($S205&lt;=$AA205,$X205*$O205,IF(AND($S205&gt;$AA205,$S205&lt;=$AB205),MAX($O205*($X205-(VLOOKUP($AF205,Opto_Req!$A$2:$L$14,10)*($S205-$AA205))),0),0)),""))</f>
        <v/>
      </c>
      <c r="O205" s="156" t="str">
        <f>IF($D205="","",VLOOKUP($AF205,Opto_Req!$A$2:$L$14,7))</f>
        <v/>
      </c>
      <c r="P205" s="286"/>
      <c r="Q205" s="162" t="str">
        <f t="shared" ref="Q205:Q268" si="16">IF(OR($D205="",$Z205="",$Y205="",$R205="",$AA205=""),"",IF(AND($AF205&gt;=100,$AF205&lt;500),IF($S205&lt;=$AA205,$Y205*$R205,IF(AND($S205&gt;$AA205,$S205&lt;=$AB205),MAX($R205*($Y205-($Z205*($S205-$AA205))),0),0)),""))</f>
        <v/>
      </c>
      <c r="R205" s="156" t="str">
        <f>IF(OR($D205="",$F205=""),"",VLOOKUP($AF205,Opto_Req!$A$2:$L$14,6))</f>
        <v/>
      </c>
      <c r="S205" s="157" t="str">
        <f t="shared" si="13"/>
        <v/>
      </c>
      <c r="T205" s="158" t="str">
        <f>IF(OR($D205="",$F205="",GlobalParameters!$C$12=""),"",$AB205)</f>
        <v/>
      </c>
      <c r="U205" s="159"/>
      <c r="V205" s="286"/>
      <c r="W205" s="283"/>
      <c r="X205" s="286"/>
      <c r="Y205" s="286"/>
      <c r="Z205" s="160" t="str">
        <f>IF($D205="","",IF(AND($AF205&gt;=100,$AF205&lt;200),IF($E205="","",VLOOKUP($E205,Opto_Req!$W$2:$X$3,2)),IF(AND($AF205&gt;=200,$AF205&lt;500),VLOOKUP($AF205,Opto_Req!$A$2:$L$14,9),"")))</f>
        <v/>
      </c>
      <c r="AA205" s="160" t="str">
        <f>IF($D205="","",VLOOKUP($AF205,Opto_Req!$A$2:$L$14,11))</f>
        <v/>
      </c>
      <c r="AB205" s="160" t="str">
        <f>IF(OR($D205="",$F205="",$AC205="",GlobalParameters!$C$12=""),"",IF(AND($AF205&gt;=100,$AF205&lt;500),MIN(VLOOKUP($AF205,Opto_Req!$A$2:$M$14,12),$AC205-VLOOKUP($AF205,Opto_Req!$A$2:$M$14,13)),IF(AND($AF205&gt;=500,$AF205&lt;600),$AC205,"")))</f>
        <v/>
      </c>
      <c r="AC205" s="283"/>
      <c r="AD205" s="283"/>
      <c r="AE205" s="159"/>
      <c r="AF205" s="134" t="e">
        <f>VLOOKUP($D205,Opto_Req!$P$2:$Q$6,2)+IF(VLOOKUP($D205,Opto_Req!$P$2:$Q$6,2)=100,VLOOKUP($F205,Opto_Req!$R$2:$S$4,2)+VLOOKUP(GlobalParameters!$C$12,Opto_Req!$T$2:$U$4,2),0)</f>
        <v>#N/A</v>
      </c>
    </row>
    <row r="206" spans="1:32" x14ac:dyDescent="0.25">
      <c r="A206" s="133"/>
      <c r="B206" s="283"/>
      <c r="C206" s="283"/>
      <c r="D206" s="284"/>
      <c r="E206" s="284"/>
      <c r="F206" s="284"/>
      <c r="G206" s="287"/>
      <c r="H206" s="166" t="str">
        <f t="shared" si="14"/>
        <v/>
      </c>
      <c r="I206" s="156" t="str">
        <f>IF(OR($D206="",$F206=""),"",VLOOKUP($AF206,Opto_Req!$A$2:$L$814,5))</f>
        <v/>
      </c>
      <c r="J206" s="285"/>
      <c r="K206" s="155" t="str">
        <f t="shared" si="15"/>
        <v/>
      </c>
      <c r="L206" s="156" t="str">
        <f>IF($D206="","",VLOOKUP($AF206,Opto_Req!$A$2:$L$14,8))</f>
        <v/>
      </c>
      <c r="M206" s="287"/>
      <c r="N206" s="166" t="str">
        <f>IF(OR($D206="",$X206="",$O206=""),"",IF($AF206&gt;=200,IF($S206&lt;=$AA206,$X206*$O206,IF(AND($S206&gt;$AA206,$S206&lt;=$AB206),MAX($O206*($X206-(VLOOKUP($AF206,Opto_Req!$A$2:$L$14,10)*($S206-$AA206))),0),0)),""))</f>
        <v/>
      </c>
      <c r="O206" s="156" t="str">
        <f>IF($D206="","",VLOOKUP($AF206,Opto_Req!$A$2:$L$14,7))</f>
        <v/>
      </c>
      <c r="P206" s="286"/>
      <c r="Q206" s="162" t="str">
        <f t="shared" si="16"/>
        <v/>
      </c>
      <c r="R206" s="156" t="str">
        <f>IF(OR($D206="",$F206=""),"",VLOOKUP($AF206,Opto_Req!$A$2:$L$14,6))</f>
        <v/>
      </c>
      <c r="S206" s="157" t="str">
        <f t="shared" si="13"/>
        <v/>
      </c>
      <c r="T206" s="158" t="str">
        <f>IF(OR($D206="",$F206="",GlobalParameters!$C$12=""),"",$AB206)</f>
        <v/>
      </c>
      <c r="U206" s="159"/>
      <c r="V206" s="286"/>
      <c r="W206" s="283"/>
      <c r="X206" s="286"/>
      <c r="Y206" s="286"/>
      <c r="Z206" s="160" t="str">
        <f>IF($D206="","",IF(AND($AF206&gt;=100,$AF206&lt;200),IF($E206="","",VLOOKUP($E206,Opto_Req!$W$2:$X$3,2)),IF(AND($AF206&gt;=200,$AF206&lt;500),VLOOKUP($AF206,Opto_Req!$A$2:$L$14,9),"")))</f>
        <v/>
      </c>
      <c r="AA206" s="160" t="str">
        <f>IF($D206="","",VLOOKUP($AF206,Opto_Req!$A$2:$L$14,11))</f>
        <v/>
      </c>
      <c r="AB206" s="160" t="str">
        <f>IF(OR($D206="",$F206="",$AC206="",GlobalParameters!$C$12=""),"",IF(AND($AF206&gt;=100,$AF206&lt;500),MIN(VLOOKUP($AF206,Opto_Req!$A$2:$M$14,12),$AC206-VLOOKUP($AF206,Opto_Req!$A$2:$M$14,13)),IF(AND($AF206&gt;=500,$AF206&lt;600),$AC206,"")))</f>
        <v/>
      </c>
      <c r="AC206" s="283"/>
      <c r="AD206" s="283"/>
      <c r="AE206" s="159"/>
      <c r="AF206" s="134" t="e">
        <f>VLOOKUP($D206,Opto_Req!$P$2:$Q$6,2)+IF(VLOOKUP($D206,Opto_Req!$P$2:$Q$6,2)=100,VLOOKUP($F206,Opto_Req!$R$2:$S$4,2)+VLOOKUP(GlobalParameters!$C$12,Opto_Req!$T$2:$U$4,2),0)</f>
        <v>#N/A</v>
      </c>
    </row>
    <row r="207" spans="1:32" x14ac:dyDescent="0.25">
      <c r="A207" s="133"/>
      <c r="B207" s="283"/>
      <c r="C207" s="283"/>
      <c r="D207" s="284"/>
      <c r="E207" s="284"/>
      <c r="F207" s="284"/>
      <c r="G207" s="287"/>
      <c r="H207" s="166" t="str">
        <f t="shared" si="14"/>
        <v/>
      </c>
      <c r="I207" s="156" t="str">
        <f>IF(OR($D207="",$F207=""),"",VLOOKUP($AF207,Opto_Req!$A$2:$L$814,5))</f>
        <v/>
      </c>
      <c r="J207" s="285"/>
      <c r="K207" s="155" t="str">
        <f t="shared" si="15"/>
        <v/>
      </c>
      <c r="L207" s="156" t="str">
        <f>IF($D207="","",VLOOKUP($AF207,Opto_Req!$A$2:$L$14,8))</f>
        <v/>
      </c>
      <c r="M207" s="287"/>
      <c r="N207" s="166" t="str">
        <f>IF(OR($D207="",$X207="",$O207=""),"",IF($AF207&gt;=200,IF($S207&lt;=$AA207,$X207*$O207,IF(AND($S207&gt;$AA207,$S207&lt;=$AB207),MAX($O207*($X207-(VLOOKUP($AF207,Opto_Req!$A$2:$L$14,10)*($S207-$AA207))),0),0)),""))</f>
        <v/>
      </c>
      <c r="O207" s="156" t="str">
        <f>IF($D207="","",VLOOKUP($AF207,Opto_Req!$A$2:$L$14,7))</f>
        <v/>
      </c>
      <c r="P207" s="286"/>
      <c r="Q207" s="162" t="str">
        <f t="shared" si="16"/>
        <v/>
      </c>
      <c r="R207" s="156" t="str">
        <f>IF(OR($D207="",$F207=""),"",VLOOKUP($AF207,Opto_Req!$A$2:$L$14,6))</f>
        <v/>
      </c>
      <c r="S207" s="157" t="str">
        <f t="shared" si="13"/>
        <v/>
      </c>
      <c r="T207" s="158" t="str">
        <f>IF(OR($D207="",$F207="",GlobalParameters!$C$12=""),"",$AB207)</f>
        <v/>
      </c>
      <c r="U207" s="159"/>
      <c r="V207" s="286"/>
      <c r="W207" s="283"/>
      <c r="X207" s="286"/>
      <c r="Y207" s="286"/>
      <c r="Z207" s="160" t="str">
        <f>IF($D207="","",IF(AND($AF207&gt;=100,$AF207&lt;200),IF($E207="","",VLOOKUP($E207,Opto_Req!$W$2:$X$3,2)),IF(AND($AF207&gt;=200,$AF207&lt;500),VLOOKUP($AF207,Opto_Req!$A$2:$L$14,9),"")))</f>
        <v/>
      </c>
      <c r="AA207" s="160" t="str">
        <f>IF($D207="","",VLOOKUP($AF207,Opto_Req!$A$2:$L$14,11))</f>
        <v/>
      </c>
      <c r="AB207" s="160" t="str">
        <f>IF(OR($D207="",$F207="",$AC207="",GlobalParameters!$C$12=""),"",IF(AND($AF207&gt;=100,$AF207&lt;500),MIN(VLOOKUP($AF207,Opto_Req!$A$2:$M$14,12),$AC207-VLOOKUP($AF207,Opto_Req!$A$2:$M$14,13)),IF(AND($AF207&gt;=500,$AF207&lt;600),$AC207,"")))</f>
        <v/>
      </c>
      <c r="AC207" s="283"/>
      <c r="AD207" s="283"/>
      <c r="AE207" s="159"/>
      <c r="AF207" s="134" t="e">
        <f>VLOOKUP($D207,Opto_Req!$P$2:$Q$6,2)+IF(VLOOKUP($D207,Opto_Req!$P$2:$Q$6,2)=100,VLOOKUP($F207,Opto_Req!$R$2:$S$4,2)+VLOOKUP(GlobalParameters!$C$12,Opto_Req!$T$2:$U$4,2),0)</f>
        <v>#N/A</v>
      </c>
    </row>
    <row r="208" spans="1:32" x14ac:dyDescent="0.25">
      <c r="A208" s="133"/>
      <c r="B208" s="283"/>
      <c r="C208" s="283"/>
      <c r="D208" s="284"/>
      <c r="E208" s="284"/>
      <c r="F208" s="284"/>
      <c r="G208" s="287"/>
      <c r="H208" s="166" t="str">
        <f t="shared" si="14"/>
        <v/>
      </c>
      <c r="I208" s="156" t="str">
        <f>IF(OR($D208="",$F208=""),"",VLOOKUP($AF208,Opto_Req!$A$2:$L$814,5))</f>
        <v/>
      </c>
      <c r="J208" s="285"/>
      <c r="K208" s="155" t="str">
        <f t="shared" si="15"/>
        <v/>
      </c>
      <c r="L208" s="156" t="str">
        <f>IF($D208="","",VLOOKUP($AF208,Opto_Req!$A$2:$L$14,8))</f>
        <v/>
      </c>
      <c r="M208" s="287"/>
      <c r="N208" s="166" t="str">
        <f>IF(OR($D208="",$X208="",$O208=""),"",IF($AF208&gt;=200,IF($S208&lt;=$AA208,$X208*$O208,IF(AND($S208&gt;$AA208,$S208&lt;=$AB208),MAX($O208*($X208-(VLOOKUP($AF208,Opto_Req!$A$2:$L$14,10)*($S208-$AA208))),0),0)),""))</f>
        <v/>
      </c>
      <c r="O208" s="156" t="str">
        <f>IF($D208="","",VLOOKUP($AF208,Opto_Req!$A$2:$L$14,7))</f>
        <v/>
      </c>
      <c r="P208" s="286"/>
      <c r="Q208" s="162" t="str">
        <f t="shared" si="16"/>
        <v/>
      </c>
      <c r="R208" s="156" t="str">
        <f>IF(OR($D208="",$F208=""),"",VLOOKUP($AF208,Opto_Req!$A$2:$L$14,6))</f>
        <v/>
      </c>
      <c r="S208" s="157" t="str">
        <f t="shared" si="13"/>
        <v/>
      </c>
      <c r="T208" s="158" t="str">
        <f>IF(OR($D208="",$F208="",GlobalParameters!$C$12=""),"",$AB208)</f>
        <v/>
      </c>
      <c r="U208" s="159"/>
      <c r="V208" s="286"/>
      <c r="W208" s="283"/>
      <c r="X208" s="286"/>
      <c r="Y208" s="286"/>
      <c r="Z208" s="160" t="str">
        <f>IF($D208="","",IF(AND($AF208&gt;=100,$AF208&lt;200),IF($E208="","",VLOOKUP($E208,Opto_Req!$W$2:$X$3,2)),IF(AND($AF208&gt;=200,$AF208&lt;500),VLOOKUP($AF208,Opto_Req!$A$2:$L$14,9),"")))</f>
        <v/>
      </c>
      <c r="AA208" s="160" t="str">
        <f>IF($D208="","",VLOOKUP($AF208,Opto_Req!$A$2:$L$14,11))</f>
        <v/>
      </c>
      <c r="AB208" s="160" t="str">
        <f>IF(OR($D208="",$F208="",$AC208="",GlobalParameters!$C$12=""),"",IF(AND($AF208&gt;=100,$AF208&lt;500),MIN(VLOOKUP($AF208,Opto_Req!$A$2:$M$14,12),$AC208-VLOOKUP($AF208,Opto_Req!$A$2:$M$14,13)),IF(AND($AF208&gt;=500,$AF208&lt;600),$AC208,"")))</f>
        <v/>
      </c>
      <c r="AC208" s="283"/>
      <c r="AD208" s="283"/>
      <c r="AE208" s="159"/>
      <c r="AF208" s="134" t="e">
        <f>VLOOKUP($D208,Opto_Req!$P$2:$Q$6,2)+IF(VLOOKUP($D208,Opto_Req!$P$2:$Q$6,2)=100,VLOOKUP($F208,Opto_Req!$R$2:$S$4,2)+VLOOKUP(GlobalParameters!$C$12,Opto_Req!$T$2:$U$4,2),0)</f>
        <v>#N/A</v>
      </c>
    </row>
    <row r="209" spans="1:32" x14ac:dyDescent="0.25">
      <c r="A209" s="133"/>
      <c r="B209" s="283"/>
      <c r="C209" s="283"/>
      <c r="D209" s="284"/>
      <c r="E209" s="284"/>
      <c r="F209" s="284"/>
      <c r="G209" s="287"/>
      <c r="H209" s="166" t="str">
        <f t="shared" si="14"/>
        <v/>
      </c>
      <c r="I209" s="156" t="str">
        <f>IF(OR($D209="",$F209=""),"",VLOOKUP($AF209,Opto_Req!$A$2:$L$814,5))</f>
        <v/>
      </c>
      <c r="J209" s="285"/>
      <c r="K209" s="155" t="str">
        <f t="shared" si="15"/>
        <v/>
      </c>
      <c r="L209" s="156" t="str">
        <f>IF($D209="","",VLOOKUP($AF209,Opto_Req!$A$2:$L$14,8))</f>
        <v/>
      </c>
      <c r="M209" s="287"/>
      <c r="N209" s="166" t="str">
        <f>IF(OR($D209="",$X209="",$O209=""),"",IF($AF209&gt;=200,IF($S209&lt;=$AA209,$X209*$O209,IF(AND($S209&gt;$AA209,$S209&lt;=$AB209),MAX($O209*($X209-(VLOOKUP($AF209,Opto_Req!$A$2:$L$14,10)*($S209-$AA209))),0),0)),""))</f>
        <v/>
      </c>
      <c r="O209" s="156" t="str">
        <f>IF($D209="","",VLOOKUP($AF209,Opto_Req!$A$2:$L$14,7))</f>
        <v/>
      </c>
      <c r="P209" s="286"/>
      <c r="Q209" s="162" t="str">
        <f t="shared" si="16"/>
        <v/>
      </c>
      <c r="R209" s="156" t="str">
        <f>IF(OR($D209="",$F209=""),"",VLOOKUP($AF209,Opto_Req!$A$2:$L$14,6))</f>
        <v/>
      </c>
      <c r="S209" s="157" t="str">
        <f t="shared" si="13"/>
        <v/>
      </c>
      <c r="T209" s="158" t="str">
        <f>IF(OR($D209="",$F209="",GlobalParameters!$C$12=""),"",$AB209)</f>
        <v/>
      </c>
      <c r="U209" s="159"/>
      <c r="V209" s="286"/>
      <c r="W209" s="283"/>
      <c r="X209" s="286"/>
      <c r="Y209" s="286"/>
      <c r="Z209" s="160" t="str">
        <f>IF($D209="","",IF(AND($AF209&gt;=100,$AF209&lt;200),IF($E209="","",VLOOKUP($E209,Opto_Req!$W$2:$X$3,2)),IF(AND($AF209&gt;=200,$AF209&lt;500),VLOOKUP($AF209,Opto_Req!$A$2:$L$14,9),"")))</f>
        <v/>
      </c>
      <c r="AA209" s="160" t="str">
        <f>IF($D209="","",VLOOKUP($AF209,Opto_Req!$A$2:$L$14,11))</f>
        <v/>
      </c>
      <c r="AB209" s="160" t="str">
        <f>IF(OR($D209="",$F209="",$AC209="",GlobalParameters!$C$12=""),"",IF(AND($AF209&gt;=100,$AF209&lt;500),MIN(VLOOKUP($AF209,Opto_Req!$A$2:$M$14,12),$AC209-VLOOKUP($AF209,Opto_Req!$A$2:$M$14,13)),IF(AND($AF209&gt;=500,$AF209&lt;600),$AC209,"")))</f>
        <v/>
      </c>
      <c r="AC209" s="283"/>
      <c r="AD209" s="283"/>
      <c r="AE209" s="159"/>
      <c r="AF209" s="134" t="e">
        <f>VLOOKUP($D209,Opto_Req!$P$2:$Q$6,2)+IF(VLOOKUP($D209,Opto_Req!$P$2:$Q$6,2)=100,VLOOKUP($F209,Opto_Req!$R$2:$S$4,2)+VLOOKUP(GlobalParameters!$C$12,Opto_Req!$T$2:$U$4,2),0)</f>
        <v>#N/A</v>
      </c>
    </row>
    <row r="210" spans="1:32" x14ac:dyDescent="0.25">
      <c r="A210" s="133"/>
      <c r="B210" s="283"/>
      <c r="C210" s="283"/>
      <c r="D210" s="284"/>
      <c r="E210" s="284"/>
      <c r="F210" s="284"/>
      <c r="G210" s="287"/>
      <c r="H210" s="166" t="str">
        <f t="shared" si="14"/>
        <v/>
      </c>
      <c r="I210" s="156" t="str">
        <f>IF(OR($D210="",$F210=""),"",VLOOKUP($AF210,Opto_Req!$A$2:$L$814,5))</f>
        <v/>
      </c>
      <c r="J210" s="285"/>
      <c r="K210" s="155" t="str">
        <f t="shared" si="15"/>
        <v/>
      </c>
      <c r="L210" s="156" t="str">
        <f>IF($D210="","",VLOOKUP($AF210,Opto_Req!$A$2:$L$14,8))</f>
        <v/>
      </c>
      <c r="M210" s="287"/>
      <c r="N210" s="166" t="str">
        <f>IF(OR($D210="",$X210="",$O210=""),"",IF($AF210&gt;=200,IF($S210&lt;=$AA210,$X210*$O210,IF(AND($S210&gt;$AA210,$S210&lt;=$AB210),MAX($O210*($X210-(VLOOKUP($AF210,Opto_Req!$A$2:$L$14,10)*($S210-$AA210))),0),0)),""))</f>
        <v/>
      </c>
      <c r="O210" s="156" t="str">
        <f>IF($D210="","",VLOOKUP($AF210,Opto_Req!$A$2:$L$14,7))</f>
        <v/>
      </c>
      <c r="P210" s="286"/>
      <c r="Q210" s="162" t="str">
        <f t="shared" si="16"/>
        <v/>
      </c>
      <c r="R210" s="156" t="str">
        <f>IF(OR($D210="",$F210=""),"",VLOOKUP($AF210,Opto_Req!$A$2:$L$14,6))</f>
        <v/>
      </c>
      <c r="S210" s="157" t="str">
        <f t="shared" si="13"/>
        <v/>
      </c>
      <c r="T210" s="158" t="str">
        <f>IF(OR($D210="",$F210="",GlobalParameters!$C$12=""),"",$AB210)</f>
        <v/>
      </c>
      <c r="U210" s="159"/>
      <c r="V210" s="286"/>
      <c r="W210" s="283"/>
      <c r="X210" s="286"/>
      <c r="Y210" s="286"/>
      <c r="Z210" s="160" t="str">
        <f>IF($D210="","",IF(AND($AF210&gt;=100,$AF210&lt;200),IF($E210="","",VLOOKUP($E210,Opto_Req!$W$2:$X$3,2)),IF(AND($AF210&gt;=200,$AF210&lt;500),VLOOKUP($AF210,Opto_Req!$A$2:$L$14,9),"")))</f>
        <v/>
      </c>
      <c r="AA210" s="160" t="str">
        <f>IF($D210="","",VLOOKUP($AF210,Opto_Req!$A$2:$L$14,11))</f>
        <v/>
      </c>
      <c r="AB210" s="160" t="str">
        <f>IF(OR($D210="",$F210="",$AC210="",GlobalParameters!$C$12=""),"",IF(AND($AF210&gt;=100,$AF210&lt;500),MIN(VLOOKUP($AF210,Opto_Req!$A$2:$M$14,12),$AC210-VLOOKUP($AF210,Opto_Req!$A$2:$M$14,13)),IF(AND($AF210&gt;=500,$AF210&lt;600),$AC210,"")))</f>
        <v/>
      </c>
      <c r="AC210" s="283"/>
      <c r="AD210" s="283"/>
      <c r="AE210" s="159"/>
      <c r="AF210" s="134" t="e">
        <f>VLOOKUP($D210,Opto_Req!$P$2:$Q$6,2)+IF(VLOOKUP($D210,Opto_Req!$P$2:$Q$6,2)=100,VLOOKUP($F210,Opto_Req!$R$2:$S$4,2)+VLOOKUP(GlobalParameters!$C$12,Opto_Req!$T$2:$U$4,2),0)</f>
        <v>#N/A</v>
      </c>
    </row>
    <row r="211" spans="1:32" x14ac:dyDescent="0.25">
      <c r="A211" s="133"/>
      <c r="B211" s="283"/>
      <c r="C211" s="283"/>
      <c r="D211" s="284"/>
      <c r="E211" s="284"/>
      <c r="F211" s="284"/>
      <c r="G211" s="287"/>
      <c r="H211" s="166" t="str">
        <f t="shared" si="14"/>
        <v/>
      </c>
      <c r="I211" s="156" t="str">
        <f>IF(OR($D211="",$F211=""),"",VLOOKUP($AF211,Opto_Req!$A$2:$L$814,5))</f>
        <v/>
      </c>
      <c r="J211" s="285"/>
      <c r="K211" s="155" t="str">
        <f t="shared" si="15"/>
        <v/>
      </c>
      <c r="L211" s="156" t="str">
        <f>IF($D211="","",VLOOKUP($AF211,Opto_Req!$A$2:$L$14,8))</f>
        <v/>
      </c>
      <c r="M211" s="287"/>
      <c r="N211" s="166" t="str">
        <f>IF(OR($D211="",$X211="",$O211=""),"",IF($AF211&gt;=200,IF($S211&lt;=$AA211,$X211*$O211,IF(AND($S211&gt;$AA211,$S211&lt;=$AB211),MAX($O211*($X211-(VLOOKUP($AF211,Opto_Req!$A$2:$L$14,10)*($S211-$AA211))),0),0)),""))</f>
        <v/>
      </c>
      <c r="O211" s="156" t="str">
        <f>IF($D211="","",VLOOKUP($AF211,Opto_Req!$A$2:$L$14,7))</f>
        <v/>
      </c>
      <c r="P211" s="286"/>
      <c r="Q211" s="162" t="str">
        <f t="shared" si="16"/>
        <v/>
      </c>
      <c r="R211" s="156" t="str">
        <f>IF(OR($D211="",$F211=""),"",VLOOKUP($AF211,Opto_Req!$A$2:$L$14,6))</f>
        <v/>
      </c>
      <c r="S211" s="157" t="str">
        <f t="shared" si="13"/>
        <v/>
      </c>
      <c r="T211" s="158" t="str">
        <f>IF(OR($D211="",$F211="",GlobalParameters!$C$12=""),"",$AB211)</f>
        <v/>
      </c>
      <c r="U211" s="159"/>
      <c r="V211" s="286"/>
      <c r="W211" s="283"/>
      <c r="X211" s="286"/>
      <c r="Y211" s="286"/>
      <c r="Z211" s="160" t="str">
        <f>IF($D211="","",IF(AND($AF211&gt;=100,$AF211&lt;200),IF($E211="","",VLOOKUP($E211,Opto_Req!$W$2:$X$3,2)),IF(AND($AF211&gt;=200,$AF211&lt;500),VLOOKUP($AF211,Opto_Req!$A$2:$L$14,9),"")))</f>
        <v/>
      </c>
      <c r="AA211" s="160" t="str">
        <f>IF($D211="","",VLOOKUP($AF211,Opto_Req!$A$2:$L$14,11))</f>
        <v/>
      </c>
      <c r="AB211" s="160" t="str">
        <f>IF(OR($D211="",$F211="",$AC211="",GlobalParameters!$C$12=""),"",IF(AND($AF211&gt;=100,$AF211&lt;500),MIN(VLOOKUP($AF211,Opto_Req!$A$2:$M$14,12),$AC211-VLOOKUP($AF211,Opto_Req!$A$2:$M$14,13)),IF(AND($AF211&gt;=500,$AF211&lt;600),$AC211,"")))</f>
        <v/>
      </c>
      <c r="AC211" s="283"/>
      <c r="AD211" s="283"/>
      <c r="AE211" s="159"/>
      <c r="AF211" s="134" t="e">
        <f>VLOOKUP($D211,Opto_Req!$P$2:$Q$6,2)+IF(VLOOKUP($D211,Opto_Req!$P$2:$Q$6,2)=100,VLOOKUP($F211,Opto_Req!$R$2:$S$4,2)+VLOOKUP(GlobalParameters!$C$12,Opto_Req!$T$2:$U$4,2),0)</f>
        <v>#N/A</v>
      </c>
    </row>
    <row r="212" spans="1:32" x14ac:dyDescent="0.25">
      <c r="A212" s="133"/>
      <c r="B212" s="283"/>
      <c r="C212" s="283"/>
      <c r="D212" s="284"/>
      <c r="E212" s="284"/>
      <c r="F212" s="284"/>
      <c r="G212" s="287"/>
      <c r="H212" s="166" t="str">
        <f t="shared" si="14"/>
        <v/>
      </c>
      <c r="I212" s="156" t="str">
        <f>IF(OR($D212="",$F212=""),"",VLOOKUP($AF212,Opto_Req!$A$2:$L$814,5))</f>
        <v/>
      </c>
      <c r="J212" s="285"/>
      <c r="K212" s="155" t="str">
        <f t="shared" si="15"/>
        <v/>
      </c>
      <c r="L212" s="156" t="str">
        <f>IF($D212="","",VLOOKUP($AF212,Opto_Req!$A$2:$L$14,8))</f>
        <v/>
      </c>
      <c r="M212" s="287"/>
      <c r="N212" s="166" t="str">
        <f>IF(OR($D212="",$X212="",$O212=""),"",IF($AF212&gt;=200,IF($S212&lt;=$AA212,$X212*$O212,IF(AND($S212&gt;$AA212,$S212&lt;=$AB212),MAX($O212*($X212-(VLOOKUP($AF212,Opto_Req!$A$2:$L$14,10)*($S212-$AA212))),0),0)),""))</f>
        <v/>
      </c>
      <c r="O212" s="156" t="str">
        <f>IF($D212="","",VLOOKUP($AF212,Opto_Req!$A$2:$L$14,7))</f>
        <v/>
      </c>
      <c r="P212" s="286"/>
      <c r="Q212" s="162" t="str">
        <f t="shared" si="16"/>
        <v/>
      </c>
      <c r="R212" s="156" t="str">
        <f>IF(OR($D212="",$F212=""),"",VLOOKUP($AF212,Opto_Req!$A$2:$L$14,6))</f>
        <v/>
      </c>
      <c r="S212" s="157" t="str">
        <f t="shared" si="13"/>
        <v/>
      </c>
      <c r="T212" s="158" t="str">
        <f>IF(OR($D212="",$F212="",GlobalParameters!$C$12=""),"",$AB212)</f>
        <v/>
      </c>
      <c r="U212" s="159"/>
      <c r="V212" s="286"/>
      <c r="W212" s="283"/>
      <c r="X212" s="286"/>
      <c r="Y212" s="286"/>
      <c r="Z212" s="160" t="str">
        <f>IF($D212="","",IF(AND($AF212&gt;=100,$AF212&lt;200),IF($E212="","",VLOOKUP($E212,Opto_Req!$W$2:$X$3,2)),IF(AND($AF212&gt;=200,$AF212&lt;500),VLOOKUP($AF212,Opto_Req!$A$2:$L$14,9),"")))</f>
        <v/>
      </c>
      <c r="AA212" s="160" t="str">
        <f>IF($D212="","",VLOOKUP($AF212,Opto_Req!$A$2:$L$14,11))</f>
        <v/>
      </c>
      <c r="AB212" s="160" t="str">
        <f>IF(OR($D212="",$F212="",$AC212="",GlobalParameters!$C$12=""),"",IF(AND($AF212&gt;=100,$AF212&lt;500),MIN(VLOOKUP($AF212,Opto_Req!$A$2:$M$14,12),$AC212-VLOOKUP($AF212,Opto_Req!$A$2:$M$14,13)),IF(AND($AF212&gt;=500,$AF212&lt;600),$AC212,"")))</f>
        <v/>
      </c>
      <c r="AC212" s="283"/>
      <c r="AD212" s="283"/>
      <c r="AE212" s="159"/>
      <c r="AF212" s="134" t="e">
        <f>VLOOKUP($D212,Opto_Req!$P$2:$Q$6,2)+IF(VLOOKUP($D212,Opto_Req!$P$2:$Q$6,2)=100,VLOOKUP($F212,Opto_Req!$R$2:$S$4,2)+VLOOKUP(GlobalParameters!$C$12,Opto_Req!$T$2:$U$4,2),0)</f>
        <v>#N/A</v>
      </c>
    </row>
    <row r="213" spans="1:32" x14ac:dyDescent="0.25">
      <c r="A213" s="133"/>
      <c r="B213" s="283"/>
      <c r="C213" s="283"/>
      <c r="D213" s="284"/>
      <c r="E213" s="284"/>
      <c r="F213" s="284"/>
      <c r="G213" s="287"/>
      <c r="H213" s="166" t="str">
        <f t="shared" si="14"/>
        <v/>
      </c>
      <c r="I213" s="156" t="str">
        <f>IF(OR($D213="",$F213=""),"",VLOOKUP($AF213,Opto_Req!$A$2:$L$814,5))</f>
        <v/>
      </c>
      <c r="J213" s="285"/>
      <c r="K213" s="155" t="str">
        <f t="shared" si="15"/>
        <v/>
      </c>
      <c r="L213" s="156" t="str">
        <f>IF($D213="","",VLOOKUP($AF213,Opto_Req!$A$2:$L$14,8))</f>
        <v/>
      </c>
      <c r="M213" s="287"/>
      <c r="N213" s="166" t="str">
        <f>IF(OR($D213="",$X213="",$O213=""),"",IF($AF213&gt;=200,IF($S213&lt;=$AA213,$X213*$O213,IF(AND($S213&gt;$AA213,$S213&lt;=$AB213),MAX($O213*($X213-(VLOOKUP($AF213,Opto_Req!$A$2:$L$14,10)*($S213-$AA213))),0),0)),""))</f>
        <v/>
      </c>
      <c r="O213" s="156" t="str">
        <f>IF($D213="","",VLOOKUP($AF213,Opto_Req!$A$2:$L$14,7))</f>
        <v/>
      </c>
      <c r="P213" s="286"/>
      <c r="Q213" s="162" t="str">
        <f t="shared" si="16"/>
        <v/>
      </c>
      <c r="R213" s="156" t="str">
        <f>IF(OR($D213="",$F213=""),"",VLOOKUP($AF213,Opto_Req!$A$2:$L$14,6))</f>
        <v/>
      </c>
      <c r="S213" s="157" t="str">
        <f t="shared" si="13"/>
        <v/>
      </c>
      <c r="T213" s="158" t="str">
        <f>IF(OR($D213="",$F213="",GlobalParameters!$C$12=""),"",$AB213)</f>
        <v/>
      </c>
      <c r="U213" s="159"/>
      <c r="V213" s="286"/>
      <c r="W213" s="283"/>
      <c r="X213" s="286"/>
      <c r="Y213" s="286"/>
      <c r="Z213" s="160" t="str">
        <f>IF($D213="","",IF(AND($AF213&gt;=100,$AF213&lt;200),IF($E213="","",VLOOKUP($E213,Opto_Req!$W$2:$X$3,2)),IF(AND($AF213&gt;=200,$AF213&lt;500),VLOOKUP($AF213,Opto_Req!$A$2:$L$14,9),"")))</f>
        <v/>
      </c>
      <c r="AA213" s="160" t="str">
        <f>IF($D213="","",VLOOKUP($AF213,Opto_Req!$A$2:$L$14,11))</f>
        <v/>
      </c>
      <c r="AB213" s="160" t="str">
        <f>IF(OR($D213="",$F213="",$AC213="",GlobalParameters!$C$12=""),"",IF(AND($AF213&gt;=100,$AF213&lt;500),MIN(VLOOKUP($AF213,Opto_Req!$A$2:$M$14,12),$AC213-VLOOKUP($AF213,Opto_Req!$A$2:$M$14,13)),IF(AND($AF213&gt;=500,$AF213&lt;600),$AC213,"")))</f>
        <v/>
      </c>
      <c r="AC213" s="283"/>
      <c r="AD213" s="283"/>
      <c r="AE213" s="159"/>
      <c r="AF213" s="134" t="e">
        <f>VLOOKUP($D213,Opto_Req!$P$2:$Q$6,2)+IF(VLOOKUP($D213,Opto_Req!$P$2:$Q$6,2)=100,VLOOKUP($F213,Opto_Req!$R$2:$S$4,2)+VLOOKUP(GlobalParameters!$C$12,Opto_Req!$T$2:$U$4,2),0)</f>
        <v>#N/A</v>
      </c>
    </row>
    <row r="214" spans="1:32" x14ac:dyDescent="0.25">
      <c r="A214" s="133"/>
      <c r="B214" s="283"/>
      <c r="C214" s="283"/>
      <c r="D214" s="284"/>
      <c r="E214" s="284"/>
      <c r="F214" s="284"/>
      <c r="G214" s="287"/>
      <c r="H214" s="166" t="str">
        <f t="shared" si="14"/>
        <v/>
      </c>
      <c r="I214" s="156" t="str">
        <f>IF(OR($D214="",$F214=""),"",VLOOKUP($AF214,Opto_Req!$A$2:$L$814,5))</f>
        <v/>
      </c>
      <c r="J214" s="285"/>
      <c r="K214" s="155" t="str">
        <f t="shared" si="15"/>
        <v/>
      </c>
      <c r="L214" s="156" t="str">
        <f>IF($D214="","",VLOOKUP($AF214,Opto_Req!$A$2:$L$14,8))</f>
        <v/>
      </c>
      <c r="M214" s="287"/>
      <c r="N214" s="166" t="str">
        <f>IF(OR($D214="",$X214="",$O214=""),"",IF($AF214&gt;=200,IF($S214&lt;=$AA214,$X214*$O214,IF(AND($S214&gt;$AA214,$S214&lt;=$AB214),MAX($O214*($X214-(VLOOKUP($AF214,Opto_Req!$A$2:$L$14,10)*($S214-$AA214))),0),0)),""))</f>
        <v/>
      </c>
      <c r="O214" s="156" t="str">
        <f>IF($D214="","",VLOOKUP($AF214,Opto_Req!$A$2:$L$14,7))</f>
        <v/>
      </c>
      <c r="P214" s="286"/>
      <c r="Q214" s="162" t="str">
        <f t="shared" si="16"/>
        <v/>
      </c>
      <c r="R214" s="156" t="str">
        <f>IF(OR($D214="",$F214=""),"",VLOOKUP($AF214,Opto_Req!$A$2:$L$14,6))</f>
        <v/>
      </c>
      <c r="S214" s="157" t="str">
        <f t="shared" si="13"/>
        <v/>
      </c>
      <c r="T214" s="158" t="str">
        <f>IF(OR($D214="",$F214="",GlobalParameters!$C$12=""),"",$AB214)</f>
        <v/>
      </c>
      <c r="U214" s="159"/>
      <c r="V214" s="286"/>
      <c r="W214" s="283"/>
      <c r="X214" s="286"/>
      <c r="Y214" s="286"/>
      <c r="Z214" s="160" t="str">
        <f>IF($D214="","",IF(AND($AF214&gt;=100,$AF214&lt;200),IF($E214="","",VLOOKUP($E214,Opto_Req!$W$2:$X$3,2)),IF(AND($AF214&gt;=200,$AF214&lt;500),VLOOKUP($AF214,Opto_Req!$A$2:$L$14,9),"")))</f>
        <v/>
      </c>
      <c r="AA214" s="160" t="str">
        <f>IF($D214="","",VLOOKUP($AF214,Opto_Req!$A$2:$L$14,11))</f>
        <v/>
      </c>
      <c r="AB214" s="160" t="str">
        <f>IF(OR($D214="",$F214="",$AC214="",GlobalParameters!$C$12=""),"",IF(AND($AF214&gt;=100,$AF214&lt;500),MIN(VLOOKUP($AF214,Opto_Req!$A$2:$M$14,12),$AC214-VLOOKUP($AF214,Opto_Req!$A$2:$M$14,13)),IF(AND($AF214&gt;=500,$AF214&lt;600),$AC214,"")))</f>
        <v/>
      </c>
      <c r="AC214" s="283"/>
      <c r="AD214" s="283"/>
      <c r="AE214" s="159"/>
      <c r="AF214" s="134" t="e">
        <f>VLOOKUP($D214,Opto_Req!$P$2:$Q$6,2)+IF(VLOOKUP($D214,Opto_Req!$P$2:$Q$6,2)=100,VLOOKUP($F214,Opto_Req!$R$2:$S$4,2)+VLOOKUP(GlobalParameters!$C$12,Opto_Req!$T$2:$U$4,2),0)</f>
        <v>#N/A</v>
      </c>
    </row>
    <row r="215" spans="1:32" x14ac:dyDescent="0.25">
      <c r="A215" s="133"/>
      <c r="B215" s="283"/>
      <c r="C215" s="283"/>
      <c r="D215" s="284"/>
      <c r="E215" s="284"/>
      <c r="F215" s="284"/>
      <c r="G215" s="287"/>
      <c r="H215" s="166" t="str">
        <f t="shared" si="14"/>
        <v/>
      </c>
      <c r="I215" s="156" t="str">
        <f>IF(OR($D215="",$F215=""),"",VLOOKUP($AF215,Opto_Req!$A$2:$L$814,5))</f>
        <v/>
      </c>
      <c r="J215" s="285"/>
      <c r="K215" s="155" t="str">
        <f t="shared" si="15"/>
        <v/>
      </c>
      <c r="L215" s="156" t="str">
        <f>IF($D215="","",VLOOKUP($AF215,Opto_Req!$A$2:$L$14,8))</f>
        <v/>
      </c>
      <c r="M215" s="287"/>
      <c r="N215" s="166" t="str">
        <f>IF(OR($D215="",$X215="",$O215=""),"",IF($AF215&gt;=200,IF($S215&lt;=$AA215,$X215*$O215,IF(AND($S215&gt;$AA215,$S215&lt;=$AB215),MAX($O215*($X215-(VLOOKUP($AF215,Opto_Req!$A$2:$L$14,10)*($S215-$AA215))),0),0)),""))</f>
        <v/>
      </c>
      <c r="O215" s="156" t="str">
        <f>IF($D215="","",VLOOKUP($AF215,Opto_Req!$A$2:$L$14,7))</f>
        <v/>
      </c>
      <c r="P215" s="286"/>
      <c r="Q215" s="162" t="str">
        <f t="shared" si="16"/>
        <v/>
      </c>
      <c r="R215" s="156" t="str">
        <f>IF(OR($D215="",$F215=""),"",VLOOKUP($AF215,Opto_Req!$A$2:$L$14,6))</f>
        <v/>
      </c>
      <c r="S215" s="157" t="str">
        <f t="shared" si="13"/>
        <v/>
      </c>
      <c r="T215" s="158" t="str">
        <f>IF(OR($D215="",$F215="",GlobalParameters!$C$12=""),"",$AB215)</f>
        <v/>
      </c>
      <c r="U215" s="159"/>
      <c r="V215" s="286"/>
      <c r="W215" s="283"/>
      <c r="X215" s="286"/>
      <c r="Y215" s="286"/>
      <c r="Z215" s="160" t="str">
        <f>IF($D215="","",IF(AND($AF215&gt;=100,$AF215&lt;200),IF($E215="","",VLOOKUP($E215,Opto_Req!$W$2:$X$3,2)),IF(AND($AF215&gt;=200,$AF215&lt;500),VLOOKUP($AF215,Opto_Req!$A$2:$L$14,9),"")))</f>
        <v/>
      </c>
      <c r="AA215" s="160" t="str">
        <f>IF($D215="","",VLOOKUP($AF215,Opto_Req!$A$2:$L$14,11))</f>
        <v/>
      </c>
      <c r="AB215" s="160" t="str">
        <f>IF(OR($D215="",$F215="",$AC215="",GlobalParameters!$C$12=""),"",IF(AND($AF215&gt;=100,$AF215&lt;500),MIN(VLOOKUP($AF215,Opto_Req!$A$2:$M$14,12),$AC215-VLOOKUP($AF215,Opto_Req!$A$2:$M$14,13)),IF(AND($AF215&gt;=500,$AF215&lt;600),$AC215,"")))</f>
        <v/>
      </c>
      <c r="AC215" s="283"/>
      <c r="AD215" s="283"/>
      <c r="AE215" s="159"/>
      <c r="AF215" s="134" t="e">
        <f>VLOOKUP($D215,Opto_Req!$P$2:$Q$6,2)+IF(VLOOKUP($D215,Opto_Req!$P$2:$Q$6,2)=100,VLOOKUP($F215,Opto_Req!$R$2:$S$4,2)+VLOOKUP(GlobalParameters!$C$12,Opto_Req!$T$2:$U$4,2),0)</f>
        <v>#N/A</v>
      </c>
    </row>
    <row r="216" spans="1:32" x14ac:dyDescent="0.25">
      <c r="A216" s="133"/>
      <c r="B216" s="283"/>
      <c r="C216" s="283"/>
      <c r="D216" s="284"/>
      <c r="E216" s="284"/>
      <c r="F216" s="284"/>
      <c r="G216" s="287"/>
      <c r="H216" s="166" t="str">
        <f t="shared" si="14"/>
        <v/>
      </c>
      <c r="I216" s="156" t="str">
        <f>IF(OR($D216="",$F216=""),"",VLOOKUP($AF216,Opto_Req!$A$2:$L$814,5))</f>
        <v/>
      </c>
      <c r="J216" s="285"/>
      <c r="K216" s="155" t="str">
        <f t="shared" si="15"/>
        <v/>
      </c>
      <c r="L216" s="156" t="str">
        <f>IF($D216="","",VLOOKUP($AF216,Opto_Req!$A$2:$L$14,8))</f>
        <v/>
      </c>
      <c r="M216" s="287"/>
      <c r="N216" s="166" t="str">
        <f>IF(OR($D216="",$X216="",$O216=""),"",IF($AF216&gt;=200,IF($S216&lt;=$AA216,$X216*$O216,IF(AND($S216&gt;$AA216,$S216&lt;=$AB216),MAX($O216*($X216-(VLOOKUP($AF216,Opto_Req!$A$2:$L$14,10)*($S216-$AA216))),0),0)),""))</f>
        <v/>
      </c>
      <c r="O216" s="156" t="str">
        <f>IF($D216="","",VLOOKUP($AF216,Opto_Req!$A$2:$L$14,7))</f>
        <v/>
      </c>
      <c r="P216" s="286"/>
      <c r="Q216" s="162" t="str">
        <f t="shared" si="16"/>
        <v/>
      </c>
      <c r="R216" s="156" t="str">
        <f>IF(OR($D216="",$F216=""),"",VLOOKUP($AF216,Opto_Req!$A$2:$L$14,6))</f>
        <v/>
      </c>
      <c r="S216" s="157" t="str">
        <f t="shared" si="13"/>
        <v/>
      </c>
      <c r="T216" s="158" t="str">
        <f>IF(OR($D216="",$F216="",GlobalParameters!$C$12=""),"",$AB216)</f>
        <v/>
      </c>
      <c r="U216" s="159"/>
      <c r="V216" s="286"/>
      <c r="W216" s="283"/>
      <c r="X216" s="286"/>
      <c r="Y216" s="286"/>
      <c r="Z216" s="160" t="str">
        <f>IF($D216="","",IF(AND($AF216&gt;=100,$AF216&lt;200),IF($E216="","",VLOOKUP($E216,Opto_Req!$W$2:$X$3,2)),IF(AND($AF216&gt;=200,$AF216&lt;500),VLOOKUP($AF216,Opto_Req!$A$2:$L$14,9),"")))</f>
        <v/>
      </c>
      <c r="AA216" s="160" t="str">
        <f>IF($D216="","",VLOOKUP($AF216,Opto_Req!$A$2:$L$14,11))</f>
        <v/>
      </c>
      <c r="AB216" s="160" t="str">
        <f>IF(OR($D216="",$F216="",$AC216="",GlobalParameters!$C$12=""),"",IF(AND($AF216&gt;=100,$AF216&lt;500),MIN(VLOOKUP($AF216,Opto_Req!$A$2:$M$14,12),$AC216-VLOOKUP($AF216,Opto_Req!$A$2:$M$14,13)),IF(AND($AF216&gt;=500,$AF216&lt;600),$AC216,"")))</f>
        <v/>
      </c>
      <c r="AC216" s="283"/>
      <c r="AD216" s="283"/>
      <c r="AE216" s="159"/>
      <c r="AF216" s="134" t="e">
        <f>VLOOKUP($D216,Opto_Req!$P$2:$Q$6,2)+IF(VLOOKUP($D216,Opto_Req!$P$2:$Q$6,2)=100,VLOOKUP($F216,Opto_Req!$R$2:$S$4,2)+VLOOKUP(GlobalParameters!$C$12,Opto_Req!$T$2:$U$4,2),0)</f>
        <v>#N/A</v>
      </c>
    </row>
    <row r="217" spans="1:32" x14ac:dyDescent="0.25">
      <c r="A217" s="133"/>
      <c r="B217" s="283"/>
      <c r="C217" s="283"/>
      <c r="D217" s="284"/>
      <c r="E217" s="284"/>
      <c r="F217" s="284"/>
      <c r="G217" s="287"/>
      <c r="H217" s="166" t="str">
        <f t="shared" si="14"/>
        <v/>
      </c>
      <c r="I217" s="156" t="str">
        <f>IF(OR($D217="",$F217=""),"",VLOOKUP($AF217,Opto_Req!$A$2:$L$814,5))</f>
        <v/>
      </c>
      <c r="J217" s="285"/>
      <c r="K217" s="155" t="str">
        <f t="shared" si="15"/>
        <v/>
      </c>
      <c r="L217" s="156" t="str">
        <f>IF($D217="","",VLOOKUP($AF217,Opto_Req!$A$2:$L$14,8))</f>
        <v/>
      </c>
      <c r="M217" s="287"/>
      <c r="N217" s="166" t="str">
        <f>IF(OR($D217="",$X217="",$O217=""),"",IF($AF217&gt;=200,IF($S217&lt;=$AA217,$X217*$O217,IF(AND($S217&gt;$AA217,$S217&lt;=$AB217),MAX($O217*($X217-(VLOOKUP($AF217,Opto_Req!$A$2:$L$14,10)*($S217-$AA217))),0),0)),""))</f>
        <v/>
      </c>
      <c r="O217" s="156" t="str">
        <f>IF($D217="","",VLOOKUP($AF217,Opto_Req!$A$2:$L$14,7))</f>
        <v/>
      </c>
      <c r="P217" s="286"/>
      <c r="Q217" s="162" t="str">
        <f t="shared" si="16"/>
        <v/>
      </c>
      <c r="R217" s="156" t="str">
        <f>IF(OR($D217="",$F217=""),"",VLOOKUP($AF217,Opto_Req!$A$2:$L$14,6))</f>
        <v/>
      </c>
      <c r="S217" s="157" t="str">
        <f t="shared" si="13"/>
        <v/>
      </c>
      <c r="T217" s="158" t="str">
        <f>IF(OR($D217="",$F217="",GlobalParameters!$C$12=""),"",$AB217)</f>
        <v/>
      </c>
      <c r="U217" s="159"/>
      <c r="V217" s="286"/>
      <c r="W217" s="283"/>
      <c r="X217" s="286"/>
      <c r="Y217" s="286"/>
      <c r="Z217" s="160" t="str">
        <f>IF($D217="","",IF(AND($AF217&gt;=100,$AF217&lt;200),IF($E217="","",VLOOKUP($E217,Opto_Req!$W$2:$X$3,2)),IF(AND($AF217&gt;=200,$AF217&lt;500),VLOOKUP($AF217,Opto_Req!$A$2:$L$14,9),"")))</f>
        <v/>
      </c>
      <c r="AA217" s="160" t="str">
        <f>IF($D217="","",VLOOKUP($AF217,Opto_Req!$A$2:$L$14,11))</f>
        <v/>
      </c>
      <c r="AB217" s="160" t="str">
        <f>IF(OR($D217="",$F217="",$AC217="",GlobalParameters!$C$12=""),"",IF(AND($AF217&gt;=100,$AF217&lt;500),MIN(VLOOKUP($AF217,Opto_Req!$A$2:$M$14,12),$AC217-VLOOKUP($AF217,Opto_Req!$A$2:$M$14,13)),IF(AND($AF217&gt;=500,$AF217&lt;600),$AC217,"")))</f>
        <v/>
      </c>
      <c r="AC217" s="283"/>
      <c r="AD217" s="283"/>
      <c r="AE217" s="159"/>
      <c r="AF217" s="134" t="e">
        <f>VLOOKUP($D217,Opto_Req!$P$2:$Q$6,2)+IF(VLOOKUP($D217,Opto_Req!$P$2:$Q$6,2)=100,VLOOKUP($F217,Opto_Req!$R$2:$S$4,2)+VLOOKUP(GlobalParameters!$C$12,Opto_Req!$T$2:$U$4,2),0)</f>
        <v>#N/A</v>
      </c>
    </row>
    <row r="218" spans="1:32" x14ac:dyDescent="0.25">
      <c r="A218" s="133"/>
      <c r="B218" s="283"/>
      <c r="C218" s="283"/>
      <c r="D218" s="284"/>
      <c r="E218" s="284"/>
      <c r="F218" s="284"/>
      <c r="G218" s="287"/>
      <c r="H218" s="166" t="str">
        <f t="shared" si="14"/>
        <v/>
      </c>
      <c r="I218" s="156" t="str">
        <f>IF(OR($D218="",$F218=""),"",VLOOKUP($AF218,Opto_Req!$A$2:$L$814,5))</f>
        <v/>
      </c>
      <c r="J218" s="285"/>
      <c r="K218" s="155" t="str">
        <f t="shared" si="15"/>
        <v/>
      </c>
      <c r="L218" s="156" t="str">
        <f>IF($D218="","",VLOOKUP($AF218,Opto_Req!$A$2:$L$14,8))</f>
        <v/>
      </c>
      <c r="M218" s="287"/>
      <c r="N218" s="166" t="str">
        <f>IF(OR($D218="",$X218="",$O218=""),"",IF($AF218&gt;=200,IF($S218&lt;=$AA218,$X218*$O218,IF(AND($S218&gt;$AA218,$S218&lt;=$AB218),MAX($O218*($X218-(VLOOKUP($AF218,Opto_Req!$A$2:$L$14,10)*($S218-$AA218))),0),0)),""))</f>
        <v/>
      </c>
      <c r="O218" s="156" t="str">
        <f>IF($D218="","",VLOOKUP($AF218,Opto_Req!$A$2:$L$14,7))</f>
        <v/>
      </c>
      <c r="P218" s="286"/>
      <c r="Q218" s="162" t="str">
        <f t="shared" si="16"/>
        <v/>
      </c>
      <c r="R218" s="156" t="str">
        <f>IF(OR($D218="",$F218=""),"",VLOOKUP($AF218,Opto_Req!$A$2:$L$14,6))</f>
        <v/>
      </c>
      <c r="S218" s="157" t="str">
        <f t="shared" si="13"/>
        <v/>
      </c>
      <c r="T218" s="158" t="str">
        <f>IF(OR($D218="",$F218="",GlobalParameters!$C$12=""),"",$AB218)</f>
        <v/>
      </c>
      <c r="U218" s="159"/>
      <c r="V218" s="286"/>
      <c r="W218" s="283"/>
      <c r="X218" s="286"/>
      <c r="Y218" s="286"/>
      <c r="Z218" s="160" t="str">
        <f>IF($D218="","",IF(AND($AF218&gt;=100,$AF218&lt;200),IF($E218="","",VLOOKUP($E218,Opto_Req!$W$2:$X$3,2)),IF(AND($AF218&gt;=200,$AF218&lt;500),VLOOKUP($AF218,Opto_Req!$A$2:$L$14,9),"")))</f>
        <v/>
      </c>
      <c r="AA218" s="160" t="str">
        <f>IF($D218="","",VLOOKUP($AF218,Opto_Req!$A$2:$L$14,11))</f>
        <v/>
      </c>
      <c r="AB218" s="160" t="str">
        <f>IF(OR($D218="",$F218="",$AC218="",GlobalParameters!$C$12=""),"",IF(AND($AF218&gt;=100,$AF218&lt;500),MIN(VLOOKUP($AF218,Opto_Req!$A$2:$M$14,12),$AC218-VLOOKUP($AF218,Opto_Req!$A$2:$M$14,13)),IF(AND($AF218&gt;=500,$AF218&lt;600),$AC218,"")))</f>
        <v/>
      </c>
      <c r="AC218" s="283"/>
      <c r="AD218" s="283"/>
      <c r="AE218" s="159"/>
      <c r="AF218" s="134" t="e">
        <f>VLOOKUP($D218,Opto_Req!$P$2:$Q$6,2)+IF(VLOOKUP($D218,Opto_Req!$P$2:$Q$6,2)=100,VLOOKUP($F218,Opto_Req!$R$2:$S$4,2)+VLOOKUP(GlobalParameters!$C$12,Opto_Req!$T$2:$U$4,2),0)</f>
        <v>#N/A</v>
      </c>
    </row>
    <row r="219" spans="1:32" x14ac:dyDescent="0.25">
      <c r="A219" s="133"/>
      <c r="B219" s="283"/>
      <c r="C219" s="283"/>
      <c r="D219" s="284"/>
      <c r="E219" s="284"/>
      <c r="F219" s="284"/>
      <c r="G219" s="287"/>
      <c r="H219" s="166" t="str">
        <f t="shared" si="14"/>
        <v/>
      </c>
      <c r="I219" s="156" t="str">
        <f>IF(OR($D219="",$F219=""),"",VLOOKUP($AF219,Opto_Req!$A$2:$L$814,5))</f>
        <v/>
      </c>
      <c r="J219" s="285"/>
      <c r="K219" s="155" t="str">
        <f t="shared" si="15"/>
        <v/>
      </c>
      <c r="L219" s="156" t="str">
        <f>IF($D219="","",VLOOKUP($AF219,Opto_Req!$A$2:$L$14,8))</f>
        <v/>
      </c>
      <c r="M219" s="287"/>
      <c r="N219" s="166" t="str">
        <f>IF(OR($D219="",$X219="",$O219=""),"",IF($AF219&gt;=200,IF($S219&lt;=$AA219,$X219*$O219,IF(AND($S219&gt;$AA219,$S219&lt;=$AB219),MAX($O219*($X219-(VLOOKUP($AF219,Opto_Req!$A$2:$L$14,10)*($S219-$AA219))),0),0)),""))</f>
        <v/>
      </c>
      <c r="O219" s="156" t="str">
        <f>IF($D219="","",VLOOKUP($AF219,Opto_Req!$A$2:$L$14,7))</f>
        <v/>
      </c>
      <c r="P219" s="286"/>
      <c r="Q219" s="162" t="str">
        <f t="shared" si="16"/>
        <v/>
      </c>
      <c r="R219" s="156" t="str">
        <f>IF(OR($D219="",$F219=""),"",VLOOKUP($AF219,Opto_Req!$A$2:$L$14,6))</f>
        <v/>
      </c>
      <c r="S219" s="157" t="str">
        <f t="shared" si="13"/>
        <v/>
      </c>
      <c r="T219" s="158" t="str">
        <f>IF(OR($D219="",$F219="",GlobalParameters!$C$12=""),"",$AB219)</f>
        <v/>
      </c>
      <c r="U219" s="159"/>
      <c r="V219" s="286"/>
      <c r="W219" s="283"/>
      <c r="X219" s="286"/>
      <c r="Y219" s="286"/>
      <c r="Z219" s="160" t="str">
        <f>IF($D219="","",IF(AND($AF219&gt;=100,$AF219&lt;200),IF($E219="","",VLOOKUP($E219,Opto_Req!$W$2:$X$3,2)),IF(AND($AF219&gt;=200,$AF219&lt;500),VLOOKUP($AF219,Opto_Req!$A$2:$L$14,9),"")))</f>
        <v/>
      </c>
      <c r="AA219" s="160" t="str">
        <f>IF($D219="","",VLOOKUP($AF219,Opto_Req!$A$2:$L$14,11))</f>
        <v/>
      </c>
      <c r="AB219" s="160" t="str">
        <f>IF(OR($D219="",$F219="",$AC219="",GlobalParameters!$C$12=""),"",IF(AND($AF219&gt;=100,$AF219&lt;500),MIN(VLOOKUP($AF219,Opto_Req!$A$2:$M$14,12),$AC219-VLOOKUP($AF219,Opto_Req!$A$2:$M$14,13)),IF(AND($AF219&gt;=500,$AF219&lt;600),$AC219,"")))</f>
        <v/>
      </c>
      <c r="AC219" s="283"/>
      <c r="AD219" s="283"/>
      <c r="AE219" s="159"/>
      <c r="AF219" s="134" t="e">
        <f>VLOOKUP($D219,Opto_Req!$P$2:$Q$6,2)+IF(VLOOKUP($D219,Opto_Req!$P$2:$Q$6,2)=100,VLOOKUP($F219,Opto_Req!$R$2:$S$4,2)+VLOOKUP(GlobalParameters!$C$12,Opto_Req!$T$2:$U$4,2),0)</f>
        <v>#N/A</v>
      </c>
    </row>
    <row r="220" spans="1:32" x14ac:dyDescent="0.25">
      <c r="A220" s="133"/>
      <c r="B220" s="283"/>
      <c r="C220" s="283"/>
      <c r="D220" s="284"/>
      <c r="E220" s="284"/>
      <c r="F220" s="284"/>
      <c r="G220" s="287"/>
      <c r="H220" s="166" t="str">
        <f t="shared" si="14"/>
        <v/>
      </c>
      <c r="I220" s="156" t="str">
        <f>IF(OR($D220="",$F220=""),"",VLOOKUP($AF220,Opto_Req!$A$2:$L$814,5))</f>
        <v/>
      </c>
      <c r="J220" s="285"/>
      <c r="K220" s="155" t="str">
        <f t="shared" si="15"/>
        <v/>
      </c>
      <c r="L220" s="156" t="str">
        <f>IF($D220="","",VLOOKUP($AF220,Opto_Req!$A$2:$L$14,8))</f>
        <v/>
      </c>
      <c r="M220" s="287"/>
      <c r="N220" s="166" t="str">
        <f>IF(OR($D220="",$X220="",$O220=""),"",IF($AF220&gt;=200,IF($S220&lt;=$AA220,$X220*$O220,IF(AND($S220&gt;$AA220,$S220&lt;=$AB220),MAX($O220*($X220-(VLOOKUP($AF220,Opto_Req!$A$2:$L$14,10)*($S220-$AA220))),0),0)),""))</f>
        <v/>
      </c>
      <c r="O220" s="156" t="str">
        <f>IF($D220="","",VLOOKUP($AF220,Opto_Req!$A$2:$L$14,7))</f>
        <v/>
      </c>
      <c r="P220" s="286"/>
      <c r="Q220" s="162" t="str">
        <f t="shared" si="16"/>
        <v/>
      </c>
      <c r="R220" s="156" t="str">
        <f>IF(OR($D220="",$F220=""),"",VLOOKUP($AF220,Opto_Req!$A$2:$L$14,6))</f>
        <v/>
      </c>
      <c r="S220" s="157" t="str">
        <f t="shared" si="13"/>
        <v/>
      </c>
      <c r="T220" s="158" t="str">
        <f>IF(OR($D220="",$F220="",GlobalParameters!$C$12=""),"",$AB220)</f>
        <v/>
      </c>
      <c r="U220" s="159"/>
      <c r="V220" s="286"/>
      <c r="W220" s="283"/>
      <c r="X220" s="286"/>
      <c r="Y220" s="286"/>
      <c r="Z220" s="160" t="str">
        <f>IF($D220="","",IF(AND($AF220&gt;=100,$AF220&lt;200),IF($E220="","",VLOOKUP($E220,Opto_Req!$W$2:$X$3,2)),IF(AND($AF220&gt;=200,$AF220&lt;500),VLOOKUP($AF220,Opto_Req!$A$2:$L$14,9),"")))</f>
        <v/>
      </c>
      <c r="AA220" s="160" t="str">
        <f>IF($D220="","",VLOOKUP($AF220,Opto_Req!$A$2:$L$14,11))</f>
        <v/>
      </c>
      <c r="AB220" s="160" t="str">
        <f>IF(OR($D220="",$F220="",$AC220="",GlobalParameters!$C$12=""),"",IF(AND($AF220&gt;=100,$AF220&lt;500),MIN(VLOOKUP($AF220,Opto_Req!$A$2:$M$14,12),$AC220-VLOOKUP($AF220,Opto_Req!$A$2:$M$14,13)),IF(AND($AF220&gt;=500,$AF220&lt;600),$AC220,"")))</f>
        <v/>
      </c>
      <c r="AC220" s="283"/>
      <c r="AD220" s="283"/>
      <c r="AE220" s="159"/>
      <c r="AF220" s="134" t="e">
        <f>VLOOKUP($D220,Opto_Req!$P$2:$Q$6,2)+IF(VLOOKUP($D220,Opto_Req!$P$2:$Q$6,2)=100,VLOOKUP($F220,Opto_Req!$R$2:$S$4,2)+VLOOKUP(GlobalParameters!$C$12,Opto_Req!$T$2:$U$4,2),0)</f>
        <v>#N/A</v>
      </c>
    </row>
    <row r="221" spans="1:32" x14ac:dyDescent="0.25">
      <c r="A221" s="133"/>
      <c r="B221" s="283"/>
      <c r="C221" s="283"/>
      <c r="D221" s="284"/>
      <c r="E221" s="284"/>
      <c r="F221" s="284"/>
      <c r="G221" s="287"/>
      <c r="H221" s="166" t="str">
        <f t="shared" si="14"/>
        <v/>
      </c>
      <c r="I221" s="156" t="str">
        <f>IF(OR($D221="",$F221=""),"",VLOOKUP($AF221,Opto_Req!$A$2:$L$814,5))</f>
        <v/>
      </c>
      <c r="J221" s="285"/>
      <c r="K221" s="155" t="str">
        <f t="shared" si="15"/>
        <v/>
      </c>
      <c r="L221" s="156" t="str">
        <f>IF($D221="","",VLOOKUP($AF221,Opto_Req!$A$2:$L$14,8))</f>
        <v/>
      </c>
      <c r="M221" s="287"/>
      <c r="N221" s="166" t="str">
        <f>IF(OR($D221="",$X221="",$O221=""),"",IF($AF221&gt;=200,IF($S221&lt;=$AA221,$X221*$O221,IF(AND($S221&gt;$AA221,$S221&lt;=$AB221),MAX($O221*($X221-(VLOOKUP($AF221,Opto_Req!$A$2:$L$14,10)*($S221-$AA221))),0),0)),""))</f>
        <v/>
      </c>
      <c r="O221" s="156" t="str">
        <f>IF($D221="","",VLOOKUP($AF221,Opto_Req!$A$2:$L$14,7))</f>
        <v/>
      </c>
      <c r="P221" s="286"/>
      <c r="Q221" s="162" t="str">
        <f t="shared" si="16"/>
        <v/>
      </c>
      <c r="R221" s="156" t="str">
        <f>IF(OR($D221="",$F221=""),"",VLOOKUP($AF221,Opto_Req!$A$2:$L$14,6))</f>
        <v/>
      </c>
      <c r="S221" s="157" t="str">
        <f t="shared" si="13"/>
        <v/>
      </c>
      <c r="T221" s="158" t="str">
        <f>IF(OR($D221="",$F221="",GlobalParameters!$C$12=""),"",$AB221)</f>
        <v/>
      </c>
      <c r="U221" s="159"/>
      <c r="V221" s="286"/>
      <c r="W221" s="283"/>
      <c r="X221" s="286"/>
      <c r="Y221" s="286"/>
      <c r="Z221" s="160" t="str">
        <f>IF($D221="","",IF(AND($AF221&gt;=100,$AF221&lt;200),IF($E221="","",VLOOKUP($E221,Opto_Req!$W$2:$X$3,2)),IF(AND($AF221&gt;=200,$AF221&lt;500),VLOOKUP($AF221,Opto_Req!$A$2:$L$14,9),"")))</f>
        <v/>
      </c>
      <c r="AA221" s="160" t="str">
        <f>IF($D221="","",VLOOKUP($AF221,Opto_Req!$A$2:$L$14,11))</f>
        <v/>
      </c>
      <c r="AB221" s="160" t="str">
        <f>IF(OR($D221="",$F221="",$AC221="",GlobalParameters!$C$12=""),"",IF(AND($AF221&gt;=100,$AF221&lt;500),MIN(VLOOKUP($AF221,Opto_Req!$A$2:$M$14,12),$AC221-VLOOKUP($AF221,Opto_Req!$A$2:$M$14,13)),IF(AND($AF221&gt;=500,$AF221&lt;600),$AC221,"")))</f>
        <v/>
      </c>
      <c r="AC221" s="283"/>
      <c r="AD221" s="283"/>
      <c r="AE221" s="159"/>
      <c r="AF221" s="134" t="e">
        <f>VLOOKUP($D221,Opto_Req!$P$2:$Q$6,2)+IF(VLOOKUP($D221,Opto_Req!$P$2:$Q$6,2)=100,VLOOKUP($F221,Opto_Req!$R$2:$S$4,2)+VLOOKUP(GlobalParameters!$C$12,Opto_Req!$T$2:$U$4,2),0)</f>
        <v>#N/A</v>
      </c>
    </row>
    <row r="222" spans="1:32" x14ac:dyDescent="0.25">
      <c r="A222" s="133"/>
      <c r="B222" s="283"/>
      <c r="C222" s="283"/>
      <c r="D222" s="284"/>
      <c r="E222" s="284"/>
      <c r="F222" s="284"/>
      <c r="G222" s="287"/>
      <c r="H222" s="166" t="str">
        <f t="shared" si="14"/>
        <v/>
      </c>
      <c r="I222" s="156" t="str">
        <f>IF(OR($D222="",$F222=""),"",VLOOKUP($AF222,Opto_Req!$A$2:$L$814,5))</f>
        <v/>
      </c>
      <c r="J222" s="285"/>
      <c r="K222" s="155" t="str">
        <f t="shared" si="15"/>
        <v/>
      </c>
      <c r="L222" s="156" t="str">
        <f>IF($D222="","",VLOOKUP($AF222,Opto_Req!$A$2:$L$14,8))</f>
        <v/>
      </c>
      <c r="M222" s="287"/>
      <c r="N222" s="166" t="str">
        <f>IF(OR($D222="",$X222="",$O222=""),"",IF($AF222&gt;=200,IF($S222&lt;=$AA222,$X222*$O222,IF(AND($S222&gt;$AA222,$S222&lt;=$AB222),MAX($O222*($X222-(VLOOKUP($AF222,Opto_Req!$A$2:$L$14,10)*($S222-$AA222))),0),0)),""))</f>
        <v/>
      </c>
      <c r="O222" s="156" t="str">
        <f>IF($D222="","",VLOOKUP($AF222,Opto_Req!$A$2:$L$14,7))</f>
        <v/>
      </c>
      <c r="P222" s="286"/>
      <c r="Q222" s="162" t="str">
        <f t="shared" si="16"/>
        <v/>
      </c>
      <c r="R222" s="156" t="str">
        <f>IF(OR($D222="",$F222=""),"",VLOOKUP($AF222,Opto_Req!$A$2:$L$14,6))</f>
        <v/>
      </c>
      <c r="S222" s="157" t="str">
        <f t="shared" si="13"/>
        <v/>
      </c>
      <c r="T222" s="158" t="str">
        <f>IF(OR($D222="",$F222="",GlobalParameters!$C$12=""),"",$AB222)</f>
        <v/>
      </c>
      <c r="U222" s="159"/>
      <c r="V222" s="286"/>
      <c r="W222" s="283"/>
      <c r="X222" s="286"/>
      <c r="Y222" s="286"/>
      <c r="Z222" s="160" t="str">
        <f>IF($D222="","",IF(AND($AF222&gt;=100,$AF222&lt;200),IF($E222="","",VLOOKUP($E222,Opto_Req!$W$2:$X$3,2)),IF(AND($AF222&gt;=200,$AF222&lt;500),VLOOKUP($AF222,Opto_Req!$A$2:$L$14,9),"")))</f>
        <v/>
      </c>
      <c r="AA222" s="160" t="str">
        <f>IF($D222="","",VLOOKUP($AF222,Opto_Req!$A$2:$L$14,11))</f>
        <v/>
      </c>
      <c r="AB222" s="160" t="str">
        <f>IF(OR($D222="",$F222="",$AC222="",GlobalParameters!$C$12=""),"",IF(AND($AF222&gt;=100,$AF222&lt;500),MIN(VLOOKUP($AF222,Opto_Req!$A$2:$M$14,12),$AC222-VLOOKUP($AF222,Opto_Req!$A$2:$M$14,13)),IF(AND($AF222&gt;=500,$AF222&lt;600),$AC222,"")))</f>
        <v/>
      </c>
      <c r="AC222" s="283"/>
      <c r="AD222" s="283"/>
      <c r="AE222" s="159"/>
      <c r="AF222" s="134" t="e">
        <f>VLOOKUP($D222,Opto_Req!$P$2:$Q$6,2)+IF(VLOOKUP($D222,Opto_Req!$P$2:$Q$6,2)=100,VLOOKUP($F222,Opto_Req!$R$2:$S$4,2)+VLOOKUP(GlobalParameters!$C$12,Opto_Req!$T$2:$U$4,2),0)</f>
        <v>#N/A</v>
      </c>
    </row>
    <row r="223" spans="1:32" x14ac:dyDescent="0.25">
      <c r="A223" s="133"/>
      <c r="B223" s="283"/>
      <c r="C223" s="283"/>
      <c r="D223" s="284"/>
      <c r="E223" s="284"/>
      <c r="F223" s="284"/>
      <c r="G223" s="287"/>
      <c r="H223" s="166" t="str">
        <f t="shared" si="14"/>
        <v/>
      </c>
      <c r="I223" s="156" t="str">
        <f>IF(OR($D223="",$F223=""),"",VLOOKUP($AF223,Opto_Req!$A$2:$L$814,5))</f>
        <v/>
      </c>
      <c r="J223" s="285"/>
      <c r="K223" s="155" t="str">
        <f t="shared" si="15"/>
        <v/>
      </c>
      <c r="L223" s="156" t="str">
        <f>IF($D223="","",VLOOKUP($AF223,Opto_Req!$A$2:$L$14,8))</f>
        <v/>
      </c>
      <c r="M223" s="287"/>
      <c r="N223" s="166" t="str">
        <f>IF(OR($D223="",$X223="",$O223=""),"",IF($AF223&gt;=200,IF($S223&lt;=$AA223,$X223*$O223,IF(AND($S223&gt;$AA223,$S223&lt;=$AB223),MAX($O223*($X223-(VLOOKUP($AF223,Opto_Req!$A$2:$L$14,10)*($S223-$AA223))),0),0)),""))</f>
        <v/>
      </c>
      <c r="O223" s="156" t="str">
        <f>IF($D223="","",VLOOKUP($AF223,Opto_Req!$A$2:$L$14,7))</f>
        <v/>
      </c>
      <c r="P223" s="286"/>
      <c r="Q223" s="162" t="str">
        <f t="shared" si="16"/>
        <v/>
      </c>
      <c r="R223" s="156" t="str">
        <f>IF(OR($D223="",$F223=""),"",VLOOKUP($AF223,Opto_Req!$A$2:$L$14,6))</f>
        <v/>
      </c>
      <c r="S223" s="157" t="str">
        <f t="shared" si="13"/>
        <v/>
      </c>
      <c r="T223" s="158" t="str">
        <f>IF(OR($D223="",$F223="",GlobalParameters!$C$12=""),"",$AB223)</f>
        <v/>
      </c>
      <c r="U223" s="159"/>
      <c r="V223" s="286"/>
      <c r="W223" s="283"/>
      <c r="X223" s="286"/>
      <c r="Y223" s="286"/>
      <c r="Z223" s="160" t="str">
        <f>IF($D223="","",IF(AND($AF223&gt;=100,$AF223&lt;200),IF($E223="","",VLOOKUP($E223,Opto_Req!$W$2:$X$3,2)),IF(AND($AF223&gt;=200,$AF223&lt;500),VLOOKUP($AF223,Opto_Req!$A$2:$L$14,9),"")))</f>
        <v/>
      </c>
      <c r="AA223" s="160" t="str">
        <f>IF($D223="","",VLOOKUP($AF223,Opto_Req!$A$2:$L$14,11))</f>
        <v/>
      </c>
      <c r="AB223" s="160" t="str">
        <f>IF(OR($D223="",$F223="",$AC223="",GlobalParameters!$C$12=""),"",IF(AND($AF223&gt;=100,$AF223&lt;500),MIN(VLOOKUP($AF223,Opto_Req!$A$2:$M$14,12),$AC223-VLOOKUP($AF223,Opto_Req!$A$2:$M$14,13)),IF(AND($AF223&gt;=500,$AF223&lt;600),$AC223,"")))</f>
        <v/>
      </c>
      <c r="AC223" s="283"/>
      <c r="AD223" s="283"/>
      <c r="AE223" s="159"/>
      <c r="AF223" s="134" t="e">
        <f>VLOOKUP($D223,Opto_Req!$P$2:$Q$6,2)+IF(VLOOKUP($D223,Opto_Req!$P$2:$Q$6,2)=100,VLOOKUP($F223,Opto_Req!$R$2:$S$4,2)+VLOOKUP(GlobalParameters!$C$12,Opto_Req!$T$2:$U$4,2),0)</f>
        <v>#N/A</v>
      </c>
    </row>
    <row r="224" spans="1:32" x14ac:dyDescent="0.25">
      <c r="A224" s="133"/>
      <c r="B224" s="283"/>
      <c r="C224" s="283"/>
      <c r="D224" s="284"/>
      <c r="E224" s="284"/>
      <c r="F224" s="284"/>
      <c r="G224" s="287"/>
      <c r="H224" s="166" t="str">
        <f t="shared" si="14"/>
        <v/>
      </c>
      <c r="I224" s="156" t="str">
        <f>IF(OR($D224="",$F224=""),"",VLOOKUP($AF224,Opto_Req!$A$2:$L$814,5))</f>
        <v/>
      </c>
      <c r="J224" s="285"/>
      <c r="K224" s="155" t="str">
        <f t="shared" si="15"/>
        <v/>
      </c>
      <c r="L224" s="156" t="str">
        <f>IF($D224="","",VLOOKUP($AF224,Opto_Req!$A$2:$L$14,8))</f>
        <v/>
      </c>
      <c r="M224" s="287"/>
      <c r="N224" s="166" t="str">
        <f>IF(OR($D224="",$X224="",$O224=""),"",IF($AF224&gt;=200,IF($S224&lt;=$AA224,$X224*$O224,IF(AND($S224&gt;$AA224,$S224&lt;=$AB224),MAX($O224*($X224-(VLOOKUP($AF224,Opto_Req!$A$2:$L$14,10)*($S224-$AA224))),0),0)),""))</f>
        <v/>
      </c>
      <c r="O224" s="156" t="str">
        <f>IF($D224="","",VLOOKUP($AF224,Opto_Req!$A$2:$L$14,7))</f>
        <v/>
      </c>
      <c r="P224" s="286"/>
      <c r="Q224" s="162" t="str">
        <f t="shared" si="16"/>
        <v/>
      </c>
      <c r="R224" s="156" t="str">
        <f>IF(OR($D224="",$F224=""),"",VLOOKUP($AF224,Opto_Req!$A$2:$L$14,6))</f>
        <v/>
      </c>
      <c r="S224" s="157" t="str">
        <f t="shared" si="13"/>
        <v/>
      </c>
      <c r="T224" s="158" t="str">
        <f>IF(OR($D224="",$F224="",GlobalParameters!$C$12=""),"",$AB224)</f>
        <v/>
      </c>
      <c r="U224" s="159"/>
      <c r="V224" s="286"/>
      <c r="W224" s="283"/>
      <c r="X224" s="286"/>
      <c r="Y224" s="286"/>
      <c r="Z224" s="160" t="str">
        <f>IF($D224="","",IF(AND($AF224&gt;=100,$AF224&lt;200),IF($E224="","",VLOOKUP($E224,Opto_Req!$W$2:$X$3,2)),IF(AND($AF224&gt;=200,$AF224&lt;500),VLOOKUP($AF224,Opto_Req!$A$2:$L$14,9),"")))</f>
        <v/>
      </c>
      <c r="AA224" s="160" t="str">
        <f>IF($D224="","",VLOOKUP($AF224,Opto_Req!$A$2:$L$14,11))</f>
        <v/>
      </c>
      <c r="AB224" s="160" t="str">
        <f>IF(OR($D224="",$F224="",$AC224="",GlobalParameters!$C$12=""),"",IF(AND($AF224&gt;=100,$AF224&lt;500),MIN(VLOOKUP($AF224,Opto_Req!$A$2:$M$14,12),$AC224-VLOOKUP($AF224,Opto_Req!$A$2:$M$14,13)),IF(AND($AF224&gt;=500,$AF224&lt;600),$AC224,"")))</f>
        <v/>
      </c>
      <c r="AC224" s="283"/>
      <c r="AD224" s="283"/>
      <c r="AE224" s="159"/>
      <c r="AF224" s="134" t="e">
        <f>VLOOKUP($D224,Opto_Req!$P$2:$Q$6,2)+IF(VLOOKUP($D224,Opto_Req!$P$2:$Q$6,2)=100,VLOOKUP($F224,Opto_Req!$R$2:$S$4,2)+VLOOKUP(GlobalParameters!$C$12,Opto_Req!$T$2:$U$4,2),0)</f>
        <v>#N/A</v>
      </c>
    </row>
    <row r="225" spans="1:32" x14ac:dyDescent="0.25">
      <c r="A225" s="133"/>
      <c r="B225" s="283"/>
      <c r="C225" s="283"/>
      <c r="D225" s="284"/>
      <c r="E225" s="284"/>
      <c r="F225" s="284"/>
      <c r="G225" s="287"/>
      <c r="H225" s="166" t="str">
        <f t="shared" si="14"/>
        <v/>
      </c>
      <c r="I225" s="156" t="str">
        <f>IF(OR($D225="",$F225=""),"",VLOOKUP($AF225,Opto_Req!$A$2:$L$814,5))</f>
        <v/>
      </c>
      <c r="J225" s="285"/>
      <c r="K225" s="155" t="str">
        <f t="shared" si="15"/>
        <v/>
      </c>
      <c r="L225" s="156" t="str">
        <f>IF($D225="","",VLOOKUP($AF225,Opto_Req!$A$2:$L$14,8))</f>
        <v/>
      </c>
      <c r="M225" s="287"/>
      <c r="N225" s="166" t="str">
        <f>IF(OR($D225="",$X225="",$O225=""),"",IF($AF225&gt;=200,IF($S225&lt;=$AA225,$X225*$O225,IF(AND($S225&gt;$AA225,$S225&lt;=$AB225),MAX($O225*($X225-(VLOOKUP($AF225,Opto_Req!$A$2:$L$14,10)*($S225-$AA225))),0),0)),""))</f>
        <v/>
      </c>
      <c r="O225" s="156" t="str">
        <f>IF($D225="","",VLOOKUP($AF225,Opto_Req!$A$2:$L$14,7))</f>
        <v/>
      </c>
      <c r="P225" s="286"/>
      <c r="Q225" s="162" t="str">
        <f t="shared" si="16"/>
        <v/>
      </c>
      <c r="R225" s="156" t="str">
        <f>IF(OR($D225="",$F225=""),"",VLOOKUP($AF225,Opto_Req!$A$2:$L$14,6))</f>
        <v/>
      </c>
      <c r="S225" s="157" t="str">
        <f t="shared" si="13"/>
        <v/>
      </c>
      <c r="T225" s="158" t="str">
        <f>IF(OR($D225="",$F225="",GlobalParameters!$C$12=""),"",$AB225)</f>
        <v/>
      </c>
      <c r="U225" s="159"/>
      <c r="V225" s="286"/>
      <c r="W225" s="283"/>
      <c r="X225" s="286"/>
      <c r="Y225" s="286"/>
      <c r="Z225" s="160" t="str">
        <f>IF($D225="","",IF(AND($AF225&gt;=100,$AF225&lt;200),IF($E225="","",VLOOKUP($E225,Opto_Req!$W$2:$X$3,2)),IF(AND($AF225&gt;=200,$AF225&lt;500),VLOOKUP($AF225,Opto_Req!$A$2:$L$14,9),"")))</f>
        <v/>
      </c>
      <c r="AA225" s="160" t="str">
        <f>IF($D225="","",VLOOKUP($AF225,Opto_Req!$A$2:$L$14,11))</f>
        <v/>
      </c>
      <c r="AB225" s="160" t="str">
        <f>IF(OR($D225="",$F225="",$AC225="",GlobalParameters!$C$12=""),"",IF(AND($AF225&gt;=100,$AF225&lt;500),MIN(VLOOKUP($AF225,Opto_Req!$A$2:$M$14,12),$AC225-VLOOKUP($AF225,Opto_Req!$A$2:$M$14,13)),IF(AND($AF225&gt;=500,$AF225&lt;600),$AC225,"")))</f>
        <v/>
      </c>
      <c r="AC225" s="283"/>
      <c r="AD225" s="283"/>
      <c r="AE225" s="159"/>
      <c r="AF225" s="134" t="e">
        <f>VLOOKUP($D225,Opto_Req!$P$2:$Q$6,2)+IF(VLOOKUP($D225,Opto_Req!$P$2:$Q$6,2)=100,VLOOKUP($F225,Opto_Req!$R$2:$S$4,2)+VLOOKUP(GlobalParameters!$C$12,Opto_Req!$T$2:$U$4,2),0)</f>
        <v>#N/A</v>
      </c>
    </row>
    <row r="226" spans="1:32" x14ac:dyDescent="0.25">
      <c r="A226" s="133"/>
      <c r="B226" s="283"/>
      <c r="C226" s="283"/>
      <c r="D226" s="284"/>
      <c r="E226" s="284"/>
      <c r="F226" s="284"/>
      <c r="G226" s="287"/>
      <c r="H226" s="166" t="str">
        <f t="shared" si="14"/>
        <v/>
      </c>
      <c r="I226" s="156" t="str">
        <f>IF(OR($D226="",$F226=""),"",VLOOKUP($AF226,Opto_Req!$A$2:$L$814,5))</f>
        <v/>
      </c>
      <c r="J226" s="285"/>
      <c r="K226" s="155" t="str">
        <f t="shared" si="15"/>
        <v/>
      </c>
      <c r="L226" s="156" t="str">
        <f>IF($D226="","",VLOOKUP($AF226,Opto_Req!$A$2:$L$14,8))</f>
        <v/>
      </c>
      <c r="M226" s="287"/>
      <c r="N226" s="166" t="str">
        <f>IF(OR($D226="",$X226="",$O226=""),"",IF($AF226&gt;=200,IF($S226&lt;=$AA226,$X226*$O226,IF(AND($S226&gt;$AA226,$S226&lt;=$AB226),MAX($O226*($X226-(VLOOKUP($AF226,Opto_Req!$A$2:$L$14,10)*($S226-$AA226))),0),0)),""))</f>
        <v/>
      </c>
      <c r="O226" s="156" t="str">
        <f>IF($D226="","",VLOOKUP($AF226,Opto_Req!$A$2:$L$14,7))</f>
        <v/>
      </c>
      <c r="P226" s="286"/>
      <c r="Q226" s="162" t="str">
        <f t="shared" si="16"/>
        <v/>
      </c>
      <c r="R226" s="156" t="str">
        <f>IF(OR($D226="",$F226=""),"",VLOOKUP($AF226,Opto_Req!$A$2:$L$14,6))</f>
        <v/>
      </c>
      <c r="S226" s="157" t="str">
        <f t="shared" si="13"/>
        <v/>
      </c>
      <c r="T226" s="158" t="str">
        <f>IF(OR($D226="",$F226="",GlobalParameters!$C$12=""),"",$AB226)</f>
        <v/>
      </c>
      <c r="U226" s="159"/>
      <c r="V226" s="286"/>
      <c r="W226" s="283"/>
      <c r="X226" s="286"/>
      <c r="Y226" s="286"/>
      <c r="Z226" s="160" t="str">
        <f>IF($D226="","",IF(AND($AF226&gt;=100,$AF226&lt;200),IF($E226="","",VLOOKUP($E226,Opto_Req!$W$2:$X$3,2)),IF(AND($AF226&gt;=200,$AF226&lt;500),VLOOKUP($AF226,Opto_Req!$A$2:$L$14,9),"")))</f>
        <v/>
      </c>
      <c r="AA226" s="160" t="str">
        <f>IF($D226="","",VLOOKUP($AF226,Opto_Req!$A$2:$L$14,11))</f>
        <v/>
      </c>
      <c r="AB226" s="160" t="str">
        <f>IF(OR($D226="",$F226="",$AC226="",GlobalParameters!$C$12=""),"",IF(AND($AF226&gt;=100,$AF226&lt;500),MIN(VLOOKUP($AF226,Opto_Req!$A$2:$M$14,12),$AC226-VLOOKUP($AF226,Opto_Req!$A$2:$M$14,13)),IF(AND($AF226&gt;=500,$AF226&lt;600),$AC226,"")))</f>
        <v/>
      </c>
      <c r="AC226" s="283"/>
      <c r="AD226" s="283"/>
      <c r="AE226" s="159"/>
      <c r="AF226" s="134" t="e">
        <f>VLOOKUP($D226,Opto_Req!$P$2:$Q$6,2)+IF(VLOOKUP($D226,Opto_Req!$P$2:$Q$6,2)=100,VLOOKUP($F226,Opto_Req!$R$2:$S$4,2)+VLOOKUP(GlobalParameters!$C$12,Opto_Req!$T$2:$U$4,2),0)</f>
        <v>#N/A</v>
      </c>
    </row>
    <row r="227" spans="1:32" x14ac:dyDescent="0.25">
      <c r="A227" s="133"/>
      <c r="B227" s="283"/>
      <c r="C227" s="283"/>
      <c r="D227" s="284"/>
      <c r="E227" s="284"/>
      <c r="F227" s="284"/>
      <c r="G227" s="287"/>
      <c r="H227" s="166" t="str">
        <f t="shared" si="14"/>
        <v/>
      </c>
      <c r="I227" s="156" t="str">
        <f>IF(OR($D227="",$F227=""),"",VLOOKUP($AF227,Opto_Req!$A$2:$L$814,5))</f>
        <v/>
      </c>
      <c r="J227" s="285"/>
      <c r="K227" s="155" t="str">
        <f t="shared" si="15"/>
        <v/>
      </c>
      <c r="L227" s="156" t="str">
        <f>IF($D227="","",VLOOKUP($AF227,Opto_Req!$A$2:$L$14,8))</f>
        <v/>
      </c>
      <c r="M227" s="287"/>
      <c r="N227" s="166" t="str">
        <f>IF(OR($D227="",$X227="",$O227=""),"",IF($AF227&gt;=200,IF($S227&lt;=$AA227,$X227*$O227,IF(AND($S227&gt;$AA227,$S227&lt;=$AB227),MAX($O227*($X227-(VLOOKUP($AF227,Opto_Req!$A$2:$L$14,10)*($S227-$AA227))),0),0)),""))</f>
        <v/>
      </c>
      <c r="O227" s="156" t="str">
        <f>IF($D227="","",VLOOKUP($AF227,Opto_Req!$A$2:$L$14,7))</f>
        <v/>
      </c>
      <c r="P227" s="286"/>
      <c r="Q227" s="162" t="str">
        <f t="shared" si="16"/>
        <v/>
      </c>
      <c r="R227" s="156" t="str">
        <f>IF(OR($D227="",$F227=""),"",VLOOKUP($AF227,Opto_Req!$A$2:$L$14,6))</f>
        <v/>
      </c>
      <c r="S227" s="157" t="str">
        <f t="shared" ref="S227:S290" si="17">IF($D227="","",$L$6+AD227)</f>
        <v/>
      </c>
      <c r="T227" s="158" t="str">
        <f>IF(OR($D227="",$F227="",GlobalParameters!$C$12=""),"",$AB227)</f>
        <v/>
      </c>
      <c r="U227" s="159"/>
      <c r="V227" s="286"/>
      <c r="W227" s="283"/>
      <c r="X227" s="286"/>
      <c r="Y227" s="286"/>
      <c r="Z227" s="160" t="str">
        <f>IF($D227="","",IF(AND($AF227&gt;=100,$AF227&lt;200),IF($E227="","",VLOOKUP($E227,Opto_Req!$W$2:$X$3,2)),IF(AND($AF227&gt;=200,$AF227&lt;500),VLOOKUP($AF227,Opto_Req!$A$2:$L$14,9),"")))</f>
        <v/>
      </c>
      <c r="AA227" s="160" t="str">
        <f>IF($D227="","",VLOOKUP($AF227,Opto_Req!$A$2:$L$14,11))</f>
        <v/>
      </c>
      <c r="AB227" s="160" t="str">
        <f>IF(OR($D227="",$F227="",$AC227="",GlobalParameters!$C$12=""),"",IF(AND($AF227&gt;=100,$AF227&lt;500),MIN(VLOOKUP($AF227,Opto_Req!$A$2:$M$14,12),$AC227-VLOOKUP($AF227,Opto_Req!$A$2:$M$14,13)),IF(AND($AF227&gt;=500,$AF227&lt;600),$AC227,"")))</f>
        <v/>
      </c>
      <c r="AC227" s="283"/>
      <c r="AD227" s="283"/>
      <c r="AE227" s="159"/>
      <c r="AF227" s="134" t="e">
        <f>VLOOKUP($D227,Opto_Req!$P$2:$Q$6,2)+IF(VLOOKUP($D227,Opto_Req!$P$2:$Q$6,2)=100,VLOOKUP($F227,Opto_Req!$R$2:$S$4,2)+VLOOKUP(GlobalParameters!$C$12,Opto_Req!$T$2:$U$4,2),0)</f>
        <v>#N/A</v>
      </c>
    </row>
    <row r="228" spans="1:32" x14ac:dyDescent="0.25">
      <c r="A228" s="133"/>
      <c r="B228" s="283"/>
      <c r="C228" s="283"/>
      <c r="D228" s="284"/>
      <c r="E228" s="284"/>
      <c r="F228" s="284"/>
      <c r="G228" s="287"/>
      <c r="H228" s="166" t="str">
        <f t="shared" si="14"/>
        <v/>
      </c>
      <c r="I228" s="156" t="str">
        <f>IF(OR($D228="",$F228=""),"",VLOOKUP($AF228,Opto_Req!$A$2:$L$814,5))</f>
        <v/>
      </c>
      <c r="J228" s="285"/>
      <c r="K228" s="155" t="str">
        <f t="shared" si="15"/>
        <v/>
      </c>
      <c r="L228" s="156" t="str">
        <f>IF($D228="","",VLOOKUP($AF228,Opto_Req!$A$2:$L$14,8))</f>
        <v/>
      </c>
      <c r="M228" s="287"/>
      <c r="N228" s="166" t="str">
        <f>IF(OR($D228="",$X228="",$O228=""),"",IF($AF228&gt;=200,IF($S228&lt;=$AA228,$X228*$O228,IF(AND($S228&gt;$AA228,$S228&lt;=$AB228),MAX($O228*($X228-(VLOOKUP($AF228,Opto_Req!$A$2:$L$14,10)*($S228-$AA228))),0),0)),""))</f>
        <v/>
      </c>
      <c r="O228" s="156" t="str">
        <f>IF($D228="","",VLOOKUP($AF228,Opto_Req!$A$2:$L$14,7))</f>
        <v/>
      </c>
      <c r="P228" s="286"/>
      <c r="Q228" s="162" t="str">
        <f t="shared" si="16"/>
        <v/>
      </c>
      <c r="R228" s="156" t="str">
        <f>IF(OR($D228="",$F228=""),"",VLOOKUP($AF228,Opto_Req!$A$2:$L$14,6))</f>
        <v/>
      </c>
      <c r="S228" s="157" t="str">
        <f t="shared" si="17"/>
        <v/>
      </c>
      <c r="T228" s="158" t="str">
        <f>IF(OR($D228="",$F228="",GlobalParameters!$C$12=""),"",$AB228)</f>
        <v/>
      </c>
      <c r="U228" s="159"/>
      <c r="V228" s="286"/>
      <c r="W228" s="283"/>
      <c r="X228" s="286"/>
      <c r="Y228" s="286"/>
      <c r="Z228" s="160" t="str">
        <f>IF($D228="","",IF(AND($AF228&gt;=100,$AF228&lt;200),IF($E228="","",VLOOKUP($E228,Opto_Req!$W$2:$X$3,2)),IF(AND($AF228&gt;=200,$AF228&lt;500),VLOOKUP($AF228,Opto_Req!$A$2:$L$14,9),"")))</f>
        <v/>
      </c>
      <c r="AA228" s="160" t="str">
        <f>IF($D228="","",VLOOKUP($AF228,Opto_Req!$A$2:$L$14,11))</f>
        <v/>
      </c>
      <c r="AB228" s="160" t="str">
        <f>IF(OR($D228="",$F228="",$AC228="",GlobalParameters!$C$12=""),"",IF(AND($AF228&gt;=100,$AF228&lt;500),MIN(VLOOKUP($AF228,Opto_Req!$A$2:$M$14,12),$AC228-VLOOKUP($AF228,Opto_Req!$A$2:$M$14,13)),IF(AND($AF228&gt;=500,$AF228&lt;600),$AC228,"")))</f>
        <v/>
      </c>
      <c r="AC228" s="283"/>
      <c r="AD228" s="283"/>
      <c r="AE228" s="159"/>
      <c r="AF228" s="134" t="e">
        <f>VLOOKUP($D228,Opto_Req!$P$2:$Q$6,2)+IF(VLOOKUP($D228,Opto_Req!$P$2:$Q$6,2)=100,VLOOKUP($F228,Opto_Req!$R$2:$S$4,2)+VLOOKUP(GlobalParameters!$C$12,Opto_Req!$T$2:$U$4,2),0)</f>
        <v>#N/A</v>
      </c>
    </row>
    <row r="229" spans="1:32" x14ac:dyDescent="0.25">
      <c r="A229" s="133"/>
      <c r="B229" s="283"/>
      <c r="C229" s="283"/>
      <c r="D229" s="284"/>
      <c r="E229" s="284"/>
      <c r="F229" s="284"/>
      <c r="G229" s="287"/>
      <c r="H229" s="166" t="str">
        <f t="shared" si="14"/>
        <v/>
      </c>
      <c r="I229" s="156" t="str">
        <f>IF(OR($D229="",$F229=""),"",VLOOKUP($AF229,Opto_Req!$A$2:$L$814,5))</f>
        <v/>
      </c>
      <c r="J229" s="285"/>
      <c r="K229" s="155" t="str">
        <f t="shared" si="15"/>
        <v/>
      </c>
      <c r="L229" s="156" t="str">
        <f>IF($D229="","",VLOOKUP($AF229,Opto_Req!$A$2:$L$14,8))</f>
        <v/>
      </c>
      <c r="M229" s="287"/>
      <c r="N229" s="166" t="str">
        <f>IF(OR($D229="",$X229="",$O229=""),"",IF($AF229&gt;=200,IF($S229&lt;=$AA229,$X229*$O229,IF(AND($S229&gt;$AA229,$S229&lt;=$AB229),MAX($O229*($X229-(VLOOKUP($AF229,Opto_Req!$A$2:$L$14,10)*($S229-$AA229))),0),0)),""))</f>
        <v/>
      </c>
      <c r="O229" s="156" t="str">
        <f>IF($D229="","",VLOOKUP($AF229,Opto_Req!$A$2:$L$14,7))</f>
        <v/>
      </c>
      <c r="P229" s="286"/>
      <c r="Q229" s="162" t="str">
        <f t="shared" si="16"/>
        <v/>
      </c>
      <c r="R229" s="156" t="str">
        <f>IF(OR($D229="",$F229=""),"",VLOOKUP($AF229,Opto_Req!$A$2:$L$14,6))</f>
        <v/>
      </c>
      <c r="S229" s="157" t="str">
        <f t="shared" si="17"/>
        <v/>
      </c>
      <c r="T229" s="158" t="str">
        <f>IF(OR($D229="",$F229="",GlobalParameters!$C$12=""),"",$AB229)</f>
        <v/>
      </c>
      <c r="U229" s="159"/>
      <c r="V229" s="286"/>
      <c r="W229" s="283"/>
      <c r="X229" s="286"/>
      <c r="Y229" s="286"/>
      <c r="Z229" s="160" t="str">
        <f>IF($D229="","",IF(AND($AF229&gt;=100,$AF229&lt;200),IF($E229="","",VLOOKUP($E229,Opto_Req!$W$2:$X$3,2)),IF(AND($AF229&gt;=200,$AF229&lt;500),VLOOKUP($AF229,Opto_Req!$A$2:$L$14,9),"")))</f>
        <v/>
      </c>
      <c r="AA229" s="160" t="str">
        <f>IF($D229="","",VLOOKUP($AF229,Opto_Req!$A$2:$L$14,11))</f>
        <v/>
      </c>
      <c r="AB229" s="160" t="str">
        <f>IF(OR($D229="",$F229="",$AC229="",GlobalParameters!$C$12=""),"",IF(AND($AF229&gt;=100,$AF229&lt;500),MIN(VLOOKUP($AF229,Opto_Req!$A$2:$M$14,12),$AC229-VLOOKUP($AF229,Opto_Req!$A$2:$M$14,13)),IF(AND($AF229&gt;=500,$AF229&lt;600),$AC229,"")))</f>
        <v/>
      </c>
      <c r="AC229" s="283"/>
      <c r="AD229" s="283"/>
      <c r="AE229" s="159"/>
      <c r="AF229" s="134" t="e">
        <f>VLOOKUP($D229,Opto_Req!$P$2:$Q$6,2)+IF(VLOOKUP($D229,Opto_Req!$P$2:$Q$6,2)=100,VLOOKUP($F229,Opto_Req!$R$2:$S$4,2)+VLOOKUP(GlobalParameters!$C$12,Opto_Req!$T$2:$U$4,2),0)</f>
        <v>#N/A</v>
      </c>
    </row>
    <row r="230" spans="1:32" x14ac:dyDescent="0.25">
      <c r="A230" s="133"/>
      <c r="B230" s="283"/>
      <c r="C230" s="283"/>
      <c r="D230" s="284"/>
      <c r="E230" s="284"/>
      <c r="F230" s="284"/>
      <c r="G230" s="287"/>
      <c r="H230" s="166" t="str">
        <f t="shared" si="14"/>
        <v/>
      </c>
      <c r="I230" s="156" t="str">
        <f>IF(OR($D230="",$F230=""),"",VLOOKUP($AF230,Opto_Req!$A$2:$L$814,5))</f>
        <v/>
      </c>
      <c r="J230" s="285"/>
      <c r="K230" s="155" t="str">
        <f t="shared" si="15"/>
        <v/>
      </c>
      <c r="L230" s="156" t="str">
        <f>IF($D230="","",VLOOKUP($AF230,Opto_Req!$A$2:$L$14,8))</f>
        <v/>
      </c>
      <c r="M230" s="287"/>
      <c r="N230" s="166" t="str">
        <f>IF(OR($D230="",$X230="",$O230=""),"",IF($AF230&gt;=200,IF($S230&lt;=$AA230,$X230*$O230,IF(AND($S230&gt;$AA230,$S230&lt;=$AB230),MAX($O230*($X230-(VLOOKUP($AF230,Opto_Req!$A$2:$L$14,10)*($S230-$AA230))),0),0)),""))</f>
        <v/>
      </c>
      <c r="O230" s="156" t="str">
        <f>IF($D230="","",VLOOKUP($AF230,Opto_Req!$A$2:$L$14,7))</f>
        <v/>
      </c>
      <c r="P230" s="286"/>
      <c r="Q230" s="162" t="str">
        <f t="shared" si="16"/>
        <v/>
      </c>
      <c r="R230" s="156" t="str">
        <f>IF(OR($D230="",$F230=""),"",VLOOKUP($AF230,Opto_Req!$A$2:$L$14,6))</f>
        <v/>
      </c>
      <c r="S230" s="157" t="str">
        <f t="shared" si="17"/>
        <v/>
      </c>
      <c r="T230" s="158" t="str">
        <f>IF(OR($D230="",$F230="",GlobalParameters!$C$12=""),"",$AB230)</f>
        <v/>
      </c>
      <c r="U230" s="159"/>
      <c r="V230" s="286"/>
      <c r="W230" s="283"/>
      <c r="X230" s="286"/>
      <c r="Y230" s="286"/>
      <c r="Z230" s="160" t="str">
        <f>IF($D230="","",IF(AND($AF230&gt;=100,$AF230&lt;200),IF($E230="","",VLOOKUP($E230,Opto_Req!$W$2:$X$3,2)),IF(AND($AF230&gt;=200,$AF230&lt;500),VLOOKUP($AF230,Opto_Req!$A$2:$L$14,9),"")))</f>
        <v/>
      </c>
      <c r="AA230" s="160" t="str">
        <f>IF($D230="","",VLOOKUP($AF230,Opto_Req!$A$2:$L$14,11))</f>
        <v/>
      </c>
      <c r="AB230" s="160" t="str">
        <f>IF(OR($D230="",$F230="",$AC230="",GlobalParameters!$C$12=""),"",IF(AND($AF230&gt;=100,$AF230&lt;500),MIN(VLOOKUP($AF230,Opto_Req!$A$2:$M$14,12),$AC230-VLOOKUP($AF230,Opto_Req!$A$2:$M$14,13)),IF(AND($AF230&gt;=500,$AF230&lt;600),$AC230,"")))</f>
        <v/>
      </c>
      <c r="AC230" s="283"/>
      <c r="AD230" s="283"/>
      <c r="AE230" s="159"/>
      <c r="AF230" s="134" t="e">
        <f>VLOOKUP($D230,Opto_Req!$P$2:$Q$6,2)+IF(VLOOKUP($D230,Opto_Req!$P$2:$Q$6,2)=100,VLOOKUP($F230,Opto_Req!$R$2:$S$4,2)+VLOOKUP(GlobalParameters!$C$12,Opto_Req!$T$2:$U$4,2),0)</f>
        <v>#N/A</v>
      </c>
    </row>
    <row r="231" spans="1:32" x14ac:dyDescent="0.25">
      <c r="A231" s="133"/>
      <c r="B231" s="283"/>
      <c r="C231" s="283"/>
      <c r="D231" s="284"/>
      <c r="E231" s="284"/>
      <c r="F231" s="284"/>
      <c r="G231" s="287"/>
      <c r="H231" s="166" t="str">
        <f t="shared" si="14"/>
        <v/>
      </c>
      <c r="I231" s="156" t="str">
        <f>IF(OR($D231="",$F231=""),"",VLOOKUP($AF231,Opto_Req!$A$2:$L$814,5))</f>
        <v/>
      </c>
      <c r="J231" s="285"/>
      <c r="K231" s="155" t="str">
        <f t="shared" si="15"/>
        <v/>
      </c>
      <c r="L231" s="156" t="str">
        <f>IF($D231="","",VLOOKUP($AF231,Opto_Req!$A$2:$L$14,8))</f>
        <v/>
      </c>
      <c r="M231" s="287"/>
      <c r="N231" s="166" t="str">
        <f>IF(OR($D231="",$X231="",$O231=""),"",IF($AF231&gt;=200,IF($S231&lt;=$AA231,$X231*$O231,IF(AND($S231&gt;$AA231,$S231&lt;=$AB231),MAX($O231*($X231-(VLOOKUP($AF231,Opto_Req!$A$2:$L$14,10)*($S231-$AA231))),0),0)),""))</f>
        <v/>
      </c>
      <c r="O231" s="156" t="str">
        <f>IF($D231="","",VLOOKUP($AF231,Opto_Req!$A$2:$L$14,7))</f>
        <v/>
      </c>
      <c r="P231" s="286"/>
      <c r="Q231" s="162" t="str">
        <f t="shared" si="16"/>
        <v/>
      </c>
      <c r="R231" s="156" t="str">
        <f>IF(OR($D231="",$F231=""),"",VLOOKUP($AF231,Opto_Req!$A$2:$L$14,6))</f>
        <v/>
      </c>
      <c r="S231" s="157" t="str">
        <f t="shared" si="17"/>
        <v/>
      </c>
      <c r="T231" s="158" t="str">
        <f>IF(OR($D231="",$F231="",GlobalParameters!$C$12=""),"",$AB231)</f>
        <v/>
      </c>
      <c r="U231" s="159"/>
      <c r="V231" s="286"/>
      <c r="W231" s="283"/>
      <c r="X231" s="286"/>
      <c r="Y231" s="286"/>
      <c r="Z231" s="160" t="str">
        <f>IF($D231="","",IF(AND($AF231&gt;=100,$AF231&lt;200),IF($E231="","",VLOOKUP($E231,Opto_Req!$W$2:$X$3,2)),IF(AND($AF231&gt;=200,$AF231&lt;500),VLOOKUP($AF231,Opto_Req!$A$2:$L$14,9),"")))</f>
        <v/>
      </c>
      <c r="AA231" s="160" t="str">
        <f>IF($D231="","",VLOOKUP($AF231,Opto_Req!$A$2:$L$14,11))</f>
        <v/>
      </c>
      <c r="AB231" s="160" t="str">
        <f>IF(OR($D231="",$F231="",$AC231="",GlobalParameters!$C$12=""),"",IF(AND($AF231&gt;=100,$AF231&lt;500),MIN(VLOOKUP($AF231,Opto_Req!$A$2:$M$14,12),$AC231-VLOOKUP($AF231,Opto_Req!$A$2:$M$14,13)),IF(AND($AF231&gt;=500,$AF231&lt;600),$AC231,"")))</f>
        <v/>
      </c>
      <c r="AC231" s="283"/>
      <c r="AD231" s="283"/>
      <c r="AE231" s="159"/>
      <c r="AF231" s="134" t="e">
        <f>VLOOKUP($D231,Opto_Req!$P$2:$Q$6,2)+IF(VLOOKUP($D231,Opto_Req!$P$2:$Q$6,2)=100,VLOOKUP($F231,Opto_Req!$R$2:$S$4,2)+VLOOKUP(GlobalParameters!$C$12,Opto_Req!$T$2:$U$4,2),0)</f>
        <v>#N/A</v>
      </c>
    </row>
    <row r="232" spans="1:32" x14ac:dyDescent="0.25">
      <c r="A232" s="133"/>
      <c r="B232" s="283"/>
      <c r="C232" s="283"/>
      <c r="D232" s="284"/>
      <c r="E232" s="284"/>
      <c r="F232" s="284"/>
      <c r="G232" s="287"/>
      <c r="H232" s="166" t="str">
        <f t="shared" si="14"/>
        <v/>
      </c>
      <c r="I232" s="156" t="str">
        <f>IF(OR($D232="",$F232=""),"",VLOOKUP($AF232,Opto_Req!$A$2:$L$814,5))</f>
        <v/>
      </c>
      <c r="J232" s="285"/>
      <c r="K232" s="155" t="str">
        <f t="shared" si="15"/>
        <v/>
      </c>
      <c r="L232" s="156" t="str">
        <f>IF($D232="","",VLOOKUP($AF232,Opto_Req!$A$2:$L$14,8))</f>
        <v/>
      </c>
      <c r="M232" s="287"/>
      <c r="N232" s="166" t="str">
        <f>IF(OR($D232="",$X232="",$O232=""),"",IF($AF232&gt;=200,IF($S232&lt;=$AA232,$X232*$O232,IF(AND($S232&gt;$AA232,$S232&lt;=$AB232),MAX($O232*($X232-(VLOOKUP($AF232,Opto_Req!$A$2:$L$14,10)*($S232-$AA232))),0),0)),""))</f>
        <v/>
      </c>
      <c r="O232" s="156" t="str">
        <f>IF($D232="","",VLOOKUP($AF232,Opto_Req!$A$2:$L$14,7))</f>
        <v/>
      </c>
      <c r="P232" s="286"/>
      <c r="Q232" s="162" t="str">
        <f t="shared" si="16"/>
        <v/>
      </c>
      <c r="R232" s="156" t="str">
        <f>IF(OR($D232="",$F232=""),"",VLOOKUP($AF232,Opto_Req!$A$2:$L$14,6))</f>
        <v/>
      </c>
      <c r="S232" s="157" t="str">
        <f t="shared" si="17"/>
        <v/>
      </c>
      <c r="T232" s="158" t="str">
        <f>IF(OR($D232="",$F232="",GlobalParameters!$C$12=""),"",$AB232)</f>
        <v/>
      </c>
      <c r="U232" s="159"/>
      <c r="V232" s="286"/>
      <c r="W232" s="283"/>
      <c r="X232" s="286"/>
      <c r="Y232" s="286"/>
      <c r="Z232" s="160" t="str">
        <f>IF($D232="","",IF(AND($AF232&gt;=100,$AF232&lt;200),IF($E232="","",VLOOKUP($E232,Opto_Req!$W$2:$X$3,2)),IF(AND($AF232&gt;=200,$AF232&lt;500),VLOOKUP($AF232,Opto_Req!$A$2:$L$14,9),"")))</f>
        <v/>
      </c>
      <c r="AA232" s="160" t="str">
        <f>IF($D232="","",VLOOKUP($AF232,Opto_Req!$A$2:$L$14,11))</f>
        <v/>
      </c>
      <c r="AB232" s="160" t="str">
        <f>IF(OR($D232="",$F232="",$AC232="",GlobalParameters!$C$12=""),"",IF(AND($AF232&gt;=100,$AF232&lt;500),MIN(VLOOKUP($AF232,Opto_Req!$A$2:$M$14,12),$AC232-VLOOKUP($AF232,Opto_Req!$A$2:$M$14,13)),IF(AND($AF232&gt;=500,$AF232&lt;600),$AC232,"")))</f>
        <v/>
      </c>
      <c r="AC232" s="283"/>
      <c r="AD232" s="283"/>
      <c r="AE232" s="159"/>
      <c r="AF232" s="134" t="e">
        <f>VLOOKUP($D232,Opto_Req!$P$2:$Q$6,2)+IF(VLOOKUP($D232,Opto_Req!$P$2:$Q$6,2)=100,VLOOKUP($F232,Opto_Req!$R$2:$S$4,2)+VLOOKUP(GlobalParameters!$C$12,Opto_Req!$T$2:$U$4,2),0)</f>
        <v>#N/A</v>
      </c>
    </row>
    <row r="233" spans="1:32" x14ac:dyDescent="0.25">
      <c r="A233" s="133"/>
      <c r="B233" s="283"/>
      <c r="C233" s="283"/>
      <c r="D233" s="284"/>
      <c r="E233" s="284"/>
      <c r="F233" s="284"/>
      <c r="G233" s="287"/>
      <c r="H233" s="166" t="str">
        <f t="shared" si="14"/>
        <v/>
      </c>
      <c r="I233" s="156" t="str">
        <f>IF(OR($D233="",$F233=""),"",VLOOKUP($AF233,Opto_Req!$A$2:$L$814,5))</f>
        <v/>
      </c>
      <c r="J233" s="285"/>
      <c r="K233" s="155" t="str">
        <f t="shared" si="15"/>
        <v/>
      </c>
      <c r="L233" s="156" t="str">
        <f>IF($D233="","",VLOOKUP($AF233,Opto_Req!$A$2:$L$14,8))</f>
        <v/>
      </c>
      <c r="M233" s="287"/>
      <c r="N233" s="166" t="str">
        <f>IF(OR($D233="",$X233="",$O233=""),"",IF($AF233&gt;=200,IF($S233&lt;=$AA233,$X233*$O233,IF(AND($S233&gt;$AA233,$S233&lt;=$AB233),MAX($O233*($X233-(VLOOKUP($AF233,Opto_Req!$A$2:$L$14,10)*($S233-$AA233))),0),0)),""))</f>
        <v/>
      </c>
      <c r="O233" s="156" t="str">
        <f>IF($D233="","",VLOOKUP($AF233,Opto_Req!$A$2:$L$14,7))</f>
        <v/>
      </c>
      <c r="P233" s="286"/>
      <c r="Q233" s="162" t="str">
        <f t="shared" si="16"/>
        <v/>
      </c>
      <c r="R233" s="156" t="str">
        <f>IF(OR($D233="",$F233=""),"",VLOOKUP($AF233,Opto_Req!$A$2:$L$14,6))</f>
        <v/>
      </c>
      <c r="S233" s="157" t="str">
        <f t="shared" si="17"/>
        <v/>
      </c>
      <c r="T233" s="158" t="str">
        <f>IF(OR($D233="",$F233="",GlobalParameters!$C$12=""),"",$AB233)</f>
        <v/>
      </c>
      <c r="U233" s="159"/>
      <c r="V233" s="286"/>
      <c r="W233" s="283"/>
      <c r="X233" s="286"/>
      <c r="Y233" s="286"/>
      <c r="Z233" s="160" t="str">
        <f>IF($D233="","",IF(AND($AF233&gt;=100,$AF233&lt;200),IF($E233="","",VLOOKUP($E233,Opto_Req!$W$2:$X$3,2)),IF(AND($AF233&gt;=200,$AF233&lt;500),VLOOKUP($AF233,Opto_Req!$A$2:$L$14,9),"")))</f>
        <v/>
      </c>
      <c r="AA233" s="160" t="str">
        <f>IF($D233="","",VLOOKUP($AF233,Opto_Req!$A$2:$L$14,11))</f>
        <v/>
      </c>
      <c r="AB233" s="160" t="str">
        <f>IF(OR($D233="",$F233="",$AC233="",GlobalParameters!$C$12=""),"",IF(AND($AF233&gt;=100,$AF233&lt;500),MIN(VLOOKUP($AF233,Opto_Req!$A$2:$M$14,12),$AC233-VLOOKUP($AF233,Opto_Req!$A$2:$M$14,13)),IF(AND($AF233&gt;=500,$AF233&lt;600),$AC233,"")))</f>
        <v/>
      </c>
      <c r="AC233" s="283"/>
      <c r="AD233" s="283"/>
      <c r="AE233" s="159"/>
      <c r="AF233" s="134" t="e">
        <f>VLOOKUP($D233,Opto_Req!$P$2:$Q$6,2)+IF(VLOOKUP($D233,Opto_Req!$P$2:$Q$6,2)=100,VLOOKUP($F233,Opto_Req!$R$2:$S$4,2)+VLOOKUP(GlobalParameters!$C$12,Opto_Req!$T$2:$U$4,2),0)</f>
        <v>#N/A</v>
      </c>
    </row>
    <row r="234" spans="1:32" x14ac:dyDescent="0.25">
      <c r="A234" s="133"/>
      <c r="B234" s="283"/>
      <c r="C234" s="283"/>
      <c r="D234" s="284"/>
      <c r="E234" s="284"/>
      <c r="F234" s="284"/>
      <c r="G234" s="287"/>
      <c r="H234" s="166" t="str">
        <f t="shared" si="14"/>
        <v/>
      </c>
      <c r="I234" s="156" t="str">
        <f>IF(OR($D234="",$F234=""),"",VLOOKUP($AF234,Opto_Req!$A$2:$L$814,5))</f>
        <v/>
      </c>
      <c r="J234" s="285"/>
      <c r="K234" s="155" t="str">
        <f t="shared" si="15"/>
        <v/>
      </c>
      <c r="L234" s="156" t="str">
        <f>IF($D234="","",VLOOKUP($AF234,Opto_Req!$A$2:$L$14,8))</f>
        <v/>
      </c>
      <c r="M234" s="287"/>
      <c r="N234" s="166" t="str">
        <f>IF(OR($D234="",$X234="",$O234=""),"",IF($AF234&gt;=200,IF($S234&lt;=$AA234,$X234*$O234,IF(AND($S234&gt;$AA234,$S234&lt;=$AB234),MAX($O234*($X234-(VLOOKUP($AF234,Opto_Req!$A$2:$L$14,10)*($S234-$AA234))),0),0)),""))</f>
        <v/>
      </c>
      <c r="O234" s="156" t="str">
        <f>IF($D234="","",VLOOKUP($AF234,Opto_Req!$A$2:$L$14,7))</f>
        <v/>
      </c>
      <c r="P234" s="286"/>
      <c r="Q234" s="162" t="str">
        <f t="shared" si="16"/>
        <v/>
      </c>
      <c r="R234" s="156" t="str">
        <f>IF(OR($D234="",$F234=""),"",VLOOKUP($AF234,Opto_Req!$A$2:$L$14,6))</f>
        <v/>
      </c>
      <c r="S234" s="157" t="str">
        <f t="shared" si="17"/>
        <v/>
      </c>
      <c r="T234" s="158" t="str">
        <f>IF(OR($D234="",$F234="",GlobalParameters!$C$12=""),"",$AB234)</f>
        <v/>
      </c>
      <c r="U234" s="159"/>
      <c r="V234" s="286"/>
      <c r="W234" s="283"/>
      <c r="X234" s="286"/>
      <c r="Y234" s="286"/>
      <c r="Z234" s="160" t="str">
        <f>IF($D234="","",IF(AND($AF234&gt;=100,$AF234&lt;200),IF($E234="","",VLOOKUP($E234,Opto_Req!$W$2:$X$3,2)),IF(AND($AF234&gt;=200,$AF234&lt;500),VLOOKUP($AF234,Opto_Req!$A$2:$L$14,9),"")))</f>
        <v/>
      </c>
      <c r="AA234" s="160" t="str">
        <f>IF($D234="","",VLOOKUP($AF234,Opto_Req!$A$2:$L$14,11))</f>
        <v/>
      </c>
      <c r="AB234" s="160" t="str">
        <f>IF(OR($D234="",$F234="",$AC234="",GlobalParameters!$C$12=""),"",IF(AND($AF234&gt;=100,$AF234&lt;500),MIN(VLOOKUP($AF234,Opto_Req!$A$2:$M$14,12),$AC234-VLOOKUP($AF234,Opto_Req!$A$2:$M$14,13)),IF(AND($AF234&gt;=500,$AF234&lt;600),$AC234,"")))</f>
        <v/>
      </c>
      <c r="AC234" s="283"/>
      <c r="AD234" s="283"/>
      <c r="AE234" s="159"/>
      <c r="AF234" s="134" t="e">
        <f>VLOOKUP($D234,Opto_Req!$P$2:$Q$6,2)+IF(VLOOKUP($D234,Opto_Req!$P$2:$Q$6,2)=100,VLOOKUP($F234,Opto_Req!$R$2:$S$4,2)+VLOOKUP(GlobalParameters!$C$12,Opto_Req!$T$2:$U$4,2),0)</f>
        <v>#N/A</v>
      </c>
    </row>
    <row r="235" spans="1:32" x14ac:dyDescent="0.25">
      <c r="A235" s="133"/>
      <c r="B235" s="283"/>
      <c r="C235" s="283"/>
      <c r="D235" s="284"/>
      <c r="E235" s="284"/>
      <c r="F235" s="284"/>
      <c r="G235" s="287"/>
      <c r="H235" s="166" t="str">
        <f t="shared" si="14"/>
        <v/>
      </c>
      <c r="I235" s="156" t="str">
        <f>IF(OR($D235="",$F235=""),"",VLOOKUP($AF235,Opto_Req!$A$2:$L$814,5))</f>
        <v/>
      </c>
      <c r="J235" s="285"/>
      <c r="K235" s="155" t="str">
        <f t="shared" si="15"/>
        <v/>
      </c>
      <c r="L235" s="156" t="str">
        <f>IF($D235="","",VLOOKUP($AF235,Opto_Req!$A$2:$L$14,8))</f>
        <v/>
      </c>
      <c r="M235" s="287"/>
      <c r="N235" s="166" t="str">
        <f>IF(OR($D235="",$X235="",$O235=""),"",IF($AF235&gt;=200,IF($S235&lt;=$AA235,$X235*$O235,IF(AND($S235&gt;$AA235,$S235&lt;=$AB235),MAX($O235*($X235-(VLOOKUP($AF235,Opto_Req!$A$2:$L$14,10)*($S235-$AA235))),0),0)),""))</f>
        <v/>
      </c>
      <c r="O235" s="156" t="str">
        <f>IF($D235="","",VLOOKUP($AF235,Opto_Req!$A$2:$L$14,7))</f>
        <v/>
      </c>
      <c r="P235" s="286"/>
      <c r="Q235" s="162" t="str">
        <f t="shared" si="16"/>
        <v/>
      </c>
      <c r="R235" s="156" t="str">
        <f>IF(OR($D235="",$F235=""),"",VLOOKUP($AF235,Opto_Req!$A$2:$L$14,6))</f>
        <v/>
      </c>
      <c r="S235" s="157" t="str">
        <f t="shared" si="17"/>
        <v/>
      </c>
      <c r="T235" s="158" t="str">
        <f>IF(OR($D235="",$F235="",GlobalParameters!$C$12=""),"",$AB235)</f>
        <v/>
      </c>
      <c r="U235" s="159"/>
      <c r="V235" s="286"/>
      <c r="W235" s="283"/>
      <c r="X235" s="286"/>
      <c r="Y235" s="286"/>
      <c r="Z235" s="160" t="str">
        <f>IF($D235="","",IF(AND($AF235&gt;=100,$AF235&lt;200),IF($E235="","",VLOOKUP($E235,Opto_Req!$W$2:$X$3,2)),IF(AND($AF235&gt;=200,$AF235&lt;500),VLOOKUP($AF235,Opto_Req!$A$2:$L$14,9),"")))</f>
        <v/>
      </c>
      <c r="AA235" s="160" t="str">
        <f>IF($D235="","",VLOOKUP($AF235,Opto_Req!$A$2:$L$14,11))</f>
        <v/>
      </c>
      <c r="AB235" s="160" t="str">
        <f>IF(OR($D235="",$F235="",$AC235="",GlobalParameters!$C$12=""),"",IF(AND($AF235&gt;=100,$AF235&lt;500),MIN(VLOOKUP($AF235,Opto_Req!$A$2:$M$14,12),$AC235-VLOOKUP($AF235,Opto_Req!$A$2:$M$14,13)),IF(AND($AF235&gt;=500,$AF235&lt;600),$AC235,"")))</f>
        <v/>
      </c>
      <c r="AC235" s="283"/>
      <c r="AD235" s="283"/>
      <c r="AE235" s="159"/>
      <c r="AF235" s="134" t="e">
        <f>VLOOKUP($D235,Opto_Req!$P$2:$Q$6,2)+IF(VLOOKUP($D235,Opto_Req!$P$2:$Q$6,2)=100,VLOOKUP($F235,Opto_Req!$R$2:$S$4,2)+VLOOKUP(GlobalParameters!$C$12,Opto_Req!$T$2:$U$4,2),0)</f>
        <v>#N/A</v>
      </c>
    </row>
    <row r="236" spans="1:32" x14ac:dyDescent="0.25">
      <c r="A236" s="133"/>
      <c r="B236" s="283"/>
      <c r="C236" s="283"/>
      <c r="D236" s="284"/>
      <c r="E236" s="284"/>
      <c r="F236" s="284"/>
      <c r="G236" s="287"/>
      <c r="H236" s="166" t="str">
        <f t="shared" si="14"/>
        <v/>
      </c>
      <c r="I236" s="156" t="str">
        <f>IF(OR($D236="",$F236=""),"",VLOOKUP($AF236,Opto_Req!$A$2:$L$814,5))</f>
        <v/>
      </c>
      <c r="J236" s="285"/>
      <c r="K236" s="155" t="str">
        <f t="shared" si="15"/>
        <v/>
      </c>
      <c r="L236" s="156" t="str">
        <f>IF($D236="","",VLOOKUP($AF236,Opto_Req!$A$2:$L$14,8))</f>
        <v/>
      </c>
      <c r="M236" s="287"/>
      <c r="N236" s="166" t="str">
        <f>IF(OR($D236="",$X236="",$O236=""),"",IF($AF236&gt;=200,IF($S236&lt;=$AA236,$X236*$O236,IF(AND($S236&gt;$AA236,$S236&lt;=$AB236),MAX($O236*($X236-(VLOOKUP($AF236,Opto_Req!$A$2:$L$14,10)*($S236-$AA236))),0),0)),""))</f>
        <v/>
      </c>
      <c r="O236" s="156" t="str">
        <f>IF($D236="","",VLOOKUP($AF236,Opto_Req!$A$2:$L$14,7))</f>
        <v/>
      </c>
      <c r="P236" s="286"/>
      <c r="Q236" s="162" t="str">
        <f t="shared" si="16"/>
        <v/>
      </c>
      <c r="R236" s="156" t="str">
        <f>IF(OR($D236="",$F236=""),"",VLOOKUP($AF236,Opto_Req!$A$2:$L$14,6))</f>
        <v/>
      </c>
      <c r="S236" s="157" t="str">
        <f t="shared" si="17"/>
        <v/>
      </c>
      <c r="T236" s="158" t="str">
        <f>IF(OR($D236="",$F236="",GlobalParameters!$C$12=""),"",$AB236)</f>
        <v/>
      </c>
      <c r="U236" s="159"/>
      <c r="V236" s="286"/>
      <c r="W236" s="283"/>
      <c r="X236" s="286"/>
      <c r="Y236" s="286"/>
      <c r="Z236" s="160" t="str">
        <f>IF($D236="","",IF(AND($AF236&gt;=100,$AF236&lt;200),IF($E236="","",VLOOKUP($E236,Opto_Req!$W$2:$X$3,2)),IF(AND($AF236&gt;=200,$AF236&lt;500),VLOOKUP($AF236,Opto_Req!$A$2:$L$14,9),"")))</f>
        <v/>
      </c>
      <c r="AA236" s="160" t="str">
        <f>IF($D236="","",VLOOKUP($AF236,Opto_Req!$A$2:$L$14,11))</f>
        <v/>
      </c>
      <c r="AB236" s="160" t="str">
        <f>IF(OR($D236="",$F236="",$AC236="",GlobalParameters!$C$12=""),"",IF(AND($AF236&gt;=100,$AF236&lt;500),MIN(VLOOKUP($AF236,Opto_Req!$A$2:$M$14,12),$AC236-VLOOKUP($AF236,Opto_Req!$A$2:$M$14,13)),IF(AND($AF236&gt;=500,$AF236&lt;600),$AC236,"")))</f>
        <v/>
      </c>
      <c r="AC236" s="283"/>
      <c r="AD236" s="283"/>
      <c r="AE236" s="159"/>
      <c r="AF236" s="134" t="e">
        <f>VLOOKUP($D236,Opto_Req!$P$2:$Q$6,2)+IF(VLOOKUP($D236,Opto_Req!$P$2:$Q$6,2)=100,VLOOKUP($F236,Opto_Req!$R$2:$S$4,2)+VLOOKUP(GlobalParameters!$C$12,Opto_Req!$T$2:$U$4,2),0)</f>
        <v>#N/A</v>
      </c>
    </row>
    <row r="237" spans="1:32" x14ac:dyDescent="0.25">
      <c r="A237" s="133"/>
      <c r="B237" s="283"/>
      <c r="C237" s="283"/>
      <c r="D237" s="284"/>
      <c r="E237" s="284"/>
      <c r="F237" s="284"/>
      <c r="G237" s="287"/>
      <c r="H237" s="166" t="str">
        <f t="shared" si="14"/>
        <v/>
      </c>
      <c r="I237" s="156" t="str">
        <f>IF(OR($D237="",$F237=""),"",VLOOKUP($AF237,Opto_Req!$A$2:$L$814,5))</f>
        <v/>
      </c>
      <c r="J237" s="285"/>
      <c r="K237" s="155" t="str">
        <f t="shared" si="15"/>
        <v/>
      </c>
      <c r="L237" s="156" t="str">
        <f>IF($D237="","",VLOOKUP($AF237,Opto_Req!$A$2:$L$14,8))</f>
        <v/>
      </c>
      <c r="M237" s="287"/>
      <c r="N237" s="166" t="str">
        <f>IF(OR($D237="",$X237="",$O237=""),"",IF($AF237&gt;=200,IF($S237&lt;=$AA237,$X237*$O237,IF(AND($S237&gt;$AA237,$S237&lt;=$AB237),MAX($O237*($X237-(VLOOKUP($AF237,Opto_Req!$A$2:$L$14,10)*($S237-$AA237))),0),0)),""))</f>
        <v/>
      </c>
      <c r="O237" s="156" t="str">
        <f>IF($D237="","",VLOOKUP($AF237,Opto_Req!$A$2:$L$14,7))</f>
        <v/>
      </c>
      <c r="P237" s="286"/>
      <c r="Q237" s="162" t="str">
        <f t="shared" si="16"/>
        <v/>
      </c>
      <c r="R237" s="156" t="str">
        <f>IF(OR($D237="",$F237=""),"",VLOOKUP($AF237,Opto_Req!$A$2:$L$14,6))</f>
        <v/>
      </c>
      <c r="S237" s="157" t="str">
        <f t="shared" si="17"/>
        <v/>
      </c>
      <c r="T237" s="158" t="str">
        <f>IF(OR($D237="",$F237="",GlobalParameters!$C$12=""),"",$AB237)</f>
        <v/>
      </c>
      <c r="U237" s="159"/>
      <c r="V237" s="286"/>
      <c r="W237" s="283"/>
      <c r="X237" s="286"/>
      <c r="Y237" s="286"/>
      <c r="Z237" s="160" t="str">
        <f>IF($D237="","",IF(AND($AF237&gt;=100,$AF237&lt;200),IF($E237="","",VLOOKUP($E237,Opto_Req!$W$2:$X$3,2)),IF(AND($AF237&gt;=200,$AF237&lt;500),VLOOKUP($AF237,Opto_Req!$A$2:$L$14,9),"")))</f>
        <v/>
      </c>
      <c r="AA237" s="160" t="str">
        <f>IF($D237="","",VLOOKUP($AF237,Opto_Req!$A$2:$L$14,11))</f>
        <v/>
      </c>
      <c r="AB237" s="160" t="str">
        <f>IF(OR($D237="",$F237="",$AC237="",GlobalParameters!$C$12=""),"",IF(AND($AF237&gt;=100,$AF237&lt;500),MIN(VLOOKUP($AF237,Opto_Req!$A$2:$M$14,12),$AC237-VLOOKUP($AF237,Opto_Req!$A$2:$M$14,13)),IF(AND($AF237&gt;=500,$AF237&lt;600),$AC237,"")))</f>
        <v/>
      </c>
      <c r="AC237" s="283"/>
      <c r="AD237" s="283"/>
      <c r="AE237" s="159"/>
      <c r="AF237" s="134" t="e">
        <f>VLOOKUP($D237,Opto_Req!$P$2:$Q$6,2)+IF(VLOOKUP($D237,Opto_Req!$P$2:$Q$6,2)=100,VLOOKUP($F237,Opto_Req!$R$2:$S$4,2)+VLOOKUP(GlobalParameters!$C$12,Opto_Req!$T$2:$U$4,2),0)</f>
        <v>#N/A</v>
      </c>
    </row>
    <row r="238" spans="1:32" x14ac:dyDescent="0.25">
      <c r="A238" s="133"/>
      <c r="B238" s="283"/>
      <c r="C238" s="283"/>
      <c r="D238" s="284"/>
      <c r="E238" s="284"/>
      <c r="F238" s="284"/>
      <c r="G238" s="287"/>
      <c r="H238" s="166" t="str">
        <f t="shared" si="14"/>
        <v/>
      </c>
      <c r="I238" s="156" t="str">
        <f>IF(OR($D238="",$F238=""),"",VLOOKUP($AF238,Opto_Req!$A$2:$L$814,5))</f>
        <v/>
      </c>
      <c r="J238" s="285"/>
      <c r="K238" s="155" t="str">
        <f t="shared" si="15"/>
        <v/>
      </c>
      <c r="L238" s="156" t="str">
        <f>IF($D238="","",VLOOKUP($AF238,Opto_Req!$A$2:$L$14,8))</f>
        <v/>
      </c>
      <c r="M238" s="287"/>
      <c r="N238" s="166" t="str">
        <f>IF(OR($D238="",$X238="",$O238=""),"",IF($AF238&gt;=200,IF($S238&lt;=$AA238,$X238*$O238,IF(AND($S238&gt;$AA238,$S238&lt;=$AB238),MAX($O238*($X238-(VLOOKUP($AF238,Opto_Req!$A$2:$L$14,10)*($S238-$AA238))),0),0)),""))</f>
        <v/>
      </c>
      <c r="O238" s="156" t="str">
        <f>IF($D238="","",VLOOKUP($AF238,Opto_Req!$A$2:$L$14,7))</f>
        <v/>
      </c>
      <c r="P238" s="286"/>
      <c r="Q238" s="162" t="str">
        <f t="shared" si="16"/>
        <v/>
      </c>
      <c r="R238" s="156" t="str">
        <f>IF(OR($D238="",$F238=""),"",VLOOKUP($AF238,Opto_Req!$A$2:$L$14,6))</f>
        <v/>
      </c>
      <c r="S238" s="157" t="str">
        <f t="shared" si="17"/>
        <v/>
      </c>
      <c r="T238" s="158" t="str">
        <f>IF(OR($D238="",$F238="",GlobalParameters!$C$12=""),"",$AB238)</f>
        <v/>
      </c>
      <c r="U238" s="159"/>
      <c r="V238" s="286"/>
      <c r="W238" s="283"/>
      <c r="X238" s="286"/>
      <c r="Y238" s="286"/>
      <c r="Z238" s="160" t="str">
        <f>IF($D238="","",IF(AND($AF238&gt;=100,$AF238&lt;200),IF($E238="","",VLOOKUP($E238,Opto_Req!$W$2:$X$3,2)),IF(AND($AF238&gt;=200,$AF238&lt;500),VLOOKUP($AF238,Opto_Req!$A$2:$L$14,9),"")))</f>
        <v/>
      </c>
      <c r="AA238" s="160" t="str">
        <f>IF($D238="","",VLOOKUP($AF238,Opto_Req!$A$2:$L$14,11))</f>
        <v/>
      </c>
      <c r="AB238" s="160" t="str">
        <f>IF(OR($D238="",$F238="",$AC238="",GlobalParameters!$C$12=""),"",IF(AND($AF238&gt;=100,$AF238&lt;500),MIN(VLOOKUP($AF238,Opto_Req!$A$2:$M$14,12),$AC238-VLOOKUP($AF238,Opto_Req!$A$2:$M$14,13)),IF(AND($AF238&gt;=500,$AF238&lt;600),$AC238,"")))</f>
        <v/>
      </c>
      <c r="AC238" s="283"/>
      <c r="AD238" s="283"/>
      <c r="AE238" s="159"/>
      <c r="AF238" s="134" t="e">
        <f>VLOOKUP($D238,Opto_Req!$P$2:$Q$6,2)+IF(VLOOKUP($D238,Opto_Req!$P$2:$Q$6,2)=100,VLOOKUP($F238,Opto_Req!$R$2:$S$4,2)+VLOOKUP(GlobalParameters!$C$12,Opto_Req!$T$2:$U$4,2),0)</f>
        <v>#N/A</v>
      </c>
    </row>
    <row r="239" spans="1:32" x14ac:dyDescent="0.25">
      <c r="A239" s="133"/>
      <c r="B239" s="283"/>
      <c r="C239" s="283"/>
      <c r="D239" s="284"/>
      <c r="E239" s="284"/>
      <c r="F239" s="284"/>
      <c r="G239" s="287"/>
      <c r="H239" s="166" t="str">
        <f t="shared" si="14"/>
        <v/>
      </c>
      <c r="I239" s="156" t="str">
        <f>IF(OR($D239="",$F239=""),"",VLOOKUP($AF239,Opto_Req!$A$2:$L$814,5))</f>
        <v/>
      </c>
      <c r="J239" s="285"/>
      <c r="K239" s="155" t="str">
        <f t="shared" si="15"/>
        <v/>
      </c>
      <c r="L239" s="156" t="str">
        <f>IF($D239="","",VLOOKUP($AF239,Opto_Req!$A$2:$L$14,8))</f>
        <v/>
      </c>
      <c r="M239" s="287"/>
      <c r="N239" s="166" t="str">
        <f>IF(OR($D239="",$X239="",$O239=""),"",IF($AF239&gt;=200,IF($S239&lt;=$AA239,$X239*$O239,IF(AND($S239&gt;$AA239,$S239&lt;=$AB239),MAX($O239*($X239-(VLOOKUP($AF239,Opto_Req!$A$2:$L$14,10)*($S239-$AA239))),0),0)),""))</f>
        <v/>
      </c>
      <c r="O239" s="156" t="str">
        <f>IF($D239="","",VLOOKUP($AF239,Opto_Req!$A$2:$L$14,7))</f>
        <v/>
      </c>
      <c r="P239" s="286"/>
      <c r="Q239" s="162" t="str">
        <f t="shared" si="16"/>
        <v/>
      </c>
      <c r="R239" s="156" t="str">
        <f>IF(OR($D239="",$F239=""),"",VLOOKUP($AF239,Opto_Req!$A$2:$L$14,6))</f>
        <v/>
      </c>
      <c r="S239" s="157" t="str">
        <f t="shared" si="17"/>
        <v/>
      </c>
      <c r="T239" s="158" t="str">
        <f>IF(OR($D239="",$F239="",GlobalParameters!$C$12=""),"",$AB239)</f>
        <v/>
      </c>
      <c r="U239" s="159"/>
      <c r="V239" s="286"/>
      <c r="W239" s="283"/>
      <c r="X239" s="286"/>
      <c r="Y239" s="286"/>
      <c r="Z239" s="160" t="str">
        <f>IF($D239="","",IF(AND($AF239&gt;=100,$AF239&lt;200),IF($E239="","",VLOOKUP($E239,Opto_Req!$W$2:$X$3,2)),IF(AND($AF239&gt;=200,$AF239&lt;500),VLOOKUP($AF239,Opto_Req!$A$2:$L$14,9),"")))</f>
        <v/>
      </c>
      <c r="AA239" s="160" t="str">
        <f>IF($D239="","",VLOOKUP($AF239,Opto_Req!$A$2:$L$14,11))</f>
        <v/>
      </c>
      <c r="AB239" s="160" t="str">
        <f>IF(OR($D239="",$F239="",$AC239="",GlobalParameters!$C$12=""),"",IF(AND($AF239&gt;=100,$AF239&lt;500),MIN(VLOOKUP($AF239,Opto_Req!$A$2:$M$14,12),$AC239-VLOOKUP($AF239,Opto_Req!$A$2:$M$14,13)),IF(AND($AF239&gt;=500,$AF239&lt;600),$AC239,"")))</f>
        <v/>
      </c>
      <c r="AC239" s="283"/>
      <c r="AD239" s="283"/>
      <c r="AE239" s="159"/>
      <c r="AF239" s="134" t="e">
        <f>VLOOKUP($D239,Opto_Req!$P$2:$Q$6,2)+IF(VLOOKUP($D239,Opto_Req!$P$2:$Q$6,2)=100,VLOOKUP($F239,Opto_Req!$R$2:$S$4,2)+VLOOKUP(GlobalParameters!$C$12,Opto_Req!$T$2:$U$4,2),0)</f>
        <v>#N/A</v>
      </c>
    </row>
    <row r="240" spans="1:32" x14ac:dyDescent="0.25">
      <c r="A240" s="133"/>
      <c r="B240" s="283"/>
      <c r="C240" s="283"/>
      <c r="D240" s="284"/>
      <c r="E240" s="284"/>
      <c r="F240" s="284"/>
      <c r="G240" s="287"/>
      <c r="H240" s="166" t="str">
        <f t="shared" si="14"/>
        <v/>
      </c>
      <c r="I240" s="156" t="str">
        <f>IF(OR($D240="",$F240=""),"",VLOOKUP($AF240,Opto_Req!$A$2:$L$814,5))</f>
        <v/>
      </c>
      <c r="J240" s="285"/>
      <c r="K240" s="155" t="str">
        <f t="shared" si="15"/>
        <v/>
      </c>
      <c r="L240" s="156" t="str">
        <f>IF($D240="","",VLOOKUP($AF240,Opto_Req!$A$2:$L$14,8))</f>
        <v/>
      </c>
      <c r="M240" s="287"/>
      <c r="N240" s="166" t="str">
        <f>IF(OR($D240="",$X240="",$O240=""),"",IF($AF240&gt;=200,IF($S240&lt;=$AA240,$X240*$O240,IF(AND($S240&gt;$AA240,$S240&lt;=$AB240),MAX($O240*($X240-(VLOOKUP($AF240,Opto_Req!$A$2:$L$14,10)*($S240-$AA240))),0),0)),""))</f>
        <v/>
      </c>
      <c r="O240" s="156" t="str">
        <f>IF($D240="","",VLOOKUP($AF240,Opto_Req!$A$2:$L$14,7))</f>
        <v/>
      </c>
      <c r="P240" s="286"/>
      <c r="Q240" s="162" t="str">
        <f t="shared" si="16"/>
        <v/>
      </c>
      <c r="R240" s="156" t="str">
        <f>IF(OR($D240="",$F240=""),"",VLOOKUP($AF240,Opto_Req!$A$2:$L$14,6))</f>
        <v/>
      </c>
      <c r="S240" s="157" t="str">
        <f t="shared" si="17"/>
        <v/>
      </c>
      <c r="T240" s="158" t="str">
        <f>IF(OR($D240="",$F240="",GlobalParameters!$C$12=""),"",$AB240)</f>
        <v/>
      </c>
      <c r="U240" s="159"/>
      <c r="V240" s="286"/>
      <c r="W240" s="283"/>
      <c r="X240" s="286"/>
      <c r="Y240" s="286"/>
      <c r="Z240" s="160" t="str">
        <f>IF($D240="","",IF(AND($AF240&gt;=100,$AF240&lt;200),IF($E240="","",VLOOKUP($E240,Opto_Req!$W$2:$X$3,2)),IF(AND($AF240&gt;=200,$AF240&lt;500),VLOOKUP($AF240,Opto_Req!$A$2:$L$14,9),"")))</f>
        <v/>
      </c>
      <c r="AA240" s="160" t="str">
        <f>IF($D240="","",VLOOKUP($AF240,Opto_Req!$A$2:$L$14,11))</f>
        <v/>
      </c>
      <c r="AB240" s="160" t="str">
        <f>IF(OR($D240="",$F240="",$AC240="",GlobalParameters!$C$12=""),"",IF(AND($AF240&gt;=100,$AF240&lt;500),MIN(VLOOKUP($AF240,Opto_Req!$A$2:$M$14,12),$AC240-VLOOKUP($AF240,Opto_Req!$A$2:$M$14,13)),IF(AND($AF240&gt;=500,$AF240&lt;600),$AC240,"")))</f>
        <v/>
      </c>
      <c r="AC240" s="283"/>
      <c r="AD240" s="283"/>
      <c r="AE240" s="159"/>
      <c r="AF240" s="134" t="e">
        <f>VLOOKUP($D240,Opto_Req!$P$2:$Q$6,2)+IF(VLOOKUP($D240,Opto_Req!$P$2:$Q$6,2)=100,VLOOKUP($F240,Opto_Req!$R$2:$S$4,2)+VLOOKUP(GlobalParameters!$C$12,Opto_Req!$T$2:$U$4,2),0)</f>
        <v>#N/A</v>
      </c>
    </row>
    <row r="241" spans="1:32" x14ac:dyDescent="0.25">
      <c r="A241" s="133"/>
      <c r="B241" s="283"/>
      <c r="C241" s="283"/>
      <c r="D241" s="284"/>
      <c r="E241" s="284"/>
      <c r="F241" s="284"/>
      <c r="G241" s="287"/>
      <c r="H241" s="166" t="str">
        <f t="shared" si="14"/>
        <v/>
      </c>
      <c r="I241" s="156" t="str">
        <f>IF(OR($D241="",$F241=""),"",VLOOKUP($AF241,Opto_Req!$A$2:$L$814,5))</f>
        <v/>
      </c>
      <c r="J241" s="285"/>
      <c r="K241" s="155" t="str">
        <f t="shared" si="15"/>
        <v/>
      </c>
      <c r="L241" s="156" t="str">
        <f>IF($D241="","",VLOOKUP($AF241,Opto_Req!$A$2:$L$14,8))</f>
        <v/>
      </c>
      <c r="M241" s="287"/>
      <c r="N241" s="166" t="str">
        <f>IF(OR($D241="",$X241="",$O241=""),"",IF($AF241&gt;=200,IF($S241&lt;=$AA241,$X241*$O241,IF(AND($S241&gt;$AA241,$S241&lt;=$AB241),MAX($O241*($X241-(VLOOKUP($AF241,Opto_Req!$A$2:$L$14,10)*($S241-$AA241))),0),0)),""))</f>
        <v/>
      </c>
      <c r="O241" s="156" t="str">
        <f>IF($D241="","",VLOOKUP($AF241,Opto_Req!$A$2:$L$14,7))</f>
        <v/>
      </c>
      <c r="P241" s="286"/>
      <c r="Q241" s="162" t="str">
        <f t="shared" si="16"/>
        <v/>
      </c>
      <c r="R241" s="156" t="str">
        <f>IF(OR($D241="",$F241=""),"",VLOOKUP($AF241,Opto_Req!$A$2:$L$14,6))</f>
        <v/>
      </c>
      <c r="S241" s="157" t="str">
        <f t="shared" si="17"/>
        <v/>
      </c>
      <c r="T241" s="158" t="str">
        <f>IF(OR($D241="",$F241="",GlobalParameters!$C$12=""),"",$AB241)</f>
        <v/>
      </c>
      <c r="U241" s="159"/>
      <c r="V241" s="286"/>
      <c r="W241" s="283"/>
      <c r="X241" s="286"/>
      <c r="Y241" s="286"/>
      <c r="Z241" s="160" t="str">
        <f>IF($D241="","",IF(AND($AF241&gt;=100,$AF241&lt;200),IF($E241="","",VLOOKUP($E241,Opto_Req!$W$2:$X$3,2)),IF(AND($AF241&gt;=200,$AF241&lt;500),VLOOKUP($AF241,Opto_Req!$A$2:$L$14,9),"")))</f>
        <v/>
      </c>
      <c r="AA241" s="160" t="str">
        <f>IF($D241="","",VLOOKUP($AF241,Opto_Req!$A$2:$L$14,11))</f>
        <v/>
      </c>
      <c r="AB241" s="160" t="str">
        <f>IF(OR($D241="",$F241="",$AC241="",GlobalParameters!$C$12=""),"",IF(AND($AF241&gt;=100,$AF241&lt;500),MIN(VLOOKUP($AF241,Opto_Req!$A$2:$M$14,12),$AC241-VLOOKUP($AF241,Opto_Req!$A$2:$M$14,13)),IF(AND($AF241&gt;=500,$AF241&lt;600),$AC241,"")))</f>
        <v/>
      </c>
      <c r="AC241" s="283"/>
      <c r="AD241" s="283"/>
      <c r="AE241" s="159"/>
      <c r="AF241" s="134" t="e">
        <f>VLOOKUP($D241,Opto_Req!$P$2:$Q$6,2)+IF(VLOOKUP($D241,Opto_Req!$P$2:$Q$6,2)=100,VLOOKUP($F241,Opto_Req!$R$2:$S$4,2)+VLOOKUP(GlobalParameters!$C$12,Opto_Req!$T$2:$U$4,2),0)</f>
        <v>#N/A</v>
      </c>
    </row>
    <row r="242" spans="1:32" x14ac:dyDescent="0.25">
      <c r="A242" s="133"/>
      <c r="B242" s="283"/>
      <c r="C242" s="283"/>
      <c r="D242" s="284"/>
      <c r="E242" s="284"/>
      <c r="F242" s="284"/>
      <c r="G242" s="287"/>
      <c r="H242" s="166" t="str">
        <f t="shared" si="14"/>
        <v/>
      </c>
      <c r="I242" s="156" t="str">
        <f>IF(OR($D242="",$F242=""),"",VLOOKUP($AF242,Opto_Req!$A$2:$L$814,5))</f>
        <v/>
      </c>
      <c r="J242" s="285"/>
      <c r="K242" s="155" t="str">
        <f t="shared" si="15"/>
        <v/>
      </c>
      <c r="L242" s="156" t="str">
        <f>IF($D242="","",VLOOKUP($AF242,Opto_Req!$A$2:$L$14,8))</f>
        <v/>
      </c>
      <c r="M242" s="287"/>
      <c r="N242" s="166" t="str">
        <f>IF(OR($D242="",$X242="",$O242=""),"",IF($AF242&gt;=200,IF($S242&lt;=$AA242,$X242*$O242,IF(AND($S242&gt;$AA242,$S242&lt;=$AB242),MAX($O242*($X242-(VLOOKUP($AF242,Opto_Req!$A$2:$L$14,10)*($S242-$AA242))),0),0)),""))</f>
        <v/>
      </c>
      <c r="O242" s="156" t="str">
        <f>IF($D242="","",VLOOKUP($AF242,Opto_Req!$A$2:$L$14,7))</f>
        <v/>
      </c>
      <c r="P242" s="286"/>
      <c r="Q242" s="162" t="str">
        <f t="shared" si="16"/>
        <v/>
      </c>
      <c r="R242" s="156" t="str">
        <f>IF(OR($D242="",$F242=""),"",VLOOKUP($AF242,Opto_Req!$A$2:$L$14,6))</f>
        <v/>
      </c>
      <c r="S242" s="157" t="str">
        <f t="shared" si="17"/>
        <v/>
      </c>
      <c r="T242" s="158" t="str">
        <f>IF(OR($D242="",$F242="",GlobalParameters!$C$12=""),"",$AB242)</f>
        <v/>
      </c>
      <c r="U242" s="159"/>
      <c r="V242" s="286"/>
      <c r="W242" s="283"/>
      <c r="X242" s="286"/>
      <c r="Y242" s="286"/>
      <c r="Z242" s="160" t="str">
        <f>IF($D242="","",IF(AND($AF242&gt;=100,$AF242&lt;200),IF($E242="","",VLOOKUP($E242,Opto_Req!$W$2:$X$3,2)),IF(AND($AF242&gt;=200,$AF242&lt;500),VLOOKUP($AF242,Opto_Req!$A$2:$L$14,9),"")))</f>
        <v/>
      </c>
      <c r="AA242" s="160" t="str">
        <f>IF($D242="","",VLOOKUP($AF242,Opto_Req!$A$2:$L$14,11))</f>
        <v/>
      </c>
      <c r="AB242" s="160" t="str">
        <f>IF(OR($D242="",$F242="",$AC242="",GlobalParameters!$C$12=""),"",IF(AND($AF242&gt;=100,$AF242&lt;500),MIN(VLOOKUP($AF242,Opto_Req!$A$2:$M$14,12),$AC242-VLOOKUP($AF242,Opto_Req!$A$2:$M$14,13)),IF(AND($AF242&gt;=500,$AF242&lt;600),$AC242,"")))</f>
        <v/>
      </c>
      <c r="AC242" s="283"/>
      <c r="AD242" s="283"/>
      <c r="AE242" s="159"/>
      <c r="AF242" s="134" t="e">
        <f>VLOOKUP($D242,Opto_Req!$P$2:$Q$6,2)+IF(VLOOKUP($D242,Opto_Req!$P$2:$Q$6,2)=100,VLOOKUP($F242,Opto_Req!$R$2:$S$4,2)+VLOOKUP(GlobalParameters!$C$12,Opto_Req!$T$2:$U$4,2),0)</f>
        <v>#N/A</v>
      </c>
    </row>
    <row r="243" spans="1:32" x14ac:dyDescent="0.25">
      <c r="A243" s="133"/>
      <c r="B243" s="283"/>
      <c r="C243" s="283"/>
      <c r="D243" s="284"/>
      <c r="E243" s="284"/>
      <c r="F243" s="284"/>
      <c r="G243" s="287"/>
      <c r="H243" s="166" t="str">
        <f t="shared" si="14"/>
        <v/>
      </c>
      <c r="I243" s="156" t="str">
        <f>IF(OR($D243="",$F243=""),"",VLOOKUP($AF243,Opto_Req!$A$2:$L$814,5))</f>
        <v/>
      </c>
      <c r="J243" s="285"/>
      <c r="K243" s="155" t="str">
        <f t="shared" si="15"/>
        <v/>
      </c>
      <c r="L243" s="156" t="str">
        <f>IF($D243="","",VLOOKUP($AF243,Opto_Req!$A$2:$L$14,8))</f>
        <v/>
      </c>
      <c r="M243" s="287"/>
      <c r="N243" s="166" t="str">
        <f>IF(OR($D243="",$X243="",$O243=""),"",IF($AF243&gt;=200,IF($S243&lt;=$AA243,$X243*$O243,IF(AND($S243&gt;$AA243,$S243&lt;=$AB243),MAX($O243*($X243-(VLOOKUP($AF243,Opto_Req!$A$2:$L$14,10)*($S243-$AA243))),0),0)),""))</f>
        <v/>
      </c>
      <c r="O243" s="156" t="str">
        <f>IF($D243="","",VLOOKUP($AF243,Opto_Req!$A$2:$L$14,7))</f>
        <v/>
      </c>
      <c r="P243" s="286"/>
      <c r="Q243" s="162" t="str">
        <f t="shared" si="16"/>
        <v/>
      </c>
      <c r="R243" s="156" t="str">
        <f>IF(OR($D243="",$F243=""),"",VLOOKUP($AF243,Opto_Req!$A$2:$L$14,6))</f>
        <v/>
      </c>
      <c r="S243" s="157" t="str">
        <f t="shared" si="17"/>
        <v/>
      </c>
      <c r="T243" s="158" t="str">
        <f>IF(OR($D243="",$F243="",GlobalParameters!$C$12=""),"",$AB243)</f>
        <v/>
      </c>
      <c r="U243" s="159"/>
      <c r="V243" s="286"/>
      <c r="W243" s="283"/>
      <c r="X243" s="286"/>
      <c r="Y243" s="286"/>
      <c r="Z243" s="160" t="str">
        <f>IF($D243="","",IF(AND($AF243&gt;=100,$AF243&lt;200),IF($E243="","",VLOOKUP($E243,Opto_Req!$W$2:$X$3,2)),IF(AND($AF243&gt;=200,$AF243&lt;500),VLOOKUP($AF243,Opto_Req!$A$2:$L$14,9),"")))</f>
        <v/>
      </c>
      <c r="AA243" s="160" t="str">
        <f>IF($D243="","",VLOOKUP($AF243,Opto_Req!$A$2:$L$14,11))</f>
        <v/>
      </c>
      <c r="AB243" s="160" t="str">
        <f>IF(OR($D243="",$F243="",$AC243="",GlobalParameters!$C$12=""),"",IF(AND($AF243&gt;=100,$AF243&lt;500),MIN(VLOOKUP($AF243,Opto_Req!$A$2:$M$14,12),$AC243-VLOOKUP($AF243,Opto_Req!$A$2:$M$14,13)),IF(AND($AF243&gt;=500,$AF243&lt;600),$AC243,"")))</f>
        <v/>
      </c>
      <c r="AC243" s="283"/>
      <c r="AD243" s="283"/>
      <c r="AE243" s="159"/>
      <c r="AF243" s="134" t="e">
        <f>VLOOKUP($D243,Opto_Req!$P$2:$Q$6,2)+IF(VLOOKUP($D243,Opto_Req!$P$2:$Q$6,2)=100,VLOOKUP($F243,Opto_Req!$R$2:$S$4,2)+VLOOKUP(GlobalParameters!$C$12,Opto_Req!$T$2:$U$4,2),0)</f>
        <v>#N/A</v>
      </c>
    </row>
    <row r="244" spans="1:32" x14ac:dyDescent="0.25">
      <c r="A244" s="133"/>
      <c r="B244" s="283"/>
      <c r="C244" s="283"/>
      <c r="D244" s="284"/>
      <c r="E244" s="284"/>
      <c r="F244" s="284"/>
      <c r="G244" s="287"/>
      <c r="H244" s="166" t="str">
        <f t="shared" si="14"/>
        <v/>
      </c>
      <c r="I244" s="156" t="str">
        <f>IF(OR($D244="",$F244=""),"",VLOOKUP($AF244,Opto_Req!$A$2:$L$814,5))</f>
        <v/>
      </c>
      <c r="J244" s="285"/>
      <c r="K244" s="155" t="str">
        <f t="shared" si="15"/>
        <v/>
      </c>
      <c r="L244" s="156" t="str">
        <f>IF($D244="","",VLOOKUP($AF244,Opto_Req!$A$2:$L$14,8))</f>
        <v/>
      </c>
      <c r="M244" s="287"/>
      <c r="N244" s="166" t="str">
        <f>IF(OR($D244="",$X244="",$O244=""),"",IF($AF244&gt;=200,IF($S244&lt;=$AA244,$X244*$O244,IF(AND($S244&gt;$AA244,$S244&lt;=$AB244),MAX($O244*($X244-(VLOOKUP($AF244,Opto_Req!$A$2:$L$14,10)*($S244-$AA244))),0),0)),""))</f>
        <v/>
      </c>
      <c r="O244" s="156" t="str">
        <f>IF($D244="","",VLOOKUP($AF244,Opto_Req!$A$2:$L$14,7))</f>
        <v/>
      </c>
      <c r="P244" s="286"/>
      <c r="Q244" s="162" t="str">
        <f t="shared" si="16"/>
        <v/>
      </c>
      <c r="R244" s="156" t="str">
        <f>IF(OR($D244="",$F244=""),"",VLOOKUP($AF244,Opto_Req!$A$2:$L$14,6))</f>
        <v/>
      </c>
      <c r="S244" s="157" t="str">
        <f t="shared" si="17"/>
        <v/>
      </c>
      <c r="T244" s="158" t="str">
        <f>IF(OR($D244="",$F244="",GlobalParameters!$C$12=""),"",$AB244)</f>
        <v/>
      </c>
      <c r="U244" s="159"/>
      <c r="V244" s="286"/>
      <c r="W244" s="283"/>
      <c r="X244" s="286"/>
      <c r="Y244" s="286"/>
      <c r="Z244" s="160" t="str">
        <f>IF($D244="","",IF(AND($AF244&gt;=100,$AF244&lt;200),IF($E244="","",VLOOKUP($E244,Opto_Req!$W$2:$X$3,2)),IF(AND($AF244&gt;=200,$AF244&lt;500),VLOOKUP($AF244,Opto_Req!$A$2:$L$14,9),"")))</f>
        <v/>
      </c>
      <c r="AA244" s="160" t="str">
        <f>IF($D244="","",VLOOKUP($AF244,Opto_Req!$A$2:$L$14,11))</f>
        <v/>
      </c>
      <c r="AB244" s="160" t="str">
        <f>IF(OR($D244="",$F244="",$AC244="",GlobalParameters!$C$12=""),"",IF(AND($AF244&gt;=100,$AF244&lt;500),MIN(VLOOKUP($AF244,Opto_Req!$A$2:$M$14,12),$AC244-VLOOKUP($AF244,Opto_Req!$A$2:$M$14,13)),IF(AND($AF244&gt;=500,$AF244&lt;600),$AC244,"")))</f>
        <v/>
      </c>
      <c r="AC244" s="283"/>
      <c r="AD244" s="283"/>
      <c r="AE244" s="159"/>
      <c r="AF244" s="134" t="e">
        <f>VLOOKUP($D244,Opto_Req!$P$2:$Q$6,2)+IF(VLOOKUP($D244,Opto_Req!$P$2:$Q$6,2)=100,VLOOKUP($F244,Opto_Req!$R$2:$S$4,2)+VLOOKUP(GlobalParameters!$C$12,Opto_Req!$T$2:$U$4,2),0)</f>
        <v>#N/A</v>
      </c>
    </row>
    <row r="245" spans="1:32" x14ac:dyDescent="0.25">
      <c r="A245" s="133"/>
      <c r="B245" s="283"/>
      <c r="C245" s="283"/>
      <c r="D245" s="284"/>
      <c r="E245" s="284"/>
      <c r="F245" s="284"/>
      <c r="G245" s="287"/>
      <c r="H245" s="166" t="str">
        <f t="shared" si="14"/>
        <v/>
      </c>
      <c r="I245" s="156" t="str">
        <f>IF(OR($D245="",$F245=""),"",VLOOKUP($AF245,Opto_Req!$A$2:$L$814,5))</f>
        <v/>
      </c>
      <c r="J245" s="285"/>
      <c r="K245" s="155" t="str">
        <f t="shared" si="15"/>
        <v/>
      </c>
      <c r="L245" s="156" t="str">
        <f>IF($D245="","",VLOOKUP($AF245,Opto_Req!$A$2:$L$14,8))</f>
        <v/>
      </c>
      <c r="M245" s="287"/>
      <c r="N245" s="166" t="str">
        <f>IF(OR($D245="",$X245="",$O245=""),"",IF($AF245&gt;=200,IF($S245&lt;=$AA245,$X245*$O245,IF(AND($S245&gt;$AA245,$S245&lt;=$AB245),MAX($O245*($X245-(VLOOKUP($AF245,Opto_Req!$A$2:$L$14,10)*($S245-$AA245))),0),0)),""))</f>
        <v/>
      </c>
      <c r="O245" s="156" t="str">
        <f>IF($D245="","",VLOOKUP($AF245,Opto_Req!$A$2:$L$14,7))</f>
        <v/>
      </c>
      <c r="P245" s="286"/>
      <c r="Q245" s="162" t="str">
        <f t="shared" si="16"/>
        <v/>
      </c>
      <c r="R245" s="156" t="str">
        <f>IF(OR($D245="",$F245=""),"",VLOOKUP($AF245,Opto_Req!$A$2:$L$14,6))</f>
        <v/>
      </c>
      <c r="S245" s="157" t="str">
        <f t="shared" si="17"/>
        <v/>
      </c>
      <c r="T245" s="158" t="str">
        <f>IF(OR($D245="",$F245="",GlobalParameters!$C$12=""),"",$AB245)</f>
        <v/>
      </c>
      <c r="U245" s="159"/>
      <c r="V245" s="286"/>
      <c r="W245" s="283"/>
      <c r="X245" s="286"/>
      <c r="Y245" s="286"/>
      <c r="Z245" s="160" t="str">
        <f>IF($D245="","",IF(AND($AF245&gt;=100,$AF245&lt;200),IF($E245="","",VLOOKUP($E245,Opto_Req!$W$2:$X$3,2)),IF(AND($AF245&gt;=200,$AF245&lt;500),VLOOKUP($AF245,Opto_Req!$A$2:$L$14,9),"")))</f>
        <v/>
      </c>
      <c r="AA245" s="160" t="str">
        <f>IF($D245="","",VLOOKUP($AF245,Opto_Req!$A$2:$L$14,11))</f>
        <v/>
      </c>
      <c r="AB245" s="160" t="str">
        <f>IF(OR($D245="",$F245="",$AC245="",GlobalParameters!$C$12=""),"",IF(AND($AF245&gt;=100,$AF245&lt;500),MIN(VLOOKUP($AF245,Opto_Req!$A$2:$M$14,12),$AC245-VLOOKUP($AF245,Opto_Req!$A$2:$M$14,13)),IF(AND($AF245&gt;=500,$AF245&lt;600),$AC245,"")))</f>
        <v/>
      </c>
      <c r="AC245" s="283"/>
      <c r="AD245" s="283"/>
      <c r="AE245" s="159"/>
      <c r="AF245" s="134" t="e">
        <f>VLOOKUP($D245,Opto_Req!$P$2:$Q$6,2)+IF(VLOOKUP($D245,Opto_Req!$P$2:$Q$6,2)=100,VLOOKUP($F245,Opto_Req!$R$2:$S$4,2)+VLOOKUP(GlobalParameters!$C$12,Opto_Req!$T$2:$U$4,2),0)</f>
        <v>#N/A</v>
      </c>
    </row>
    <row r="246" spans="1:32" x14ac:dyDescent="0.25">
      <c r="A246" s="133"/>
      <c r="B246" s="283"/>
      <c r="C246" s="283"/>
      <c r="D246" s="284"/>
      <c r="E246" s="284"/>
      <c r="F246" s="284"/>
      <c r="G246" s="287"/>
      <c r="H246" s="166" t="str">
        <f t="shared" si="14"/>
        <v/>
      </c>
      <c r="I246" s="156" t="str">
        <f>IF(OR($D246="",$F246=""),"",VLOOKUP($AF246,Opto_Req!$A$2:$L$814,5))</f>
        <v/>
      </c>
      <c r="J246" s="285"/>
      <c r="K246" s="155" t="str">
        <f t="shared" si="15"/>
        <v/>
      </c>
      <c r="L246" s="156" t="str">
        <f>IF($D246="","",VLOOKUP($AF246,Opto_Req!$A$2:$L$14,8))</f>
        <v/>
      </c>
      <c r="M246" s="287"/>
      <c r="N246" s="166" t="str">
        <f>IF(OR($D246="",$X246="",$O246=""),"",IF($AF246&gt;=200,IF($S246&lt;=$AA246,$X246*$O246,IF(AND($S246&gt;$AA246,$S246&lt;=$AB246),MAX($O246*($X246-(VLOOKUP($AF246,Opto_Req!$A$2:$L$14,10)*($S246-$AA246))),0),0)),""))</f>
        <v/>
      </c>
      <c r="O246" s="156" t="str">
        <f>IF($D246="","",VLOOKUP($AF246,Opto_Req!$A$2:$L$14,7))</f>
        <v/>
      </c>
      <c r="P246" s="286"/>
      <c r="Q246" s="162" t="str">
        <f t="shared" si="16"/>
        <v/>
      </c>
      <c r="R246" s="156" t="str">
        <f>IF(OR($D246="",$F246=""),"",VLOOKUP($AF246,Opto_Req!$A$2:$L$14,6))</f>
        <v/>
      </c>
      <c r="S246" s="157" t="str">
        <f t="shared" si="17"/>
        <v/>
      </c>
      <c r="T246" s="158" t="str">
        <f>IF(OR($D246="",$F246="",GlobalParameters!$C$12=""),"",$AB246)</f>
        <v/>
      </c>
      <c r="U246" s="159"/>
      <c r="V246" s="286"/>
      <c r="W246" s="283"/>
      <c r="X246" s="286"/>
      <c r="Y246" s="286"/>
      <c r="Z246" s="160" t="str">
        <f>IF($D246="","",IF(AND($AF246&gt;=100,$AF246&lt;200),IF($E246="","",VLOOKUP($E246,Opto_Req!$W$2:$X$3,2)),IF(AND($AF246&gt;=200,$AF246&lt;500),VLOOKUP($AF246,Opto_Req!$A$2:$L$14,9),"")))</f>
        <v/>
      </c>
      <c r="AA246" s="160" t="str">
        <f>IF($D246="","",VLOOKUP($AF246,Opto_Req!$A$2:$L$14,11))</f>
        <v/>
      </c>
      <c r="AB246" s="160" t="str">
        <f>IF(OR($D246="",$F246="",$AC246="",GlobalParameters!$C$12=""),"",IF(AND($AF246&gt;=100,$AF246&lt;500),MIN(VLOOKUP($AF246,Opto_Req!$A$2:$M$14,12),$AC246-VLOOKUP($AF246,Opto_Req!$A$2:$M$14,13)),IF(AND($AF246&gt;=500,$AF246&lt;600),$AC246,"")))</f>
        <v/>
      </c>
      <c r="AC246" s="283"/>
      <c r="AD246" s="283"/>
      <c r="AE246" s="159"/>
      <c r="AF246" s="134" t="e">
        <f>VLOOKUP($D246,Opto_Req!$P$2:$Q$6,2)+IF(VLOOKUP($D246,Opto_Req!$P$2:$Q$6,2)=100,VLOOKUP($F246,Opto_Req!$R$2:$S$4,2)+VLOOKUP(GlobalParameters!$C$12,Opto_Req!$T$2:$U$4,2),0)</f>
        <v>#N/A</v>
      </c>
    </row>
    <row r="247" spans="1:32" x14ac:dyDescent="0.25">
      <c r="A247" s="133"/>
      <c r="B247" s="283"/>
      <c r="C247" s="283"/>
      <c r="D247" s="284"/>
      <c r="E247" s="284"/>
      <c r="F247" s="284"/>
      <c r="G247" s="287"/>
      <c r="H247" s="166" t="str">
        <f t="shared" si="14"/>
        <v/>
      </c>
      <c r="I247" s="156" t="str">
        <f>IF(OR($D247="",$F247=""),"",VLOOKUP($AF247,Opto_Req!$A$2:$L$814,5))</f>
        <v/>
      </c>
      <c r="J247" s="285"/>
      <c r="K247" s="155" t="str">
        <f t="shared" si="15"/>
        <v/>
      </c>
      <c r="L247" s="156" t="str">
        <f>IF($D247="","",VLOOKUP($AF247,Opto_Req!$A$2:$L$14,8))</f>
        <v/>
      </c>
      <c r="M247" s="287"/>
      <c r="N247" s="166" t="str">
        <f>IF(OR($D247="",$X247="",$O247=""),"",IF($AF247&gt;=200,IF($S247&lt;=$AA247,$X247*$O247,IF(AND($S247&gt;$AA247,$S247&lt;=$AB247),MAX($O247*($X247-(VLOOKUP($AF247,Opto_Req!$A$2:$L$14,10)*($S247-$AA247))),0),0)),""))</f>
        <v/>
      </c>
      <c r="O247" s="156" t="str">
        <f>IF($D247="","",VLOOKUP($AF247,Opto_Req!$A$2:$L$14,7))</f>
        <v/>
      </c>
      <c r="P247" s="286"/>
      <c r="Q247" s="162" t="str">
        <f t="shared" si="16"/>
        <v/>
      </c>
      <c r="R247" s="156" t="str">
        <f>IF(OR($D247="",$F247=""),"",VLOOKUP($AF247,Opto_Req!$A$2:$L$14,6))</f>
        <v/>
      </c>
      <c r="S247" s="157" t="str">
        <f t="shared" si="17"/>
        <v/>
      </c>
      <c r="T247" s="158" t="str">
        <f>IF(OR($D247="",$F247="",GlobalParameters!$C$12=""),"",$AB247)</f>
        <v/>
      </c>
      <c r="U247" s="159"/>
      <c r="V247" s="286"/>
      <c r="W247" s="283"/>
      <c r="X247" s="286"/>
      <c r="Y247" s="286"/>
      <c r="Z247" s="160" t="str">
        <f>IF($D247="","",IF(AND($AF247&gt;=100,$AF247&lt;200),IF($E247="","",VLOOKUP($E247,Opto_Req!$W$2:$X$3,2)),IF(AND($AF247&gt;=200,$AF247&lt;500),VLOOKUP($AF247,Opto_Req!$A$2:$L$14,9),"")))</f>
        <v/>
      </c>
      <c r="AA247" s="160" t="str">
        <f>IF($D247="","",VLOOKUP($AF247,Opto_Req!$A$2:$L$14,11))</f>
        <v/>
      </c>
      <c r="AB247" s="160" t="str">
        <f>IF(OR($D247="",$F247="",$AC247="",GlobalParameters!$C$12=""),"",IF(AND($AF247&gt;=100,$AF247&lt;500),MIN(VLOOKUP($AF247,Opto_Req!$A$2:$M$14,12),$AC247-VLOOKUP($AF247,Opto_Req!$A$2:$M$14,13)),IF(AND($AF247&gt;=500,$AF247&lt;600),$AC247,"")))</f>
        <v/>
      </c>
      <c r="AC247" s="283"/>
      <c r="AD247" s="283"/>
      <c r="AE247" s="159"/>
      <c r="AF247" s="134" t="e">
        <f>VLOOKUP($D247,Opto_Req!$P$2:$Q$6,2)+IF(VLOOKUP($D247,Opto_Req!$P$2:$Q$6,2)=100,VLOOKUP($F247,Opto_Req!$R$2:$S$4,2)+VLOOKUP(GlobalParameters!$C$12,Opto_Req!$T$2:$U$4,2),0)</f>
        <v>#N/A</v>
      </c>
    </row>
    <row r="248" spans="1:32" x14ac:dyDescent="0.25">
      <c r="A248" s="133"/>
      <c r="B248" s="283"/>
      <c r="C248" s="283"/>
      <c r="D248" s="284"/>
      <c r="E248" s="284"/>
      <c r="F248" s="284"/>
      <c r="G248" s="287"/>
      <c r="H248" s="166" t="str">
        <f t="shared" si="14"/>
        <v/>
      </c>
      <c r="I248" s="156" t="str">
        <f>IF(OR($D248="",$F248=""),"",VLOOKUP($AF248,Opto_Req!$A$2:$L$814,5))</f>
        <v/>
      </c>
      <c r="J248" s="285"/>
      <c r="K248" s="155" t="str">
        <f t="shared" si="15"/>
        <v/>
      </c>
      <c r="L248" s="156" t="str">
        <f>IF($D248="","",VLOOKUP($AF248,Opto_Req!$A$2:$L$14,8))</f>
        <v/>
      </c>
      <c r="M248" s="287"/>
      <c r="N248" s="166" t="str">
        <f>IF(OR($D248="",$X248="",$O248=""),"",IF($AF248&gt;=200,IF($S248&lt;=$AA248,$X248*$O248,IF(AND($S248&gt;$AA248,$S248&lt;=$AB248),MAX($O248*($X248-(VLOOKUP($AF248,Opto_Req!$A$2:$L$14,10)*($S248-$AA248))),0),0)),""))</f>
        <v/>
      </c>
      <c r="O248" s="156" t="str">
        <f>IF($D248="","",VLOOKUP($AF248,Opto_Req!$A$2:$L$14,7))</f>
        <v/>
      </c>
      <c r="P248" s="286"/>
      <c r="Q248" s="162" t="str">
        <f t="shared" si="16"/>
        <v/>
      </c>
      <c r="R248" s="156" t="str">
        <f>IF(OR($D248="",$F248=""),"",VLOOKUP($AF248,Opto_Req!$A$2:$L$14,6))</f>
        <v/>
      </c>
      <c r="S248" s="157" t="str">
        <f t="shared" si="17"/>
        <v/>
      </c>
      <c r="T248" s="158" t="str">
        <f>IF(OR($D248="",$F248="",GlobalParameters!$C$12=""),"",$AB248)</f>
        <v/>
      </c>
      <c r="U248" s="159"/>
      <c r="V248" s="286"/>
      <c r="W248" s="283"/>
      <c r="X248" s="286"/>
      <c r="Y248" s="286"/>
      <c r="Z248" s="160" t="str">
        <f>IF($D248="","",IF(AND($AF248&gt;=100,$AF248&lt;200),IF($E248="","",VLOOKUP($E248,Opto_Req!$W$2:$X$3,2)),IF(AND($AF248&gt;=200,$AF248&lt;500),VLOOKUP($AF248,Opto_Req!$A$2:$L$14,9),"")))</f>
        <v/>
      </c>
      <c r="AA248" s="160" t="str">
        <f>IF($D248="","",VLOOKUP($AF248,Opto_Req!$A$2:$L$14,11))</f>
        <v/>
      </c>
      <c r="AB248" s="160" t="str">
        <f>IF(OR($D248="",$F248="",$AC248="",GlobalParameters!$C$12=""),"",IF(AND($AF248&gt;=100,$AF248&lt;500),MIN(VLOOKUP($AF248,Opto_Req!$A$2:$M$14,12),$AC248-VLOOKUP($AF248,Opto_Req!$A$2:$M$14,13)),IF(AND($AF248&gt;=500,$AF248&lt;600),$AC248,"")))</f>
        <v/>
      </c>
      <c r="AC248" s="283"/>
      <c r="AD248" s="283"/>
      <c r="AE248" s="159"/>
      <c r="AF248" s="134" t="e">
        <f>VLOOKUP($D248,Opto_Req!$P$2:$Q$6,2)+IF(VLOOKUP($D248,Opto_Req!$P$2:$Q$6,2)=100,VLOOKUP($F248,Opto_Req!$R$2:$S$4,2)+VLOOKUP(GlobalParameters!$C$12,Opto_Req!$T$2:$U$4,2),0)</f>
        <v>#N/A</v>
      </c>
    </row>
    <row r="249" spans="1:32" x14ac:dyDescent="0.25">
      <c r="A249" s="133"/>
      <c r="B249" s="283"/>
      <c r="C249" s="283"/>
      <c r="D249" s="284"/>
      <c r="E249" s="284"/>
      <c r="F249" s="284"/>
      <c r="G249" s="287"/>
      <c r="H249" s="166" t="str">
        <f t="shared" si="14"/>
        <v/>
      </c>
      <c r="I249" s="156" t="str">
        <f>IF(OR($D249="",$F249=""),"",VLOOKUP($AF249,Opto_Req!$A$2:$L$814,5))</f>
        <v/>
      </c>
      <c r="J249" s="285"/>
      <c r="K249" s="155" t="str">
        <f t="shared" si="15"/>
        <v/>
      </c>
      <c r="L249" s="156" t="str">
        <f>IF($D249="","",VLOOKUP($AF249,Opto_Req!$A$2:$L$14,8))</f>
        <v/>
      </c>
      <c r="M249" s="287"/>
      <c r="N249" s="166" t="str">
        <f>IF(OR($D249="",$X249="",$O249=""),"",IF($AF249&gt;=200,IF($S249&lt;=$AA249,$X249*$O249,IF(AND($S249&gt;$AA249,$S249&lt;=$AB249),MAX($O249*($X249-(VLOOKUP($AF249,Opto_Req!$A$2:$L$14,10)*($S249-$AA249))),0),0)),""))</f>
        <v/>
      </c>
      <c r="O249" s="156" t="str">
        <f>IF($D249="","",VLOOKUP($AF249,Opto_Req!$A$2:$L$14,7))</f>
        <v/>
      </c>
      <c r="P249" s="286"/>
      <c r="Q249" s="162" t="str">
        <f t="shared" si="16"/>
        <v/>
      </c>
      <c r="R249" s="156" t="str">
        <f>IF(OR($D249="",$F249=""),"",VLOOKUP($AF249,Opto_Req!$A$2:$L$14,6))</f>
        <v/>
      </c>
      <c r="S249" s="157" t="str">
        <f t="shared" si="17"/>
        <v/>
      </c>
      <c r="T249" s="158" t="str">
        <f>IF(OR($D249="",$F249="",GlobalParameters!$C$12=""),"",$AB249)</f>
        <v/>
      </c>
      <c r="U249" s="159"/>
      <c r="V249" s="286"/>
      <c r="W249" s="283"/>
      <c r="X249" s="286"/>
      <c r="Y249" s="286"/>
      <c r="Z249" s="160" t="str">
        <f>IF($D249="","",IF(AND($AF249&gt;=100,$AF249&lt;200),IF($E249="","",VLOOKUP($E249,Opto_Req!$W$2:$X$3,2)),IF(AND($AF249&gt;=200,$AF249&lt;500),VLOOKUP($AF249,Opto_Req!$A$2:$L$14,9),"")))</f>
        <v/>
      </c>
      <c r="AA249" s="160" t="str">
        <f>IF($D249="","",VLOOKUP($AF249,Opto_Req!$A$2:$L$14,11))</f>
        <v/>
      </c>
      <c r="AB249" s="160" t="str">
        <f>IF(OR($D249="",$F249="",$AC249="",GlobalParameters!$C$12=""),"",IF(AND($AF249&gt;=100,$AF249&lt;500),MIN(VLOOKUP($AF249,Opto_Req!$A$2:$M$14,12),$AC249-VLOOKUP($AF249,Opto_Req!$A$2:$M$14,13)),IF(AND($AF249&gt;=500,$AF249&lt;600),$AC249,"")))</f>
        <v/>
      </c>
      <c r="AC249" s="283"/>
      <c r="AD249" s="283"/>
      <c r="AE249" s="159"/>
      <c r="AF249" s="134" t="e">
        <f>VLOOKUP($D249,Opto_Req!$P$2:$Q$6,2)+IF(VLOOKUP($D249,Opto_Req!$P$2:$Q$6,2)=100,VLOOKUP($F249,Opto_Req!$R$2:$S$4,2)+VLOOKUP(GlobalParameters!$C$12,Opto_Req!$T$2:$U$4,2),0)</f>
        <v>#N/A</v>
      </c>
    </row>
    <row r="250" spans="1:32" x14ac:dyDescent="0.25">
      <c r="A250" s="133"/>
      <c r="B250" s="283"/>
      <c r="C250" s="283"/>
      <c r="D250" s="284"/>
      <c r="E250" s="284"/>
      <c r="F250" s="284"/>
      <c r="G250" s="287"/>
      <c r="H250" s="166" t="str">
        <f t="shared" si="14"/>
        <v/>
      </c>
      <c r="I250" s="156" t="str">
        <f>IF(OR($D250="",$F250=""),"",VLOOKUP($AF250,Opto_Req!$A$2:$L$814,5))</f>
        <v/>
      </c>
      <c r="J250" s="285"/>
      <c r="K250" s="155" t="str">
        <f t="shared" si="15"/>
        <v/>
      </c>
      <c r="L250" s="156" t="str">
        <f>IF($D250="","",VLOOKUP($AF250,Opto_Req!$A$2:$L$14,8))</f>
        <v/>
      </c>
      <c r="M250" s="287"/>
      <c r="N250" s="166" t="str">
        <f>IF(OR($D250="",$X250="",$O250=""),"",IF($AF250&gt;=200,IF($S250&lt;=$AA250,$X250*$O250,IF(AND($S250&gt;$AA250,$S250&lt;=$AB250),MAX($O250*($X250-(VLOOKUP($AF250,Opto_Req!$A$2:$L$14,10)*($S250-$AA250))),0),0)),""))</f>
        <v/>
      </c>
      <c r="O250" s="156" t="str">
        <f>IF($D250="","",VLOOKUP($AF250,Opto_Req!$A$2:$L$14,7))</f>
        <v/>
      </c>
      <c r="P250" s="286"/>
      <c r="Q250" s="162" t="str">
        <f t="shared" si="16"/>
        <v/>
      </c>
      <c r="R250" s="156" t="str">
        <f>IF(OR($D250="",$F250=""),"",VLOOKUP($AF250,Opto_Req!$A$2:$L$14,6))</f>
        <v/>
      </c>
      <c r="S250" s="157" t="str">
        <f t="shared" si="17"/>
        <v/>
      </c>
      <c r="T250" s="158" t="str">
        <f>IF(OR($D250="",$F250="",GlobalParameters!$C$12=""),"",$AB250)</f>
        <v/>
      </c>
      <c r="U250" s="159"/>
      <c r="V250" s="286"/>
      <c r="W250" s="283"/>
      <c r="X250" s="286"/>
      <c r="Y250" s="286"/>
      <c r="Z250" s="160" t="str">
        <f>IF($D250="","",IF(AND($AF250&gt;=100,$AF250&lt;200),IF($E250="","",VLOOKUP($E250,Opto_Req!$W$2:$X$3,2)),IF(AND($AF250&gt;=200,$AF250&lt;500),VLOOKUP($AF250,Opto_Req!$A$2:$L$14,9),"")))</f>
        <v/>
      </c>
      <c r="AA250" s="160" t="str">
        <f>IF($D250="","",VLOOKUP($AF250,Opto_Req!$A$2:$L$14,11))</f>
        <v/>
      </c>
      <c r="AB250" s="160" t="str">
        <f>IF(OR($D250="",$F250="",$AC250="",GlobalParameters!$C$12=""),"",IF(AND($AF250&gt;=100,$AF250&lt;500),MIN(VLOOKUP($AF250,Opto_Req!$A$2:$M$14,12),$AC250-VLOOKUP($AF250,Opto_Req!$A$2:$M$14,13)),IF(AND($AF250&gt;=500,$AF250&lt;600),$AC250,"")))</f>
        <v/>
      </c>
      <c r="AC250" s="283"/>
      <c r="AD250" s="283"/>
      <c r="AE250" s="159"/>
      <c r="AF250" s="134" t="e">
        <f>VLOOKUP($D250,Opto_Req!$P$2:$Q$6,2)+IF(VLOOKUP($D250,Opto_Req!$P$2:$Q$6,2)=100,VLOOKUP($F250,Opto_Req!$R$2:$S$4,2)+VLOOKUP(GlobalParameters!$C$12,Opto_Req!$T$2:$U$4,2),0)</f>
        <v>#N/A</v>
      </c>
    </row>
    <row r="251" spans="1:32" x14ac:dyDescent="0.25">
      <c r="A251" s="133"/>
      <c r="B251" s="283"/>
      <c r="C251" s="283"/>
      <c r="D251" s="284"/>
      <c r="E251" s="284"/>
      <c r="F251" s="284"/>
      <c r="G251" s="287"/>
      <c r="H251" s="166" t="str">
        <f t="shared" si="14"/>
        <v/>
      </c>
      <c r="I251" s="156" t="str">
        <f>IF(OR($D251="",$F251=""),"",VLOOKUP($AF251,Opto_Req!$A$2:$L$814,5))</f>
        <v/>
      </c>
      <c r="J251" s="285"/>
      <c r="K251" s="155" t="str">
        <f t="shared" si="15"/>
        <v/>
      </c>
      <c r="L251" s="156" t="str">
        <f>IF($D251="","",VLOOKUP($AF251,Opto_Req!$A$2:$L$14,8))</f>
        <v/>
      </c>
      <c r="M251" s="287"/>
      <c r="N251" s="166" t="str">
        <f>IF(OR($D251="",$X251="",$O251=""),"",IF($AF251&gt;=200,IF($S251&lt;=$AA251,$X251*$O251,IF(AND($S251&gt;$AA251,$S251&lt;=$AB251),MAX($O251*($X251-(VLOOKUP($AF251,Opto_Req!$A$2:$L$14,10)*($S251-$AA251))),0),0)),""))</f>
        <v/>
      </c>
      <c r="O251" s="156" t="str">
        <f>IF($D251="","",VLOOKUP($AF251,Opto_Req!$A$2:$L$14,7))</f>
        <v/>
      </c>
      <c r="P251" s="286"/>
      <c r="Q251" s="162" t="str">
        <f t="shared" si="16"/>
        <v/>
      </c>
      <c r="R251" s="156" t="str">
        <f>IF(OR($D251="",$F251=""),"",VLOOKUP($AF251,Opto_Req!$A$2:$L$14,6))</f>
        <v/>
      </c>
      <c r="S251" s="157" t="str">
        <f t="shared" si="17"/>
        <v/>
      </c>
      <c r="T251" s="158" t="str">
        <f>IF(OR($D251="",$F251="",GlobalParameters!$C$12=""),"",$AB251)</f>
        <v/>
      </c>
      <c r="U251" s="159"/>
      <c r="V251" s="286"/>
      <c r="W251" s="283"/>
      <c r="X251" s="286"/>
      <c r="Y251" s="286"/>
      <c r="Z251" s="160" t="str">
        <f>IF($D251="","",IF(AND($AF251&gt;=100,$AF251&lt;200),IF($E251="","",VLOOKUP($E251,Opto_Req!$W$2:$X$3,2)),IF(AND($AF251&gt;=200,$AF251&lt;500),VLOOKUP($AF251,Opto_Req!$A$2:$L$14,9),"")))</f>
        <v/>
      </c>
      <c r="AA251" s="160" t="str">
        <f>IF($D251="","",VLOOKUP($AF251,Opto_Req!$A$2:$L$14,11))</f>
        <v/>
      </c>
      <c r="AB251" s="160" t="str">
        <f>IF(OR($D251="",$F251="",$AC251="",GlobalParameters!$C$12=""),"",IF(AND($AF251&gt;=100,$AF251&lt;500),MIN(VLOOKUP($AF251,Opto_Req!$A$2:$M$14,12),$AC251-VLOOKUP($AF251,Opto_Req!$A$2:$M$14,13)),IF(AND($AF251&gt;=500,$AF251&lt;600),$AC251,"")))</f>
        <v/>
      </c>
      <c r="AC251" s="283"/>
      <c r="AD251" s="283"/>
      <c r="AE251" s="159"/>
      <c r="AF251" s="134" t="e">
        <f>VLOOKUP($D251,Opto_Req!$P$2:$Q$6,2)+IF(VLOOKUP($D251,Opto_Req!$P$2:$Q$6,2)=100,VLOOKUP($F251,Opto_Req!$R$2:$S$4,2)+VLOOKUP(GlobalParameters!$C$12,Opto_Req!$T$2:$U$4,2),0)</f>
        <v>#N/A</v>
      </c>
    </row>
    <row r="252" spans="1:32" x14ac:dyDescent="0.25">
      <c r="A252" s="133"/>
      <c r="B252" s="283"/>
      <c r="C252" s="283"/>
      <c r="D252" s="284"/>
      <c r="E252" s="284"/>
      <c r="F252" s="284"/>
      <c r="G252" s="287"/>
      <c r="H252" s="166" t="str">
        <f t="shared" si="14"/>
        <v/>
      </c>
      <c r="I252" s="156" t="str">
        <f>IF(OR($D252="",$F252=""),"",VLOOKUP($AF252,Opto_Req!$A$2:$L$814,5))</f>
        <v/>
      </c>
      <c r="J252" s="285"/>
      <c r="K252" s="155" t="str">
        <f t="shared" si="15"/>
        <v/>
      </c>
      <c r="L252" s="156" t="str">
        <f>IF($D252="","",VLOOKUP($AF252,Opto_Req!$A$2:$L$14,8))</f>
        <v/>
      </c>
      <c r="M252" s="287"/>
      <c r="N252" s="166" t="str">
        <f>IF(OR($D252="",$X252="",$O252=""),"",IF($AF252&gt;=200,IF($S252&lt;=$AA252,$X252*$O252,IF(AND($S252&gt;$AA252,$S252&lt;=$AB252),MAX($O252*($X252-(VLOOKUP($AF252,Opto_Req!$A$2:$L$14,10)*($S252-$AA252))),0),0)),""))</f>
        <v/>
      </c>
      <c r="O252" s="156" t="str">
        <f>IF($D252="","",VLOOKUP($AF252,Opto_Req!$A$2:$L$14,7))</f>
        <v/>
      </c>
      <c r="P252" s="286"/>
      <c r="Q252" s="162" t="str">
        <f t="shared" si="16"/>
        <v/>
      </c>
      <c r="R252" s="156" t="str">
        <f>IF(OR($D252="",$F252=""),"",VLOOKUP($AF252,Opto_Req!$A$2:$L$14,6))</f>
        <v/>
      </c>
      <c r="S252" s="157" t="str">
        <f t="shared" si="17"/>
        <v/>
      </c>
      <c r="T252" s="158" t="str">
        <f>IF(OR($D252="",$F252="",GlobalParameters!$C$12=""),"",$AB252)</f>
        <v/>
      </c>
      <c r="U252" s="159"/>
      <c r="V252" s="286"/>
      <c r="W252" s="283"/>
      <c r="X252" s="286"/>
      <c r="Y252" s="286"/>
      <c r="Z252" s="160" t="str">
        <f>IF($D252="","",IF(AND($AF252&gt;=100,$AF252&lt;200),IF($E252="","",VLOOKUP($E252,Opto_Req!$W$2:$X$3,2)),IF(AND($AF252&gt;=200,$AF252&lt;500),VLOOKUP($AF252,Opto_Req!$A$2:$L$14,9),"")))</f>
        <v/>
      </c>
      <c r="AA252" s="160" t="str">
        <f>IF($D252="","",VLOOKUP($AF252,Opto_Req!$A$2:$L$14,11))</f>
        <v/>
      </c>
      <c r="AB252" s="160" t="str">
        <f>IF(OR($D252="",$F252="",$AC252="",GlobalParameters!$C$12=""),"",IF(AND($AF252&gt;=100,$AF252&lt;500),MIN(VLOOKUP($AF252,Opto_Req!$A$2:$M$14,12),$AC252-VLOOKUP($AF252,Opto_Req!$A$2:$M$14,13)),IF(AND($AF252&gt;=500,$AF252&lt;600),$AC252,"")))</f>
        <v/>
      </c>
      <c r="AC252" s="283"/>
      <c r="AD252" s="283"/>
      <c r="AE252" s="159"/>
      <c r="AF252" s="134" t="e">
        <f>VLOOKUP($D252,Opto_Req!$P$2:$Q$6,2)+IF(VLOOKUP($D252,Opto_Req!$P$2:$Q$6,2)=100,VLOOKUP($F252,Opto_Req!$R$2:$S$4,2)+VLOOKUP(GlobalParameters!$C$12,Opto_Req!$T$2:$U$4,2),0)</f>
        <v>#N/A</v>
      </c>
    </row>
    <row r="253" spans="1:32" x14ac:dyDescent="0.25">
      <c r="A253" s="133"/>
      <c r="B253" s="283"/>
      <c r="C253" s="283"/>
      <c r="D253" s="284"/>
      <c r="E253" s="284"/>
      <c r="F253" s="284"/>
      <c r="G253" s="287"/>
      <c r="H253" s="166" t="str">
        <f t="shared" si="14"/>
        <v/>
      </c>
      <c r="I253" s="156" t="str">
        <f>IF(OR($D253="",$F253=""),"",VLOOKUP($AF253,Opto_Req!$A$2:$L$814,5))</f>
        <v/>
      </c>
      <c r="J253" s="285"/>
      <c r="K253" s="155" t="str">
        <f t="shared" si="15"/>
        <v/>
      </c>
      <c r="L253" s="156" t="str">
        <f>IF($D253="","",VLOOKUP($AF253,Opto_Req!$A$2:$L$14,8))</f>
        <v/>
      </c>
      <c r="M253" s="287"/>
      <c r="N253" s="166" t="str">
        <f>IF(OR($D253="",$X253="",$O253=""),"",IF($AF253&gt;=200,IF($S253&lt;=$AA253,$X253*$O253,IF(AND($S253&gt;$AA253,$S253&lt;=$AB253),MAX($O253*($X253-(VLOOKUP($AF253,Opto_Req!$A$2:$L$14,10)*($S253-$AA253))),0),0)),""))</f>
        <v/>
      </c>
      <c r="O253" s="156" t="str">
        <f>IF($D253="","",VLOOKUP($AF253,Opto_Req!$A$2:$L$14,7))</f>
        <v/>
      </c>
      <c r="P253" s="286"/>
      <c r="Q253" s="162" t="str">
        <f t="shared" si="16"/>
        <v/>
      </c>
      <c r="R253" s="156" t="str">
        <f>IF(OR($D253="",$F253=""),"",VLOOKUP($AF253,Opto_Req!$A$2:$L$14,6))</f>
        <v/>
      </c>
      <c r="S253" s="157" t="str">
        <f t="shared" si="17"/>
        <v/>
      </c>
      <c r="T253" s="158" t="str">
        <f>IF(OR($D253="",$F253="",GlobalParameters!$C$12=""),"",$AB253)</f>
        <v/>
      </c>
      <c r="U253" s="159"/>
      <c r="V253" s="286"/>
      <c r="W253" s="283"/>
      <c r="X253" s="286"/>
      <c r="Y253" s="286"/>
      <c r="Z253" s="160" t="str">
        <f>IF($D253="","",IF(AND($AF253&gt;=100,$AF253&lt;200),IF($E253="","",VLOOKUP($E253,Opto_Req!$W$2:$X$3,2)),IF(AND($AF253&gt;=200,$AF253&lt;500),VLOOKUP($AF253,Opto_Req!$A$2:$L$14,9),"")))</f>
        <v/>
      </c>
      <c r="AA253" s="160" t="str">
        <f>IF($D253="","",VLOOKUP($AF253,Opto_Req!$A$2:$L$14,11))</f>
        <v/>
      </c>
      <c r="AB253" s="160" t="str">
        <f>IF(OR($D253="",$F253="",$AC253="",GlobalParameters!$C$12=""),"",IF(AND($AF253&gt;=100,$AF253&lt;500),MIN(VLOOKUP($AF253,Opto_Req!$A$2:$M$14,12),$AC253-VLOOKUP($AF253,Opto_Req!$A$2:$M$14,13)),IF(AND($AF253&gt;=500,$AF253&lt;600),$AC253,"")))</f>
        <v/>
      </c>
      <c r="AC253" s="283"/>
      <c r="AD253" s="283"/>
      <c r="AE253" s="159"/>
      <c r="AF253" s="134" t="e">
        <f>VLOOKUP($D253,Opto_Req!$P$2:$Q$6,2)+IF(VLOOKUP($D253,Opto_Req!$P$2:$Q$6,2)=100,VLOOKUP($F253,Opto_Req!$R$2:$S$4,2)+VLOOKUP(GlobalParameters!$C$12,Opto_Req!$T$2:$U$4,2),0)</f>
        <v>#N/A</v>
      </c>
    </row>
    <row r="254" spans="1:32" x14ac:dyDescent="0.25">
      <c r="A254" s="133"/>
      <c r="B254" s="283"/>
      <c r="C254" s="283"/>
      <c r="D254" s="284"/>
      <c r="E254" s="284"/>
      <c r="F254" s="284"/>
      <c r="G254" s="287"/>
      <c r="H254" s="166" t="str">
        <f t="shared" si="14"/>
        <v/>
      </c>
      <c r="I254" s="156" t="str">
        <f>IF(OR($D254="",$F254=""),"",VLOOKUP($AF254,Opto_Req!$A$2:$L$814,5))</f>
        <v/>
      </c>
      <c r="J254" s="285"/>
      <c r="K254" s="155" t="str">
        <f t="shared" si="15"/>
        <v/>
      </c>
      <c r="L254" s="156" t="str">
        <f>IF($D254="","",VLOOKUP($AF254,Opto_Req!$A$2:$L$14,8))</f>
        <v/>
      </c>
      <c r="M254" s="287"/>
      <c r="N254" s="166" t="str">
        <f>IF(OR($D254="",$X254="",$O254=""),"",IF($AF254&gt;=200,IF($S254&lt;=$AA254,$X254*$O254,IF(AND($S254&gt;$AA254,$S254&lt;=$AB254),MAX($O254*($X254-(VLOOKUP($AF254,Opto_Req!$A$2:$L$14,10)*($S254-$AA254))),0),0)),""))</f>
        <v/>
      </c>
      <c r="O254" s="156" t="str">
        <f>IF($D254="","",VLOOKUP($AF254,Opto_Req!$A$2:$L$14,7))</f>
        <v/>
      </c>
      <c r="P254" s="286"/>
      <c r="Q254" s="162" t="str">
        <f t="shared" si="16"/>
        <v/>
      </c>
      <c r="R254" s="156" t="str">
        <f>IF(OR($D254="",$F254=""),"",VLOOKUP($AF254,Opto_Req!$A$2:$L$14,6))</f>
        <v/>
      </c>
      <c r="S254" s="157" t="str">
        <f t="shared" si="17"/>
        <v/>
      </c>
      <c r="T254" s="158" t="str">
        <f>IF(OR($D254="",$F254="",GlobalParameters!$C$12=""),"",$AB254)</f>
        <v/>
      </c>
      <c r="U254" s="159"/>
      <c r="V254" s="286"/>
      <c r="W254" s="283"/>
      <c r="X254" s="286"/>
      <c r="Y254" s="286"/>
      <c r="Z254" s="160" t="str">
        <f>IF($D254="","",IF(AND($AF254&gt;=100,$AF254&lt;200),IF($E254="","",VLOOKUP($E254,Opto_Req!$W$2:$X$3,2)),IF(AND($AF254&gt;=200,$AF254&lt;500),VLOOKUP($AF254,Opto_Req!$A$2:$L$14,9),"")))</f>
        <v/>
      </c>
      <c r="AA254" s="160" t="str">
        <f>IF($D254="","",VLOOKUP($AF254,Opto_Req!$A$2:$L$14,11))</f>
        <v/>
      </c>
      <c r="AB254" s="160" t="str">
        <f>IF(OR($D254="",$F254="",$AC254="",GlobalParameters!$C$12=""),"",IF(AND($AF254&gt;=100,$AF254&lt;500),MIN(VLOOKUP($AF254,Opto_Req!$A$2:$M$14,12),$AC254-VLOOKUP($AF254,Opto_Req!$A$2:$M$14,13)),IF(AND($AF254&gt;=500,$AF254&lt;600),$AC254,"")))</f>
        <v/>
      </c>
      <c r="AC254" s="283"/>
      <c r="AD254" s="283"/>
      <c r="AE254" s="159"/>
      <c r="AF254" s="134" t="e">
        <f>VLOOKUP($D254,Opto_Req!$P$2:$Q$6,2)+IF(VLOOKUP($D254,Opto_Req!$P$2:$Q$6,2)=100,VLOOKUP($F254,Opto_Req!$R$2:$S$4,2)+VLOOKUP(GlobalParameters!$C$12,Opto_Req!$T$2:$U$4,2),0)</f>
        <v>#N/A</v>
      </c>
    </row>
    <row r="255" spans="1:32" x14ac:dyDescent="0.25">
      <c r="A255" s="133"/>
      <c r="B255" s="283"/>
      <c r="C255" s="283"/>
      <c r="D255" s="284"/>
      <c r="E255" s="284"/>
      <c r="F255" s="284"/>
      <c r="G255" s="287"/>
      <c r="H255" s="166" t="str">
        <f t="shared" si="14"/>
        <v/>
      </c>
      <c r="I255" s="156" t="str">
        <f>IF(OR($D255="",$F255=""),"",VLOOKUP($AF255,Opto_Req!$A$2:$L$814,5))</f>
        <v/>
      </c>
      <c r="J255" s="285"/>
      <c r="K255" s="155" t="str">
        <f t="shared" si="15"/>
        <v/>
      </c>
      <c r="L255" s="156" t="str">
        <f>IF($D255="","",VLOOKUP($AF255,Opto_Req!$A$2:$L$14,8))</f>
        <v/>
      </c>
      <c r="M255" s="287"/>
      <c r="N255" s="166" t="str">
        <f>IF(OR($D255="",$X255="",$O255=""),"",IF($AF255&gt;=200,IF($S255&lt;=$AA255,$X255*$O255,IF(AND($S255&gt;$AA255,$S255&lt;=$AB255),MAX($O255*($X255-(VLOOKUP($AF255,Opto_Req!$A$2:$L$14,10)*($S255-$AA255))),0),0)),""))</f>
        <v/>
      </c>
      <c r="O255" s="156" t="str">
        <f>IF($D255="","",VLOOKUP($AF255,Opto_Req!$A$2:$L$14,7))</f>
        <v/>
      </c>
      <c r="P255" s="286"/>
      <c r="Q255" s="162" t="str">
        <f t="shared" si="16"/>
        <v/>
      </c>
      <c r="R255" s="156" t="str">
        <f>IF(OR($D255="",$F255=""),"",VLOOKUP($AF255,Opto_Req!$A$2:$L$14,6))</f>
        <v/>
      </c>
      <c r="S255" s="157" t="str">
        <f t="shared" si="17"/>
        <v/>
      </c>
      <c r="T255" s="158" t="str">
        <f>IF(OR($D255="",$F255="",GlobalParameters!$C$12=""),"",$AB255)</f>
        <v/>
      </c>
      <c r="U255" s="159"/>
      <c r="V255" s="286"/>
      <c r="W255" s="283"/>
      <c r="X255" s="286"/>
      <c r="Y255" s="286"/>
      <c r="Z255" s="160" t="str">
        <f>IF($D255="","",IF(AND($AF255&gt;=100,$AF255&lt;200),IF($E255="","",VLOOKUP($E255,Opto_Req!$W$2:$X$3,2)),IF(AND($AF255&gt;=200,$AF255&lt;500),VLOOKUP($AF255,Opto_Req!$A$2:$L$14,9),"")))</f>
        <v/>
      </c>
      <c r="AA255" s="160" t="str">
        <f>IF($D255="","",VLOOKUP($AF255,Opto_Req!$A$2:$L$14,11))</f>
        <v/>
      </c>
      <c r="AB255" s="160" t="str">
        <f>IF(OR($D255="",$F255="",$AC255="",GlobalParameters!$C$12=""),"",IF(AND($AF255&gt;=100,$AF255&lt;500),MIN(VLOOKUP($AF255,Opto_Req!$A$2:$M$14,12),$AC255-VLOOKUP($AF255,Opto_Req!$A$2:$M$14,13)),IF(AND($AF255&gt;=500,$AF255&lt;600),$AC255,"")))</f>
        <v/>
      </c>
      <c r="AC255" s="283"/>
      <c r="AD255" s="283"/>
      <c r="AE255" s="159"/>
      <c r="AF255" s="134" t="e">
        <f>VLOOKUP($D255,Opto_Req!$P$2:$Q$6,2)+IF(VLOOKUP($D255,Opto_Req!$P$2:$Q$6,2)=100,VLOOKUP($F255,Opto_Req!$R$2:$S$4,2)+VLOOKUP(GlobalParameters!$C$12,Opto_Req!$T$2:$U$4,2),0)</f>
        <v>#N/A</v>
      </c>
    </row>
    <row r="256" spans="1:32" x14ac:dyDescent="0.25">
      <c r="A256" s="133"/>
      <c r="B256" s="283"/>
      <c r="C256" s="283"/>
      <c r="D256" s="284"/>
      <c r="E256" s="284"/>
      <c r="F256" s="284"/>
      <c r="G256" s="287"/>
      <c r="H256" s="166" t="str">
        <f t="shared" si="14"/>
        <v/>
      </c>
      <c r="I256" s="156" t="str">
        <f>IF(OR($D256="",$F256=""),"",VLOOKUP($AF256,Opto_Req!$A$2:$L$814,5))</f>
        <v/>
      </c>
      <c r="J256" s="285"/>
      <c r="K256" s="155" t="str">
        <f t="shared" si="15"/>
        <v/>
      </c>
      <c r="L256" s="156" t="str">
        <f>IF($D256="","",VLOOKUP($AF256,Opto_Req!$A$2:$L$14,8))</f>
        <v/>
      </c>
      <c r="M256" s="287"/>
      <c r="N256" s="166" t="str">
        <f>IF(OR($D256="",$X256="",$O256=""),"",IF($AF256&gt;=200,IF($S256&lt;=$AA256,$X256*$O256,IF(AND($S256&gt;$AA256,$S256&lt;=$AB256),MAX($O256*($X256-(VLOOKUP($AF256,Opto_Req!$A$2:$L$14,10)*($S256-$AA256))),0),0)),""))</f>
        <v/>
      </c>
      <c r="O256" s="156" t="str">
        <f>IF($D256="","",VLOOKUP($AF256,Opto_Req!$A$2:$L$14,7))</f>
        <v/>
      </c>
      <c r="P256" s="286"/>
      <c r="Q256" s="162" t="str">
        <f t="shared" si="16"/>
        <v/>
      </c>
      <c r="R256" s="156" t="str">
        <f>IF(OR($D256="",$F256=""),"",VLOOKUP($AF256,Opto_Req!$A$2:$L$14,6))</f>
        <v/>
      </c>
      <c r="S256" s="157" t="str">
        <f t="shared" si="17"/>
        <v/>
      </c>
      <c r="T256" s="158" t="str">
        <f>IF(OR($D256="",$F256="",GlobalParameters!$C$12=""),"",$AB256)</f>
        <v/>
      </c>
      <c r="U256" s="159"/>
      <c r="V256" s="286"/>
      <c r="W256" s="283"/>
      <c r="X256" s="286"/>
      <c r="Y256" s="286"/>
      <c r="Z256" s="160" t="str">
        <f>IF($D256="","",IF(AND($AF256&gt;=100,$AF256&lt;200),IF($E256="","",VLOOKUP($E256,Opto_Req!$W$2:$X$3,2)),IF(AND($AF256&gt;=200,$AF256&lt;500),VLOOKUP($AF256,Opto_Req!$A$2:$L$14,9),"")))</f>
        <v/>
      </c>
      <c r="AA256" s="160" t="str">
        <f>IF($D256="","",VLOOKUP($AF256,Opto_Req!$A$2:$L$14,11))</f>
        <v/>
      </c>
      <c r="AB256" s="160" t="str">
        <f>IF(OR($D256="",$F256="",$AC256="",GlobalParameters!$C$12=""),"",IF(AND($AF256&gt;=100,$AF256&lt;500),MIN(VLOOKUP($AF256,Opto_Req!$A$2:$M$14,12),$AC256-VLOOKUP($AF256,Opto_Req!$A$2:$M$14,13)),IF(AND($AF256&gt;=500,$AF256&lt;600),$AC256,"")))</f>
        <v/>
      </c>
      <c r="AC256" s="283"/>
      <c r="AD256" s="283"/>
      <c r="AE256" s="159"/>
      <c r="AF256" s="134" t="e">
        <f>VLOOKUP($D256,Opto_Req!$P$2:$Q$6,2)+IF(VLOOKUP($D256,Opto_Req!$P$2:$Q$6,2)=100,VLOOKUP($F256,Opto_Req!$R$2:$S$4,2)+VLOOKUP(GlobalParameters!$C$12,Opto_Req!$T$2:$U$4,2),0)</f>
        <v>#N/A</v>
      </c>
    </row>
    <row r="257" spans="1:32" x14ac:dyDescent="0.25">
      <c r="A257" s="133"/>
      <c r="B257" s="283"/>
      <c r="C257" s="283"/>
      <c r="D257" s="284"/>
      <c r="E257" s="284"/>
      <c r="F257" s="284"/>
      <c r="G257" s="287"/>
      <c r="H257" s="166" t="str">
        <f t="shared" si="14"/>
        <v/>
      </c>
      <c r="I257" s="156" t="str">
        <f>IF(OR($D257="",$F257=""),"",VLOOKUP($AF257,Opto_Req!$A$2:$L$814,5))</f>
        <v/>
      </c>
      <c r="J257" s="285"/>
      <c r="K257" s="155" t="str">
        <f t="shared" si="15"/>
        <v/>
      </c>
      <c r="L257" s="156" t="str">
        <f>IF($D257="","",VLOOKUP($AF257,Opto_Req!$A$2:$L$14,8))</f>
        <v/>
      </c>
      <c r="M257" s="287"/>
      <c r="N257" s="166" t="str">
        <f>IF(OR($D257="",$X257="",$O257=""),"",IF($AF257&gt;=200,IF($S257&lt;=$AA257,$X257*$O257,IF(AND($S257&gt;$AA257,$S257&lt;=$AB257),MAX($O257*($X257-(VLOOKUP($AF257,Opto_Req!$A$2:$L$14,10)*($S257-$AA257))),0),0)),""))</f>
        <v/>
      </c>
      <c r="O257" s="156" t="str">
        <f>IF($D257="","",VLOOKUP($AF257,Opto_Req!$A$2:$L$14,7))</f>
        <v/>
      </c>
      <c r="P257" s="286"/>
      <c r="Q257" s="162" t="str">
        <f t="shared" si="16"/>
        <v/>
      </c>
      <c r="R257" s="156" t="str">
        <f>IF(OR($D257="",$F257=""),"",VLOOKUP($AF257,Opto_Req!$A$2:$L$14,6))</f>
        <v/>
      </c>
      <c r="S257" s="157" t="str">
        <f t="shared" si="17"/>
        <v/>
      </c>
      <c r="T257" s="158" t="str">
        <f>IF(OR($D257="",$F257="",GlobalParameters!$C$12=""),"",$AB257)</f>
        <v/>
      </c>
      <c r="U257" s="159"/>
      <c r="V257" s="286"/>
      <c r="W257" s="283"/>
      <c r="X257" s="286"/>
      <c r="Y257" s="286"/>
      <c r="Z257" s="160" t="str">
        <f>IF($D257="","",IF(AND($AF257&gt;=100,$AF257&lt;200),IF($E257="","",VLOOKUP($E257,Opto_Req!$W$2:$X$3,2)),IF(AND($AF257&gt;=200,$AF257&lt;500),VLOOKUP($AF257,Opto_Req!$A$2:$L$14,9),"")))</f>
        <v/>
      </c>
      <c r="AA257" s="160" t="str">
        <f>IF($D257="","",VLOOKUP($AF257,Opto_Req!$A$2:$L$14,11))</f>
        <v/>
      </c>
      <c r="AB257" s="160" t="str">
        <f>IF(OR($D257="",$F257="",$AC257="",GlobalParameters!$C$12=""),"",IF(AND($AF257&gt;=100,$AF257&lt;500),MIN(VLOOKUP($AF257,Opto_Req!$A$2:$M$14,12),$AC257-VLOOKUP($AF257,Opto_Req!$A$2:$M$14,13)),IF(AND($AF257&gt;=500,$AF257&lt;600),$AC257,"")))</f>
        <v/>
      </c>
      <c r="AC257" s="283"/>
      <c r="AD257" s="283"/>
      <c r="AE257" s="159"/>
      <c r="AF257" s="134" t="e">
        <f>VLOOKUP($D257,Opto_Req!$P$2:$Q$6,2)+IF(VLOOKUP($D257,Opto_Req!$P$2:$Q$6,2)=100,VLOOKUP($F257,Opto_Req!$R$2:$S$4,2)+VLOOKUP(GlobalParameters!$C$12,Opto_Req!$T$2:$U$4,2),0)</f>
        <v>#N/A</v>
      </c>
    </row>
    <row r="258" spans="1:32" x14ac:dyDescent="0.25">
      <c r="A258" s="133"/>
      <c r="B258" s="283"/>
      <c r="C258" s="283"/>
      <c r="D258" s="284"/>
      <c r="E258" s="284"/>
      <c r="F258" s="284"/>
      <c r="G258" s="287"/>
      <c r="H258" s="166" t="str">
        <f t="shared" si="14"/>
        <v/>
      </c>
      <c r="I258" s="156" t="str">
        <f>IF(OR($D258="",$F258=""),"",VLOOKUP($AF258,Opto_Req!$A$2:$L$814,5))</f>
        <v/>
      </c>
      <c r="J258" s="285"/>
      <c r="K258" s="155" t="str">
        <f t="shared" si="15"/>
        <v/>
      </c>
      <c r="L258" s="156" t="str">
        <f>IF($D258="","",VLOOKUP($AF258,Opto_Req!$A$2:$L$14,8))</f>
        <v/>
      </c>
      <c r="M258" s="287"/>
      <c r="N258" s="166" t="str">
        <f>IF(OR($D258="",$X258="",$O258=""),"",IF($AF258&gt;=200,IF($S258&lt;=$AA258,$X258*$O258,IF(AND($S258&gt;$AA258,$S258&lt;=$AB258),MAX($O258*($X258-(VLOOKUP($AF258,Opto_Req!$A$2:$L$14,10)*($S258-$AA258))),0),0)),""))</f>
        <v/>
      </c>
      <c r="O258" s="156" t="str">
        <f>IF($D258="","",VLOOKUP($AF258,Opto_Req!$A$2:$L$14,7))</f>
        <v/>
      </c>
      <c r="P258" s="286"/>
      <c r="Q258" s="162" t="str">
        <f t="shared" si="16"/>
        <v/>
      </c>
      <c r="R258" s="156" t="str">
        <f>IF(OR($D258="",$F258=""),"",VLOOKUP($AF258,Opto_Req!$A$2:$L$14,6))</f>
        <v/>
      </c>
      <c r="S258" s="157" t="str">
        <f t="shared" si="17"/>
        <v/>
      </c>
      <c r="T258" s="158" t="str">
        <f>IF(OR($D258="",$F258="",GlobalParameters!$C$12=""),"",$AB258)</f>
        <v/>
      </c>
      <c r="U258" s="159"/>
      <c r="V258" s="286"/>
      <c r="W258" s="283"/>
      <c r="X258" s="286"/>
      <c r="Y258" s="286"/>
      <c r="Z258" s="160" t="str">
        <f>IF($D258="","",IF(AND($AF258&gt;=100,$AF258&lt;200),IF($E258="","",VLOOKUP($E258,Opto_Req!$W$2:$X$3,2)),IF(AND($AF258&gt;=200,$AF258&lt;500),VLOOKUP($AF258,Opto_Req!$A$2:$L$14,9),"")))</f>
        <v/>
      </c>
      <c r="AA258" s="160" t="str">
        <f>IF($D258="","",VLOOKUP($AF258,Opto_Req!$A$2:$L$14,11))</f>
        <v/>
      </c>
      <c r="AB258" s="160" t="str">
        <f>IF(OR($D258="",$F258="",$AC258="",GlobalParameters!$C$12=""),"",IF(AND($AF258&gt;=100,$AF258&lt;500),MIN(VLOOKUP($AF258,Opto_Req!$A$2:$M$14,12),$AC258-VLOOKUP($AF258,Opto_Req!$A$2:$M$14,13)),IF(AND($AF258&gt;=500,$AF258&lt;600),$AC258,"")))</f>
        <v/>
      </c>
      <c r="AC258" s="283"/>
      <c r="AD258" s="283"/>
      <c r="AE258" s="159"/>
      <c r="AF258" s="134" t="e">
        <f>VLOOKUP($D258,Opto_Req!$P$2:$Q$6,2)+IF(VLOOKUP($D258,Opto_Req!$P$2:$Q$6,2)=100,VLOOKUP($F258,Opto_Req!$R$2:$S$4,2)+VLOOKUP(GlobalParameters!$C$12,Opto_Req!$T$2:$U$4,2),0)</f>
        <v>#N/A</v>
      </c>
    </row>
    <row r="259" spans="1:32" x14ac:dyDescent="0.25">
      <c r="A259" s="133"/>
      <c r="B259" s="283"/>
      <c r="C259" s="283"/>
      <c r="D259" s="284"/>
      <c r="E259" s="284"/>
      <c r="F259" s="284"/>
      <c r="G259" s="287"/>
      <c r="H259" s="166" t="str">
        <f t="shared" si="14"/>
        <v/>
      </c>
      <c r="I259" s="156" t="str">
        <f>IF(OR($D259="",$F259=""),"",VLOOKUP($AF259,Opto_Req!$A$2:$L$814,5))</f>
        <v/>
      </c>
      <c r="J259" s="285"/>
      <c r="K259" s="155" t="str">
        <f t="shared" si="15"/>
        <v/>
      </c>
      <c r="L259" s="156" t="str">
        <f>IF($D259="","",VLOOKUP($AF259,Opto_Req!$A$2:$L$14,8))</f>
        <v/>
      </c>
      <c r="M259" s="287"/>
      <c r="N259" s="166" t="str">
        <f>IF(OR($D259="",$X259="",$O259=""),"",IF($AF259&gt;=200,IF($S259&lt;=$AA259,$X259*$O259,IF(AND($S259&gt;$AA259,$S259&lt;=$AB259),MAX($O259*($X259-(VLOOKUP($AF259,Opto_Req!$A$2:$L$14,10)*($S259-$AA259))),0),0)),""))</f>
        <v/>
      </c>
      <c r="O259" s="156" t="str">
        <f>IF($D259="","",VLOOKUP($AF259,Opto_Req!$A$2:$L$14,7))</f>
        <v/>
      </c>
      <c r="P259" s="286"/>
      <c r="Q259" s="162" t="str">
        <f t="shared" si="16"/>
        <v/>
      </c>
      <c r="R259" s="156" t="str">
        <f>IF(OR($D259="",$F259=""),"",VLOOKUP($AF259,Opto_Req!$A$2:$L$14,6))</f>
        <v/>
      </c>
      <c r="S259" s="157" t="str">
        <f t="shared" si="17"/>
        <v/>
      </c>
      <c r="T259" s="158" t="str">
        <f>IF(OR($D259="",$F259="",GlobalParameters!$C$12=""),"",$AB259)</f>
        <v/>
      </c>
      <c r="U259" s="159"/>
      <c r="V259" s="286"/>
      <c r="W259" s="283"/>
      <c r="X259" s="286"/>
      <c r="Y259" s="286"/>
      <c r="Z259" s="160" t="str">
        <f>IF($D259="","",IF(AND($AF259&gt;=100,$AF259&lt;200),IF($E259="","",VLOOKUP($E259,Opto_Req!$W$2:$X$3,2)),IF(AND($AF259&gt;=200,$AF259&lt;500),VLOOKUP($AF259,Opto_Req!$A$2:$L$14,9),"")))</f>
        <v/>
      </c>
      <c r="AA259" s="160" t="str">
        <f>IF($D259="","",VLOOKUP($AF259,Opto_Req!$A$2:$L$14,11))</f>
        <v/>
      </c>
      <c r="AB259" s="160" t="str">
        <f>IF(OR($D259="",$F259="",$AC259="",GlobalParameters!$C$12=""),"",IF(AND($AF259&gt;=100,$AF259&lt;500),MIN(VLOOKUP($AF259,Opto_Req!$A$2:$M$14,12),$AC259-VLOOKUP($AF259,Opto_Req!$A$2:$M$14,13)),IF(AND($AF259&gt;=500,$AF259&lt;600),$AC259,"")))</f>
        <v/>
      </c>
      <c r="AC259" s="283"/>
      <c r="AD259" s="283"/>
      <c r="AE259" s="159"/>
      <c r="AF259" s="134" t="e">
        <f>VLOOKUP($D259,Opto_Req!$P$2:$Q$6,2)+IF(VLOOKUP($D259,Opto_Req!$P$2:$Q$6,2)=100,VLOOKUP($F259,Opto_Req!$R$2:$S$4,2)+VLOOKUP(GlobalParameters!$C$12,Opto_Req!$T$2:$U$4,2),0)</f>
        <v>#N/A</v>
      </c>
    </row>
    <row r="260" spans="1:32" x14ac:dyDescent="0.25">
      <c r="A260" s="133"/>
      <c r="B260" s="283"/>
      <c r="C260" s="283"/>
      <c r="D260" s="284"/>
      <c r="E260" s="284"/>
      <c r="F260" s="284"/>
      <c r="G260" s="287"/>
      <c r="H260" s="166" t="str">
        <f t="shared" si="14"/>
        <v/>
      </c>
      <c r="I260" s="156" t="str">
        <f>IF(OR($D260="",$F260=""),"",VLOOKUP($AF260,Opto_Req!$A$2:$L$814,5))</f>
        <v/>
      </c>
      <c r="J260" s="285"/>
      <c r="K260" s="155" t="str">
        <f t="shared" si="15"/>
        <v/>
      </c>
      <c r="L260" s="156" t="str">
        <f>IF($D260="","",VLOOKUP($AF260,Opto_Req!$A$2:$L$14,8))</f>
        <v/>
      </c>
      <c r="M260" s="287"/>
      <c r="N260" s="166" t="str">
        <f>IF(OR($D260="",$X260="",$O260=""),"",IF($AF260&gt;=200,IF($S260&lt;=$AA260,$X260*$O260,IF(AND($S260&gt;$AA260,$S260&lt;=$AB260),MAX($O260*($X260-(VLOOKUP($AF260,Opto_Req!$A$2:$L$14,10)*($S260-$AA260))),0),0)),""))</f>
        <v/>
      </c>
      <c r="O260" s="156" t="str">
        <f>IF($D260="","",VLOOKUP($AF260,Opto_Req!$A$2:$L$14,7))</f>
        <v/>
      </c>
      <c r="P260" s="286"/>
      <c r="Q260" s="162" t="str">
        <f t="shared" si="16"/>
        <v/>
      </c>
      <c r="R260" s="156" t="str">
        <f>IF(OR($D260="",$F260=""),"",VLOOKUP($AF260,Opto_Req!$A$2:$L$14,6))</f>
        <v/>
      </c>
      <c r="S260" s="157" t="str">
        <f t="shared" si="17"/>
        <v/>
      </c>
      <c r="T260" s="158" t="str">
        <f>IF(OR($D260="",$F260="",GlobalParameters!$C$12=""),"",$AB260)</f>
        <v/>
      </c>
      <c r="U260" s="159"/>
      <c r="V260" s="286"/>
      <c r="W260" s="283"/>
      <c r="X260" s="286"/>
      <c r="Y260" s="286"/>
      <c r="Z260" s="160" t="str">
        <f>IF($D260="","",IF(AND($AF260&gt;=100,$AF260&lt;200),IF($E260="","",VLOOKUP($E260,Opto_Req!$W$2:$X$3,2)),IF(AND($AF260&gt;=200,$AF260&lt;500),VLOOKUP($AF260,Opto_Req!$A$2:$L$14,9),"")))</f>
        <v/>
      </c>
      <c r="AA260" s="160" t="str">
        <f>IF($D260="","",VLOOKUP($AF260,Opto_Req!$A$2:$L$14,11))</f>
        <v/>
      </c>
      <c r="AB260" s="160" t="str">
        <f>IF(OR($D260="",$F260="",$AC260="",GlobalParameters!$C$12=""),"",IF(AND($AF260&gt;=100,$AF260&lt;500),MIN(VLOOKUP($AF260,Opto_Req!$A$2:$M$14,12),$AC260-VLOOKUP($AF260,Opto_Req!$A$2:$M$14,13)),IF(AND($AF260&gt;=500,$AF260&lt;600),$AC260,"")))</f>
        <v/>
      </c>
      <c r="AC260" s="283"/>
      <c r="AD260" s="283"/>
      <c r="AE260" s="159"/>
      <c r="AF260" s="134" t="e">
        <f>VLOOKUP($D260,Opto_Req!$P$2:$Q$6,2)+IF(VLOOKUP($D260,Opto_Req!$P$2:$Q$6,2)=100,VLOOKUP($F260,Opto_Req!$R$2:$S$4,2)+VLOOKUP(GlobalParameters!$C$12,Opto_Req!$T$2:$U$4,2),0)</f>
        <v>#N/A</v>
      </c>
    </row>
    <row r="261" spans="1:32" x14ac:dyDescent="0.25">
      <c r="A261" s="133"/>
      <c r="B261" s="283"/>
      <c r="C261" s="283"/>
      <c r="D261" s="284"/>
      <c r="E261" s="284"/>
      <c r="F261" s="284"/>
      <c r="G261" s="287"/>
      <c r="H261" s="166" t="str">
        <f t="shared" si="14"/>
        <v/>
      </c>
      <c r="I261" s="156" t="str">
        <f>IF(OR($D261="",$F261=""),"",VLOOKUP($AF261,Opto_Req!$A$2:$L$814,5))</f>
        <v/>
      </c>
      <c r="J261" s="285"/>
      <c r="K261" s="155" t="str">
        <f t="shared" si="15"/>
        <v/>
      </c>
      <c r="L261" s="156" t="str">
        <f>IF($D261="","",VLOOKUP($AF261,Opto_Req!$A$2:$L$14,8))</f>
        <v/>
      </c>
      <c r="M261" s="287"/>
      <c r="N261" s="166" t="str">
        <f>IF(OR($D261="",$X261="",$O261=""),"",IF($AF261&gt;=200,IF($S261&lt;=$AA261,$X261*$O261,IF(AND($S261&gt;$AA261,$S261&lt;=$AB261),MAX($O261*($X261-(VLOOKUP($AF261,Opto_Req!$A$2:$L$14,10)*($S261-$AA261))),0),0)),""))</f>
        <v/>
      </c>
      <c r="O261" s="156" t="str">
        <f>IF($D261="","",VLOOKUP($AF261,Opto_Req!$A$2:$L$14,7))</f>
        <v/>
      </c>
      <c r="P261" s="286"/>
      <c r="Q261" s="162" t="str">
        <f t="shared" si="16"/>
        <v/>
      </c>
      <c r="R261" s="156" t="str">
        <f>IF(OR($D261="",$F261=""),"",VLOOKUP($AF261,Opto_Req!$A$2:$L$14,6))</f>
        <v/>
      </c>
      <c r="S261" s="157" t="str">
        <f t="shared" si="17"/>
        <v/>
      </c>
      <c r="T261" s="158" t="str">
        <f>IF(OR($D261="",$F261="",GlobalParameters!$C$12=""),"",$AB261)</f>
        <v/>
      </c>
      <c r="U261" s="159"/>
      <c r="V261" s="286"/>
      <c r="W261" s="283"/>
      <c r="X261" s="286"/>
      <c r="Y261" s="286"/>
      <c r="Z261" s="160" t="str">
        <f>IF($D261="","",IF(AND($AF261&gt;=100,$AF261&lt;200),IF($E261="","",VLOOKUP($E261,Opto_Req!$W$2:$X$3,2)),IF(AND($AF261&gt;=200,$AF261&lt;500),VLOOKUP($AF261,Opto_Req!$A$2:$L$14,9),"")))</f>
        <v/>
      </c>
      <c r="AA261" s="160" t="str">
        <f>IF($D261="","",VLOOKUP($AF261,Opto_Req!$A$2:$L$14,11))</f>
        <v/>
      </c>
      <c r="AB261" s="160" t="str">
        <f>IF(OR($D261="",$F261="",$AC261="",GlobalParameters!$C$12=""),"",IF(AND($AF261&gt;=100,$AF261&lt;500),MIN(VLOOKUP($AF261,Opto_Req!$A$2:$M$14,12),$AC261-VLOOKUP($AF261,Opto_Req!$A$2:$M$14,13)),IF(AND($AF261&gt;=500,$AF261&lt;600),$AC261,"")))</f>
        <v/>
      </c>
      <c r="AC261" s="283"/>
      <c r="AD261" s="283"/>
      <c r="AE261" s="159"/>
      <c r="AF261" s="134" t="e">
        <f>VLOOKUP($D261,Opto_Req!$P$2:$Q$6,2)+IF(VLOOKUP($D261,Opto_Req!$P$2:$Q$6,2)=100,VLOOKUP($F261,Opto_Req!$R$2:$S$4,2)+VLOOKUP(GlobalParameters!$C$12,Opto_Req!$T$2:$U$4,2),0)</f>
        <v>#N/A</v>
      </c>
    </row>
    <row r="262" spans="1:32" x14ac:dyDescent="0.25">
      <c r="A262" s="133"/>
      <c r="B262" s="283"/>
      <c r="C262" s="283"/>
      <c r="D262" s="284"/>
      <c r="E262" s="284"/>
      <c r="F262" s="284"/>
      <c r="G262" s="287"/>
      <c r="H262" s="166" t="str">
        <f t="shared" si="14"/>
        <v/>
      </c>
      <c r="I262" s="156" t="str">
        <f>IF(OR($D262="",$F262=""),"",VLOOKUP($AF262,Opto_Req!$A$2:$L$814,5))</f>
        <v/>
      </c>
      <c r="J262" s="285"/>
      <c r="K262" s="155" t="str">
        <f t="shared" si="15"/>
        <v/>
      </c>
      <c r="L262" s="156" t="str">
        <f>IF($D262="","",VLOOKUP($AF262,Opto_Req!$A$2:$L$14,8))</f>
        <v/>
      </c>
      <c r="M262" s="287"/>
      <c r="N262" s="166" t="str">
        <f>IF(OR($D262="",$X262="",$O262=""),"",IF($AF262&gt;=200,IF($S262&lt;=$AA262,$X262*$O262,IF(AND($S262&gt;$AA262,$S262&lt;=$AB262),MAX($O262*($X262-(VLOOKUP($AF262,Opto_Req!$A$2:$L$14,10)*($S262-$AA262))),0),0)),""))</f>
        <v/>
      </c>
      <c r="O262" s="156" t="str">
        <f>IF($D262="","",VLOOKUP($AF262,Opto_Req!$A$2:$L$14,7))</f>
        <v/>
      </c>
      <c r="P262" s="286"/>
      <c r="Q262" s="162" t="str">
        <f t="shared" si="16"/>
        <v/>
      </c>
      <c r="R262" s="156" t="str">
        <f>IF(OR($D262="",$F262=""),"",VLOOKUP($AF262,Opto_Req!$A$2:$L$14,6))</f>
        <v/>
      </c>
      <c r="S262" s="157" t="str">
        <f t="shared" si="17"/>
        <v/>
      </c>
      <c r="T262" s="158" t="str">
        <f>IF(OR($D262="",$F262="",GlobalParameters!$C$12=""),"",$AB262)</f>
        <v/>
      </c>
      <c r="U262" s="159"/>
      <c r="V262" s="286"/>
      <c r="W262" s="283"/>
      <c r="X262" s="286"/>
      <c r="Y262" s="286"/>
      <c r="Z262" s="160" t="str">
        <f>IF($D262="","",IF(AND($AF262&gt;=100,$AF262&lt;200),IF($E262="","",VLOOKUP($E262,Opto_Req!$W$2:$X$3,2)),IF(AND($AF262&gt;=200,$AF262&lt;500),VLOOKUP($AF262,Opto_Req!$A$2:$L$14,9),"")))</f>
        <v/>
      </c>
      <c r="AA262" s="160" t="str">
        <f>IF($D262="","",VLOOKUP($AF262,Opto_Req!$A$2:$L$14,11))</f>
        <v/>
      </c>
      <c r="AB262" s="160" t="str">
        <f>IF(OR($D262="",$F262="",$AC262="",GlobalParameters!$C$12=""),"",IF(AND($AF262&gt;=100,$AF262&lt;500),MIN(VLOOKUP($AF262,Opto_Req!$A$2:$M$14,12),$AC262-VLOOKUP($AF262,Opto_Req!$A$2:$M$14,13)),IF(AND($AF262&gt;=500,$AF262&lt;600),$AC262,"")))</f>
        <v/>
      </c>
      <c r="AC262" s="283"/>
      <c r="AD262" s="283"/>
      <c r="AE262" s="159"/>
      <c r="AF262" s="134" t="e">
        <f>VLOOKUP($D262,Opto_Req!$P$2:$Q$6,2)+IF(VLOOKUP($D262,Opto_Req!$P$2:$Q$6,2)=100,VLOOKUP($F262,Opto_Req!$R$2:$S$4,2)+VLOOKUP(GlobalParameters!$C$12,Opto_Req!$T$2:$U$4,2),0)</f>
        <v>#N/A</v>
      </c>
    </row>
    <row r="263" spans="1:32" x14ac:dyDescent="0.25">
      <c r="A263" s="133"/>
      <c r="B263" s="283"/>
      <c r="C263" s="283"/>
      <c r="D263" s="284"/>
      <c r="E263" s="284"/>
      <c r="F263" s="284"/>
      <c r="G263" s="287"/>
      <c r="H263" s="166" t="str">
        <f t="shared" si="14"/>
        <v/>
      </c>
      <c r="I263" s="156" t="str">
        <f>IF(OR($D263="",$F263=""),"",VLOOKUP($AF263,Opto_Req!$A$2:$L$814,5))</f>
        <v/>
      </c>
      <c r="J263" s="285"/>
      <c r="K263" s="155" t="str">
        <f t="shared" si="15"/>
        <v/>
      </c>
      <c r="L263" s="156" t="str">
        <f>IF($D263="","",VLOOKUP($AF263,Opto_Req!$A$2:$L$14,8))</f>
        <v/>
      </c>
      <c r="M263" s="287"/>
      <c r="N263" s="166" t="str">
        <f>IF(OR($D263="",$X263="",$O263=""),"",IF($AF263&gt;=200,IF($S263&lt;=$AA263,$X263*$O263,IF(AND($S263&gt;$AA263,$S263&lt;=$AB263),MAX($O263*($X263-(VLOOKUP($AF263,Opto_Req!$A$2:$L$14,10)*($S263-$AA263))),0),0)),""))</f>
        <v/>
      </c>
      <c r="O263" s="156" t="str">
        <f>IF($D263="","",VLOOKUP($AF263,Opto_Req!$A$2:$L$14,7))</f>
        <v/>
      </c>
      <c r="P263" s="286"/>
      <c r="Q263" s="162" t="str">
        <f t="shared" si="16"/>
        <v/>
      </c>
      <c r="R263" s="156" t="str">
        <f>IF(OR($D263="",$F263=""),"",VLOOKUP($AF263,Opto_Req!$A$2:$L$14,6))</f>
        <v/>
      </c>
      <c r="S263" s="157" t="str">
        <f t="shared" si="17"/>
        <v/>
      </c>
      <c r="T263" s="158" t="str">
        <f>IF(OR($D263="",$F263="",GlobalParameters!$C$12=""),"",$AB263)</f>
        <v/>
      </c>
      <c r="U263" s="159"/>
      <c r="V263" s="286"/>
      <c r="W263" s="283"/>
      <c r="X263" s="286"/>
      <c r="Y263" s="286"/>
      <c r="Z263" s="160" t="str">
        <f>IF($D263="","",IF(AND($AF263&gt;=100,$AF263&lt;200),IF($E263="","",VLOOKUP($E263,Opto_Req!$W$2:$X$3,2)),IF(AND($AF263&gt;=200,$AF263&lt;500),VLOOKUP($AF263,Opto_Req!$A$2:$L$14,9),"")))</f>
        <v/>
      </c>
      <c r="AA263" s="160" t="str">
        <f>IF($D263="","",VLOOKUP($AF263,Opto_Req!$A$2:$L$14,11))</f>
        <v/>
      </c>
      <c r="AB263" s="160" t="str">
        <f>IF(OR($D263="",$F263="",$AC263="",GlobalParameters!$C$12=""),"",IF(AND($AF263&gt;=100,$AF263&lt;500),MIN(VLOOKUP($AF263,Opto_Req!$A$2:$M$14,12),$AC263-VLOOKUP($AF263,Opto_Req!$A$2:$M$14,13)),IF(AND($AF263&gt;=500,$AF263&lt;600),$AC263,"")))</f>
        <v/>
      </c>
      <c r="AC263" s="283"/>
      <c r="AD263" s="283"/>
      <c r="AE263" s="159"/>
      <c r="AF263" s="134" t="e">
        <f>VLOOKUP($D263,Opto_Req!$P$2:$Q$6,2)+IF(VLOOKUP($D263,Opto_Req!$P$2:$Q$6,2)=100,VLOOKUP($F263,Opto_Req!$R$2:$S$4,2)+VLOOKUP(GlobalParameters!$C$12,Opto_Req!$T$2:$U$4,2),0)</f>
        <v>#N/A</v>
      </c>
    </row>
    <row r="264" spans="1:32" x14ac:dyDescent="0.25">
      <c r="A264" s="133"/>
      <c r="B264" s="283"/>
      <c r="C264" s="283"/>
      <c r="D264" s="284"/>
      <c r="E264" s="284"/>
      <c r="F264" s="284"/>
      <c r="G264" s="287"/>
      <c r="H264" s="166" t="str">
        <f t="shared" si="14"/>
        <v/>
      </c>
      <c r="I264" s="156" t="str">
        <f>IF(OR($D264="",$F264=""),"",VLOOKUP($AF264,Opto_Req!$A$2:$L$814,5))</f>
        <v/>
      </c>
      <c r="J264" s="285"/>
      <c r="K264" s="155" t="str">
        <f t="shared" si="15"/>
        <v/>
      </c>
      <c r="L264" s="156" t="str">
        <f>IF($D264="","",VLOOKUP($AF264,Opto_Req!$A$2:$L$14,8))</f>
        <v/>
      </c>
      <c r="M264" s="287"/>
      <c r="N264" s="166" t="str">
        <f>IF(OR($D264="",$X264="",$O264=""),"",IF($AF264&gt;=200,IF($S264&lt;=$AA264,$X264*$O264,IF(AND($S264&gt;$AA264,$S264&lt;=$AB264),MAX($O264*($X264-(VLOOKUP($AF264,Opto_Req!$A$2:$L$14,10)*($S264-$AA264))),0),0)),""))</f>
        <v/>
      </c>
      <c r="O264" s="156" t="str">
        <f>IF($D264="","",VLOOKUP($AF264,Opto_Req!$A$2:$L$14,7))</f>
        <v/>
      </c>
      <c r="P264" s="286"/>
      <c r="Q264" s="162" t="str">
        <f t="shared" si="16"/>
        <v/>
      </c>
      <c r="R264" s="156" t="str">
        <f>IF(OR($D264="",$F264=""),"",VLOOKUP($AF264,Opto_Req!$A$2:$L$14,6))</f>
        <v/>
      </c>
      <c r="S264" s="157" t="str">
        <f t="shared" si="17"/>
        <v/>
      </c>
      <c r="T264" s="158" t="str">
        <f>IF(OR($D264="",$F264="",GlobalParameters!$C$12=""),"",$AB264)</f>
        <v/>
      </c>
      <c r="U264" s="159"/>
      <c r="V264" s="286"/>
      <c r="W264" s="283"/>
      <c r="X264" s="286"/>
      <c r="Y264" s="286"/>
      <c r="Z264" s="160" t="str">
        <f>IF($D264="","",IF(AND($AF264&gt;=100,$AF264&lt;200),IF($E264="","",VLOOKUP($E264,Opto_Req!$W$2:$X$3,2)),IF(AND($AF264&gt;=200,$AF264&lt;500),VLOOKUP($AF264,Opto_Req!$A$2:$L$14,9),"")))</f>
        <v/>
      </c>
      <c r="AA264" s="160" t="str">
        <f>IF($D264="","",VLOOKUP($AF264,Opto_Req!$A$2:$L$14,11))</f>
        <v/>
      </c>
      <c r="AB264" s="160" t="str">
        <f>IF(OR($D264="",$F264="",$AC264="",GlobalParameters!$C$12=""),"",IF(AND($AF264&gt;=100,$AF264&lt;500),MIN(VLOOKUP($AF264,Opto_Req!$A$2:$M$14,12),$AC264-VLOOKUP($AF264,Opto_Req!$A$2:$M$14,13)),IF(AND($AF264&gt;=500,$AF264&lt;600),$AC264,"")))</f>
        <v/>
      </c>
      <c r="AC264" s="283"/>
      <c r="AD264" s="283"/>
      <c r="AE264" s="159"/>
      <c r="AF264" s="134" t="e">
        <f>VLOOKUP($D264,Opto_Req!$P$2:$Q$6,2)+IF(VLOOKUP($D264,Opto_Req!$P$2:$Q$6,2)=100,VLOOKUP($F264,Opto_Req!$R$2:$S$4,2)+VLOOKUP(GlobalParameters!$C$12,Opto_Req!$T$2:$U$4,2),0)</f>
        <v>#N/A</v>
      </c>
    </row>
    <row r="265" spans="1:32" x14ac:dyDescent="0.25">
      <c r="A265" s="133"/>
      <c r="B265" s="283"/>
      <c r="C265" s="283"/>
      <c r="D265" s="284"/>
      <c r="E265" s="284"/>
      <c r="F265" s="284"/>
      <c r="G265" s="287"/>
      <c r="H265" s="166" t="str">
        <f t="shared" si="14"/>
        <v/>
      </c>
      <c r="I265" s="156" t="str">
        <f>IF(OR($D265="",$F265=""),"",VLOOKUP($AF265,Opto_Req!$A$2:$L$814,5))</f>
        <v/>
      </c>
      <c r="J265" s="285"/>
      <c r="K265" s="155" t="str">
        <f t="shared" si="15"/>
        <v/>
      </c>
      <c r="L265" s="156" t="str">
        <f>IF($D265="","",VLOOKUP($AF265,Opto_Req!$A$2:$L$14,8))</f>
        <v/>
      </c>
      <c r="M265" s="287"/>
      <c r="N265" s="166" t="str">
        <f>IF(OR($D265="",$X265="",$O265=""),"",IF($AF265&gt;=200,IF($S265&lt;=$AA265,$X265*$O265,IF(AND($S265&gt;$AA265,$S265&lt;=$AB265),MAX($O265*($X265-(VLOOKUP($AF265,Opto_Req!$A$2:$L$14,10)*($S265-$AA265))),0),0)),""))</f>
        <v/>
      </c>
      <c r="O265" s="156" t="str">
        <f>IF($D265="","",VLOOKUP($AF265,Opto_Req!$A$2:$L$14,7))</f>
        <v/>
      </c>
      <c r="P265" s="286"/>
      <c r="Q265" s="162" t="str">
        <f t="shared" si="16"/>
        <v/>
      </c>
      <c r="R265" s="156" t="str">
        <f>IF(OR($D265="",$F265=""),"",VLOOKUP($AF265,Opto_Req!$A$2:$L$14,6))</f>
        <v/>
      </c>
      <c r="S265" s="157" t="str">
        <f t="shared" si="17"/>
        <v/>
      </c>
      <c r="T265" s="158" t="str">
        <f>IF(OR($D265="",$F265="",GlobalParameters!$C$12=""),"",$AB265)</f>
        <v/>
      </c>
      <c r="U265" s="159"/>
      <c r="V265" s="286"/>
      <c r="W265" s="283"/>
      <c r="X265" s="286"/>
      <c r="Y265" s="286"/>
      <c r="Z265" s="160" t="str">
        <f>IF($D265="","",IF(AND($AF265&gt;=100,$AF265&lt;200),IF($E265="","",VLOOKUP($E265,Opto_Req!$W$2:$X$3,2)),IF(AND($AF265&gt;=200,$AF265&lt;500),VLOOKUP($AF265,Opto_Req!$A$2:$L$14,9),"")))</f>
        <v/>
      </c>
      <c r="AA265" s="160" t="str">
        <f>IF($D265="","",VLOOKUP($AF265,Opto_Req!$A$2:$L$14,11))</f>
        <v/>
      </c>
      <c r="AB265" s="160" t="str">
        <f>IF(OR($D265="",$F265="",$AC265="",GlobalParameters!$C$12=""),"",IF(AND($AF265&gt;=100,$AF265&lt;500),MIN(VLOOKUP($AF265,Opto_Req!$A$2:$M$14,12),$AC265-VLOOKUP($AF265,Opto_Req!$A$2:$M$14,13)),IF(AND($AF265&gt;=500,$AF265&lt;600),$AC265,"")))</f>
        <v/>
      </c>
      <c r="AC265" s="283"/>
      <c r="AD265" s="283"/>
      <c r="AE265" s="159"/>
      <c r="AF265" s="134" t="e">
        <f>VLOOKUP($D265,Opto_Req!$P$2:$Q$6,2)+IF(VLOOKUP($D265,Opto_Req!$P$2:$Q$6,2)=100,VLOOKUP($F265,Opto_Req!$R$2:$S$4,2)+VLOOKUP(GlobalParameters!$C$12,Opto_Req!$T$2:$U$4,2),0)</f>
        <v>#N/A</v>
      </c>
    </row>
    <row r="266" spans="1:32" x14ac:dyDescent="0.25">
      <c r="A266" s="133"/>
      <c r="B266" s="283"/>
      <c r="C266" s="283"/>
      <c r="D266" s="284"/>
      <c r="E266" s="284"/>
      <c r="F266" s="284"/>
      <c r="G266" s="287"/>
      <c r="H266" s="166" t="str">
        <f t="shared" si="14"/>
        <v/>
      </c>
      <c r="I266" s="156" t="str">
        <f>IF(OR($D266="",$F266=""),"",VLOOKUP($AF266,Opto_Req!$A$2:$L$814,5))</f>
        <v/>
      </c>
      <c r="J266" s="285"/>
      <c r="K266" s="155" t="str">
        <f t="shared" si="15"/>
        <v/>
      </c>
      <c r="L266" s="156" t="str">
        <f>IF($D266="","",VLOOKUP($AF266,Opto_Req!$A$2:$L$14,8))</f>
        <v/>
      </c>
      <c r="M266" s="287"/>
      <c r="N266" s="166" t="str">
        <f>IF(OR($D266="",$X266="",$O266=""),"",IF($AF266&gt;=200,IF($S266&lt;=$AA266,$X266*$O266,IF(AND($S266&gt;$AA266,$S266&lt;=$AB266),MAX($O266*($X266-(VLOOKUP($AF266,Opto_Req!$A$2:$L$14,10)*($S266-$AA266))),0),0)),""))</f>
        <v/>
      </c>
      <c r="O266" s="156" t="str">
        <f>IF($D266="","",VLOOKUP($AF266,Opto_Req!$A$2:$L$14,7))</f>
        <v/>
      </c>
      <c r="P266" s="286"/>
      <c r="Q266" s="162" t="str">
        <f t="shared" si="16"/>
        <v/>
      </c>
      <c r="R266" s="156" t="str">
        <f>IF(OR($D266="",$F266=""),"",VLOOKUP($AF266,Opto_Req!$A$2:$L$14,6))</f>
        <v/>
      </c>
      <c r="S266" s="157" t="str">
        <f t="shared" si="17"/>
        <v/>
      </c>
      <c r="T266" s="158" t="str">
        <f>IF(OR($D266="",$F266="",GlobalParameters!$C$12=""),"",$AB266)</f>
        <v/>
      </c>
      <c r="U266" s="159"/>
      <c r="V266" s="286"/>
      <c r="W266" s="283"/>
      <c r="X266" s="286"/>
      <c r="Y266" s="286"/>
      <c r="Z266" s="160" t="str">
        <f>IF($D266="","",IF(AND($AF266&gt;=100,$AF266&lt;200),IF($E266="","",VLOOKUP($E266,Opto_Req!$W$2:$X$3,2)),IF(AND($AF266&gt;=200,$AF266&lt;500),VLOOKUP($AF266,Opto_Req!$A$2:$L$14,9),"")))</f>
        <v/>
      </c>
      <c r="AA266" s="160" t="str">
        <f>IF($D266="","",VLOOKUP($AF266,Opto_Req!$A$2:$L$14,11))</f>
        <v/>
      </c>
      <c r="AB266" s="160" t="str">
        <f>IF(OR($D266="",$F266="",$AC266="",GlobalParameters!$C$12=""),"",IF(AND($AF266&gt;=100,$AF266&lt;500),MIN(VLOOKUP($AF266,Opto_Req!$A$2:$M$14,12),$AC266-VLOOKUP($AF266,Opto_Req!$A$2:$M$14,13)),IF(AND($AF266&gt;=500,$AF266&lt;600),$AC266,"")))</f>
        <v/>
      </c>
      <c r="AC266" s="283"/>
      <c r="AD266" s="283"/>
      <c r="AE266" s="159"/>
      <c r="AF266" s="134" t="e">
        <f>VLOOKUP($D266,Opto_Req!$P$2:$Q$6,2)+IF(VLOOKUP($D266,Opto_Req!$P$2:$Q$6,2)=100,VLOOKUP($F266,Opto_Req!$R$2:$S$4,2)+VLOOKUP(GlobalParameters!$C$12,Opto_Req!$T$2:$U$4,2),0)</f>
        <v>#N/A</v>
      </c>
    </row>
    <row r="267" spans="1:32" x14ac:dyDescent="0.25">
      <c r="A267" s="133"/>
      <c r="B267" s="283"/>
      <c r="C267" s="283"/>
      <c r="D267" s="284"/>
      <c r="E267" s="284"/>
      <c r="F267" s="284"/>
      <c r="G267" s="287"/>
      <c r="H267" s="166" t="str">
        <f t="shared" si="14"/>
        <v/>
      </c>
      <c r="I267" s="156" t="str">
        <f>IF(OR($D267="",$F267=""),"",VLOOKUP($AF267,Opto_Req!$A$2:$L$814,5))</f>
        <v/>
      </c>
      <c r="J267" s="285"/>
      <c r="K267" s="155" t="str">
        <f t="shared" si="15"/>
        <v/>
      </c>
      <c r="L267" s="156" t="str">
        <f>IF($D267="","",VLOOKUP($AF267,Opto_Req!$A$2:$L$14,8))</f>
        <v/>
      </c>
      <c r="M267" s="287"/>
      <c r="N267" s="166" t="str">
        <f>IF(OR($D267="",$X267="",$O267=""),"",IF($AF267&gt;=200,IF($S267&lt;=$AA267,$X267*$O267,IF(AND($S267&gt;$AA267,$S267&lt;=$AB267),MAX($O267*($X267-(VLOOKUP($AF267,Opto_Req!$A$2:$L$14,10)*($S267-$AA267))),0),0)),""))</f>
        <v/>
      </c>
      <c r="O267" s="156" t="str">
        <f>IF($D267="","",VLOOKUP($AF267,Opto_Req!$A$2:$L$14,7))</f>
        <v/>
      </c>
      <c r="P267" s="286"/>
      <c r="Q267" s="162" t="str">
        <f t="shared" si="16"/>
        <v/>
      </c>
      <c r="R267" s="156" t="str">
        <f>IF(OR($D267="",$F267=""),"",VLOOKUP($AF267,Opto_Req!$A$2:$L$14,6))</f>
        <v/>
      </c>
      <c r="S267" s="157" t="str">
        <f t="shared" si="17"/>
        <v/>
      </c>
      <c r="T267" s="158" t="str">
        <f>IF(OR($D267="",$F267="",GlobalParameters!$C$12=""),"",$AB267)</f>
        <v/>
      </c>
      <c r="U267" s="159"/>
      <c r="V267" s="286"/>
      <c r="W267" s="283"/>
      <c r="X267" s="286"/>
      <c r="Y267" s="286"/>
      <c r="Z267" s="160" t="str">
        <f>IF($D267="","",IF(AND($AF267&gt;=100,$AF267&lt;200),IF($E267="","",VLOOKUP($E267,Opto_Req!$W$2:$X$3,2)),IF(AND($AF267&gt;=200,$AF267&lt;500),VLOOKUP($AF267,Opto_Req!$A$2:$L$14,9),"")))</f>
        <v/>
      </c>
      <c r="AA267" s="160" t="str">
        <f>IF($D267="","",VLOOKUP($AF267,Opto_Req!$A$2:$L$14,11))</f>
        <v/>
      </c>
      <c r="AB267" s="160" t="str">
        <f>IF(OR($D267="",$F267="",$AC267="",GlobalParameters!$C$12=""),"",IF(AND($AF267&gt;=100,$AF267&lt;500),MIN(VLOOKUP($AF267,Opto_Req!$A$2:$M$14,12),$AC267-VLOOKUP($AF267,Opto_Req!$A$2:$M$14,13)),IF(AND($AF267&gt;=500,$AF267&lt;600),$AC267,"")))</f>
        <v/>
      </c>
      <c r="AC267" s="283"/>
      <c r="AD267" s="283"/>
      <c r="AE267" s="159"/>
      <c r="AF267" s="134" t="e">
        <f>VLOOKUP($D267,Opto_Req!$P$2:$Q$6,2)+IF(VLOOKUP($D267,Opto_Req!$P$2:$Q$6,2)=100,VLOOKUP($F267,Opto_Req!$R$2:$S$4,2)+VLOOKUP(GlobalParameters!$C$12,Opto_Req!$T$2:$U$4,2),0)</f>
        <v>#N/A</v>
      </c>
    </row>
    <row r="268" spans="1:32" x14ac:dyDescent="0.25">
      <c r="A268" s="133"/>
      <c r="B268" s="283"/>
      <c r="C268" s="283"/>
      <c r="D268" s="284"/>
      <c r="E268" s="284"/>
      <c r="F268" s="284"/>
      <c r="G268" s="287"/>
      <c r="H268" s="166" t="str">
        <f t="shared" si="14"/>
        <v/>
      </c>
      <c r="I268" s="156" t="str">
        <f>IF(OR($D268="",$F268=""),"",VLOOKUP($AF268,Opto_Req!$A$2:$L$814,5))</f>
        <v/>
      </c>
      <c r="J268" s="285"/>
      <c r="K268" s="155" t="str">
        <f t="shared" si="15"/>
        <v/>
      </c>
      <c r="L268" s="156" t="str">
        <f>IF($D268="","",VLOOKUP($AF268,Opto_Req!$A$2:$L$14,8))</f>
        <v/>
      </c>
      <c r="M268" s="287"/>
      <c r="N268" s="166" t="str">
        <f>IF(OR($D268="",$X268="",$O268=""),"",IF($AF268&gt;=200,IF($S268&lt;=$AA268,$X268*$O268,IF(AND($S268&gt;$AA268,$S268&lt;=$AB268),MAX($O268*($X268-(VLOOKUP($AF268,Opto_Req!$A$2:$L$14,10)*($S268-$AA268))),0),0)),""))</f>
        <v/>
      </c>
      <c r="O268" s="156" t="str">
        <f>IF($D268="","",VLOOKUP($AF268,Opto_Req!$A$2:$L$14,7))</f>
        <v/>
      </c>
      <c r="P268" s="286"/>
      <c r="Q268" s="162" t="str">
        <f t="shared" si="16"/>
        <v/>
      </c>
      <c r="R268" s="156" t="str">
        <f>IF(OR($D268="",$F268=""),"",VLOOKUP($AF268,Opto_Req!$A$2:$L$14,6))</f>
        <v/>
      </c>
      <c r="S268" s="157" t="str">
        <f t="shared" si="17"/>
        <v/>
      </c>
      <c r="T268" s="158" t="str">
        <f>IF(OR($D268="",$F268="",GlobalParameters!$C$12=""),"",$AB268)</f>
        <v/>
      </c>
      <c r="U268" s="159"/>
      <c r="V268" s="286"/>
      <c r="W268" s="283"/>
      <c r="X268" s="286"/>
      <c r="Y268" s="286"/>
      <c r="Z268" s="160" t="str">
        <f>IF($D268="","",IF(AND($AF268&gt;=100,$AF268&lt;200),IF($E268="","",VLOOKUP($E268,Opto_Req!$W$2:$X$3,2)),IF(AND($AF268&gt;=200,$AF268&lt;500),VLOOKUP($AF268,Opto_Req!$A$2:$L$14,9),"")))</f>
        <v/>
      </c>
      <c r="AA268" s="160" t="str">
        <f>IF($D268="","",VLOOKUP($AF268,Opto_Req!$A$2:$L$14,11))</f>
        <v/>
      </c>
      <c r="AB268" s="160" t="str">
        <f>IF(OR($D268="",$F268="",$AC268="",GlobalParameters!$C$12=""),"",IF(AND($AF268&gt;=100,$AF268&lt;500),MIN(VLOOKUP($AF268,Opto_Req!$A$2:$M$14,12),$AC268-VLOOKUP($AF268,Opto_Req!$A$2:$M$14,13)),IF(AND($AF268&gt;=500,$AF268&lt;600),$AC268,"")))</f>
        <v/>
      </c>
      <c r="AC268" s="283"/>
      <c r="AD268" s="283"/>
      <c r="AE268" s="159"/>
      <c r="AF268" s="134" t="e">
        <f>VLOOKUP($D268,Opto_Req!$P$2:$Q$6,2)+IF(VLOOKUP($D268,Opto_Req!$P$2:$Q$6,2)=100,VLOOKUP($F268,Opto_Req!$R$2:$S$4,2)+VLOOKUP(GlobalParameters!$C$12,Opto_Req!$T$2:$U$4,2),0)</f>
        <v>#N/A</v>
      </c>
    </row>
    <row r="269" spans="1:32" x14ac:dyDescent="0.25">
      <c r="A269" s="133"/>
      <c r="B269" s="283"/>
      <c r="C269" s="283"/>
      <c r="D269" s="284"/>
      <c r="E269" s="284"/>
      <c r="F269" s="284"/>
      <c r="G269" s="287"/>
      <c r="H269" s="166" t="str">
        <f t="shared" ref="H269:H312" si="18">IF(OR($D269="",$F269="",$V269="",$I269=""),"",IF($AF269&lt;200,$V269*$I269,""))</f>
        <v/>
      </c>
      <c r="I269" s="156" t="str">
        <f>IF(OR($D269="",$F269=""),"",VLOOKUP($AF269,Opto_Req!$A$2:$L$814,5))</f>
        <v/>
      </c>
      <c r="J269" s="285"/>
      <c r="K269" s="155" t="str">
        <f t="shared" ref="K269:K312" si="19">IF(OR($D269="",$W269="",$L269=""),"",IF(AND($AF269&gt;=200,$AF269&lt;500),$W269*$L269,""))</f>
        <v/>
      </c>
      <c r="L269" s="156" t="str">
        <f>IF($D269="","",VLOOKUP($AF269,Opto_Req!$A$2:$L$14,8))</f>
        <v/>
      </c>
      <c r="M269" s="287"/>
      <c r="N269" s="166" t="str">
        <f>IF(OR($D269="",$X269="",$O269=""),"",IF($AF269&gt;=200,IF($S269&lt;=$AA269,$X269*$O269,IF(AND($S269&gt;$AA269,$S269&lt;=$AB269),MAX($O269*($X269-(VLOOKUP($AF269,Opto_Req!$A$2:$L$14,10)*($S269-$AA269))),0),0)),""))</f>
        <v/>
      </c>
      <c r="O269" s="156" t="str">
        <f>IF($D269="","",VLOOKUP($AF269,Opto_Req!$A$2:$L$14,7))</f>
        <v/>
      </c>
      <c r="P269" s="286"/>
      <c r="Q269" s="162" t="str">
        <f t="shared" ref="Q269:Q312" si="20">IF(OR($D269="",$Z269="",$Y269="",$R269="",$AA269=""),"",IF(AND($AF269&gt;=100,$AF269&lt;500),IF($S269&lt;=$AA269,$Y269*$R269,IF(AND($S269&gt;$AA269,$S269&lt;=$AB269),MAX($R269*($Y269-($Z269*($S269-$AA269))),0),0)),""))</f>
        <v/>
      </c>
      <c r="R269" s="156" t="str">
        <f>IF(OR($D269="",$F269=""),"",VLOOKUP($AF269,Opto_Req!$A$2:$L$14,6))</f>
        <v/>
      </c>
      <c r="S269" s="157" t="str">
        <f t="shared" si="17"/>
        <v/>
      </c>
      <c r="T269" s="158" t="str">
        <f>IF(OR($D269="",$F269="",GlobalParameters!$C$12=""),"",$AB269)</f>
        <v/>
      </c>
      <c r="U269" s="159"/>
      <c r="V269" s="286"/>
      <c r="W269" s="283"/>
      <c r="X269" s="286"/>
      <c r="Y269" s="286"/>
      <c r="Z269" s="160" t="str">
        <f>IF($D269="","",IF(AND($AF269&gt;=100,$AF269&lt;200),IF($E269="","",VLOOKUP($E269,Opto_Req!$W$2:$X$3,2)),IF(AND($AF269&gt;=200,$AF269&lt;500),VLOOKUP($AF269,Opto_Req!$A$2:$L$14,9),"")))</f>
        <v/>
      </c>
      <c r="AA269" s="160" t="str">
        <f>IF($D269="","",VLOOKUP($AF269,Opto_Req!$A$2:$L$14,11))</f>
        <v/>
      </c>
      <c r="AB269" s="160" t="str">
        <f>IF(OR($D269="",$F269="",$AC269="",GlobalParameters!$C$12=""),"",IF(AND($AF269&gt;=100,$AF269&lt;500),MIN(VLOOKUP($AF269,Opto_Req!$A$2:$M$14,12),$AC269-VLOOKUP($AF269,Opto_Req!$A$2:$M$14,13)),IF(AND($AF269&gt;=500,$AF269&lt;600),$AC269,"")))</f>
        <v/>
      </c>
      <c r="AC269" s="283"/>
      <c r="AD269" s="283"/>
      <c r="AE269" s="159"/>
      <c r="AF269" s="134" t="e">
        <f>VLOOKUP($D269,Opto_Req!$P$2:$Q$6,2)+IF(VLOOKUP($D269,Opto_Req!$P$2:$Q$6,2)=100,VLOOKUP($F269,Opto_Req!$R$2:$S$4,2)+VLOOKUP(GlobalParameters!$C$12,Opto_Req!$T$2:$U$4,2),0)</f>
        <v>#N/A</v>
      </c>
    </row>
    <row r="270" spans="1:32" x14ac:dyDescent="0.25">
      <c r="A270" s="133"/>
      <c r="B270" s="283"/>
      <c r="C270" s="283"/>
      <c r="D270" s="284"/>
      <c r="E270" s="284"/>
      <c r="F270" s="284"/>
      <c r="G270" s="287"/>
      <c r="H270" s="166" t="str">
        <f t="shared" si="18"/>
        <v/>
      </c>
      <c r="I270" s="156" t="str">
        <f>IF(OR($D270="",$F270=""),"",VLOOKUP($AF270,Opto_Req!$A$2:$L$814,5))</f>
        <v/>
      </c>
      <c r="J270" s="285"/>
      <c r="K270" s="155" t="str">
        <f t="shared" si="19"/>
        <v/>
      </c>
      <c r="L270" s="156" t="str">
        <f>IF($D270="","",VLOOKUP($AF270,Opto_Req!$A$2:$L$14,8))</f>
        <v/>
      </c>
      <c r="M270" s="287"/>
      <c r="N270" s="166" t="str">
        <f>IF(OR($D270="",$X270="",$O270=""),"",IF($AF270&gt;=200,IF($S270&lt;=$AA270,$X270*$O270,IF(AND($S270&gt;$AA270,$S270&lt;=$AB270),MAX($O270*($X270-(VLOOKUP($AF270,Opto_Req!$A$2:$L$14,10)*($S270-$AA270))),0),0)),""))</f>
        <v/>
      </c>
      <c r="O270" s="156" t="str">
        <f>IF($D270="","",VLOOKUP($AF270,Opto_Req!$A$2:$L$14,7))</f>
        <v/>
      </c>
      <c r="P270" s="286"/>
      <c r="Q270" s="162" t="str">
        <f t="shared" si="20"/>
        <v/>
      </c>
      <c r="R270" s="156" t="str">
        <f>IF(OR($D270="",$F270=""),"",VLOOKUP($AF270,Opto_Req!$A$2:$L$14,6))</f>
        <v/>
      </c>
      <c r="S270" s="157" t="str">
        <f t="shared" si="17"/>
        <v/>
      </c>
      <c r="T270" s="158" t="str">
        <f>IF(OR($D270="",$F270="",GlobalParameters!$C$12=""),"",$AB270)</f>
        <v/>
      </c>
      <c r="U270" s="159"/>
      <c r="V270" s="286"/>
      <c r="W270" s="283"/>
      <c r="X270" s="286"/>
      <c r="Y270" s="286"/>
      <c r="Z270" s="160" t="str">
        <f>IF($D270="","",IF(AND($AF270&gt;=100,$AF270&lt;200),IF($E270="","",VLOOKUP($E270,Opto_Req!$W$2:$X$3,2)),IF(AND($AF270&gt;=200,$AF270&lt;500),VLOOKUP($AF270,Opto_Req!$A$2:$L$14,9),"")))</f>
        <v/>
      </c>
      <c r="AA270" s="160" t="str">
        <f>IF($D270="","",VLOOKUP($AF270,Opto_Req!$A$2:$L$14,11))</f>
        <v/>
      </c>
      <c r="AB270" s="160" t="str">
        <f>IF(OR($D270="",$F270="",$AC270="",GlobalParameters!$C$12=""),"",IF(AND($AF270&gt;=100,$AF270&lt;500),MIN(VLOOKUP($AF270,Opto_Req!$A$2:$M$14,12),$AC270-VLOOKUP($AF270,Opto_Req!$A$2:$M$14,13)),IF(AND($AF270&gt;=500,$AF270&lt;600),$AC270,"")))</f>
        <v/>
      </c>
      <c r="AC270" s="283"/>
      <c r="AD270" s="283"/>
      <c r="AE270" s="159"/>
      <c r="AF270" s="134" t="e">
        <f>VLOOKUP($D270,Opto_Req!$P$2:$Q$6,2)+IF(VLOOKUP($D270,Opto_Req!$P$2:$Q$6,2)=100,VLOOKUP($F270,Opto_Req!$R$2:$S$4,2)+VLOOKUP(GlobalParameters!$C$12,Opto_Req!$T$2:$U$4,2),0)</f>
        <v>#N/A</v>
      </c>
    </row>
    <row r="271" spans="1:32" x14ac:dyDescent="0.25">
      <c r="A271" s="133"/>
      <c r="B271" s="283"/>
      <c r="C271" s="283"/>
      <c r="D271" s="284"/>
      <c r="E271" s="284"/>
      <c r="F271" s="284"/>
      <c r="G271" s="287"/>
      <c r="H271" s="166" t="str">
        <f t="shared" si="18"/>
        <v/>
      </c>
      <c r="I271" s="156" t="str">
        <f>IF(OR($D271="",$F271=""),"",VLOOKUP($AF271,Opto_Req!$A$2:$L$814,5))</f>
        <v/>
      </c>
      <c r="J271" s="285"/>
      <c r="K271" s="155" t="str">
        <f t="shared" si="19"/>
        <v/>
      </c>
      <c r="L271" s="156" t="str">
        <f>IF($D271="","",VLOOKUP($AF271,Opto_Req!$A$2:$L$14,8))</f>
        <v/>
      </c>
      <c r="M271" s="287"/>
      <c r="N271" s="166" t="str">
        <f>IF(OR($D271="",$X271="",$O271=""),"",IF($AF271&gt;=200,IF($S271&lt;=$AA271,$X271*$O271,IF(AND($S271&gt;$AA271,$S271&lt;=$AB271),MAX($O271*($X271-(VLOOKUP($AF271,Opto_Req!$A$2:$L$14,10)*($S271-$AA271))),0),0)),""))</f>
        <v/>
      </c>
      <c r="O271" s="156" t="str">
        <f>IF($D271="","",VLOOKUP($AF271,Opto_Req!$A$2:$L$14,7))</f>
        <v/>
      </c>
      <c r="P271" s="286"/>
      <c r="Q271" s="162" t="str">
        <f t="shared" si="20"/>
        <v/>
      </c>
      <c r="R271" s="156" t="str">
        <f>IF(OR($D271="",$F271=""),"",VLOOKUP($AF271,Opto_Req!$A$2:$L$14,6))</f>
        <v/>
      </c>
      <c r="S271" s="157" t="str">
        <f t="shared" si="17"/>
        <v/>
      </c>
      <c r="T271" s="158" t="str">
        <f>IF(OR($D271="",$F271="",GlobalParameters!$C$12=""),"",$AB271)</f>
        <v/>
      </c>
      <c r="U271" s="159"/>
      <c r="V271" s="286"/>
      <c r="W271" s="283"/>
      <c r="X271" s="286"/>
      <c r="Y271" s="286"/>
      <c r="Z271" s="160" t="str">
        <f>IF($D271="","",IF(AND($AF271&gt;=100,$AF271&lt;200),IF($E271="","",VLOOKUP($E271,Opto_Req!$W$2:$X$3,2)),IF(AND($AF271&gt;=200,$AF271&lt;500),VLOOKUP($AF271,Opto_Req!$A$2:$L$14,9),"")))</f>
        <v/>
      </c>
      <c r="AA271" s="160" t="str">
        <f>IF($D271="","",VLOOKUP($AF271,Opto_Req!$A$2:$L$14,11))</f>
        <v/>
      </c>
      <c r="AB271" s="160" t="str">
        <f>IF(OR($D271="",$F271="",$AC271="",GlobalParameters!$C$12=""),"",IF(AND($AF271&gt;=100,$AF271&lt;500),MIN(VLOOKUP($AF271,Opto_Req!$A$2:$M$14,12),$AC271-VLOOKUP($AF271,Opto_Req!$A$2:$M$14,13)),IF(AND($AF271&gt;=500,$AF271&lt;600),$AC271,"")))</f>
        <v/>
      </c>
      <c r="AC271" s="283"/>
      <c r="AD271" s="283"/>
      <c r="AE271" s="159"/>
      <c r="AF271" s="134" t="e">
        <f>VLOOKUP($D271,Opto_Req!$P$2:$Q$6,2)+IF(VLOOKUP($D271,Opto_Req!$P$2:$Q$6,2)=100,VLOOKUP($F271,Opto_Req!$R$2:$S$4,2)+VLOOKUP(GlobalParameters!$C$12,Opto_Req!$T$2:$U$4,2),0)</f>
        <v>#N/A</v>
      </c>
    </row>
    <row r="272" spans="1:32" x14ac:dyDescent="0.25">
      <c r="A272" s="133"/>
      <c r="B272" s="283"/>
      <c r="C272" s="283"/>
      <c r="D272" s="284"/>
      <c r="E272" s="284"/>
      <c r="F272" s="284"/>
      <c r="G272" s="287"/>
      <c r="H272" s="166" t="str">
        <f t="shared" si="18"/>
        <v/>
      </c>
      <c r="I272" s="156" t="str">
        <f>IF(OR($D272="",$F272=""),"",VLOOKUP($AF272,Opto_Req!$A$2:$L$814,5))</f>
        <v/>
      </c>
      <c r="J272" s="285"/>
      <c r="K272" s="155" t="str">
        <f t="shared" si="19"/>
        <v/>
      </c>
      <c r="L272" s="156" t="str">
        <f>IF($D272="","",VLOOKUP($AF272,Opto_Req!$A$2:$L$14,8))</f>
        <v/>
      </c>
      <c r="M272" s="287"/>
      <c r="N272" s="166" t="str">
        <f>IF(OR($D272="",$X272="",$O272=""),"",IF($AF272&gt;=200,IF($S272&lt;=$AA272,$X272*$O272,IF(AND($S272&gt;$AA272,$S272&lt;=$AB272),MAX($O272*($X272-(VLOOKUP($AF272,Opto_Req!$A$2:$L$14,10)*($S272-$AA272))),0),0)),""))</f>
        <v/>
      </c>
      <c r="O272" s="156" t="str">
        <f>IF($D272="","",VLOOKUP($AF272,Opto_Req!$A$2:$L$14,7))</f>
        <v/>
      </c>
      <c r="P272" s="286"/>
      <c r="Q272" s="162" t="str">
        <f t="shared" si="20"/>
        <v/>
      </c>
      <c r="R272" s="156" t="str">
        <f>IF(OR($D272="",$F272=""),"",VLOOKUP($AF272,Opto_Req!$A$2:$L$14,6))</f>
        <v/>
      </c>
      <c r="S272" s="157" t="str">
        <f t="shared" si="17"/>
        <v/>
      </c>
      <c r="T272" s="158" t="str">
        <f>IF(OR($D272="",$F272="",GlobalParameters!$C$12=""),"",$AB272)</f>
        <v/>
      </c>
      <c r="U272" s="159"/>
      <c r="V272" s="286"/>
      <c r="W272" s="283"/>
      <c r="X272" s="286"/>
      <c r="Y272" s="286"/>
      <c r="Z272" s="160" t="str">
        <f>IF($D272="","",IF(AND($AF272&gt;=100,$AF272&lt;200),IF($E272="","",VLOOKUP($E272,Opto_Req!$W$2:$X$3,2)),IF(AND($AF272&gt;=200,$AF272&lt;500),VLOOKUP($AF272,Opto_Req!$A$2:$L$14,9),"")))</f>
        <v/>
      </c>
      <c r="AA272" s="160" t="str">
        <f>IF($D272="","",VLOOKUP($AF272,Opto_Req!$A$2:$L$14,11))</f>
        <v/>
      </c>
      <c r="AB272" s="160" t="str">
        <f>IF(OR($D272="",$F272="",$AC272="",GlobalParameters!$C$12=""),"",IF(AND($AF272&gt;=100,$AF272&lt;500),MIN(VLOOKUP($AF272,Opto_Req!$A$2:$M$14,12),$AC272-VLOOKUP($AF272,Opto_Req!$A$2:$M$14,13)),IF(AND($AF272&gt;=500,$AF272&lt;600),$AC272,"")))</f>
        <v/>
      </c>
      <c r="AC272" s="283"/>
      <c r="AD272" s="283"/>
      <c r="AE272" s="159"/>
      <c r="AF272" s="134" t="e">
        <f>VLOOKUP($D272,Opto_Req!$P$2:$Q$6,2)+IF(VLOOKUP($D272,Opto_Req!$P$2:$Q$6,2)=100,VLOOKUP($F272,Opto_Req!$R$2:$S$4,2)+VLOOKUP(GlobalParameters!$C$12,Opto_Req!$T$2:$U$4,2),0)</f>
        <v>#N/A</v>
      </c>
    </row>
    <row r="273" spans="1:32" x14ac:dyDescent="0.25">
      <c r="A273" s="133"/>
      <c r="B273" s="283"/>
      <c r="C273" s="283"/>
      <c r="D273" s="284"/>
      <c r="E273" s="284"/>
      <c r="F273" s="284"/>
      <c r="G273" s="287"/>
      <c r="H273" s="166" t="str">
        <f t="shared" si="18"/>
        <v/>
      </c>
      <c r="I273" s="156" t="str">
        <f>IF(OR($D273="",$F273=""),"",VLOOKUP($AF273,Opto_Req!$A$2:$L$814,5))</f>
        <v/>
      </c>
      <c r="J273" s="285"/>
      <c r="K273" s="155" t="str">
        <f t="shared" si="19"/>
        <v/>
      </c>
      <c r="L273" s="156" t="str">
        <f>IF($D273="","",VLOOKUP($AF273,Opto_Req!$A$2:$L$14,8))</f>
        <v/>
      </c>
      <c r="M273" s="287"/>
      <c r="N273" s="166" t="str">
        <f>IF(OR($D273="",$X273="",$O273=""),"",IF($AF273&gt;=200,IF($S273&lt;=$AA273,$X273*$O273,IF(AND($S273&gt;$AA273,$S273&lt;=$AB273),MAX($O273*($X273-(VLOOKUP($AF273,Opto_Req!$A$2:$L$14,10)*($S273-$AA273))),0),0)),""))</f>
        <v/>
      </c>
      <c r="O273" s="156" t="str">
        <f>IF($D273="","",VLOOKUP($AF273,Opto_Req!$A$2:$L$14,7))</f>
        <v/>
      </c>
      <c r="P273" s="286"/>
      <c r="Q273" s="162" t="str">
        <f t="shared" si="20"/>
        <v/>
      </c>
      <c r="R273" s="156" t="str">
        <f>IF(OR($D273="",$F273=""),"",VLOOKUP($AF273,Opto_Req!$A$2:$L$14,6))</f>
        <v/>
      </c>
      <c r="S273" s="157" t="str">
        <f t="shared" si="17"/>
        <v/>
      </c>
      <c r="T273" s="158" t="str">
        <f>IF(OR($D273="",$F273="",GlobalParameters!$C$12=""),"",$AB273)</f>
        <v/>
      </c>
      <c r="U273" s="159"/>
      <c r="V273" s="286"/>
      <c r="W273" s="283"/>
      <c r="X273" s="286"/>
      <c r="Y273" s="286"/>
      <c r="Z273" s="160" t="str">
        <f>IF($D273="","",IF(AND($AF273&gt;=100,$AF273&lt;200),IF($E273="","",VLOOKUP($E273,Opto_Req!$W$2:$X$3,2)),IF(AND($AF273&gt;=200,$AF273&lt;500),VLOOKUP($AF273,Opto_Req!$A$2:$L$14,9),"")))</f>
        <v/>
      </c>
      <c r="AA273" s="160" t="str">
        <f>IF($D273="","",VLOOKUP($AF273,Opto_Req!$A$2:$L$14,11))</f>
        <v/>
      </c>
      <c r="AB273" s="160" t="str">
        <f>IF(OR($D273="",$F273="",$AC273="",GlobalParameters!$C$12=""),"",IF(AND($AF273&gt;=100,$AF273&lt;500),MIN(VLOOKUP($AF273,Opto_Req!$A$2:$M$14,12),$AC273-VLOOKUP($AF273,Opto_Req!$A$2:$M$14,13)),IF(AND($AF273&gt;=500,$AF273&lt;600),$AC273,"")))</f>
        <v/>
      </c>
      <c r="AC273" s="283"/>
      <c r="AD273" s="283"/>
      <c r="AE273" s="159"/>
      <c r="AF273" s="134" t="e">
        <f>VLOOKUP($D273,Opto_Req!$P$2:$Q$6,2)+IF(VLOOKUP($D273,Opto_Req!$P$2:$Q$6,2)=100,VLOOKUP($F273,Opto_Req!$R$2:$S$4,2)+VLOOKUP(GlobalParameters!$C$12,Opto_Req!$T$2:$U$4,2),0)</f>
        <v>#N/A</v>
      </c>
    </row>
    <row r="274" spans="1:32" x14ac:dyDescent="0.25">
      <c r="A274" s="133"/>
      <c r="B274" s="283"/>
      <c r="C274" s="283"/>
      <c r="D274" s="284"/>
      <c r="E274" s="284"/>
      <c r="F274" s="284"/>
      <c r="G274" s="287"/>
      <c r="H274" s="166" t="str">
        <f t="shared" si="18"/>
        <v/>
      </c>
      <c r="I274" s="156" t="str">
        <f>IF(OR($D274="",$F274=""),"",VLOOKUP($AF274,Opto_Req!$A$2:$L$814,5))</f>
        <v/>
      </c>
      <c r="J274" s="285"/>
      <c r="K274" s="155" t="str">
        <f t="shared" si="19"/>
        <v/>
      </c>
      <c r="L274" s="156" t="str">
        <f>IF($D274="","",VLOOKUP($AF274,Opto_Req!$A$2:$L$14,8))</f>
        <v/>
      </c>
      <c r="M274" s="287"/>
      <c r="N274" s="166" t="str">
        <f>IF(OR($D274="",$X274="",$O274=""),"",IF($AF274&gt;=200,IF($S274&lt;=$AA274,$X274*$O274,IF(AND($S274&gt;$AA274,$S274&lt;=$AB274),MAX($O274*($X274-(VLOOKUP($AF274,Opto_Req!$A$2:$L$14,10)*($S274-$AA274))),0),0)),""))</f>
        <v/>
      </c>
      <c r="O274" s="156" t="str">
        <f>IF($D274="","",VLOOKUP($AF274,Opto_Req!$A$2:$L$14,7))</f>
        <v/>
      </c>
      <c r="P274" s="286"/>
      <c r="Q274" s="162" t="str">
        <f t="shared" si="20"/>
        <v/>
      </c>
      <c r="R274" s="156" t="str">
        <f>IF(OR($D274="",$F274=""),"",VLOOKUP($AF274,Opto_Req!$A$2:$L$14,6))</f>
        <v/>
      </c>
      <c r="S274" s="157" t="str">
        <f t="shared" si="17"/>
        <v/>
      </c>
      <c r="T274" s="158" t="str">
        <f>IF(OR($D274="",$F274="",GlobalParameters!$C$12=""),"",$AB274)</f>
        <v/>
      </c>
      <c r="U274" s="159"/>
      <c r="V274" s="286"/>
      <c r="W274" s="283"/>
      <c r="X274" s="286"/>
      <c r="Y274" s="286"/>
      <c r="Z274" s="160" t="str">
        <f>IF($D274="","",IF(AND($AF274&gt;=100,$AF274&lt;200),IF($E274="","",VLOOKUP($E274,Opto_Req!$W$2:$X$3,2)),IF(AND($AF274&gt;=200,$AF274&lt;500),VLOOKUP($AF274,Opto_Req!$A$2:$L$14,9),"")))</f>
        <v/>
      </c>
      <c r="AA274" s="160" t="str">
        <f>IF($D274="","",VLOOKUP($AF274,Opto_Req!$A$2:$L$14,11))</f>
        <v/>
      </c>
      <c r="AB274" s="160" t="str">
        <f>IF(OR($D274="",$F274="",$AC274="",GlobalParameters!$C$12=""),"",IF(AND($AF274&gt;=100,$AF274&lt;500),MIN(VLOOKUP($AF274,Opto_Req!$A$2:$M$14,12),$AC274-VLOOKUP($AF274,Opto_Req!$A$2:$M$14,13)),IF(AND($AF274&gt;=500,$AF274&lt;600),$AC274,"")))</f>
        <v/>
      </c>
      <c r="AC274" s="283"/>
      <c r="AD274" s="283"/>
      <c r="AE274" s="159"/>
      <c r="AF274" s="134" t="e">
        <f>VLOOKUP($D274,Opto_Req!$P$2:$Q$6,2)+IF(VLOOKUP($D274,Opto_Req!$P$2:$Q$6,2)=100,VLOOKUP($F274,Opto_Req!$R$2:$S$4,2)+VLOOKUP(GlobalParameters!$C$12,Opto_Req!$T$2:$U$4,2),0)</f>
        <v>#N/A</v>
      </c>
    </row>
    <row r="275" spans="1:32" x14ac:dyDescent="0.25">
      <c r="A275" s="133"/>
      <c r="B275" s="283"/>
      <c r="C275" s="283"/>
      <c r="D275" s="284"/>
      <c r="E275" s="284"/>
      <c r="F275" s="284"/>
      <c r="G275" s="287"/>
      <c r="H275" s="166" t="str">
        <f t="shared" si="18"/>
        <v/>
      </c>
      <c r="I275" s="156" t="str">
        <f>IF(OR($D275="",$F275=""),"",VLOOKUP($AF275,Opto_Req!$A$2:$L$814,5))</f>
        <v/>
      </c>
      <c r="J275" s="285"/>
      <c r="K275" s="155" t="str">
        <f t="shared" si="19"/>
        <v/>
      </c>
      <c r="L275" s="156" t="str">
        <f>IF($D275="","",VLOOKUP($AF275,Opto_Req!$A$2:$L$14,8))</f>
        <v/>
      </c>
      <c r="M275" s="287"/>
      <c r="N275" s="166" t="str">
        <f>IF(OR($D275="",$X275="",$O275=""),"",IF($AF275&gt;=200,IF($S275&lt;=$AA275,$X275*$O275,IF(AND($S275&gt;$AA275,$S275&lt;=$AB275),MAX($O275*($X275-(VLOOKUP($AF275,Opto_Req!$A$2:$L$14,10)*($S275-$AA275))),0),0)),""))</f>
        <v/>
      </c>
      <c r="O275" s="156" t="str">
        <f>IF($D275="","",VLOOKUP($AF275,Opto_Req!$A$2:$L$14,7))</f>
        <v/>
      </c>
      <c r="P275" s="286"/>
      <c r="Q275" s="162" t="str">
        <f t="shared" si="20"/>
        <v/>
      </c>
      <c r="R275" s="156" t="str">
        <f>IF(OR($D275="",$F275=""),"",VLOOKUP($AF275,Opto_Req!$A$2:$L$14,6))</f>
        <v/>
      </c>
      <c r="S275" s="157" t="str">
        <f t="shared" si="17"/>
        <v/>
      </c>
      <c r="T275" s="158" t="str">
        <f>IF(OR($D275="",$F275="",GlobalParameters!$C$12=""),"",$AB275)</f>
        <v/>
      </c>
      <c r="U275" s="159"/>
      <c r="V275" s="286"/>
      <c r="W275" s="283"/>
      <c r="X275" s="286"/>
      <c r="Y275" s="286"/>
      <c r="Z275" s="160" t="str">
        <f>IF($D275="","",IF(AND($AF275&gt;=100,$AF275&lt;200),IF($E275="","",VLOOKUP($E275,Opto_Req!$W$2:$X$3,2)),IF(AND($AF275&gt;=200,$AF275&lt;500),VLOOKUP($AF275,Opto_Req!$A$2:$L$14,9),"")))</f>
        <v/>
      </c>
      <c r="AA275" s="160" t="str">
        <f>IF($D275="","",VLOOKUP($AF275,Opto_Req!$A$2:$L$14,11))</f>
        <v/>
      </c>
      <c r="AB275" s="160" t="str">
        <f>IF(OR($D275="",$F275="",$AC275="",GlobalParameters!$C$12=""),"",IF(AND($AF275&gt;=100,$AF275&lt;500),MIN(VLOOKUP($AF275,Opto_Req!$A$2:$M$14,12),$AC275-VLOOKUP($AF275,Opto_Req!$A$2:$M$14,13)),IF(AND($AF275&gt;=500,$AF275&lt;600),$AC275,"")))</f>
        <v/>
      </c>
      <c r="AC275" s="283"/>
      <c r="AD275" s="283"/>
      <c r="AE275" s="159"/>
      <c r="AF275" s="134" t="e">
        <f>VLOOKUP($D275,Opto_Req!$P$2:$Q$6,2)+IF(VLOOKUP($D275,Opto_Req!$P$2:$Q$6,2)=100,VLOOKUP($F275,Opto_Req!$R$2:$S$4,2)+VLOOKUP(GlobalParameters!$C$12,Opto_Req!$T$2:$U$4,2),0)</f>
        <v>#N/A</v>
      </c>
    </row>
    <row r="276" spans="1:32" x14ac:dyDescent="0.25">
      <c r="A276" s="133"/>
      <c r="B276" s="283"/>
      <c r="C276" s="283"/>
      <c r="D276" s="284"/>
      <c r="E276" s="284"/>
      <c r="F276" s="284"/>
      <c r="G276" s="287"/>
      <c r="H276" s="166" t="str">
        <f t="shared" si="18"/>
        <v/>
      </c>
      <c r="I276" s="156" t="str">
        <f>IF(OR($D276="",$F276=""),"",VLOOKUP($AF276,Opto_Req!$A$2:$L$814,5))</f>
        <v/>
      </c>
      <c r="J276" s="285"/>
      <c r="K276" s="155" t="str">
        <f t="shared" si="19"/>
        <v/>
      </c>
      <c r="L276" s="156" t="str">
        <f>IF($D276="","",VLOOKUP($AF276,Opto_Req!$A$2:$L$14,8))</f>
        <v/>
      </c>
      <c r="M276" s="287"/>
      <c r="N276" s="166" t="str">
        <f>IF(OR($D276="",$X276="",$O276=""),"",IF($AF276&gt;=200,IF($S276&lt;=$AA276,$X276*$O276,IF(AND($S276&gt;$AA276,$S276&lt;=$AB276),MAX($O276*($X276-(VLOOKUP($AF276,Opto_Req!$A$2:$L$14,10)*($S276-$AA276))),0),0)),""))</f>
        <v/>
      </c>
      <c r="O276" s="156" t="str">
        <f>IF($D276="","",VLOOKUP($AF276,Opto_Req!$A$2:$L$14,7))</f>
        <v/>
      </c>
      <c r="P276" s="286"/>
      <c r="Q276" s="162" t="str">
        <f t="shared" si="20"/>
        <v/>
      </c>
      <c r="R276" s="156" t="str">
        <f>IF(OR($D276="",$F276=""),"",VLOOKUP($AF276,Opto_Req!$A$2:$L$14,6))</f>
        <v/>
      </c>
      <c r="S276" s="157" t="str">
        <f t="shared" si="17"/>
        <v/>
      </c>
      <c r="T276" s="158" t="str">
        <f>IF(OR($D276="",$F276="",GlobalParameters!$C$12=""),"",$AB276)</f>
        <v/>
      </c>
      <c r="U276" s="159"/>
      <c r="V276" s="286"/>
      <c r="W276" s="283"/>
      <c r="X276" s="286"/>
      <c r="Y276" s="286"/>
      <c r="Z276" s="160" t="str">
        <f>IF($D276="","",IF(AND($AF276&gt;=100,$AF276&lt;200),IF($E276="","",VLOOKUP($E276,Opto_Req!$W$2:$X$3,2)),IF(AND($AF276&gt;=200,$AF276&lt;500),VLOOKUP($AF276,Opto_Req!$A$2:$L$14,9),"")))</f>
        <v/>
      </c>
      <c r="AA276" s="160" t="str">
        <f>IF($D276="","",VLOOKUP($AF276,Opto_Req!$A$2:$L$14,11))</f>
        <v/>
      </c>
      <c r="AB276" s="160" t="str">
        <f>IF(OR($D276="",$F276="",$AC276="",GlobalParameters!$C$12=""),"",IF(AND($AF276&gt;=100,$AF276&lt;500),MIN(VLOOKUP($AF276,Opto_Req!$A$2:$M$14,12),$AC276-VLOOKUP($AF276,Opto_Req!$A$2:$M$14,13)),IF(AND($AF276&gt;=500,$AF276&lt;600),$AC276,"")))</f>
        <v/>
      </c>
      <c r="AC276" s="283"/>
      <c r="AD276" s="283"/>
      <c r="AE276" s="159"/>
      <c r="AF276" s="134" t="e">
        <f>VLOOKUP($D276,Opto_Req!$P$2:$Q$6,2)+IF(VLOOKUP($D276,Opto_Req!$P$2:$Q$6,2)=100,VLOOKUP($F276,Opto_Req!$R$2:$S$4,2)+VLOOKUP(GlobalParameters!$C$12,Opto_Req!$T$2:$U$4,2),0)</f>
        <v>#N/A</v>
      </c>
    </row>
    <row r="277" spans="1:32" x14ac:dyDescent="0.25">
      <c r="A277" s="133"/>
      <c r="B277" s="283"/>
      <c r="C277" s="283"/>
      <c r="D277" s="284"/>
      <c r="E277" s="284"/>
      <c r="F277" s="284"/>
      <c r="G277" s="287"/>
      <c r="H277" s="166" t="str">
        <f t="shared" si="18"/>
        <v/>
      </c>
      <c r="I277" s="156" t="str">
        <f>IF(OR($D277="",$F277=""),"",VLOOKUP($AF277,Opto_Req!$A$2:$L$814,5))</f>
        <v/>
      </c>
      <c r="J277" s="285"/>
      <c r="K277" s="155" t="str">
        <f t="shared" si="19"/>
        <v/>
      </c>
      <c r="L277" s="156" t="str">
        <f>IF($D277="","",VLOOKUP($AF277,Opto_Req!$A$2:$L$14,8))</f>
        <v/>
      </c>
      <c r="M277" s="287"/>
      <c r="N277" s="166" t="str">
        <f>IF(OR($D277="",$X277="",$O277=""),"",IF($AF277&gt;=200,IF($S277&lt;=$AA277,$X277*$O277,IF(AND($S277&gt;$AA277,$S277&lt;=$AB277),MAX($O277*($X277-(VLOOKUP($AF277,Opto_Req!$A$2:$L$14,10)*($S277-$AA277))),0),0)),""))</f>
        <v/>
      </c>
      <c r="O277" s="156" t="str">
        <f>IF($D277="","",VLOOKUP($AF277,Opto_Req!$A$2:$L$14,7))</f>
        <v/>
      </c>
      <c r="P277" s="286"/>
      <c r="Q277" s="162" t="str">
        <f t="shared" si="20"/>
        <v/>
      </c>
      <c r="R277" s="156" t="str">
        <f>IF(OR($D277="",$F277=""),"",VLOOKUP($AF277,Opto_Req!$A$2:$L$14,6))</f>
        <v/>
      </c>
      <c r="S277" s="157" t="str">
        <f t="shared" si="17"/>
        <v/>
      </c>
      <c r="T277" s="158" t="str">
        <f>IF(OR($D277="",$F277="",GlobalParameters!$C$12=""),"",$AB277)</f>
        <v/>
      </c>
      <c r="U277" s="159"/>
      <c r="V277" s="286"/>
      <c r="W277" s="283"/>
      <c r="X277" s="286"/>
      <c r="Y277" s="286"/>
      <c r="Z277" s="160" t="str">
        <f>IF($D277="","",IF(AND($AF277&gt;=100,$AF277&lt;200),IF($E277="","",VLOOKUP($E277,Opto_Req!$W$2:$X$3,2)),IF(AND($AF277&gt;=200,$AF277&lt;500),VLOOKUP($AF277,Opto_Req!$A$2:$L$14,9),"")))</f>
        <v/>
      </c>
      <c r="AA277" s="160" t="str">
        <f>IF($D277="","",VLOOKUP($AF277,Opto_Req!$A$2:$L$14,11))</f>
        <v/>
      </c>
      <c r="AB277" s="160" t="str">
        <f>IF(OR($D277="",$F277="",$AC277="",GlobalParameters!$C$12=""),"",IF(AND($AF277&gt;=100,$AF277&lt;500),MIN(VLOOKUP($AF277,Opto_Req!$A$2:$M$14,12),$AC277-VLOOKUP($AF277,Opto_Req!$A$2:$M$14,13)),IF(AND($AF277&gt;=500,$AF277&lt;600),$AC277,"")))</f>
        <v/>
      </c>
      <c r="AC277" s="283"/>
      <c r="AD277" s="283"/>
      <c r="AE277" s="159"/>
      <c r="AF277" s="134" t="e">
        <f>VLOOKUP($D277,Opto_Req!$P$2:$Q$6,2)+IF(VLOOKUP($D277,Opto_Req!$P$2:$Q$6,2)=100,VLOOKUP($F277,Opto_Req!$R$2:$S$4,2)+VLOOKUP(GlobalParameters!$C$12,Opto_Req!$T$2:$U$4,2),0)</f>
        <v>#N/A</v>
      </c>
    </row>
    <row r="278" spans="1:32" x14ac:dyDescent="0.25">
      <c r="A278" s="133"/>
      <c r="B278" s="283"/>
      <c r="C278" s="283"/>
      <c r="D278" s="284"/>
      <c r="E278" s="284"/>
      <c r="F278" s="284"/>
      <c r="G278" s="287"/>
      <c r="H278" s="166" t="str">
        <f t="shared" si="18"/>
        <v/>
      </c>
      <c r="I278" s="156" t="str">
        <f>IF(OR($D278="",$F278=""),"",VLOOKUP($AF278,Opto_Req!$A$2:$L$814,5))</f>
        <v/>
      </c>
      <c r="J278" s="285"/>
      <c r="K278" s="155" t="str">
        <f t="shared" si="19"/>
        <v/>
      </c>
      <c r="L278" s="156" t="str">
        <f>IF($D278="","",VLOOKUP($AF278,Opto_Req!$A$2:$L$14,8))</f>
        <v/>
      </c>
      <c r="M278" s="287"/>
      <c r="N278" s="166" t="str">
        <f>IF(OR($D278="",$X278="",$O278=""),"",IF($AF278&gt;=200,IF($S278&lt;=$AA278,$X278*$O278,IF(AND($S278&gt;$AA278,$S278&lt;=$AB278),MAX($O278*($X278-(VLOOKUP($AF278,Opto_Req!$A$2:$L$14,10)*($S278-$AA278))),0),0)),""))</f>
        <v/>
      </c>
      <c r="O278" s="156" t="str">
        <f>IF($D278="","",VLOOKUP($AF278,Opto_Req!$A$2:$L$14,7))</f>
        <v/>
      </c>
      <c r="P278" s="286"/>
      <c r="Q278" s="162" t="str">
        <f t="shared" si="20"/>
        <v/>
      </c>
      <c r="R278" s="156" t="str">
        <f>IF(OR($D278="",$F278=""),"",VLOOKUP($AF278,Opto_Req!$A$2:$L$14,6))</f>
        <v/>
      </c>
      <c r="S278" s="157" t="str">
        <f t="shared" si="17"/>
        <v/>
      </c>
      <c r="T278" s="158" t="str">
        <f>IF(OR($D278="",$F278="",GlobalParameters!$C$12=""),"",$AB278)</f>
        <v/>
      </c>
      <c r="U278" s="159"/>
      <c r="V278" s="286"/>
      <c r="W278" s="283"/>
      <c r="X278" s="286"/>
      <c r="Y278" s="286"/>
      <c r="Z278" s="160" t="str">
        <f>IF($D278="","",IF(AND($AF278&gt;=100,$AF278&lt;200),IF($E278="","",VLOOKUP($E278,Opto_Req!$W$2:$X$3,2)),IF(AND($AF278&gt;=200,$AF278&lt;500),VLOOKUP($AF278,Opto_Req!$A$2:$L$14,9),"")))</f>
        <v/>
      </c>
      <c r="AA278" s="160" t="str">
        <f>IF($D278="","",VLOOKUP($AF278,Opto_Req!$A$2:$L$14,11))</f>
        <v/>
      </c>
      <c r="AB278" s="160" t="str">
        <f>IF(OR($D278="",$F278="",$AC278="",GlobalParameters!$C$12=""),"",IF(AND($AF278&gt;=100,$AF278&lt;500),MIN(VLOOKUP($AF278,Opto_Req!$A$2:$M$14,12),$AC278-VLOOKUP($AF278,Opto_Req!$A$2:$M$14,13)),IF(AND($AF278&gt;=500,$AF278&lt;600),$AC278,"")))</f>
        <v/>
      </c>
      <c r="AC278" s="283"/>
      <c r="AD278" s="283"/>
      <c r="AE278" s="159"/>
      <c r="AF278" s="134" t="e">
        <f>VLOOKUP($D278,Opto_Req!$P$2:$Q$6,2)+IF(VLOOKUP($D278,Opto_Req!$P$2:$Q$6,2)=100,VLOOKUP($F278,Opto_Req!$R$2:$S$4,2)+VLOOKUP(GlobalParameters!$C$12,Opto_Req!$T$2:$U$4,2),0)</f>
        <v>#N/A</v>
      </c>
    </row>
    <row r="279" spans="1:32" x14ac:dyDescent="0.25">
      <c r="A279" s="133"/>
      <c r="B279" s="283"/>
      <c r="C279" s="283"/>
      <c r="D279" s="284"/>
      <c r="E279" s="284"/>
      <c r="F279" s="284"/>
      <c r="G279" s="287"/>
      <c r="H279" s="166" t="str">
        <f t="shared" si="18"/>
        <v/>
      </c>
      <c r="I279" s="156" t="str">
        <f>IF(OR($D279="",$F279=""),"",VLOOKUP($AF279,Opto_Req!$A$2:$L$814,5))</f>
        <v/>
      </c>
      <c r="J279" s="285"/>
      <c r="K279" s="155" t="str">
        <f t="shared" si="19"/>
        <v/>
      </c>
      <c r="L279" s="156" t="str">
        <f>IF($D279="","",VLOOKUP($AF279,Opto_Req!$A$2:$L$14,8))</f>
        <v/>
      </c>
      <c r="M279" s="287"/>
      <c r="N279" s="166" t="str">
        <f>IF(OR($D279="",$X279="",$O279=""),"",IF($AF279&gt;=200,IF($S279&lt;=$AA279,$X279*$O279,IF(AND($S279&gt;$AA279,$S279&lt;=$AB279),MAX($O279*($X279-(VLOOKUP($AF279,Opto_Req!$A$2:$L$14,10)*($S279-$AA279))),0),0)),""))</f>
        <v/>
      </c>
      <c r="O279" s="156" t="str">
        <f>IF($D279="","",VLOOKUP($AF279,Opto_Req!$A$2:$L$14,7))</f>
        <v/>
      </c>
      <c r="P279" s="286"/>
      <c r="Q279" s="162" t="str">
        <f t="shared" si="20"/>
        <v/>
      </c>
      <c r="R279" s="156" t="str">
        <f>IF(OR($D279="",$F279=""),"",VLOOKUP($AF279,Opto_Req!$A$2:$L$14,6))</f>
        <v/>
      </c>
      <c r="S279" s="157" t="str">
        <f t="shared" si="17"/>
        <v/>
      </c>
      <c r="T279" s="158" t="str">
        <f>IF(OR($D279="",$F279="",GlobalParameters!$C$12=""),"",$AB279)</f>
        <v/>
      </c>
      <c r="U279" s="159"/>
      <c r="V279" s="286"/>
      <c r="W279" s="283"/>
      <c r="X279" s="286"/>
      <c r="Y279" s="286"/>
      <c r="Z279" s="160" t="str">
        <f>IF($D279="","",IF(AND($AF279&gt;=100,$AF279&lt;200),IF($E279="","",VLOOKUP($E279,Opto_Req!$W$2:$X$3,2)),IF(AND($AF279&gt;=200,$AF279&lt;500),VLOOKUP($AF279,Opto_Req!$A$2:$L$14,9),"")))</f>
        <v/>
      </c>
      <c r="AA279" s="160" t="str">
        <f>IF($D279="","",VLOOKUP($AF279,Opto_Req!$A$2:$L$14,11))</f>
        <v/>
      </c>
      <c r="AB279" s="160" t="str">
        <f>IF(OR($D279="",$F279="",$AC279="",GlobalParameters!$C$12=""),"",IF(AND($AF279&gt;=100,$AF279&lt;500),MIN(VLOOKUP($AF279,Opto_Req!$A$2:$M$14,12),$AC279-VLOOKUP($AF279,Opto_Req!$A$2:$M$14,13)),IF(AND($AF279&gt;=500,$AF279&lt;600),$AC279,"")))</f>
        <v/>
      </c>
      <c r="AC279" s="283"/>
      <c r="AD279" s="283"/>
      <c r="AE279" s="159"/>
      <c r="AF279" s="134" t="e">
        <f>VLOOKUP($D279,Opto_Req!$P$2:$Q$6,2)+IF(VLOOKUP($D279,Opto_Req!$P$2:$Q$6,2)=100,VLOOKUP($F279,Opto_Req!$R$2:$S$4,2)+VLOOKUP(GlobalParameters!$C$12,Opto_Req!$T$2:$U$4,2),0)</f>
        <v>#N/A</v>
      </c>
    </row>
    <row r="280" spans="1:32" x14ac:dyDescent="0.25">
      <c r="A280" s="133"/>
      <c r="B280" s="283"/>
      <c r="C280" s="283"/>
      <c r="D280" s="284"/>
      <c r="E280" s="284"/>
      <c r="F280" s="284"/>
      <c r="G280" s="287"/>
      <c r="H280" s="166" t="str">
        <f t="shared" si="18"/>
        <v/>
      </c>
      <c r="I280" s="156" t="str">
        <f>IF(OR($D280="",$F280=""),"",VLOOKUP($AF280,Opto_Req!$A$2:$L$814,5))</f>
        <v/>
      </c>
      <c r="J280" s="285"/>
      <c r="K280" s="155" t="str">
        <f t="shared" si="19"/>
        <v/>
      </c>
      <c r="L280" s="156" t="str">
        <f>IF($D280="","",VLOOKUP($AF280,Opto_Req!$A$2:$L$14,8))</f>
        <v/>
      </c>
      <c r="M280" s="287"/>
      <c r="N280" s="166" t="str">
        <f>IF(OR($D280="",$X280="",$O280=""),"",IF($AF280&gt;=200,IF($S280&lt;=$AA280,$X280*$O280,IF(AND($S280&gt;$AA280,$S280&lt;=$AB280),MAX($O280*($X280-(VLOOKUP($AF280,Opto_Req!$A$2:$L$14,10)*($S280-$AA280))),0),0)),""))</f>
        <v/>
      </c>
      <c r="O280" s="156" t="str">
        <f>IF($D280="","",VLOOKUP($AF280,Opto_Req!$A$2:$L$14,7))</f>
        <v/>
      </c>
      <c r="P280" s="286"/>
      <c r="Q280" s="162" t="str">
        <f t="shared" si="20"/>
        <v/>
      </c>
      <c r="R280" s="156" t="str">
        <f>IF(OR($D280="",$F280=""),"",VLOOKUP($AF280,Opto_Req!$A$2:$L$14,6))</f>
        <v/>
      </c>
      <c r="S280" s="157" t="str">
        <f t="shared" si="17"/>
        <v/>
      </c>
      <c r="T280" s="158" t="str">
        <f>IF(OR($D280="",$F280="",GlobalParameters!$C$12=""),"",$AB280)</f>
        <v/>
      </c>
      <c r="U280" s="159"/>
      <c r="V280" s="286"/>
      <c r="W280" s="283"/>
      <c r="X280" s="286"/>
      <c r="Y280" s="286"/>
      <c r="Z280" s="160" t="str">
        <f>IF($D280="","",IF(AND($AF280&gt;=100,$AF280&lt;200),IF($E280="","",VLOOKUP($E280,Opto_Req!$W$2:$X$3,2)),IF(AND($AF280&gt;=200,$AF280&lt;500),VLOOKUP($AF280,Opto_Req!$A$2:$L$14,9),"")))</f>
        <v/>
      </c>
      <c r="AA280" s="160" t="str">
        <f>IF($D280="","",VLOOKUP($AF280,Opto_Req!$A$2:$L$14,11))</f>
        <v/>
      </c>
      <c r="AB280" s="160" t="str">
        <f>IF(OR($D280="",$F280="",$AC280="",GlobalParameters!$C$12=""),"",IF(AND($AF280&gt;=100,$AF280&lt;500),MIN(VLOOKUP($AF280,Opto_Req!$A$2:$M$14,12),$AC280-VLOOKUP($AF280,Opto_Req!$A$2:$M$14,13)),IF(AND($AF280&gt;=500,$AF280&lt;600),$AC280,"")))</f>
        <v/>
      </c>
      <c r="AC280" s="283"/>
      <c r="AD280" s="283"/>
      <c r="AE280" s="159"/>
      <c r="AF280" s="134" t="e">
        <f>VLOOKUP($D280,Opto_Req!$P$2:$Q$6,2)+IF(VLOOKUP($D280,Opto_Req!$P$2:$Q$6,2)=100,VLOOKUP($F280,Opto_Req!$R$2:$S$4,2)+VLOOKUP(GlobalParameters!$C$12,Opto_Req!$T$2:$U$4,2),0)</f>
        <v>#N/A</v>
      </c>
    </row>
    <row r="281" spans="1:32" x14ac:dyDescent="0.25">
      <c r="A281" s="133"/>
      <c r="B281" s="283"/>
      <c r="C281" s="283"/>
      <c r="D281" s="284"/>
      <c r="E281" s="284"/>
      <c r="F281" s="284"/>
      <c r="G281" s="287"/>
      <c r="H281" s="166" t="str">
        <f t="shared" si="18"/>
        <v/>
      </c>
      <c r="I281" s="156" t="str">
        <f>IF(OR($D281="",$F281=""),"",VLOOKUP($AF281,Opto_Req!$A$2:$L$814,5))</f>
        <v/>
      </c>
      <c r="J281" s="285"/>
      <c r="K281" s="155" t="str">
        <f t="shared" si="19"/>
        <v/>
      </c>
      <c r="L281" s="156" t="str">
        <f>IF($D281="","",VLOOKUP($AF281,Opto_Req!$A$2:$L$14,8))</f>
        <v/>
      </c>
      <c r="M281" s="287"/>
      <c r="N281" s="166" t="str">
        <f>IF(OR($D281="",$X281="",$O281=""),"",IF($AF281&gt;=200,IF($S281&lt;=$AA281,$X281*$O281,IF(AND($S281&gt;$AA281,$S281&lt;=$AB281),MAX($O281*($X281-(VLOOKUP($AF281,Opto_Req!$A$2:$L$14,10)*($S281-$AA281))),0),0)),""))</f>
        <v/>
      </c>
      <c r="O281" s="156" t="str">
        <f>IF($D281="","",VLOOKUP($AF281,Opto_Req!$A$2:$L$14,7))</f>
        <v/>
      </c>
      <c r="P281" s="286"/>
      <c r="Q281" s="162" t="str">
        <f t="shared" si="20"/>
        <v/>
      </c>
      <c r="R281" s="156" t="str">
        <f>IF(OR($D281="",$F281=""),"",VLOOKUP($AF281,Opto_Req!$A$2:$L$14,6))</f>
        <v/>
      </c>
      <c r="S281" s="157" t="str">
        <f t="shared" si="17"/>
        <v/>
      </c>
      <c r="T281" s="158" t="str">
        <f>IF(OR($D281="",$F281="",GlobalParameters!$C$12=""),"",$AB281)</f>
        <v/>
      </c>
      <c r="U281" s="159"/>
      <c r="V281" s="286"/>
      <c r="W281" s="283"/>
      <c r="X281" s="286"/>
      <c r="Y281" s="286"/>
      <c r="Z281" s="160" t="str">
        <f>IF($D281="","",IF(AND($AF281&gt;=100,$AF281&lt;200),IF($E281="","",VLOOKUP($E281,Opto_Req!$W$2:$X$3,2)),IF(AND($AF281&gt;=200,$AF281&lt;500),VLOOKUP($AF281,Opto_Req!$A$2:$L$14,9),"")))</f>
        <v/>
      </c>
      <c r="AA281" s="160" t="str">
        <f>IF($D281="","",VLOOKUP($AF281,Opto_Req!$A$2:$L$14,11))</f>
        <v/>
      </c>
      <c r="AB281" s="160" t="str">
        <f>IF(OR($D281="",$F281="",$AC281="",GlobalParameters!$C$12=""),"",IF(AND($AF281&gt;=100,$AF281&lt;500),MIN(VLOOKUP($AF281,Opto_Req!$A$2:$M$14,12),$AC281-VLOOKUP($AF281,Opto_Req!$A$2:$M$14,13)),IF(AND($AF281&gt;=500,$AF281&lt;600),$AC281,"")))</f>
        <v/>
      </c>
      <c r="AC281" s="283"/>
      <c r="AD281" s="283"/>
      <c r="AE281" s="159"/>
      <c r="AF281" s="134" t="e">
        <f>VLOOKUP($D281,Opto_Req!$P$2:$Q$6,2)+IF(VLOOKUP($D281,Opto_Req!$P$2:$Q$6,2)=100,VLOOKUP($F281,Opto_Req!$R$2:$S$4,2)+VLOOKUP(GlobalParameters!$C$12,Opto_Req!$T$2:$U$4,2),0)</f>
        <v>#N/A</v>
      </c>
    </row>
    <row r="282" spans="1:32" x14ac:dyDescent="0.25">
      <c r="A282" s="133"/>
      <c r="B282" s="283"/>
      <c r="C282" s="283"/>
      <c r="D282" s="284"/>
      <c r="E282" s="284"/>
      <c r="F282" s="284"/>
      <c r="G282" s="287"/>
      <c r="H282" s="166" t="str">
        <f t="shared" si="18"/>
        <v/>
      </c>
      <c r="I282" s="156" t="str">
        <f>IF(OR($D282="",$F282=""),"",VLOOKUP($AF282,Opto_Req!$A$2:$L$814,5))</f>
        <v/>
      </c>
      <c r="J282" s="285"/>
      <c r="K282" s="155" t="str">
        <f t="shared" si="19"/>
        <v/>
      </c>
      <c r="L282" s="156" t="str">
        <f>IF($D282="","",VLOOKUP($AF282,Opto_Req!$A$2:$L$14,8))</f>
        <v/>
      </c>
      <c r="M282" s="287"/>
      <c r="N282" s="166" t="str">
        <f>IF(OR($D282="",$X282="",$O282=""),"",IF($AF282&gt;=200,IF($S282&lt;=$AA282,$X282*$O282,IF(AND($S282&gt;$AA282,$S282&lt;=$AB282),MAX($O282*($X282-(VLOOKUP($AF282,Opto_Req!$A$2:$L$14,10)*($S282-$AA282))),0),0)),""))</f>
        <v/>
      </c>
      <c r="O282" s="156" t="str">
        <f>IF($D282="","",VLOOKUP($AF282,Opto_Req!$A$2:$L$14,7))</f>
        <v/>
      </c>
      <c r="P282" s="286"/>
      <c r="Q282" s="162" t="str">
        <f t="shared" si="20"/>
        <v/>
      </c>
      <c r="R282" s="156" t="str">
        <f>IF(OR($D282="",$F282=""),"",VLOOKUP($AF282,Opto_Req!$A$2:$L$14,6))</f>
        <v/>
      </c>
      <c r="S282" s="157" t="str">
        <f t="shared" si="17"/>
        <v/>
      </c>
      <c r="T282" s="158" t="str">
        <f>IF(OR($D282="",$F282="",GlobalParameters!$C$12=""),"",$AB282)</f>
        <v/>
      </c>
      <c r="U282" s="159"/>
      <c r="V282" s="286"/>
      <c r="W282" s="283"/>
      <c r="X282" s="286"/>
      <c r="Y282" s="286"/>
      <c r="Z282" s="160" t="str">
        <f>IF($D282="","",IF(AND($AF282&gt;=100,$AF282&lt;200),IF($E282="","",VLOOKUP($E282,Opto_Req!$W$2:$X$3,2)),IF(AND($AF282&gt;=200,$AF282&lt;500),VLOOKUP($AF282,Opto_Req!$A$2:$L$14,9),"")))</f>
        <v/>
      </c>
      <c r="AA282" s="160" t="str">
        <f>IF($D282="","",VLOOKUP($AF282,Opto_Req!$A$2:$L$14,11))</f>
        <v/>
      </c>
      <c r="AB282" s="160" t="str">
        <f>IF(OR($D282="",$F282="",$AC282="",GlobalParameters!$C$12=""),"",IF(AND($AF282&gt;=100,$AF282&lt;500),MIN(VLOOKUP($AF282,Opto_Req!$A$2:$M$14,12),$AC282-VLOOKUP($AF282,Opto_Req!$A$2:$M$14,13)),IF(AND($AF282&gt;=500,$AF282&lt;600),$AC282,"")))</f>
        <v/>
      </c>
      <c r="AC282" s="283"/>
      <c r="AD282" s="283"/>
      <c r="AE282" s="159"/>
      <c r="AF282" s="134" t="e">
        <f>VLOOKUP($D282,Opto_Req!$P$2:$Q$6,2)+IF(VLOOKUP($D282,Opto_Req!$P$2:$Q$6,2)=100,VLOOKUP($F282,Opto_Req!$R$2:$S$4,2)+VLOOKUP(GlobalParameters!$C$12,Opto_Req!$T$2:$U$4,2),0)</f>
        <v>#N/A</v>
      </c>
    </row>
    <row r="283" spans="1:32" x14ac:dyDescent="0.25">
      <c r="A283" s="133"/>
      <c r="B283" s="283"/>
      <c r="C283" s="283"/>
      <c r="D283" s="284"/>
      <c r="E283" s="284"/>
      <c r="F283" s="284"/>
      <c r="G283" s="287"/>
      <c r="H283" s="166" t="str">
        <f t="shared" si="18"/>
        <v/>
      </c>
      <c r="I283" s="156" t="str">
        <f>IF(OR($D283="",$F283=""),"",VLOOKUP($AF283,Opto_Req!$A$2:$L$814,5))</f>
        <v/>
      </c>
      <c r="J283" s="285"/>
      <c r="K283" s="155" t="str">
        <f t="shared" si="19"/>
        <v/>
      </c>
      <c r="L283" s="156" t="str">
        <f>IF($D283="","",VLOOKUP($AF283,Opto_Req!$A$2:$L$14,8))</f>
        <v/>
      </c>
      <c r="M283" s="287"/>
      <c r="N283" s="166" t="str">
        <f>IF(OR($D283="",$X283="",$O283=""),"",IF($AF283&gt;=200,IF($S283&lt;=$AA283,$X283*$O283,IF(AND($S283&gt;$AA283,$S283&lt;=$AB283),MAX($O283*($X283-(VLOOKUP($AF283,Opto_Req!$A$2:$L$14,10)*($S283-$AA283))),0),0)),""))</f>
        <v/>
      </c>
      <c r="O283" s="156" t="str">
        <f>IF($D283="","",VLOOKUP($AF283,Opto_Req!$A$2:$L$14,7))</f>
        <v/>
      </c>
      <c r="P283" s="286"/>
      <c r="Q283" s="162" t="str">
        <f t="shared" si="20"/>
        <v/>
      </c>
      <c r="R283" s="156" t="str">
        <f>IF(OR($D283="",$F283=""),"",VLOOKUP($AF283,Opto_Req!$A$2:$L$14,6))</f>
        <v/>
      </c>
      <c r="S283" s="157" t="str">
        <f t="shared" si="17"/>
        <v/>
      </c>
      <c r="T283" s="158" t="str">
        <f>IF(OR($D283="",$F283="",GlobalParameters!$C$12=""),"",$AB283)</f>
        <v/>
      </c>
      <c r="U283" s="159"/>
      <c r="V283" s="286"/>
      <c r="W283" s="283"/>
      <c r="X283" s="286"/>
      <c r="Y283" s="286"/>
      <c r="Z283" s="160" t="str">
        <f>IF($D283="","",IF(AND($AF283&gt;=100,$AF283&lt;200),IF($E283="","",VLOOKUP($E283,Opto_Req!$W$2:$X$3,2)),IF(AND($AF283&gt;=200,$AF283&lt;500),VLOOKUP($AF283,Opto_Req!$A$2:$L$14,9),"")))</f>
        <v/>
      </c>
      <c r="AA283" s="160" t="str">
        <f>IF($D283="","",VLOOKUP($AF283,Opto_Req!$A$2:$L$14,11))</f>
        <v/>
      </c>
      <c r="AB283" s="160" t="str">
        <f>IF(OR($D283="",$F283="",$AC283="",GlobalParameters!$C$12=""),"",IF(AND($AF283&gt;=100,$AF283&lt;500),MIN(VLOOKUP($AF283,Opto_Req!$A$2:$M$14,12),$AC283-VLOOKUP($AF283,Opto_Req!$A$2:$M$14,13)),IF(AND($AF283&gt;=500,$AF283&lt;600),$AC283,"")))</f>
        <v/>
      </c>
      <c r="AC283" s="283"/>
      <c r="AD283" s="283"/>
      <c r="AE283" s="159"/>
      <c r="AF283" s="134" t="e">
        <f>VLOOKUP($D283,Opto_Req!$P$2:$Q$6,2)+IF(VLOOKUP($D283,Opto_Req!$P$2:$Q$6,2)=100,VLOOKUP($F283,Opto_Req!$R$2:$S$4,2)+VLOOKUP(GlobalParameters!$C$12,Opto_Req!$T$2:$U$4,2),0)</f>
        <v>#N/A</v>
      </c>
    </row>
    <row r="284" spans="1:32" x14ac:dyDescent="0.25">
      <c r="A284" s="133"/>
      <c r="B284" s="283"/>
      <c r="C284" s="283"/>
      <c r="D284" s="284"/>
      <c r="E284" s="284"/>
      <c r="F284" s="284"/>
      <c r="G284" s="287"/>
      <c r="H284" s="166" t="str">
        <f t="shared" si="18"/>
        <v/>
      </c>
      <c r="I284" s="156" t="str">
        <f>IF(OR($D284="",$F284=""),"",VLOOKUP($AF284,Opto_Req!$A$2:$L$814,5))</f>
        <v/>
      </c>
      <c r="J284" s="285"/>
      <c r="K284" s="155" t="str">
        <f t="shared" si="19"/>
        <v/>
      </c>
      <c r="L284" s="156" t="str">
        <f>IF($D284="","",VLOOKUP($AF284,Opto_Req!$A$2:$L$14,8))</f>
        <v/>
      </c>
      <c r="M284" s="287"/>
      <c r="N284" s="166" t="str">
        <f>IF(OR($D284="",$X284="",$O284=""),"",IF($AF284&gt;=200,IF($S284&lt;=$AA284,$X284*$O284,IF(AND($S284&gt;$AA284,$S284&lt;=$AB284),MAX($O284*($X284-(VLOOKUP($AF284,Opto_Req!$A$2:$L$14,10)*($S284-$AA284))),0),0)),""))</f>
        <v/>
      </c>
      <c r="O284" s="156" t="str">
        <f>IF($D284="","",VLOOKUP($AF284,Opto_Req!$A$2:$L$14,7))</f>
        <v/>
      </c>
      <c r="P284" s="286"/>
      <c r="Q284" s="162" t="str">
        <f t="shared" si="20"/>
        <v/>
      </c>
      <c r="R284" s="156" t="str">
        <f>IF(OR($D284="",$F284=""),"",VLOOKUP($AF284,Opto_Req!$A$2:$L$14,6))</f>
        <v/>
      </c>
      <c r="S284" s="157" t="str">
        <f t="shared" si="17"/>
        <v/>
      </c>
      <c r="T284" s="158" t="str">
        <f>IF(OR($D284="",$F284="",GlobalParameters!$C$12=""),"",$AB284)</f>
        <v/>
      </c>
      <c r="U284" s="159"/>
      <c r="V284" s="286"/>
      <c r="W284" s="283"/>
      <c r="X284" s="286"/>
      <c r="Y284" s="286"/>
      <c r="Z284" s="160" t="str">
        <f>IF($D284="","",IF(AND($AF284&gt;=100,$AF284&lt;200),IF($E284="","",VLOOKUP($E284,Opto_Req!$W$2:$X$3,2)),IF(AND($AF284&gt;=200,$AF284&lt;500),VLOOKUP($AF284,Opto_Req!$A$2:$L$14,9),"")))</f>
        <v/>
      </c>
      <c r="AA284" s="160" t="str">
        <f>IF($D284="","",VLOOKUP($AF284,Opto_Req!$A$2:$L$14,11))</f>
        <v/>
      </c>
      <c r="AB284" s="160" t="str">
        <f>IF(OR($D284="",$F284="",$AC284="",GlobalParameters!$C$12=""),"",IF(AND($AF284&gt;=100,$AF284&lt;500),MIN(VLOOKUP($AF284,Opto_Req!$A$2:$M$14,12),$AC284-VLOOKUP($AF284,Opto_Req!$A$2:$M$14,13)),IF(AND($AF284&gt;=500,$AF284&lt;600),$AC284,"")))</f>
        <v/>
      </c>
      <c r="AC284" s="283"/>
      <c r="AD284" s="283"/>
      <c r="AE284" s="159"/>
      <c r="AF284" s="134" t="e">
        <f>VLOOKUP($D284,Opto_Req!$P$2:$Q$6,2)+IF(VLOOKUP($D284,Opto_Req!$P$2:$Q$6,2)=100,VLOOKUP($F284,Opto_Req!$R$2:$S$4,2)+VLOOKUP(GlobalParameters!$C$12,Opto_Req!$T$2:$U$4,2),0)</f>
        <v>#N/A</v>
      </c>
    </row>
    <row r="285" spans="1:32" x14ac:dyDescent="0.25">
      <c r="A285" s="133"/>
      <c r="B285" s="283"/>
      <c r="C285" s="283"/>
      <c r="D285" s="284"/>
      <c r="E285" s="284"/>
      <c r="F285" s="284"/>
      <c r="G285" s="287"/>
      <c r="H285" s="166" t="str">
        <f t="shared" si="18"/>
        <v/>
      </c>
      <c r="I285" s="156" t="str">
        <f>IF(OR($D285="",$F285=""),"",VLOOKUP($AF285,Opto_Req!$A$2:$L$814,5))</f>
        <v/>
      </c>
      <c r="J285" s="285"/>
      <c r="K285" s="155" t="str">
        <f t="shared" si="19"/>
        <v/>
      </c>
      <c r="L285" s="156" t="str">
        <f>IF($D285="","",VLOOKUP($AF285,Opto_Req!$A$2:$L$14,8))</f>
        <v/>
      </c>
      <c r="M285" s="287"/>
      <c r="N285" s="166" t="str">
        <f>IF(OR($D285="",$X285="",$O285=""),"",IF($AF285&gt;=200,IF($S285&lt;=$AA285,$X285*$O285,IF(AND($S285&gt;$AA285,$S285&lt;=$AB285),MAX($O285*($X285-(VLOOKUP($AF285,Opto_Req!$A$2:$L$14,10)*($S285-$AA285))),0),0)),""))</f>
        <v/>
      </c>
      <c r="O285" s="156" t="str">
        <f>IF($D285="","",VLOOKUP($AF285,Opto_Req!$A$2:$L$14,7))</f>
        <v/>
      </c>
      <c r="P285" s="286"/>
      <c r="Q285" s="162" t="str">
        <f t="shared" si="20"/>
        <v/>
      </c>
      <c r="R285" s="156" t="str">
        <f>IF(OR($D285="",$F285=""),"",VLOOKUP($AF285,Opto_Req!$A$2:$L$14,6))</f>
        <v/>
      </c>
      <c r="S285" s="157" t="str">
        <f t="shared" si="17"/>
        <v/>
      </c>
      <c r="T285" s="158" t="str">
        <f>IF(OR($D285="",$F285="",GlobalParameters!$C$12=""),"",$AB285)</f>
        <v/>
      </c>
      <c r="U285" s="159"/>
      <c r="V285" s="286"/>
      <c r="W285" s="283"/>
      <c r="X285" s="286"/>
      <c r="Y285" s="286"/>
      <c r="Z285" s="160" t="str">
        <f>IF($D285="","",IF(AND($AF285&gt;=100,$AF285&lt;200),IF($E285="","",VLOOKUP($E285,Opto_Req!$W$2:$X$3,2)),IF(AND($AF285&gt;=200,$AF285&lt;500),VLOOKUP($AF285,Opto_Req!$A$2:$L$14,9),"")))</f>
        <v/>
      </c>
      <c r="AA285" s="160" t="str">
        <f>IF($D285="","",VLOOKUP($AF285,Opto_Req!$A$2:$L$14,11))</f>
        <v/>
      </c>
      <c r="AB285" s="160" t="str">
        <f>IF(OR($D285="",$F285="",$AC285="",GlobalParameters!$C$12=""),"",IF(AND($AF285&gt;=100,$AF285&lt;500),MIN(VLOOKUP($AF285,Opto_Req!$A$2:$M$14,12),$AC285-VLOOKUP($AF285,Opto_Req!$A$2:$M$14,13)),IF(AND($AF285&gt;=500,$AF285&lt;600),$AC285,"")))</f>
        <v/>
      </c>
      <c r="AC285" s="283"/>
      <c r="AD285" s="283"/>
      <c r="AE285" s="159"/>
      <c r="AF285" s="134" t="e">
        <f>VLOOKUP($D285,Opto_Req!$P$2:$Q$6,2)+IF(VLOOKUP($D285,Opto_Req!$P$2:$Q$6,2)=100,VLOOKUP($F285,Opto_Req!$R$2:$S$4,2)+VLOOKUP(GlobalParameters!$C$12,Opto_Req!$T$2:$U$4,2),0)</f>
        <v>#N/A</v>
      </c>
    </row>
    <row r="286" spans="1:32" x14ac:dyDescent="0.25">
      <c r="A286" s="133"/>
      <c r="B286" s="283"/>
      <c r="C286" s="283"/>
      <c r="D286" s="284"/>
      <c r="E286" s="284"/>
      <c r="F286" s="284"/>
      <c r="G286" s="287"/>
      <c r="H286" s="166" t="str">
        <f t="shared" si="18"/>
        <v/>
      </c>
      <c r="I286" s="156" t="str">
        <f>IF(OR($D286="",$F286=""),"",VLOOKUP($AF286,Opto_Req!$A$2:$L$814,5))</f>
        <v/>
      </c>
      <c r="J286" s="285"/>
      <c r="K286" s="155" t="str">
        <f t="shared" si="19"/>
        <v/>
      </c>
      <c r="L286" s="156" t="str">
        <f>IF($D286="","",VLOOKUP($AF286,Opto_Req!$A$2:$L$14,8))</f>
        <v/>
      </c>
      <c r="M286" s="287"/>
      <c r="N286" s="166" t="str">
        <f>IF(OR($D286="",$X286="",$O286=""),"",IF($AF286&gt;=200,IF($S286&lt;=$AA286,$X286*$O286,IF(AND($S286&gt;$AA286,$S286&lt;=$AB286),MAX($O286*($X286-(VLOOKUP($AF286,Opto_Req!$A$2:$L$14,10)*($S286-$AA286))),0),0)),""))</f>
        <v/>
      </c>
      <c r="O286" s="156" t="str">
        <f>IF($D286="","",VLOOKUP($AF286,Opto_Req!$A$2:$L$14,7))</f>
        <v/>
      </c>
      <c r="P286" s="286"/>
      <c r="Q286" s="162" t="str">
        <f t="shared" si="20"/>
        <v/>
      </c>
      <c r="R286" s="156" t="str">
        <f>IF(OR($D286="",$F286=""),"",VLOOKUP($AF286,Opto_Req!$A$2:$L$14,6))</f>
        <v/>
      </c>
      <c r="S286" s="157" t="str">
        <f t="shared" si="17"/>
        <v/>
      </c>
      <c r="T286" s="158" t="str">
        <f>IF(OR($D286="",$F286="",GlobalParameters!$C$12=""),"",$AB286)</f>
        <v/>
      </c>
      <c r="U286" s="159"/>
      <c r="V286" s="286"/>
      <c r="W286" s="283"/>
      <c r="X286" s="286"/>
      <c r="Y286" s="286"/>
      <c r="Z286" s="160" t="str">
        <f>IF($D286="","",IF(AND($AF286&gt;=100,$AF286&lt;200),IF($E286="","",VLOOKUP($E286,Opto_Req!$W$2:$X$3,2)),IF(AND($AF286&gt;=200,$AF286&lt;500),VLOOKUP($AF286,Opto_Req!$A$2:$L$14,9),"")))</f>
        <v/>
      </c>
      <c r="AA286" s="160" t="str">
        <f>IF($D286="","",VLOOKUP($AF286,Opto_Req!$A$2:$L$14,11))</f>
        <v/>
      </c>
      <c r="AB286" s="160" t="str">
        <f>IF(OR($D286="",$F286="",$AC286="",GlobalParameters!$C$12=""),"",IF(AND($AF286&gt;=100,$AF286&lt;500),MIN(VLOOKUP($AF286,Opto_Req!$A$2:$M$14,12),$AC286-VLOOKUP($AF286,Opto_Req!$A$2:$M$14,13)),IF(AND($AF286&gt;=500,$AF286&lt;600),$AC286,"")))</f>
        <v/>
      </c>
      <c r="AC286" s="283"/>
      <c r="AD286" s="283"/>
      <c r="AE286" s="159"/>
      <c r="AF286" s="134" t="e">
        <f>VLOOKUP($D286,Opto_Req!$P$2:$Q$6,2)+IF(VLOOKUP($D286,Opto_Req!$P$2:$Q$6,2)=100,VLOOKUP($F286,Opto_Req!$R$2:$S$4,2)+VLOOKUP(GlobalParameters!$C$12,Opto_Req!$T$2:$U$4,2),0)</f>
        <v>#N/A</v>
      </c>
    </row>
    <row r="287" spans="1:32" x14ac:dyDescent="0.25">
      <c r="A287" s="133"/>
      <c r="B287" s="283"/>
      <c r="C287" s="283"/>
      <c r="D287" s="284"/>
      <c r="E287" s="284"/>
      <c r="F287" s="284"/>
      <c r="G287" s="287"/>
      <c r="H287" s="166" t="str">
        <f t="shared" si="18"/>
        <v/>
      </c>
      <c r="I287" s="156" t="str">
        <f>IF(OR($D287="",$F287=""),"",VLOOKUP($AF287,Opto_Req!$A$2:$L$814,5))</f>
        <v/>
      </c>
      <c r="J287" s="285"/>
      <c r="K287" s="155" t="str">
        <f t="shared" si="19"/>
        <v/>
      </c>
      <c r="L287" s="156" t="str">
        <f>IF($D287="","",VLOOKUP($AF287,Opto_Req!$A$2:$L$14,8))</f>
        <v/>
      </c>
      <c r="M287" s="287"/>
      <c r="N287" s="166" t="str">
        <f>IF(OR($D287="",$X287="",$O287=""),"",IF($AF287&gt;=200,IF($S287&lt;=$AA287,$X287*$O287,IF(AND($S287&gt;$AA287,$S287&lt;=$AB287),MAX($O287*($X287-(VLOOKUP($AF287,Opto_Req!$A$2:$L$14,10)*($S287-$AA287))),0),0)),""))</f>
        <v/>
      </c>
      <c r="O287" s="156" t="str">
        <f>IF($D287="","",VLOOKUP($AF287,Opto_Req!$A$2:$L$14,7))</f>
        <v/>
      </c>
      <c r="P287" s="286"/>
      <c r="Q287" s="162" t="str">
        <f t="shared" si="20"/>
        <v/>
      </c>
      <c r="R287" s="156" t="str">
        <f>IF(OR($D287="",$F287=""),"",VLOOKUP($AF287,Opto_Req!$A$2:$L$14,6))</f>
        <v/>
      </c>
      <c r="S287" s="157" t="str">
        <f t="shared" si="17"/>
        <v/>
      </c>
      <c r="T287" s="158" t="str">
        <f>IF(OR($D287="",$F287="",GlobalParameters!$C$12=""),"",$AB287)</f>
        <v/>
      </c>
      <c r="U287" s="159"/>
      <c r="V287" s="286"/>
      <c r="W287" s="283"/>
      <c r="X287" s="286"/>
      <c r="Y287" s="286"/>
      <c r="Z287" s="160" t="str">
        <f>IF($D287="","",IF(AND($AF287&gt;=100,$AF287&lt;200),IF($E287="","",VLOOKUP($E287,Opto_Req!$W$2:$X$3,2)),IF(AND($AF287&gt;=200,$AF287&lt;500),VLOOKUP($AF287,Opto_Req!$A$2:$L$14,9),"")))</f>
        <v/>
      </c>
      <c r="AA287" s="160" t="str">
        <f>IF($D287="","",VLOOKUP($AF287,Opto_Req!$A$2:$L$14,11))</f>
        <v/>
      </c>
      <c r="AB287" s="160" t="str">
        <f>IF(OR($D287="",$F287="",$AC287="",GlobalParameters!$C$12=""),"",IF(AND($AF287&gt;=100,$AF287&lt;500),MIN(VLOOKUP($AF287,Opto_Req!$A$2:$M$14,12),$AC287-VLOOKUP($AF287,Opto_Req!$A$2:$M$14,13)),IF(AND($AF287&gt;=500,$AF287&lt;600),$AC287,"")))</f>
        <v/>
      </c>
      <c r="AC287" s="283"/>
      <c r="AD287" s="283"/>
      <c r="AE287" s="159"/>
      <c r="AF287" s="134" t="e">
        <f>VLOOKUP($D287,Opto_Req!$P$2:$Q$6,2)+IF(VLOOKUP($D287,Opto_Req!$P$2:$Q$6,2)=100,VLOOKUP($F287,Opto_Req!$R$2:$S$4,2)+VLOOKUP(GlobalParameters!$C$12,Opto_Req!$T$2:$U$4,2),0)</f>
        <v>#N/A</v>
      </c>
    </row>
    <row r="288" spans="1:32" x14ac:dyDescent="0.25">
      <c r="A288" s="133"/>
      <c r="B288" s="283"/>
      <c r="C288" s="283"/>
      <c r="D288" s="284"/>
      <c r="E288" s="284"/>
      <c r="F288" s="284"/>
      <c r="G288" s="287"/>
      <c r="H288" s="166" t="str">
        <f t="shared" si="18"/>
        <v/>
      </c>
      <c r="I288" s="156" t="str">
        <f>IF(OR($D288="",$F288=""),"",VLOOKUP($AF288,Opto_Req!$A$2:$L$814,5))</f>
        <v/>
      </c>
      <c r="J288" s="285"/>
      <c r="K288" s="155" t="str">
        <f t="shared" si="19"/>
        <v/>
      </c>
      <c r="L288" s="156" t="str">
        <f>IF($D288="","",VLOOKUP($AF288,Opto_Req!$A$2:$L$14,8))</f>
        <v/>
      </c>
      <c r="M288" s="287"/>
      <c r="N288" s="166" t="str">
        <f>IF(OR($D288="",$X288="",$O288=""),"",IF($AF288&gt;=200,IF($S288&lt;=$AA288,$X288*$O288,IF(AND($S288&gt;$AA288,$S288&lt;=$AB288),MAX($O288*($X288-(VLOOKUP($AF288,Opto_Req!$A$2:$L$14,10)*($S288-$AA288))),0),0)),""))</f>
        <v/>
      </c>
      <c r="O288" s="156" t="str">
        <f>IF($D288="","",VLOOKUP($AF288,Opto_Req!$A$2:$L$14,7))</f>
        <v/>
      </c>
      <c r="P288" s="286"/>
      <c r="Q288" s="162" t="str">
        <f t="shared" si="20"/>
        <v/>
      </c>
      <c r="R288" s="156" t="str">
        <f>IF(OR($D288="",$F288=""),"",VLOOKUP($AF288,Opto_Req!$A$2:$L$14,6))</f>
        <v/>
      </c>
      <c r="S288" s="157" t="str">
        <f t="shared" si="17"/>
        <v/>
      </c>
      <c r="T288" s="158" t="str">
        <f>IF(OR($D288="",$F288="",GlobalParameters!$C$12=""),"",$AB288)</f>
        <v/>
      </c>
      <c r="U288" s="159"/>
      <c r="V288" s="286"/>
      <c r="W288" s="283"/>
      <c r="X288" s="286"/>
      <c r="Y288" s="286"/>
      <c r="Z288" s="160" t="str">
        <f>IF($D288="","",IF(AND($AF288&gt;=100,$AF288&lt;200),IF($E288="","",VLOOKUP($E288,Opto_Req!$W$2:$X$3,2)),IF(AND($AF288&gt;=200,$AF288&lt;500),VLOOKUP($AF288,Opto_Req!$A$2:$L$14,9),"")))</f>
        <v/>
      </c>
      <c r="AA288" s="160" t="str">
        <f>IF($D288="","",VLOOKUP($AF288,Opto_Req!$A$2:$L$14,11))</f>
        <v/>
      </c>
      <c r="AB288" s="160" t="str">
        <f>IF(OR($D288="",$F288="",$AC288="",GlobalParameters!$C$12=""),"",IF(AND($AF288&gt;=100,$AF288&lt;500),MIN(VLOOKUP($AF288,Opto_Req!$A$2:$M$14,12),$AC288-VLOOKUP($AF288,Opto_Req!$A$2:$M$14,13)),IF(AND($AF288&gt;=500,$AF288&lt;600),$AC288,"")))</f>
        <v/>
      </c>
      <c r="AC288" s="283"/>
      <c r="AD288" s="283"/>
      <c r="AE288" s="159"/>
      <c r="AF288" s="134" t="e">
        <f>VLOOKUP($D288,Opto_Req!$P$2:$Q$6,2)+IF(VLOOKUP($D288,Opto_Req!$P$2:$Q$6,2)=100,VLOOKUP($F288,Opto_Req!$R$2:$S$4,2)+VLOOKUP(GlobalParameters!$C$12,Opto_Req!$T$2:$U$4,2),0)</f>
        <v>#N/A</v>
      </c>
    </row>
    <row r="289" spans="1:32" x14ac:dyDescent="0.25">
      <c r="A289" s="133"/>
      <c r="B289" s="283"/>
      <c r="C289" s="283"/>
      <c r="D289" s="284"/>
      <c r="E289" s="284"/>
      <c r="F289" s="284"/>
      <c r="G289" s="287"/>
      <c r="H289" s="166" t="str">
        <f t="shared" si="18"/>
        <v/>
      </c>
      <c r="I289" s="156" t="str">
        <f>IF(OR($D289="",$F289=""),"",VLOOKUP($AF289,Opto_Req!$A$2:$L$814,5))</f>
        <v/>
      </c>
      <c r="J289" s="285"/>
      <c r="K289" s="155" t="str">
        <f t="shared" si="19"/>
        <v/>
      </c>
      <c r="L289" s="156" t="str">
        <f>IF($D289="","",VLOOKUP($AF289,Opto_Req!$A$2:$L$14,8))</f>
        <v/>
      </c>
      <c r="M289" s="287"/>
      <c r="N289" s="166" t="str">
        <f>IF(OR($D289="",$X289="",$O289=""),"",IF($AF289&gt;=200,IF($S289&lt;=$AA289,$X289*$O289,IF(AND($S289&gt;$AA289,$S289&lt;=$AB289),MAX($O289*($X289-(VLOOKUP($AF289,Opto_Req!$A$2:$L$14,10)*($S289-$AA289))),0),0)),""))</f>
        <v/>
      </c>
      <c r="O289" s="156" t="str">
        <f>IF($D289="","",VLOOKUP($AF289,Opto_Req!$A$2:$L$14,7))</f>
        <v/>
      </c>
      <c r="P289" s="286"/>
      <c r="Q289" s="162" t="str">
        <f t="shared" si="20"/>
        <v/>
      </c>
      <c r="R289" s="156" t="str">
        <f>IF(OR($D289="",$F289=""),"",VLOOKUP($AF289,Opto_Req!$A$2:$L$14,6))</f>
        <v/>
      </c>
      <c r="S289" s="157" t="str">
        <f t="shared" si="17"/>
        <v/>
      </c>
      <c r="T289" s="158" t="str">
        <f>IF(OR($D289="",$F289="",GlobalParameters!$C$12=""),"",$AB289)</f>
        <v/>
      </c>
      <c r="U289" s="159"/>
      <c r="V289" s="286"/>
      <c r="W289" s="283"/>
      <c r="X289" s="286"/>
      <c r="Y289" s="286"/>
      <c r="Z289" s="160" t="str">
        <f>IF($D289="","",IF(AND($AF289&gt;=100,$AF289&lt;200),IF($E289="","",VLOOKUP($E289,Opto_Req!$W$2:$X$3,2)),IF(AND($AF289&gt;=200,$AF289&lt;500),VLOOKUP($AF289,Opto_Req!$A$2:$L$14,9),"")))</f>
        <v/>
      </c>
      <c r="AA289" s="160" t="str">
        <f>IF($D289="","",VLOOKUP($AF289,Opto_Req!$A$2:$L$14,11))</f>
        <v/>
      </c>
      <c r="AB289" s="160" t="str">
        <f>IF(OR($D289="",$F289="",$AC289="",GlobalParameters!$C$12=""),"",IF(AND($AF289&gt;=100,$AF289&lt;500),MIN(VLOOKUP($AF289,Opto_Req!$A$2:$M$14,12),$AC289-VLOOKUP($AF289,Opto_Req!$A$2:$M$14,13)),IF(AND($AF289&gt;=500,$AF289&lt;600),$AC289,"")))</f>
        <v/>
      </c>
      <c r="AC289" s="283"/>
      <c r="AD289" s="283"/>
      <c r="AE289" s="159"/>
      <c r="AF289" s="134" t="e">
        <f>VLOOKUP($D289,Opto_Req!$P$2:$Q$6,2)+IF(VLOOKUP($D289,Opto_Req!$P$2:$Q$6,2)=100,VLOOKUP($F289,Opto_Req!$R$2:$S$4,2)+VLOOKUP(GlobalParameters!$C$12,Opto_Req!$T$2:$U$4,2),0)</f>
        <v>#N/A</v>
      </c>
    </row>
    <row r="290" spans="1:32" x14ac:dyDescent="0.25">
      <c r="A290" s="133"/>
      <c r="B290" s="283"/>
      <c r="C290" s="283"/>
      <c r="D290" s="284"/>
      <c r="E290" s="284"/>
      <c r="F290" s="284"/>
      <c r="G290" s="287"/>
      <c r="H290" s="166" t="str">
        <f t="shared" si="18"/>
        <v/>
      </c>
      <c r="I290" s="156" t="str">
        <f>IF(OR($D290="",$F290=""),"",VLOOKUP($AF290,Opto_Req!$A$2:$L$814,5))</f>
        <v/>
      </c>
      <c r="J290" s="285"/>
      <c r="K290" s="155" t="str">
        <f t="shared" si="19"/>
        <v/>
      </c>
      <c r="L290" s="156" t="str">
        <f>IF($D290="","",VLOOKUP($AF290,Opto_Req!$A$2:$L$14,8))</f>
        <v/>
      </c>
      <c r="M290" s="287"/>
      <c r="N290" s="166" t="str">
        <f>IF(OR($D290="",$X290="",$O290=""),"",IF($AF290&gt;=200,IF($S290&lt;=$AA290,$X290*$O290,IF(AND($S290&gt;$AA290,$S290&lt;=$AB290),MAX($O290*($X290-(VLOOKUP($AF290,Opto_Req!$A$2:$L$14,10)*($S290-$AA290))),0),0)),""))</f>
        <v/>
      </c>
      <c r="O290" s="156" t="str">
        <f>IF($D290="","",VLOOKUP($AF290,Opto_Req!$A$2:$L$14,7))</f>
        <v/>
      </c>
      <c r="P290" s="286"/>
      <c r="Q290" s="162" t="str">
        <f t="shared" si="20"/>
        <v/>
      </c>
      <c r="R290" s="156" t="str">
        <f>IF(OR($D290="",$F290=""),"",VLOOKUP($AF290,Opto_Req!$A$2:$L$14,6))</f>
        <v/>
      </c>
      <c r="S290" s="157" t="str">
        <f t="shared" si="17"/>
        <v/>
      </c>
      <c r="T290" s="158" t="str">
        <f>IF(OR($D290="",$F290="",GlobalParameters!$C$12=""),"",$AB290)</f>
        <v/>
      </c>
      <c r="U290" s="159"/>
      <c r="V290" s="286"/>
      <c r="W290" s="283"/>
      <c r="X290" s="286"/>
      <c r="Y290" s="286"/>
      <c r="Z290" s="160" t="str">
        <f>IF($D290="","",IF(AND($AF290&gt;=100,$AF290&lt;200),IF($E290="","",VLOOKUP($E290,Opto_Req!$W$2:$X$3,2)),IF(AND($AF290&gt;=200,$AF290&lt;500),VLOOKUP($AF290,Opto_Req!$A$2:$L$14,9),"")))</f>
        <v/>
      </c>
      <c r="AA290" s="160" t="str">
        <f>IF($D290="","",VLOOKUP($AF290,Opto_Req!$A$2:$L$14,11))</f>
        <v/>
      </c>
      <c r="AB290" s="160" t="str">
        <f>IF(OR($D290="",$F290="",$AC290="",GlobalParameters!$C$12=""),"",IF(AND($AF290&gt;=100,$AF290&lt;500),MIN(VLOOKUP($AF290,Opto_Req!$A$2:$M$14,12),$AC290-VLOOKUP($AF290,Opto_Req!$A$2:$M$14,13)),IF(AND($AF290&gt;=500,$AF290&lt;600),$AC290,"")))</f>
        <v/>
      </c>
      <c r="AC290" s="283"/>
      <c r="AD290" s="283"/>
      <c r="AE290" s="159"/>
      <c r="AF290" s="134" t="e">
        <f>VLOOKUP($D290,Opto_Req!$P$2:$Q$6,2)+IF(VLOOKUP($D290,Opto_Req!$P$2:$Q$6,2)=100,VLOOKUP($F290,Opto_Req!$R$2:$S$4,2)+VLOOKUP(GlobalParameters!$C$12,Opto_Req!$T$2:$U$4,2),0)</f>
        <v>#N/A</v>
      </c>
    </row>
    <row r="291" spans="1:32" x14ac:dyDescent="0.25">
      <c r="A291" s="133"/>
      <c r="B291" s="283"/>
      <c r="C291" s="283"/>
      <c r="D291" s="284"/>
      <c r="E291" s="284"/>
      <c r="F291" s="284"/>
      <c r="G291" s="287"/>
      <c r="H291" s="166" t="str">
        <f t="shared" si="18"/>
        <v/>
      </c>
      <c r="I291" s="156" t="str">
        <f>IF(OR($D291="",$F291=""),"",VLOOKUP($AF291,Opto_Req!$A$2:$L$814,5))</f>
        <v/>
      </c>
      <c r="J291" s="285"/>
      <c r="K291" s="155" t="str">
        <f t="shared" si="19"/>
        <v/>
      </c>
      <c r="L291" s="156" t="str">
        <f>IF($D291="","",VLOOKUP($AF291,Opto_Req!$A$2:$L$14,8))</f>
        <v/>
      </c>
      <c r="M291" s="287"/>
      <c r="N291" s="166" t="str">
        <f>IF(OR($D291="",$X291="",$O291=""),"",IF($AF291&gt;=200,IF($S291&lt;=$AA291,$X291*$O291,IF(AND($S291&gt;$AA291,$S291&lt;=$AB291),MAX($O291*($X291-(VLOOKUP($AF291,Opto_Req!$A$2:$L$14,10)*($S291-$AA291))),0),0)),""))</f>
        <v/>
      </c>
      <c r="O291" s="156" t="str">
        <f>IF($D291="","",VLOOKUP($AF291,Opto_Req!$A$2:$L$14,7))</f>
        <v/>
      </c>
      <c r="P291" s="286"/>
      <c r="Q291" s="162" t="str">
        <f t="shared" si="20"/>
        <v/>
      </c>
      <c r="R291" s="156" t="str">
        <f>IF(OR($D291="",$F291=""),"",VLOOKUP($AF291,Opto_Req!$A$2:$L$14,6))</f>
        <v/>
      </c>
      <c r="S291" s="157" t="str">
        <f t="shared" ref="S291:S312" si="21">IF($D291="","",$L$6+AD291)</f>
        <v/>
      </c>
      <c r="T291" s="158" t="str">
        <f>IF(OR($D291="",$F291="",GlobalParameters!$C$12=""),"",$AB291)</f>
        <v/>
      </c>
      <c r="U291" s="159"/>
      <c r="V291" s="286"/>
      <c r="W291" s="283"/>
      <c r="X291" s="286"/>
      <c r="Y291" s="286"/>
      <c r="Z291" s="160" t="str">
        <f>IF($D291="","",IF(AND($AF291&gt;=100,$AF291&lt;200),IF($E291="","",VLOOKUP($E291,Opto_Req!$W$2:$X$3,2)),IF(AND($AF291&gt;=200,$AF291&lt;500),VLOOKUP($AF291,Opto_Req!$A$2:$L$14,9),"")))</f>
        <v/>
      </c>
      <c r="AA291" s="160" t="str">
        <f>IF($D291="","",VLOOKUP($AF291,Opto_Req!$A$2:$L$14,11))</f>
        <v/>
      </c>
      <c r="AB291" s="160" t="str">
        <f>IF(OR($D291="",$F291="",$AC291="",GlobalParameters!$C$12=""),"",IF(AND($AF291&gt;=100,$AF291&lt;500),MIN(VLOOKUP($AF291,Opto_Req!$A$2:$M$14,12),$AC291-VLOOKUP($AF291,Opto_Req!$A$2:$M$14,13)),IF(AND($AF291&gt;=500,$AF291&lt;600),$AC291,"")))</f>
        <v/>
      </c>
      <c r="AC291" s="283"/>
      <c r="AD291" s="283"/>
      <c r="AE291" s="159"/>
      <c r="AF291" s="134" t="e">
        <f>VLOOKUP($D291,Opto_Req!$P$2:$Q$6,2)+IF(VLOOKUP($D291,Opto_Req!$P$2:$Q$6,2)=100,VLOOKUP($F291,Opto_Req!$R$2:$S$4,2)+VLOOKUP(GlobalParameters!$C$12,Opto_Req!$T$2:$U$4,2),0)</f>
        <v>#N/A</v>
      </c>
    </row>
    <row r="292" spans="1:32" x14ac:dyDescent="0.25">
      <c r="A292" s="133"/>
      <c r="B292" s="283"/>
      <c r="C292" s="283"/>
      <c r="D292" s="284"/>
      <c r="E292" s="284"/>
      <c r="F292" s="284"/>
      <c r="G292" s="287"/>
      <c r="H292" s="166" t="str">
        <f t="shared" si="18"/>
        <v/>
      </c>
      <c r="I292" s="156" t="str">
        <f>IF(OR($D292="",$F292=""),"",VLOOKUP($AF292,Opto_Req!$A$2:$L$814,5))</f>
        <v/>
      </c>
      <c r="J292" s="285"/>
      <c r="K292" s="155" t="str">
        <f t="shared" si="19"/>
        <v/>
      </c>
      <c r="L292" s="156" t="str">
        <f>IF($D292="","",VLOOKUP($AF292,Opto_Req!$A$2:$L$14,8))</f>
        <v/>
      </c>
      <c r="M292" s="287"/>
      <c r="N292" s="166" t="str">
        <f>IF(OR($D292="",$X292="",$O292=""),"",IF($AF292&gt;=200,IF($S292&lt;=$AA292,$X292*$O292,IF(AND($S292&gt;$AA292,$S292&lt;=$AB292),MAX($O292*($X292-(VLOOKUP($AF292,Opto_Req!$A$2:$L$14,10)*($S292-$AA292))),0),0)),""))</f>
        <v/>
      </c>
      <c r="O292" s="156" t="str">
        <f>IF($D292="","",VLOOKUP($AF292,Opto_Req!$A$2:$L$14,7))</f>
        <v/>
      </c>
      <c r="P292" s="286"/>
      <c r="Q292" s="162" t="str">
        <f t="shared" si="20"/>
        <v/>
      </c>
      <c r="R292" s="156" t="str">
        <f>IF(OR($D292="",$F292=""),"",VLOOKUP($AF292,Opto_Req!$A$2:$L$14,6))</f>
        <v/>
      </c>
      <c r="S292" s="157" t="str">
        <f t="shared" si="21"/>
        <v/>
      </c>
      <c r="T292" s="158" t="str">
        <f>IF(OR($D292="",$F292="",GlobalParameters!$C$12=""),"",$AB292)</f>
        <v/>
      </c>
      <c r="U292" s="159"/>
      <c r="V292" s="286"/>
      <c r="W292" s="283"/>
      <c r="X292" s="286"/>
      <c r="Y292" s="286"/>
      <c r="Z292" s="160" t="str">
        <f>IF($D292="","",IF(AND($AF292&gt;=100,$AF292&lt;200),IF($E292="","",VLOOKUP($E292,Opto_Req!$W$2:$X$3,2)),IF(AND($AF292&gt;=200,$AF292&lt;500),VLOOKUP($AF292,Opto_Req!$A$2:$L$14,9),"")))</f>
        <v/>
      </c>
      <c r="AA292" s="160" t="str">
        <f>IF($D292="","",VLOOKUP($AF292,Opto_Req!$A$2:$L$14,11))</f>
        <v/>
      </c>
      <c r="AB292" s="160" t="str">
        <f>IF(OR($D292="",$F292="",$AC292="",GlobalParameters!$C$12=""),"",IF(AND($AF292&gt;=100,$AF292&lt;500),MIN(VLOOKUP($AF292,Opto_Req!$A$2:$M$14,12),$AC292-VLOOKUP($AF292,Opto_Req!$A$2:$M$14,13)),IF(AND($AF292&gt;=500,$AF292&lt;600),$AC292,"")))</f>
        <v/>
      </c>
      <c r="AC292" s="283"/>
      <c r="AD292" s="283"/>
      <c r="AE292" s="159"/>
      <c r="AF292" s="134" t="e">
        <f>VLOOKUP($D292,Opto_Req!$P$2:$Q$6,2)+IF(VLOOKUP($D292,Opto_Req!$P$2:$Q$6,2)=100,VLOOKUP($F292,Opto_Req!$R$2:$S$4,2)+VLOOKUP(GlobalParameters!$C$12,Opto_Req!$T$2:$U$4,2),0)</f>
        <v>#N/A</v>
      </c>
    </row>
    <row r="293" spans="1:32" x14ac:dyDescent="0.25">
      <c r="A293" s="133"/>
      <c r="B293" s="283"/>
      <c r="C293" s="283"/>
      <c r="D293" s="284"/>
      <c r="E293" s="284"/>
      <c r="F293" s="284"/>
      <c r="G293" s="287"/>
      <c r="H293" s="166" t="str">
        <f t="shared" si="18"/>
        <v/>
      </c>
      <c r="I293" s="156" t="str">
        <f>IF(OR($D293="",$F293=""),"",VLOOKUP($AF293,Opto_Req!$A$2:$L$814,5))</f>
        <v/>
      </c>
      <c r="J293" s="285"/>
      <c r="K293" s="155" t="str">
        <f t="shared" si="19"/>
        <v/>
      </c>
      <c r="L293" s="156" t="str">
        <f>IF($D293="","",VLOOKUP($AF293,Opto_Req!$A$2:$L$14,8))</f>
        <v/>
      </c>
      <c r="M293" s="287"/>
      <c r="N293" s="166" t="str">
        <f>IF(OR($D293="",$X293="",$O293=""),"",IF($AF293&gt;=200,IF($S293&lt;=$AA293,$X293*$O293,IF(AND($S293&gt;$AA293,$S293&lt;=$AB293),MAX($O293*($X293-(VLOOKUP($AF293,Opto_Req!$A$2:$L$14,10)*($S293-$AA293))),0),0)),""))</f>
        <v/>
      </c>
      <c r="O293" s="156" t="str">
        <f>IF($D293="","",VLOOKUP($AF293,Opto_Req!$A$2:$L$14,7))</f>
        <v/>
      </c>
      <c r="P293" s="286"/>
      <c r="Q293" s="162" t="str">
        <f t="shared" si="20"/>
        <v/>
      </c>
      <c r="R293" s="156" t="str">
        <f>IF(OR($D293="",$F293=""),"",VLOOKUP($AF293,Opto_Req!$A$2:$L$14,6))</f>
        <v/>
      </c>
      <c r="S293" s="157" t="str">
        <f t="shared" si="21"/>
        <v/>
      </c>
      <c r="T293" s="158" t="str">
        <f>IF(OR($D293="",$F293="",GlobalParameters!$C$12=""),"",$AB293)</f>
        <v/>
      </c>
      <c r="U293" s="159"/>
      <c r="V293" s="286"/>
      <c r="W293" s="283"/>
      <c r="X293" s="286"/>
      <c r="Y293" s="286"/>
      <c r="Z293" s="160" t="str">
        <f>IF($D293="","",IF(AND($AF293&gt;=100,$AF293&lt;200),IF($E293="","",VLOOKUP($E293,Opto_Req!$W$2:$X$3,2)),IF(AND($AF293&gt;=200,$AF293&lt;500),VLOOKUP($AF293,Opto_Req!$A$2:$L$14,9),"")))</f>
        <v/>
      </c>
      <c r="AA293" s="160" t="str">
        <f>IF($D293="","",VLOOKUP($AF293,Opto_Req!$A$2:$L$14,11))</f>
        <v/>
      </c>
      <c r="AB293" s="160" t="str">
        <f>IF(OR($D293="",$F293="",$AC293="",GlobalParameters!$C$12=""),"",IF(AND($AF293&gt;=100,$AF293&lt;500),MIN(VLOOKUP($AF293,Opto_Req!$A$2:$M$14,12),$AC293-VLOOKUP($AF293,Opto_Req!$A$2:$M$14,13)),IF(AND($AF293&gt;=500,$AF293&lt;600),$AC293,"")))</f>
        <v/>
      </c>
      <c r="AC293" s="283"/>
      <c r="AD293" s="283"/>
      <c r="AE293" s="159"/>
      <c r="AF293" s="134" t="e">
        <f>VLOOKUP($D293,Opto_Req!$P$2:$Q$6,2)+IF(VLOOKUP($D293,Opto_Req!$P$2:$Q$6,2)=100,VLOOKUP($F293,Opto_Req!$R$2:$S$4,2)+VLOOKUP(GlobalParameters!$C$12,Opto_Req!$T$2:$U$4,2),0)</f>
        <v>#N/A</v>
      </c>
    </row>
    <row r="294" spans="1:32" x14ac:dyDescent="0.25">
      <c r="A294" s="133"/>
      <c r="B294" s="283"/>
      <c r="C294" s="283"/>
      <c r="D294" s="284"/>
      <c r="E294" s="284"/>
      <c r="F294" s="284"/>
      <c r="G294" s="287"/>
      <c r="H294" s="166" t="str">
        <f t="shared" si="18"/>
        <v/>
      </c>
      <c r="I294" s="156" t="str">
        <f>IF(OR($D294="",$F294=""),"",VLOOKUP($AF294,Opto_Req!$A$2:$L$814,5))</f>
        <v/>
      </c>
      <c r="J294" s="285"/>
      <c r="K294" s="155" t="str">
        <f t="shared" si="19"/>
        <v/>
      </c>
      <c r="L294" s="156" t="str">
        <f>IF($D294="","",VLOOKUP($AF294,Opto_Req!$A$2:$L$14,8))</f>
        <v/>
      </c>
      <c r="M294" s="287"/>
      <c r="N294" s="166" t="str">
        <f>IF(OR($D294="",$X294="",$O294=""),"",IF($AF294&gt;=200,IF($S294&lt;=$AA294,$X294*$O294,IF(AND($S294&gt;$AA294,$S294&lt;=$AB294),MAX($O294*($X294-(VLOOKUP($AF294,Opto_Req!$A$2:$L$14,10)*($S294-$AA294))),0),0)),""))</f>
        <v/>
      </c>
      <c r="O294" s="156" t="str">
        <f>IF($D294="","",VLOOKUP($AF294,Opto_Req!$A$2:$L$14,7))</f>
        <v/>
      </c>
      <c r="P294" s="286"/>
      <c r="Q294" s="162" t="str">
        <f t="shared" si="20"/>
        <v/>
      </c>
      <c r="R294" s="156" t="str">
        <f>IF(OR($D294="",$F294=""),"",VLOOKUP($AF294,Opto_Req!$A$2:$L$14,6))</f>
        <v/>
      </c>
      <c r="S294" s="157" t="str">
        <f t="shared" si="21"/>
        <v/>
      </c>
      <c r="T294" s="158" t="str">
        <f>IF(OR($D294="",$F294="",GlobalParameters!$C$12=""),"",$AB294)</f>
        <v/>
      </c>
      <c r="U294" s="159"/>
      <c r="V294" s="286"/>
      <c r="W294" s="283"/>
      <c r="X294" s="286"/>
      <c r="Y294" s="286"/>
      <c r="Z294" s="160" t="str">
        <f>IF($D294="","",IF(AND($AF294&gt;=100,$AF294&lt;200),IF($E294="","",VLOOKUP($E294,Opto_Req!$W$2:$X$3,2)),IF(AND($AF294&gt;=200,$AF294&lt;500),VLOOKUP($AF294,Opto_Req!$A$2:$L$14,9),"")))</f>
        <v/>
      </c>
      <c r="AA294" s="160" t="str">
        <f>IF($D294="","",VLOOKUP($AF294,Opto_Req!$A$2:$L$14,11))</f>
        <v/>
      </c>
      <c r="AB294" s="160" t="str">
        <f>IF(OR($D294="",$F294="",$AC294="",GlobalParameters!$C$12=""),"",IF(AND($AF294&gt;=100,$AF294&lt;500),MIN(VLOOKUP($AF294,Opto_Req!$A$2:$M$14,12),$AC294-VLOOKUP($AF294,Opto_Req!$A$2:$M$14,13)),IF(AND($AF294&gt;=500,$AF294&lt;600),$AC294,"")))</f>
        <v/>
      </c>
      <c r="AC294" s="283"/>
      <c r="AD294" s="283"/>
      <c r="AE294" s="159"/>
      <c r="AF294" s="134" t="e">
        <f>VLOOKUP($D294,Opto_Req!$P$2:$Q$6,2)+IF(VLOOKUP($D294,Opto_Req!$P$2:$Q$6,2)=100,VLOOKUP($F294,Opto_Req!$R$2:$S$4,2)+VLOOKUP(GlobalParameters!$C$12,Opto_Req!$T$2:$U$4,2),0)</f>
        <v>#N/A</v>
      </c>
    </row>
    <row r="295" spans="1:32" x14ac:dyDescent="0.25">
      <c r="A295" s="133"/>
      <c r="B295" s="283"/>
      <c r="C295" s="283"/>
      <c r="D295" s="284"/>
      <c r="E295" s="284"/>
      <c r="F295" s="284"/>
      <c r="G295" s="287"/>
      <c r="H295" s="166" t="str">
        <f t="shared" si="18"/>
        <v/>
      </c>
      <c r="I295" s="156" t="str">
        <f>IF(OR($D295="",$F295=""),"",VLOOKUP($AF295,Opto_Req!$A$2:$L$814,5))</f>
        <v/>
      </c>
      <c r="J295" s="285"/>
      <c r="K295" s="155" t="str">
        <f t="shared" si="19"/>
        <v/>
      </c>
      <c r="L295" s="156" t="str">
        <f>IF($D295="","",VLOOKUP($AF295,Opto_Req!$A$2:$L$14,8))</f>
        <v/>
      </c>
      <c r="M295" s="287"/>
      <c r="N295" s="166" t="str">
        <f>IF(OR($D295="",$X295="",$O295=""),"",IF($AF295&gt;=200,IF($S295&lt;=$AA295,$X295*$O295,IF(AND($S295&gt;$AA295,$S295&lt;=$AB295),MAX($O295*($X295-(VLOOKUP($AF295,Opto_Req!$A$2:$L$14,10)*($S295-$AA295))),0),0)),""))</f>
        <v/>
      </c>
      <c r="O295" s="156" t="str">
        <f>IF($D295="","",VLOOKUP($AF295,Opto_Req!$A$2:$L$14,7))</f>
        <v/>
      </c>
      <c r="P295" s="286"/>
      <c r="Q295" s="162" t="str">
        <f t="shared" si="20"/>
        <v/>
      </c>
      <c r="R295" s="156" t="str">
        <f>IF(OR($D295="",$F295=""),"",VLOOKUP($AF295,Opto_Req!$A$2:$L$14,6))</f>
        <v/>
      </c>
      <c r="S295" s="157" t="str">
        <f t="shared" si="21"/>
        <v/>
      </c>
      <c r="T295" s="158" t="str">
        <f>IF(OR($D295="",$F295="",GlobalParameters!$C$12=""),"",$AB295)</f>
        <v/>
      </c>
      <c r="U295" s="159"/>
      <c r="V295" s="286"/>
      <c r="W295" s="283"/>
      <c r="X295" s="286"/>
      <c r="Y295" s="286"/>
      <c r="Z295" s="160" t="str">
        <f>IF($D295="","",IF(AND($AF295&gt;=100,$AF295&lt;200),IF($E295="","",VLOOKUP($E295,Opto_Req!$W$2:$X$3,2)),IF(AND($AF295&gt;=200,$AF295&lt;500),VLOOKUP($AF295,Opto_Req!$A$2:$L$14,9),"")))</f>
        <v/>
      </c>
      <c r="AA295" s="160" t="str">
        <f>IF($D295="","",VLOOKUP($AF295,Opto_Req!$A$2:$L$14,11))</f>
        <v/>
      </c>
      <c r="AB295" s="160" t="str">
        <f>IF(OR($D295="",$F295="",$AC295="",GlobalParameters!$C$12=""),"",IF(AND($AF295&gt;=100,$AF295&lt;500),MIN(VLOOKUP($AF295,Opto_Req!$A$2:$M$14,12),$AC295-VLOOKUP($AF295,Opto_Req!$A$2:$M$14,13)),IF(AND($AF295&gt;=500,$AF295&lt;600),$AC295,"")))</f>
        <v/>
      </c>
      <c r="AC295" s="283"/>
      <c r="AD295" s="283"/>
      <c r="AE295" s="159"/>
      <c r="AF295" s="134" t="e">
        <f>VLOOKUP($D295,Opto_Req!$P$2:$Q$6,2)+IF(VLOOKUP($D295,Opto_Req!$P$2:$Q$6,2)=100,VLOOKUP($F295,Opto_Req!$R$2:$S$4,2)+VLOOKUP(GlobalParameters!$C$12,Opto_Req!$T$2:$U$4,2),0)</f>
        <v>#N/A</v>
      </c>
    </row>
    <row r="296" spans="1:32" x14ac:dyDescent="0.25">
      <c r="A296" s="133"/>
      <c r="B296" s="283"/>
      <c r="C296" s="283"/>
      <c r="D296" s="284"/>
      <c r="E296" s="284"/>
      <c r="F296" s="284"/>
      <c r="G296" s="287"/>
      <c r="H296" s="166" t="str">
        <f t="shared" si="18"/>
        <v/>
      </c>
      <c r="I296" s="156" t="str">
        <f>IF(OR($D296="",$F296=""),"",VLOOKUP($AF296,Opto_Req!$A$2:$L$814,5))</f>
        <v/>
      </c>
      <c r="J296" s="285"/>
      <c r="K296" s="155" t="str">
        <f t="shared" si="19"/>
        <v/>
      </c>
      <c r="L296" s="156" t="str">
        <f>IF($D296="","",VLOOKUP($AF296,Opto_Req!$A$2:$L$14,8))</f>
        <v/>
      </c>
      <c r="M296" s="287"/>
      <c r="N296" s="166" t="str">
        <f>IF(OR($D296="",$X296="",$O296=""),"",IF($AF296&gt;=200,IF($S296&lt;=$AA296,$X296*$O296,IF(AND($S296&gt;$AA296,$S296&lt;=$AB296),MAX($O296*($X296-(VLOOKUP($AF296,Opto_Req!$A$2:$L$14,10)*($S296-$AA296))),0),0)),""))</f>
        <v/>
      </c>
      <c r="O296" s="156" t="str">
        <f>IF($D296="","",VLOOKUP($AF296,Opto_Req!$A$2:$L$14,7))</f>
        <v/>
      </c>
      <c r="P296" s="286"/>
      <c r="Q296" s="162" t="str">
        <f t="shared" si="20"/>
        <v/>
      </c>
      <c r="R296" s="156" t="str">
        <f>IF(OR($D296="",$F296=""),"",VLOOKUP($AF296,Opto_Req!$A$2:$L$14,6))</f>
        <v/>
      </c>
      <c r="S296" s="157" t="str">
        <f t="shared" si="21"/>
        <v/>
      </c>
      <c r="T296" s="158" t="str">
        <f>IF(OR($D296="",$F296="",GlobalParameters!$C$12=""),"",$AB296)</f>
        <v/>
      </c>
      <c r="U296" s="159"/>
      <c r="V296" s="286"/>
      <c r="W296" s="283"/>
      <c r="X296" s="286"/>
      <c r="Y296" s="286"/>
      <c r="Z296" s="160" t="str">
        <f>IF($D296="","",IF(AND($AF296&gt;=100,$AF296&lt;200),IF($E296="","",VLOOKUP($E296,Opto_Req!$W$2:$X$3,2)),IF(AND($AF296&gt;=200,$AF296&lt;500),VLOOKUP($AF296,Opto_Req!$A$2:$L$14,9),"")))</f>
        <v/>
      </c>
      <c r="AA296" s="160" t="str">
        <f>IF($D296="","",VLOOKUP($AF296,Opto_Req!$A$2:$L$14,11))</f>
        <v/>
      </c>
      <c r="AB296" s="160" t="str">
        <f>IF(OR($D296="",$F296="",$AC296="",GlobalParameters!$C$12=""),"",IF(AND($AF296&gt;=100,$AF296&lt;500),MIN(VLOOKUP($AF296,Opto_Req!$A$2:$M$14,12),$AC296-VLOOKUP($AF296,Opto_Req!$A$2:$M$14,13)),IF(AND($AF296&gt;=500,$AF296&lt;600),$AC296,"")))</f>
        <v/>
      </c>
      <c r="AC296" s="283"/>
      <c r="AD296" s="283"/>
      <c r="AE296" s="159"/>
      <c r="AF296" s="134" t="e">
        <f>VLOOKUP($D296,Opto_Req!$P$2:$Q$6,2)+IF(VLOOKUP($D296,Opto_Req!$P$2:$Q$6,2)=100,VLOOKUP($F296,Opto_Req!$R$2:$S$4,2)+VLOOKUP(GlobalParameters!$C$12,Opto_Req!$T$2:$U$4,2),0)</f>
        <v>#N/A</v>
      </c>
    </row>
    <row r="297" spans="1:32" x14ac:dyDescent="0.25">
      <c r="A297" s="133"/>
      <c r="B297" s="283"/>
      <c r="C297" s="283"/>
      <c r="D297" s="284"/>
      <c r="E297" s="284"/>
      <c r="F297" s="284"/>
      <c r="G297" s="287"/>
      <c r="H297" s="166" t="str">
        <f t="shared" si="18"/>
        <v/>
      </c>
      <c r="I297" s="156" t="str">
        <f>IF(OR($D297="",$F297=""),"",VLOOKUP($AF297,Opto_Req!$A$2:$L$814,5))</f>
        <v/>
      </c>
      <c r="J297" s="285"/>
      <c r="K297" s="155" t="str">
        <f t="shared" si="19"/>
        <v/>
      </c>
      <c r="L297" s="156" t="str">
        <f>IF($D297="","",VLOOKUP($AF297,Opto_Req!$A$2:$L$14,8))</f>
        <v/>
      </c>
      <c r="M297" s="287"/>
      <c r="N297" s="166" t="str">
        <f>IF(OR($D297="",$X297="",$O297=""),"",IF($AF297&gt;=200,IF($S297&lt;=$AA297,$X297*$O297,IF(AND($S297&gt;$AA297,$S297&lt;=$AB297),MAX($O297*($X297-(VLOOKUP($AF297,Opto_Req!$A$2:$L$14,10)*($S297-$AA297))),0),0)),""))</f>
        <v/>
      </c>
      <c r="O297" s="156" t="str">
        <f>IF($D297="","",VLOOKUP($AF297,Opto_Req!$A$2:$L$14,7))</f>
        <v/>
      </c>
      <c r="P297" s="286"/>
      <c r="Q297" s="162" t="str">
        <f t="shared" si="20"/>
        <v/>
      </c>
      <c r="R297" s="156" t="str">
        <f>IF(OR($D297="",$F297=""),"",VLOOKUP($AF297,Opto_Req!$A$2:$L$14,6))</f>
        <v/>
      </c>
      <c r="S297" s="157" t="str">
        <f t="shared" si="21"/>
        <v/>
      </c>
      <c r="T297" s="158" t="str">
        <f>IF(OR($D297="",$F297="",GlobalParameters!$C$12=""),"",$AB297)</f>
        <v/>
      </c>
      <c r="U297" s="159"/>
      <c r="V297" s="286"/>
      <c r="W297" s="283"/>
      <c r="X297" s="286"/>
      <c r="Y297" s="286"/>
      <c r="Z297" s="160" t="str">
        <f>IF($D297="","",IF(AND($AF297&gt;=100,$AF297&lt;200),IF($E297="","",VLOOKUP($E297,Opto_Req!$W$2:$X$3,2)),IF(AND($AF297&gt;=200,$AF297&lt;500),VLOOKUP($AF297,Opto_Req!$A$2:$L$14,9),"")))</f>
        <v/>
      </c>
      <c r="AA297" s="160" t="str">
        <f>IF($D297="","",VLOOKUP($AF297,Opto_Req!$A$2:$L$14,11))</f>
        <v/>
      </c>
      <c r="AB297" s="160" t="str">
        <f>IF(OR($D297="",$F297="",$AC297="",GlobalParameters!$C$12=""),"",IF(AND($AF297&gt;=100,$AF297&lt;500),MIN(VLOOKUP($AF297,Opto_Req!$A$2:$M$14,12),$AC297-VLOOKUP($AF297,Opto_Req!$A$2:$M$14,13)),IF(AND($AF297&gt;=500,$AF297&lt;600),$AC297,"")))</f>
        <v/>
      </c>
      <c r="AC297" s="283"/>
      <c r="AD297" s="283"/>
      <c r="AE297" s="159"/>
      <c r="AF297" s="134" t="e">
        <f>VLOOKUP($D297,Opto_Req!$P$2:$Q$6,2)+IF(VLOOKUP($D297,Opto_Req!$P$2:$Q$6,2)=100,VLOOKUP($F297,Opto_Req!$R$2:$S$4,2)+VLOOKUP(GlobalParameters!$C$12,Opto_Req!$T$2:$U$4,2),0)</f>
        <v>#N/A</v>
      </c>
    </row>
    <row r="298" spans="1:32" x14ac:dyDescent="0.25">
      <c r="A298" s="133"/>
      <c r="B298" s="283"/>
      <c r="C298" s="283"/>
      <c r="D298" s="284"/>
      <c r="E298" s="284"/>
      <c r="F298" s="284"/>
      <c r="G298" s="287"/>
      <c r="H298" s="166" t="str">
        <f t="shared" si="18"/>
        <v/>
      </c>
      <c r="I298" s="156" t="str">
        <f>IF(OR($D298="",$F298=""),"",VLOOKUP($AF298,Opto_Req!$A$2:$L$814,5))</f>
        <v/>
      </c>
      <c r="J298" s="285"/>
      <c r="K298" s="155" t="str">
        <f t="shared" si="19"/>
        <v/>
      </c>
      <c r="L298" s="156" t="str">
        <f>IF($D298="","",VLOOKUP($AF298,Opto_Req!$A$2:$L$14,8))</f>
        <v/>
      </c>
      <c r="M298" s="287"/>
      <c r="N298" s="166" t="str">
        <f>IF(OR($D298="",$X298="",$O298=""),"",IF($AF298&gt;=200,IF($S298&lt;=$AA298,$X298*$O298,IF(AND($S298&gt;$AA298,$S298&lt;=$AB298),MAX($O298*($X298-(VLOOKUP($AF298,Opto_Req!$A$2:$L$14,10)*($S298-$AA298))),0),0)),""))</f>
        <v/>
      </c>
      <c r="O298" s="156" t="str">
        <f>IF($D298="","",VLOOKUP($AF298,Opto_Req!$A$2:$L$14,7))</f>
        <v/>
      </c>
      <c r="P298" s="286"/>
      <c r="Q298" s="162" t="str">
        <f t="shared" si="20"/>
        <v/>
      </c>
      <c r="R298" s="156" t="str">
        <f>IF(OR($D298="",$F298=""),"",VLOOKUP($AF298,Opto_Req!$A$2:$L$14,6))</f>
        <v/>
      </c>
      <c r="S298" s="157" t="str">
        <f t="shared" si="21"/>
        <v/>
      </c>
      <c r="T298" s="158" t="str">
        <f>IF(OR($D298="",$F298="",GlobalParameters!$C$12=""),"",$AB298)</f>
        <v/>
      </c>
      <c r="U298" s="159"/>
      <c r="V298" s="286"/>
      <c r="W298" s="283"/>
      <c r="X298" s="286"/>
      <c r="Y298" s="286"/>
      <c r="Z298" s="160" t="str">
        <f>IF($D298="","",IF(AND($AF298&gt;=100,$AF298&lt;200),IF($E298="","",VLOOKUP($E298,Opto_Req!$W$2:$X$3,2)),IF(AND($AF298&gt;=200,$AF298&lt;500),VLOOKUP($AF298,Opto_Req!$A$2:$L$14,9),"")))</f>
        <v/>
      </c>
      <c r="AA298" s="160" t="str">
        <f>IF($D298="","",VLOOKUP($AF298,Opto_Req!$A$2:$L$14,11))</f>
        <v/>
      </c>
      <c r="AB298" s="160" t="str">
        <f>IF(OR($D298="",$F298="",$AC298="",GlobalParameters!$C$12=""),"",IF(AND($AF298&gt;=100,$AF298&lt;500),MIN(VLOOKUP($AF298,Opto_Req!$A$2:$M$14,12),$AC298-VLOOKUP($AF298,Opto_Req!$A$2:$M$14,13)),IF(AND($AF298&gt;=500,$AF298&lt;600),$AC298,"")))</f>
        <v/>
      </c>
      <c r="AC298" s="283"/>
      <c r="AD298" s="283"/>
      <c r="AE298" s="159"/>
      <c r="AF298" s="134" t="e">
        <f>VLOOKUP($D298,Opto_Req!$P$2:$Q$6,2)+IF(VLOOKUP($D298,Opto_Req!$P$2:$Q$6,2)=100,VLOOKUP($F298,Opto_Req!$R$2:$S$4,2)+VLOOKUP(GlobalParameters!$C$12,Opto_Req!$T$2:$U$4,2),0)</f>
        <v>#N/A</v>
      </c>
    </row>
    <row r="299" spans="1:32" x14ac:dyDescent="0.25">
      <c r="A299" s="133"/>
      <c r="B299" s="283"/>
      <c r="C299" s="283"/>
      <c r="D299" s="284"/>
      <c r="E299" s="284"/>
      <c r="F299" s="284"/>
      <c r="G299" s="287"/>
      <c r="H299" s="166" t="str">
        <f t="shared" si="18"/>
        <v/>
      </c>
      <c r="I299" s="156" t="str">
        <f>IF(OR($D299="",$F299=""),"",VLOOKUP($AF299,Opto_Req!$A$2:$L$814,5))</f>
        <v/>
      </c>
      <c r="J299" s="285"/>
      <c r="K299" s="155" t="str">
        <f t="shared" si="19"/>
        <v/>
      </c>
      <c r="L299" s="156" t="str">
        <f>IF($D299="","",VLOOKUP($AF299,Opto_Req!$A$2:$L$14,8))</f>
        <v/>
      </c>
      <c r="M299" s="287"/>
      <c r="N299" s="166" t="str">
        <f>IF(OR($D299="",$X299="",$O299=""),"",IF($AF299&gt;=200,IF($S299&lt;=$AA299,$X299*$O299,IF(AND($S299&gt;$AA299,$S299&lt;=$AB299),MAX($O299*($X299-(VLOOKUP($AF299,Opto_Req!$A$2:$L$14,10)*($S299-$AA299))),0),0)),""))</f>
        <v/>
      </c>
      <c r="O299" s="156" t="str">
        <f>IF($D299="","",VLOOKUP($AF299,Opto_Req!$A$2:$L$14,7))</f>
        <v/>
      </c>
      <c r="P299" s="286"/>
      <c r="Q299" s="162" t="str">
        <f t="shared" si="20"/>
        <v/>
      </c>
      <c r="R299" s="156" t="str">
        <f>IF(OR($D299="",$F299=""),"",VLOOKUP($AF299,Opto_Req!$A$2:$L$14,6))</f>
        <v/>
      </c>
      <c r="S299" s="157" t="str">
        <f t="shared" si="21"/>
        <v/>
      </c>
      <c r="T299" s="158" t="str">
        <f>IF(OR($D299="",$F299="",GlobalParameters!$C$12=""),"",$AB299)</f>
        <v/>
      </c>
      <c r="U299" s="159"/>
      <c r="V299" s="286"/>
      <c r="W299" s="283"/>
      <c r="X299" s="286"/>
      <c r="Y299" s="286"/>
      <c r="Z299" s="160" t="str">
        <f>IF($D299="","",IF(AND($AF299&gt;=100,$AF299&lt;200),IF($E299="","",VLOOKUP($E299,Opto_Req!$W$2:$X$3,2)),IF(AND($AF299&gt;=200,$AF299&lt;500),VLOOKUP($AF299,Opto_Req!$A$2:$L$14,9),"")))</f>
        <v/>
      </c>
      <c r="AA299" s="160" t="str">
        <f>IF($D299="","",VLOOKUP($AF299,Opto_Req!$A$2:$L$14,11))</f>
        <v/>
      </c>
      <c r="AB299" s="160" t="str">
        <f>IF(OR($D299="",$F299="",$AC299="",GlobalParameters!$C$12=""),"",IF(AND($AF299&gt;=100,$AF299&lt;500),MIN(VLOOKUP($AF299,Opto_Req!$A$2:$M$14,12),$AC299-VLOOKUP($AF299,Opto_Req!$A$2:$M$14,13)),IF(AND($AF299&gt;=500,$AF299&lt;600),$AC299,"")))</f>
        <v/>
      </c>
      <c r="AC299" s="283"/>
      <c r="AD299" s="283"/>
      <c r="AE299" s="159"/>
      <c r="AF299" s="134" t="e">
        <f>VLOOKUP($D299,Opto_Req!$P$2:$Q$6,2)+IF(VLOOKUP($D299,Opto_Req!$P$2:$Q$6,2)=100,VLOOKUP($F299,Opto_Req!$R$2:$S$4,2)+VLOOKUP(GlobalParameters!$C$12,Opto_Req!$T$2:$U$4,2),0)</f>
        <v>#N/A</v>
      </c>
    </row>
    <row r="300" spans="1:32" x14ac:dyDescent="0.25">
      <c r="A300" s="133"/>
      <c r="B300" s="283"/>
      <c r="C300" s="283"/>
      <c r="D300" s="284"/>
      <c r="E300" s="284"/>
      <c r="F300" s="284"/>
      <c r="G300" s="287"/>
      <c r="H300" s="166" t="str">
        <f t="shared" si="18"/>
        <v/>
      </c>
      <c r="I300" s="156" t="str">
        <f>IF(OR($D300="",$F300=""),"",VLOOKUP($AF300,Opto_Req!$A$2:$L$814,5))</f>
        <v/>
      </c>
      <c r="J300" s="285"/>
      <c r="K300" s="155" t="str">
        <f t="shared" si="19"/>
        <v/>
      </c>
      <c r="L300" s="156" t="str">
        <f>IF($D300="","",VLOOKUP($AF300,Opto_Req!$A$2:$L$14,8))</f>
        <v/>
      </c>
      <c r="M300" s="287"/>
      <c r="N300" s="166" t="str">
        <f>IF(OR($D300="",$X300="",$O300=""),"",IF($AF300&gt;=200,IF($S300&lt;=$AA300,$X300*$O300,IF(AND($S300&gt;$AA300,$S300&lt;=$AB300),MAX($O300*($X300-(VLOOKUP($AF300,Opto_Req!$A$2:$L$14,10)*($S300-$AA300))),0),0)),""))</f>
        <v/>
      </c>
      <c r="O300" s="156" t="str">
        <f>IF($D300="","",VLOOKUP($AF300,Opto_Req!$A$2:$L$14,7))</f>
        <v/>
      </c>
      <c r="P300" s="286"/>
      <c r="Q300" s="162" t="str">
        <f t="shared" si="20"/>
        <v/>
      </c>
      <c r="R300" s="156" t="str">
        <f>IF(OR($D300="",$F300=""),"",VLOOKUP($AF300,Opto_Req!$A$2:$L$14,6))</f>
        <v/>
      </c>
      <c r="S300" s="157" t="str">
        <f t="shared" si="21"/>
        <v/>
      </c>
      <c r="T300" s="158" t="str">
        <f>IF(OR($D300="",$F300="",GlobalParameters!$C$12=""),"",$AB300)</f>
        <v/>
      </c>
      <c r="U300" s="159"/>
      <c r="V300" s="286"/>
      <c r="W300" s="283"/>
      <c r="X300" s="286"/>
      <c r="Y300" s="286"/>
      <c r="Z300" s="160" t="str">
        <f>IF($D300="","",IF(AND($AF300&gt;=100,$AF300&lt;200),IF($E300="","",VLOOKUP($E300,Opto_Req!$W$2:$X$3,2)),IF(AND($AF300&gt;=200,$AF300&lt;500),VLOOKUP($AF300,Opto_Req!$A$2:$L$14,9),"")))</f>
        <v/>
      </c>
      <c r="AA300" s="160" t="str">
        <f>IF($D300="","",VLOOKUP($AF300,Opto_Req!$A$2:$L$14,11))</f>
        <v/>
      </c>
      <c r="AB300" s="160" t="str">
        <f>IF(OR($D300="",$F300="",$AC300="",GlobalParameters!$C$12=""),"",IF(AND($AF300&gt;=100,$AF300&lt;500),MIN(VLOOKUP($AF300,Opto_Req!$A$2:$M$14,12),$AC300-VLOOKUP($AF300,Opto_Req!$A$2:$M$14,13)),IF(AND($AF300&gt;=500,$AF300&lt;600),$AC300,"")))</f>
        <v/>
      </c>
      <c r="AC300" s="283"/>
      <c r="AD300" s="283"/>
      <c r="AE300" s="159"/>
      <c r="AF300" s="134" t="e">
        <f>VLOOKUP($D300,Opto_Req!$P$2:$Q$6,2)+IF(VLOOKUP($D300,Opto_Req!$P$2:$Q$6,2)=100,VLOOKUP($F300,Opto_Req!$R$2:$S$4,2)+VLOOKUP(GlobalParameters!$C$12,Opto_Req!$T$2:$U$4,2),0)</f>
        <v>#N/A</v>
      </c>
    </row>
    <row r="301" spans="1:32" x14ac:dyDescent="0.25">
      <c r="A301" s="133"/>
      <c r="B301" s="283"/>
      <c r="C301" s="283"/>
      <c r="D301" s="284"/>
      <c r="E301" s="284"/>
      <c r="F301" s="284"/>
      <c r="G301" s="287"/>
      <c r="H301" s="166" t="str">
        <f t="shared" si="18"/>
        <v/>
      </c>
      <c r="I301" s="156" t="str">
        <f>IF(OR($D301="",$F301=""),"",VLOOKUP($AF301,Opto_Req!$A$2:$L$814,5))</f>
        <v/>
      </c>
      <c r="J301" s="285"/>
      <c r="K301" s="155" t="str">
        <f t="shared" si="19"/>
        <v/>
      </c>
      <c r="L301" s="156" t="str">
        <f>IF($D301="","",VLOOKUP($AF301,Opto_Req!$A$2:$L$14,8))</f>
        <v/>
      </c>
      <c r="M301" s="287"/>
      <c r="N301" s="166" t="str">
        <f>IF(OR($D301="",$X301="",$O301=""),"",IF($AF301&gt;=200,IF($S301&lt;=$AA301,$X301*$O301,IF(AND($S301&gt;$AA301,$S301&lt;=$AB301),MAX($O301*($X301-(VLOOKUP($AF301,Opto_Req!$A$2:$L$14,10)*($S301-$AA301))),0),0)),""))</f>
        <v/>
      </c>
      <c r="O301" s="156" t="str">
        <f>IF($D301="","",VLOOKUP($AF301,Opto_Req!$A$2:$L$14,7))</f>
        <v/>
      </c>
      <c r="P301" s="286"/>
      <c r="Q301" s="162" t="str">
        <f t="shared" si="20"/>
        <v/>
      </c>
      <c r="R301" s="156" t="str">
        <f>IF(OR($D301="",$F301=""),"",VLOOKUP($AF301,Opto_Req!$A$2:$L$14,6))</f>
        <v/>
      </c>
      <c r="S301" s="157" t="str">
        <f t="shared" si="21"/>
        <v/>
      </c>
      <c r="T301" s="158" t="str">
        <f>IF(OR($D301="",$F301="",GlobalParameters!$C$12=""),"",$AB301)</f>
        <v/>
      </c>
      <c r="U301" s="159"/>
      <c r="V301" s="286"/>
      <c r="W301" s="283"/>
      <c r="X301" s="286"/>
      <c r="Y301" s="286"/>
      <c r="Z301" s="160" t="str">
        <f>IF($D301="","",IF(AND($AF301&gt;=100,$AF301&lt;200),IF($E301="","",VLOOKUP($E301,Opto_Req!$W$2:$X$3,2)),IF(AND($AF301&gt;=200,$AF301&lt;500),VLOOKUP($AF301,Opto_Req!$A$2:$L$14,9),"")))</f>
        <v/>
      </c>
      <c r="AA301" s="160" t="str">
        <f>IF($D301="","",VLOOKUP($AF301,Opto_Req!$A$2:$L$14,11))</f>
        <v/>
      </c>
      <c r="AB301" s="160" t="str">
        <f>IF(OR($D301="",$F301="",$AC301="",GlobalParameters!$C$12=""),"",IF(AND($AF301&gt;=100,$AF301&lt;500),MIN(VLOOKUP($AF301,Opto_Req!$A$2:$M$14,12),$AC301-VLOOKUP($AF301,Opto_Req!$A$2:$M$14,13)),IF(AND($AF301&gt;=500,$AF301&lt;600),$AC301,"")))</f>
        <v/>
      </c>
      <c r="AC301" s="283"/>
      <c r="AD301" s="283"/>
      <c r="AE301" s="159"/>
      <c r="AF301" s="134" t="e">
        <f>VLOOKUP($D301,Opto_Req!$P$2:$Q$6,2)+IF(VLOOKUP($D301,Opto_Req!$P$2:$Q$6,2)=100,VLOOKUP($F301,Opto_Req!$R$2:$S$4,2)+VLOOKUP(GlobalParameters!$C$12,Opto_Req!$T$2:$U$4,2),0)</f>
        <v>#N/A</v>
      </c>
    </row>
    <row r="302" spans="1:32" x14ac:dyDescent="0.25">
      <c r="A302" s="133"/>
      <c r="B302" s="283"/>
      <c r="C302" s="283"/>
      <c r="D302" s="284"/>
      <c r="E302" s="284"/>
      <c r="F302" s="284"/>
      <c r="G302" s="287"/>
      <c r="H302" s="166" t="str">
        <f t="shared" si="18"/>
        <v/>
      </c>
      <c r="I302" s="156" t="str">
        <f>IF(OR($D302="",$F302=""),"",VLOOKUP($AF302,Opto_Req!$A$2:$L$814,5))</f>
        <v/>
      </c>
      <c r="J302" s="285"/>
      <c r="K302" s="155" t="str">
        <f t="shared" si="19"/>
        <v/>
      </c>
      <c r="L302" s="156" t="str">
        <f>IF($D302="","",VLOOKUP($AF302,Opto_Req!$A$2:$L$14,8))</f>
        <v/>
      </c>
      <c r="M302" s="287"/>
      <c r="N302" s="166" t="str">
        <f>IF(OR($D302="",$X302="",$O302=""),"",IF($AF302&gt;=200,IF($S302&lt;=$AA302,$X302*$O302,IF(AND($S302&gt;$AA302,$S302&lt;=$AB302),MAX($O302*($X302-(VLOOKUP($AF302,Opto_Req!$A$2:$L$14,10)*($S302-$AA302))),0),0)),""))</f>
        <v/>
      </c>
      <c r="O302" s="156" t="str">
        <f>IF($D302="","",VLOOKUP($AF302,Opto_Req!$A$2:$L$14,7))</f>
        <v/>
      </c>
      <c r="P302" s="286"/>
      <c r="Q302" s="162" t="str">
        <f t="shared" si="20"/>
        <v/>
      </c>
      <c r="R302" s="156" t="str">
        <f>IF(OR($D302="",$F302=""),"",VLOOKUP($AF302,Opto_Req!$A$2:$L$14,6))</f>
        <v/>
      </c>
      <c r="S302" s="157" t="str">
        <f t="shared" si="21"/>
        <v/>
      </c>
      <c r="T302" s="158" t="str">
        <f>IF(OR($D302="",$F302="",GlobalParameters!$C$12=""),"",$AB302)</f>
        <v/>
      </c>
      <c r="U302" s="159"/>
      <c r="V302" s="286"/>
      <c r="W302" s="283"/>
      <c r="X302" s="286"/>
      <c r="Y302" s="286"/>
      <c r="Z302" s="160" t="str">
        <f>IF($D302="","",IF(AND($AF302&gt;=100,$AF302&lt;200),IF($E302="","",VLOOKUP($E302,Opto_Req!$W$2:$X$3,2)),IF(AND($AF302&gt;=200,$AF302&lt;500),VLOOKUP($AF302,Opto_Req!$A$2:$L$14,9),"")))</f>
        <v/>
      </c>
      <c r="AA302" s="160" t="str">
        <f>IF($D302="","",VLOOKUP($AF302,Opto_Req!$A$2:$L$14,11))</f>
        <v/>
      </c>
      <c r="AB302" s="160" t="str">
        <f>IF(OR($D302="",$F302="",$AC302="",GlobalParameters!$C$12=""),"",IF(AND($AF302&gt;=100,$AF302&lt;500),MIN(VLOOKUP($AF302,Opto_Req!$A$2:$M$14,12),$AC302-VLOOKUP($AF302,Opto_Req!$A$2:$M$14,13)),IF(AND($AF302&gt;=500,$AF302&lt;600),$AC302,"")))</f>
        <v/>
      </c>
      <c r="AC302" s="283"/>
      <c r="AD302" s="283"/>
      <c r="AE302" s="159"/>
      <c r="AF302" s="134" t="e">
        <f>VLOOKUP($D302,Opto_Req!$P$2:$Q$6,2)+IF(VLOOKUP($D302,Opto_Req!$P$2:$Q$6,2)=100,VLOOKUP($F302,Opto_Req!$R$2:$S$4,2)+VLOOKUP(GlobalParameters!$C$12,Opto_Req!$T$2:$U$4,2),0)</f>
        <v>#N/A</v>
      </c>
    </row>
    <row r="303" spans="1:32" x14ac:dyDescent="0.25">
      <c r="A303" s="133"/>
      <c r="B303" s="283"/>
      <c r="C303" s="283"/>
      <c r="D303" s="284"/>
      <c r="E303" s="284"/>
      <c r="F303" s="284"/>
      <c r="G303" s="287"/>
      <c r="H303" s="166" t="str">
        <f t="shared" si="18"/>
        <v/>
      </c>
      <c r="I303" s="156" t="str">
        <f>IF(OR($D303="",$F303=""),"",VLOOKUP($AF303,Opto_Req!$A$2:$L$814,5))</f>
        <v/>
      </c>
      <c r="J303" s="285"/>
      <c r="K303" s="155" t="str">
        <f t="shared" si="19"/>
        <v/>
      </c>
      <c r="L303" s="156" t="str">
        <f>IF($D303="","",VLOOKUP($AF303,Opto_Req!$A$2:$L$14,8))</f>
        <v/>
      </c>
      <c r="M303" s="287"/>
      <c r="N303" s="166" t="str">
        <f>IF(OR($D303="",$X303="",$O303=""),"",IF($AF303&gt;=200,IF($S303&lt;=$AA303,$X303*$O303,IF(AND($S303&gt;$AA303,$S303&lt;=$AB303),MAX($O303*($X303-(VLOOKUP($AF303,Opto_Req!$A$2:$L$14,10)*($S303-$AA303))),0),0)),""))</f>
        <v/>
      </c>
      <c r="O303" s="156" t="str">
        <f>IF($D303="","",VLOOKUP($AF303,Opto_Req!$A$2:$L$14,7))</f>
        <v/>
      </c>
      <c r="P303" s="286"/>
      <c r="Q303" s="162" t="str">
        <f t="shared" si="20"/>
        <v/>
      </c>
      <c r="R303" s="156" t="str">
        <f>IF(OR($D303="",$F303=""),"",VLOOKUP($AF303,Opto_Req!$A$2:$L$14,6))</f>
        <v/>
      </c>
      <c r="S303" s="157" t="str">
        <f t="shared" si="21"/>
        <v/>
      </c>
      <c r="T303" s="158" t="str">
        <f>IF(OR($D303="",$F303="",GlobalParameters!$C$12=""),"",$AB303)</f>
        <v/>
      </c>
      <c r="U303" s="159"/>
      <c r="V303" s="286"/>
      <c r="W303" s="283"/>
      <c r="X303" s="286"/>
      <c r="Y303" s="286"/>
      <c r="Z303" s="160" t="str">
        <f>IF($D303="","",IF(AND($AF303&gt;=100,$AF303&lt;200),IF($E303="","",VLOOKUP($E303,Opto_Req!$W$2:$X$3,2)),IF(AND($AF303&gt;=200,$AF303&lt;500),VLOOKUP($AF303,Opto_Req!$A$2:$L$14,9),"")))</f>
        <v/>
      </c>
      <c r="AA303" s="160" t="str">
        <f>IF($D303="","",VLOOKUP($AF303,Opto_Req!$A$2:$L$14,11))</f>
        <v/>
      </c>
      <c r="AB303" s="160" t="str">
        <f>IF(OR($D303="",$F303="",$AC303="",GlobalParameters!$C$12=""),"",IF(AND($AF303&gt;=100,$AF303&lt;500),MIN(VLOOKUP($AF303,Opto_Req!$A$2:$M$14,12),$AC303-VLOOKUP($AF303,Opto_Req!$A$2:$M$14,13)),IF(AND($AF303&gt;=500,$AF303&lt;600),$AC303,"")))</f>
        <v/>
      </c>
      <c r="AC303" s="283"/>
      <c r="AD303" s="283"/>
      <c r="AE303" s="159"/>
      <c r="AF303" s="134" t="e">
        <f>VLOOKUP($D303,Opto_Req!$P$2:$Q$6,2)+IF(VLOOKUP($D303,Opto_Req!$P$2:$Q$6,2)=100,VLOOKUP($F303,Opto_Req!$R$2:$S$4,2)+VLOOKUP(GlobalParameters!$C$12,Opto_Req!$T$2:$U$4,2),0)</f>
        <v>#N/A</v>
      </c>
    </row>
    <row r="304" spans="1:32" x14ac:dyDescent="0.25">
      <c r="A304" s="133"/>
      <c r="B304" s="283"/>
      <c r="C304" s="283"/>
      <c r="D304" s="284"/>
      <c r="E304" s="284"/>
      <c r="F304" s="284"/>
      <c r="G304" s="287"/>
      <c r="H304" s="166" t="str">
        <f t="shared" si="18"/>
        <v/>
      </c>
      <c r="I304" s="156" t="str">
        <f>IF(OR($D304="",$F304=""),"",VLOOKUP($AF304,Opto_Req!$A$2:$L$814,5))</f>
        <v/>
      </c>
      <c r="J304" s="285"/>
      <c r="K304" s="155" t="str">
        <f t="shared" si="19"/>
        <v/>
      </c>
      <c r="L304" s="156" t="str">
        <f>IF($D304="","",VLOOKUP($AF304,Opto_Req!$A$2:$L$14,8))</f>
        <v/>
      </c>
      <c r="M304" s="287"/>
      <c r="N304" s="166" t="str">
        <f>IF(OR($D304="",$X304="",$O304=""),"",IF($AF304&gt;=200,IF($S304&lt;=$AA304,$X304*$O304,IF(AND($S304&gt;$AA304,$S304&lt;=$AB304),MAX($O304*($X304-(VLOOKUP($AF304,Opto_Req!$A$2:$L$14,10)*($S304-$AA304))),0),0)),""))</f>
        <v/>
      </c>
      <c r="O304" s="156" t="str">
        <f>IF($D304="","",VLOOKUP($AF304,Opto_Req!$A$2:$L$14,7))</f>
        <v/>
      </c>
      <c r="P304" s="286"/>
      <c r="Q304" s="162" t="str">
        <f t="shared" si="20"/>
        <v/>
      </c>
      <c r="R304" s="156" t="str">
        <f>IF(OR($D304="",$F304=""),"",VLOOKUP($AF304,Opto_Req!$A$2:$L$14,6))</f>
        <v/>
      </c>
      <c r="S304" s="157" t="str">
        <f t="shared" si="21"/>
        <v/>
      </c>
      <c r="T304" s="158" t="str">
        <f>IF(OR($D304="",$F304="",GlobalParameters!$C$12=""),"",$AB304)</f>
        <v/>
      </c>
      <c r="U304" s="159"/>
      <c r="V304" s="286"/>
      <c r="W304" s="283"/>
      <c r="X304" s="286"/>
      <c r="Y304" s="286"/>
      <c r="Z304" s="160" t="str">
        <f>IF($D304="","",IF(AND($AF304&gt;=100,$AF304&lt;200),IF($E304="","",VLOOKUP($E304,Opto_Req!$W$2:$X$3,2)),IF(AND($AF304&gt;=200,$AF304&lt;500),VLOOKUP($AF304,Opto_Req!$A$2:$L$14,9),"")))</f>
        <v/>
      </c>
      <c r="AA304" s="160" t="str">
        <f>IF($D304="","",VLOOKUP($AF304,Opto_Req!$A$2:$L$14,11))</f>
        <v/>
      </c>
      <c r="AB304" s="160" t="str">
        <f>IF(OR($D304="",$F304="",$AC304="",GlobalParameters!$C$12=""),"",IF(AND($AF304&gt;=100,$AF304&lt;500),MIN(VLOOKUP($AF304,Opto_Req!$A$2:$M$14,12),$AC304-VLOOKUP($AF304,Opto_Req!$A$2:$M$14,13)),IF(AND($AF304&gt;=500,$AF304&lt;600),$AC304,"")))</f>
        <v/>
      </c>
      <c r="AC304" s="283"/>
      <c r="AD304" s="283"/>
      <c r="AE304" s="159"/>
      <c r="AF304" s="134" t="e">
        <f>VLOOKUP($D304,Opto_Req!$P$2:$Q$6,2)+IF(VLOOKUP($D304,Opto_Req!$P$2:$Q$6,2)=100,VLOOKUP($F304,Opto_Req!$R$2:$S$4,2)+VLOOKUP(GlobalParameters!$C$12,Opto_Req!$T$2:$U$4,2),0)</f>
        <v>#N/A</v>
      </c>
    </row>
    <row r="305" spans="1:32" x14ac:dyDescent="0.25">
      <c r="A305" s="133"/>
      <c r="B305" s="283"/>
      <c r="C305" s="283"/>
      <c r="D305" s="284"/>
      <c r="E305" s="284"/>
      <c r="F305" s="284"/>
      <c r="G305" s="287"/>
      <c r="H305" s="166" t="str">
        <f t="shared" si="18"/>
        <v/>
      </c>
      <c r="I305" s="156" t="str">
        <f>IF(OR($D305="",$F305=""),"",VLOOKUP($AF305,Opto_Req!$A$2:$L$814,5))</f>
        <v/>
      </c>
      <c r="J305" s="285"/>
      <c r="K305" s="155" t="str">
        <f t="shared" si="19"/>
        <v/>
      </c>
      <c r="L305" s="156" t="str">
        <f>IF($D305="","",VLOOKUP($AF305,Opto_Req!$A$2:$L$14,8))</f>
        <v/>
      </c>
      <c r="M305" s="287"/>
      <c r="N305" s="166" t="str">
        <f>IF(OR($D305="",$X305="",$O305=""),"",IF($AF305&gt;=200,IF($S305&lt;=$AA305,$X305*$O305,IF(AND($S305&gt;$AA305,$S305&lt;=$AB305),MAX($O305*($X305-(VLOOKUP($AF305,Opto_Req!$A$2:$L$14,10)*($S305-$AA305))),0),0)),""))</f>
        <v/>
      </c>
      <c r="O305" s="156" t="str">
        <f>IF($D305="","",VLOOKUP($AF305,Opto_Req!$A$2:$L$14,7))</f>
        <v/>
      </c>
      <c r="P305" s="286"/>
      <c r="Q305" s="162" t="str">
        <f t="shared" si="20"/>
        <v/>
      </c>
      <c r="R305" s="156" t="str">
        <f>IF(OR($D305="",$F305=""),"",VLOOKUP($AF305,Opto_Req!$A$2:$L$14,6))</f>
        <v/>
      </c>
      <c r="S305" s="157" t="str">
        <f t="shared" si="21"/>
        <v/>
      </c>
      <c r="T305" s="158" t="str">
        <f>IF(OR($D305="",$F305="",GlobalParameters!$C$12=""),"",$AB305)</f>
        <v/>
      </c>
      <c r="U305" s="159"/>
      <c r="V305" s="286"/>
      <c r="W305" s="283"/>
      <c r="X305" s="286"/>
      <c r="Y305" s="286"/>
      <c r="Z305" s="160" t="str">
        <f>IF($D305="","",IF(AND($AF305&gt;=100,$AF305&lt;200),IF($E305="","",VLOOKUP($E305,Opto_Req!$W$2:$X$3,2)),IF(AND($AF305&gt;=200,$AF305&lt;500),VLOOKUP($AF305,Opto_Req!$A$2:$L$14,9),"")))</f>
        <v/>
      </c>
      <c r="AA305" s="160" t="str">
        <f>IF($D305="","",VLOOKUP($AF305,Opto_Req!$A$2:$L$14,11))</f>
        <v/>
      </c>
      <c r="AB305" s="160" t="str">
        <f>IF(OR($D305="",$F305="",$AC305="",GlobalParameters!$C$12=""),"",IF(AND($AF305&gt;=100,$AF305&lt;500),MIN(VLOOKUP($AF305,Opto_Req!$A$2:$M$14,12),$AC305-VLOOKUP($AF305,Opto_Req!$A$2:$M$14,13)),IF(AND($AF305&gt;=500,$AF305&lt;600),$AC305,"")))</f>
        <v/>
      </c>
      <c r="AC305" s="283"/>
      <c r="AD305" s="283"/>
      <c r="AE305" s="159"/>
      <c r="AF305" s="134" t="e">
        <f>VLOOKUP($D305,Opto_Req!$P$2:$Q$6,2)+IF(VLOOKUP($D305,Opto_Req!$P$2:$Q$6,2)=100,VLOOKUP($F305,Opto_Req!$R$2:$S$4,2)+VLOOKUP(GlobalParameters!$C$12,Opto_Req!$T$2:$U$4,2),0)</f>
        <v>#N/A</v>
      </c>
    </row>
    <row r="306" spans="1:32" x14ac:dyDescent="0.25">
      <c r="A306" s="133"/>
      <c r="B306" s="283"/>
      <c r="C306" s="283"/>
      <c r="D306" s="284"/>
      <c r="E306" s="284"/>
      <c r="F306" s="284"/>
      <c r="G306" s="287"/>
      <c r="H306" s="166" t="str">
        <f t="shared" si="18"/>
        <v/>
      </c>
      <c r="I306" s="156" t="str">
        <f>IF(OR($D306="",$F306=""),"",VLOOKUP($AF306,Opto_Req!$A$2:$L$814,5))</f>
        <v/>
      </c>
      <c r="J306" s="285"/>
      <c r="K306" s="155" t="str">
        <f t="shared" si="19"/>
        <v/>
      </c>
      <c r="L306" s="156" t="str">
        <f>IF($D306="","",VLOOKUP($AF306,Opto_Req!$A$2:$L$14,8))</f>
        <v/>
      </c>
      <c r="M306" s="287"/>
      <c r="N306" s="166" t="str">
        <f>IF(OR($D306="",$X306="",$O306=""),"",IF($AF306&gt;=200,IF($S306&lt;=$AA306,$X306*$O306,IF(AND($S306&gt;$AA306,$S306&lt;=$AB306),MAX($O306*($X306-(VLOOKUP($AF306,Opto_Req!$A$2:$L$14,10)*($S306-$AA306))),0),0)),""))</f>
        <v/>
      </c>
      <c r="O306" s="156" t="str">
        <f>IF($D306="","",VLOOKUP($AF306,Opto_Req!$A$2:$L$14,7))</f>
        <v/>
      </c>
      <c r="P306" s="286"/>
      <c r="Q306" s="162" t="str">
        <f t="shared" si="20"/>
        <v/>
      </c>
      <c r="R306" s="156" t="str">
        <f>IF(OR($D306="",$F306=""),"",VLOOKUP($AF306,Opto_Req!$A$2:$L$14,6))</f>
        <v/>
      </c>
      <c r="S306" s="157" t="str">
        <f t="shared" si="21"/>
        <v/>
      </c>
      <c r="T306" s="158" t="str">
        <f>IF(OR($D306="",$F306="",GlobalParameters!$C$12=""),"",$AB306)</f>
        <v/>
      </c>
      <c r="U306" s="159"/>
      <c r="V306" s="286"/>
      <c r="W306" s="283"/>
      <c r="X306" s="286"/>
      <c r="Y306" s="286"/>
      <c r="Z306" s="160" t="str">
        <f>IF($D306="","",IF(AND($AF306&gt;=100,$AF306&lt;200),IF($E306="","",VLOOKUP($E306,Opto_Req!$W$2:$X$3,2)),IF(AND($AF306&gt;=200,$AF306&lt;500),VLOOKUP($AF306,Opto_Req!$A$2:$L$14,9),"")))</f>
        <v/>
      </c>
      <c r="AA306" s="160" t="str">
        <f>IF($D306="","",VLOOKUP($AF306,Opto_Req!$A$2:$L$14,11))</f>
        <v/>
      </c>
      <c r="AB306" s="160" t="str">
        <f>IF(OR($D306="",$F306="",$AC306="",GlobalParameters!$C$12=""),"",IF(AND($AF306&gt;=100,$AF306&lt;500),MIN(VLOOKUP($AF306,Opto_Req!$A$2:$M$14,12),$AC306-VLOOKUP($AF306,Opto_Req!$A$2:$M$14,13)),IF(AND($AF306&gt;=500,$AF306&lt;600),$AC306,"")))</f>
        <v/>
      </c>
      <c r="AC306" s="283"/>
      <c r="AD306" s="283"/>
      <c r="AE306" s="159"/>
      <c r="AF306" s="134" t="e">
        <f>VLOOKUP($D306,Opto_Req!$P$2:$Q$6,2)+IF(VLOOKUP($D306,Opto_Req!$P$2:$Q$6,2)=100,VLOOKUP($F306,Opto_Req!$R$2:$S$4,2)+VLOOKUP(GlobalParameters!$C$12,Opto_Req!$T$2:$U$4,2),0)</f>
        <v>#N/A</v>
      </c>
    </row>
    <row r="307" spans="1:32" x14ac:dyDescent="0.25">
      <c r="A307" s="133"/>
      <c r="B307" s="283"/>
      <c r="C307" s="283"/>
      <c r="D307" s="284"/>
      <c r="E307" s="284"/>
      <c r="F307" s="284"/>
      <c r="G307" s="287"/>
      <c r="H307" s="166" t="str">
        <f t="shared" si="18"/>
        <v/>
      </c>
      <c r="I307" s="156" t="str">
        <f>IF(OR($D307="",$F307=""),"",VLOOKUP($AF307,Opto_Req!$A$2:$L$814,5))</f>
        <v/>
      </c>
      <c r="J307" s="285"/>
      <c r="K307" s="155" t="str">
        <f t="shared" si="19"/>
        <v/>
      </c>
      <c r="L307" s="156" t="str">
        <f>IF($D307="","",VLOOKUP($AF307,Opto_Req!$A$2:$L$14,8))</f>
        <v/>
      </c>
      <c r="M307" s="287"/>
      <c r="N307" s="166" t="str">
        <f>IF(OR($D307="",$X307="",$O307=""),"",IF($AF307&gt;=200,IF($S307&lt;=$AA307,$X307*$O307,IF(AND($S307&gt;$AA307,$S307&lt;=$AB307),MAX($O307*($X307-(VLOOKUP($AF307,Opto_Req!$A$2:$L$14,10)*($S307-$AA307))),0),0)),""))</f>
        <v/>
      </c>
      <c r="O307" s="156" t="str">
        <f>IF($D307="","",VLOOKUP($AF307,Opto_Req!$A$2:$L$14,7))</f>
        <v/>
      </c>
      <c r="P307" s="286"/>
      <c r="Q307" s="162" t="str">
        <f t="shared" si="20"/>
        <v/>
      </c>
      <c r="R307" s="156" t="str">
        <f>IF(OR($D307="",$F307=""),"",VLOOKUP($AF307,Opto_Req!$A$2:$L$14,6))</f>
        <v/>
      </c>
      <c r="S307" s="157" t="str">
        <f t="shared" si="21"/>
        <v/>
      </c>
      <c r="T307" s="158" t="str">
        <f>IF(OR($D307="",$F307="",GlobalParameters!$C$12=""),"",$AB307)</f>
        <v/>
      </c>
      <c r="U307" s="159"/>
      <c r="V307" s="286"/>
      <c r="W307" s="283"/>
      <c r="X307" s="286"/>
      <c r="Y307" s="286"/>
      <c r="Z307" s="160" t="str">
        <f>IF($D307="","",IF(AND($AF307&gt;=100,$AF307&lt;200),IF($E307="","",VLOOKUP($E307,Opto_Req!$W$2:$X$3,2)),IF(AND($AF307&gt;=200,$AF307&lt;500),VLOOKUP($AF307,Opto_Req!$A$2:$L$14,9),"")))</f>
        <v/>
      </c>
      <c r="AA307" s="160" t="str">
        <f>IF($D307="","",VLOOKUP($AF307,Opto_Req!$A$2:$L$14,11))</f>
        <v/>
      </c>
      <c r="AB307" s="160" t="str">
        <f>IF(OR($D307="",$F307="",$AC307="",GlobalParameters!$C$12=""),"",IF(AND($AF307&gt;=100,$AF307&lt;500),MIN(VLOOKUP($AF307,Opto_Req!$A$2:$M$14,12),$AC307-VLOOKUP($AF307,Opto_Req!$A$2:$M$14,13)),IF(AND($AF307&gt;=500,$AF307&lt;600),$AC307,"")))</f>
        <v/>
      </c>
      <c r="AC307" s="283"/>
      <c r="AD307" s="283"/>
      <c r="AE307" s="159"/>
      <c r="AF307" s="134" t="e">
        <f>VLOOKUP($D307,Opto_Req!$P$2:$Q$6,2)+IF(VLOOKUP($D307,Opto_Req!$P$2:$Q$6,2)=100,VLOOKUP($F307,Opto_Req!$R$2:$S$4,2)+VLOOKUP(GlobalParameters!$C$12,Opto_Req!$T$2:$U$4,2),0)</f>
        <v>#N/A</v>
      </c>
    </row>
    <row r="308" spans="1:32" x14ac:dyDescent="0.25">
      <c r="A308" s="133"/>
      <c r="B308" s="283"/>
      <c r="C308" s="283"/>
      <c r="D308" s="284"/>
      <c r="E308" s="284"/>
      <c r="F308" s="284"/>
      <c r="G308" s="287"/>
      <c r="H308" s="166" t="str">
        <f t="shared" si="18"/>
        <v/>
      </c>
      <c r="I308" s="156" t="str">
        <f>IF(OR($D308="",$F308=""),"",VLOOKUP($AF308,Opto_Req!$A$2:$L$814,5))</f>
        <v/>
      </c>
      <c r="J308" s="285"/>
      <c r="K308" s="155" t="str">
        <f t="shared" si="19"/>
        <v/>
      </c>
      <c r="L308" s="156" t="str">
        <f>IF($D308="","",VLOOKUP($AF308,Opto_Req!$A$2:$L$14,8))</f>
        <v/>
      </c>
      <c r="M308" s="287"/>
      <c r="N308" s="166" t="str">
        <f>IF(OR($D308="",$X308="",$O308=""),"",IF($AF308&gt;=200,IF($S308&lt;=$AA308,$X308*$O308,IF(AND($S308&gt;$AA308,$S308&lt;=$AB308),MAX($O308*($X308-(VLOOKUP($AF308,Opto_Req!$A$2:$L$14,10)*($S308-$AA308))),0),0)),""))</f>
        <v/>
      </c>
      <c r="O308" s="156" t="str">
        <f>IF($D308="","",VLOOKUP($AF308,Opto_Req!$A$2:$L$14,7))</f>
        <v/>
      </c>
      <c r="P308" s="286"/>
      <c r="Q308" s="162" t="str">
        <f t="shared" si="20"/>
        <v/>
      </c>
      <c r="R308" s="156" t="str">
        <f>IF(OR($D308="",$F308=""),"",VLOOKUP($AF308,Opto_Req!$A$2:$L$14,6))</f>
        <v/>
      </c>
      <c r="S308" s="157" t="str">
        <f t="shared" si="21"/>
        <v/>
      </c>
      <c r="T308" s="158" t="str">
        <f>IF(OR($D308="",$F308="",GlobalParameters!$C$12=""),"",$AB308)</f>
        <v/>
      </c>
      <c r="U308" s="159"/>
      <c r="V308" s="286"/>
      <c r="W308" s="283"/>
      <c r="X308" s="286"/>
      <c r="Y308" s="286"/>
      <c r="Z308" s="160" t="str">
        <f>IF($D308="","",IF(AND($AF308&gt;=100,$AF308&lt;200),IF($E308="","",VLOOKUP($E308,Opto_Req!$W$2:$X$3,2)),IF(AND($AF308&gt;=200,$AF308&lt;500),VLOOKUP($AF308,Opto_Req!$A$2:$L$14,9),"")))</f>
        <v/>
      </c>
      <c r="AA308" s="160" t="str">
        <f>IF($D308="","",VLOOKUP($AF308,Opto_Req!$A$2:$L$14,11))</f>
        <v/>
      </c>
      <c r="AB308" s="160" t="str">
        <f>IF(OR($D308="",$F308="",$AC308="",GlobalParameters!$C$12=""),"",IF(AND($AF308&gt;=100,$AF308&lt;500),MIN(VLOOKUP($AF308,Opto_Req!$A$2:$M$14,12),$AC308-VLOOKUP($AF308,Opto_Req!$A$2:$M$14,13)),IF(AND($AF308&gt;=500,$AF308&lt;600),$AC308,"")))</f>
        <v/>
      </c>
      <c r="AC308" s="283"/>
      <c r="AD308" s="283"/>
      <c r="AE308" s="159"/>
      <c r="AF308" s="134" t="e">
        <f>VLOOKUP($D308,Opto_Req!$P$2:$Q$6,2)+IF(VLOOKUP($D308,Opto_Req!$P$2:$Q$6,2)=100,VLOOKUP($F308,Opto_Req!$R$2:$S$4,2)+VLOOKUP(GlobalParameters!$C$12,Opto_Req!$T$2:$U$4,2),0)</f>
        <v>#N/A</v>
      </c>
    </row>
    <row r="309" spans="1:32" x14ac:dyDescent="0.25">
      <c r="A309" s="133"/>
      <c r="B309" s="283"/>
      <c r="C309" s="283"/>
      <c r="D309" s="284"/>
      <c r="E309" s="284"/>
      <c r="F309" s="284"/>
      <c r="G309" s="287"/>
      <c r="H309" s="166" t="str">
        <f t="shared" si="18"/>
        <v/>
      </c>
      <c r="I309" s="156" t="str">
        <f>IF(OR($D309="",$F309=""),"",VLOOKUP($AF309,Opto_Req!$A$2:$L$814,5))</f>
        <v/>
      </c>
      <c r="J309" s="285"/>
      <c r="K309" s="155" t="str">
        <f t="shared" si="19"/>
        <v/>
      </c>
      <c r="L309" s="156" t="str">
        <f>IF($D309="","",VLOOKUP($AF309,Opto_Req!$A$2:$L$14,8))</f>
        <v/>
      </c>
      <c r="M309" s="287"/>
      <c r="N309" s="166" t="str">
        <f>IF(OR($D309="",$X309="",$O309=""),"",IF($AF309&gt;=200,IF($S309&lt;=$AA309,$X309*$O309,IF(AND($S309&gt;$AA309,$S309&lt;=$AB309),MAX($O309*($X309-(VLOOKUP($AF309,Opto_Req!$A$2:$L$14,10)*($S309-$AA309))),0),0)),""))</f>
        <v/>
      </c>
      <c r="O309" s="156" t="str">
        <f>IF($D309="","",VLOOKUP($AF309,Opto_Req!$A$2:$L$14,7))</f>
        <v/>
      </c>
      <c r="P309" s="286"/>
      <c r="Q309" s="162" t="str">
        <f t="shared" si="20"/>
        <v/>
      </c>
      <c r="R309" s="156" t="str">
        <f>IF(OR($D309="",$F309=""),"",VLOOKUP($AF309,Opto_Req!$A$2:$L$14,6))</f>
        <v/>
      </c>
      <c r="S309" s="157" t="str">
        <f t="shared" si="21"/>
        <v/>
      </c>
      <c r="T309" s="158" t="str">
        <f>IF(OR($D309="",$F309="",GlobalParameters!$C$12=""),"",$AB309)</f>
        <v/>
      </c>
      <c r="U309" s="159"/>
      <c r="V309" s="286"/>
      <c r="W309" s="283"/>
      <c r="X309" s="286"/>
      <c r="Y309" s="286"/>
      <c r="Z309" s="160" t="str">
        <f>IF($D309="","",IF(AND($AF309&gt;=100,$AF309&lt;200),IF($E309="","",VLOOKUP($E309,Opto_Req!$W$2:$X$3,2)),IF(AND($AF309&gt;=200,$AF309&lt;500),VLOOKUP($AF309,Opto_Req!$A$2:$L$14,9),"")))</f>
        <v/>
      </c>
      <c r="AA309" s="160" t="str">
        <f>IF($D309="","",VLOOKUP($AF309,Opto_Req!$A$2:$L$14,11))</f>
        <v/>
      </c>
      <c r="AB309" s="160" t="str">
        <f>IF(OR($D309="",$F309="",$AC309="",GlobalParameters!$C$12=""),"",IF(AND($AF309&gt;=100,$AF309&lt;500),MIN(VLOOKUP($AF309,Opto_Req!$A$2:$M$14,12),$AC309-VLOOKUP($AF309,Opto_Req!$A$2:$M$14,13)),IF(AND($AF309&gt;=500,$AF309&lt;600),$AC309,"")))</f>
        <v/>
      </c>
      <c r="AC309" s="283"/>
      <c r="AD309" s="283"/>
      <c r="AE309" s="159"/>
      <c r="AF309" s="134" t="e">
        <f>VLOOKUP($D309,Opto_Req!$P$2:$Q$6,2)+IF(VLOOKUP($D309,Opto_Req!$P$2:$Q$6,2)=100,VLOOKUP($F309,Opto_Req!$R$2:$S$4,2)+VLOOKUP(GlobalParameters!$C$12,Opto_Req!$T$2:$U$4,2),0)</f>
        <v>#N/A</v>
      </c>
    </row>
    <row r="310" spans="1:32" x14ac:dyDescent="0.25">
      <c r="A310" s="133"/>
      <c r="B310" s="283"/>
      <c r="C310" s="283"/>
      <c r="D310" s="284"/>
      <c r="E310" s="284"/>
      <c r="F310" s="284"/>
      <c r="G310" s="287"/>
      <c r="H310" s="166" t="str">
        <f t="shared" si="18"/>
        <v/>
      </c>
      <c r="I310" s="156" t="str">
        <f>IF(OR($D310="",$F310=""),"",VLOOKUP($AF310,Opto_Req!$A$2:$L$814,5))</f>
        <v/>
      </c>
      <c r="J310" s="285"/>
      <c r="K310" s="155" t="str">
        <f t="shared" si="19"/>
        <v/>
      </c>
      <c r="L310" s="156" t="str">
        <f>IF($D310="","",VLOOKUP($AF310,Opto_Req!$A$2:$L$14,8))</f>
        <v/>
      </c>
      <c r="M310" s="287"/>
      <c r="N310" s="166" t="str">
        <f>IF(OR($D310="",$X310="",$O310=""),"",IF($AF310&gt;=200,IF($S310&lt;=$AA310,$X310*$O310,IF(AND($S310&gt;$AA310,$S310&lt;=$AB310),MAX($O310*($X310-(VLOOKUP($AF310,Opto_Req!$A$2:$L$14,10)*($S310-$AA310))),0),0)),""))</f>
        <v/>
      </c>
      <c r="O310" s="156" t="str">
        <f>IF($D310="","",VLOOKUP($AF310,Opto_Req!$A$2:$L$14,7))</f>
        <v/>
      </c>
      <c r="P310" s="286"/>
      <c r="Q310" s="162" t="str">
        <f t="shared" si="20"/>
        <v/>
      </c>
      <c r="R310" s="156" t="str">
        <f>IF(OR($D310="",$F310=""),"",VLOOKUP($AF310,Opto_Req!$A$2:$L$14,6))</f>
        <v/>
      </c>
      <c r="S310" s="157" t="str">
        <f t="shared" si="21"/>
        <v/>
      </c>
      <c r="T310" s="158" t="str">
        <f>IF(OR($D310="",$F310="",GlobalParameters!$C$12=""),"",$AB310)</f>
        <v/>
      </c>
      <c r="U310" s="159"/>
      <c r="V310" s="286"/>
      <c r="W310" s="283"/>
      <c r="X310" s="286"/>
      <c r="Y310" s="286"/>
      <c r="Z310" s="160" t="str">
        <f>IF($D310="","",IF(AND($AF310&gt;=100,$AF310&lt;200),IF($E310="","",VLOOKUP($E310,Opto_Req!$W$2:$X$3,2)),IF(AND($AF310&gt;=200,$AF310&lt;500),VLOOKUP($AF310,Opto_Req!$A$2:$L$14,9),"")))</f>
        <v/>
      </c>
      <c r="AA310" s="160" t="str">
        <f>IF($D310="","",VLOOKUP($AF310,Opto_Req!$A$2:$L$14,11))</f>
        <v/>
      </c>
      <c r="AB310" s="160" t="str">
        <f>IF(OR($D310="",$F310="",$AC310="",GlobalParameters!$C$12=""),"",IF(AND($AF310&gt;=100,$AF310&lt;500),MIN(VLOOKUP($AF310,Opto_Req!$A$2:$M$14,12),$AC310-VLOOKUP($AF310,Opto_Req!$A$2:$M$14,13)),IF(AND($AF310&gt;=500,$AF310&lt;600),$AC310,"")))</f>
        <v/>
      </c>
      <c r="AC310" s="283"/>
      <c r="AD310" s="283"/>
      <c r="AE310" s="159"/>
      <c r="AF310" s="134" t="e">
        <f>VLOOKUP($D310,Opto_Req!$P$2:$Q$6,2)+IF(VLOOKUP($D310,Opto_Req!$P$2:$Q$6,2)=100,VLOOKUP($F310,Opto_Req!$R$2:$S$4,2)+VLOOKUP(GlobalParameters!$C$12,Opto_Req!$T$2:$U$4,2),0)</f>
        <v>#N/A</v>
      </c>
    </row>
    <row r="311" spans="1:32" x14ac:dyDescent="0.25">
      <c r="A311" s="133"/>
      <c r="B311" s="283"/>
      <c r="C311" s="283"/>
      <c r="D311" s="284"/>
      <c r="E311" s="284"/>
      <c r="F311" s="284"/>
      <c r="G311" s="287"/>
      <c r="H311" s="166" t="str">
        <f t="shared" si="18"/>
        <v/>
      </c>
      <c r="I311" s="156" t="str">
        <f>IF(OR($D311="",$F311=""),"",VLOOKUP($AF311,Opto_Req!$A$2:$L$814,5))</f>
        <v/>
      </c>
      <c r="J311" s="285"/>
      <c r="K311" s="155" t="str">
        <f t="shared" si="19"/>
        <v/>
      </c>
      <c r="L311" s="156" t="str">
        <f>IF($D311="","",VLOOKUP($AF311,Opto_Req!$A$2:$L$14,8))</f>
        <v/>
      </c>
      <c r="M311" s="287"/>
      <c r="N311" s="166" t="str">
        <f>IF(OR($D311="",$X311="",$O311=""),"",IF($AF311&gt;=200,IF($S311&lt;=$AA311,$X311*$O311,IF(AND($S311&gt;$AA311,$S311&lt;=$AB311),MAX($O311*($X311-(VLOOKUP($AF311,Opto_Req!$A$2:$L$14,10)*($S311-$AA311))),0),0)),""))</f>
        <v/>
      </c>
      <c r="O311" s="156" t="str">
        <f>IF($D311="","",VLOOKUP($AF311,Opto_Req!$A$2:$L$14,7))</f>
        <v/>
      </c>
      <c r="P311" s="286"/>
      <c r="Q311" s="162" t="str">
        <f t="shared" si="20"/>
        <v/>
      </c>
      <c r="R311" s="156" t="str">
        <f>IF(OR($D311="",$F311=""),"",VLOOKUP($AF311,Opto_Req!$A$2:$L$14,6))</f>
        <v/>
      </c>
      <c r="S311" s="157" t="str">
        <f t="shared" si="21"/>
        <v/>
      </c>
      <c r="T311" s="158" t="str">
        <f>IF(OR($D311="",$F311="",GlobalParameters!$C$12=""),"",$AB311)</f>
        <v/>
      </c>
      <c r="U311" s="159"/>
      <c r="V311" s="286"/>
      <c r="W311" s="283"/>
      <c r="X311" s="286"/>
      <c r="Y311" s="286"/>
      <c r="Z311" s="160" t="str">
        <f>IF($D311="","",IF(AND($AF311&gt;=100,$AF311&lt;200),IF($E311="","",VLOOKUP($E311,Opto_Req!$W$2:$X$3,2)),IF(AND($AF311&gt;=200,$AF311&lt;500),VLOOKUP($AF311,Opto_Req!$A$2:$L$14,9),"")))</f>
        <v/>
      </c>
      <c r="AA311" s="160" t="str">
        <f>IF($D311="","",VLOOKUP($AF311,Opto_Req!$A$2:$L$14,11))</f>
        <v/>
      </c>
      <c r="AB311" s="160" t="str">
        <f>IF(OR($D311="",$F311="",$AC311="",GlobalParameters!$C$12=""),"",IF(AND($AF311&gt;=100,$AF311&lt;500),MIN(VLOOKUP($AF311,Opto_Req!$A$2:$M$14,12),$AC311-VLOOKUP($AF311,Opto_Req!$A$2:$M$14,13)),IF(AND($AF311&gt;=500,$AF311&lt;600),$AC311,"")))</f>
        <v/>
      </c>
      <c r="AC311" s="283"/>
      <c r="AD311" s="283"/>
      <c r="AE311" s="159"/>
      <c r="AF311" s="134" t="e">
        <f>VLOOKUP($D311,Opto_Req!$P$2:$Q$6,2)+IF(VLOOKUP($D311,Opto_Req!$P$2:$Q$6,2)=100,VLOOKUP($F311,Opto_Req!$R$2:$S$4,2)+VLOOKUP(GlobalParameters!$C$12,Opto_Req!$T$2:$U$4,2),0)</f>
        <v>#N/A</v>
      </c>
    </row>
    <row r="312" spans="1:32" x14ac:dyDescent="0.25">
      <c r="A312" s="133"/>
      <c r="B312" s="283"/>
      <c r="C312" s="283"/>
      <c r="D312" s="284"/>
      <c r="E312" s="284"/>
      <c r="F312" s="284"/>
      <c r="G312" s="287"/>
      <c r="H312" s="166" t="str">
        <f t="shared" si="18"/>
        <v/>
      </c>
      <c r="I312" s="156" t="str">
        <f>IF(OR($D312="",$F312=""),"",VLOOKUP($AF312,Opto_Req!$A$2:$L$814,5))</f>
        <v/>
      </c>
      <c r="J312" s="285"/>
      <c r="K312" s="155" t="str">
        <f t="shared" si="19"/>
        <v/>
      </c>
      <c r="L312" s="156" t="str">
        <f>IF($D312="","",VLOOKUP($AF312,Opto_Req!$A$2:$L$14,8))</f>
        <v/>
      </c>
      <c r="M312" s="287"/>
      <c r="N312" s="166" t="str">
        <f>IF(OR($D312="",$X312="",$O312=""),"",IF($AF312&gt;=200,IF($S312&lt;=$AA312,$X312*$O312,IF(AND($S312&gt;$AA312,$S312&lt;=$AB312),MAX($O312*($X312-(VLOOKUP($AF312,Opto_Req!$A$2:$L$14,10)*($S312-$AA312))),0),0)),""))</f>
        <v/>
      </c>
      <c r="O312" s="156" t="str">
        <f>IF($D312="","",VLOOKUP($AF312,Opto_Req!$A$2:$L$14,7))</f>
        <v/>
      </c>
      <c r="P312" s="286"/>
      <c r="Q312" s="162" t="str">
        <f t="shared" si="20"/>
        <v/>
      </c>
      <c r="R312" s="156" t="str">
        <f>IF(OR($D312="",$F312=""),"",VLOOKUP($AF312,Opto_Req!$A$2:$L$14,6))</f>
        <v/>
      </c>
      <c r="S312" s="157" t="str">
        <f t="shared" si="21"/>
        <v/>
      </c>
      <c r="T312" s="158" t="str">
        <f>IF(OR($D312="",$F312="",GlobalParameters!$C$12=""),"",$AB312)</f>
        <v/>
      </c>
      <c r="U312" s="159"/>
      <c r="V312" s="286"/>
      <c r="W312" s="283"/>
      <c r="X312" s="286"/>
      <c r="Y312" s="286"/>
      <c r="Z312" s="160" t="str">
        <f>IF($D312="","",IF(AND($AF312&gt;=100,$AF312&lt;200),IF($E312="","",VLOOKUP($E312,Opto_Req!$W$2:$X$3,2)),IF(AND($AF312&gt;=200,$AF312&lt;500),VLOOKUP($AF312,Opto_Req!$A$2:$L$14,9),"")))</f>
        <v/>
      </c>
      <c r="AA312" s="160" t="str">
        <f>IF($D312="","",VLOOKUP($AF312,Opto_Req!$A$2:$L$14,11))</f>
        <v/>
      </c>
      <c r="AB312" s="160" t="str">
        <f>IF(OR($D312="",$F312="",$AC312="",GlobalParameters!$C$12=""),"",IF(AND($AF312&gt;=100,$AF312&lt;500),MIN(VLOOKUP($AF312,Opto_Req!$A$2:$M$14,12),$AC312-VLOOKUP($AF312,Opto_Req!$A$2:$M$14,13)),IF(AND($AF312&gt;=500,$AF312&lt;600),$AC312,"")))</f>
        <v/>
      </c>
      <c r="AC312" s="283"/>
      <c r="AD312" s="283"/>
      <c r="AE312" s="159"/>
      <c r="AF312" s="134" t="e">
        <f>VLOOKUP($D312,Opto_Req!$P$2:$Q$6,2)+IF(VLOOKUP($D312,Opto_Req!$P$2:$Q$6,2)=100,VLOOKUP($F312,Opto_Req!$R$2:$S$4,2)+VLOOKUP(GlobalParameters!$C$12,Opto_Req!$T$2:$U$4,2),0)</f>
        <v>#N/A</v>
      </c>
    </row>
    <row r="313" spans="1:32"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row>
    <row r="314" spans="1:32"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row>
    <row r="315" spans="1:32"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row>
    <row r="316" spans="1:32"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row>
    <row r="317" spans="1:32"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row>
    <row r="318" spans="1:32"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row>
    <row r="319" spans="1:32"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row>
    <row r="320" spans="1:32"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row>
    <row r="321" spans="1:31"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row>
    <row r="322" spans="1:31"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row>
  </sheetData>
  <sheetProtection password="C070" sheet="1" objects="1" scenarios="1"/>
  <mergeCells count="20">
    <mergeCell ref="I5:K5"/>
    <mergeCell ref="L5:O5"/>
    <mergeCell ref="S11:T11"/>
    <mergeCell ref="P11:R11"/>
    <mergeCell ref="Q3:AB3"/>
    <mergeCell ref="Q4:AB4"/>
    <mergeCell ref="Q5:AB5"/>
    <mergeCell ref="Q6:AB6"/>
    <mergeCell ref="V11:AC11"/>
    <mergeCell ref="C6:F6"/>
    <mergeCell ref="I6:K6"/>
    <mergeCell ref="G11:I11"/>
    <mergeCell ref="J11:L11"/>
    <mergeCell ref="M11:O11"/>
    <mergeCell ref="C3:F3"/>
    <mergeCell ref="I3:K3"/>
    <mergeCell ref="L3:O3"/>
    <mergeCell ref="C4:F4"/>
    <mergeCell ref="I4:K4"/>
    <mergeCell ref="L4:O4"/>
  </mergeCells>
  <conditionalFormatting sqref="H13:I312 V13:V312">
    <cfRule type="expression" dxfId="363" priority="1402">
      <formula>$AF13&gt;=200</formula>
    </cfRule>
  </conditionalFormatting>
  <conditionalFormatting sqref="K13:L312 W13:W312">
    <cfRule type="expression" dxfId="362" priority="1399">
      <formula>OR($AF13&lt;200,$AF13&gt;=500)</formula>
    </cfRule>
  </conditionalFormatting>
  <conditionalFormatting sqref="N13:O312 X13:X312">
    <cfRule type="expression" dxfId="361" priority="1398">
      <formula>$AF13&lt;200</formula>
    </cfRule>
  </conditionalFormatting>
  <conditionalFormatting sqref="Q13:R312 Y13:Y312">
    <cfRule type="expression" dxfId="360" priority="1388">
      <formula>$AF13&gt;=500</formula>
    </cfRule>
  </conditionalFormatting>
  <conditionalFormatting sqref="E13:E312">
    <cfRule type="expression" dxfId="359" priority="751">
      <formula>$AF13&gt;=200</formula>
    </cfRule>
  </conditionalFormatting>
  <conditionalFormatting sqref="Z13:Z312">
    <cfRule type="expression" dxfId="358" priority="717">
      <formula>$AF13&gt;=500</formula>
    </cfRule>
  </conditionalFormatting>
  <conditionalFormatting sqref="G13:G312">
    <cfRule type="expression" dxfId="357" priority="4258">
      <formula>$AF13&gt;=200</formula>
    </cfRule>
    <cfRule type="expression" dxfId="356" priority="4259">
      <formula>OR($G13="",$H13="")</formula>
    </cfRule>
    <cfRule type="cellIs" dxfId="355" priority="4260" operator="between">
      <formula>0</formula>
      <formula>$H13</formula>
    </cfRule>
    <cfRule type="cellIs" dxfId="354" priority="4261" operator="greaterThan">
      <formula>$H13</formula>
    </cfRule>
  </conditionalFormatting>
  <conditionalFormatting sqref="J13:J312">
    <cfRule type="expression" dxfId="353" priority="4266">
      <formula>OR($AF13&lt;200,$AF13&gt;=500)</formula>
    </cfRule>
    <cfRule type="expression" dxfId="352" priority="4267">
      <formula>OR($J13="",$K13="")</formula>
    </cfRule>
    <cfRule type="cellIs" dxfId="351" priority="4268" operator="between">
      <formula>0</formula>
      <formula>$K13</formula>
    </cfRule>
    <cfRule type="cellIs" dxfId="350" priority="4269" operator="greaterThan">
      <formula>$K13</formula>
    </cfRule>
  </conditionalFormatting>
  <conditionalFormatting sqref="M13:M312">
    <cfRule type="expression" dxfId="349" priority="4262">
      <formula>$AF13&lt;200</formula>
    </cfRule>
    <cfRule type="expression" dxfId="348" priority="4263">
      <formula>OR($M13="",$N13="")</formula>
    </cfRule>
    <cfRule type="cellIs" dxfId="347" priority="4264" operator="between">
      <formula>0</formula>
      <formula>$N13</formula>
    </cfRule>
    <cfRule type="cellIs" dxfId="346" priority="4265" operator="greaterThan">
      <formula>$N13</formula>
    </cfRule>
  </conditionalFormatting>
  <conditionalFormatting sqref="P13:P312">
    <cfRule type="expression" dxfId="345" priority="4270">
      <formula>$AF13&gt;=500</formula>
    </cfRule>
    <cfRule type="expression" dxfId="344" priority="4271">
      <formula>OR($P13="",$Q13="")</formula>
    </cfRule>
    <cfRule type="cellIs" dxfId="343" priority="4272" operator="between">
      <formula>0</formula>
      <formula>$Q13</formula>
    </cfRule>
    <cfRule type="cellIs" dxfId="342" priority="4273" operator="greaterThan">
      <formula>$Q13</formula>
    </cfRule>
  </conditionalFormatting>
  <conditionalFormatting sqref="S13:S312">
    <cfRule type="expression" dxfId="341" priority="1404">
      <formula>OR($S13="",$T13="")</formula>
    </cfRule>
    <cfRule type="cellIs" dxfId="340" priority="1405" operator="between">
      <formula>0</formula>
      <formula>$T13</formula>
    </cfRule>
    <cfRule type="cellIs" dxfId="339" priority="1406" operator="greaterThan">
      <formula>$T13</formula>
    </cfRule>
  </conditionalFormatting>
  <dataValidations count="5">
    <dataValidation type="decimal" operator="greaterThanOrEqual" allowBlank="1" showInputMessage="1" showErrorMessage="1" error="Data must be a numeric value greater than or equal to 0" sqref="G13:G312 J13:J312 M13:M312 P13:P312 V13:Y312 AC13:AC312">
      <formula1>0</formula1>
    </dataValidation>
    <dataValidation type="decimal" allowBlank="1" showInputMessage="1" showErrorMessage="1" error="Data must be a numeric value" prompt="Enter the temperature rise from the ambient (reference) to the component junction" sqref="AD13:AD312">
      <formula1>-500</formula1>
      <formula2>500</formula2>
    </dataValidation>
    <dataValidation type="list" allowBlank="1" showInputMessage="1" showErrorMessage="1" sqref="D13:D312">
      <formula1>$AI$13:$AI$17</formula1>
    </dataValidation>
    <dataValidation type="list" allowBlank="1" showInputMessage="1" showErrorMessage="1" sqref="E13:E312">
      <formula1>$AJ$13:$AJ$14</formula1>
    </dataValidation>
    <dataValidation type="list" allowBlank="1" showInputMessage="1" showErrorMessage="1" sqref="F13:F312">
      <formula1>$AK$13:$AK$15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K322"/>
  <sheetViews>
    <sheetView workbookViewId="0">
      <pane ySplit="12" topLeftCell="A13" activePane="bottomLeft" state="frozen"/>
      <selection pane="bottomLeft" activeCell="E13" sqref="E1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5" width="15.7109375" style="134" customWidth="1"/>
    <col min="6" max="23" width="9.140625" style="134"/>
    <col min="24" max="24" width="9.7109375" style="134" customWidth="1"/>
    <col min="25" max="25" width="9.140625" style="134"/>
    <col min="26" max="27" width="9.7109375" style="134" customWidth="1"/>
    <col min="28" max="32" width="9.140625" style="134"/>
    <col min="33" max="33" width="9.140625" style="134" hidden="1" customWidth="1"/>
    <col min="34" max="35" width="9.140625" style="134"/>
    <col min="36" max="37" width="0" style="178" hidden="1" customWidth="1"/>
    <col min="38" max="16384" width="9.140625" style="134"/>
  </cols>
  <sheetData>
    <row r="1" spans="1:37"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7"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7" ht="15.75" thickBot="1" x14ac:dyDescent="0.3">
      <c r="A3" s="133"/>
      <c r="B3" s="133"/>
      <c r="C3" s="238" t="s">
        <v>17</v>
      </c>
      <c r="D3" s="220"/>
      <c r="E3" s="221"/>
      <c r="F3" s="135"/>
      <c r="G3" s="135"/>
      <c r="H3" s="238" t="s">
        <v>19</v>
      </c>
      <c r="I3" s="242"/>
      <c r="J3" s="243"/>
      <c r="K3" s="244" t="str">
        <f>IF(GlobalParameters!$C$8="","",GlobalParameters!$C$8)</f>
        <v/>
      </c>
      <c r="L3" s="288"/>
      <c r="M3" s="288"/>
      <c r="N3" s="289"/>
      <c r="O3" s="135"/>
      <c r="P3" s="135"/>
      <c r="Q3" s="135"/>
      <c r="R3" s="135"/>
      <c r="S3" s="135"/>
      <c r="T3" s="135"/>
      <c r="U3" s="133"/>
      <c r="V3" s="133"/>
      <c r="W3" s="133"/>
      <c r="X3" s="133"/>
      <c r="Y3" s="133"/>
      <c r="Z3" s="133"/>
      <c r="AA3" s="133"/>
      <c r="AB3" s="133"/>
      <c r="AC3" s="133"/>
      <c r="AD3" s="133"/>
      <c r="AE3" s="133"/>
      <c r="AF3" s="133"/>
    </row>
    <row r="4" spans="1:37" ht="15.75" thickBot="1" x14ac:dyDescent="0.3">
      <c r="A4" s="133"/>
      <c r="B4" s="133"/>
      <c r="C4" s="238" t="s">
        <v>18</v>
      </c>
      <c r="D4" s="220"/>
      <c r="E4" s="221"/>
      <c r="F4" s="135"/>
      <c r="G4" s="136"/>
      <c r="H4" s="238" t="s">
        <v>20</v>
      </c>
      <c r="I4" s="242"/>
      <c r="J4" s="243"/>
      <c r="K4" s="244" t="str">
        <f>IF(GlobalParameters!$E$8="","",GlobalParameters!$E$8)</f>
        <v/>
      </c>
      <c r="L4" s="288"/>
      <c r="M4" s="288"/>
      <c r="N4" s="289"/>
      <c r="O4" s="163"/>
      <c r="P4" s="163"/>
      <c r="Q4" s="163"/>
      <c r="R4" s="163"/>
      <c r="S4" s="163"/>
      <c r="T4" s="163"/>
      <c r="U4" s="133"/>
      <c r="V4" s="133"/>
      <c r="W4" s="133"/>
      <c r="X4" s="133"/>
      <c r="Y4" s="133"/>
      <c r="Z4" s="133"/>
      <c r="AA4" s="133"/>
      <c r="AB4" s="133"/>
      <c r="AC4" s="133"/>
      <c r="AD4" s="133"/>
      <c r="AE4" s="133"/>
      <c r="AF4" s="133"/>
    </row>
    <row r="5" spans="1:37" ht="15.75" thickBot="1" x14ac:dyDescent="0.3">
      <c r="A5" s="133"/>
      <c r="B5" s="133"/>
      <c r="C5" s="133"/>
      <c r="D5" s="133"/>
      <c r="E5" s="133"/>
      <c r="F5" s="133"/>
      <c r="G5" s="133"/>
      <c r="H5" s="238" t="s">
        <v>21</v>
      </c>
      <c r="I5" s="220"/>
      <c r="J5" s="221"/>
      <c r="K5" s="244" t="str">
        <f>IF(GlobalParameters!$C$12="","",GlobalParameters!$C$12)</f>
        <v/>
      </c>
      <c r="L5" s="247"/>
      <c r="M5" s="247"/>
      <c r="N5" s="248"/>
      <c r="O5" s="135"/>
      <c r="P5" s="135"/>
      <c r="Q5" s="135"/>
      <c r="R5" s="135"/>
      <c r="S5" s="135"/>
      <c r="T5" s="135"/>
      <c r="U5" s="133"/>
      <c r="V5" s="133"/>
      <c r="W5" s="133"/>
      <c r="X5" s="133"/>
      <c r="Y5" s="133"/>
      <c r="Z5" s="133"/>
      <c r="AA5" s="133"/>
      <c r="AB5" s="133"/>
      <c r="AC5" s="133"/>
      <c r="AD5" s="133"/>
      <c r="AE5" s="133"/>
      <c r="AF5" s="133"/>
    </row>
    <row r="6" spans="1:37" ht="15.75" customHeight="1" thickBot="1" x14ac:dyDescent="0.3">
      <c r="A6" s="133"/>
      <c r="B6" s="133"/>
      <c r="C6" s="239" t="s">
        <v>235</v>
      </c>
      <c r="D6" s="240"/>
      <c r="E6" s="241"/>
      <c r="F6" s="137"/>
      <c r="G6" s="137"/>
      <c r="H6" s="238" t="s">
        <v>337</v>
      </c>
      <c r="I6" s="242"/>
      <c r="J6" s="243"/>
      <c r="K6" s="138" t="str">
        <f>IF(GlobalParameters!$K$11="","",GlobalParameters!$K$11)</f>
        <v/>
      </c>
      <c r="L6" s="133"/>
      <c r="M6" s="133"/>
      <c r="N6" s="133"/>
      <c r="O6" s="133"/>
      <c r="P6" s="133"/>
      <c r="Q6" s="133"/>
      <c r="R6" s="133"/>
      <c r="S6" s="133"/>
      <c r="T6" s="133"/>
      <c r="U6" s="133"/>
      <c r="V6" s="133"/>
      <c r="W6" s="133"/>
      <c r="X6" s="133"/>
      <c r="Y6" s="133"/>
      <c r="Z6" s="133"/>
      <c r="AA6" s="133"/>
      <c r="AB6" s="133"/>
      <c r="AC6" s="133"/>
      <c r="AD6" s="133"/>
      <c r="AE6" s="133"/>
      <c r="AF6" s="133"/>
    </row>
    <row r="7" spans="1:37" x14ac:dyDescent="0.25">
      <c r="A7" s="133"/>
      <c r="B7" s="133"/>
      <c r="C7" s="139"/>
      <c r="D7" s="184"/>
      <c r="E7" s="184"/>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c r="AE7" s="133"/>
      <c r="AF7" s="133"/>
    </row>
    <row r="8" spans="1:37" x14ac:dyDescent="0.25">
      <c r="A8" s="133"/>
      <c r="B8" s="141" t="s">
        <v>301</v>
      </c>
      <c r="C8" s="142" t="s">
        <v>300</v>
      </c>
      <c r="D8" s="135"/>
      <c r="E8" s="135"/>
      <c r="F8" s="136" t="s">
        <v>398</v>
      </c>
      <c r="G8" s="135"/>
      <c r="H8" s="136"/>
      <c r="I8" s="133"/>
      <c r="J8" s="133"/>
      <c r="K8" s="133"/>
      <c r="L8" s="133"/>
      <c r="M8" s="133"/>
      <c r="N8" s="133"/>
      <c r="O8" s="133"/>
      <c r="P8" s="133"/>
      <c r="Q8" s="133"/>
      <c r="R8" s="133"/>
      <c r="S8" s="133"/>
      <c r="T8" s="133"/>
      <c r="U8" s="133"/>
      <c r="V8" s="133"/>
      <c r="W8" s="133"/>
      <c r="X8" s="133"/>
      <c r="Y8" s="133"/>
      <c r="Z8" s="133"/>
      <c r="AA8" s="133"/>
      <c r="AB8" s="133"/>
      <c r="AC8" s="133"/>
      <c r="AD8" s="133"/>
      <c r="AE8" s="133"/>
      <c r="AF8" s="133"/>
    </row>
    <row r="9" spans="1:37" x14ac:dyDescent="0.25">
      <c r="A9" s="133"/>
      <c r="B9" s="133"/>
      <c r="C9" s="143" t="s">
        <v>200</v>
      </c>
      <c r="D9" s="135"/>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c r="AE9" s="133"/>
      <c r="AF9" s="133"/>
    </row>
    <row r="10" spans="1:37"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row>
    <row r="11" spans="1:37" ht="30" customHeight="1" x14ac:dyDescent="0.25">
      <c r="A11" s="133"/>
      <c r="B11" s="133"/>
      <c r="C11" s="133"/>
      <c r="D11" s="133"/>
      <c r="E11" s="133"/>
      <c r="F11" s="256" t="s">
        <v>226</v>
      </c>
      <c r="G11" s="263"/>
      <c r="H11" s="264"/>
      <c r="I11" s="256" t="s">
        <v>227</v>
      </c>
      <c r="J11" s="265"/>
      <c r="K11" s="266"/>
      <c r="L11" s="236" t="s">
        <v>228</v>
      </c>
      <c r="M11" s="236"/>
      <c r="N11" s="237"/>
      <c r="O11" s="236" t="s">
        <v>229</v>
      </c>
      <c r="P11" s="236"/>
      <c r="Q11" s="237"/>
      <c r="R11" s="256" t="s">
        <v>231</v>
      </c>
      <c r="S11" s="265"/>
      <c r="T11" s="266"/>
      <c r="U11" s="261" t="s">
        <v>232</v>
      </c>
      <c r="V11" s="262"/>
      <c r="W11" s="133"/>
      <c r="X11" s="230" t="s">
        <v>302</v>
      </c>
      <c r="Y11" s="231"/>
      <c r="Z11" s="231"/>
      <c r="AA11" s="231"/>
      <c r="AB11" s="231"/>
      <c r="AC11" s="231"/>
      <c r="AD11" s="232"/>
      <c r="AE11" s="133"/>
      <c r="AF11" s="133"/>
      <c r="AG11" s="151"/>
    </row>
    <row r="12" spans="1:37" ht="64.5" x14ac:dyDescent="0.25">
      <c r="A12" s="144"/>
      <c r="B12" s="145" t="s">
        <v>22</v>
      </c>
      <c r="C12" s="145" t="s">
        <v>23</v>
      </c>
      <c r="D12" s="145" t="s">
        <v>25</v>
      </c>
      <c r="E12" s="168" t="s">
        <v>225</v>
      </c>
      <c r="F12" s="146" t="s">
        <v>133</v>
      </c>
      <c r="G12" s="146" t="s">
        <v>134</v>
      </c>
      <c r="H12" s="146" t="s">
        <v>28</v>
      </c>
      <c r="I12" s="146" t="s">
        <v>133</v>
      </c>
      <c r="J12" s="146" t="s">
        <v>134</v>
      </c>
      <c r="K12" s="146" t="s">
        <v>28</v>
      </c>
      <c r="L12" s="146" t="s">
        <v>26</v>
      </c>
      <c r="M12" s="146" t="s">
        <v>27</v>
      </c>
      <c r="N12" s="146" t="s">
        <v>28</v>
      </c>
      <c r="O12" s="146" t="s">
        <v>26</v>
      </c>
      <c r="P12" s="146" t="s">
        <v>27</v>
      </c>
      <c r="Q12" s="146" t="s">
        <v>28</v>
      </c>
      <c r="R12" s="146" t="s">
        <v>133</v>
      </c>
      <c r="S12" s="146" t="s">
        <v>134</v>
      </c>
      <c r="T12" s="146" t="s">
        <v>28</v>
      </c>
      <c r="U12" s="146" t="s">
        <v>32</v>
      </c>
      <c r="V12" s="146" t="s">
        <v>33</v>
      </c>
      <c r="W12" s="148"/>
      <c r="X12" s="149" t="s">
        <v>266</v>
      </c>
      <c r="Y12" s="149" t="s">
        <v>139</v>
      </c>
      <c r="Z12" s="149" t="s">
        <v>233</v>
      </c>
      <c r="AA12" s="149" t="s">
        <v>234</v>
      </c>
      <c r="AB12" s="149" t="s">
        <v>267</v>
      </c>
      <c r="AC12" s="150" t="s">
        <v>342</v>
      </c>
      <c r="AD12" s="150" t="s">
        <v>355</v>
      </c>
      <c r="AE12" s="147" t="s">
        <v>343</v>
      </c>
      <c r="AF12" s="133"/>
      <c r="AG12" s="164" t="s">
        <v>130</v>
      </c>
    </row>
    <row r="13" spans="1:37" x14ac:dyDescent="0.25">
      <c r="A13" s="133"/>
      <c r="B13" s="283"/>
      <c r="C13" s="283"/>
      <c r="D13" s="284"/>
      <c r="E13" s="284"/>
      <c r="F13" s="287"/>
      <c r="G13" s="166" t="str">
        <f t="shared" ref="G13:G76" si="0">IF(OR($D13="",$E13="",$X13="",$H13=""),"",IF($AG13&lt;200,$X13*$H13,""))</f>
        <v/>
      </c>
      <c r="H13" s="156" t="str">
        <f>IF(OR($D13="",$E13=""),"",VLOOKUP($AG13,Mag_Req!$A$2:$J$13,5))</f>
        <v/>
      </c>
      <c r="I13" s="287"/>
      <c r="J13" s="166" t="str">
        <f t="shared" ref="J13:J76" si="1">IF(OR($D13="",$E13="",$Y13="",$K13=""),"",IF($AG13&lt;200,$Y13*$K13,""))</f>
        <v/>
      </c>
      <c r="K13" s="156" t="str">
        <f>IF(OR($D13="",$E13=""),"",VLOOKUP($AG13,Mag_Req!$A$2:$J$13,6))</f>
        <v/>
      </c>
      <c r="L13" s="285"/>
      <c r="M13" s="155" t="str">
        <f t="shared" ref="M13:M76" si="2">IF(OR($D13="",$E13="",$Z13="",$N13=""),"",IF($AG13&lt;200,$Z13*$N13,""))</f>
        <v/>
      </c>
      <c r="N13" s="156" t="str">
        <f>IF(OR($D13="",$E13=""),"",VLOOKUP($AG13,Mag_Req!$A$2:$J$13,7))</f>
        <v/>
      </c>
      <c r="O13" s="285"/>
      <c r="P13" s="155" t="str">
        <f t="shared" ref="P13:P76" si="3">IF(OR($D13="",$E13="",$AA13="",$Q13=""),"",IF($AG13&lt;200,$AA13*$Q13,""))</f>
        <v/>
      </c>
      <c r="Q13" s="156" t="str">
        <f>IF(OR($D13="",$E13=""),"",VLOOKUP($AG13,Mag_Req!$A$2:$J$13,8))</f>
        <v/>
      </c>
      <c r="R13" s="287"/>
      <c r="S13" s="166" t="str">
        <f t="shared" ref="S13:S76" si="4">IF(OR($D13="",$E13="",$AB13="",$T13=""),"",IF($AG13&gt;=200,$AB13*$T13,""))</f>
        <v/>
      </c>
      <c r="T13" s="156" t="str">
        <f>IF(OR($D13="",$E13=""),"",VLOOKUP($AG13,Mag_Req!$A$2:$J$13,9))</f>
        <v/>
      </c>
      <c r="U13" s="157" t="str">
        <f t="shared" ref="U13:U30" si="5">IF($D13="","",$K$6+AE13)</f>
        <v/>
      </c>
      <c r="V13" s="158" t="str">
        <f>IF(OR($D13="",$E13="",GlobalParameters!$C$12=""),"",$AC13)</f>
        <v/>
      </c>
      <c r="W13" s="159"/>
      <c r="X13" s="283"/>
      <c r="Y13" s="283"/>
      <c r="Z13" s="283"/>
      <c r="AA13" s="283"/>
      <c r="AB13" s="283"/>
      <c r="AC13" s="160" t="str">
        <f>IF(OR($D13="",$E13="",$AD13="",GlobalParameters!$C$12=""),"",IF(AND($AG13&gt;=100,$AG13&lt;300),$AD13-VLOOKUP($AG13,Mag_Req!$A$2:$J$13,10),""))</f>
        <v/>
      </c>
      <c r="AD13" s="283"/>
      <c r="AE13" s="283"/>
      <c r="AF13" s="159"/>
      <c r="AG13" s="134" t="e">
        <f>VLOOKUP($D13,Mag_Req!$M$2:$N$5,2)+VLOOKUP($E13,Mag_Req!$O$2:$P$3,2)+VLOOKUP(GlobalParameters!$C$12,Mag_Req!$Q$2:$R$4,2)</f>
        <v>#N/A</v>
      </c>
      <c r="AJ13" s="178" t="s">
        <v>224</v>
      </c>
      <c r="AK13" s="178" t="s">
        <v>210</v>
      </c>
    </row>
    <row r="14" spans="1:37" x14ac:dyDescent="0.25">
      <c r="A14" s="133"/>
      <c r="B14" s="283"/>
      <c r="C14" s="283"/>
      <c r="D14" s="284"/>
      <c r="E14" s="284"/>
      <c r="F14" s="287"/>
      <c r="G14" s="166" t="str">
        <f t="shared" si="0"/>
        <v/>
      </c>
      <c r="H14" s="156" t="str">
        <f>IF(OR($D14="",$E14=""),"",VLOOKUP($AG14,Mag_Req!$A$2:$J$13,5))</f>
        <v/>
      </c>
      <c r="I14" s="287"/>
      <c r="J14" s="166" t="str">
        <f t="shared" si="1"/>
        <v/>
      </c>
      <c r="K14" s="156" t="str">
        <f>IF(OR($D14="",$E14=""),"",VLOOKUP($AG14,Mag_Req!$A$2:$J$13,6))</f>
        <v/>
      </c>
      <c r="L14" s="285"/>
      <c r="M14" s="155" t="str">
        <f t="shared" si="2"/>
        <v/>
      </c>
      <c r="N14" s="156" t="str">
        <f>IF(OR($D14="",$E14=""),"",VLOOKUP($AG14,Mag_Req!$A$2:$J$13,7))</f>
        <v/>
      </c>
      <c r="O14" s="285"/>
      <c r="P14" s="155" t="str">
        <f t="shared" si="3"/>
        <v/>
      </c>
      <c r="Q14" s="156" t="str">
        <f>IF(OR($D14="",$E14=""),"",VLOOKUP($AG14,Mag_Req!$A$2:$J$13,8))</f>
        <v/>
      </c>
      <c r="R14" s="287"/>
      <c r="S14" s="166" t="str">
        <f t="shared" si="4"/>
        <v/>
      </c>
      <c r="T14" s="156" t="str">
        <f>IF(OR($D14="",$E14=""),"",VLOOKUP($AG14,Mag_Req!$A$2:$J$13,9))</f>
        <v/>
      </c>
      <c r="U14" s="157" t="str">
        <f t="shared" si="5"/>
        <v/>
      </c>
      <c r="V14" s="158" t="str">
        <f>IF(OR($D14="",$E14="",GlobalParameters!$C$12=""),"",$AC14)</f>
        <v/>
      </c>
      <c r="W14" s="159"/>
      <c r="X14" s="283"/>
      <c r="Y14" s="283"/>
      <c r="Z14" s="283"/>
      <c r="AA14" s="283"/>
      <c r="AB14" s="283"/>
      <c r="AC14" s="160" t="str">
        <f>IF(OR($D14="",$E14="",$AD14="",GlobalParameters!$C$12=""),"",IF(AND($AG14&gt;=100,$AG14&lt;300),$AD14-VLOOKUP($AG14,Mag_Req!$A$2:$J$13,10),""))</f>
        <v/>
      </c>
      <c r="AD14" s="283"/>
      <c r="AE14" s="283"/>
      <c r="AF14" s="159"/>
      <c r="AG14" s="134" t="e">
        <f>VLOOKUP($D14,Mag_Req!$M$2:$N$5,2)+VLOOKUP($E14,Mag_Req!$O$2:$P$3,2)+VLOOKUP(GlobalParameters!$C$12,Mag_Req!$Q$2:$R$4,2)</f>
        <v>#N/A</v>
      </c>
      <c r="AJ14" s="178" t="s">
        <v>223</v>
      </c>
      <c r="AK14" s="178" t="s">
        <v>209</v>
      </c>
    </row>
    <row r="15" spans="1:37" x14ac:dyDescent="0.25">
      <c r="A15" s="133"/>
      <c r="B15" s="283"/>
      <c r="C15" s="283"/>
      <c r="D15" s="284"/>
      <c r="E15" s="284"/>
      <c r="F15" s="287"/>
      <c r="G15" s="166" t="str">
        <f t="shared" si="0"/>
        <v/>
      </c>
      <c r="H15" s="156" t="str">
        <f>IF(OR($D15="",$E15=""),"",VLOOKUP($AG15,Mag_Req!$A$2:$J$13,5))</f>
        <v/>
      </c>
      <c r="I15" s="287"/>
      <c r="J15" s="166" t="str">
        <f t="shared" si="1"/>
        <v/>
      </c>
      <c r="K15" s="156" t="str">
        <f>IF(OR($D15="",$E15=""),"",VLOOKUP($AG15,Mag_Req!$A$2:$J$13,6))</f>
        <v/>
      </c>
      <c r="L15" s="285"/>
      <c r="M15" s="155" t="str">
        <f t="shared" si="2"/>
        <v/>
      </c>
      <c r="N15" s="156" t="str">
        <f>IF(OR($D15="",$E15=""),"",VLOOKUP($AG15,Mag_Req!$A$2:$J$13,7))</f>
        <v/>
      </c>
      <c r="O15" s="285"/>
      <c r="P15" s="155" t="str">
        <f t="shared" si="3"/>
        <v/>
      </c>
      <c r="Q15" s="156" t="str">
        <f>IF(OR($D15="",$E15=""),"",VLOOKUP($AG15,Mag_Req!$A$2:$J$13,8))</f>
        <v/>
      </c>
      <c r="R15" s="287"/>
      <c r="S15" s="166" t="str">
        <f t="shared" si="4"/>
        <v/>
      </c>
      <c r="T15" s="156" t="str">
        <f>IF(OR($D15="",$E15=""),"",VLOOKUP($AG15,Mag_Req!$A$2:$J$13,9))</f>
        <v/>
      </c>
      <c r="U15" s="157" t="str">
        <f t="shared" si="5"/>
        <v/>
      </c>
      <c r="V15" s="158" t="str">
        <f>IF(OR($D15="",$E15="",GlobalParameters!$C$12=""),"",$AC15)</f>
        <v/>
      </c>
      <c r="W15" s="159"/>
      <c r="X15" s="283"/>
      <c r="Y15" s="283"/>
      <c r="Z15" s="283"/>
      <c r="AA15" s="283"/>
      <c r="AB15" s="283"/>
      <c r="AC15" s="160" t="str">
        <f>IF(OR($D15="",$E15="",$AD15="",GlobalParameters!$C$12=""),"",IF(AND($AG15&gt;=100,$AG15&lt;300),$AD15-VLOOKUP($AG15,Mag_Req!$A$2:$J$13,10),""))</f>
        <v/>
      </c>
      <c r="AD15" s="283"/>
      <c r="AE15" s="283"/>
      <c r="AF15" s="159"/>
      <c r="AG15" s="134" t="e">
        <f>VLOOKUP($D15,Mag_Req!$M$2:$N$5,2)+VLOOKUP($E15,Mag_Req!$O$2:$P$3,2)+VLOOKUP(GlobalParameters!$C$12,Mag_Req!$Q$2:$R$4,2)</f>
        <v>#N/A</v>
      </c>
      <c r="AJ15" s="178" t="s">
        <v>222</v>
      </c>
    </row>
    <row r="16" spans="1:37" x14ac:dyDescent="0.25">
      <c r="A16" s="133"/>
      <c r="B16" s="283"/>
      <c r="C16" s="283"/>
      <c r="D16" s="284"/>
      <c r="E16" s="284"/>
      <c r="F16" s="287"/>
      <c r="G16" s="166" t="str">
        <f t="shared" si="0"/>
        <v/>
      </c>
      <c r="H16" s="156" t="str">
        <f>IF(OR($D16="",$E16=""),"",VLOOKUP($AG16,Mag_Req!$A$2:$J$13,5))</f>
        <v/>
      </c>
      <c r="I16" s="287"/>
      <c r="J16" s="166" t="str">
        <f t="shared" si="1"/>
        <v/>
      </c>
      <c r="K16" s="156" t="str">
        <f>IF(OR($D16="",$E16=""),"",VLOOKUP($AG16,Mag_Req!$A$2:$J$13,6))</f>
        <v/>
      </c>
      <c r="L16" s="285"/>
      <c r="M16" s="155" t="str">
        <f t="shared" si="2"/>
        <v/>
      </c>
      <c r="N16" s="156" t="str">
        <f>IF(OR($D16="",$E16=""),"",VLOOKUP($AG16,Mag_Req!$A$2:$J$13,7))</f>
        <v/>
      </c>
      <c r="O16" s="285"/>
      <c r="P16" s="155" t="str">
        <f t="shared" si="3"/>
        <v/>
      </c>
      <c r="Q16" s="156" t="str">
        <f>IF(OR($D16="",$E16=""),"",VLOOKUP($AG16,Mag_Req!$A$2:$J$13,8))</f>
        <v/>
      </c>
      <c r="R16" s="287"/>
      <c r="S16" s="166" t="str">
        <f t="shared" si="4"/>
        <v/>
      </c>
      <c r="T16" s="156" t="str">
        <f>IF(OR($D16="",$E16=""),"",VLOOKUP($AG16,Mag_Req!$A$2:$J$13,9))</f>
        <v/>
      </c>
      <c r="U16" s="157" t="str">
        <f t="shared" si="5"/>
        <v/>
      </c>
      <c r="V16" s="158" t="str">
        <f>IF(OR($D16="",$E16="",GlobalParameters!$C$12=""),"",$AC16)</f>
        <v/>
      </c>
      <c r="W16" s="159"/>
      <c r="X16" s="283"/>
      <c r="Y16" s="283"/>
      <c r="Z16" s="283"/>
      <c r="AA16" s="283"/>
      <c r="AB16" s="283"/>
      <c r="AC16" s="160" t="str">
        <f>IF(OR($D16="",$E16="",$AD16="",GlobalParameters!$C$12=""),"",IF(AND($AG16&gt;=100,$AG16&lt;300),$AD16-VLOOKUP($AG16,Mag_Req!$A$2:$J$13,10),""))</f>
        <v/>
      </c>
      <c r="AD16" s="283"/>
      <c r="AE16" s="283"/>
      <c r="AF16" s="159"/>
      <c r="AG16" s="134" t="e">
        <f>VLOOKUP($D16,Mag_Req!$M$2:$N$5,2)+VLOOKUP($E16,Mag_Req!$O$2:$P$3,2)+VLOOKUP(GlobalParameters!$C$12,Mag_Req!$Q$2:$R$4,2)</f>
        <v>#N/A</v>
      </c>
      <c r="AJ16" s="178" t="s">
        <v>221</v>
      </c>
    </row>
    <row r="17" spans="1:33" x14ac:dyDescent="0.25">
      <c r="A17" s="133"/>
      <c r="B17" s="283"/>
      <c r="C17" s="283"/>
      <c r="D17" s="284"/>
      <c r="E17" s="284"/>
      <c r="F17" s="287"/>
      <c r="G17" s="166" t="str">
        <f t="shared" si="0"/>
        <v/>
      </c>
      <c r="H17" s="156" t="str">
        <f>IF(OR($D17="",$E17=""),"",VLOOKUP($AG17,Mag_Req!$A$2:$J$13,5))</f>
        <v/>
      </c>
      <c r="I17" s="287"/>
      <c r="J17" s="166" t="str">
        <f t="shared" si="1"/>
        <v/>
      </c>
      <c r="K17" s="156" t="str">
        <f>IF(OR($D17="",$E17=""),"",VLOOKUP($AG17,Mag_Req!$A$2:$J$13,6))</f>
        <v/>
      </c>
      <c r="L17" s="285"/>
      <c r="M17" s="155" t="str">
        <f t="shared" si="2"/>
        <v/>
      </c>
      <c r="N17" s="156" t="str">
        <f>IF(OR($D17="",$E17=""),"",VLOOKUP($AG17,Mag_Req!$A$2:$J$13,7))</f>
        <v/>
      </c>
      <c r="O17" s="285"/>
      <c r="P17" s="155" t="str">
        <f t="shared" si="3"/>
        <v/>
      </c>
      <c r="Q17" s="156" t="str">
        <f>IF(OR($D17="",$E17=""),"",VLOOKUP($AG17,Mag_Req!$A$2:$J$13,8))</f>
        <v/>
      </c>
      <c r="R17" s="287"/>
      <c r="S17" s="166" t="str">
        <f t="shared" si="4"/>
        <v/>
      </c>
      <c r="T17" s="156" t="str">
        <f>IF(OR($D17="",$E17=""),"",VLOOKUP($AG17,Mag_Req!$A$2:$J$13,9))</f>
        <v/>
      </c>
      <c r="U17" s="157" t="str">
        <f t="shared" si="5"/>
        <v/>
      </c>
      <c r="V17" s="158" t="str">
        <f>IF(OR($D17="",$E17="",GlobalParameters!$C$12=""),"",$AC17)</f>
        <v/>
      </c>
      <c r="W17" s="159"/>
      <c r="X17" s="283"/>
      <c r="Y17" s="283"/>
      <c r="Z17" s="283"/>
      <c r="AA17" s="283"/>
      <c r="AB17" s="283"/>
      <c r="AC17" s="160" t="str">
        <f>IF(OR($D17="",$E17="",$AD17="",GlobalParameters!$C$12=""),"",IF(AND($AG17&gt;=100,$AG17&lt;300),$AD17-VLOOKUP($AG17,Mag_Req!$A$2:$J$13,10),""))</f>
        <v/>
      </c>
      <c r="AD17" s="283"/>
      <c r="AE17" s="283"/>
      <c r="AF17" s="159"/>
      <c r="AG17" s="134" t="e">
        <f>VLOOKUP($D17,Mag_Req!$M$2:$N$5,2)+VLOOKUP($E17,Mag_Req!$O$2:$P$3,2)+VLOOKUP(GlobalParameters!$C$12,Mag_Req!$Q$2:$R$4,2)</f>
        <v>#N/A</v>
      </c>
    </row>
    <row r="18" spans="1:33" x14ac:dyDescent="0.25">
      <c r="A18" s="133"/>
      <c r="B18" s="283"/>
      <c r="C18" s="283"/>
      <c r="D18" s="284"/>
      <c r="E18" s="284"/>
      <c r="F18" s="287"/>
      <c r="G18" s="166" t="str">
        <f t="shared" si="0"/>
        <v/>
      </c>
      <c r="H18" s="156" t="str">
        <f>IF(OR($D18="",$E18=""),"",VLOOKUP($AG18,Mag_Req!$A$2:$J$13,5))</f>
        <v/>
      </c>
      <c r="I18" s="287"/>
      <c r="J18" s="166" t="str">
        <f t="shared" si="1"/>
        <v/>
      </c>
      <c r="K18" s="156" t="str">
        <f>IF(OR($D18="",$E18=""),"",VLOOKUP($AG18,Mag_Req!$A$2:$J$13,6))</f>
        <v/>
      </c>
      <c r="L18" s="285"/>
      <c r="M18" s="155" t="str">
        <f t="shared" si="2"/>
        <v/>
      </c>
      <c r="N18" s="156" t="str">
        <f>IF(OR($D18="",$E18=""),"",VLOOKUP($AG18,Mag_Req!$A$2:$J$13,7))</f>
        <v/>
      </c>
      <c r="O18" s="285"/>
      <c r="P18" s="155" t="str">
        <f t="shared" si="3"/>
        <v/>
      </c>
      <c r="Q18" s="156" t="str">
        <f>IF(OR($D18="",$E18=""),"",VLOOKUP($AG18,Mag_Req!$A$2:$J$13,8))</f>
        <v/>
      </c>
      <c r="R18" s="287"/>
      <c r="S18" s="166" t="str">
        <f t="shared" si="4"/>
        <v/>
      </c>
      <c r="T18" s="156" t="str">
        <f>IF(OR($D18="",$E18=""),"",VLOOKUP($AG18,Mag_Req!$A$2:$J$13,9))</f>
        <v/>
      </c>
      <c r="U18" s="157" t="str">
        <f t="shared" si="5"/>
        <v/>
      </c>
      <c r="V18" s="158" t="str">
        <f>IF(OR($D18="",$E18="",GlobalParameters!$C$12=""),"",$AC18)</f>
        <v/>
      </c>
      <c r="W18" s="159"/>
      <c r="X18" s="283"/>
      <c r="Y18" s="283"/>
      <c r="Z18" s="283"/>
      <c r="AA18" s="283"/>
      <c r="AB18" s="283"/>
      <c r="AC18" s="160" t="str">
        <f>IF(OR($D18="",$E18="",$AD18="",GlobalParameters!$C$12=""),"",IF(AND($AG18&gt;=100,$AG18&lt;300),$AD18-VLOOKUP($AG18,Mag_Req!$A$2:$J$13,10),""))</f>
        <v/>
      </c>
      <c r="AD18" s="283"/>
      <c r="AE18" s="283"/>
      <c r="AF18" s="159"/>
      <c r="AG18" s="134" t="e">
        <f>VLOOKUP($D18,Mag_Req!$M$2:$N$5,2)+VLOOKUP($E18,Mag_Req!$O$2:$P$3,2)+VLOOKUP(GlobalParameters!$C$12,Mag_Req!$Q$2:$R$4,2)</f>
        <v>#N/A</v>
      </c>
    </row>
    <row r="19" spans="1:33" x14ac:dyDescent="0.25">
      <c r="A19" s="133"/>
      <c r="B19" s="283"/>
      <c r="C19" s="283"/>
      <c r="D19" s="284"/>
      <c r="E19" s="284"/>
      <c r="F19" s="287"/>
      <c r="G19" s="166" t="str">
        <f t="shared" si="0"/>
        <v/>
      </c>
      <c r="H19" s="156" t="str">
        <f>IF(OR($D19="",$E19=""),"",VLOOKUP($AG19,Mag_Req!$A$2:$J$13,5))</f>
        <v/>
      </c>
      <c r="I19" s="287"/>
      <c r="J19" s="166" t="str">
        <f t="shared" si="1"/>
        <v/>
      </c>
      <c r="K19" s="156" t="str">
        <f>IF(OR($D19="",$E19=""),"",VLOOKUP($AG19,Mag_Req!$A$2:$J$13,6))</f>
        <v/>
      </c>
      <c r="L19" s="285"/>
      <c r="M19" s="155" t="str">
        <f t="shared" si="2"/>
        <v/>
      </c>
      <c r="N19" s="156" t="str">
        <f>IF(OR($D19="",$E19=""),"",VLOOKUP($AG19,Mag_Req!$A$2:$J$13,7))</f>
        <v/>
      </c>
      <c r="O19" s="285"/>
      <c r="P19" s="155" t="str">
        <f t="shared" si="3"/>
        <v/>
      </c>
      <c r="Q19" s="156" t="str">
        <f>IF(OR($D19="",$E19=""),"",VLOOKUP($AG19,Mag_Req!$A$2:$J$13,8))</f>
        <v/>
      </c>
      <c r="R19" s="287"/>
      <c r="S19" s="166" t="str">
        <f t="shared" si="4"/>
        <v/>
      </c>
      <c r="T19" s="156" t="str">
        <f>IF(OR($D19="",$E19=""),"",VLOOKUP($AG19,Mag_Req!$A$2:$J$13,9))</f>
        <v/>
      </c>
      <c r="U19" s="157" t="str">
        <f t="shared" si="5"/>
        <v/>
      </c>
      <c r="V19" s="158" t="str">
        <f>IF(OR($D19="",$E19="",GlobalParameters!$C$12=""),"",$AC19)</f>
        <v/>
      </c>
      <c r="W19" s="159"/>
      <c r="X19" s="283"/>
      <c r="Y19" s="283"/>
      <c r="Z19" s="283"/>
      <c r="AA19" s="283"/>
      <c r="AB19" s="283"/>
      <c r="AC19" s="160" t="str">
        <f>IF(OR($D19="",$E19="",$AD19="",GlobalParameters!$C$12=""),"",IF(AND($AG19&gt;=100,$AG19&lt;300),$AD19-VLOOKUP($AG19,Mag_Req!$A$2:$J$13,10),""))</f>
        <v/>
      </c>
      <c r="AD19" s="283"/>
      <c r="AE19" s="283"/>
      <c r="AF19" s="159"/>
      <c r="AG19" s="134" t="e">
        <f>VLOOKUP($D19,Mag_Req!$M$2:$N$5,2)+VLOOKUP($E19,Mag_Req!$O$2:$P$3,2)+VLOOKUP(GlobalParameters!$C$12,Mag_Req!$Q$2:$R$4,2)</f>
        <v>#N/A</v>
      </c>
    </row>
    <row r="20" spans="1:33" x14ac:dyDescent="0.25">
      <c r="A20" s="133"/>
      <c r="B20" s="283"/>
      <c r="C20" s="283"/>
      <c r="D20" s="284"/>
      <c r="E20" s="284"/>
      <c r="F20" s="287"/>
      <c r="G20" s="166" t="str">
        <f t="shared" si="0"/>
        <v/>
      </c>
      <c r="H20" s="156" t="str">
        <f>IF(OR($D20="",$E20=""),"",VLOOKUP($AG20,Mag_Req!$A$2:$J$13,5))</f>
        <v/>
      </c>
      <c r="I20" s="287"/>
      <c r="J20" s="166" t="str">
        <f t="shared" si="1"/>
        <v/>
      </c>
      <c r="K20" s="156" t="str">
        <f>IF(OR($D20="",$E20=""),"",VLOOKUP($AG20,Mag_Req!$A$2:$J$13,6))</f>
        <v/>
      </c>
      <c r="L20" s="285"/>
      <c r="M20" s="155" t="str">
        <f t="shared" si="2"/>
        <v/>
      </c>
      <c r="N20" s="156" t="str">
        <f>IF(OR($D20="",$E20=""),"",VLOOKUP($AG20,Mag_Req!$A$2:$J$13,7))</f>
        <v/>
      </c>
      <c r="O20" s="285"/>
      <c r="P20" s="155" t="str">
        <f t="shared" si="3"/>
        <v/>
      </c>
      <c r="Q20" s="156" t="str">
        <f>IF(OR($D20="",$E20=""),"",VLOOKUP($AG20,Mag_Req!$A$2:$J$13,8))</f>
        <v/>
      </c>
      <c r="R20" s="287"/>
      <c r="S20" s="166" t="str">
        <f t="shared" si="4"/>
        <v/>
      </c>
      <c r="T20" s="156" t="str">
        <f>IF(OR($D20="",$E20=""),"",VLOOKUP($AG20,Mag_Req!$A$2:$J$13,9))</f>
        <v/>
      </c>
      <c r="U20" s="157" t="str">
        <f t="shared" si="5"/>
        <v/>
      </c>
      <c r="V20" s="158" t="str">
        <f>IF(OR($D20="",$E20="",GlobalParameters!$C$12=""),"",$AC20)</f>
        <v/>
      </c>
      <c r="W20" s="159"/>
      <c r="X20" s="283"/>
      <c r="Y20" s="283"/>
      <c r="Z20" s="283"/>
      <c r="AA20" s="283"/>
      <c r="AB20" s="283"/>
      <c r="AC20" s="160" t="str">
        <f>IF(OR($D20="",$E20="",$AD20="",GlobalParameters!$C$12=""),"",IF(AND($AG20&gt;=100,$AG20&lt;300),$AD20-VLOOKUP($AG20,Mag_Req!$A$2:$J$13,10),""))</f>
        <v/>
      </c>
      <c r="AD20" s="283"/>
      <c r="AE20" s="283"/>
      <c r="AF20" s="159"/>
      <c r="AG20" s="134" t="e">
        <f>VLOOKUP($D20,Mag_Req!$M$2:$N$5,2)+VLOOKUP($E20,Mag_Req!$O$2:$P$3,2)+VLOOKUP(GlobalParameters!$C$12,Mag_Req!$Q$2:$R$4,2)</f>
        <v>#N/A</v>
      </c>
    </row>
    <row r="21" spans="1:33" x14ac:dyDescent="0.25">
      <c r="A21" s="133"/>
      <c r="B21" s="283"/>
      <c r="C21" s="283"/>
      <c r="D21" s="284"/>
      <c r="E21" s="284"/>
      <c r="F21" s="287"/>
      <c r="G21" s="166" t="str">
        <f t="shared" si="0"/>
        <v/>
      </c>
      <c r="H21" s="156" t="str">
        <f>IF(OR($D21="",$E21=""),"",VLOOKUP($AG21,Mag_Req!$A$2:$J$13,5))</f>
        <v/>
      </c>
      <c r="I21" s="287"/>
      <c r="J21" s="166" t="str">
        <f t="shared" si="1"/>
        <v/>
      </c>
      <c r="K21" s="156" t="str">
        <f>IF(OR($D21="",$E21=""),"",VLOOKUP($AG21,Mag_Req!$A$2:$J$13,6))</f>
        <v/>
      </c>
      <c r="L21" s="285"/>
      <c r="M21" s="155" t="str">
        <f t="shared" si="2"/>
        <v/>
      </c>
      <c r="N21" s="156" t="str">
        <f>IF(OR($D21="",$E21=""),"",VLOOKUP($AG21,Mag_Req!$A$2:$J$13,7))</f>
        <v/>
      </c>
      <c r="O21" s="285"/>
      <c r="P21" s="155" t="str">
        <f t="shared" si="3"/>
        <v/>
      </c>
      <c r="Q21" s="156" t="str">
        <f>IF(OR($D21="",$E21=""),"",VLOOKUP($AG21,Mag_Req!$A$2:$J$13,8))</f>
        <v/>
      </c>
      <c r="R21" s="287"/>
      <c r="S21" s="166" t="str">
        <f t="shared" si="4"/>
        <v/>
      </c>
      <c r="T21" s="156" t="str">
        <f>IF(OR($D21="",$E21=""),"",VLOOKUP($AG21,Mag_Req!$A$2:$J$13,9))</f>
        <v/>
      </c>
      <c r="U21" s="157" t="str">
        <f t="shared" si="5"/>
        <v/>
      </c>
      <c r="V21" s="158" t="str">
        <f>IF(OR($D21="",$E21="",GlobalParameters!$C$12=""),"",$AC21)</f>
        <v/>
      </c>
      <c r="W21" s="159"/>
      <c r="X21" s="283"/>
      <c r="Y21" s="283"/>
      <c r="Z21" s="283"/>
      <c r="AA21" s="283"/>
      <c r="AB21" s="283"/>
      <c r="AC21" s="160" t="str">
        <f>IF(OR($D21="",$E21="",$AD21="",GlobalParameters!$C$12=""),"",IF(AND($AG21&gt;=100,$AG21&lt;300),$AD21-VLOOKUP($AG21,Mag_Req!$A$2:$J$13,10),""))</f>
        <v/>
      </c>
      <c r="AD21" s="283"/>
      <c r="AE21" s="283"/>
      <c r="AF21" s="159"/>
      <c r="AG21" s="134" t="e">
        <f>VLOOKUP($D21,Mag_Req!$M$2:$N$5,2)+VLOOKUP($E21,Mag_Req!$O$2:$P$3,2)+VLOOKUP(GlobalParameters!$C$12,Mag_Req!$Q$2:$R$4,2)</f>
        <v>#N/A</v>
      </c>
    </row>
    <row r="22" spans="1:33" x14ac:dyDescent="0.25">
      <c r="A22" s="133"/>
      <c r="B22" s="283"/>
      <c r="C22" s="283"/>
      <c r="D22" s="284"/>
      <c r="E22" s="284"/>
      <c r="F22" s="287"/>
      <c r="G22" s="166" t="str">
        <f t="shared" si="0"/>
        <v/>
      </c>
      <c r="H22" s="156" t="str">
        <f>IF(OR($D22="",$E22=""),"",VLOOKUP($AG22,Mag_Req!$A$2:$J$13,5))</f>
        <v/>
      </c>
      <c r="I22" s="287"/>
      <c r="J22" s="166" t="str">
        <f t="shared" si="1"/>
        <v/>
      </c>
      <c r="K22" s="156" t="str">
        <f>IF(OR($D22="",$E22=""),"",VLOOKUP($AG22,Mag_Req!$A$2:$J$13,6))</f>
        <v/>
      </c>
      <c r="L22" s="285"/>
      <c r="M22" s="155" t="str">
        <f t="shared" si="2"/>
        <v/>
      </c>
      <c r="N22" s="156" t="str">
        <f>IF(OR($D22="",$E22=""),"",VLOOKUP($AG22,Mag_Req!$A$2:$J$13,7))</f>
        <v/>
      </c>
      <c r="O22" s="285"/>
      <c r="P22" s="155" t="str">
        <f t="shared" si="3"/>
        <v/>
      </c>
      <c r="Q22" s="156" t="str">
        <f>IF(OR($D22="",$E22=""),"",VLOOKUP($AG22,Mag_Req!$A$2:$J$13,8))</f>
        <v/>
      </c>
      <c r="R22" s="287"/>
      <c r="S22" s="166" t="str">
        <f t="shared" si="4"/>
        <v/>
      </c>
      <c r="T22" s="156" t="str">
        <f>IF(OR($D22="",$E22=""),"",VLOOKUP($AG22,Mag_Req!$A$2:$J$13,9))</f>
        <v/>
      </c>
      <c r="U22" s="157" t="str">
        <f t="shared" si="5"/>
        <v/>
      </c>
      <c r="V22" s="158" t="str">
        <f>IF(OR($D22="",$E22="",GlobalParameters!$C$12=""),"",$AC22)</f>
        <v/>
      </c>
      <c r="W22" s="159"/>
      <c r="X22" s="283"/>
      <c r="Y22" s="283"/>
      <c r="Z22" s="283"/>
      <c r="AA22" s="283"/>
      <c r="AB22" s="283"/>
      <c r="AC22" s="160" t="str">
        <f>IF(OR($D22="",$E22="",$AD22="",GlobalParameters!$C$12=""),"",IF(AND($AG22&gt;=100,$AG22&lt;300),$AD22-VLOOKUP($AG22,Mag_Req!$A$2:$J$13,10),""))</f>
        <v/>
      </c>
      <c r="AD22" s="283"/>
      <c r="AE22" s="283"/>
      <c r="AF22" s="159"/>
      <c r="AG22" s="134" t="e">
        <f>VLOOKUP($D22,Mag_Req!$M$2:$N$5,2)+VLOOKUP($E22,Mag_Req!$O$2:$P$3,2)+VLOOKUP(GlobalParameters!$C$12,Mag_Req!$Q$2:$R$4,2)</f>
        <v>#N/A</v>
      </c>
    </row>
    <row r="23" spans="1:33" x14ac:dyDescent="0.25">
      <c r="A23" s="133"/>
      <c r="B23" s="283"/>
      <c r="C23" s="283"/>
      <c r="D23" s="284"/>
      <c r="E23" s="284"/>
      <c r="F23" s="287"/>
      <c r="G23" s="166" t="str">
        <f t="shared" si="0"/>
        <v/>
      </c>
      <c r="H23" s="156" t="str">
        <f>IF(OR($D23="",$E23=""),"",VLOOKUP($AG23,Mag_Req!$A$2:$J$13,5))</f>
        <v/>
      </c>
      <c r="I23" s="287"/>
      <c r="J23" s="166" t="str">
        <f t="shared" si="1"/>
        <v/>
      </c>
      <c r="K23" s="156" t="str">
        <f>IF(OR($D23="",$E23=""),"",VLOOKUP($AG23,Mag_Req!$A$2:$J$13,6))</f>
        <v/>
      </c>
      <c r="L23" s="285"/>
      <c r="M23" s="155" t="str">
        <f t="shared" si="2"/>
        <v/>
      </c>
      <c r="N23" s="156" t="str">
        <f>IF(OR($D23="",$E23=""),"",VLOOKUP($AG23,Mag_Req!$A$2:$J$13,7))</f>
        <v/>
      </c>
      <c r="O23" s="285"/>
      <c r="P23" s="155" t="str">
        <f t="shared" si="3"/>
        <v/>
      </c>
      <c r="Q23" s="156" t="str">
        <f>IF(OR($D23="",$E23=""),"",VLOOKUP($AG23,Mag_Req!$A$2:$J$13,8))</f>
        <v/>
      </c>
      <c r="R23" s="287"/>
      <c r="S23" s="166" t="str">
        <f t="shared" si="4"/>
        <v/>
      </c>
      <c r="T23" s="156" t="str">
        <f>IF(OR($D23="",$E23=""),"",VLOOKUP($AG23,Mag_Req!$A$2:$J$13,9))</f>
        <v/>
      </c>
      <c r="U23" s="157" t="str">
        <f t="shared" si="5"/>
        <v/>
      </c>
      <c r="V23" s="158" t="str">
        <f>IF(OR($D23="",$E23="",GlobalParameters!$C$12=""),"",$AC23)</f>
        <v/>
      </c>
      <c r="W23" s="159"/>
      <c r="X23" s="283"/>
      <c r="Y23" s="283"/>
      <c r="Z23" s="283"/>
      <c r="AA23" s="283"/>
      <c r="AB23" s="283"/>
      <c r="AC23" s="160" t="str">
        <f>IF(OR($D23="",$E23="",$AD23="",GlobalParameters!$C$12=""),"",IF(AND($AG23&gt;=100,$AG23&lt;300),$AD23-VLOOKUP($AG23,Mag_Req!$A$2:$J$13,10),""))</f>
        <v/>
      </c>
      <c r="AD23" s="283"/>
      <c r="AE23" s="283"/>
      <c r="AF23" s="159"/>
      <c r="AG23" s="134" t="e">
        <f>VLOOKUP($D23,Mag_Req!$M$2:$N$5,2)+VLOOKUP($E23,Mag_Req!$O$2:$P$3,2)+VLOOKUP(GlobalParameters!$C$12,Mag_Req!$Q$2:$R$4,2)</f>
        <v>#N/A</v>
      </c>
    </row>
    <row r="24" spans="1:33" x14ac:dyDescent="0.25">
      <c r="A24" s="133"/>
      <c r="B24" s="283"/>
      <c r="C24" s="283"/>
      <c r="D24" s="284"/>
      <c r="E24" s="284"/>
      <c r="F24" s="287"/>
      <c r="G24" s="166" t="str">
        <f t="shared" si="0"/>
        <v/>
      </c>
      <c r="H24" s="156" t="str">
        <f>IF(OR($D24="",$E24=""),"",VLOOKUP($AG24,Mag_Req!$A$2:$J$13,5))</f>
        <v/>
      </c>
      <c r="I24" s="287"/>
      <c r="J24" s="166" t="str">
        <f t="shared" si="1"/>
        <v/>
      </c>
      <c r="K24" s="156" t="str">
        <f>IF(OR($D24="",$E24=""),"",VLOOKUP($AG24,Mag_Req!$A$2:$J$13,6))</f>
        <v/>
      </c>
      <c r="L24" s="285"/>
      <c r="M24" s="155" t="str">
        <f t="shared" si="2"/>
        <v/>
      </c>
      <c r="N24" s="156" t="str">
        <f>IF(OR($D24="",$E24=""),"",VLOOKUP($AG24,Mag_Req!$A$2:$J$13,7))</f>
        <v/>
      </c>
      <c r="O24" s="285"/>
      <c r="P24" s="155" t="str">
        <f t="shared" si="3"/>
        <v/>
      </c>
      <c r="Q24" s="156" t="str">
        <f>IF(OR($D24="",$E24=""),"",VLOOKUP($AG24,Mag_Req!$A$2:$J$13,8))</f>
        <v/>
      </c>
      <c r="R24" s="287"/>
      <c r="S24" s="166" t="str">
        <f t="shared" si="4"/>
        <v/>
      </c>
      <c r="T24" s="156" t="str">
        <f>IF(OR($D24="",$E24=""),"",VLOOKUP($AG24,Mag_Req!$A$2:$J$13,9))</f>
        <v/>
      </c>
      <c r="U24" s="157" t="str">
        <f t="shared" si="5"/>
        <v/>
      </c>
      <c r="V24" s="158" t="str">
        <f>IF(OR($D24="",$E24="",GlobalParameters!$C$12=""),"",$AC24)</f>
        <v/>
      </c>
      <c r="W24" s="159"/>
      <c r="X24" s="283"/>
      <c r="Y24" s="283"/>
      <c r="Z24" s="283"/>
      <c r="AA24" s="283"/>
      <c r="AB24" s="283"/>
      <c r="AC24" s="160" t="str">
        <f>IF(OR($D24="",$E24="",$AD24="",GlobalParameters!$C$12=""),"",IF(AND($AG24&gt;=100,$AG24&lt;300),$AD24-VLOOKUP($AG24,Mag_Req!$A$2:$J$13,10),""))</f>
        <v/>
      </c>
      <c r="AD24" s="283"/>
      <c r="AE24" s="283"/>
      <c r="AF24" s="159"/>
      <c r="AG24" s="134" t="e">
        <f>VLOOKUP($D24,Mag_Req!$M$2:$N$5,2)+VLOOKUP($E24,Mag_Req!$O$2:$P$3,2)+VLOOKUP(GlobalParameters!$C$12,Mag_Req!$Q$2:$R$4,2)</f>
        <v>#N/A</v>
      </c>
    </row>
    <row r="25" spans="1:33" x14ac:dyDescent="0.25">
      <c r="A25" s="133"/>
      <c r="B25" s="283"/>
      <c r="C25" s="283"/>
      <c r="D25" s="284"/>
      <c r="E25" s="284"/>
      <c r="F25" s="287"/>
      <c r="G25" s="166" t="str">
        <f t="shared" si="0"/>
        <v/>
      </c>
      <c r="H25" s="156" t="str">
        <f>IF(OR($D25="",$E25=""),"",VLOOKUP($AG25,Mag_Req!$A$2:$J$13,5))</f>
        <v/>
      </c>
      <c r="I25" s="287"/>
      <c r="J25" s="166" t="str">
        <f t="shared" si="1"/>
        <v/>
      </c>
      <c r="K25" s="156" t="str">
        <f>IF(OR($D25="",$E25=""),"",VLOOKUP($AG25,Mag_Req!$A$2:$J$13,6))</f>
        <v/>
      </c>
      <c r="L25" s="285"/>
      <c r="M25" s="155" t="str">
        <f t="shared" si="2"/>
        <v/>
      </c>
      <c r="N25" s="156" t="str">
        <f>IF(OR($D25="",$E25=""),"",VLOOKUP($AG25,Mag_Req!$A$2:$J$13,7))</f>
        <v/>
      </c>
      <c r="O25" s="285"/>
      <c r="P25" s="155" t="str">
        <f t="shared" si="3"/>
        <v/>
      </c>
      <c r="Q25" s="156" t="str">
        <f>IF(OR($D25="",$E25=""),"",VLOOKUP($AG25,Mag_Req!$A$2:$J$13,8))</f>
        <v/>
      </c>
      <c r="R25" s="287"/>
      <c r="S25" s="166" t="str">
        <f t="shared" si="4"/>
        <v/>
      </c>
      <c r="T25" s="156" t="str">
        <f>IF(OR($D25="",$E25=""),"",VLOOKUP($AG25,Mag_Req!$A$2:$J$13,9))</f>
        <v/>
      </c>
      <c r="U25" s="157" t="str">
        <f t="shared" si="5"/>
        <v/>
      </c>
      <c r="V25" s="158" t="str">
        <f>IF(OR($D25="",$E25="",GlobalParameters!$C$12=""),"",$AC25)</f>
        <v/>
      </c>
      <c r="W25" s="159"/>
      <c r="X25" s="283"/>
      <c r="Y25" s="283"/>
      <c r="Z25" s="283"/>
      <c r="AA25" s="283"/>
      <c r="AB25" s="283"/>
      <c r="AC25" s="160" t="str">
        <f>IF(OR($D25="",$E25="",$AD25="",GlobalParameters!$C$12=""),"",IF(AND($AG25&gt;=100,$AG25&lt;300),$AD25-VLOOKUP($AG25,Mag_Req!$A$2:$J$13,10),""))</f>
        <v/>
      </c>
      <c r="AD25" s="283"/>
      <c r="AE25" s="283"/>
      <c r="AF25" s="159"/>
      <c r="AG25" s="134" t="e">
        <f>VLOOKUP($D25,Mag_Req!$M$2:$N$5,2)+VLOOKUP($E25,Mag_Req!$O$2:$P$3,2)+VLOOKUP(GlobalParameters!$C$12,Mag_Req!$Q$2:$R$4,2)</f>
        <v>#N/A</v>
      </c>
    </row>
    <row r="26" spans="1:33" x14ac:dyDescent="0.25">
      <c r="A26" s="133"/>
      <c r="B26" s="283"/>
      <c r="C26" s="283"/>
      <c r="D26" s="284"/>
      <c r="E26" s="284"/>
      <c r="F26" s="287"/>
      <c r="G26" s="166" t="str">
        <f t="shared" si="0"/>
        <v/>
      </c>
      <c r="H26" s="156" t="str">
        <f>IF(OR($D26="",$E26=""),"",VLOOKUP($AG26,Mag_Req!$A$2:$J$13,5))</f>
        <v/>
      </c>
      <c r="I26" s="287"/>
      <c r="J26" s="166" t="str">
        <f t="shared" si="1"/>
        <v/>
      </c>
      <c r="K26" s="156" t="str">
        <f>IF(OR($D26="",$E26=""),"",VLOOKUP($AG26,Mag_Req!$A$2:$J$13,6))</f>
        <v/>
      </c>
      <c r="L26" s="285"/>
      <c r="M26" s="155" t="str">
        <f t="shared" si="2"/>
        <v/>
      </c>
      <c r="N26" s="156" t="str">
        <f>IF(OR($D26="",$E26=""),"",VLOOKUP($AG26,Mag_Req!$A$2:$J$13,7))</f>
        <v/>
      </c>
      <c r="O26" s="285"/>
      <c r="P26" s="155" t="str">
        <f t="shared" si="3"/>
        <v/>
      </c>
      <c r="Q26" s="156" t="str">
        <f>IF(OR($D26="",$E26=""),"",VLOOKUP($AG26,Mag_Req!$A$2:$J$13,8))</f>
        <v/>
      </c>
      <c r="R26" s="287"/>
      <c r="S26" s="166" t="str">
        <f t="shared" si="4"/>
        <v/>
      </c>
      <c r="T26" s="156" t="str">
        <f>IF(OR($D26="",$E26=""),"",VLOOKUP($AG26,Mag_Req!$A$2:$J$13,9))</f>
        <v/>
      </c>
      <c r="U26" s="157" t="str">
        <f t="shared" si="5"/>
        <v/>
      </c>
      <c r="V26" s="158" t="str">
        <f>IF(OR($D26="",$E26="",GlobalParameters!$C$12=""),"",$AC26)</f>
        <v/>
      </c>
      <c r="W26" s="159"/>
      <c r="X26" s="283"/>
      <c r="Y26" s="283"/>
      <c r="Z26" s="283"/>
      <c r="AA26" s="283"/>
      <c r="AB26" s="283"/>
      <c r="AC26" s="160" t="str">
        <f>IF(OR($D26="",$E26="",$AD26="",GlobalParameters!$C$12=""),"",IF(AND($AG26&gt;=100,$AG26&lt;300),$AD26-VLOOKUP($AG26,Mag_Req!$A$2:$J$13,10),""))</f>
        <v/>
      </c>
      <c r="AD26" s="283"/>
      <c r="AE26" s="283"/>
      <c r="AF26" s="159"/>
      <c r="AG26" s="134" t="e">
        <f>VLOOKUP($D26,Mag_Req!$M$2:$N$5,2)+VLOOKUP($E26,Mag_Req!$O$2:$P$3,2)+VLOOKUP(GlobalParameters!$C$12,Mag_Req!$Q$2:$R$4,2)</f>
        <v>#N/A</v>
      </c>
    </row>
    <row r="27" spans="1:33" x14ac:dyDescent="0.25">
      <c r="A27" s="133"/>
      <c r="B27" s="283"/>
      <c r="C27" s="283"/>
      <c r="D27" s="284"/>
      <c r="E27" s="284"/>
      <c r="F27" s="287"/>
      <c r="G27" s="166" t="str">
        <f t="shared" si="0"/>
        <v/>
      </c>
      <c r="H27" s="156" t="str">
        <f>IF(OR($D27="",$E27=""),"",VLOOKUP($AG27,Mag_Req!$A$2:$J$13,5))</f>
        <v/>
      </c>
      <c r="I27" s="287"/>
      <c r="J27" s="166" t="str">
        <f t="shared" si="1"/>
        <v/>
      </c>
      <c r="K27" s="156" t="str">
        <f>IF(OR($D27="",$E27=""),"",VLOOKUP($AG27,Mag_Req!$A$2:$J$13,6))</f>
        <v/>
      </c>
      <c r="L27" s="285"/>
      <c r="M27" s="155" t="str">
        <f t="shared" si="2"/>
        <v/>
      </c>
      <c r="N27" s="156" t="str">
        <f>IF(OR($D27="",$E27=""),"",VLOOKUP($AG27,Mag_Req!$A$2:$J$13,7))</f>
        <v/>
      </c>
      <c r="O27" s="285"/>
      <c r="P27" s="155" t="str">
        <f t="shared" si="3"/>
        <v/>
      </c>
      <c r="Q27" s="156" t="str">
        <f>IF(OR($D27="",$E27=""),"",VLOOKUP($AG27,Mag_Req!$A$2:$J$13,8))</f>
        <v/>
      </c>
      <c r="R27" s="287"/>
      <c r="S27" s="166" t="str">
        <f t="shared" si="4"/>
        <v/>
      </c>
      <c r="T27" s="156" t="str">
        <f>IF(OR($D27="",$E27=""),"",VLOOKUP($AG27,Mag_Req!$A$2:$J$13,9))</f>
        <v/>
      </c>
      <c r="U27" s="157" t="str">
        <f t="shared" si="5"/>
        <v/>
      </c>
      <c r="V27" s="158" t="str">
        <f>IF(OR($D27="",$E27="",GlobalParameters!$C$12=""),"",$AC27)</f>
        <v/>
      </c>
      <c r="W27" s="159"/>
      <c r="X27" s="283"/>
      <c r="Y27" s="283"/>
      <c r="Z27" s="283"/>
      <c r="AA27" s="283"/>
      <c r="AB27" s="283"/>
      <c r="AC27" s="160" t="str">
        <f>IF(OR($D27="",$E27="",$AD27="",GlobalParameters!$C$12=""),"",IF(AND($AG27&gt;=100,$AG27&lt;300),$AD27-VLOOKUP($AG27,Mag_Req!$A$2:$J$13,10),""))</f>
        <v/>
      </c>
      <c r="AD27" s="283"/>
      <c r="AE27" s="283"/>
      <c r="AF27" s="159"/>
      <c r="AG27" s="134" t="e">
        <f>VLOOKUP($D27,Mag_Req!$M$2:$N$5,2)+VLOOKUP($E27,Mag_Req!$O$2:$P$3,2)+VLOOKUP(GlobalParameters!$C$12,Mag_Req!$Q$2:$R$4,2)</f>
        <v>#N/A</v>
      </c>
    </row>
    <row r="28" spans="1:33" x14ac:dyDescent="0.25">
      <c r="A28" s="133"/>
      <c r="B28" s="283"/>
      <c r="C28" s="283"/>
      <c r="D28" s="284"/>
      <c r="E28" s="284"/>
      <c r="F28" s="287"/>
      <c r="G28" s="166" t="str">
        <f t="shared" si="0"/>
        <v/>
      </c>
      <c r="H28" s="156" t="str">
        <f>IF(OR($D28="",$E28=""),"",VLOOKUP($AG28,Mag_Req!$A$2:$J$13,5))</f>
        <v/>
      </c>
      <c r="I28" s="287"/>
      <c r="J28" s="166" t="str">
        <f t="shared" si="1"/>
        <v/>
      </c>
      <c r="K28" s="156" t="str">
        <f>IF(OR($D28="",$E28=""),"",VLOOKUP($AG28,Mag_Req!$A$2:$J$13,6))</f>
        <v/>
      </c>
      <c r="L28" s="285"/>
      <c r="M28" s="155" t="str">
        <f t="shared" si="2"/>
        <v/>
      </c>
      <c r="N28" s="156" t="str">
        <f>IF(OR($D28="",$E28=""),"",VLOOKUP($AG28,Mag_Req!$A$2:$J$13,7))</f>
        <v/>
      </c>
      <c r="O28" s="285"/>
      <c r="P28" s="155" t="str">
        <f t="shared" si="3"/>
        <v/>
      </c>
      <c r="Q28" s="156" t="str">
        <f>IF(OR($D28="",$E28=""),"",VLOOKUP($AG28,Mag_Req!$A$2:$J$13,8))</f>
        <v/>
      </c>
      <c r="R28" s="287"/>
      <c r="S28" s="166" t="str">
        <f t="shared" si="4"/>
        <v/>
      </c>
      <c r="T28" s="156" t="str">
        <f>IF(OR($D28="",$E28=""),"",VLOOKUP($AG28,Mag_Req!$A$2:$J$13,9))</f>
        <v/>
      </c>
      <c r="U28" s="157" t="str">
        <f t="shared" si="5"/>
        <v/>
      </c>
      <c r="V28" s="158" t="str">
        <f>IF(OR($D28="",$E28="",GlobalParameters!$C$12=""),"",$AC28)</f>
        <v/>
      </c>
      <c r="W28" s="159"/>
      <c r="X28" s="283"/>
      <c r="Y28" s="283"/>
      <c r="Z28" s="283"/>
      <c r="AA28" s="283"/>
      <c r="AB28" s="283"/>
      <c r="AC28" s="160" t="str">
        <f>IF(OR($D28="",$E28="",$AD28="",GlobalParameters!$C$12=""),"",IF(AND($AG28&gt;=100,$AG28&lt;300),$AD28-VLOOKUP($AG28,Mag_Req!$A$2:$J$13,10),""))</f>
        <v/>
      </c>
      <c r="AD28" s="283"/>
      <c r="AE28" s="283"/>
      <c r="AF28" s="159"/>
      <c r="AG28" s="134" t="e">
        <f>VLOOKUP($D28,Mag_Req!$M$2:$N$5,2)+VLOOKUP($E28,Mag_Req!$O$2:$P$3,2)+VLOOKUP(GlobalParameters!$C$12,Mag_Req!$Q$2:$R$4,2)</f>
        <v>#N/A</v>
      </c>
    </row>
    <row r="29" spans="1:33" x14ac:dyDescent="0.25">
      <c r="A29" s="133"/>
      <c r="B29" s="283"/>
      <c r="C29" s="283"/>
      <c r="D29" s="284"/>
      <c r="E29" s="284"/>
      <c r="F29" s="287"/>
      <c r="G29" s="166" t="str">
        <f t="shared" si="0"/>
        <v/>
      </c>
      <c r="H29" s="156" t="str">
        <f>IF(OR($D29="",$E29=""),"",VLOOKUP($AG29,Mag_Req!$A$2:$J$13,5))</f>
        <v/>
      </c>
      <c r="I29" s="287"/>
      <c r="J29" s="166" t="str">
        <f t="shared" si="1"/>
        <v/>
      </c>
      <c r="K29" s="156" t="str">
        <f>IF(OR($D29="",$E29=""),"",VLOOKUP($AG29,Mag_Req!$A$2:$J$13,6))</f>
        <v/>
      </c>
      <c r="L29" s="285"/>
      <c r="M29" s="155" t="str">
        <f t="shared" si="2"/>
        <v/>
      </c>
      <c r="N29" s="156" t="str">
        <f>IF(OR($D29="",$E29=""),"",VLOOKUP($AG29,Mag_Req!$A$2:$J$13,7))</f>
        <v/>
      </c>
      <c r="O29" s="285"/>
      <c r="P29" s="155" t="str">
        <f t="shared" si="3"/>
        <v/>
      </c>
      <c r="Q29" s="156" t="str">
        <f>IF(OR($D29="",$E29=""),"",VLOOKUP($AG29,Mag_Req!$A$2:$J$13,8))</f>
        <v/>
      </c>
      <c r="R29" s="287"/>
      <c r="S29" s="166" t="str">
        <f t="shared" si="4"/>
        <v/>
      </c>
      <c r="T29" s="156" t="str">
        <f>IF(OR($D29="",$E29=""),"",VLOOKUP($AG29,Mag_Req!$A$2:$J$13,9))</f>
        <v/>
      </c>
      <c r="U29" s="157" t="str">
        <f t="shared" si="5"/>
        <v/>
      </c>
      <c r="V29" s="158" t="str">
        <f>IF(OR($D29="",$E29="",GlobalParameters!$C$12=""),"",$AC29)</f>
        <v/>
      </c>
      <c r="W29" s="159"/>
      <c r="X29" s="283"/>
      <c r="Y29" s="283"/>
      <c r="Z29" s="283"/>
      <c r="AA29" s="283"/>
      <c r="AB29" s="283"/>
      <c r="AC29" s="160" t="str">
        <f>IF(OR($D29="",$E29="",$AD29="",GlobalParameters!$C$12=""),"",IF(AND($AG29&gt;=100,$AG29&lt;300),$AD29-VLOOKUP($AG29,Mag_Req!$A$2:$J$13,10),""))</f>
        <v/>
      </c>
      <c r="AD29" s="283"/>
      <c r="AE29" s="283"/>
      <c r="AF29" s="159"/>
      <c r="AG29" s="134" t="e">
        <f>VLOOKUP($D29,Mag_Req!$M$2:$N$5,2)+VLOOKUP($E29,Mag_Req!$O$2:$P$3,2)+VLOOKUP(GlobalParameters!$C$12,Mag_Req!$Q$2:$R$4,2)</f>
        <v>#N/A</v>
      </c>
    </row>
    <row r="30" spans="1:33" x14ac:dyDescent="0.25">
      <c r="A30" s="133"/>
      <c r="B30" s="283"/>
      <c r="C30" s="283"/>
      <c r="D30" s="284"/>
      <c r="E30" s="284"/>
      <c r="F30" s="287"/>
      <c r="G30" s="166" t="str">
        <f t="shared" si="0"/>
        <v/>
      </c>
      <c r="H30" s="156" t="str">
        <f>IF(OR($D30="",$E30=""),"",VLOOKUP($AG30,Mag_Req!$A$2:$J$13,5))</f>
        <v/>
      </c>
      <c r="I30" s="287"/>
      <c r="J30" s="166" t="str">
        <f t="shared" si="1"/>
        <v/>
      </c>
      <c r="K30" s="156" t="str">
        <f>IF(OR($D30="",$E30=""),"",VLOOKUP($AG30,Mag_Req!$A$2:$J$13,6))</f>
        <v/>
      </c>
      <c r="L30" s="285"/>
      <c r="M30" s="155" t="str">
        <f t="shared" si="2"/>
        <v/>
      </c>
      <c r="N30" s="156" t="str">
        <f>IF(OR($D30="",$E30=""),"",VLOOKUP($AG30,Mag_Req!$A$2:$J$13,7))</f>
        <v/>
      </c>
      <c r="O30" s="285"/>
      <c r="P30" s="155" t="str">
        <f t="shared" si="3"/>
        <v/>
      </c>
      <c r="Q30" s="156" t="str">
        <f>IF(OR($D30="",$E30=""),"",VLOOKUP($AG30,Mag_Req!$A$2:$J$13,8))</f>
        <v/>
      </c>
      <c r="R30" s="287"/>
      <c r="S30" s="166" t="str">
        <f t="shared" si="4"/>
        <v/>
      </c>
      <c r="T30" s="156" t="str">
        <f>IF(OR($D30="",$E30=""),"",VLOOKUP($AG30,Mag_Req!$A$2:$J$13,9))</f>
        <v/>
      </c>
      <c r="U30" s="157" t="str">
        <f t="shared" si="5"/>
        <v/>
      </c>
      <c r="V30" s="158" t="str">
        <f>IF(OR($D30="",$E30="",GlobalParameters!$C$12=""),"",$AC30)</f>
        <v/>
      </c>
      <c r="W30" s="159"/>
      <c r="X30" s="283"/>
      <c r="Y30" s="283"/>
      <c r="Z30" s="283"/>
      <c r="AA30" s="283"/>
      <c r="AB30" s="283"/>
      <c r="AC30" s="160" t="str">
        <f>IF(OR($D30="",$E30="",$AD30="",GlobalParameters!$C$12=""),"",IF(AND($AG30&gt;=100,$AG30&lt;300),$AD30-VLOOKUP($AG30,Mag_Req!$A$2:$J$13,10),""))</f>
        <v/>
      </c>
      <c r="AD30" s="283"/>
      <c r="AE30" s="283"/>
      <c r="AF30" s="159"/>
      <c r="AG30" s="134" t="e">
        <f>VLOOKUP($D30,Mag_Req!$M$2:$N$5,2)+VLOOKUP($E30,Mag_Req!$O$2:$P$3,2)+VLOOKUP(GlobalParameters!$C$12,Mag_Req!$Q$2:$R$4,2)</f>
        <v>#N/A</v>
      </c>
    </row>
    <row r="31" spans="1:33" x14ac:dyDescent="0.25">
      <c r="A31" s="133"/>
      <c r="B31" s="283"/>
      <c r="C31" s="283"/>
      <c r="D31" s="284"/>
      <c r="E31" s="284"/>
      <c r="F31" s="287"/>
      <c r="G31" s="166" t="str">
        <f t="shared" si="0"/>
        <v/>
      </c>
      <c r="H31" s="156" t="str">
        <f>IF(OR($D31="",$E31=""),"",VLOOKUP($AG31,Mag_Req!$A$2:$J$13,5))</f>
        <v/>
      </c>
      <c r="I31" s="287"/>
      <c r="J31" s="166" t="str">
        <f t="shared" si="1"/>
        <v/>
      </c>
      <c r="K31" s="156" t="str">
        <f>IF(OR($D31="",$E31=""),"",VLOOKUP($AG31,Mag_Req!$A$2:$J$13,6))</f>
        <v/>
      </c>
      <c r="L31" s="285"/>
      <c r="M31" s="155" t="str">
        <f t="shared" si="2"/>
        <v/>
      </c>
      <c r="N31" s="156" t="str">
        <f>IF(OR($D31="",$E31=""),"",VLOOKUP($AG31,Mag_Req!$A$2:$J$13,7))</f>
        <v/>
      </c>
      <c r="O31" s="285"/>
      <c r="P31" s="155" t="str">
        <f t="shared" si="3"/>
        <v/>
      </c>
      <c r="Q31" s="156" t="str">
        <f>IF(OR($D31="",$E31=""),"",VLOOKUP($AG31,Mag_Req!$A$2:$J$13,8))</f>
        <v/>
      </c>
      <c r="R31" s="287"/>
      <c r="S31" s="166" t="str">
        <f t="shared" si="4"/>
        <v/>
      </c>
      <c r="T31" s="156" t="str">
        <f>IF(OR($D31="",$E31=""),"",VLOOKUP($AG31,Mag_Req!$A$2:$J$13,9))</f>
        <v/>
      </c>
      <c r="U31" s="157" t="str">
        <f t="shared" ref="U31:U94" si="6">IF($D31="","",$K$6+AE31)</f>
        <v/>
      </c>
      <c r="V31" s="158" t="str">
        <f>IF(OR($D31="",$E31="",GlobalParameters!$C$12=""),"",$AC31)</f>
        <v/>
      </c>
      <c r="W31" s="159"/>
      <c r="X31" s="283"/>
      <c r="Y31" s="283"/>
      <c r="Z31" s="283"/>
      <c r="AA31" s="283"/>
      <c r="AB31" s="283"/>
      <c r="AC31" s="160" t="str">
        <f>IF(OR($D31="",$E31="",$AD31="",GlobalParameters!$C$12=""),"",IF(AND($AG31&gt;=100,$AG31&lt;300),$AD31-VLOOKUP($AG31,Mag_Req!$A$2:$J$13,10),""))</f>
        <v/>
      </c>
      <c r="AD31" s="283"/>
      <c r="AE31" s="283"/>
      <c r="AF31" s="159"/>
      <c r="AG31" s="134" t="e">
        <f>VLOOKUP($D31,Mag_Req!$M$2:$N$5,2)+VLOOKUP($E31,Mag_Req!$O$2:$P$3,2)+VLOOKUP(GlobalParameters!$C$12,Mag_Req!$Q$2:$R$4,2)</f>
        <v>#N/A</v>
      </c>
    </row>
    <row r="32" spans="1:33" x14ac:dyDescent="0.25">
      <c r="A32" s="133"/>
      <c r="B32" s="283"/>
      <c r="C32" s="283"/>
      <c r="D32" s="284"/>
      <c r="E32" s="284"/>
      <c r="F32" s="287"/>
      <c r="G32" s="166" t="str">
        <f t="shared" si="0"/>
        <v/>
      </c>
      <c r="H32" s="156" t="str">
        <f>IF(OR($D32="",$E32=""),"",VLOOKUP($AG32,Mag_Req!$A$2:$J$13,5))</f>
        <v/>
      </c>
      <c r="I32" s="287"/>
      <c r="J32" s="166" t="str">
        <f t="shared" si="1"/>
        <v/>
      </c>
      <c r="K32" s="156" t="str">
        <f>IF(OR($D32="",$E32=""),"",VLOOKUP($AG32,Mag_Req!$A$2:$J$13,6))</f>
        <v/>
      </c>
      <c r="L32" s="285"/>
      <c r="M32" s="155" t="str">
        <f t="shared" si="2"/>
        <v/>
      </c>
      <c r="N32" s="156" t="str">
        <f>IF(OR($D32="",$E32=""),"",VLOOKUP($AG32,Mag_Req!$A$2:$J$13,7))</f>
        <v/>
      </c>
      <c r="O32" s="285"/>
      <c r="P32" s="155" t="str">
        <f t="shared" si="3"/>
        <v/>
      </c>
      <c r="Q32" s="156" t="str">
        <f>IF(OR($D32="",$E32=""),"",VLOOKUP($AG32,Mag_Req!$A$2:$J$13,8))</f>
        <v/>
      </c>
      <c r="R32" s="287"/>
      <c r="S32" s="166" t="str">
        <f t="shared" si="4"/>
        <v/>
      </c>
      <c r="T32" s="156" t="str">
        <f>IF(OR($D32="",$E32=""),"",VLOOKUP($AG32,Mag_Req!$A$2:$J$13,9))</f>
        <v/>
      </c>
      <c r="U32" s="157" t="str">
        <f t="shared" si="6"/>
        <v/>
      </c>
      <c r="V32" s="158" t="str">
        <f>IF(OR($D32="",$E32="",GlobalParameters!$C$12=""),"",$AC32)</f>
        <v/>
      </c>
      <c r="W32" s="159"/>
      <c r="X32" s="283"/>
      <c r="Y32" s="283"/>
      <c r="Z32" s="283"/>
      <c r="AA32" s="283"/>
      <c r="AB32" s="283"/>
      <c r="AC32" s="160" t="str">
        <f>IF(OR($D32="",$E32="",$AD32="",GlobalParameters!$C$12=""),"",IF(AND($AG32&gt;=100,$AG32&lt;300),$AD32-VLOOKUP($AG32,Mag_Req!$A$2:$J$13,10),""))</f>
        <v/>
      </c>
      <c r="AD32" s="283"/>
      <c r="AE32" s="283"/>
      <c r="AF32" s="159"/>
      <c r="AG32" s="134" t="e">
        <f>VLOOKUP($D32,Mag_Req!$M$2:$N$5,2)+VLOOKUP($E32,Mag_Req!$O$2:$P$3,2)+VLOOKUP(GlobalParameters!$C$12,Mag_Req!$Q$2:$R$4,2)</f>
        <v>#N/A</v>
      </c>
    </row>
    <row r="33" spans="1:33" x14ac:dyDescent="0.25">
      <c r="A33" s="133"/>
      <c r="B33" s="283"/>
      <c r="C33" s="283"/>
      <c r="D33" s="284"/>
      <c r="E33" s="284"/>
      <c r="F33" s="287"/>
      <c r="G33" s="166" t="str">
        <f t="shared" si="0"/>
        <v/>
      </c>
      <c r="H33" s="156" t="str">
        <f>IF(OR($D33="",$E33=""),"",VLOOKUP($AG33,Mag_Req!$A$2:$J$13,5))</f>
        <v/>
      </c>
      <c r="I33" s="287"/>
      <c r="J33" s="166" t="str">
        <f t="shared" si="1"/>
        <v/>
      </c>
      <c r="K33" s="156" t="str">
        <f>IF(OR($D33="",$E33=""),"",VLOOKUP($AG33,Mag_Req!$A$2:$J$13,6))</f>
        <v/>
      </c>
      <c r="L33" s="285"/>
      <c r="M33" s="155" t="str">
        <f t="shared" si="2"/>
        <v/>
      </c>
      <c r="N33" s="156" t="str">
        <f>IF(OR($D33="",$E33=""),"",VLOOKUP($AG33,Mag_Req!$A$2:$J$13,7))</f>
        <v/>
      </c>
      <c r="O33" s="285"/>
      <c r="P33" s="155" t="str">
        <f t="shared" si="3"/>
        <v/>
      </c>
      <c r="Q33" s="156" t="str">
        <f>IF(OR($D33="",$E33=""),"",VLOOKUP($AG33,Mag_Req!$A$2:$J$13,8))</f>
        <v/>
      </c>
      <c r="R33" s="287"/>
      <c r="S33" s="166" t="str">
        <f t="shared" si="4"/>
        <v/>
      </c>
      <c r="T33" s="156" t="str">
        <f>IF(OR($D33="",$E33=""),"",VLOOKUP($AG33,Mag_Req!$A$2:$J$13,9))</f>
        <v/>
      </c>
      <c r="U33" s="157" t="str">
        <f t="shared" si="6"/>
        <v/>
      </c>
      <c r="V33" s="158" t="str">
        <f>IF(OR($D33="",$E33="",GlobalParameters!$C$12=""),"",$AC33)</f>
        <v/>
      </c>
      <c r="W33" s="159"/>
      <c r="X33" s="283"/>
      <c r="Y33" s="283"/>
      <c r="Z33" s="283"/>
      <c r="AA33" s="283"/>
      <c r="AB33" s="283"/>
      <c r="AC33" s="160" t="str">
        <f>IF(OR($D33="",$E33="",$AD33="",GlobalParameters!$C$12=""),"",IF(AND($AG33&gt;=100,$AG33&lt;300),$AD33-VLOOKUP($AG33,Mag_Req!$A$2:$J$13,10),""))</f>
        <v/>
      </c>
      <c r="AD33" s="283"/>
      <c r="AE33" s="283"/>
      <c r="AF33" s="159"/>
      <c r="AG33" s="134" t="e">
        <f>VLOOKUP($D33,Mag_Req!$M$2:$N$5,2)+VLOOKUP($E33,Mag_Req!$O$2:$P$3,2)+VLOOKUP(GlobalParameters!$C$12,Mag_Req!$Q$2:$R$4,2)</f>
        <v>#N/A</v>
      </c>
    </row>
    <row r="34" spans="1:33" x14ac:dyDescent="0.25">
      <c r="A34" s="133"/>
      <c r="B34" s="283"/>
      <c r="C34" s="283"/>
      <c r="D34" s="284"/>
      <c r="E34" s="284"/>
      <c r="F34" s="287"/>
      <c r="G34" s="166" t="str">
        <f t="shared" si="0"/>
        <v/>
      </c>
      <c r="H34" s="156" t="str">
        <f>IF(OR($D34="",$E34=""),"",VLOOKUP($AG34,Mag_Req!$A$2:$J$13,5))</f>
        <v/>
      </c>
      <c r="I34" s="287"/>
      <c r="J34" s="166" t="str">
        <f t="shared" si="1"/>
        <v/>
      </c>
      <c r="K34" s="156" t="str">
        <f>IF(OR($D34="",$E34=""),"",VLOOKUP($AG34,Mag_Req!$A$2:$J$13,6))</f>
        <v/>
      </c>
      <c r="L34" s="285"/>
      <c r="M34" s="155" t="str">
        <f t="shared" si="2"/>
        <v/>
      </c>
      <c r="N34" s="156" t="str">
        <f>IF(OR($D34="",$E34=""),"",VLOOKUP($AG34,Mag_Req!$A$2:$J$13,7))</f>
        <v/>
      </c>
      <c r="O34" s="285"/>
      <c r="P34" s="155" t="str">
        <f t="shared" si="3"/>
        <v/>
      </c>
      <c r="Q34" s="156" t="str">
        <f>IF(OR($D34="",$E34=""),"",VLOOKUP($AG34,Mag_Req!$A$2:$J$13,8))</f>
        <v/>
      </c>
      <c r="R34" s="287"/>
      <c r="S34" s="166" t="str">
        <f t="shared" si="4"/>
        <v/>
      </c>
      <c r="T34" s="156" t="str">
        <f>IF(OR($D34="",$E34=""),"",VLOOKUP($AG34,Mag_Req!$A$2:$J$13,9))</f>
        <v/>
      </c>
      <c r="U34" s="157" t="str">
        <f t="shared" si="6"/>
        <v/>
      </c>
      <c r="V34" s="158" t="str">
        <f>IF(OR($D34="",$E34="",GlobalParameters!$C$12=""),"",$AC34)</f>
        <v/>
      </c>
      <c r="W34" s="159"/>
      <c r="X34" s="283"/>
      <c r="Y34" s="283"/>
      <c r="Z34" s="283"/>
      <c r="AA34" s="283"/>
      <c r="AB34" s="283"/>
      <c r="AC34" s="160" t="str">
        <f>IF(OR($D34="",$E34="",$AD34="",GlobalParameters!$C$12=""),"",IF(AND($AG34&gt;=100,$AG34&lt;300),$AD34-VLOOKUP($AG34,Mag_Req!$A$2:$J$13,10),""))</f>
        <v/>
      </c>
      <c r="AD34" s="283"/>
      <c r="AE34" s="283"/>
      <c r="AF34" s="159"/>
      <c r="AG34" s="134" t="e">
        <f>VLOOKUP($D34,Mag_Req!$M$2:$N$5,2)+VLOOKUP($E34,Mag_Req!$O$2:$P$3,2)+VLOOKUP(GlobalParameters!$C$12,Mag_Req!$Q$2:$R$4,2)</f>
        <v>#N/A</v>
      </c>
    </row>
    <row r="35" spans="1:33" x14ac:dyDescent="0.25">
      <c r="A35" s="133"/>
      <c r="B35" s="283"/>
      <c r="C35" s="283"/>
      <c r="D35" s="284"/>
      <c r="E35" s="284"/>
      <c r="F35" s="287"/>
      <c r="G35" s="166" t="str">
        <f t="shared" si="0"/>
        <v/>
      </c>
      <c r="H35" s="156" t="str">
        <f>IF(OR($D35="",$E35=""),"",VLOOKUP($AG35,Mag_Req!$A$2:$J$13,5))</f>
        <v/>
      </c>
      <c r="I35" s="287"/>
      <c r="J35" s="166" t="str">
        <f t="shared" si="1"/>
        <v/>
      </c>
      <c r="K35" s="156" t="str">
        <f>IF(OR($D35="",$E35=""),"",VLOOKUP($AG35,Mag_Req!$A$2:$J$13,6))</f>
        <v/>
      </c>
      <c r="L35" s="285"/>
      <c r="M35" s="155" t="str">
        <f t="shared" si="2"/>
        <v/>
      </c>
      <c r="N35" s="156" t="str">
        <f>IF(OR($D35="",$E35=""),"",VLOOKUP($AG35,Mag_Req!$A$2:$J$13,7))</f>
        <v/>
      </c>
      <c r="O35" s="285"/>
      <c r="P35" s="155" t="str">
        <f t="shared" si="3"/>
        <v/>
      </c>
      <c r="Q35" s="156" t="str">
        <f>IF(OR($D35="",$E35=""),"",VLOOKUP($AG35,Mag_Req!$A$2:$J$13,8))</f>
        <v/>
      </c>
      <c r="R35" s="287"/>
      <c r="S35" s="166" t="str">
        <f t="shared" si="4"/>
        <v/>
      </c>
      <c r="T35" s="156" t="str">
        <f>IF(OR($D35="",$E35=""),"",VLOOKUP($AG35,Mag_Req!$A$2:$J$13,9))</f>
        <v/>
      </c>
      <c r="U35" s="157" t="str">
        <f t="shared" si="6"/>
        <v/>
      </c>
      <c r="V35" s="158" t="str">
        <f>IF(OR($D35="",$E35="",GlobalParameters!$C$12=""),"",$AC35)</f>
        <v/>
      </c>
      <c r="W35" s="159"/>
      <c r="X35" s="283"/>
      <c r="Y35" s="283"/>
      <c r="Z35" s="283"/>
      <c r="AA35" s="283"/>
      <c r="AB35" s="283"/>
      <c r="AC35" s="160" t="str">
        <f>IF(OR($D35="",$E35="",$AD35="",GlobalParameters!$C$12=""),"",IF(AND($AG35&gt;=100,$AG35&lt;300),$AD35-VLOOKUP($AG35,Mag_Req!$A$2:$J$13,10),""))</f>
        <v/>
      </c>
      <c r="AD35" s="283"/>
      <c r="AE35" s="283"/>
      <c r="AF35" s="159"/>
      <c r="AG35" s="134" t="e">
        <f>VLOOKUP($D35,Mag_Req!$M$2:$N$5,2)+VLOOKUP($E35,Mag_Req!$O$2:$P$3,2)+VLOOKUP(GlobalParameters!$C$12,Mag_Req!$Q$2:$R$4,2)</f>
        <v>#N/A</v>
      </c>
    </row>
    <row r="36" spans="1:33" x14ac:dyDescent="0.25">
      <c r="A36" s="133"/>
      <c r="B36" s="283"/>
      <c r="C36" s="283"/>
      <c r="D36" s="284"/>
      <c r="E36" s="284"/>
      <c r="F36" s="287"/>
      <c r="G36" s="166" t="str">
        <f t="shared" si="0"/>
        <v/>
      </c>
      <c r="H36" s="156" t="str">
        <f>IF(OR($D36="",$E36=""),"",VLOOKUP($AG36,Mag_Req!$A$2:$J$13,5))</f>
        <v/>
      </c>
      <c r="I36" s="287"/>
      <c r="J36" s="166" t="str">
        <f t="shared" si="1"/>
        <v/>
      </c>
      <c r="K36" s="156" t="str">
        <f>IF(OR($D36="",$E36=""),"",VLOOKUP($AG36,Mag_Req!$A$2:$J$13,6))</f>
        <v/>
      </c>
      <c r="L36" s="285"/>
      <c r="M36" s="155" t="str">
        <f t="shared" si="2"/>
        <v/>
      </c>
      <c r="N36" s="156" t="str">
        <f>IF(OR($D36="",$E36=""),"",VLOOKUP($AG36,Mag_Req!$A$2:$J$13,7))</f>
        <v/>
      </c>
      <c r="O36" s="285"/>
      <c r="P36" s="155" t="str">
        <f t="shared" si="3"/>
        <v/>
      </c>
      <c r="Q36" s="156" t="str">
        <f>IF(OR($D36="",$E36=""),"",VLOOKUP($AG36,Mag_Req!$A$2:$J$13,8))</f>
        <v/>
      </c>
      <c r="R36" s="287"/>
      <c r="S36" s="166" t="str">
        <f t="shared" si="4"/>
        <v/>
      </c>
      <c r="T36" s="156" t="str">
        <f>IF(OR($D36="",$E36=""),"",VLOOKUP($AG36,Mag_Req!$A$2:$J$13,9))</f>
        <v/>
      </c>
      <c r="U36" s="157" t="str">
        <f t="shared" si="6"/>
        <v/>
      </c>
      <c r="V36" s="158" t="str">
        <f>IF(OR($D36="",$E36="",GlobalParameters!$C$12=""),"",$AC36)</f>
        <v/>
      </c>
      <c r="W36" s="159"/>
      <c r="X36" s="283"/>
      <c r="Y36" s="283"/>
      <c r="Z36" s="283"/>
      <c r="AA36" s="283"/>
      <c r="AB36" s="283"/>
      <c r="AC36" s="160" t="str">
        <f>IF(OR($D36="",$E36="",$AD36="",GlobalParameters!$C$12=""),"",IF(AND($AG36&gt;=100,$AG36&lt;300),$AD36-VLOOKUP($AG36,Mag_Req!$A$2:$J$13,10),""))</f>
        <v/>
      </c>
      <c r="AD36" s="283"/>
      <c r="AE36" s="283"/>
      <c r="AF36" s="159"/>
      <c r="AG36" s="134" t="e">
        <f>VLOOKUP($D36,Mag_Req!$M$2:$N$5,2)+VLOOKUP($E36,Mag_Req!$O$2:$P$3,2)+VLOOKUP(GlobalParameters!$C$12,Mag_Req!$Q$2:$R$4,2)</f>
        <v>#N/A</v>
      </c>
    </row>
    <row r="37" spans="1:33" x14ac:dyDescent="0.25">
      <c r="A37" s="133"/>
      <c r="B37" s="283"/>
      <c r="C37" s="283"/>
      <c r="D37" s="284"/>
      <c r="E37" s="284"/>
      <c r="F37" s="287"/>
      <c r="G37" s="166" t="str">
        <f t="shared" si="0"/>
        <v/>
      </c>
      <c r="H37" s="156" t="str">
        <f>IF(OR($D37="",$E37=""),"",VLOOKUP($AG37,Mag_Req!$A$2:$J$13,5))</f>
        <v/>
      </c>
      <c r="I37" s="287"/>
      <c r="J37" s="166" t="str">
        <f t="shared" si="1"/>
        <v/>
      </c>
      <c r="K37" s="156" t="str">
        <f>IF(OR($D37="",$E37=""),"",VLOOKUP($AG37,Mag_Req!$A$2:$J$13,6))</f>
        <v/>
      </c>
      <c r="L37" s="285"/>
      <c r="M37" s="155" t="str">
        <f t="shared" si="2"/>
        <v/>
      </c>
      <c r="N37" s="156" t="str">
        <f>IF(OR($D37="",$E37=""),"",VLOOKUP($AG37,Mag_Req!$A$2:$J$13,7))</f>
        <v/>
      </c>
      <c r="O37" s="285"/>
      <c r="P37" s="155" t="str">
        <f t="shared" si="3"/>
        <v/>
      </c>
      <c r="Q37" s="156" t="str">
        <f>IF(OR($D37="",$E37=""),"",VLOOKUP($AG37,Mag_Req!$A$2:$J$13,8))</f>
        <v/>
      </c>
      <c r="R37" s="287"/>
      <c r="S37" s="166" t="str">
        <f t="shared" si="4"/>
        <v/>
      </c>
      <c r="T37" s="156" t="str">
        <f>IF(OR($D37="",$E37=""),"",VLOOKUP($AG37,Mag_Req!$A$2:$J$13,9))</f>
        <v/>
      </c>
      <c r="U37" s="157" t="str">
        <f t="shared" si="6"/>
        <v/>
      </c>
      <c r="V37" s="158" t="str">
        <f>IF(OR($D37="",$E37="",GlobalParameters!$C$12=""),"",$AC37)</f>
        <v/>
      </c>
      <c r="W37" s="159"/>
      <c r="X37" s="283"/>
      <c r="Y37" s="283"/>
      <c r="Z37" s="283"/>
      <c r="AA37" s="283"/>
      <c r="AB37" s="283"/>
      <c r="AC37" s="160" t="str">
        <f>IF(OR($D37="",$E37="",$AD37="",GlobalParameters!$C$12=""),"",IF(AND($AG37&gt;=100,$AG37&lt;300),$AD37-VLOOKUP($AG37,Mag_Req!$A$2:$J$13,10),""))</f>
        <v/>
      </c>
      <c r="AD37" s="283"/>
      <c r="AE37" s="283"/>
      <c r="AF37" s="159"/>
      <c r="AG37" s="134" t="e">
        <f>VLOOKUP($D37,Mag_Req!$M$2:$N$5,2)+VLOOKUP($E37,Mag_Req!$O$2:$P$3,2)+VLOOKUP(GlobalParameters!$C$12,Mag_Req!$Q$2:$R$4,2)</f>
        <v>#N/A</v>
      </c>
    </row>
    <row r="38" spans="1:33" x14ac:dyDescent="0.25">
      <c r="A38" s="133"/>
      <c r="B38" s="283"/>
      <c r="C38" s="283"/>
      <c r="D38" s="284"/>
      <c r="E38" s="284"/>
      <c r="F38" s="287"/>
      <c r="G38" s="166" t="str">
        <f t="shared" si="0"/>
        <v/>
      </c>
      <c r="H38" s="156" t="str">
        <f>IF(OR($D38="",$E38=""),"",VLOOKUP($AG38,Mag_Req!$A$2:$J$13,5))</f>
        <v/>
      </c>
      <c r="I38" s="287"/>
      <c r="J38" s="166" t="str">
        <f t="shared" si="1"/>
        <v/>
      </c>
      <c r="K38" s="156" t="str">
        <f>IF(OR($D38="",$E38=""),"",VLOOKUP($AG38,Mag_Req!$A$2:$J$13,6))</f>
        <v/>
      </c>
      <c r="L38" s="285"/>
      <c r="M38" s="155" t="str">
        <f t="shared" si="2"/>
        <v/>
      </c>
      <c r="N38" s="156" t="str">
        <f>IF(OR($D38="",$E38=""),"",VLOOKUP($AG38,Mag_Req!$A$2:$J$13,7))</f>
        <v/>
      </c>
      <c r="O38" s="285"/>
      <c r="P38" s="155" t="str">
        <f t="shared" si="3"/>
        <v/>
      </c>
      <c r="Q38" s="156" t="str">
        <f>IF(OR($D38="",$E38=""),"",VLOOKUP($AG38,Mag_Req!$A$2:$J$13,8))</f>
        <v/>
      </c>
      <c r="R38" s="287"/>
      <c r="S38" s="166" t="str">
        <f t="shared" si="4"/>
        <v/>
      </c>
      <c r="T38" s="156" t="str">
        <f>IF(OR($D38="",$E38=""),"",VLOOKUP($AG38,Mag_Req!$A$2:$J$13,9))</f>
        <v/>
      </c>
      <c r="U38" s="157" t="str">
        <f t="shared" si="6"/>
        <v/>
      </c>
      <c r="V38" s="158" t="str">
        <f>IF(OR($D38="",$E38="",GlobalParameters!$C$12=""),"",$AC38)</f>
        <v/>
      </c>
      <c r="W38" s="159"/>
      <c r="X38" s="283"/>
      <c r="Y38" s="283"/>
      <c r="Z38" s="283"/>
      <c r="AA38" s="283"/>
      <c r="AB38" s="283"/>
      <c r="AC38" s="160" t="str">
        <f>IF(OR($D38="",$E38="",$AD38="",GlobalParameters!$C$12=""),"",IF(AND($AG38&gt;=100,$AG38&lt;300),$AD38-VLOOKUP($AG38,Mag_Req!$A$2:$J$13,10),""))</f>
        <v/>
      </c>
      <c r="AD38" s="283"/>
      <c r="AE38" s="283"/>
      <c r="AF38" s="159"/>
      <c r="AG38" s="134" t="e">
        <f>VLOOKUP($D38,Mag_Req!$M$2:$N$5,2)+VLOOKUP($E38,Mag_Req!$O$2:$P$3,2)+VLOOKUP(GlobalParameters!$C$12,Mag_Req!$Q$2:$R$4,2)</f>
        <v>#N/A</v>
      </c>
    </row>
    <row r="39" spans="1:33" x14ac:dyDescent="0.25">
      <c r="A39" s="133"/>
      <c r="B39" s="283"/>
      <c r="C39" s="283"/>
      <c r="D39" s="284"/>
      <c r="E39" s="284"/>
      <c r="F39" s="287"/>
      <c r="G39" s="166" t="str">
        <f t="shared" si="0"/>
        <v/>
      </c>
      <c r="H39" s="156" t="str">
        <f>IF(OR($D39="",$E39=""),"",VLOOKUP($AG39,Mag_Req!$A$2:$J$13,5))</f>
        <v/>
      </c>
      <c r="I39" s="287"/>
      <c r="J39" s="166" t="str">
        <f t="shared" si="1"/>
        <v/>
      </c>
      <c r="K39" s="156" t="str">
        <f>IF(OR($D39="",$E39=""),"",VLOOKUP($AG39,Mag_Req!$A$2:$J$13,6))</f>
        <v/>
      </c>
      <c r="L39" s="285"/>
      <c r="M39" s="155" t="str">
        <f t="shared" si="2"/>
        <v/>
      </c>
      <c r="N39" s="156" t="str">
        <f>IF(OR($D39="",$E39=""),"",VLOOKUP($AG39,Mag_Req!$A$2:$J$13,7))</f>
        <v/>
      </c>
      <c r="O39" s="285"/>
      <c r="P39" s="155" t="str">
        <f t="shared" si="3"/>
        <v/>
      </c>
      <c r="Q39" s="156" t="str">
        <f>IF(OR($D39="",$E39=""),"",VLOOKUP($AG39,Mag_Req!$A$2:$J$13,8))</f>
        <v/>
      </c>
      <c r="R39" s="287"/>
      <c r="S39" s="166" t="str">
        <f t="shared" si="4"/>
        <v/>
      </c>
      <c r="T39" s="156" t="str">
        <f>IF(OR($D39="",$E39=""),"",VLOOKUP($AG39,Mag_Req!$A$2:$J$13,9))</f>
        <v/>
      </c>
      <c r="U39" s="157" t="str">
        <f t="shared" si="6"/>
        <v/>
      </c>
      <c r="V39" s="158" t="str">
        <f>IF(OR($D39="",$E39="",GlobalParameters!$C$12=""),"",$AC39)</f>
        <v/>
      </c>
      <c r="W39" s="159"/>
      <c r="X39" s="283"/>
      <c r="Y39" s="283"/>
      <c r="Z39" s="283"/>
      <c r="AA39" s="283"/>
      <c r="AB39" s="283"/>
      <c r="AC39" s="160" t="str">
        <f>IF(OR($D39="",$E39="",$AD39="",GlobalParameters!$C$12=""),"",IF(AND($AG39&gt;=100,$AG39&lt;300),$AD39-VLOOKUP($AG39,Mag_Req!$A$2:$J$13,10),""))</f>
        <v/>
      </c>
      <c r="AD39" s="283"/>
      <c r="AE39" s="283"/>
      <c r="AF39" s="159"/>
      <c r="AG39" s="134" t="e">
        <f>VLOOKUP($D39,Mag_Req!$M$2:$N$5,2)+VLOOKUP($E39,Mag_Req!$O$2:$P$3,2)+VLOOKUP(GlobalParameters!$C$12,Mag_Req!$Q$2:$R$4,2)</f>
        <v>#N/A</v>
      </c>
    </row>
    <row r="40" spans="1:33" x14ac:dyDescent="0.25">
      <c r="A40" s="133"/>
      <c r="B40" s="283"/>
      <c r="C40" s="283"/>
      <c r="D40" s="284"/>
      <c r="E40" s="284"/>
      <c r="F40" s="287"/>
      <c r="G40" s="166" t="str">
        <f t="shared" si="0"/>
        <v/>
      </c>
      <c r="H40" s="156" t="str">
        <f>IF(OR($D40="",$E40=""),"",VLOOKUP($AG40,Mag_Req!$A$2:$J$13,5))</f>
        <v/>
      </c>
      <c r="I40" s="287"/>
      <c r="J40" s="166" t="str">
        <f t="shared" si="1"/>
        <v/>
      </c>
      <c r="K40" s="156" t="str">
        <f>IF(OR($D40="",$E40=""),"",VLOOKUP($AG40,Mag_Req!$A$2:$J$13,6))</f>
        <v/>
      </c>
      <c r="L40" s="285"/>
      <c r="M40" s="155" t="str">
        <f t="shared" si="2"/>
        <v/>
      </c>
      <c r="N40" s="156" t="str">
        <f>IF(OR($D40="",$E40=""),"",VLOOKUP($AG40,Mag_Req!$A$2:$J$13,7))</f>
        <v/>
      </c>
      <c r="O40" s="285"/>
      <c r="P40" s="155" t="str">
        <f t="shared" si="3"/>
        <v/>
      </c>
      <c r="Q40" s="156" t="str">
        <f>IF(OR($D40="",$E40=""),"",VLOOKUP($AG40,Mag_Req!$A$2:$J$13,8))</f>
        <v/>
      </c>
      <c r="R40" s="287"/>
      <c r="S40" s="166" t="str">
        <f t="shared" si="4"/>
        <v/>
      </c>
      <c r="T40" s="156" t="str">
        <f>IF(OR($D40="",$E40=""),"",VLOOKUP($AG40,Mag_Req!$A$2:$J$13,9))</f>
        <v/>
      </c>
      <c r="U40" s="157" t="str">
        <f t="shared" si="6"/>
        <v/>
      </c>
      <c r="V40" s="158" t="str">
        <f>IF(OR($D40="",$E40="",GlobalParameters!$C$12=""),"",$AC40)</f>
        <v/>
      </c>
      <c r="W40" s="159"/>
      <c r="X40" s="283"/>
      <c r="Y40" s="283"/>
      <c r="Z40" s="283"/>
      <c r="AA40" s="283"/>
      <c r="AB40" s="283"/>
      <c r="AC40" s="160" t="str">
        <f>IF(OR($D40="",$E40="",$AD40="",GlobalParameters!$C$12=""),"",IF(AND($AG40&gt;=100,$AG40&lt;300),$AD40-VLOOKUP($AG40,Mag_Req!$A$2:$J$13,10),""))</f>
        <v/>
      </c>
      <c r="AD40" s="283"/>
      <c r="AE40" s="283"/>
      <c r="AF40" s="159"/>
      <c r="AG40" s="134" t="e">
        <f>VLOOKUP($D40,Mag_Req!$M$2:$N$5,2)+VLOOKUP($E40,Mag_Req!$O$2:$P$3,2)+VLOOKUP(GlobalParameters!$C$12,Mag_Req!$Q$2:$R$4,2)</f>
        <v>#N/A</v>
      </c>
    </row>
    <row r="41" spans="1:33" x14ac:dyDescent="0.25">
      <c r="A41" s="133"/>
      <c r="B41" s="283"/>
      <c r="C41" s="283"/>
      <c r="D41" s="284"/>
      <c r="E41" s="284"/>
      <c r="F41" s="287"/>
      <c r="G41" s="166" t="str">
        <f t="shared" si="0"/>
        <v/>
      </c>
      <c r="H41" s="156" t="str">
        <f>IF(OR($D41="",$E41=""),"",VLOOKUP($AG41,Mag_Req!$A$2:$J$13,5))</f>
        <v/>
      </c>
      <c r="I41" s="287"/>
      <c r="J41" s="166" t="str">
        <f t="shared" si="1"/>
        <v/>
      </c>
      <c r="K41" s="156" t="str">
        <f>IF(OR($D41="",$E41=""),"",VLOOKUP($AG41,Mag_Req!$A$2:$J$13,6))</f>
        <v/>
      </c>
      <c r="L41" s="285"/>
      <c r="M41" s="155" t="str">
        <f t="shared" si="2"/>
        <v/>
      </c>
      <c r="N41" s="156" t="str">
        <f>IF(OR($D41="",$E41=""),"",VLOOKUP($AG41,Mag_Req!$A$2:$J$13,7))</f>
        <v/>
      </c>
      <c r="O41" s="285"/>
      <c r="P41" s="155" t="str">
        <f t="shared" si="3"/>
        <v/>
      </c>
      <c r="Q41" s="156" t="str">
        <f>IF(OR($D41="",$E41=""),"",VLOOKUP($AG41,Mag_Req!$A$2:$J$13,8))</f>
        <v/>
      </c>
      <c r="R41" s="287"/>
      <c r="S41" s="166" t="str">
        <f t="shared" si="4"/>
        <v/>
      </c>
      <c r="T41" s="156" t="str">
        <f>IF(OR($D41="",$E41=""),"",VLOOKUP($AG41,Mag_Req!$A$2:$J$13,9))</f>
        <v/>
      </c>
      <c r="U41" s="157" t="str">
        <f t="shared" si="6"/>
        <v/>
      </c>
      <c r="V41" s="158" t="str">
        <f>IF(OR($D41="",$E41="",GlobalParameters!$C$12=""),"",$AC41)</f>
        <v/>
      </c>
      <c r="W41" s="159"/>
      <c r="X41" s="283"/>
      <c r="Y41" s="283"/>
      <c r="Z41" s="283"/>
      <c r="AA41" s="283"/>
      <c r="AB41" s="283"/>
      <c r="AC41" s="160" t="str">
        <f>IF(OR($D41="",$E41="",$AD41="",GlobalParameters!$C$12=""),"",IF(AND($AG41&gt;=100,$AG41&lt;300),$AD41-VLOOKUP($AG41,Mag_Req!$A$2:$J$13,10),""))</f>
        <v/>
      </c>
      <c r="AD41" s="283"/>
      <c r="AE41" s="283"/>
      <c r="AF41" s="159"/>
      <c r="AG41" s="134" t="e">
        <f>VLOOKUP($D41,Mag_Req!$M$2:$N$5,2)+VLOOKUP($E41,Mag_Req!$O$2:$P$3,2)+VLOOKUP(GlobalParameters!$C$12,Mag_Req!$Q$2:$R$4,2)</f>
        <v>#N/A</v>
      </c>
    </row>
    <row r="42" spans="1:33" x14ac:dyDescent="0.25">
      <c r="A42" s="133"/>
      <c r="B42" s="283"/>
      <c r="C42" s="283"/>
      <c r="D42" s="284"/>
      <c r="E42" s="284"/>
      <c r="F42" s="287"/>
      <c r="G42" s="166" t="str">
        <f t="shared" si="0"/>
        <v/>
      </c>
      <c r="H42" s="156" t="str">
        <f>IF(OR($D42="",$E42=""),"",VLOOKUP($AG42,Mag_Req!$A$2:$J$13,5))</f>
        <v/>
      </c>
      <c r="I42" s="287"/>
      <c r="J42" s="166" t="str">
        <f t="shared" si="1"/>
        <v/>
      </c>
      <c r="K42" s="156" t="str">
        <f>IF(OR($D42="",$E42=""),"",VLOOKUP($AG42,Mag_Req!$A$2:$J$13,6))</f>
        <v/>
      </c>
      <c r="L42" s="285"/>
      <c r="M42" s="155" t="str">
        <f t="shared" si="2"/>
        <v/>
      </c>
      <c r="N42" s="156" t="str">
        <f>IF(OR($D42="",$E42=""),"",VLOOKUP($AG42,Mag_Req!$A$2:$J$13,7))</f>
        <v/>
      </c>
      <c r="O42" s="285"/>
      <c r="P42" s="155" t="str">
        <f t="shared" si="3"/>
        <v/>
      </c>
      <c r="Q42" s="156" t="str">
        <f>IF(OR($D42="",$E42=""),"",VLOOKUP($AG42,Mag_Req!$A$2:$J$13,8))</f>
        <v/>
      </c>
      <c r="R42" s="287"/>
      <c r="S42" s="166" t="str">
        <f t="shared" si="4"/>
        <v/>
      </c>
      <c r="T42" s="156" t="str">
        <f>IF(OR($D42="",$E42=""),"",VLOOKUP($AG42,Mag_Req!$A$2:$J$13,9))</f>
        <v/>
      </c>
      <c r="U42" s="157" t="str">
        <f t="shared" si="6"/>
        <v/>
      </c>
      <c r="V42" s="158" t="str">
        <f>IF(OR($D42="",$E42="",GlobalParameters!$C$12=""),"",$AC42)</f>
        <v/>
      </c>
      <c r="W42" s="159"/>
      <c r="X42" s="283"/>
      <c r="Y42" s="283"/>
      <c r="Z42" s="283"/>
      <c r="AA42" s="283"/>
      <c r="AB42" s="283"/>
      <c r="AC42" s="160" t="str">
        <f>IF(OR($D42="",$E42="",$AD42="",GlobalParameters!$C$12=""),"",IF(AND($AG42&gt;=100,$AG42&lt;300),$AD42-VLOOKUP($AG42,Mag_Req!$A$2:$J$13,10),""))</f>
        <v/>
      </c>
      <c r="AD42" s="283"/>
      <c r="AE42" s="283"/>
      <c r="AF42" s="159"/>
      <c r="AG42" s="134" t="e">
        <f>VLOOKUP($D42,Mag_Req!$M$2:$N$5,2)+VLOOKUP($E42,Mag_Req!$O$2:$P$3,2)+VLOOKUP(GlobalParameters!$C$12,Mag_Req!$Q$2:$R$4,2)</f>
        <v>#N/A</v>
      </c>
    </row>
    <row r="43" spans="1:33" x14ac:dyDescent="0.25">
      <c r="A43" s="133"/>
      <c r="B43" s="283"/>
      <c r="C43" s="283"/>
      <c r="D43" s="284"/>
      <c r="E43" s="284"/>
      <c r="F43" s="287"/>
      <c r="G43" s="166" t="str">
        <f t="shared" si="0"/>
        <v/>
      </c>
      <c r="H43" s="156" t="str">
        <f>IF(OR($D43="",$E43=""),"",VLOOKUP($AG43,Mag_Req!$A$2:$J$13,5))</f>
        <v/>
      </c>
      <c r="I43" s="287"/>
      <c r="J43" s="166" t="str">
        <f t="shared" si="1"/>
        <v/>
      </c>
      <c r="K43" s="156" t="str">
        <f>IF(OR($D43="",$E43=""),"",VLOOKUP($AG43,Mag_Req!$A$2:$J$13,6))</f>
        <v/>
      </c>
      <c r="L43" s="285"/>
      <c r="M43" s="155" t="str">
        <f t="shared" si="2"/>
        <v/>
      </c>
      <c r="N43" s="156" t="str">
        <f>IF(OR($D43="",$E43=""),"",VLOOKUP($AG43,Mag_Req!$A$2:$J$13,7))</f>
        <v/>
      </c>
      <c r="O43" s="285"/>
      <c r="P43" s="155" t="str">
        <f t="shared" si="3"/>
        <v/>
      </c>
      <c r="Q43" s="156" t="str">
        <f>IF(OR($D43="",$E43=""),"",VLOOKUP($AG43,Mag_Req!$A$2:$J$13,8))</f>
        <v/>
      </c>
      <c r="R43" s="287"/>
      <c r="S43" s="166" t="str">
        <f t="shared" si="4"/>
        <v/>
      </c>
      <c r="T43" s="156" t="str">
        <f>IF(OR($D43="",$E43=""),"",VLOOKUP($AG43,Mag_Req!$A$2:$J$13,9))</f>
        <v/>
      </c>
      <c r="U43" s="157" t="str">
        <f t="shared" si="6"/>
        <v/>
      </c>
      <c r="V43" s="158" t="str">
        <f>IF(OR($D43="",$E43="",GlobalParameters!$C$12=""),"",$AC43)</f>
        <v/>
      </c>
      <c r="W43" s="159"/>
      <c r="X43" s="283"/>
      <c r="Y43" s="283"/>
      <c r="Z43" s="283"/>
      <c r="AA43" s="283"/>
      <c r="AB43" s="283"/>
      <c r="AC43" s="160" t="str">
        <f>IF(OR($D43="",$E43="",$AD43="",GlobalParameters!$C$12=""),"",IF(AND($AG43&gt;=100,$AG43&lt;300),$AD43-VLOOKUP($AG43,Mag_Req!$A$2:$J$13,10),""))</f>
        <v/>
      </c>
      <c r="AD43" s="283"/>
      <c r="AE43" s="283"/>
      <c r="AF43" s="159"/>
      <c r="AG43" s="134" t="e">
        <f>VLOOKUP($D43,Mag_Req!$M$2:$N$5,2)+VLOOKUP($E43,Mag_Req!$O$2:$P$3,2)+VLOOKUP(GlobalParameters!$C$12,Mag_Req!$Q$2:$R$4,2)</f>
        <v>#N/A</v>
      </c>
    </row>
    <row r="44" spans="1:33" x14ac:dyDescent="0.25">
      <c r="A44" s="133"/>
      <c r="B44" s="283"/>
      <c r="C44" s="283"/>
      <c r="D44" s="284"/>
      <c r="E44" s="284"/>
      <c r="F44" s="287"/>
      <c r="G44" s="166" t="str">
        <f t="shared" si="0"/>
        <v/>
      </c>
      <c r="H44" s="156" t="str">
        <f>IF(OR($D44="",$E44=""),"",VLOOKUP($AG44,Mag_Req!$A$2:$J$13,5))</f>
        <v/>
      </c>
      <c r="I44" s="287"/>
      <c r="J44" s="166" t="str">
        <f t="shared" si="1"/>
        <v/>
      </c>
      <c r="K44" s="156" t="str">
        <f>IF(OR($D44="",$E44=""),"",VLOOKUP($AG44,Mag_Req!$A$2:$J$13,6))</f>
        <v/>
      </c>
      <c r="L44" s="285"/>
      <c r="M44" s="155" t="str">
        <f t="shared" si="2"/>
        <v/>
      </c>
      <c r="N44" s="156" t="str">
        <f>IF(OR($D44="",$E44=""),"",VLOOKUP($AG44,Mag_Req!$A$2:$J$13,7))</f>
        <v/>
      </c>
      <c r="O44" s="285"/>
      <c r="P44" s="155" t="str">
        <f t="shared" si="3"/>
        <v/>
      </c>
      <c r="Q44" s="156" t="str">
        <f>IF(OR($D44="",$E44=""),"",VLOOKUP($AG44,Mag_Req!$A$2:$J$13,8))</f>
        <v/>
      </c>
      <c r="R44" s="287"/>
      <c r="S44" s="166" t="str">
        <f t="shared" si="4"/>
        <v/>
      </c>
      <c r="T44" s="156" t="str">
        <f>IF(OR($D44="",$E44=""),"",VLOOKUP($AG44,Mag_Req!$A$2:$J$13,9))</f>
        <v/>
      </c>
      <c r="U44" s="157" t="str">
        <f t="shared" si="6"/>
        <v/>
      </c>
      <c r="V44" s="158" t="str">
        <f>IF(OR($D44="",$E44="",GlobalParameters!$C$12=""),"",$AC44)</f>
        <v/>
      </c>
      <c r="W44" s="159"/>
      <c r="X44" s="283"/>
      <c r="Y44" s="283"/>
      <c r="Z44" s="283"/>
      <c r="AA44" s="283"/>
      <c r="AB44" s="283"/>
      <c r="AC44" s="160" t="str">
        <f>IF(OR($D44="",$E44="",$AD44="",GlobalParameters!$C$12=""),"",IF(AND($AG44&gt;=100,$AG44&lt;300),$AD44-VLOOKUP($AG44,Mag_Req!$A$2:$J$13,10),""))</f>
        <v/>
      </c>
      <c r="AD44" s="283"/>
      <c r="AE44" s="283"/>
      <c r="AF44" s="159"/>
      <c r="AG44" s="134" t="e">
        <f>VLOOKUP($D44,Mag_Req!$M$2:$N$5,2)+VLOOKUP($E44,Mag_Req!$O$2:$P$3,2)+VLOOKUP(GlobalParameters!$C$12,Mag_Req!$Q$2:$R$4,2)</f>
        <v>#N/A</v>
      </c>
    </row>
    <row r="45" spans="1:33" x14ac:dyDescent="0.25">
      <c r="A45" s="133"/>
      <c r="B45" s="283"/>
      <c r="C45" s="283"/>
      <c r="D45" s="284"/>
      <c r="E45" s="284"/>
      <c r="F45" s="287"/>
      <c r="G45" s="166" t="str">
        <f t="shared" si="0"/>
        <v/>
      </c>
      <c r="H45" s="156" t="str">
        <f>IF(OR($D45="",$E45=""),"",VLOOKUP($AG45,Mag_Req!$A$2:$J$13,5))</f>
        <v/>
      </c>
      <c r="I45" s="287"/>
      <c r="J45" s="166" t="str">
        <f t="shared" si="1"/>
        <v/>
      </c>
      <c r="K45" s="156" t="str">
        <f>IF(OR($D45="",$E45=""),"",VLOOKUP($AG45,Mag_Req!$A$2:$J$13,6))</f>
        <v/>
      </c>
      <c r="L45" s="285"/>
      <c r="M45" s="155" t="str">
        <f t="shared" si="2"/>
        <v/>
      </c>
      <c r="N45" s="156" t="str">
        <f>IF(OR($D45="",$E45=""),"",VLOOKUP($AG45,Mag_Req!$A$2:$J$13,7))</f>
        <v/>
      </c>
      <c r="O45" s="285"/>
      <c r="P45" s="155" t="str">
        <f t="shared" si="3"/>
        <v/>
      </c>
      <c r="Q45" s="156" t="str">
        <f>IF(OR($D45="",$E45=""),"",VLOOKUP($AG45,Mag_Req!$A$2:$J$13,8))</f>
        <v/>
      </c>
      <c r="R45" s="287"/>
      <c r="S45" s="166" t="str">
        <f t="shared" si="4"/>
        <v/>
      </c>
      <c r="T45" s="156" t="str">
        <f>IF(OR($D45="",$E45=""),"",VLOOKUP($AG45,Mag_Req!$A$2:$J$13,9))</f>
        <v/>
      </c>
      <c r="U45" s="157" t="str">
        <f t="shared" si="6"/>
        <v/>
      </c>
      <c r="V45" s="158" t="str">
        <f>IF(OR($D45="",$E45="",GlobalParameters!$C$12=""),"",$AC45)</f>
        <v/>
      </c>
      <c r="W45" s="159"/>
      <c r="X45" s="283"/>
      <c r="Y45" s="283"/>
      <c r="Z45" s="283"/>
      <c r="AA45" s="283"/>
      <c r="AB45" s="283"/>
      <c r="AC45" s="160" t="str">
        <f>IF(OR($D45="",$E45="",$AD45="",GlobalParameters!$C$12=""),"",IF(AND($AG45&gt;=100,$AG45&lt;300),$AD45-VLOOKUP($AG45,Mag_Req!$A$2:$J$13,10),""))</f>
        <v/>
      </c>
      <c r="AD45" s="283"/>
      <c r="AE45" s="283"/>
      <c r="AF45" s="159"/>
      <c r="AG45" s="134" t="e">
        <f>VLOOKUP($D45,Mag_Req!$M$2:$N$5,2)+VLOOKUP($E45,Mag_Req!$O$2:$P$3,2)+VLOOKUP(GlobalParameters!$C$12,Mag_Req!$Q$2:$R$4,2)</f>
        <v>#N/A</v>
      </c>
    </row>
    <row r="46" spans="1:33" x14ac:dyDescent="0.25">
      <c r="A46" s="133"/>
      <c r="B46" s="283"/>
      <c r="C46" s="283"/>
      <c r="D46" s="284"/>
      <c r="E46" s="284"/>
      <c r="F46" s="287"/>
      <c r="G46" s="166" t="str">
        <f t="shared" si="0"/>
        <v/>
      </c>
      <c r="H46" s="156" t="str">
        <f>IF(OR($D46="",$E46=""),"",VLOOKUP($AG46,Mag_Req!$A$2:$J$13,5))</f>
        <v/>
      </c>
      <c r="I46" s="287"/>
      <c r="J46" s="166" t="str">
        <f t="shared" si="1"/>
        <v/>
      </c>
      <c r="K46" s="156" t="str">
        <f>IF(OR($D46="",$E46=""),"",VLOOKUP($AG46,Mag_Req!$A$2:$J$13,6))</f>
        <v/>
      </c>
      <c r="L46" s="285"/>
      <c r="M46" s="155" t="str">
        <f t="shared" si="2"/>
        <v/>
      </c>
      <c r="N46" s="156" t="str">
        <f>IF(OR($D46="",$E46=""),"",VLOOKUP($AG46,Mag_Req!$A$2:$J$13,7))</f>
        <v/>
      </c>
      <c r="O46" s="285"/>
      <c r="P46" s="155" t="str">
        <f t="shared" si="3"/>
        <v/>
      </c>
      <c r="Q46" s="156" t="str">
        <f>IF(OR($D46="",$E46=""),"",VLOOKUP($AG46,Mag_Req!$A$2:$J$13,8))</f>
        <v/>
      </c>
      <c r="R46" s="287"/>
      <c r="S46" s="166" t="str">
        <f t="shared" si="4"/>
        <v/>
      </c>
      <c r="T46" s="156" t="str">
        <f>IF(OR($D46="",$E46=""),"",VLOOKUP($AG46,Mag_Req!$A$2:$J$13,9))</f>
        <v/>
      </c>
      <c r="U46" s="157" t="str">
        <f t="shared" si="6"/>
        <v/>
      </c>
      <c r="V46" s="158" t="str">
        <f>IF(OR($D46="",$E46="",GlobalParameters!$C$12=""),"",$AC46)</f>
        <v/>
      </c>
      <c r="W46" s="159"/>
      <c r="X46" s="283"/>
      <c r="Y46" s="283"/>
      <c r="Z46" s="283"/>
      <c r="AA46" s="283"/>
      <c r="AB46" s="283"/>
      <c r="AC46" s="160" t="str">
        <f>IF(OR($D46="",$E46="",$AD46="",GlobalParameters!$C$12=""),"",IF(AND($AG46&gt;=100,$AG46&lt;300),$AD46-VLOOKUP($AG46,Mag_Req!$A$2:$J$13,10),""))</f>
        <v/>
      </c>
      <c r="AD46" s="283"/>
      <c r="AE46" s="283"/>
      <c r="AF46" s="159"/>
      <c r="AG46" s="134" t="e">
        <f>VLOOKUP($D46,Mag_Req!$M$2:$N$5,2)+VLOOKUP($E46,Mag_Req!$O$2:$P$3,2)+VLOOKUP(GlobalParameters!$C$12,Mag_Req!$Q$2:$R$4,2)</f>
        <v>#N/A</v>
      </c>
    </row>
    <row r="47" spans="1:33" x14ac:dyDescent="0.25">
      <c r="A47" s="133"/>
      <c r="B47" s="283"/>
      <c r="C47" s="283"/>
      <c r="D47" s="284"/>
      <c r="E47" s="284"/>
      <c r="F47" s="287"/>
      <c r="G47" s="166" t="str">
        <f t="shared" si="0"/>
        <v/>
      </c>
      <c r="H47" s="156" t="str">
        <f>IF(OR($D47="",$E47=""),"",VLOOKUP($AG47,Mag_Req!$A$2:$J$13,5))</f>
        <v/>
      </c>
      <c r="I47" s="287"/>
      <c r="J47" s="166" t="str">
        <f t="shared" si="1"/>
        <v/>
      </c>
      <c r="K47" s="156" t="str">
        <f>IF(OR($D47="",$E47=""),"",VLOOKUP($AG47,Mag_Req!$A$2:$J$13,6))</f>
        <v/>
      </c>
      <c r="L47" s="285"/>
      <c r="M47" s="155" t="str">
        <f t="shared" si="2"/>
        <v/>
      </c>
      <c r="N47" s="156" t="str">
        <f>IF(OR($D47="",$E47=""),"",VLOOKUP($AG47,Mag_Req!$A$2:$J$13,7))</f>
        <v/>
      </c>
      <c r="O47" s="285"/>
      <c r="P47" s="155" t="str">
        <f t="shared" si="3"/>
        <v/>
      </c>
      <c r="Q47" s="156" t="str">
        <f>IF(OR($D47="",$E47=""),"",VLOOKUP($AG47,Mag_Req!$A$2:$J$13,8))</f>
        <v/>
      </c>
      <c r="R47" s="287"/>
      <c r="S47" s="166" t="str">
        <f t="shared" si="4"/>
        <v/>
      </c>
      <c r="T47" s="156" t="str">
        <f>IF(OR($D47="",$E47=""),"",VLOOKUP($AG47,Mag_Req!$A$2:$J$13,9))</f>
        <v/>
      </c>
      <c r="U47" s="157" t="str">
        <f t="shared" si="6"/>
        <v/>
      </c>
      <c r="V47" s="158" t="str">
        <f>IF(OR($D47="",$E47="",GlobalParameters!$C$12=""),"",$AC47)</f>
        <v/>
      </c>
      <c r="W47" s="159"/>
      <c r="X47" s="283"/>
      <c r="Y47" s="283"/>
      <c r="Z47" s="283"/>
      <c r="AA47" s="283"/>
      <c r="AB47" s="283"/>
      <c r="AC47" s="160" t="str">
        <f>IF(OR($D47="",$E47="",$AD47="",GlobalParameters!$C$12=""),"",IF(AND($AG47&gt;=100,$AG47&lt;300),$AD47-VLOOKUP($AG47,Mag_Req!$A$2:$J$13,10),""))</f>
        <v/>
      </c>
      <c r="AD47" s="283"/>
      <c r="AE47" s="283"/>
      <c r="AF47" s="159"/>
      <c r="AG47" s="134" t="e">
        <f>VLOOKUP($D47,Mag_Req!$M$2:$N$5,2)+VLOOKUP($E47,Mag_Req!$O$2:$P$3,2)+VLOOKUP(GlobalParameters!$C$12,Mag_Req!$Q$2:$R$4,2)</f>
        <v>#N/A</v>
      </c>
    </row>
    <row r="48" spans="1:33" x14ac:dyDescent="0.25">
      <c r="A48" s="133"/>
      <c r="B48" s="283"/>
      <c r="C48" s="283"/>
      <c r="D48" s="284"/>
      <c r="E48" s="284"/>
      <c r="F48" s="287"/>
      <c r="G48" s="166" t="str">
        <f t="shared" si="0"/>
        <v/>
      </c>
      <c r="H48" s="156" t="str">
        <f>IF(OR($D48="",$E48=""),"",VLOOKUP($AG48,Mag_Req!$A$2:$J$13,5))</f>
        <v/>
      </c>
      <c r="I48" s="287"/>
      <c r="J48" s="166" t="str">
        <f t="shared" si="1"/>
        <v/>
      </c>
      <c r="K48" s="156" t="str">
        <f>IF(OR($D48="",$E48=""),"",VLOOKUP($AG48,Mag_Req!$A$2:$J$13,6))</f>
        <v/>
      </c>
      <c r="L48" s="285"/>
      <c r="M48" s="155" t="str">
        <f t="shared" si="2"/>
        <v/>
      </c>
      <c r="N48" s="156" t="str">
        <f>IF(OR($D48="",$E48=""),"",VLOOKUP($AG48,Mag_Req!$A$2:$J$13,7))</f>
        <v/>
      </c>
      <c r="O48" s="285"/>
      <c r="P48" s="155" t="str">
        <f t="shared" si="3"/>
        <v/>
      </c>
      <c r="Q48" s="156" t="str">
        <f>IF(OR($D48="",$E48=""),"",VLOOKUP($AG48,Mag_Req!$A$2:$J$13,8))</f>
        <v/>
      </c>
      <c r="R48" s="287"/>
      <c r="S48" s="166" t="str">
        <f t="shared" si="4"/>
        <v/>
      </c>
      <c r="T48" s="156" t="str">
        <f>IF(OR($D48="",$E48=""),"",VLOOKUP($AG48,Mag_Req!$A$2:$J$13,9))</f>
        <v/>
      </c>
      <c r="U48" s="157" t="str">
        <f t="shared" si="6"/>
        <v/>
      </c>
      <c r="V48" s="158" t="str">
        <f>IF(OR($D48="",$E48="",GlobalParameters!$C$12=""),"",$AC48)</f>
        <v/>
      </c>
      <c r="W48" s="159"/>
      <c r="X48" s="283"/>
      <c r="Y48" s="283"/>
      <c r="Z48" s="283"/>
      <c r="AA48" s="283"/>
      <c r="AB48" s="283"/>
      <c r="AC48" s="160" t="str">
        <f>IF(OR($D48="",$E48="",$AD48="",GlobalParameters!$C$12=""),"",IF(AND($AG48&gt;=100,$AG48&lt;300),$AD48-VLOOKUP($AG48,Mag_Req!$A$2:$J$13,10),""))</f>
        <v/>
      </c>
      <c r="AD48" s="283"/>
      <c r="AE48" s="283"/>
      <c r="AF48" s="159"/>
      <c r="AG48" s="134" t="e">
        <f>VLOOKUP($D48,Mag_Req!$M$2:$N$5,2)+VLOOKUP($E48,Mag_Req!$O$2:$P$3,2)+VLOOKUP(GlobalParameters!$C$12,Mag_Req!$Q$2:$R$4,2)</f>
        <v>#N/A</v>
      </c>
    </row>
    <row r="49" spans="1:33" x14ac:dyDescent="0.25">
      <c r="A49" s="133"/>
      <c r="B49" s="283"/>
      <c r="C49" s="283"/>
      <c r="D49" s="284"/>
      <c r="E49" s="284"/>
      <c r="F49" s="287"/>
      <c r="G49" s="166" t="str">
        <f t="shared" si="0"/>
        <v/>
      </c>
      <c r="H49" s="156" t="str">
        <f>IF(OR($D49="",$E49=""),"",VLOOKUP($AG49,Mag_Req!$A$2:$J$13,5))</f>
        <v/>
      </c>
      <c r="I49" s="287"/>
      <c r="J49" s="166" t="str">
        <f t="shared" si="1"/>
        <v/>
      </c>
      <c r="K49" s="156" t="str">
        <f>IF(OR($D49="",$E49=""),"",VLOOKUP($AG49,Mag_Req!$A$2:$J$13,6))</f>
        <v/>
      </c>
      <c r="L49" s="285"/>
      <c r="M49" s="155" t="str">
        <f t="shared" si="2"/>
        <v/>
      </c>
      <c r="N49" s="156" t="str">
        <f>IF(OR($D49="",$E49=""),"",VLOOKUP($AG49,Mag_Req!$A$2:$J$13,7))</f>
        <v/>
      </c>
      <c r="O49" s="285"/>
      <c r="P49" s="155" t="str">
        <f t="shared" si="3"/>
        <v/>
      </c>
      <c r="Q49" s="156" t="str">
        <f>IF(OR($D49="",$E49=""),"",VLOOKUP($AG49,Mag_Req!$A$2:$J$13,8))</f>
        <v/>
      </c>
      <c r="R49" s="287"/>
      <c r="S49" s="166" t="str">
        <f t="shared" si="4"/>
        <v/>
      </c>
      <c r="T49" s="156" t="str">
        <f>IF(OR($D49="",$E49=""),"",VLOOKUP($AG49,Mag_Req!$A$2:$J$13,9))</f>
        <v/>
      </c>
      <c r="U49" s="157" t="str">
        <f t="shared" si="6"/>
        <v/>
      </c>
      <c r="V49" s="158" t="str">
        <f>IF(OR($D49="",$E49="",GlobalParameters!$C$12=""),"",$AC49)</f>
        <v/>
      </c>
      <c r="W49" s="159"/>
      <c r="X49" s="283"/>
      <c r="Y49" s="283"/>
      <c r="Z49" s="283"/>
      <c r="AA49" s="283"/>
      <c r="AB49" s="283"/>
      <c r="AC49" s="160" t="str">
        <f>IF(OR($D49="",$E49="",$AD49="",GlobalParameters!$C$12=""),"",IF(AND($AG49&gt;=100,$AG49&lt;300),$AD49-VLOOKUP($AG49,Mag_Req!$A$2:$J$13,10),""))</f>
        <v/>
      </c>
      <c r="AD49" s="283"/>
      <c r="AE49" s="283"/>
      <c r="AF49" s="159"/>
      <c r="AG49" s="134" t="e">
        <f>VLOOKUP($D49,Mag_Req!$M$2:$N$5,2)+VLOOKUP($E49,Mag_Req!$O$2:$P$3,2)+VLOOKUP(GlobalParameters!$C$12,Mag_Req!$Q$2:$R$4,2)</f>
        <v>#N/A</v>
      </c>
    </row>
    <row r="50" spans="1:33" x14ac:dyDescent="0.25">
      <c r="A50" s="133"/>
      <c r="B50" s="283"/>
      <c r="C50" s="283"/>
      <c r="D50" s="284"/>
      <c r="E50" s="284"/>
      <c r="F50" s="287"/>
      <c r="G50" s="166" t="str">
        <f t="shared" si="0"/>
        <v/>
      </c>
      <c r="H50" s="156" t="str">
        <f>IF(OR($D50="",$E50=""),"",VLOOKUP($AG50,Mag_Req!$A$2:$J$13,5))</f>
        <v/>
      </c>
      <c r="I50" s="287"/>
      <c r="J50" s="166" t="str">
        <f t="shared" si="1"/>
        <v/>
      </c>
      <c r="K50" s="156" t="str">
        <f>IF(OR($D50="",$E50=""),"",VLOOKUP($AG50,Mag_Req!$A$2:$J$13,6))</f>
        <v/>
      </c>
      <c r="L50" s="285"/>
      <c r="M50" s="155" t="str">
        <f t="shared" si="2"/>
        <v/>
      </c>
      <c r="N50" s="156" t="str">
        <f>IF(OR($D50="",$E50=""),"",VLOOKUP($AG50,Mag_Req!$A$2:$J$13,7))</f>
        <v/>
      </c>
      <c r="O50" s="285"/>
      <c r="P50" s="155" t="str">
        <f t="shared" si="3"/>
        <v/>
      </c>
      <c r="Q50" s="156" t="str">
        <f>IF(OR($D50="",$E50=""),"",VLOOKUP($AG50,Mag_Req!$A$2:$J$13,8))</f>
        <v/>
      </c>
      <c r="R50" s="287"/>
      <c r="S50" s="166" t="str">
        <f t="shared" si="4"/>
        <v/>
      </c>
      <c r="T50" s="156" t="str">
        <f>IF(OR($D50="",$E50=""),"",VLOOKUP($AG50,Mag_Req!$A$2:$J$13,9))</f>
        <v/>
      </c>
      <c r="U50" s="157" t="str">
        <f t="shared" si="6"/>
        <v/>
      </c>
      <c r="V50" s="158" t="str">
        <f>IF(OR($D50="",$E50="",GlobalParameters!$C$12=""),"",$AC50)</f>
        <v/>
      </c>
      <c r="W50" s="159"/>
      <c r="X50" s="283"/>
      <c r="Y50" s="283"/>
      <c r="Z50" s="283"/>
      <c r="AA50" s="283"/>
      <c r="AB50" s="283"/>
      <c r="AC50" s="160" t="str">
        <f>IF(OR($D50="",$E50="",$AD50="",GlobalParameters!$C$12=""),"",IF(AND($AG50&gt;=100,$AG50&lt;300),$AD50-VLOOKUP($AG50,Mag_Req!$A$2:$J$13,10),""))</f>
        <v/>
      </c>
      <c r="AD50" s="283"/>
      <c r="AE50" s="283"/>
      <c r="AF50" s="159"/>
      <c r="AG50" s="134" t="e">
        <f>VLOOKUP($D50,Mag_Req!$M$2:$N$5,2)+VLOOKUP($E50,Mag_Req!$O$2:$P$3,2)+VLOOKUP(GlobalParameters!$C$12,Mag_Req!$Q$2:$R$4,2)</f>
        <v>#N/A</v>
      </c>
    </row>
    <row r="51" spans="1:33" x14ac:dyDescent="0.25">
      <c r="A51" s="133"/>
      <c r="B51" s="283"/>
      <c r="C51" s="283"/>
      <c r="D51" s="284"/>
      <c r="E51" s="284"/>
      <c r="F51" s="287"/>
      <c r="G51" s="166" t="str">
        <f t="shared" si="0"/>
        <v/>
      </c>
      <c r="H51" s="156" t="str">
        <f>IF(OR($D51="",$E51=""),"",VLOOKUP($AG51,Mag_Req!$A$2:$J$13,5))</f>
        <v/>
      </c>
      <c r="I51" s="287"/>
      <c r="J51" s="166" t="str">
        <f t="shared" si="1"/>
        <v/>
      </c>
      <c r="K51" s="156" t="str">
        <f>IF(OR($D51="",$E51=""),"",VLOOKUP($AG51,Mag_Req!$A$2:$J$13,6))</f>
        <v/>
      </c>
      <c r="L51" s="285"/>
      <c r="M51" s="155" t="str">
        <f t="shared" si="2"/>
        <v/>
      </c>
      <c r="N51" s="156" t="str">
        <f>IF(OR($D51="",$E51=""),"",VLOOKUP($AG51,Mag_Req!$A$2:$J$13,7))</f>
        <v/>
      </c>
      <c r="O51" s="285"/>
      <c r="P51" s="155" t="str">
        <f t="shared" si="3"/>
        <v/>
      </c>
      <c r="Q51" s="156" t="str">
        <f>IF(OR($D51="",$E51=""),"",VLOOKUP($AG51,Mag_Req!$A$2:$J$13,8))</f>
        <v/>
      </c>
      <c r="R51" s="287"/>
      <c r="S51" s="166" t="str">
        <f t="shared" si="4"/>
        <v/>
      </c>
      <c r="T51" s="156" t="str">
        <f>IF(OR($D51="",$E51=""),"",VLOOKUP($AG51,Mag_Req!$A$2:$J$13,9))</f>
        <v/>
      </c>
      <c r="U51" s="157" t="str">
        <f t="shared" si="6"/>
        <v/>
      </c>
      <c r="V51" s="158" t="str">
        <f>IF(OR($D51="",$E51="",GlobalParameters!$C$12=""),"",$AC51)</f>
        <v/>
      </c>
      <c r="W51" s="159"/>
      <c r="X51" s="283"/>
      <c r="Y51" s="283"/>
      <c r="Z51" s="283"/>
      <c r="AA51" s="283"/>
      <c r="AB51" s="283"/>
      <c r="AC51" s="160" t="str">
        <f>IF(OR($D51="",$E51="",$AD51="",GlobalParameters!$C$12=""),"",IF(AND($AG51&gt;=100,$AG51&lt;300),$AD51-VLOOKUP($AG51,Mag_Req!$A$2:$J$13,10),""))</f>
        <v/>
      </c>
      <c r="AD51" s="283"/>
      <c r="AE51" s="283"/>
      <c r="AF51" s="159"/>
      <c r="AG51" s="134" t="e">
        <f>VLOOKUP($D51,Mag_Req!$M$2:$N$5,2)+VLOOKUP($E51,Mag_Req!$O$2:$P$3,2)+VLOOKUP(GlobalParameters!$C$12,Mag_Req!$Q$2:$R$4,2)</f>
        <v>#N/A</v>
      </c>
    </row>
    <row r="52" spans="1:33" x14ac:dyDescent="0.25">
      <c r="A52" s="133"/>
      <c r="B52" s="283"/>
      <c r="C52" s="283"/>
      <c r="D52" s="284"/>
      <c r="E52" s="284"/>
      <c r="F52" s="287"/>
      <c r="G52" s="166" t="str">
        <f t="shared" si="0"/>
        <v/>
      </c>
      <c r="H52" s="156" t="str">
        <f>IF(OR($D52="",$E52=""),"",VLOOKUP($AG52,Mag_Req!$A$2:$J$13,5))</f>
        <v/>
      </c>
      <c r="I52" s="287"/>
      <c r="J52" s="166" t="str">
        <f t="shared" si="1"/>
        <v/>
      </c>
      <c r="K52" s="156" t="str">
        <f>IF(OR($D52="",$E52=""),"",VLOOKUP($AG52,Mag_Req!$A$2:$J$13,6))</f>
        <v/>
      </c>
      <c r="L52" s="285"/>
      <c r="M52" s="155" t="str">
        <f t="shared" si="2"/>
        <v/>
      </c>
      <c r="N52" s="156" t="str">
        <f>IF(OR($D52="",$E52=""),"",VLOOKUP($AG52,Mag_Req!$A$2:$J$13,7))</f>
        <v/>
      </c>
      <c r="O52" s="285"/>
      <c r="P52" s="155" t="str">
        <f t="shared" si="3"/>
        <v/>
      </c>
      <c r="Q52" s="156" t="str">
        <f>IF(OR($D52="",$E52=""),"",VLOOKUP($AG52,Mag_Req!$A$2:$J$13,8))</f>
        <v/>
      </c>
      <c r="R52" s="287"/>
      <c r="S52" s="166" t="str">
        <f t="shared" si="4"/>
        <v/>
      </c>
      <c r="T52" s="156" t="str">
        <f>IF(OR($D52="",$E52=""),"",VLOOKUP($AG52,Mag_Req!$A$2:$J$13,9))</f>
        <v/>
      </c>
      <c r="U52" s="157" t="str">
        <f t="shared" si="6"/>
        <v/>
      </c>
      <c r="V52" s="158" t="str">
        <f>IF(OR($D52="",$E52="",GlobalParameters!$C$12=""),"",$AC52)</f>
        <v/>
      </c>
      <c r="W52" s="159"/>
      <c r="X52" s="283"/>
      <c r="Y52" s="283"/>
      <c r="Z52" s="283"/>
      <c r="AA52" s="283"/>
      <c r="AB52" s="283"/>
      <c r="AC52" s="160" t="str">
        <f>IF(OR($D52="",$E52="",$AD52="",GlobalParameters!$C$12=""),"",IF(AND($AG52&gt;=100,$AG52&lt;300),$AD52-VLOOKUP($AG52,Mag_Req!$A$2:$J$13,10),""))</f>
        <v/>
      </c>
      <c r="AD52" s="283"/>
      <c r="AE52" s="283"/>
      <c r="AF52" s="159"/>
      <c r="AG52" s="134" t="e">
        <f>VLOOKUP($D52,Mag_Req!$M$2:$N$5,2)+VLOOKUP($E52,Mag_Req!$O$2:$P$3,2)+VLOOKUP(GlobalParameters!$C$12,Mag_Req!$Q$2:$R$4,2)</f>
        <v>#N/A</v>
      </c>
    </row>
    <row r="53" spans="1:33" x14ac:dyDescent="0.25">
      <c r="A53" s="133"/>
      <c r="B53" s="283"/>
      <c r="C53" s="283"/>
      <c r="D53" s="284"/>
      <c r="E53" s="284"/>
      <c r="F53" s="287"/>
      <c r="G53" s="166" t="str">
        <f t="shared" si="0"/>
        <v/>
      </c>
      <c r="H53" s="156" t="str">
        <f>IF(OR($D53="",$E53=""),"",VLOOKUP($AG53,Mag_Req!$A$2:$J$13,5))</f>
        <v/>
      </c>
      <c r="I53" s="287"/>
      <c r="J53" s="166" t="str">
        <f t="shared" si="1"/>
        <v/>
      </c>
      <c r="K53" s="156" t="str">
        <f>IF(OR($D53="",$E53=""),"",VLOOKUP($AG53,Mag_Req!$A$2:$J$13,6))</f>
        <v/>
      </c>
      <c r="L53" s="285"/>
      <c r="M53" s="155" t="str">
        <f t="shared" si="2"/>
        <v/>
      </c>
      <c r="N53" s="156" t="str">
        <f>IF(OR($D53="",$E53=""),"",VLOOKUP($AG53,Mag_Req!$A$2:$J$13,7))</f>
        <v/>
      </c>
      <c r="O53" s="285"/>
      <c r="P53" s="155" t="str">
        <f t="shared" si="3"/>
        <v/>
      </c>
      <c r="Q53" s="156" t="str">
        <f>IF(OR($D53="",$E53=""),"",VLOOKUP($AG53,Mag_Req!$A$2:$J$13,8))</f>
        <v/>
      </c>
      <c r="R53" s="287"/>
      <c r="S53" s="166" t="str">
        <f t="shared" si="4"/>
        <v/>
      </c>
      <c r="T53" s="156" t="str">
        <f>IF(OR($D53="",$E53=""),"",VLOOKUP($AG53,Mag_Req!$A$2:$J$13,9))</f>
        <v/>
      </c>
      <c r="U53" s="157" t="str">
        <f t="shared" si="6"/>
        <v/>
      </c>
      <c r="V53" s="158" t="str">
        <f>IF(OR($D53="",$E53="",GlobalParameters!$C$12=""),"",$AC53)</f>
        <v/>
      </c>
      <c r="W53" s="159"/>
      <c r="X53" s="283"/>
      <c r="Y53" s="283"/>
      <c r="Z53" s="283"/>
      <c r="AA53" s="283"/>
      <c r="AB53" s="283"/>
      <c r="AC53" s="160" t="str">
        <f>IF(OR($D53="",$E53="",$AD53="",GlobalParameters!$C$12=""),"",IF(AND($AG53&gt;=100,$AG53&lt;300),$AD53-VLOOKUP($AG53,Mag_Req!$A$2:$J$13,10),""))</f>
        <v/>
      </c>
      <c r="AD53" s="283"/>
      <c r="AE53" s="283"/>
      <c r="AF53" s="159"/>
      <c r="AG53" s="134" t="e">
        <f>VLOOKUP($D53,Mag_Req!$M$2:$N$5,2)+VLOOKUP($E53,Mag_Req!$O$2:$P$3,2)+VLOOKUP(GlobalParameters!$C$12,Mag_Req!$Q$2:$R$4,2)</f>
        <v>#N/A</v>
      </c>
    </row>
    <row r="54" spans="1:33" x14ac:dyDescent="0.25">
      <c r="A54" s="133"/>
      <c r="B54" s="283"/>
      <c r="C54" s="283"/>
      <c r="D54" s="284"/>
      <c r="E54" s="284"/>
      <c r="F54" s="287"/>
      <c r="G54" s="166" t="str">
        <f t="shared" si="0"/>
        <v/>
      </c>
      <c r="H54" s="156" t="str">
        <f>IF(OR($D54="",$E54=""),"",VLOOKUP($AG54,Mag_Req!$A$2:$J$13,5))</f>
        <v/>
      </c>
      <c r="I54" s="287"/>
      <c r="J54" s="166" t="str">
        <f t="shared" si="1"/>
        <v/>
      </c>
      <c r="K54" s="156" t="str">
        <f>IF(OR($D54="",$E54=""),"",VLOOKUP($AG54,Mag_Req!$A$2:$J$13,6))</f>
        <v/>
      </c>
      <c r="L54" s="285"/>
      <c r="M54" s="155" t="str">
        <f t="shared" si="2"/>
        <v/>
      </c>
      <c r="N54" s="156" t="str">
        <f>IF(OR($D54="",$E54=""),"",VLOOKUP($AG54,Mag_Req!$A$2:$J$13,7))</f>
        <v/>
      </c>
      <c r="O54" s="285"/>
      <c r="P54" s="155" t="str">
        <f t="shared" si="3"/>
        <v/>
      </c>
      <c r="Q54" s="156" t="str">
        <f>IF(OR($D54="",$E54=""),"",VLOOKUP($AG54,Mag_Req!$A$2:$J$13,8))</f>
        <v/>
      </c>
      <c r="R54" s="287"/>
      <c r="S54" s="166" t="str">
        <f t="shared" si="4"/>
        <v/>
      </c>
      <c r="T54" s="156" t="str">
        <f>IF(OR($D54="",$E54=""),"",VLOOKUP($AG54,Mag_Req!$A$2:$J$13,9))</f>
        <v/>
      </c>
      <c r="U54" s="157" t="str">
        <f t="shared" si="6"/>
        <v/>
      </c>
      <c r="V54" s="158" t="str">
        <f>IF(OR($D54="",$E54="",GlobalParameters!$C$12=""),"",$AC54)</f>
        <v/>
      </c>
      <c r="W54" s="159"/>
      <c r="X54" s="283"/>
      <c r="Y54" s="283"/>
      <c r="Z54" s="283"/>
      <c r="AA54" s="283"/>
      <c r="AB54" s="283"/>
      <c r="AC54" s="160" t="str">
        <f>IF(OR($D54="",$E54="",$AD54="",GlobalParameters!$C$12=""),"",IF(AND($AG54&gt;=100,$AG54&lt;300),$AD54-VLOOKUP($AG54,Mag_Req!$A$2:$J$13,10),""))</f>
        <v/>
      </c>
      <c r="AD54" s="283"/>
      <c r="AE54" s="283"/>
      <c r="AF54" s="159"/>
      <c r="AG54" s="134" t="e">
        <f>VLOOKUP($D54,Mag_Req!$M$2:$N$5,2)+VLOOKUP($E54,Mag_Req!$O$2:$P$3,2)+VLOOKUP(GlobalParameters!$C$12,Mag_Req!$Q$2:$R$4,2)</f>
        <v>#N/A</v>
      </c>
    </row>
    <row r="55" spans="1:33" x14ac:dyDescent="0.25">
      <c r="A55" s="133"/>
      <c r="B55" s="283"/>
      <c r="C55" s="283"/>
      <c r="D55" s="284"/>
      <c r="E55" s="284"/>
      <c r="F55" s="287"/>
      <c r="G55" s="166" t="str">
        <f t="shared" si="0"/>
        <v/>
      </c>
      <c r="H55" s="156" t="str">
        <f>IF(OR($D55="",$E55=""),"",VLOOKUP($AG55,Mag_Req!$A$2:$J$13,5))</f>
        <v/>
      </c>
      <c r="I55" s="287"/>
      <c r="J55" s="166" t="str">
        <f t="shared" si="1"/>
        <v/>
      </c>
      <c r="K55" s="156" t="str">
        <f>IF(OR($D55="",$E55=""),"",VLOOKUP($AG55,Mag_Req!$A$2:$J$13,6))</f>
        <v/>
      </c>
      <c r="L55" s="285"/>
      <c r="M55" s="155" t="str">
        <f t="shared" si="2"/>
        <v/>
      </c>
      <c r="N55" s="156" t="str">
        <f>IF(OR($D55="",$E55=""),"",VLOOKUP($AG55,Mag_Req!$A$2:$J$13,7))</f>
        <v/>
      </c>
      <c r="O55" s="285"/>
      <c r="P55" s="155" t="str">
        <f t="shared" si="3"/>
        <v/>
      </c>
      <c r="Q55" s="156" t="str">
        <f>IF(OR($D55="",$E55=""),"",VLOOKUP($AG55,Mag_Req!$A$2:$J$13,8))</f>
        <v/>
      </c>
      <c r="R55" s="287"/>
      <c r="S55" s="166" t="str">
        <f t="shared" si="4"/>
        <v/>
      </c>
      <c r="T55" s="156" t="str">
        <f>IF(OR($D55="",$E55=""),"",VLOOKUP($AG55,Mag_Req!$A$2:$J$13,9))</f>
        <v/>
      </c>
      <c r="U55" s="157" t="str">
        <f t="shared" si="6"/>
        <v/>
      </c>
      <c r="V55" s="158" t="str">
        <f>IF(OR($D55="",$E55="",GlobalParameters!$C$12=""),"",$AC55)</f>
        <v/>
      </c>
      <c r="W55" s="159"/>
      <c r="X55" s="283"/>
      <c r="Y55" s="283"/>
      <c r="Z55" s="283"/>
      <c r="AA55" s="283"/>
      <c r="AB55" s="283"/>
      <c r="AC55" s="160" t="str">
        <f>IF(OR($D55="",$E55="",$AD55="",GlobalParameters!$C$12=""),"",IF(AND($AG55&gt;=100,$AG55&lt;300),$AD55-VLOOKUP($AG55,Mag_Req!$A$2:$J$13,10),""))</f>
        <v/>
      </c>
      <c r="AD55" s="283"/>
      <c r="AE55" s="283"/>
      <c r="AF55" s="159"/>
      <c r="AG55" s="134" t="e">
        <f>VLOOKUP($D55,Mag_Req!$M$2:$N$5,2)+VLOOKUP($E55,Mag_Req!$O$2:$P$3,2)+VLOOKUP(GlobalParameters!$C$12,Mag_Req!$Q$2:$R$4,2)</f>
        <v>#N/A</v>
      </c>
    </row>
    <row r="56" spans="1:33" x14ac:dyDescent="0.25">
      <c r="A56" s="133"/>
      <c r="B56" s="283"/>
      <c r="C56" s="283"/>
      <c r="D56" s="284"/>
      <c r="E56" s="284"/>
      <c r="F56" s="287"/>
      <c r="G56" s="166" t="str">
        <f t="shared" si="0"/>
        <v/>
      </c>
      <c r="H56" s="156" t="str">
        <f>IF(OR($D56="",$E56=""),"",VLOOKUP($AG56,Mag_Req!$A$2:$J$13,5))</f>
        <v/>
      </c>
      <c r="I56" s="287"/>
      <c r="J56" s="166" t="str">
        <f t="shared" si="1"/>
        <v/>
      </c>
      <c r="K56" s="156" t="str">
        <f>IF(OR($D56="",$E56=""),"",VLOOKUP($AG56,Mag_Req!$A$2:$J$13,6))</f>
        <v/>
      </c>
      <c r="L56" s="285"/>
      <c r="M56" s="155" t="str">
        <f t="shared" si="2"/>
        <v/>
      </c>
      <c r="N56" s="156" t="str">
        <f>IF(OR($D56="",$E56=""),"",VLOOKUP($AG56,Mag_Req!$A$2:$J$13,7))</f>
        <v/>
      </c>
      <c r="O56" s="285"/>
      <c r="P56" s="155" t="str">
        <f t="shared" si="3"/>
        <v/>
      </c>
      <c r="Q56" s="156" t="str">
        <f>IF(OR($D56="",$E56=""),"",VLOOKUP($AG56,Mag_Req!$A$2:$J$13,8))</f>
        <v/>
      </c>
      <c r="R56" s="287"/>
      <c r="S56" s="166" t="str">
        <f t="shared" si="4"/>
        <v/>
      </c>
      <c r="T56" s="156" t="str">
        <f>IF(OR($D56="",$E56=""),"",VLOOKUP($AG56,Mag_Req!$A$2:$J$13,9))</f>
        <v/>
      </c>
      <c r="U56" s="157" t="str">
        <f t="shared" si="6"/>
        <v/>
      </c>
      <c r="V56" s="158" t="str">
        <f>IF(OR($D56="",$E56="",GlobalParameters!$C$12=""),"",$AC56)</f>
        <v/>
      </c>
      <c r="W56" s="159"/>
      <c r="X56" s="283"/>
      <c r="Y56" s="283"/>
      <c r="Z56" s="283"/>
      <c r="AA56" s="283"/>
      <c r="AB56" s="283"/>
      <c r="AC56" s="160" t="str">
        <f>IF(OR($D56="",$E56="",$AD56="",GlobalParameters!$C$12=""),"",IF(AND($AG56&gt;=100,$AG56&lt;300),$AD56-VLOOKUP($AG56,Mag_Req!$A$2:$J$13,10),""))</f>
        <v/>
      </c>
      <c r="AD56" s="283"/>
      <c r="AE56" s="283"/>
      <c r="AF56" s="159"/>
      <c r="AG56" s="134" t="e">
        <f>VLOOKUP($D56,Mag_Req!$M$2:$N$5,2)+VLOOKUP($E56,Mag_Req!$O$2:$P$3,2)+VLOOKUP(GlobalParameters!$C$12,Mag_Req!$Q$2:$R$4,2)</f>
        <v>#N/A</v>
      </c>
    </row>
    <row r="57" spans="1:33" x14ac:dyDescent="0.25">
      <c r="A57" s="133"/>
      <c r="B57" s="283"/>
      <c r="C57" s="283"/>
      <c r="D57" s="284"/>
      <c r="E57" s="284"/>
      <c r="F57" s="287"/>
      <c r="G57" s="166" t="str">
        <f t="shared" si="0"/>
        <v/>
      </c>
      <c r="H57" s="156" t="str">
        <f>IF(OR($D57="",$E57=""),"",VLOOKUP($AG57,Mag_Req!$A$2:$J$13,5))</f>
        <v/>
      </c>
      <c r="I57" s="287"/>
      <c r="J57" s="166" t="str">
        <f t="shared" si="1"/>
        <v/>
      </c>
      <c r="K57" s="156" t="str">
        <f>IF(OR($D57="",$E57=""),"",VLOOKUP($AG57,Mag_Req!$A$2:$J$13,6))</f>
        <v/>
      </c>
      <c r="L57" s="285"/>
      <c r="M57" s="155" t="str">
        <f t="shared" si="2"/>
        <v/>
      </c>
      <c r="N57" s="156" t="str">
        <f>IF(OR($D57="",$E57=""),"",VLOOKUP($AG57,Mag_Req!$A$2:$J$13,7))</f>
        <v/>
      </c>
      <c r="O57" s="285"/>
      <c r="P57" s="155" t="str">
        <f t="shared" si="3"/>
        <v/>
      </c>
      <c r="Q57" s="156" t="str">
        <f>IF(OR($D57="",$E57=""),"",VLOOKUP($AG57,Mag_Req!$A$2:$J$13,8))</f>
        <v/>
      </c>
      <c r="R57" s="287"/>
      <c r="S57" s="166" t="str">
        <f t="shared" si="4"/>
        <v/>
      </c>
      <c r="T57" s="156" t="str">
        <f>IF(OR($D57="",$E57=""),"",VLOOKUP($AG57,Mag_Req!$A$2:$J$13,9))</f>
        <v/>
      </c>
      <c r="U57" s="157" t="str">
        <f t="shared" si="6"/>
        <v/>
      </c>
      <c r="V57" s="158" t="str">
        <f>IF(OR($D57="",$E57="",GlobalParameters!$C$12=""),"",$AC57)</f>
        <v/>
      </c>
      <c r="W57" s="159"/>
      <c r="X57" s="283"/>
      <c r="Y57" s="283"/>
      <c r="Z57" s="283"/>
      <c r="AA57" s="283"/>
      <c r="AB57" s="283"/>
      <c r="AC57" s="160" t="str">
        <f>IF(OR($D57="",$E57="",$AD57="",GlobalParameters!$C$12=""),"",IF(AND($AG57&gt;=100,$AG57&lt;300),$AD57-VLOOKUP($AG57,Mag_Req!$A$2:$J$13,10),""))</f>
        <v/>
      </c>
      <c r="AD57" s="283"/>
      <c r="AE57" s="283"/>
      <c r="AF57" s="159"/>
      <c r="AG57" s="134" t="e">
        <f>VLOOKUP($D57,Mag_Req!$M$2:$N$5,2)+VLOOKUP($E57,Mag_Req!$O$2:$P$3,2)+VLOOKUP(GlobalParameters!$C$12,Mag_Req!$Q$2:$R$4,2)</f>
        <v>#N/A</v>
      </c>
    </row>
    <row r="58" spans="1:33" x14ac:dyDescent="0.25">
      <c r="A58" s="133"/>
      <c r="B58" s="283"/>
      <c r="C58" s="283"/>
      <c r="D58" s="284"/>
      <c r="E58" s="284"/>
      <c r="F58" s="287"/>
      <c r="G58" s="166" t="str">
        <f t="shared" si="0"/>
        <v/>
      </c>
      <c r="H58" s="156" t="str">
        <f>IF(OR($D58="",$E58=""),"",VLOOKUP($AG58,Mag_Req!$A$2:$J$13,5))</f>
        <v/>
      </c>
      <c r="I58" s="287"/>
      <c r="J58" s="166" t="str">
        <f t="shared" si="1"/>
        <v/>
      </c>
      <c r="K58" s="156" t="str">
        <f>IF(OR($D58="",$E58=""),"",VLOOKUP($AG58,Mag_Req!$A$2:$J$13,6))</f>
        <v/>
      </c>
      <c r="L58" s="285"/>
      <c r="M58" s="155" t="str">
        <f t="shared" si="2"/>
        <v/>
      </c>
      <c r="N58" s="156" t="str">
        <f>IF(OR($D58="",$E58=""),"",VLOOKUP($AG58,Mag_Req!$A$2:$J$13,7))</f>
        <v/>
      </c>
      <c r="O58" s="285"/>
      <c r="P58" s="155" t="str">
        <f t="shared" si="3"/>
        <v/>
      </c>
      <c r="Q58" s="156" t="str">
        <f>IF(OR($D58="",$E58=""),"",VLOOKUP($AG58,Mag_Req!$A$2:$J$13,8))</f>
        <v/>
      </c>
      <c r="R58" s="287"/>
      <c r="S58" s="166" t="str">
        <f t="shared" si="4"/>
        <v/>
      </c>
      <c r="T58" s="156" t="str">
        <f>IF(OR($D58="",$E58=""),"",VLOOKUP($AG58,Mag_Req!$A$2:$J$13,9))</f>
        <v/>
      </c>
      <c r="U58" s="157" t="str">
        <f t="shared" si="6"/>
        <v/>
      </c>
      <c r="V58" s="158" t="str">
        <f>IF(OR($D58="",$E58="",GlobalParameters!$C$12=""),"",$AC58)</f>
        <v/>
      </c>
      <c r="W58" s="159"/>
      <c r="X58" s="283"/>
      <c r="Y58" s="283"/>
      <c r="Z58" s="283"/>
      <c r="AA58" s="283"/>
      <c r="AB58" s="283"/>
      <c r="AC58" s="160" t="str">
        <f>IF(OR($D58="",$E58="",$AD58="",GlobalParameters!$C$12=""),"",IF(AND($AG58&gt;=100,$AG58&lt;300),$AD58-VLOOKUP($AG58,Mag_Req!$A$2:$J$13,10),""))</f>
        <v/>
      </c>
      <c r="AD58" s="283"/>
      <c r="AE58" s="283"/>
      <c r="AF58" s="159"/>
      <c r="AG58" s="134" t="e">
        <f>VLOOKUP($D58,Mag_Req!$M$2:$N$5,2)+VLOOKUP($E58,Mag_Req!$O$2:$P$3,2)+VLOOKUP(GlobalParameters!$C$12,Mag_Req!$Q$2:$R$4,2)</f>
        <v>#N/A</v>
      </c>
    </row>
    <row r="59" spans="1:33" x14ac:dyDescent="0.25">
      <c r="A59" s="133"/>
      <c r="B59" s="283"/>
      <c r="C59" s="283"/>
      <c r="D59" s="284"/>
      <c r="E59" s="284"/>
      <c r="F59" s="287"/>
      <c r="G59" s="166" t="str">
        <f t="shared" si="0"/>
        <v/>
      </c>
      <c r="H59" s="156" t="str">
        <f>IF(OR($D59="",$E59=""),"",VLOOKUP($AG59,Mag_Req!$A$2:$J$13,5))</f>
        <v/>
      </c>
      <c r="I59" s="287"/>
      <c r="J59" s="166" t="str">
        <f t="shared" si="1"/>
        <v/>
      </c>
      <c r="K59" s="156" t="str">
        <f>IF(OR($D59="",$E59=""),"",VLOOKUP($AG59,Mag_Req!$A$2:$J$13,6))</f>
        <v/>
      </c>
      <c r="L59" s="285"/>
      <c r="M59" s="155" t="str">
        <f t="shared" si="2"/>
        <v/>
      </c>
      <c r="N59" s="156" t="str">
        <f>IF(OR($D59="",$E59=""),"",VLOOKUP($AG59,Mag_Req!$A$2:$J$13,7))</f>
        <v/>
      </c>
      <c r="O59" s="285"/>
      <c r="P59" s="155" t="str">
        <f t="shared" si="3"/>
        <v/>
      </c>
      <c r="Q59" s="156" t="str">
        <f>IF(OR($D59="",$E59=""),"",VLOOKUP($AG59,Mag_Req!$A$2:$J$13,8))</f>
        <v/>
      </c>
      <c r="R59" s="287"/>
      <c r="S59" s="166" t="str">
        <f t="shared" si="4"/>
        <v/>
      </c>
      <c r="T59" s="156" t="str">
        <f>IF(OR($D59="",$E59=""),"",VLOOKUP($AG59,Mag_Req!$A$2:$J$13,9))</f>
        <v/>
      </c>
      <c r="U59" s="157" t="str">
        <f t="shared" si="6"/>
        <v/>
      </c>
      <c r="V59" s="158" t="str">
        <f>IF(OR($D59="",$E59="",GlobalParameters!$C$12=""),"",$AC59)</f>
        <v/>
      </c>
      <c r="W59" s="159"/>
      <c r="X59" s="283"/>
      <c r="Y59" s="283"/>
      <c r="Z59" s="283"/>
      <c r="AA59" s="283"/>
      <c r="AB59" s="283"/>
      <c r="AC59" s="160" t="str">
        <f>IF(OR($D59="",$E59="",$AD59="",GlobalParameters!$C$12=""),"",IF(AND($AG59&gt;=100,$AG59&lt;300),$AD59-VLOOKUP($AG59,Mag_Req!$A$2:$J$13,10),""))</f>
        <v/>
      </c>
      <c r="AD59" s="283"/>
      <c r="AE59" s="283"/>
      <c r="AF59" s="159"/>
      <c r="AG59" s="134" t="e">
        <f>VLOOKUP($D59,Mag_Req!$M$2:$N$5,2)+VLOOKUP($E59,Mag_Req!$O$2:$P$3,2)+VLOOKUP(GlobalParameters!$C$12,Mag_Req!$Q$2:$R$4,2)</f>
        <v>#N/A</v>
      </c>
    </row>
    <row r="60" spans="1:33" x14ac:dyDescent="0.25">
      <c r="A60" s="133"/>
      <c r="B60" s="283"/>
      <c r="C60" s="283"/>
      <c r="D60" s="284"/>
      <c r="E60" s="284"/>
      <c r="F60" s="287"/>
      <c r="G60" s="166" t="str">
        <f t="shared" si="0"/>
        <v/>
      </c>
      <c r="H60" s="156" t="str">
        <f>IF(OR($D60="",$E60=""),"",VLOOKUP($AG60,Mag_Req!$A$2:$J$13,5))</f>
        <v/>
      </c>
      <c r="I60" s="287"/>
      <c r="J60" s="166" t="str">
        <f t="shared" si="1"/>
        <v/>
      </c>
      <c r="K60" s="156" t="str">
        <f>IF(OR($D60="",$E60=""),"",VLOOKUP($AG60,Mag_Req!$A$2:$J$13,6))</f>
        <v/>
      </c>
      <c r="L60" s="285"/>
      <c r="M60" s="155" t="str">
        <f t="shared" si="2"/>
        <v/>
      </c>
      <c r="N60" s="156" t="str">
        <f>IF(OR($D60="",$E60=""),"",VLOOKUP($AG60,Mag_Req!$A$2:$J$13,7))</f>
        <v/>
      </c>
      <c r="O60" s="285"/>
      <c r="P60" s="155" t="str">
        <f t="shared" si="3"/>
        <v/>
      </c>
      <c r="Q60" s="156" t="str">
        <f>IF(OR($D60="",$E60=""),"",VLOOKUP($AG60,Mag_Req!$A$2:$J$13,8))</f>
        <v/>
      </c>
      <c r="R60" s="287"/>
      <c r="S60" s="166" t="str">
        <f t="shared" si="4"/>
        <v/>
      </c>
      <c r="T60" s="156" t="str">
        <f>IF(OR($D60="",$E60=""),"",VLOOKUP($AG60,Mag_Req!$A$2:$J$13,9))</f>
        <v/>
      </c>
      <c r="U60" s="157" t="str">
        <f t="shared" si="6"/>
        <v/>
      </c>
      <c r="V60" s="158" t="str">
        <f>IF(OR($D60="",$E60="",GlobalParameters!$C$12=""),"",$AC60)</f>
        <v/>
      </c>
      <c r="W60" s="159"/>
      <c r="X60" s="283"/>
      <c r="Y60" s="283"/>
      <c r="Z60" s="283"/>
      <c r="AA60" s="283"/>
      <c r="AB60" s="283"/>
      <c r="AC60" s="160" t="str">
        <f>IF(OR($D60="",$E60="",$AD60="",GlobalParameters!$C$12=""),"",IF(AND($AG60&gt;=100,$AG60&lt;300),$AD60-VLOOKUP($AG60,Mag_Req!$A$2:$J$13,10),""))</f>
        <v/>
      </c>
      <c r="AD60" s="283"/>
      <c r="AE60" s="283"/>
      <c r="AF60" s="159"/>
      <c r="AG60" s="134" t="e">
        <f>VLOOKUP($D60,Mag_Req!$M$2:$N$5,2)+VLOOKUP($E60,Mag_Req!$O$2:$P$3,2)+VLOOKUP(GlobalParameters!$C$12,Mag_Req!$Q$2:$R$4,2)</f>
        <v>#N/A</v>
      </c>
    </row>
    <row r="61" spans="1:33" x14ac:dyDescent="0.25">
      <c r="A61" s="133"/>
      <c r="B61" s="283"/>
      <c r="C61" s="283"/>
      <c r="D61" s="284"/>
      <c r="E61" s="284"/>
      <c r="F61" s="287"/>
      <c r="G61" s="166" t="str">
        <f t="shared" si="0"/>
        <v/>
      </c>
      <c r="H61" s="156" t="str">
        <f>IF(OR($D61="",$E61=""),"",VLOOKUP($AG61,Mag_Req!$A$2:$J$13,5))</f>
        <v/>
      </c>
      <c r="I61" s="287"/>
      <c r="J61" s="166" t="str">
        <f t="shared" si="1"/>
        <v/>
      </c>
      <c r="K61" s="156" t="str">
        <f>IF(OR($D61="",$E61=""),"",VLOOKUP($AG61,Mag_Req!$A$2:$J$13,6))</f>
        <v/>
      </c>
      <c r="L61" s="285"/>
      <c r="M61" s="155" t="str">
        <f t="shared" si="2"/>
        <v/>
      </c>
      <c r="N61" s="156" t="str">
        <f>IF(OR($D61="",$E61=""),"",VLOOKUP($AG61,Mag_Req!$A$2:$J$13,7))</f>
        <v/>
      </c>
      <c r="O61" s="285"/>
      <c r="P61" s="155" t="str">
        <f t="shared" si="3"/>
        <v/>
      </c>
      <c r="Q61" s="156" t="str">
        <f>IF(OR($D61="",$E61=""),"",VLOOKUP($AG61,Mag_Req!$A$2:$J$13,8))</f>
        <v/>
      </c>
      <c r="R61" s="287"/>
      <c r="S61" s="166" t="str">
        <f t="shared" si="4"/>
        <v/>
      </c>
      <c r="T61" s="156" t="str">
        <f>IF(OR($D61="",$E61=""),"",VLOOKUP($AG61,Mag_Req!$A$2:$J$13,9))</f>
        <v/>
      </c>
      <c r="U61" s="157" t="str">
        <f t="shared" si="6"/>
        <v/>
      </c>
      <c r="V61" s="158" t="str">
        <f>IF(OR($D61="",$E61="",GlobalParameters!$C$12=""),"",$AC61)</f>
        <v/>
      </c>
      <c r="W61" s="159"/>
      <c r="X61" s="283"/>
      <c r="Y61" s="283"/>
      <c r="Z61" s="283"/>
      <c r="AA61" s="283"/>
      <c r="AB61" s="283"/>
      <c r="AC61" s="160" t="str">
        <f>IF(OR($D61="",$E61="",$AD61="",GlobalParameters!$C$12=""),"",IF(AND($AG61&gt;=100,$AG61&lt;300),$AD61-VLOOKUP($AG61,Mag_Req!$A$2:$J$13,10),""))</f>
        <v/>
      </c>
      <c r="AD61" s="283"/>
      <c r="AE61" s="283"/>
      <c r="AF61" s="159"/>
      <c r="AG61" s="134" t="e">
        <f>VLOOKUP($D61,Mag_Req!$M$2:$N$5,2)+VLOOKUP($E61,Mag_Req!$O$2:$P$3,2)+VLOOKUP(GlobalParameters!$C$12,Mag_Req!$Q$2:$R$4,2)</f>
        <v>#N/A</v>
      </c>
    </row>
    <row r="62" spans="1:33" x14ac:dyDescent="0.25">
      <c r="A62" s="133"/>
      <c r="B62" s="283"/>
      <c r="C62" s="283"/>
      <c r="D62" s="284"/>
      <c r="E62" s="284"/>
      <c r="F62" s="287"/>
      <c r="G62" s="166" t="str">
        <f t="shared" si="0"/>
        <v/>
      </c>
      <c r="H62" s="156" t="str">
        <f>IF(OR($D62="",$E62=""),"",VLOOKUP($AG62,Mag_Req!$A$2:$J$13,5))</f>
        <v/>
      </c>
      <c r="I62" s="287"/>
      <c r="J62" s="166" t="str">
        <f t="shared" si="1"/>
        <v/>
      </c>
      <c r="K62" s="156" t="str">
        <f>IF(OR($D62="",$E62=""),"",VLOOKUP($AG62,Mag_Req!$A$2:$J$13,6))</f>
        <v/>
      </c>
      <c r="L62" s="285"/>
      <c r="M62" s="155" t="str">
        <f t="shared" si="2"/>
        <v/>
      </c>
      <c r="N62" s="156" t="str">
        <f>IF(OR($D62="",$E62=""),"",VLOOKUP($AG62,Mag_Req!$A$2:$J$13,7))</f>
        <v/>
      </c>
      <c r="O62" s="285"/>
      <c r="P62" s="155" t="str">
        <f t="shared" si="3"/>
        <v/>
      </c>
      <c r="Q62" s="156" t="str">
        <f>IF(OR($D62="",$E62=""),"",VLOOKUP($AG62,Mag_Req!$A$2:$J$13,8))</f>
        <v/>
      </c>
      <c r="R62" s="287"/>
      <c r="S62" s="166" t="str">
        <f t="shared" si="4"/>
        <v/>
      </c>
      <c r="T62" s="156" t="str">
        <f>IF(OR($D62="",$E62=""),"",VLOOKUP($AG62,Mag_Req!$A$2:$J$13,9))</f>
        <v/>
      </c>
      <c r="U62" s="157" t="str">
        <f t="shared" si="6"/>
        <v/>
      </c>
      <c r="V62" s="158" t="str">
        <f>IF(OR($D62="",$E62="",GlobalParameters!$C$12=""),"",$AC62)</f>
        <v/>
      </c>
      <c r="W62" s="159"/>
      <c r="X62" s="283"/>
      <c r="Y62" s="283"/>
      <c r="Z62" s="283"/>
      <c r="AA62" s="283"/>
      <c r="AB62" s="283"/>
      <c r="AC62" s="160" t="str">
        <f>IF(OR($D62="",$E62="",$AD62="",GlobalParameters!$C$12=""),"",IF(AND($AG62&gt;=100,$AG62&lt;300),$AD62-VLOOKUP($AG62,Mag_Req!$A$2:$J$13,10),""))</f>
        <v/>
      </c>
      <c r="AD62" s="283"/>
      <c r="AE62" s="283"/>
      <c r="AF62" s="159"/>
      <c r="AG62" s="134" t="e">
        <f>VLOOKUP($D62,Mag_Req!$M$2:$N$5,2)+VLOOKUP($E62,Mag_Req!$O$2:$P$3,2)+VLOOKUP(GlobalParameters!$C$12,Mag_Req!$Q$2:$R$4,2)</f>
        <v>#N/A</v>
      </c>
    </row>
    <row r="63" spans="1:33" x14ac:dyDescent="0.25">
      <c r="A63" s="133"/>
      <c r="B63" s="283"/>
      <c r="C63" s="283"/>
      <c r="D63" s="284"/>
      <c r="E63" s="284"/>
      <c r="F63" s="287"/>
      <c r="G63" s="166" t="str">
        <f t="shared" si="0"/>
        <v/>
      </c>
      <c r="H63" s="156" t="str">
        <f>IF(OR($D63="",$E63=""),"",VLOOKUP($AG63,Mag_Req!$A$2:$J$13,5))</f>
        <v/>
      </c>
      <c r="I63" s="287"/>
      <c r="J63" s="166" t="str">
        <f t="shared" si="1"/>
        <v/>
      </c>
      <c r="K63" s="156" t="str">
        <f>IF(OR($D63="",$E63=""),"",VLOOKUP($AG63,Mag_Req!$A$2:$J$13,6))</f>
        <v/>
      </c>
      <c r="L63" s="285"/>
      <c r="M63" s="155" t="str">
        <f t="shared" si="2"/>
        <v/>
      </c>
      <c r="N63" s="156" t="str">
        <f>IF(OR($D63="",$E63=""),"",VLOOKUP($AG63,Mag_Req!$A$2:$J$13,7))</f>
        <v/>
      </c>
      <c r="O63" s="285"/>
      <c r="P63" s="155" t="str">
        <f t="shared" si="3"/>
        <v/>
      </c>
      <c r="Q63" s="156" t="str">
        <f>IF(OR($D63="",$E63=""),"",VLOOKUP($AG63,Mag_Req!$A$2:$J$13,8))</f>
        <v/>
      </c>
      <c r="R63" s="287"/>
      <c r="S63" s="166" t="str">
        <f t="shared" si="4"/>
        <v/>
      </c>
      <c r="T63" s="156" t="str">
        <f>IF(OR($D63="",$E63=""),"",VLOOKUP($AG63,Mag_Req!$A$2:$J$13,9))</f>
        <v/>
      </c>
      <c r="U63" s="157" t="str">
        <f t="shared" si="6"/>
        <v/>
      </c>
      <c r="V63" s="158" t="str">
        <f>IF(OR($D63="",$E63="",GlobalParameters!$C$12=""),"",$AC63)</f>
        <v/>
      </c>
      <c r="W63" s="159"/>
      <c r="X63" s="283"/>
      <c r="Y63" s="283"/>
      <c r="Z63" s="283"/>
      <c r="AA63" s="283"/>
      <c r="AB63" s="283"/>
      <c r="AC63" s="160" t="str">
        <f>IF(OR($D63="",$E63="",$AD63="",GlobalParameters!$C$12=""),"",IF(AND($AG63&gt;=100,$AG63&lt;300),$AD63-VLOOKUP($AG63,Mag_Req!$A$2:$J$13,10),""))</f>
        <v/>
      </c>
      <c r="AD63" s="283"/>
      <c r="AE63" s="283"/>
      <c r="AF63" s="159"/>
      <c r="AG63" s="134" t="e">
        <f>VLOOKUP($D63,Mag_Req!$M$2:$N$5,2)+VLOOKUP($E63,Mag_Req!$O$2:$P$3,2)+VLOOKUP(GlobalParameters!$C$12,Mag_Req!$Q$2:$R$4,2)</f>
        <v>#N/A</v>
      </c>
    </row>
    <row r="64" spans="1:33" x14ac:dyDescent="0.25">
      <c r="A64" s="133"/>
      <c r="B64" s="283"/>
      <c r="C64" s="283"/>
      <c r="D64" s="284"/>
      <c r="E64" s="284"/>
      <c r="F64" s="287"/>
      <c r="G64" s="166" t="str">
        <f t="shared" si="0"/>
        <v/>
      </c>
      <c r="H64" s="156" t="str">
        <f>IF(OR($D64="",$E64=""),"",VLOOKUP($AG64,Mag_Req!$A$2:$J$13,5))</f>
        <v/>
      </c>
      <c r="I64" s="287"/>
      <c r="J64" s="166" t="str">
        <f t="shared" si="1"/>
        <v/>
      </c>
      <c r="K64" s="156" t="str">
        <f>IF(OR($D64="",$E64=""),"",VLOOKUP($AG64,Mag_Req!$A$2:$J$13,6))</f>
        <v/>
      </c>
      <c r="L64" s="285"/>
      <c r="M64" s="155" t="str">
        <f t="shared" si="2"/>
        <v/>
      </c>
      <c r="N64" s="156" t="str">
        <f>IF(OR($D64="",$E64=""),"",VLOOKUP($AG64,Mag_Req!$A$2:$J$13,7))</f>
        <v/>
      </c>
      <c r="O64" s="285"/>
      <c r="P64" s="155" t="str">
        <f t="shared" si="3"/>
        <v/>
      </c>
      <c r="Q64" s="156" t="str">
        <f>IF(OR($D64="",$E64=""),"",VLOOKUP($AG64,Mag_Req!$A$2:$J$13,8))</f>
        <v/>
      </c>
      <c r="R64" s="287"/>
      <c r="S64" s="166" t="str">
        <f t="shared" si="4"/>
        <v/>
      </c>
      <c r="T64" s="156" t="str">
        <f>IF(OR($D64="",$E64=""),"",VLOOKUP($AG64,Mag_Req!$A$2:$J$13,9))</f>
        <v/>
      </c>
      <c r="U64" s="157" t="str">
        <f t="shared" si="6"/>
        <v/>
      </c>
      <c r="V64" s="158" t="str">
        <f>IF(OR($D64="",$E64="",GlobalParameters!$C$12=""),"",$AC64)</f>
        <v/>
      </c>
      <c r="W64" s="159"/>
      <c r="X64" s="283"/>
      <c r="Y64" s="283"/>
      <c r="Z64" s="283"/>
      <c r="AA64" s="283"/>
      <c r="AB64" s="283"/>
      <c r="AC64" s="160" t="str">
        <f>IF(OR($D64="",$E64="",$AD64="",GlobalParameters!$C$12=""),"",IF(AND($AG64&gt;=100,$AG64&lt;300),$AD64-VLOOKUP($AG64,Mag_Req!$A$2:$J$13,10),""))</f>
        <v/>
      </c>
      <c r="AD64" s="283"/>
      <c r="AE64" s="283"/>
      <c r="AF64" s="159"/>
      <c r="AG64" s="134" t="e">
        <f>VLOOKUP($D64,Mag_Req!$M$2:$N$5,2)+VLOOKUP($E64,Mag_Req!$O$2:$P$3,2)+VLOOKUP(GlobalParameters!$C$12,Mag_Req!$Q$2:$R$4,2)</f>
        <v>#N/A</v>
      </c>
    </row>
    <row r="65" spans="1:33" x14ac:dyDescent="0.25">
      <c r="A65" s="133"/>
      <c r="B65" s="283"/>
      <c r="C65" s="283"/>
      <c r="D65" s="284"/>
      <c r="E65" s="284"/>
      <c r="F65" s="287"/>
      <c r="G65" s="166" t="str">
        <f t="shared" si="0"/>
        <v/>
      </c>
      <c r="H65" s="156" t="str">
        <f>IF(OR($D65="",$E65=""),"",VLOOKUP($AG65,Mag_Req!$A$2:$J$13,5))</f>
        <v/>
      </c>
      <c r="I65" s="287"/>
      <c r="J65" s="166" t="str">
        <f t="shared" si="1"/>
        <v/>
      </c>
      <c r="K65" s="156" t="str">
        <f>IF(OR($D65="",$E65=""),"",VLOOKUP($AG65,Mag_Req!$A$2:$J$13,6))</f>
        <v/>
      </c>
      <c r="L65" s="285"/>
      <c r="M65" s="155" t="str">
        <f t="shared" si="2"/>
        <v/>
      </c>
      <c r="N65" s="156" t="str">
        <f>IF(OR($D65="",$E65=""),"",VLOOKUP($AG65,Mag_Req!$A$2:$J$13,7))</f>
        <v/>
      </c>
      <c r="O65" s="285"/>
      <c r="P65" s="155" t="str">
        <f t="shared" si="3"/>
        <v/>
      </c>
      <c r="Q65" s="156" t="str">
        <f>IF(OR($D65="",$E65=""),"",VLOOKUP($AG65,Mag_Req!$A$2:$J$13,8))</f>
        <v/>
      </c>
      <c r="R65" s="287"/>
      <c r="S65" s="166" t="str">
        <f t="shared" si="4"/>
        <v/>
      </c>
      <c r="T65" s="156" t="str">
        <f>IF(OR($D65="",$E65=""),"",VLOOKUP($AG65,Mag_Req!$A$2:$J$13,9))</f>
        <v/>
      </c>
      <c r="U65" s="157" t="str">
        <f t="shared" si="6"/>
        <v/>
      </c>
      <c r="V65" s="158" t="str">
        <f>IF(OR($D65="",$E65="",GlobalParameters!$C$12=""),"",$AC65)</f>
        <v/>
      </c>
      <c r="W65" s="159"/>
      <c r="X65" s="283"/>
      <c r="Y65" s="283"/>
      <c r="Z65" s="283"/>
      <c r="AA65" s="283"/>
      <c r="AB65" s="283"/>
      <c r="AC65" s="160" t="str">
        <f>IF(OR($D65="",$E65="",$AD65="",GlobalParameters!$C$12=""),"",IF(AND($AG65&gt;=100,$AG65&lt;300),$AD65-VLOOKUP($AG65,Mag_Req!$A$2:$J$13,10),""))</f>
        <v/>
      </c>
      <c r="AD65" s="283"/>
      <c r="AE65" s="283"/>
      <c r="AF65" s="159"/>
      <c r="AG65" s="134" t="e">
        <f>VLOOKUP($D65,Mag_Req!$M$2:$N$5,2)+VLOOKUP($E65,Mag_Req!$O$2:$P$3,2)+VLOOKUP(GlobalParameters!$C$12,Mag_Req!$Q$2:$R$4,2)</f>
        <v>#N/A</v>
      </c>
    </row>
    <row r="66" spans="1:33" x14ac:dyDescent="0.25">
      <c r="A66" s="133"/>
      <c r="B66" s="283"/>
      <c r="C66" s="283"/>
      <c r="D66" s="284"/>
      <c r="E66" s="284"/>
      <c r="F66" s="287"/>
      <c r="G66" s="166" t="str">
        <f t="shared" si="0"/>
        <v/>
      </c>
      <c r="H66" s="156" t="str">
        <f>IF(OR($D66="",$E66=""),"",VLOOKUP($AG66,Mag_Req!$A$2:$J$13,5))</f>
        <v/>
      </c>
      <c r="I66" s="287"/>
      <c r="J66" s="166" t="str">
        <f t="shared" si="1"/>
        <v/>
      </c>
      <c r="K66" s="156" t="str">
        <f>IF(OR($D66="",$E66=""),"",VLOOKUP($AG66,Mag_Req!$A$2:$J$13,6))</f>
        <v/>
      </c>
      <c r="L66" s="285"/>
      <c r="M66" s="155" t="str">
        <f t="shared" si="2"/>
        <v/>
      </c>
      <c r="N66" s="156" t="str">
        <f>IF(OR($D66="",$E66=""),"",VLOOKUP($AG66,Mag_Req!$A$2:$J$13,7))</f>
        <v/>
      </c>
      <c r="O66" s="285"/>
      <c r="P66" s="155" t="str">
        <f t="shared" si="3"/>
        <v/>
      </c>
      <c r="Q66" s="156" t="str">
        <f>IF(OR($D66="",$E66=""),"",VLOOKUP($AG66,Mag_Req!$A$2:$J$13,8))</f>
        <v/>
      </c>
      <c r="R66" s="287"/>
      <c r="S66" s="166" t="str">
        <f t="shared" si="4"/>
        <v/>
      </c>
      <c r="T66" s="156" t="str">
        <f>IF(OR($D66="",$E66=""),"",VLOOKUP($AG66,Mag_Req!$A$2:$J$13,9))</f>
        <v/>
      </c>
      <c r="U66" s="157" t="str">
        <f t="shared" si="6"/>
        <v/>
      </c>
      <c r="V66" s="158" t="str">
        <f>IF(OR($D66="",$E66="",GlobalParameters!$C$12=""),"",$AC66)</f>
        <v/>
      </c>
      <c r="W66" s="159"/>
      <c r="X66" s="283"/>
      <c r="Y66" s="283"/>
      <c r="Z66" s="283"/>
      <c r="AA66" s="283"/>
      <c r="AB66" s="283"/>
      <c r="AC66" s="160" t="str">
        <f>IF(OR($D66="",$E66="",$AD66="",GlobalParameters!$C$12=""),"",IF(AND($AG66&gt;=100,$AG66&lt;300),$AD66-VLOOKUP($AG66,Mag_Req!$A$2:$J$13,10),""))</f>
        <v/>
      </c>
      <c r="AD66" s="283"/>
      <c r="AE66" s="283"/>
      <c r="AF66" s="159"/>
      <c r="AG66" s="134" t="e">
        <f>VLOOKUP($D66,Mag_Req!$M$2:$N$5,2)+VLOOKUP($E66,Mag_Req!$O$2:$P$3,2)+VLOOKUP(GlobalParameters!$C$12,Mag_Req!$Q$2:$R$4,2)</f>
        <v>#N/A</v>
      </c>
    </row>
    <row r="67" spans="1:33" x14ac:dyDescent="0.25">
      <c r="A67" s="133"/>
      <c r="B67" s="283"/>
      <c r="C67" s="283"/>
      <c r="D67" s="284"/>
      <c r="E67" s="284"/>
      <c r="F67" s="287"/>
      <c r="G67" s="166" t="str">
        <f t="shared" si="0"/>
        <v/>
      </c>
      <c r="H67" s="156" t="str">
        <f>IF(OR($D67="",$E67=""),"",VLOOKUP($AG67,Mag_Req!$A$2:$J$13,5))</f>
        <v/>
      </c>
      <c r="I67" s="287"/>
      <c r="J67" s="166" t="str">
        <f t="shared" si="1"/>
        <v/>
      </c>
      <c r="K67" s="156" t="str">
        <f>IF(OR($D67="",$E67=""),"",VLOOKUP($AG67,Mag_Req!$A$2:$J$13,6))</f>
        <v/>
      </c>
      <c r="L67" s="285"/>
      <c r="M67" s="155" t="str">
        <f t="shared" si="2"/>
        <v/>
      </c>
      <c r="N67" s="156" t="str">
        <f>IF(OR($D67="",$E67=""),"",VLOOKUP($AG67,Mag_Req!$A$2:$J$13,7))</f>
        <v/>
      </c>
      <c r="O67" s="285"/>
      <c r="P67" s="155" t="str">
        <f t="shared" si="3"/>
        <v/>
      </c>
      <c r="Q67" s="156" t="str">
        <f>IF(OR($D67="",$E67=""),"",VLOOKUP($AG67,Mag_Req!$A$2:$J$13,8))</f>
        <v/>
      </c>
      <c r="R67" s="287"/>
      <c r="S67" s="166" t="str">
        <f t="shared" si="4"/>
        <v/>
      </c>
      <c r="T67" s="156" t="str">
        <f>IF(OR($D67="",$E67=""),"",VLOOKUP($AG67,Mag_Req!$A$2:$J$13,9))</f>
        <v/>
      </c>
      <c r="U67" s="157" t="str">
        <f t="shared" si="6"/>
        <v/>
      </c>
      <c r="V67" s="158" t="str">
        <f>IF(OR($D67="",$E67="",GlobalParameters!$C$12=""),"",$AC67)</f>
        <v/>
      </c>
      <c r="W67" s="159"/>
      <c r="X67" s="283"/>
      <c r="Y67" s="283"/>
      <c r="Z67" s="283"/>
      <c r="AA67" s="283"/>
      <c r="AB67" s="283"/>
      <c r="AC67" s="160" t="str">
        <f>IF(OR($D67="",$E67="",$AD67="",GlobalParameters!$C$12=""),"",IF(AND($AG67&gt;=100,$AG67&lt;300),$AD67-VLOOKUP($AG67,Mag_Req!$A$2:$J$13,10),""))</f>
        <v/>
      </c>
      <c r="AD67" s="283"/>
      <c r="AE67" s="283"/>
      <c r="AF67" s="159"/>
      <c r="AG67" s="134" t="e">
        <f>VLOOKUP($D67,Mag_Req!$M$2:$N$5,2)+VLOOKUP($E67,Mag_Req!$O$2:$P$3,2)+VLOOKUP(GlobalParameters!$C$12,Mag_Req!$Q$2:$R$4,2)</f>
        <v>#N/A</v>
      </c>
    </row>
    <row r="68" spans="1:33" x14ac:dyDescent="0.25">
      <c r="A68" s="133"/>
      <c r="B68" s="283"/>
      <c r="C68" s="283"/>
      <c r="D68" s="284"/>
      <c r="E68" s="284"/>
      <c r="F68" s="287"/>
      <c r="G68" s="166" t="str">
        <f t="shared" si="0"/>
        <v/>
      </c>
      <c r="H68" s="156" t="str">
        <f>IF(OR($D68="",$E68=""),"",VLOOKUP($AG68,Mag_Req!$A$2:$J$13,5))</f>
        <v/>
      </c>
      <c r="I68" s="287"/>
      <c r="J68" s="166" t="str">
        <f t="shared" si="1"/>
        <v/>
      </c>
      <c r="K68" s="156" t="str">
        <f>IF(OR($D68="",$E68=""),"",VLOOKUP($AG68,Mag_Req!$A$2:$J$13,6))</f>
        <v/>
      </c>
      <c r="L68" s="285"/>
      <c r="M68" s="155" t="str">
        <f t="shared" si="2"/>
        <v/>
      </c>
      <c r="N68" s="156" t="str">
        <f>IF(OR($D68="",$E68=""),"",VLOOKUP($AG68,Mag_Req!$A$2:$J$13,7))</f>
        <v/>
      </c>
      <c r="O68" s="285"/>
      <c r="P68" s="155" t="str">
        <f t="shared" si="3"/>
        <v/>
      </c>
      <c r="Q68" s="156" t="str">
        <f>IF(OR($D68="",$E68=""),"",VLOOKUP($AG68,Mag_Req!$A$2:$J$13,8))</f>
        <v/>
      </c>
      <c r="R68" s="287"/>
      <c r="S68" s="166" t="str">
        <f t="shared" si="4"/>
        <v/>
      </c>
      <c r="T68" s="156" t="str">
        <f>IF(OR($D68="",$E68=""),"",VLOOKUP($AG68,Mag_Req!$A$2:$J$13,9))</f>
        <v/>
      </c>
      <c r="U68" s="157" t="str">
        <f t="shared" si="6"/>
        <v/>
      </c>
      <c r="V68" s="158" t="str">
        <f>IF(OR($D68="",$E68="",GlobalParameters!$C$12=""),"",$AC68)</f>
        <v/>
      </c>
      <c r="W68" s="159"/>
      <c r="X68" s="283"/>
      <c r="Y68" s="283"/>
      <c r="Z68" s="283"/>
      <c r="AA68" s="283"/>
      <c r="AB68" s="283"/>
      <c r="AC68" s="160" t="str">
        <f>IF(OR($D68="",$E68="",$AD68="",GlobalParameters!$C$12=""),"",IF(AND($AG68&gt;=100,$AG68&lt;300),$AD68-VLOOKUP($AG68,Mag_Req!$A$2:$J$13,10),""))</f>
        <v/>
      </c>
      <c r="AD68" s="283"/>
      <c r="AE68" s="283"/>
      <c r="AF68" s="159"/>
      <c r="AG68" s="134" t="e">
        <f>VLOOKUP($D68,Mag_Req!$M$2:$N$5,2)+VLOOKUP($E68,Mag_Req!$O$2:$P$3,2)+VLOOKUP(GlobalParameters!$C$12,Mag_Req!$Q$2:$R$4,2)</f>
        <v>#N/A</v>
      </c>
    </row>
    <row r="69" spans="1:33" x14ac:dyDescent="0.25">
      <c r="A69" s="133"/>
      <c r="B69" s="283"/>
      <c r="C69" s="283"/>
      <c r="D69" s="284"/>
      <c r="E69" s="284"/>
      <c r="F69" s="287"/>
      <c r="G69" s="166" t="str">
        <f t="shared" si="0"/>
        <v/>
      </c>
      <c r="H69" s="156" t="str">
        <f>IF(OR($D69="",$E69=""),"",VLOOKUP($AG69,Mag_Req!$A$2:$J$13,5))</f>
        <v/>
      </c>
      <c r="I69" s="287"/>
      <c r="J69" s="166" t="str">
        <f t="shared" si="1"/>
        <v/>
      </c>
      <c r="K69" s="156" t="str">
        <f>IF(OR($D69="",$E69=""),"",VLOOKUP($AG69,Mag_Req!$A$2:$J$13,6))</f>
        <v/>
      </c>
      <c r="L69" s="285"/>
      <c r="M69" s="155" t="str">
        <f t="shared" si="2"/>
        <v/>
      </c>
      <c r="N69" s="156" t="str">
        <f>IF(OR($D69="",$E69=""),"",VLOOKUP($AG69,Mag_Req!$A$2:$J$13,7))</f>
        <v/>
      </c>
      <c r="O69" s="285"/>
      <c r="P69" s="155" t="str">
        <f t="shared" si="3"/>
        <v/>
      </c>
      <c r="Q69" s="156" t="str">
        <f>IF(OR($D69="",$E69=""),"",VLOOKUP($AG69,Mag_Req!$A$2:$J$13,8))</f>
        <v/>
      </c>
      <c r="R69" s="287"/>
      <c r="S69" s="166" t="str">
        <f t="shared" si="4"/>
        <v/>
      </c>
      <c r="T69" s="156" t="str">
        <f>IF(OR($D69="",$E69=""),"",VLOOKUP($AG69,Mag_Req!$A$2:$J$13,9))</f>
        <v/>
      </c>
      <c r="U69" s="157" t="str">
        <f t="shared" si="6"/>
        <v/>
      </c>
      <c r="V69" s="158" t="str">
        <f>IF(OR($D69="",$E69="",GlobalParameters!$C$12=""),"",$AC69)</f>
        <v/>
      </c>
      <c r="W69" s="159"/>
      <c r="X69" s="283"/>
      <c r="Y69" s="283"/>
      <c r="Z69" s="283"/>
      <c r="AA69" s="283"/>
      <c r="AB69" s="283"/>
      <c r="AC69" s="160" t="str">
        <f>IF(OR($D69="",$E69="",$AD69="",GlobalParameters!$C$12=""),"",IF(AND($AG69&gt;=100,$AG69&lt;300),$AD69-VLOOKUP($AG69,Mag_Req!$A$2:$J$13,10),""))</f>
        <v/>
      </c>
      <c r="AD69" s="283"/>
      <c r="AE69" s="283"/>
      <c r="AF69" s="159"/>
      <c r="AG69" s="134" t="e">
        <f>VLOOKUP($D69,Mag_Req!$M$2:$N$5,2)+VLOOKUP($E69,Mag_Req!$O$2:$P$3,2)+VLOOKUP(GlobalParameters!$C$12,Mag_Req!$Q$2:$R$4,2)</f>
        <v>#N/A</v>
      </c>
    </row>
    <row r="70" spans="1:33" x14ac:dyDescent="0.25">
      <c r="A70" s="133"/>
      <c r="B70" s="283"/>
      <c r="C70" s="283"/>
      <c r="D70" s="284"/>
      <c r="E70" s="284"/>
      <c r="F70" s="287"/>
      <c r="G70" s="166" t="str">
        <f t="shared" si="0"/>
        <v/>
      </c>
      <c r="H70" s="156" t="str">
        <f>IF(OR($D70="",$E70=""),"",VLOOKUP($AG70,Mag_Req!$A$2:$J$13,5))</f>
        <v/>
      </c>
      <c r="I70" s="287"/>
      <c r="J70" s="166" t="str">
        <f t="shared" si="1"/>
        <v/>
      </c>
      <c r="K70" s="156" t="str">
        <f>IF(OR($D70="",$E70=""),"",VLOOKUP($AG70,Mag_Req!$A$2:$J$13,6))</f>
        <v/>
      </c>
      <c r="L70" s="285"/>
      <c r="M70" s="155" t="str">
        <f t="shared" si="2"/>
        <v/>
      </c>
      <c r="N70" s="156" t="str">
        <f>IF(OR($D70="",$E70=""),"",VLOOKUP($AG70,Mag_Req!$A$2:$J$13,7))</f>
        <v/>
      </c>
      <c r="O70" s="285"/>
      <c r="P70" s="155" t="str">
        <f t="shared" si="3"/>
        <v/>
      </c>
      <c r="Q70" s="156" t="str">
        <f>IF(OR($D70="",$E70=""),"",VLOOKUP($AG70,Mag_Req!$A$2:$J$13,8))</f>
        <v/>
      </c>
      <c r="R70" s="287"/>
      <c r="S70" s="166" t="str">
        <f t="shared" si="4"/>
        <v/>
      </c>
      <c r="T70" s="156" t="str">
        <f>IF(OR($D70="",$E70=""),"",VLOOKUP($AG70,Mag_Req!$A$2:$J$13,9))</f>
        <v/>
      </c>
      <c r="U70" s="157" t="str">
        <f t="shared" si="6"/>
        <v/>
      </c>
      <c r="V70" s="158" t="str">
        <f>IF(OR($D70="",$E70="",GlobalParameters!$C$12=""),"",$AC70)</f>
        <v/>
      </c>
      <c r="W70" s="159"/>
      <c r="X70" s="283"/>
      <c r="Y70" s="283"/>
      <c r="Z70" s="283"/>
      <c r="AA70" s="283"/>
      <c r="AB70" s="283"/>
      <c r="AC70" s="160" t="str">
        <f>IF(OR($D70="",$E70="",$AD70="",GlobalParameters!$C$12=""),"",IF(AND($AG70&gt;=100,$AG70&lt;300),$AD70-VLOOKUP($AG70,Mag_Req!$A$2:$J$13,10),""))</f>
        <v/>
      </c>
      <c r="AD70" s="283"/>
      <c r="AE70" s="283"/>
      <c r="AF70" s="159"/>
      <c r="AG70" s="134" t="e">
        <f>VLOOKUP($D70,Mag_Req!$M$2:$N$5,2)+VLOOKUP($E70,Mag_Req!$O$2:$P$3,2)+VLOOKUP(GlobalParameters!$C$12,Mag_Req!$Q$2:$R$4,2)</f>
        <v>#N/A</v>
      </c>
    </row>
    <row r="71" spans="1:33" x14ac:dyDescent="0.25">
      <c r="A71" s="133"/>
      <c r="B71" s="283"/>
      <c r="C71" s="283"/>
      <c r="D71" s="284"/>
      <c r="E71" s="284"/>
      <c r="F71" s="287"/>
      <c r="G71" s="166" t="str">
        <f t="shared" si="0"/>
        <v/>
      </c>
      <c r="H71" s="156" t="str">
        <f>IF(OR($D71="",$E71=""),"",VLOOKUP($AG71,Mag_Req!$A$2:$J$13,5))</f>
        <v/>
      </c>
      <c r="I71" s="287"/>
      <c r="J71" s="166" t="str">
        <f t="shared" si="1"/>
        <v/>
      </c>
      <c r="K71" s="156" t="str">
        <f>IF(OR($D71="",$E71=""),"",VLOOKUP($AG71,Mag_Req!$A$2:$J$13,6))</f>
        <v/>
      </c>
      <c r="L71" s="285"/>
      <c r="M71" s="155" t="str">
        <f t="shared" si="2"/>
        <v/>
      </c>
      <c r="N71" s="156" t="str">
        <f>IF(OR($D71="",$E71=""),"",VLOOKUP($AG71,Mag_Req!$A$2:$J$13,7))</f>
        <v/>
      </c>
      <c r="O71" s="285"/>
      <c r="P71" s="155" t="str">
        <f t="shared" si="3"/>
        <v/>
      </c>
      <c r="Q71" s="156" t="str">
        <f>IF(OR($D71="",$E71=""),"",VLOOKUP($AG71,Mag_Req!$A$2:$J$13,8))</f>
        <v/>
      </c>
      <c r="R71" s="287"/>
      <c r="S71" s="166" t="str">
        <f t="shared" si="4"/>
        <v/>
      </c>
      <c r="T71" s="156" t="str">
        <f>IF(OR($D71="",$E71=""),"",VLOOKUP($AG71,Mag_Req!$A$2:$J$13,9))</f>
        <v/>
      </c>
      <c r="U71" s="157" t="str">
        <f t="shared" si="6"/>
        <v/>
      </c>
      <c r="V71" s="158" t="str">
        <f>IF(OR($D71="",$E71="",GlobalParameters!$C$12=""),"",$AC71)</f>
        <v/>
      </c>
      <c r="W71" s="159"/>
      <c r="X71" s="283"/>
      <c r="Y71" s="283"/>
      <c r="Z71" s="283"/>
      <c r="AA71" s="283"/>
      <c r="AB71" s="283"/>
      <c r="AC71" s="160" t="str">
        <f>IF(OR($D71="",$E71="",$AD71="",GlobalParameters!$C$12=""),"",IF(AND($AG71&gt;=100,$AG71&lt;300),$AD71-VLOOKUP($AG71,Mag_Req!$A$2:$J$13,10),""))</f>
        <v/>
      </c>
      <c r="AD71" s="283"/>
      <c r="AE71" s="283"/>
      <c r="AF71" s="159"/>
      <c r="AG71" s="134" t="e">
        <f>VLOOKUP($D71,Mag_Req!$M$2:$N$5,2)+VLOOKUP($E71,Mag_Req!$O$2:$P$3,2)+VLOOKUP(GlobalParameters!$C$12,Mag_Req!$Q$2:$R$4,2)</f>
        <v>#N/A</v>
      </c>
    </row>
    <row r="72" spans="1:33" x14ac:dyDescent="0.25">
      <c r="A72" s="133"/>
      <c r="B72" s="283"/>
      <c r="C72" s="283"/>
      <c r="D72" s="284"/>
      <c r="E72" s="284"/>
      <c r="F72" s="287"/>
      <c r="G72" s="166" t="str">
        <f t="shared" si="0"/>
        <v/>
      </c>
      <c r="H72" s="156" t="str">
        <f>IF(OR($D72="",$E72=""),"",VLOOKUP($AG72,Mag_Req!$A$2:$J$13,5))</f>
        <v/>
      </c>
      <c r="I72" s="287"/>
      <c r="J72" s="166" t="str">
        <f t="shared" si="1"/>
        <v/>
      </c>
      <c r="K72" s="156" t="str">
        <f>IF(OR($D72="",$E72=""),"",VLOOKUP($AG72,Mag_Req!$A$2:$J$13,6))</f>
        <v/>
      </c>
      <c r="L72" s="285"/>
      <c r="M72" s="155" t="str">
        <f t="shared" si="2"/>
        <v/>
      </c>
      <c r="N72" s="156" t="str">
        <f>IF(OR($D72="",$E72=""),"",VLOOKUP($AG72,Mag_Req!$A$2:$J$13,7))</f>
        <v/>
      </c>
      <c r="O72" s="285"/>
      <c r="P72" s="155" t="str">
        <f t="shared" si="3"/>
        <v/>
      </c>
      <c r="Q72" s="156" t="str">
        <f>IF(OR($D72="",$E72=""),"",VLOOKUP($AG72,Mag_Req!$A$2:$J$13,8))</f>
        <v/>
      </c>
      <c r="R72" s="287"/>
      <c r="S72" s="166" t="str">
        <f t="shared" si="4"/>
        <v/>
      </c>
      <c r="T72" s="156" t="str">
        <f>IF(OR($D72="",$E72=""),"",VLOOKUP($AG72,Mag_Req!$A$2:$J$13,9))</f>
        <v/>
      </c>
      <c r="U72" s="157" t="str">
        <f t="shared" si="6"/>
        <v/>
      </c>
      <c r="V72" s="158" t="str">
        <f>IF(OR($D72="",$E72="",GlobalParameters!$C$12=""),"",$AC72)</f>
        <v/>
      </c>
      <c r="W72" s="159"/>
      <c r="X72" s="283"/>
      <c r="Y72" s="283"/>
      <c r="Z72" s="283"/>
      <c r="AA72" s="283"/>
      <c r="AB72" s="283"/>
      <c r="AC72" s="160" t="str">
        <f>IF(OR($D72="",$E72="",$AD72="",GlobalParameters!$C$12=""),"",IF(AND($AG72&gt;=100,$AG72&lt;300),$AD72-VLOOKUP($AG72,Mag_Req!$A$2:$J$13,10),""))</f>
        <v/>
      </c>
      <c r="AD72" s="283"/>
      <c r="AE72" s="283"/>
      <c r="AF72" s="159"/>
      <c r="AG72" s="134" t="e">
        <f>VLOOKUP($D72,Mag_Req!$M$2:$N$5,2)+VLOOKUP($E72,Mag_Req!$O$2:$P$3,2)+VLOOKUP(GlobalParameters!$C$12,Mag_Req!$Q$2:$R$4,2)</f>
        <v>#N/A</v>
      </c>
    </row>
    <row r="73" spans="1:33" x14ac:dyDescent="0.25">
      <c r="A73" s="133"/>
      <c r="B73" s="283"/>
      <c r="C73" s="283"/>
      <c r="D73" s="284"/>
      <c r="E73" s="284"/>
      <c r="F73" s="287"/>
      <c r="G73" s="166" t="str">
        <f t="shared" si="0"/>
        <v/>
      </c>
      <c r="H73" s="156" t="str">
        <f>IF(OR($D73="",$E73=""),"",VLOOKUP($AG73,Mag_Req!$A$2:$J$13,5))</f>
        <v/>
      </c>
      <c r="I73" s="287"/>
      <c r="J73" s="166" t="str">
        <f t="shared" si="1"/>
        <v/>
      </c>
      <c r="K73" s="156" t="str">
        <f>IF(OR($D73="",$E73=""),"",VLOOKUP($AG73,Mag_Req!$A$2:$J$13,6))</f>
        <v/>
      </c>
      <c r="L73" s="285"/>
      <c r="M73" s="155" t="str">
        <f t="shared" si="2"/>
        <v/>
      </c>
      <c r="N73" s="156" t="str">
        <f>IF(OR($D73="",$E73=""),"",VLOOKUP($AG73,Mag_Req!$A$2:$J$13,7))</f>
        <v/>
      </c>
      <c r="O73" s="285"/>
      <c r="P73" s="155" t="str">
        <f t="shared" si="3"/>
        <v/>
      </c>
      <c r="Q73" s="156" t="str">
        <f>IF(OR($D73="",$E73=""),"",VLOOKUP($AG73,Mag_Req!$A$2:$J$13,8))</f>
        <v/>
      </c>
      <c r="R73" s="287"/>
      <c r="S73" s="166" t="str">
        <f t="shared" si="4"/>
        <v/>
      </c>
      <c r="T73" s="156" t="str">
        <f>IF(OR($D73="",$E73=""),"",VLOOKUP($AG73,Mag_Req!$A$2:$J$13,9))</f>
        <v/>
      </c>
      <c r="U73" s="157" t="str">
        <f t="shared" si="6"/>
        <v/>
      </c>
      <c r="V73" s="158" t="str">
        <f>IF(OR($D73="",$E73="",GlobalParameters!$C$12=""),"",$AC73)</f>
        <v/>
      </c>
      <c r="W73" s="159"/>
      <c r="X73" s="283"/>
      <c r="Y73" s="283"/>
      <c r="Z73" s="283"/>
      <c r="AA73" s="283"/>
      <c r="AB73" s="283"/>
      <c r="AC73" s="160" t="str">
        <f>IF(OR($D73="",$E73="",$AD73="",GlobalParameters!$C$12=""),"",IF(AND($AG73&gt;=100,$AG73&lt;300),$AD73-VLOOKUP($AG73,Mag_Req!$A$2:$J$13,10),""))</f>
        <v/>
      </c>
      <c r="AD73" s="283"/>
      <c r="AE73" s="283"/>
      <c r="AF73" s="159"/>
      <c r="AG73" s="134" t="e">
        <f>VLOOKUP($D73,Mag_Req!$M$2:$N$5,2)+VLOOKUP($E73,Mag_Req!$O$2:$P$3,2)+VLOOKUP(GlobalParameters!$C$12,Mag_Req!$Q$2:$R$4,2)</f>
        <v>#N/A</v>
      </c>
    </row>
    <row r="74" spans="1:33" x14ac:dyDescent="0.25">
      <c r="A74" s="133"/>
      <c r="B74" s="283"/>
      <c r="C74" s="283"/>
      <c r="D74" s="284"/>
      <c r="E74" s="284"/>
      <c r="F74" s="287"/>
      <c r="G74" s="166" t="str">
        <f t="shared" si="0"/>
        <v/>
      </c>
      <c r="H74" s="156" t="str">
        <f>IF(OR($D74="",$E74=""),"",VLOOKUP($AG74,Mag_Req!$A$2:$J$13,5))</f>
        <v/>
      </c>
      <c r="I74" s="287"/>
      <c r="J74" s="166" t="str">
        <f t="shared" si="1"/>
        <v/>
      </c>
      <c r="K74" s="156" t="str">
        <f>IF(OR($D74="",$E74=""),"",VLOOKUP($AG74,Mag_Req!$A$2:$J$13,6))</f>
        <v/>
      </c>
      <c r="L74" s="285"/>
      <c r="M74" s="155" t="str">
        <f t="shared" si="2"/>
        <v/>
      </c>
      <c r="N74" s="156" t="str">
        <f>IF(OR($D74="",$E74=""),"",VLOOKUP($AG74,Mag_Req!$A$2:$J$13,7))</f>
        <v/>
      </c>
      <c r="O74" s="285"/>
      <c r="P74" s="155" t="str">
        <f t="shared" si="3"/>
        <v/>
      </c>
      <c r="Q74" s="156" t="str">
        <f>IF(OR($D74="",$E74=""),"",VLOOKUP($AG74,Mag_Req!$A$2:$J$13,8))</f>
        <v/>
      </c>
      <c r="R74" s="287"/>
      <c r="S74" s="166" t="str">
        <f t="shared" si="4"/>
        <v/>
      </c>
      <c r="T74" s="156" t="str">
        <f>IF(OR($D74="",$E74=""),"",VLOOKUP($AG74,Mag_Req!$A$2:$J$13,9))</f>
        <v/>
      </c>
      <c r="U74" s="157" t="str">
        <f t="shared" si="6"/>
        <v/>
      </c>
      <c r="V74" s="158" t="str">
        <f>IF(OR($D74="",$E74="",GlobalParameters!$C$12=""),"",$AC74)</f>
        <v/>
      </c>
      <c r="W74" s="159"/>
      <c r="X74" s="283"/>
      <c r="Y74" s="283"/>
      <c r="Z74" s="283"/>
      <c r="AA74" s="283"/>
      <c r="AB74" s="283"/>
      <c r="AC74" s="160" t="str">
        <f>IF(OR($D74="",$E74="",$AD74="",GlobalParameters!$C$12=""),"",IF(AND($AG74&gt;=100,$AG74&lt;300),$AD74-VLOOKUP($AG74,Mag_Req!$A$2:$J$13,10),""))</f>
        <v/>
      </c>
      <c r="AD74" s="283"/>
      <c r="AE74" s="283"/>
      <c r="AF74" s="159"/>
      <c r="AG74" s="134" t="e">
        <f>VLOOKUP($D74,Mag_Req!$M$2:$N$5,2)+VLOOKUP($E74,Mag_Req!$O$2:$P$3,2)+VLOOKUP(GlobalParameters!$C$12,Mag_Req!$Q$2:$R$4,2)</f>
        <v>#N/A</v>
      </c>
    </row>
    <row r="75" spans="1:33" x14ac:dyDescent="0.25">
      <c r="A75" s="133"/>
      <c r="B75" s="283"/>
      <c r="C75" s="283"/>
      <c r="D75" s="284"/>
      <c r="E75" s="284"/>
      <c r="F75" s="287"/>
      <c r="G75" s="166" t="str">
        <f t="shared" si="0"/>
        <v/>
      </c>
      <c r="H75" s="156" t="str">
        <f>IF(OR($D75="",$E75=""),"",VLOOKUP($AG75,Mag_Req!$A$2:$J$13,5))</f>
        <v/>
      </c>
      <c r="I75" s="287"/>
      <c r="J75" s="166" t="str">
        <f t="shared" si="1"/>
        <v/>
      </c>
      <c r="K75" s="156" t="str">
        <f>IF(OR($D75="",$E75=""),"",VLOOKUP($AG75,Mag_Req!$A$2:$J$13,6))</f>
        <v/>
      </c>
      <c r="L75" s="285"/>
      <c r="M75" s="155" t="str">
        <f t="shared" si="2"/>
        <v/>
      </c>
      <c r="N75" s="156" t="str">
        <f>IF(OR($D75="",$E75=""),"",VLOOKUP($AG75,Mag_Req!$A$2:$J$13,7))</f>
        <v/>
      </c>
      <c r="O75" s="285"/>
      <c r="P75" s="155" t="str">
        <f t="shared" si="3"/>
        <v/>
      </c>
      <c r="Q75" s="156" t="str">
        <f>IF(OR($D75="",$E75=""),"",VLOOKUP($AG75,Mag_Req!$A$2:$J$13,8))</f>
        <v/>
      </c>
      <c r="R75" s="287"/>
      <c r="S75" s="166" t="str">
        <f t="shared" si="4"/>
        <v/>
      </c>
      <c r="T75" s="156" t="str">
        <f>IF(OR($D75="",$E75=""),"",VLOOKUP($AG75,Mag_Req!$A$2:$J$13,9))</f>
        <v/>
      </c>
      <c r="U75" s="157" t="str">
        <f t="shared" si="6"/>
        <v/>
      </c>
      <c r="V75" s="158" t="str">
        <f>IF(OR($D75="",$E75="",GlobalParameters!$C$12=""),"",$AC75)</f>
        <v/>
      </c>
      <c r="W75" s="159"/>
      <c r="X75" s="283"/>
      <c r="Y75" s="283"/>
      <c r="Z75" s="283"/>
      <c r="AA75" s="283"/>
      <c r="AB75" s="283"/>
      <c r="AC75" s="160" t="str">
        <f>IF(OR($D75="",$E75="",$AD75="",GlobalParameters!$C$12=""),"",IF(AND($AG75&gt;=100,$AG75&lt;300),$AD75-VLOOKUP($AG75,Mag_Req!$A$2:$J$13,10),""))</f>
        <v/>
      </c>
      <c r="AD75" s="283"/>
      <c r="AE75" s="283"/>
      <c r="AF75" s="159"/>
      <c r="AG75" s="134" t="e">
        <f>VLOOKUP($D75,Mag_Req!$M$2:$N$5,2)+VLOOKUP($E75,Mag_Req!$O$2:$P$3,2)+VLOOKUP(GlobalParameters!$C$12,Mag_Req!$Q$2:$R$4,2)</f>
        <v>#N/A</v>
      </c>
    </row>
    <row r="76" spans="1:33" x14ac:dyDescent="0.25">
      <c r="A76" s="133"/>
      <c r="B76" s="283"/>
      <c r="C76" s="283"/>
      <c r="D76" s="284"/>
      <c r="E76" s="284"/>
      <c r="F76" s="287"/>
      <c r="G76" s="166" t="str">
        <f t="shared" si="0"/>
        <v/>
      </c>
      <c r="H76" s="156" t="str">
        <f>IF(OR($D76="",$E76=""),"",VLOOKUP($AG76,Mag_Req!$A$2:$J$13,5))</f>
        <v/>
      </c>
      <c r="I76" s="287"/>
      <c r="J76" s="166" t="str">
        <f t="shared" si="1"/>
        <v/>
      </c>
      <c r="K76" s="156" t="str">
        <f>IF(OR($D76="",$E76=""),"",VLOOKUP($AG76,Mag_Req!$A$2:$J$13,6))</f>
        <v/>
      </c>
      <c r="L76" s="285"/>
      <c r="M76" s="155" t="str">
        <f t="shared" si="2"/>
        <v/>
      </c>
      <c r="N76" s="156" t="str">
        <f>IF(OR($D76="",$E76=""),"",VLOOKUP($AG76,Mag_Req!$A$2:$J$13,7))</f>
        <v/>
      </c>
      <c r="O76" s="285"/>
      <c r="P76" s="155" t="str">
        <f t="shared" si="3"/>
        <v/>
      </c>
      <c r="Q76" s="156" t="str">
        <f>IF(OR($D76="",$E76=""),"",VLOOKUP($AG76,Mag_Req!$A$2:$J$13,8))</f>
        <v/>
      </c>
      <c r="R76" s="287"/>
      <c r="S76" s="166" t="str">
        <f t="shared" si="4"/>
        <v/>
      </c>
      <c r="T76" s="156" t="str">
        <f>IF(OR($D76="",$E76=""),"",VLOOKUP($AG76,Mag_Req!$A$2:$J$13,9))</f>
        <v/>
      </c>
      <c r="U76" s="157" t="str">
        <f t="shared" si="6"/>
        <v/>
      </c>
      <c r="V76" s="158" t="str">
        <f>IF(OR($D76="",$E76="",GlobalParameters!$C$12=""),"",$AC76)</f>
        <v/>
      </c>
      <c r="W76" s="159"/>
      <c r="X76" s="283"/>
      <c r="Y76" s="283"/>
      <c r="Z76" s="283"/>
      <c r="AA76" s="283"/>
      <c r="AB76" s="283"/>
      <c r="AC76" s="160" t="str">
        <f>IF(OR($D76="",$E76="",$AD76="",GlobalParameters!$C$12=""),"",IF(AND($AG76&gt;=100,$AG76&lt;300),$AD76-VLOOKUP($AG76,Mag_Req!$A$2:$J$13,10),""))</f>
        <v/>
      </c>
      <c r="AD76" s="283"/>
      <c r="AE76" s="283"/>
      <c r="AF76" s="159"/>
      <c r="AG76" s="134" t="e">
        <f>VLOOKUP($D76,Mag_Req!$M$2:$N$5,2)+VLOOKUP($E76,Mag_Req!$O$2:$P$3,2)+VLOOKUP(GlobalParameters!$C$12,Mag_Req!$Q$2:$R$4,2)</f>
        <v>#N/A</v>
      </c>
    </row>
    <row r="77" spans="1:33" x14ac:dyDescent="0.25">
      <c r="A77" s="133"/>
      <c r="B77" s="283"/>
      <c r="C77" s="283"/>
      <c r="D77" s="284"/>
      <c r="E77" s="284"/>
      <c r="F77" s="287"/>
      <c r="G77" s="166" t="str">
        <f t="shared" ref="G77:G140" si="7">IF(OR($D77="",$E77="",$X77="",$H77=""),"",IF($AG77&lt;200,$X77*$H77,""))</f>
        <v/>
      </c>
      <c r="H77" s="156" t="str">
        <f>IF(OR($D77="",$E77=""),"",VLOOKUP($AG77,Mag_Req!$A$2:$J$13,5))</f>
        <v/>
      </c>
      <c r="I77" s="287"/>
      <c r="J77" s="166" t="str">
        <f t="shared" ref="J77:J140" si="8">IF(OR($D77="",$E77="",$Y77="",$K77=""),"",IF($AG77&lt;200,$Y77*$K77,""))</f>
        <v/>
      </c>
      <c r="K77" s="156" t="str">
        <f>IF(OR($D77="",$E77=""),"",VLOOKUP($AG77,Mag_Req!$A$2:$J$13,6))</f>
        <v/>
      </c>
      <c r="L77" s="285"/>
      <c r="M77" s="155" t="str">
        <f t="shared" ref="M77:M140" si="9">IF(OR($D77="",$E77="",$Z77="",$N77=""),"",IF($AG77&lt;200,$Z77*$N77,""))</f>
        <v/>
      </c>
      <c r="N77" s="156" t="str">
        <f>IF(OR($D77="",$E77=""),"",VLOOKUP($AG77,Mag_Req!$A$2:$J$13,7))</f>
        <v/>
      </c>
      <c r="O77" s="285"/>
      <c r="P77" s="155" t="str">
        <f t="shared" ref="P77:P140" si="10">IF(OR($D77="",$E77="",$AA77="",$Q77=""),"",IF($AG77&lt;200,$AA77*$Q77,""))</f>
        <v/>
      </c>
      <c r="Q77" s="156" t="str">
        <f>IF(OR($D77="",$E77=""),"",VLOOKUP($AG77,Mag_Req!$A$2:$J$13,8))</f>
        <v/>
      </c>
      <c r="R77" s="287"/>
      <c r="S77" s="166" t="str">
        <f t="shared" ref="S77:S140" si="11">IF(OR($D77="",$E77="",$AB77="",$T77=""),"",IF($AG77&gt;=200,$AB77*$T77,""))</f>
        <v/>
      </c>
      <c r="T77" s="156" t="str">
        <f>IF(OR($D77="",$E77=""),"",VLOOKUP($AG77,Mag_Req!$A$2:$J$13,9))</f>
        <v/>
      </c>
      <c r="U77" s="157" t="str">
        <f t="shared" si="6"/>
        <v/>
      </c>
      <c r="V77" s="158" t="str">
        <f>IF(OR($D77="",$E77="",GlobalParameters!$C$12=""),"",$AC77)</f>
        <v/>
      </c>
      <c r="W77" s="159"/>
      <c r="X77" s="283"/>
      <c r="Y77" s="283"/>
      <c r="Z77" s="283"/>
      <c r="AA77" s="283"/>
      <c r="AB77" s="283"/>
      <c r="AC77" s="160" t="str">
        <f>IF(OR($D77="",$E77="",$AD77="",GlobalParameters!$C$12=""),"",IF(AND($AG77&gt;=100,$AG77&lt;300),$AD77-VLOOKUP($AG77,Mag_Req!$A$2:$J$13,10),""))</f>
        <v/>
      </c>
      <c r="AD77" s="283"/>
      <c r="AE77" s="283"/>
      <c r="AF77" s="159"/>
      <c r="AG77" s="134" t="e">
        <f>VLOOKUP($D77,Mag_Req!$M$2:$N$5,2)+VLOOKUP($E77,Mag_Req!$O$2:$P$3,2)+VLOOKUP(GlobalParameters!$C$12,Mag_Req!$Q$2:$R$4,2)</f>
        <v>#N/A</v>
      </c>
    </row>
    <row r="78" spans="1:33" x14ac:dyDescent="0.25">
      <c r="A78" s="133"/>
      <c r="B78" s="283"/>
      <c r="C78" s="283"/>
      <c r="D78" s="284"/>
      <c r="E78" s="284"/>
      <c r="F78" s="287"/>
      <c r="G78" s="166" t="str">
        <f t="shared" si="7"/>
        <v/>
      </c>
      <c r="H78" s="156" t="str">
        <f>IF(OR($D78="",$E78=""),"",VLOOKUP($AG78,Mag_Req!$A$2:$J$13,5))</f>
        <v/>
      </c>
      <c r="I78" s="287"/>
      <c r="J78" s="166" t="str">
        <f t="shared" si="8"/>
        <v/>
      </c>
      <c r="K78" s="156" t="str">
        <f>IF(OR($D78="",$E78=""),"",VLOOKUP($AG78,Mag_Req!$A$2:$J$13,6))</f>
        <v/>
      </c>
      <c r="L78" s="285"/>
      <c r="M78" s="155" t="str">
        <f t="shared" si="9"/>
        <v/>
      </c>
      <c r="N78" s="156" t="str">
        <f>IF(OR($D78="",$E78=""),"",VLOOKUP($AG78,Mag_Req!$A$2:$J$13,7))</f>
        <v/>
      </c>
      <c r="O78" s="285"/>
      <c r="P78" s="155" t="str">
        <f t="shared" si="10"/>
        <v/>
      </c>
      <c r="Q78" s="156" t="str">
        <f>IF(OR($D78="",$E78=""),"",VLOOKUP($AG78,Mag_Req!$A$2:$J$13,8))</f>
        <v/>
      </c>
      <c r="R78" s="287"/>
      <c r="S78" s="166" t="str">
        <f t="shared" si="11"/>
        <v/>
      </c>
      <c r="T78" s="156" t="str">
        <f>IF(OR($D78="",$E78=""),"",VLOOKUP($AG78,Mag_Req!$A$2:$J$13,9))</f>
        <v/>
      </c>
      <c r="U78" s="157" t="str">
        <f t="shared" si="6"/>
        <v/>
      </c>
      <c r="V78" s="158" t="str">
        <f>IF(OR($D78="",$E78="",GlobalParameters!$C$12=""),"",$AC78)</f>
        <v/>
      </c>
      <c r="W78" s="159"/>
      <c r="X78" s="283"/>
      <c r="Y78" s="283"/>
      <c r="Z78" s="283"/>
      <c r="AA78" s="283"/>
      <c r="AB78" s="283"/>
      <c r="AC78" s="160" t="str">
        <f>IF(OR($D78="",$E78="",$AD78="",GlobalParameters!$C$12=""),"",IF(AND($AG78&gt;=100,$AG78&lt;300),$AD78-VLOOKUP($AG78,Mag_Req!$A$2:$J$13,10),""))</f>
        <v/>
      </c>
      <c r="AD78" s="283"/>
      <c r="AE78" s="283"/>
      <c r="AF78" s="159"/>
      <c r="AG78" s="134" t="e">
        <f>VLOOKUP($D78,Mag_Req!$M$2:$N$5,2)+VLOOKUP($E78,Mag_Req!$O$2:$P$3,2)+VLOOKUP(GlobalParameters!$C$12,Mag_Req!$Q$2:$R$4,2)</f>
        <v>#N/A</v>
      </c>
    </row>
    <row r="79" spans="1:33" x14ac:dyDescent="0.25">
      <c r="A79" s="133"/>
      <c r="B79" s="283"/>
      <c r="C79" s="283"/>
      <c r="D79" s="284"/>
      <c r="E79" s="284"/>
      <c r="F79" s="287"/>
      <c r="G79" s="166" t="str">
        <f t="shared" si="7"/>
        <v/>
      </c>
      <c r="H79" s="156" t="str">
        <f>IF(OR($D79="",$E79=""),"",VLOOKUP($AG79,Mag_Req!$A$2:$J$13,5))</f>
        <v/>
      </c>
      <c r="I79" s="287"/>
      <c r="J79" s="166" t="str">
        <f t="shared" si="8"/>
        <v/>
      </c>
      <c r="K79" s="156" t="str">
        <f>IF(OR($D79="",$E79=""),"",VLOOKUP($AG79,Mag_Req!$A$2:$J$13,6))</f>
        <v/>
      </c>
      <c r="L79" s="285"/>
      <c r="M79" s="155" t="str">
        <f t="shared" si="9"/>
        <v/>
      </c>
      <c r="N79" s="156" t="str">
        <f>IF(OR($D79="",$E79=""),"",VLOOKUP($AG79,Mag_Req!$A$2:$J$13,7))</f>
        <v/>
      </c>
      <c r="O79" s="285"/>
      <c r="P79" s="155" t="str">
        <f t="shared" si="10"/>
        <v/>
      </c>
      <c r="Q79" s="156" t="str">
        <f>IF(OR($D79="",$E79=""),"",VLOOKUP($AG79,Mag_Req!$A$2:$J$13,8))</f>
        <v/>
      </c>
      <c r="R79" s="287"/>
      <c r="S79" s="166" t="str">
        <f t="shared" si="11"/>
        <v/>
      </c>
      <c r="T79" s="156" t="str">
        <f>IF(OR($D79="",$E79=""),"",VLOOKUP($AG79,Mag_Req!$A$2:$J$13,9))</f>
        <v/>
      </c>
      <c r="U79" s="157" t="str">
        <f t="shared" si="6"/>
        <v/>
      </c>
      <c r="V79" s="158" t="str">
        <f>IF(OR($D79="",$E79="",GlobalParameters!$C$12=""),"",$AC79)</f>
        <v/>
      </c>
      <c r="W79" s="159"/>
      <c r="X79" s="283"/>
      <c r="Y79" s="283"/>
      <c r="Z79" s="283"/>
      <c r="AA79" s="283"/>
      <c r="AB79" s="283"/>
      <c r="AC79" s="160" t="str">
        <f>IF(OR($D79="",$E79="",$AD79="",GlobalParameters!$C$12=""),"",IF(AND($AG79&gt;=100,$AG79&lt;300),$AD79-VLOOKUP($AG79,Mag_Req!$A$2:$J$13,10),""))</f>
        <v/>
      </c>
      <c r="AD79" s="283"/>
      <c r="AE79" s="283"/>
      <c r="AF79" s="159"/>
      <c r="AG79" s="134" t="e">
        <f>VLOOKUP($D79,Mag_Req!$M$2:$N$5,2)+VLOOKUP($E79,Mag_Req!$O$2:$P$3,2)+VLOOKUP(GlobalParameters!$C$12,Mag_Req!$Q$2:$R$4,2)</f>
        <v>#N/A</v>
      </c>
    </row>
    <row r="80" spans="1:33" x14ac:dyDescent="0.25">
      <c r="A80" s="133"/>
      <c r="B80" s="283"/>
      <c r="C80" s="283"/>
      <c r="D80" s="284"/>
      <c r="E80" s="284"/>
      <c r="F80" s="287"/>
      <c r="G80" s="166" t="str">
        <f t="shared" si="7"/>
        <v/>
      </c>
      <c r="H80" s="156" t="str">
        <f>IF(OR($D80="",$E80=""),"",VLOOKUP($AG80,Mag_Req!$A$2:$J$13,5))</f>
        <v/>
      </c>
      <c r="I80" s="287"/>
      <c r="J80" s="166" t="str">
        <f t="shared" si="8"/>
        <v/>
      </c>
      <c r="K80" s="156" t="str">
        <f>IF(OR($D80="",$E80=""),"",VLOOKUP($AG80,Mag_Req!$A$2:$J$13,6))</f>
        <v/>
      </c>
      <c r="L80" s="285"/>
      <c r="M80" s="155" t="str">
        <f t="shared" si="9"/>
        <v/>
      </c>
      <c r="N80" s="156" t="str">
        <f>IF(OR($D80="",$E80=""),"",VLOOKUP($AG80,Mag_Req!$A$2:$J$13,7))</f>
        <v/>
      </c>
      <c r="O80" s="285"/>
      <c r="P80" s="155" t="str">
        <f t="shared" si="10"/>
        <v/>
      </c>
      <c r="Q80" s="156" t="str">
        <f>IF(OR($D80="",$E80=""),"",VLOOKUP($AG80,Mag_Req!$A$2:$J$13,8))</f>
        <v/>
      </c>
      <c r="R80" s="287"/>
      <c r="S80" s="166" t="str">
        <f t="shared" si="11"/>
        <v/>
      </c>
      <c r="T80" s="156" t="str">
        <f>IF(OR($D80="",$E80=""),"",VLOOKUP($AG80,Mag_Req!$A$2:$J$13,9))</f>
        <v/>
      </c>
      <c r="U80" s="157" t="str">
        <f t="shared" si="6"/>
        <v/>
      </c>
      <c r="V80" s="158" t="str">
        <f>IF(OR($D80="",$E80="",GlobalParameters!$C$12=""),"",$AC80)</f>
        <v/>
      </c>
      <c r="W80" s="159"/>
      <c r="X80" s="283"/>
      <c r="Y80" s="283"/>
      <c r="Z80" s="283"/>
      <c r="AA80" s="283"/>
      <c r="AB80" s="283"/>
      <c r="AC80" s="160" t="str">
        <f>IF(OR($D80="",$E80="",$AD80="",GlobalParameters!$C$12=""),"",IF(AND($AG80&gt;=100,$AG80&lt;300),$AD80-VLOOKUP($AG80,Mag_Req!$A$2:$J$13,10),""))</f>
        <v/>
      </c>
      <c r="AD80" s="283"/>
      <c r="AE80" s="283"/>
      <c r="AF80" s="159"/>
      <c r="AG80" s="134" t="e">
        <f>VLOOKUP($D80,Mag_Req!$M$2:$N$5,2)+VLOOKUP($E80,Mag_Req!$O$2:$P$3,2)+VLOOKUP(GlobalParameters!$C$12,Mag_Req!$Q$2:$R$4,2)</f>
        <v>#N/A</v>
      </c>
    </row>
    <row r="81" spans="1:33" x14ac:dyDescent="0.25">
      <c r="A81" s="133"/>
      <c r="B81" s="283"/>
      <c r="C81" s="283"/>
      <c r="D81" s="284"/>
      <c r="E81" s="284"/>
      <c r="F81" s="287"/>
      <c r="G81" s="166" t="str">
        <f t="shared" si="7"/>
        <v/>
      </c>
      <c r="H81" s="156" t="str">
        <f>IF(OR($D81="",$E81=""),"",VLOOKUP($AG81,Mag_Req!$A$2:$J$13,5))</f>
        <v/>
      </c>
      <c r="I81" s="287"/>
      <c r="J81" s="166" t="str">
        <f t="shared" si="8"/>
        <v/>
      </c>
      <c r="K81" s="156" t="str">
        <f>IF(OR($D81="",$E81=""),"",VLOOKUP($AG81,Mag_Req!$A$2:$J$13,6))</f>
        <v/>
      </c>
      <c r="L81" s="285"/>
      <c r="M81" s="155" t="str">
        <f t="shared" si="9"/>
        <v/>
      </c>
      <c r="N81" s="156" t="str">
        <f>IF(OR($D81="",$E81=""),"",VLOOKUP($AG81,Mag_Req!$A$2:$J$13,7))</f>
        <v/>
      </c>
      <c r="O81" s="285"/>
      <c r="P81" s="155" t="str">
        <f t="shared" si="10"/>
        <v/>
      </c>
      <c r="Q81" s="156" t="str">
        <f>IF(OR($D81="",$E81=""),"",VLOOKUP($AG81,Mag_Req!$A$2:$J$13,8))</f>
        <v/>
      </c>
      <c r="R81" s="287"/>
      <c r="S81" s="166" t="str">
        <f t="shared" si="11"/>
        <v/>
      </c>
      <c r="T81" s="156" t="str">
        <f>IF(OR($D81="",$E81=""),"",VLOOKUP($AG81,Mag_Req!$A$2:$J$13,9))</f>
        <v/>
      </c>
      <c r="U81" s="157" t="str">
        <f t="shared" si="6"/>
        <v/>
      </c>
      <c r="V81" s="158" t="str">
        <f>IF(OR($D81="",$E81="",GlobalParameters!$C$12=""),"",$AC81)</f>
        <v/>
      </c>
      <c r="W81" s="159"/>
      <c r="X81" s="283"/>
      <c r="Y81" s="283"/>
      <c r="Z81" s="283"/>
      <c r="AA81" s="283"/>
      <c r="AB81" s="283"/>
      <c r="AC81" s="160" t="str">
        <f>IF(OR($D81="",$E81="",$AD81="",GlobalParameters!$C$12=""),"",IF(AND($AG81&gt;=100,$AG81&lt;300),$AD81-VLOOKUP($AG81,Mag_Req!$A$2:$J$13,10),""))</f>
        <v/>
      </c>
      <c r="AD81" s="283"/>
      <c r="AE81" s="283"/>
      <c r="AF81" s="159"/>
      <c r="AG81" s="134" t="e">
        <f>VLOOKUP($D81,Mag_Req!$M$2:$N$5,2)+VLOOKUP($E81,Mag_Req!$O$2:$P$3,2)+VLOOKUP(GlobalParameters!$C$12,Mag_Req!$Q$2:$R$4,2)</f>
        <v>#N/A</v>
      </c>
    </row>
    <row r="82" spans="1:33" x14ac:dyDescent="0.25">
      <c r="A82" s="133"/>
      <c r="B82" s="283"/>
      <c r="C82" s="283"/>
      <c r="D82" s="284"/>
      <c r="E82" s="284"/>
      <c r="F82" s="287"/>
      <c r="G82" s="166" t="str">
        <f t="shared" si="7"/>
        <v/>
      </c>
      <c r="H82" s="156" t="str">
        <f>IF(OR($D82="",$E82=""),"",VLOOKUP($AG82,Mag_Req!$A$2:$J$13,5))</f>
        <v/>
      </c>
      <c r="I82" s="287"/>
      <c r="J82" s="166" t="str">
        <f t="shared" si="8"/>
        <v/>
      </c>
      <c r="K82" s="156" t="str">
        <f>IF(OR($D82="",$E82=""),"",VLOOKUP($AG82,Mag_Req!$A$2:$J$13,6))</f>
        <v/>
      </c>
      <c r="L82" s="285"/>
      <c r="M82" s="155" t="str">
        <f t="shared" si="9"/>
        <v/>
      </c>
      <c r="N82" s="156" t="str">
        <f>IF(OR($D82="",$E82=""),"",VLOOKUP($AG82,Mag_Req!$A$2:$J$13,7))</f>
        <v/>
      </c>
      <c r="O82" s="285"/>
      <c r="P82" s="155" t="str">
        <f t="shared" si="10"/>
        <v/>
      </c>
      <c r="Q82" s="156" t="str">
        <f>IF(OR($D82="",$E82=""),"",VLOOKUP($AG82,Mag_Req!$A$2:$J$13,8))</f>
        <v/>
      </c>
      <c r="R82" s="287"/>
      <c r="S82" s="166" t="str">
        <f t="shared" si="11"/>
        <v/>
      </c>
      <c r="T82" s="156" t="str">
        <f>IF(OR($D82="",$E82=""),"",VLOOKUP($AG82,Mag_Req!$A$2:$J$13,9))</f>
        <v/>
      </c>
      <c r="U82" s="157" t="str">
        <f t="shared" si="6"/>
        <v/>
      </c>
      <c r="V82" s="158" t="str">
        <f>IF(OR($D82="",$E82="",GlobalParameters!$C$12=""),"",$AC82)</f>
        <v/>
      </c>
      <c r="W82" s="159"/>
      <c r="X82" s="283"/>
      <c r="Y82" s="283"/>
      <c r="Z82" s="283"/>
      <c r="AA82" s="283"/>
      <c r="AB82" s="283"/>
      <c r="AC82" s="160" t="str">
        <f>IF(OR($D82="",$E82="",$AD82="",GlobalParameters!$C$12=""),"",IF(AND($AG82&gt;=100,$AG82&lt;300),$AD82-VLOOKUP($AG82,Mag_Req!$A$2:$J$13,10),""))</f>
        <v/>
      </c>
      <c r="AD82" s="283"/>
      <c r="AE82" s="283"/>
      <c r="AF82" s="159"/>
      <c r="AG82" s="134" t="e">
        <f>VLOOKUP($D82,Mag_Req!$M$2:$N$5,2)+VLOOKUP($E82,Mag_Req!$O$2:$P$3,2)+VLOOKUP(GlobalParameters!$C$12,Mag_Req!$Q$2:$R$4,2)</f>
        <v>#N/A</v>
      </c>
    </row>
    <row r="83" spans="1:33" x14ac:dyDescent="0.25">
      <c r="A83" s="133"/>
      <c r="B83" s="283"/>
      <c r="C83" s="283"/>
      <c r="D83" s="284"/>
      <c r="E83" s="284"/>
      <c r="F83" s="287"/>
      <c r="G83" s="166" t="str">
        <f t="shared" si="7"/>
        <v/>
      </c>
      <c r="H83" s="156" t="str">
        <f>IF(OR($D83="",$E83=""),"",VLOOKUP($AG83,Mag_Req!$A$2:$J$13,5))</f>
        <v/>
      </c>
      <c r="I83" s="287"/>
      <c r="J83" s="166" t="str">
        <f t="shared" si="8"/>
        <v/>
      </c>
      <c r="K83" s="156" t="str">
        <f>IF(OR($D83="",$E83=""),"",VLOOKUP($AG83,Mag_Req!$A$2:$J$13,6))</f>
        <v/>
      </c>
      <c r="L83" s="285"/>
      <c r="M83" s="155" t="str">
        <f t="shared" si="9"/>
        <v/>
      </c>
      <c r="N83" s="156" t="str">
        <f>IF(OR($D83="",$E83=""),"",VLOOKUP($AG83,Mag_Req!$A$2:$J$13,7))</f>
        <v/>
      </c>
      <c r="O83" s="285"/>
      <c r="P83" s="155" t="str">
        <f t="shared" si="10"/>
        <v/>
      </c>
      <c r="Q83" s="156" t="str">
        <f>IF(OR($D83="",$E83=""),"",VLOOKUP($AG83,Mag_Req!$A$2:$J$13,8))</f>
        <v/>
      </c>
      <c r="R83" s="287"/>
      <c r="S83" s="166" t="str">
        <f t="shared" si="11"/>
        <v/>
      </c>
      <c r="T83" s="156" t="str">
        <f>IF(OR($D83="",$E83=""),"",VLOOKUP($AG83,Mag_Req!$A$2:$J$13,9))</f>
        <v/>
      </c>
      <c r="U83" s="157" t="str">
        <f t="shared" si="6"/>
        <v/>
      </c>
      <c r="V83" s="158" t="str">
        <f>IF(OR($D83="",$E83="",GlobalParameters!$C$12=""),"",$AC83)</f>
        <v/>
      </c>
      <c r="W83" s="159"/>
      <c r="X83" s="283"/>
      <c r="Y83" s="283"/>
      <c r="Z83" s="283"/>
      <c r="AA83" s="283"/>
      <c r="AB83" s="283"/>
      <c r="AC83" s="160" t="str">
        <f>IF(OR($D83="",$E83="",$AD83="",GlobalParameters!$C$12=""),"",IF(AND($AG83&gt;=100,$AG83&lt;300),$AD83-VLOOKUP($AG83,Mag_Req!$A$2:$J$13,10),""))</f>
        <v/>
      </c>
      <c r="AD83" s="283"/>
      <c r="AE83" s="283"/>
      <c r="AF83" s="159"/>
      <c r="AG83" s="134" t="e">
        <f>VLOOKUP($D83,Mag_Req!$M$2:$N$5,2)+VLOOKUP($E83,Mag_Req!$O$2:$P$3,2)+VLOOKUP(GlobalParameters!$C$12,Mag_Req!$Q$2:$R$4,2)</f>
        <v>#N/A</v>
      </c>
    </row>
    <row r="84" spans="1:33" x14ac:dyDescent="0.25">
      <c r="A84" s="133"/>
      <c r="B84" s="283"/>
      <c r="C84" s="283"/>
      <c r="D84" s="284"/>
      <c r="E84" s="284"/>
      <c r="F84" s="287"/>
      <c r="G84" s="166" t="str">
        <f t="shared" si="7"/>
        <v/>
      </c>
      <c r="H84" s="156" t="str">
        <f>IF(OR($D84="",$E84=""),"",VLOOKUP($AG84,Mag_Req!$A$2:$J$13,5))</f>
        <v/>
      </c>
      <c r="I84" s="287"/>
      <c r="J84" s="166" t="str">
        <f t="shared" si="8"/>
        <v/>
      </c>
      <c r="K84" s="156" t="str">
        <f>IF(OR($D84="",$E84=""),"",VLOOKUP($AG84,Mag_Req!$A$2:$J$13,6))</f>
        <v/>
      </c>
      <c r="L84" s="285"/>
      <c r="M84" s="155" t="str">
        <f t="shared" si="9"/>
        <v/>
      </c>
      <c r="N84" s="156" t="str">
        <f>IF(OR($D84="",$E84=""),"",VLOOKUP($AG84,Mag_Req!$A$2:$J$13,7))</f>
        <v/>
      </c>
      <c r="O84" s="285"/>
      <c r="P84" s="155" t="str">
        <f t="shared" si="10"/>
        <v/>
      </c>
      <c r="Q84" s="156" t="str">
        <f>IF(OR($D84="",$E84=""),"",VLOOKUP($AG84,Mag_Req!$A$2:$J$13,8))</f>
        <v/>
      </c>
      <c r="R84" s="287"/>
      <c r="S84" s="166" t="str">
        <f t="shared" si="11"/>
        <v/>
      </c>
      <c r="T84" s="156" t="str">
        <f>IF(OR($D84="",$E84=""),"",VLOOKUP($AG84,Mag_Req!$A$2:$J$13,9))</f>
        <v/>
      </c>
      <c r="U84" s="157" t="str">
        <f t="shared" si="6"/>
        <v/>
      </c>
      <c r="V84" s="158" t="str">
        <f>IF(OR($D84="",$E84="",GlobalParameters!$C$12=""),"",$AC84)</f>
        <v/>
      </c>
      <c r="W84" s="159"/>
      <c r="X84" s="283"/>
      <c r="Y84" s="283"/>
      <c r="Z84" s="283"/>
      <c r="AA84" s="283"/>
      <c r="AB84" s="283"/>
      <c r="AC84" s="160" t="str">
        <f>IF(OR($D84="",$E84="",$AD84="",GlobalParameters!$C$12=""),"",IF(AND($AG84&gt;=100,$AG84&lt;300),$AD84-VLOOKUP($AG84,Mag_Req!$A$2:$J$13,10),""))</f>
        <v/>
      </c>
      <c r="AD84" s="283"/>
      <c r="AE84" s="283"/>
      <c r="AF84" s="159"/>
      <c r="AG84" s="134" t="e">
        <f>VLOOKUP($D84,Mag_Req!$M$2:$N$5,2)+VLOOKUP($E84,Mag_Req!$O$2:$P$3,2)+VLOOKUP(GlobalParameters!$C$12,Mag_Req!$Q$2:$R$4,2)</f>
        <v>#N/A</v>
      </c>
    </row>
    <row r="85" spans="1:33" x14ac:dyDescent="0.25">
      <c r="A85" s="133"/>
      <c r="B85" s="283"/>
      <c r="C85" s="283"/>
      <c r="D85" s="284"/>
      <c r="E85" s="284"/>
      <c r="F85" s="287"/>
      <c r="G85" s="166" t="str">
        <f t="shared" si="7"/>
        <v/>
      </c>
      <c r="H85" s="156" t="str">
        <f>IF(OR($D85="",$E85=""),"",VLOOKUP($AG85,Mag_Req!$A$2:$J$13,5))</f>
        <v/>
      </c>
      <c r="I85" s="287"/>
      <c r="J85" s="166" t="str">
        <f t="shared" si="8"/>
        <v/>
      </c>
      <c r="K85" s="156" t="str">
        <f>IF(OR($D85="",$E85=""),"",VLOOKUP($AG85,Mag_Req!$A$2:$J$13,6))</f>
        <v/>
      </c>
      <c r="L85" s="285"/>
      <c r="M85" s="155" t="str">
        <f t="shared" si="9"/>
        <v/>
      </c>
      <c r="N85" s="156" t="str">
        <f>IF(OR($D85="",$E85=""),"",VLOOKUP($AG85,Mag_Req!$A$2:$J$13,7))</f>
        <v/>
      </c>
      <c r="O85" s="285"/>
      <c r="P85" s="155" t="str">
        <f t="shared" si="10"/>
        <v/>
      </c>
      <c r="Q85" s="156" t="str">
        <f>IF(OR($D85="",$E85=""),"",VLOOKUP($AG85,Mag_Req!$A$2:$J$13,8))</f>
        <v/>
      </c>
      <c r="R85" s="287"/>
      <c r="S85" s="166" t="str">
        <f t="shared" si="11"/>
        <v/>
      </c>
      <c r="T85" s="156" t="str">
        <f>IF(OR($D85="",$E85=""),"",VLOOKUP($AG85,Mag_Req!$A$2:$J$13,9))</f>
        <v/>
      </c>
      <c r="U85" s="157" t="str">
        <f t="shared" si="6"/>
        <v/>
      </c>
      <c r="V85" s="158" t="str">
        <f>IF(OR($D85="",$E85="",GlobalParameters!$C$12=""),"",$AC85)</f>
        <v/>
      </c>
      <c r="W85" s="159"/>
      <c r="X85" s="283"/>
      <c r="Y85" s="283"/>
      <c r="Z85" s="283"/>
      <c r="AA85" s="283"/>
      <c r="AB85" s="283"/>
      <c r="AC85" s="160" t="str">
        <f>IF(OR($D85="",$E85="",$AD85="",GlobalParameters!$C$12=""),"",IF(AND($AG85&gt;=100,$AG85&lt;300),$AD85-VLOOKUP($AG85,Mag_Req!$A$2:$J$13,10),""))</f>
        <v/>
      </c>
      <c r="AD85" s="283"/>
      <c r="AE85" s="283"/>
      <c r="AF85" s="159"/>
      <c r="AG85" s="134" t="e">
        <f>VLOOKUP($D85,Mag_Req!$M$2:$N$5,2)+VLOOKUP($E85,Mag_Req!$O$2:$P$3,2)+VLOOKUP(GlobalParameters!$C$12,Mag_Req!$Q$2:$R$4,2)</f>
        <v>#N/A</v>
      </c>
    </row>
    <row r="86" spans="1:33" x14ac:dyDescent="0.25">
      <c r="A86" s="133"/>
      <c r="B86" s="283"/>
      <c r="C86" s="283"/>
      <c r="D86" s="284"/>
      <c r="E86" s="284"/>
      <c r="F86" s="287"/>
      <c r="G86" s="166" t="str">
        <f t="shared" si="7"/>
        <v/>
      </c>
      <c r="H86" s="156" t="str">
        <f>IF(OR($D86="",$E86=""),"",VLOOKUP($AG86,Mag_Req!$A$2:$J$13,5))</f>
        <v/>
      </c>
      <c r="I86" s="287"/>
      <c r="J86" s="166" t="str">
        <f t="shared" si="8"/>
        <v/>
      </c>
      <c r="K86" s="156" t="str">
        <f>IF(OR($D86="",$E86=""),"",VLOOKUP($AG86,Mag_Req!$A$2:$J$13,6))</f>
        <v/>
      </c>
      <c r="L86" s="285"/>
      <c r="M86" s="155" t="str">
        <f t="shared" si="9"/>
        <v/>
      </c>
      <c r="N86" s="156" t="str">
        <f>IF(OR($D86="",$E86=""),"",VLOOKUP($AG86,Mag_Req!$A$2:$J$13,7))</f>
        <v/>
      </c>
      <c r="O86" s="285"/>
      <c r="P86" s="155" t="str">
        <f t="shared" si="10"/>
        <v/>
      </c>
      <c r="Q86" s="156" t="str">
        <f>IF(OR($D86="",$E86=""),"",VLOOKUP($AG86,Mag_Req!$A$2:$J$13,8))</f>
        <v/>
      </c>
      <c r="R86" s="287"/>
      <c r="S86" s="166" t="str">
        <f t="shared" si="11"/>
        <v/>
      </c>
      <c r="T86" s="156" t="str">
        <f>IF(OR($D86="",$E86=""),"",VLOOKUP($AG86,Mag_Req!$A$2:$J$13,9))</f>
        <v/>
      </c>
      <c r="U86" s="157" t="str">
        <f t="shared" si="6"/>
        <v/>
      </c>
      <c r="V86" s="158" t="str">
        <f>IF(OR($D86="",$E86="",GlobalParameters!$C$12=""),"",$AC86)</f>
        <v/>
      </c>
      <c r="W86" s="159"/>
      <c r="X86" s="283"/>
      <c r="Y86" s="283"/>
      <c r="Z86" s="283"/>
      <c r="AA86" s="283"/>
      <c r="AB86" s="283"/>
      <c r="AC86" s="160" t="str">
        <f>IF(OR($D86="",$E86="",$AD86="",GlobalParameters!$C$12=""),"",IF(AND($AG86&gt;=100,$AG86&lt;300),$AD86-VLOOKUP($AG86,Mag_Req!$A$2:$J$13,10),""))</f>
        <v/>
      </c>
      <c r="AD86" s="283"/>
      <c r="AE86" s="283"/>
      <c r="AF86" s="159"/>
      <c r="AG86" s="134" t="e">
        <f>VLOOKUP($D86,Mag_Req!$M$2:$N$5,2)+VLOOKUP($E86,Mag_Req!$O$2:$P$3,2)+VLOOKUP(GlobalParameters!$C$12,Mag_Req!$Q$2:$R$4,2)</f>
        <v>#N/A</v>
      </c>
    </row>
    <row r="87" spans="1:33" x14ac:dyDescent="0.25">
      <c r="A87" s="133"/>
      <c r="B87" s="283"/>
      <c r="C87" s="283"/>
      <c r="D87" s="284"/>
      <c r="E87" s="284"/>
      <c r="F87" s="287"/>
      <c r="G87" s="166" t="str">
        <f t="shared" si="7"/>
        <v/>
      </c>
      <c r="H87" s="156" t="str">
        <f>IF(OR($D87="",$E87=""),"",VLOOKUP($AG87,Mag_Req!$A$2:$J$13,5))</f>
        <v/>
      </c>
      <c r="I87" s="287"/>
      <c r="J87" s="166" t="str">
        <f t="shared" si="8"/>
        <v/>
      </c>
      <c r="K87" s="156" t="str">
        <f>IF(OR($D87="",$E87=""),"",VLOOKUP($AG87,Mag_Req!$A$2:$J$13,6))</f>
        <v/>
      </c>
      <c r="L87" s="285"/>
      <c r="M87" s="155" t="str">
        <f t="shared" si="9"/>
        <v/>
      </c>
      <c r="N87" s="156" t="str">
        <f>IF(OR($D87="",$E87=""),"",VLOOKUP($AG87,Mag_Req!$A$2:$J$13,7))</f>
        <v/>
      </c>
      <c r="O87" s="285"/>
      <c r="P87" s="155" t="str">
        <f t="shared" si="10"/>
        <v/>
      </c>
      <c r="Q87" s="156" t="str">
        <f>IF(OR($D87="",$E87=""),"",VLOOKUP($AG87,Mag_Req!$A$2:$J$13,8))</f>
        <v/>
      </c>
      <c r="R87" s="287"/>
      <c r="S87" s="166" t="str">
        <f t="shared" si="11"/>
        <v/>
      </c>
      <c r="T87" s="156" t="str">
        <f>IF(OR($D87="",$E87=""),"",VLOOKUP($AG87,Mag_Req!$A$2:$J$13,9))</f>
        <v/>
      </c>
      <c r="U87" s="157" t="str">
        <f t="shared" si="6"/>
        <v/>
      </c>
      <c r="V87" s="158" t="str">
        <f>IF(OR($D87="",$E87="",GlobalParameters!$C$12=""),"",$AC87)</f>
        <v/>
      </c>
      <c r="W87" s="159"/>
      <c r="X87" s="283"/>
      <c r="Y87" s="283"/>
      <c r="Z87" s="283"/>
      <c r="AA87" s="283"/>
      <c r="AB87" s="283"/>
      <c r="AC87" s="160" t="str">
        <f>IF(OR($D87="",$E87="",$AD87="",GlobalParameters!$C$12=""),"",IF(AND($AG87&gt;=100,$AG87&lt;300),$AD87-VLOOKUP($AG87,Mag_Req!$A$2:$J$13,10),""))</f>
        <v/>
      </c>
      <c r="AD87" s="283"/>
      <c r="AE87" s="283"/>
      <c r="AF87" s="159"/>
      <c r="AG87" s="134" t="e">
        <f>VLOOKUP($D87,Mag_Req!$M$2:$N$5,2)+VLOOKUP($E87,Mag_Req!$O$2:$P$3,2)+VLOOKUP(GlobalParameters!$C$12,Mag_Req!$Q$2:$R$4,2)</f>
        <v>#N/A</v>
      </c>
    </row>
    <row r="88" spans="1:33" x14ac:dyDescent="0.25">
      <c r="A88" s="133"/>
      <c r="B88" s="283"/>
      <c r="C88" s="283"/>
      <c r="D88" s="284"/>
      <c r="E88" s="284"/>
      <c r="F88" s="287"/>
      <c r="G88" s="166" t="str">
        <f t="shared" si="7"/>
        <v/>
      </c>
      <c r="H88" s="156" t="str">
        <f>IF(OR($D88="",$E88=""),"",VLOOKUP($AG88,Mag_Req!$A$2:$J$13,5))</f>
        <v/>
      </c>
      <c r="I88" s="287"/>
      <c r="J88" s="166" t="str">
        <f t="shared" si="8"/>
        <v/>
      </c>
      <c r="K88" s="156" t="str">
        <f>IF(OR($D88="",$E88=""),"",VLOOKUP($AG88,Mag_Req!$A$2:$J$13,6))</f>
        <v/>
      </c>
      <c r="L88" s="285"/>
      <c r="M88" s="155" t="str">
        <f t="shared" si="9"/>
        <v/>
      </c>
      <c r="N88" s="156" t="str">
        <f>IF(OR($D88="",$E88=""),"",VLOOKUP($AG88,Mag_Req!$A$2:$J$13,7))</f>
        <v/>
      </c>
      <c r="O88" s="285"/>
      <c r="P88" s="155" t="str">
        <f t="shared" si="10"/>
        <v/>
      </c>
      <c r="Q88" s="156" t="str">
        <f>IF(OR($D88="",$E88=""),"",VLOOKUP($AG88,Mag_Req!$A$2:$J$13,8))</f>
        <v/>
      </c>
      <c r="R88" s="287"/>
      <c r="S88" s="166" t="str">
        <f t="shared" si="11"/>
        <v/>
      </c>
      <c r="T88" s="156" t="str">
        <f>IF(OR($D88="",$E88=""),"",VLOOKUP($AG88,Mag_Req!$A$2:$J$13,9))</f>
        <v/>
      </c>
      <c r="U88" s="157" t="str">
        <f t="shared" si="6"/>
        <v/>
      </c>
      <c r="V88" s="158" t="str">
        <f>IF(OR($D88="",$E88="",GlobalParameters!$C$12=""),"",$AC88)</f>
        <v/>
      </c>
      <c r="W88" s="159"/>
      <c r="X88" s="283"/>
      <c r="Y88" s="283"/>
      <c r="Z88" s="283"/>
      <c r="AA88" s="283"/>
      <c r="AB88" s="283"/>
      <c r="AC88" s="160" t="str">
        <f>IF(OR($D88="",$E88="",$AD88="",GlobalParameters!$C$12=""),"",IF(AND($AG88&gt;=100,$AG88&lt;300),$AD88-VLOOKUP($AG88,Mag_Req!$A$2:$J$13,10),""))</f>
        <v/>
      </c>
      <c r="AD88" s="283"/>
      <c r="AE88" s="283"/>
      <c r="AF88" s="159"/>
      <c r="AG88" s="134" t="e">
        <f>VLOOKUP($D88,Mag_Req!$M$2:$N$5,2)+VLOOKUP($E88,Mag_Req!$O$2:$P$3,2)+VLOOKUP(GlobalParameters!$C$12,Mag_Req!$Q$2:$R$4,2)</f>
        <v>#N/A</v>
      </c>
    </row>
    <row r="89" spans="1:33" x14ac:dyDescent="0.25">
      <c r="A89" s="133"/>
      <c r="B89" s="283"/>
      <c r="C89" s="283"/>
      <c r="D89" s="284"/>
      <c r="E89" s="284"/>
      <c r="F89" s="287"/>
      <c r="G89" s="166" t="str">
        <f t="shared" si="7"/>
        <v/>
      </c>
      <c r="H89" s="156" t="str">
        <f>IF(OR($D89="",$E89=""),"",VLOOKUP($AG89,Mag_Req!$A$2:$J$13,5))</f>
        <v/>
      </c>
      <c r="I89" s="287"/>
      <c r="J89" s="166" t="str">
        <f t="shared" si="8"/>
        <v/>
      </c>
      <c r="K89" s="156" t="str">
        <f>IF(OR($D89="",$E89=""),"",VLOOKUP($AG89,Mag_Req!$A$2:$J$13,6))</f>
        <v/>
      </c>
      <c r="L89" s="285"/>
      <c r="M89" s="155" t="str">
        <f t="shared" si="9"/>
        <v/>
      </c>
      <c r="N89" s="156" t="str">
        <f>IF(OR($D89="",$E89=""),"",VLOOKUP($AG89,Mag_Req!$A$2:$J$13,7))</f>
        <v/>
      </c>
      <c r="O89" s="285"/>
      <c r="P89" s="155" t="str">
        <f t="shared" si="10"/>
        <v/>
      </c>
      <c r="Q89" s="156" t="str">
        <f>IF(OR($D89="",$E89=""),"",VLOOKUP($AG89,Mag_Req!$A$2:$J$13,8))</f>
        <v/>
      </c>
      <c r="R89" s="287"/>
      <c r="S89" s="166" t="str">
        <f t="shared" si="11"/>
        <v/>
      </c>
      <c r="T89" s="156" t="str">
        <f>IF(OR($D89="",$E89=""),"",VLOOKUP($AG89,Mag_Req!$A$2:$J$13,9))</f>
        <v/>
      </c>
      <c r="U89" s="157" t="str">
        <f t="shared" si="6"/>
        <v/>
      </c>
      <c r="V89" s="158" t="str">
        <f>IF(OR($D89="",$E89="",GlobalParameters!$C$12=""),"",$AC89)</f>
        <v/>
      </c>
      <c r="W89" s="159"/>
      <c r="X89" s="283"/>
      <c r="Y89" s="283"/>
      <c r="Z89" s="283"/>
      <c r="AA89" s="283"/>
      <c r="AB89" s="283"/>
      <c r="AC89" s="160" t="str">
        <f>IF(OR($D89="",$E89="",$AD89="",GlobalParameters!$C$12=""),"",IF(AND($AG89&gt;=100,$AG89&lt;300),$AD89-VLOOKUP($AG89,Mag_Req!$A$2:$J$13,10),""))</f>
        <v/>
      </c>
      <c r="AD89" s="283"/>
      <c r="AE89" s="283"/>
      <c r="AF89" s="159"/>
      <c r="AG89" s="134" t="e">
        <f>VLOOKUP($D89,Mag_Req!$M$2:$N$5,2)+VLOOKUP($E89,Mag_Req!$O$2:$P$3,2)+VLOOKUP(GlobalParameters!$C$12,Mag_Req!$Q$2:$R$4,2)</f>
        <v>#N/A</v>
      </c>
    </row>
    <row r="90" spans="1:33" x14ac:dyDescent="0.25">
      <c r="A90" s="133"/>
      <c r="B90" s="283"/>
      <c r="C90" s="283"/>
      <c r="D90" s="284"/>
      <c r="E90" s="284"/>
      <c r="F90" s="287"/>
      <c r="G90" s="166" t="str">
        <f t="shared" si="7"/>
        <v/>
      </c>
      <c r="H90" s="156" t="str">
        <f>IF(OR($D90="",$E90=""),"",VLOOKUP($AG90,Mag_Req!$A$2:$J$13,5))</f>
        <v/>
      </c>
      <c r="I90" s="287"/>
      <c r="J90" s="166" t="str">
        <f t="shared" si="8"/>
        <v/>
      </c>
      <c r="K90" s="156" t="str">
        <f>IF(OR($D90="",$E90=""),"",VLOOKUP($AG90,Mag_Req!$A$2:$J$13,6))</f>
        <v/>
      </c>
      <c r="L90" s="285"/>
      <c r="M90" s="155" t="str">
        <f t="shared" si="9"/>
        <v/>
      </c>
      <c r="N90" s="156" t="str">
        <f>IF(OR($D90="",$E90=""),"",VLOOKUP($AG90,Mag_Req!$A$2:$J$13,7))</f>
        <v/>
      </c>
      <c r="O90" s="285"/>
      <c r="P90" s="155" t="str">
        <f t="shared" si="10"/>
        <v/>
      </c>
      <c r="Q90" s="156" t="str">
        <f>IF(OR($D90="",$E90=""),"",VLOOKUP($AG90,Mag_Req!$A$2:$J$13,8))</f>
        <v/>
      </c>
      <c r="R90" s="287"/>
      <c r="S90" s="166" t="str">
        <f t="shared" si="11"/>
        <v/>
      </c>
      <c r="T90" s="156" t="str">
        <f>IF(OR($D90="",$E90=""),"",VLOOKUP($AG90,Mag_Req!$A$2:$J$13,9))</f>
        <v/>
      </c>
      <c r="U90" s="157" t="str">
        <f t="shared" si="6"/>
        <v/>
      </c>
      <c r="V90" s="158" t="str">
        <f>IF(OR($D90="",$E90="",GlobalParameters!$C$12=""),"",$AC90)</f>
        <v/>
      </c>
      <c r="W90" s="159"/>
      <c r="X90" s="283"/>
      <c r="Y90" s="283"/>
      <c r="Z90" s="283"/>
      <c r="AA90" s="283"/>
      <c r="AB90" s="283"/>
      <c r="AC90" s="160" t="str">
        <f>IF(OR($D90="",$E90="",$AD90="",GlobalParameters!$C$12=""),"",IF(AND($AG90&gt;=100,$AG90&lt;300),$AD90-VLOOKUP($AG90,Mag_Req!$A$2:$J$13,10),""))</f>
        <v/>
      </c>
      <c r="AD90" s="283"/>
      <c r="AE90" s="283"/>
      <c r="AF90" s="159"/>
      <c r="AG90" s="134" t="e">
        <f>VLOOKUP($D90,Mag_Req!$M$2:$N$5,2)+VLOOKUP($E90,Mag_Req!$O$2:$P$3,2)+VLOOKUP(GlobalParameters!$C$12,Mag_Req!$Q$2:$R$4,2)</f>
        <v>#N/A</v>
      </c>
    </row>
    <row r="91" spans="1:33" x14ac:dyDescent="0.25">
      <c r="A91" s="133"/>
      <c r="B91" s="283"/>
      <c r="C91" s="283"/>
      <c r="D91" s="284"/>
      <c r="E91" s="284"/>
      <c r="F91" s="287"/>
      <c r="G91" s="166" t="str">
        <f t="shared" si="7"/>
        <v/>
      </c>
      <c r="H91" s="156" t="str">
        <f>IF(OR($D91="",$E91=""),"",VLOOKUP($AG91,Mag_Req!$A$2:$J$13,5))</f>
        <v/>
      </c>
      <c r="I91" s="287"/>
      <c r="J91" s="166" t="str">
        <f t="shared" si="8"/>
        <v/>
      </c>
      <c r="K91" s="156" t="str">
        <f>IF(OR($D91="",$E91=""),"",VLOOKUP($AG91,Mag_Req!$A$2:$J$13,6))</f>
        <v/>
      </c>
      <c r="L91" s="285"/>
      <c r="M91" s="155" t="str">
        <f t="shared" si="9"/>
        <v/>
      </c>
      <c r="N91" s="156" t="str">
        <f>IF(OR($D91="",$E91=""),"",VLOOKUP($AG91,Mag_Req!$A$2:$J$13,7))</f>
        <v/>
      </c>
      <c r="O91" s="285"/>
      <c r="P91" s="155" t="str">
        <f t="shared" si="10"/>
        <v/>
      </c>
      <c r="Q91" s="156" t="str">
        <f>IF(OR($D91="",$E91=""),"",VLOOKUP($AG91,Mag_Req!$A$2:$J$13,8))</f>
        <v/>
      </c>
      <c r="R91" s="287"/>
      <c r="S91" s="166" t="str">
        <f t="shared" si="11"/>
        <v/>
      </c>
      <c r="T91" s="156" t="str">
        <f>IF(OR($D91="",$E91=""),"",VLOOKUP($AG91,Mag_Req!$A$2:$J$13,9))</f>
        <v/>
      </c>
      <c r="U91" s="157" t="str">
        <f t="shared" si="6"/>
        <v/>
      </c>
      <c r="V91" s="158" t="str">
        <f>IF(OR($D91="",$E91="",GlobalParameters!$C$12=""),"",$AC91)</f>
        <v/>
      </c>
      <c r="W91" s="159"/>
      <c r="X91" s="283"/>
      <c r="Y91" s="283"/>
      <c r="Z91" s="283"/>
      <c r="AA91" s="283"/>
      <c r="AB91" s="283"/>
      <c r="AC91" s="160" t="str">
        <f>IF(OR($D91="",$E91="",$AD91="",GlobalParameters!$C$12=""),"",IF(AND($AG91&gt;=100,$AG91&lt;300),$AD91-VLOOKUP($AG91,Mag_Req!$A$2:$J$13,10),""))</f>
        <v/>
      </c>
      <c r="AD91" s="283"/>
      <c r="AE91" s="283"/>
      <c r="AF91" s="159"/>
      <c r="AG91" s="134" t="e">
        <f>VLOOKUP($D91,Mag_Req!$M$2:$N$5,2)+VLOOKUP($E91,Mag_Req!$O$2:$P$3,2)+VLOOKUP(GlobalParameters!$C$12,Mag_Req!$Q$2:$R$4,2)</f>
        <v>#N/A</v>
      </c>
    </row>
    <row r="92" spans="1:33" x14ac:dyDescent="0.25">
      <c r="A92" s="133"/>
      <c r="B92" s="283"/>
      <c r="C92" s="283"/>
      <c r="D92" s="284"/>
      <c r="E92" s="284"/>
      <c r="F92" s="287"/>
      <c r="G92" s="166" t="str">
        <f t="shared" si="7"/>
        <v/>
      </c>
      <c r="H92" s="156" t="str">
        <f>IF(OR($D92="",$E92=""),"",VLOOKUP($AG92,Mag_Req!$A$2:$J$13,5))</f>
        <v/>
      </c>
      <c r="I92" s="287"/>
      <c r="J92" s="166" t="str">
        <f t="shared" si="8"/>
        <v/>
      </c>
      <c r="K92" s="156" t="str">
        <f>IF(OR($D92="",$E92=""),"",VLOOKUP($AG92,Mag_Req!$A$2:$J$13,6))</f>
        <v/>
      </c>
      <c r="L92" s="285"/>
      <c r="M92" s="155" t="str">
        <f t="shared" si="9"/>
        <v/>
      </c>
      <c r="N92" s="156" t="str">
        <f>IF(OR($D92="",$E92=""),"",VLOOKUP($AG92,Mag_Req!$A$2:$J$13,7))</f>
        <v/>
      </c>
      <c r="O92" s="285"/>
      <c r="P92" s="155" t="str">
        <f t="shared" si="10"/>
        <v/>
      </c>
      <c r="Q92" s="156" t="str">
        <f>IF(OR($D92="",$E92=""),"",VLOOKUP($AG92,Mag_Req!$A$2:$J$13,8))</f>
        <v/>
      </c>
      <c r="R92" s="287"/>
      <c r="S92" s="166" t="str">
        <f t="shared" si="11"/>
        <v/>
      </c>
      <c r="T92" s="156" t="str">
        <f>IF(OR($D92="",$E92=""),"",VLOOKUP($AG92,Mag_Req!$A$2:$J$13,9))</f>
        <v/>
      </c>
      <c r="U92" s="157" t="str">
        <f t="shared" si="6"/>
        <v/>
      </c>
      <c r="V92" s="158" t="str">
        <f>IF(OR($D92="",$E92="",GlobalParameters!$C$12=""),"",$AC92)</f>
        <v/>
      </c>
      <c r="W92" s="159"/>
      <c r="X92" s="283"/>
      <c r="Y92" s="283"/>
      <c r="Z92" s="283"/>
      <c r="AA92" s="283"/>
      <c r="AB92" s="283"/>
      <c r="AC92" s="160" t="str">
        <f>IF(OR($D92="",$E92="",$AD92="",GlobalParameters!$C$12=""),"",IF(AND($AG92&gt;=100,$AG92&lt;300),$AD92-VLOOKUP($AG92,Mag_Req!$A$2:$J$13,10),""))</f>
        <v/>
      </c>
      <c r="AD92" s="283"/>
      <c r="AE92" s="283"/>
      <c r="AF92" s="159"/>
      <c r="AG92" s="134" t="e">
        <f>VLOOKUP($D92,Mag_Req!$M$2:$N$5,2)+VLOOKUP($E92,Mag_Req!$O$2:$P$3,2)+VLOOKUP(GlobalParameters!$C$12,Mag_Req!$Q$2:$R$4,2)</f>
        <v>#N/A</v>
      </c>
    </row>
    <row r="93" spans="1:33" x14ac:dyDescent="0.25">
      <c r="A93" s="133"/>
      <c r="B93" s="283"/>
      <c r="C93" s="283"/>
      <c r="D93" s="284"/>
      <c r="E93" s="284"/>
      <c r="F93" s="287"/>
      <c r="G93" s="166" t="str">
        <f t="shared" si="7"/>
        <v/>
      </c>
      <c r="H93" s="156" t="str">
        <f>IF(OR($D93="",$E93=""),"",VLOOKUP($AG93,Mag_Req!$A$2:$J$13,5))</f>
        <v/>
      </c>
      <c r="I93" s="287"/>
      <c r="J93" s="166" t="str">
        <f t="shared" si="8"/>
        <v/>
      </c>
      <c r="K93" s="156" t="str">
        <f>IF(OR($D93="",$E93=""),"",VLOOKUP($AG93,Mag_Req!$A$2:$J$13,6))</f>
        <v/>
      </c>
      <c r="L93" s="285"/>
      <c r="M93" s="155" t="str">
        <f t="shared" si="9"/>
        <v/>
      </c>
      <c r="N93" s="156" t="str">
        <f>IF(OR($D93="",$E93=""),"",VLOOKUP($AG93,Mag_Req!$A$2:$J$13,7))</f>
        <v/>
      </c>
      <c r="O93" s="285"/>
      <c r="P93" s="155" t="str">
        <f t="shared" si="10"/>
        <v/>
      </c>
      <c r="Q93" s="156" t="str">
        <f>IF(OR($D93="",$E93=""),"",VLOOKUP($AG93,Mag_Req!$A$2:$J$13,8))</f>
        <v/>
      </c>
      <c r="R93" s="287"/>
      <c r="S93" s="166" t="str">
        <f t="shared" si="11"/>
        <v/>
      </c>
      <c r="T93" s="156" t="str">
        <f>IF(OR($D93="",$E93=""),"",VLOOKUP($AG93,Mag_Req!$A$2:$J$13,9))</f>
        <v/>
      </c>
      <c r="U93" s="157" t="str">
        <f t="shared" si="6"/>
        <v/>
      </c>
      <c r="V93" s="158" t="str">
        <f>IF(OR($D93="",$E93="",GlobalParameters!$C$12=""),"",$AC93)</f>
        <v/>
      </c>
      <c r="W93" s="159"/>
      <c r="X93" s="283"/>
      <c r="Y93" s="283"/>
      <c r="Z93" s="283"/>
      <c r="AA93" s="283"/>
      <c r="AB93" s="283"/>
      <c r="AC93" s="160" t="str">
        <f>IF(OR($D93="",$E93="",$AD93="",GlobalParameters!$C$12=""),"",IF(AND($AG93&gt;=100,$AG93&lt;300),$AD93-VLOOKUP($AG93,Mag_Req!$A$2:$J$13,10),""))</f>
        <v/>
      </c>
      <c r="AD93" s="283"/>
      <c r="AE93" s="283"/>
      <c r="AF93" s="159"/>
      <c r="AG93" s="134" t="e">
        <f>VLOOKUP($D93,Mag_Req!$M$2:$N$5,2)+VLOOKUP($E93,Mag_Req!$O$2:$P$3,2)+VLOOKUP(GlobalParameters!$C$12,Mag_Req!$Q$2:$R$4,2)</f>
        <v>#N/A</v>
      </c>
    </row>
    <row r="94" spans="1:33" x14ac:dyDescent="0.25">
      <c r="A94" s="133"/>
      <c r="B94" s="283"/>
      <c r="C94" s="283"/>
      <c r="D94" s="284"/>
      <c r="E94" s="284"/>
      <c r="F94" s="287"/>
      <c r="G94" s="166" t="str">
        <f t="shared" si="7"/>
        <v/>
      </c>
      <c r="H94" s="156" t="str">
        <f>IF(OR($D94="",$E94=""),"",VLOOKUP($AG94,Mag_Req!$A$2:$J$13,5))</f>
        <v/>
      </c>
      <c r="I94" s="287"/>
      <c r="J94" s="166" t="str">
        <f t="shared" si="8"/>
        <v/>
      </c>
      <c r="K94" s="156" t="str">
        <f>IF(OR($D94="",$E94=""),"",VLOOKUP($AG94,Mag_Req!$A$2:$J$13,6))</f>
        <v/>
      </c>
      <c r="L94" s="285"/>
      <c r="M94" s="155" t="str">
        <f t="shared" si="9"/>
        <v/>
      </c>
      <c r="N94" s="156" t="str">
        <f>IF(OR($D94="",$E94=""),"",VLOOKUP($AG94,Mag_Req!$A$2:$J$13,7))</f>
        <v/>
      </c>
      <c r="O94" s="285"/>
      <c r="P94" s="155" t="str">
        <f t="shared" si="10"/>
        <v/>
      </c>
      <c r="Q94" s="156" t="str">
        <f>IF(OR($D94="",$E94=""),"",VLOOKUP($AG94,Mag_Req!$A$2:$J$13,8))</f>
        <v/>
      </c>
      <c r="R94" s="287"/>
      <c r="S94" s="166" t="str">
        <f t="shared" si="11"/>
        <v/>
      </c>
      <c r="T94" s="156" t="str">
        <f>IF(OR($D94="",$E94=""),"",VLOOKUP($AG94,Mag_Req!$A$2:$J$13,9))</f>
        <v/>
      </c>
      <c r="U94" s="157" t="str">
        <f t="shared" si="6"/>
        <v/>
      </c>
      <c r="V94" s="158" t="str">
        <f>IF(OR($D94="",$E94="",GlobalParameters!$C$12=""),"",$AC94)</f>
        <v/>
      </c>
      <c r="W94" s="159"/>
      <c r="X94" s="283"/>
      <c r="Y94" s="283"/>
      <c r="Z94" s="283"/>
      <c r="AA94" s="283"/>
      <c r="AB94" s="283"/>
      <c r="AC94" s="160" t="str">
        <f>IF(OR($D94="",$E94="",$AD94="",GlobalParameters!$C$12=""),"",IF(AND($AG94&gt;=100,$AG94&lt;300),$AD94-VLOOKUP($AG94,Mag_Req!$A$2:$J$13,10),""))</f>
        <v/>
      </c>
      <c r="AD94" s="283"/>
      <c r="AE94" s="283"/>
      <c r="AF94" s="159"/>
      <c r="AG94" s="134" t="e">
        <f>VLOOKUP($D94,Mag_Req!$M$2:$N$5,2)+VLOOKUP($E94,Mag_Req!$O$2:$P$3,2)+VLOOKUP(GlobalParameters!$C$12,Mag_Req!$Q$2:$R$4,2)</f>
        <v>#N/A</v>
      </c>
    </row>
    <row r="95" spans="1:33" x14ac:dyDescent="0.25">
      <c r="A95" s="133"/>
      <c r="B95" s="283"/>
      <c r="C95" s="283"/>
      <c r="D95" s="284"/>
      <c r="E95" s="284"/>
      <c r="F95" s="287"/>
      <c r="G95" s="166" t="str">
        <f t="shared" si="7"/>
        <v/>
      </c>
      <c r="H95" s="156" t="str">
        <f>IF(OR($D95="",$E95=""),"",VLOOKUP($AG95,Mag_Req!$A$2:$J$13,5))</f>
        <v/>
      </c>
      <c r="I95" s="287"/>
      <c r="J95" s="166" t="str">
        <f t="shared" si="8"/>
        <v/>
      </c>
      <c r="K95" s="156" t="str">
        <f>IF(OR($D95="",$E95=""),"",VLOOKUP($AG95,Mag_Req!$A$2:$J$13,6))</f>
        <v/>
      </c>
      <c r="L95" s="285"/>
      <c r="M95" s="155" t="str">
        <f t="shared" si="9"/>
        <v/>
      </c>
      <c r="N95" s="156" t="str">
        <f>IF(OR($D95="",$E95=""),"",VLOOKUP($AG95,Mag_Req!$A$2:$J$13,7))</f>
        <v/>
      </c>
      <c r="O95" s="285"/>
      <c r="P95" s="155" t="str">
        <f t="shared" si="10"/>
        <v/>
      </c>
      <c r="Q95" s="156" t="str">
        <f>IF(OR($D95="",$E95=""),"",VLOOKUP($AG95,Mag_Req!$A$2:$J$13,8))</f>
        <v/>
      </c>
      <c r="R95" s="287"/>
      <c r="S95" s="166" t="str">
        <f t="shared" si="11"/>
        <v/>
      </c>
      <c r="T95" s="156" t="str">
        <f>IF(OR($D95="",$E95=""),"",VLOOKUP($AG95,Mag_Req!$A$2:$J$13,9))</f>
        <v/>
      </c>
      <c r="U95" s="157" t="str">
        <f t="shared" ref="U95:U158" si="12">IF($D95="","",$K$6+AE95)</f>
        <v/>
      </c>
      <c r="V95" s="158" t="str">
        <f>IF(OR($D95="",$E95="",GlobalParameters!$C$12=""),"",$AC95)</f>
        <v/>
      </c>
      <c r="W95" s="159"/>
      <c r="X95" s="283"/>
      <c r="Y95" s="283"/>
      <c r="Z95" s="283"/>
      <c r="AA95" s="283"/>
      <c r="AB95" s="283"/>
      <c r="AC95" s="160" t="str">
        <f>IF(OR($D95="",$E95="",$AD95="",GlobalParameters!$C$12=""),"",IF(AND($AG95&gt;=100,$AG95&lt;300),$AD95-VLOOKUP($AG95,Mag_Req!$A$2:$J$13,10),""))</f>
        <v/>
      </c>
      <c r="AD95" s="283"/>
      <c r="AE95" s="283"/>
      <c r="AF95" s="159"/>
      <c r="AG95" s="134" t="e">
        <f>VLOOKUP($D95,Mag_Req!$M$2:$N$5,2)+VLOOKUP($E95,Mag_Req!$O$2:$P$3,2)+VLOOKUP(GlobalParameters!$C$12,Mag_Req!$Q$2:$R$4,2)</f>
        <v>#N/A</v>
      </c>
    </row>
    <row r="96" spans="1:33" x14ac:dyDescent="0.25">
      <c r="A96" s="133"/>
      <c r="B96" s="283"/>
      <c r="C96" s="283"/>
      <c r="D96" s="284"/>
      <c r="E96" s="284"/>
      <c r="F96" s="287"/>
      <c r="G96" s="166" t="str">
        <f t="shared" si="7"/>
        <v/>
      </c>
      <c r="H96" s="156" t="str">
        <f>IF(OR($D96="",$E96=""),"",VLOOKUP($AG96,Mag_Req!$A$2:$J$13,5))</f>
        <v/>
      </c>
      <c r="I96" s="287"/>
      <c r="J96" s="166" t="str">
        <f t="shared" si="8"/>
        <v/>
      </c>
      <c r="K96" s="156" t="str">
        <f>IF(OR($D96="",$E96=""),"",VLOOKUP($AG96,Mag_Req!$A$2:$J$13,6))</f>
        <v/>
      </c>
      <c r="L96" s="285"/>
      <c r="M96" s="155" t="str">
        <f t="shared" si="9"/>
        <v/>
      </c>
      <c r="N96" s="156" t="str">
        <f>IF(OR($D96="",$E96=""),"",VLOOKUP($AG96,Mag_Req!$A$2:$J$13,7))</f>
        <v/>
      </c>
      <c r="O96" s="285"/>
      <c r="P96" s="155" t="str">
        <f t="shared" si="10"/>
        <v/>
      </c>
      <c r="Q96" s="156" t="str">
        <f>IF(OR($D96="",$E96=""),"",VLOOKUP($AG96,Mag_Req!$A$2:$J$13,8))</f>
        <v/>
      </c>
      <c r="R96" s="287"/>
      <c r="S96" s="166" t="str">
        <f t="shared" si="11"/>
        <v/>
      </c>
      <c r="T96" s="156" t="str">
        <f>IF(OR($D96="",$E96=""),"",VLOOKUP($AG96,Mag_Req!$A$2:$J$13,9))</f>
        <v/>
      </c>
      <c r="U96" s="157" t="str">
        <f t="shared" si="12"/>
        <v/>
      </c>
      <c r="V96" s="158" t="str">
        <f>IF(OR($D96="",$E96="",GlobalParameters!$C$12=""),"",$AC96)</f>
        <v/>
      </c>
      <c r="W96" s="159"/>
      <c r="X96" s="283"/>
      <c r="Y96" s="283"/>
      <c r="Z96" s="283"/>
      <c r="AA96" s="283"/>
      <c r="AB96" s="283"/>
      <c r="AC96" s="160" t="str">
        <f>IF(OR($D96="",$E96="",$AD96="",GlobalParameters!$C$12=""),"",IF(AND($AG96&gt;=100,$AG96&lt;300),$AD96-VLOOKUP($AG96,Mag_Req!$A$2:$J$13,10),""))</f>
        <v/>
      </c>
      <c r="AD96" s="283"/>
      <c r="AE96" s="283"/>
      <c r="AF96" s="159"/>
      <c r="AG96" s="134" t="e">
        <f>VLOOKUP($D96,Mag_Req!$M$2:$N$5,2)+VLOOKUP($E96,Mag_Req!$O$2:$P$3,2)+VLOOKUP(GlobalParameters!$C$12,Mag_Req!$Q$2:$R$4,2)</f>
        <v>#N/A</v>
      </c>
    </row>
    <row r="97" spans="1:33" x14ac:dyDescent="0.25">
      <c r="A97" s="133"/>
      <c r="B97" s="283"/>
      <c r="C97" s="283"/>
      <c r="D97" s="284"/>
      <c r="E97" s="284"/>
      <c r="F97" s="287"/>
      <c r="G97" s="166" t="str">
        <f t="shared" si="7"/>
        <v/>
      </c>
      <c r="H97" s="156" t="str">
        <f>IF(OR($D97="",$E97=""),"",VLOOKUP($AG97,Mag_Req!$A$2:$J$13,5))</f>
        <v/>
      </c>
      <c r="I97" s="287"/>
      <c r="J97" s="166" t="str">
        <f t="shared" si="8"/>
        <v/>
      </c>
      <c r="K97" s="156" t="str">
        <f>IF(OR($D97="",$E97=""),"",VLOOKUP($AG97,Mag_Req!$A$2:$J$13,6))</f>
        <v/>
      </c>
      <c r="L97" s="285"/>
      <c r="M97" s="155" t="str">
        <f t="shared" si="9"/>
        <v/>
      </c>
      <c r="N97" s="156" t="str">
        <f>IF(OR($D97="",$E97=""),"",VLOOKUP($AG97,Mag_Req!$A$2:$J$13,7))</f>
        <v/>
      </c>
      <c r="O97" s="285"/>
      <c r="P97" s="155" t="str">
        <f t="shared" si="10"/>
        <v/>
      </c>
      <c r="Q97" s="156" t="str">
        <f>IF(OR($D97="",$E97=""),"",VLOOKUP($AG97,Mag_Req!$A$2:$J$13,8))</f>
        <v/>
      </c>
      <c r="R97" s="287"/>
      <c r="S97" s="166" t="str">
        <f t="shared" si="11"/>
        <v/>
      </c>
      <c r="T97" s="156" t="str">
        <f>IF(OR($D97="",$E97=""),"",VLOOKUP($AG97,Mag_Req!$A$2:$J$13,9))</f>
        <v/>
      </c>
      <c r="U97" s="157" t="str">
        <f t="shared" si="12"/>
        <v/>
      </c>
      <c r="V97" s="158" t="str">
        <f>IF(OR($D97="",$E97="",GlobalParameters!$C$12=""),"",$AC97)</f>
        <v/>
      </c>
      <c r="W97" s="159"/>
      <c r="X97" s="283"/>
      <c r="Y97" s="283"/>
      <c r="Z97" s="283"/>
      <c r="AA97" s="283"/>
      <c r="AB97" s="283"/>
      <c r="AC97" s="160" t="str">
        <f>IF(OR($D97="",$E97="",$AD97="",GlobalParameters!$C$12=""),"",IF(AND($AG97&gt;=100,$AG97&lt;300),$AD97-VLOOKUP($AG97,Mag_Req!$A$2:$J$13,10),""))</f>
        <v/>
      </c>
      <c r="AD97" s="283"/>
      <c r="AE97" s="283"/>
      <c r="AF97" s="159"/>
      <c r="AG97" s="134" t="e">
        <f>VLOOKUP($D97,Mag_Req!$M$2:$N$5,2)+VLOOKUP($E97,Mag_Req!$O$2:$P$3,2)+VLOOKUP(GlobalParameters!$C$12,Mag_Req!$Q$2:$R$4,2)</f>
        <v>#N/A</v>
      </c>
    </row>
    <row r="98" spans="1:33" x14ac:dyDescent="0.25">
      <c r="A98" s="133"/>
      <c r="B98" s="283"/>
      <c r="C98" s="283"/>
      <c r="D98" s="284"/>
      <c r="E98" s="284"/>
      <c r="F98" s="287"/>
      <c r="G98" s="166" t="str">
        <f t="shared" si="7"/>
        <v/>
      </c>
      <c r="H98" s="156" t="str">
        <f>IF(OR($D98="",$E98=""),"",VLOOKUP($AG98,Mag_Req!$A$2:$J$13,5))</f>
        <v/>
      </c>
      <c r="I98" s="287"/>
      <c r="J98" s="166" t="str">
        <f t="shared" si="8"/>
        <v/>
      </c>
      <c r="K98" s="156" t="str">
        <f>IF(OR($D98="",$E98=""),"",VLOOKUP($AG98,Mag_Req!$A$2:$J$13,6))</f>
        <v/>
      </c>
      <c r="L98" s="285"/>
      <c r="M98" s="155" t="str">
        <f t="shared" si="9"/>
        <v/>
      </c>
      <c r="N98" s="156" t="str">
        <f>IF(OR($D98="",$E98=""),"",VLOOKUP($AG98,Mag_Req!$A$2:$J$13,7))</f>
        <v/>
      </c>
      <c r="O98" s="285"/>
      <c r="P98" s="155" t="str">
        <f t="shared" si="10"/>
        <v/>
      </c>
      <c r="Q98" s="156" t="str">
        <f>IF(OR($D98="",$E98=""),"",VLOOKUP($AG98,Mag_Req!$A$2:$J$13,8))</f>
        <v/>
      </c>
      <c r="R98" s="287"/>
      <c r="S98" s="166" t="str">
        <f t="shared" si="11"/>
        <v/>
      </c>
      <c r="T98" s="156" t="str">
        <f>IF(OR($D98="",$E98=""),"",VLOOKUP($AG98,Mag_Req!$A$2:$J$13,9))</f>
        <v/>
      </c>
      <c r="U98" s="157" t="str">
        <f t="shared" si="12"/>
        <v/>
      </c>
      <c r="V98" s="158" t="str">
        <f>IF(OR($D98="",$E98="",GlobalParameters!$C$12=""),"",$AC98)</f>
        <v/>
      </c>
      <c r="W98" s="159"/>
      <c r="X98" s="283"/>
      <c r="Y98" s="283"/>
      <c r="Z98" s="283"/>
      <c r="AA98" s="283"/>
      <c r="AB98" s="283"/>
      <c r="AC98" s="160" t="str">
        <f>IF(OR($D98="",$E98="",$AD98="",GlobalParameters!$C$12=""),"",IF(AND($AG98&gt;=100,$AG98&lt;300),$AD98-VLOOKUP($AG98,Mag_Req!$A$2:$J$13,10),""))</f>
        <v/>
      </c>
      <c r="AD98" s="283"/>
      <c r="AE98" s="283"/>
      <c r="AF98" s="159"/>
      <c r="AG98" s="134" t="e">
        <f>VLOOKUP($D98,Mag_Req!$M$2:$N$5,2)+VLOOKUP($E98,Mag_Req!$O$2:$P$3,2)+VLOOKUP(GlobalParameters!$C$12,Mag_Req!$Q$2:$R$4,2)</f>
        <v>#N/A</v>
      </c>
    </row>
    <row r="99" spans="1:33" x14ac:dyDescent="0.25">
      <c r="A99" s="133"/>
      <c r="B99" s="283"/>
      <c r="C99" s="283"/>
      <c r="D99" s="284"/>
      <c r="E99" s="284"/>
      <c r="F99" s="287"/>
      <c r="G99" s="166" t="str">
        <f t="shared" si="7"/>
        <v/>
      </c>
      <c r="H99" s="156" t="str">
        <f>IF(OR($D99="",$E99=""),"",VLOOKUP($AG99,Mag_Req!$A$2:$J$13,5))</f>
        <v/>
      </c>
      <c r="I99" s="287"/>
      <c r="J99" s="166" t="str">
        <f t="shared" si="8"/>
        <v/>
      </c>
      <c r="K99" s="156" t="str">
        <f>IF(OR($D99="",$E99=""),"",VLOOKUP($AG99,Mag_Req!$A$2:$J$13,6))</f>
        <v/>
      </c>
      <c r="L99" s="285"/>
      <c r="M99" s="155" t="str">
        <f t="shared" si="9"/>
        <v/>
      </c>
      <c r="N99" s="156" t="str">
        <f>IF(OR($D99="",$E99=""),"",VLOOKUP($AG99,Mag_Req!$A$2:$J$13,7))</f>
        <v/>
      </c>
      <c r="O99" s="285"/>
      <c r="P99" s="155" t="str">
        <f t="shared" si="10"/>
        <v/>
      </c>
      <c r="Q99" s="156" t="str">
        <f>IF(OR($D99="",$E99=""),"",VLOOKUP($AG99,Mag_Req!$A$2:$J$13,8))</f>
        <v/>
      </c>
      <c r="R99" s="287"/>
      <c r="S99" s="166" t="str">
        <f t="shared" si="11"/>
        <v/>
      </c>
      <c r="T99" s="156" t="str">
        <f>IF(OR($D99="",$E99=""),"",VLOOKUP($AG99,Mag_Req!$A$2:$J$13,9))</f>
        <v/>
      </c>
      <c r="U99" s="157" t="str">
        <f t="shared" si="12"/>
        <v/>
      </c>
      <c r="V99" s="158" t="str">
        <f>IF(OR($D99="",$E99="",GlobalParameters!$C$12=""),"",$AC99)</f>
        <v/>
      </c>
      <c r="W99" s="159"/>
      <c r="X99" s="283"/>
      <c r="Y99" s="283"/>
      <c r="Z99" s="283"/>
      <c r="AA99" s="283"/>
      <c r="AB99" s="283"/>
      <c r="AC99" s="160" t="str">
        <f>IF(OR($D99="",$E99="",$AD99="",GlobalParameters!$C$12=""),"",IF(AND($AG99&gt;=100,$AG99&lt;300),$AD99-VLOOKUP($AG99,Mag_Req!$A$2:$J$13,10),""))</f>
        <v/>
      </c>
      <c r="AD99" s="283"/>
      <c r="AE99" s="283"/>
      <c r="AF99" s="159"/>
      <c r="AG99" s="134" t="e">
        <f>VLOOKUP($D99,Mag_Req!$M$2:$N$5,2)+VLOOKUP($E99,Mag_Req!$O$2:$P$3,2)+VLOOKUP(GlobalParameters!$C$12,Mag_Req!$Q$2:$R$4,2)</f>
        <v>#N/A</v>
      </c>
    </row>
    <row r="100" spans="1:33" x14ac:dyDescent="0.25">
      <c r="A100" s="133"/>
      <c r="B100" s="283"/>
      <c r="C100" s="283"/>
      <c r="D100" s="284"/>
      <c r="E100" s="284"/>
      <c r="F100" s="287"/>
      <c r="G100" s="166" t="str">
        <f t="shared" si="7"/>
        <v/>
      </c>
      <c r="H100" s="156" t="str">
        <f>IF(OR($D100="",$E100=""),"",VLOOKUP($AG100,Mag_Req!$A$2:$J$13,5))</f>
        <v/>
      </c>
      <c r="I100" s="287"/>
      <c r="J100" s="166" t="str">
        <f t="shared" si="8"/>
        <v/>
      </c>
      <c r="K100" s="156" t="str">
        <f>IF(OR($D100="",$E100=""),"",VLOOKUP($AG100,Mag_Req!$A$2:$J$13,6))</f>
        <v/>
      </c>
      <c r="L100" s="285"/>
      <c r="M100" s="155" t="str">
        <f t="shared" si="9"/>
        <v/>
      </c>
      <c r="N100" s="156" t="str">
        <f>IF(OR($D100="",$E100=""),"",VLOOKUP($AG100,Mag_Req!$A$2:$J$13,7))</f>
        <v/>
      </c>
      <c r="O100" s="285"/>
      <c r="P100" s="155" t="str">
        <f t="shared" si="10"/>
        <v/>
      </c>
      <c r="Q100" s="156" t="str">
        <f>IF(OR($D100="",$E100=""),"",VLOOKUP($AG100,Mag_Req!$A$2:$J$13,8))</f>
        <v/>
      </c>
      <c r="R100" s="287"/>
      <c r="S100" s="166" t="str">
        <f t="shared" si="11"/>
        <v/>
      </c>
      <c r="T100" s="156" t="str">
        <f>IF(OR($D100="",$E100=""),"",VLOOKUP($AG100,Mag_Req!$A$2:$J$13,9))</f>
        <v/>
      </c>
      <c r="U100" s="157" t="str">
        <f t="shared" si="12"/>
        <v/>
      </c>
      <c r="V100" s="158" t="str">
        <f>IF(OR($D100="",$E100="",GlobalParameters!$C$12=""),"",$AC100)</f>
        <v/>
      </c>
      <c r="W100" s="159"/>
      <c r="X100" s="283"/>
      <c r="Y100" s="283"/>
      <c r="Z100" s="283"/>
      <c r="AA100" s="283"/>
      <c r="AB100" s="283"/>
      <c r="AC100" s="160" t="str">
        <f>IF(OR($D100="",$E100="",$AD100="",GlobalParameters!$C$12=""),"",IF(AND($AG100&gt;=100,$AG100&lt;300),$AD100-VLOOKUP($AG100,Mag_Req!$A$2:$J$13,10),""))</f>
        <v/>
      </c>
      <c r="AD100" s="283"/>
      <c r="AE100" s="283"/>
      <c r="AF100" s="159"/>
      <c r="AG100" s="134" t="e">
        <f>VLOOKUP($D100,Mag_Req!$M$2:$N$5,2)+VLOOKUP($E100,Mag_Req!$O$2:$P$3,2)+VLOOKUP(GlobalParameters!$C$12,Mag_Req!$Q$2:$R$4,2)</f>
        <v>#N/A</v>
      </c>
    </row>
    <row r="101" spans="1:33" x14ac:dyDescent="0.25">
      <c r="A101" s="133"/>
      <c r="B101" s="283"/>
      <c r="C101" s="283"/>
      <c r="D101" s="284"/>
      <c r="E101" s="284"/>
      <c r="F101" s="287"/>
      <c r="G101" s="166" t="str">
        <f t="shared" si="7"/>
        <v/>
      </c>
      <c r="H101" s="156" t="str">
        <f>IF(OR($D101="",$E101=""),"",VLOOKUP($AG101,Mag_Req!$A$2:$J$13,5))</f>
        <v/>
      </c>
      <c r="I101" s="287"/>
      <c r="J101" s="166" t="str">
        <f t="shared" si="8"/>
        <v/>
      </c>
      <c r="K101" s="156" t="str">
        <f>IF(OR($D101="",$E101=""),"",VLOOKUP($AG101,Mag_Req!$A$2:$J$13,6))</f>
        <v/>
      </c>
      <c r="L101" s="285"/>
      <c r="M101" s="155" t="str">
        <f t="shared" si="9"/>
        <v/>
      </c>
      <c r="N101" s="156" t="str">
        <f>IF(OR($D101="",$E101=""),"",VLOOKUP($AG101,Mag_Req!$A$2:$J$13,7))</f>
        <v/>
      </c>
      <c r="O101" s="285"/>
      <c r="P101" s="155" t="str">
        <f t="shared" si="10"/>
        <v/>
      </c>
      <c r="Q101" s="156" t="str">
        <f>IF(OR($D101="",$E101=""),"",VLOOKUP($AG101,Mag_Req!$A$2:$J$13,8))</f>
        <v/>
      </c>
      <c r="R101" s="287"/>
      <c r="S101" s="166" t="str">
        <f t="shared" si="11"/>
        <v/>
      </c>
      <c r="T101" s="156" t="str">
        <f>IF(OR($D101="",$E101=""),"",VLOOKUP($AG101,Mag_Req!$A$2:$J$13,9))</f>
        <v/>
      </c>
      <c r="U101" s="157" t="str">
        <f t="shared" si="12"/>
        <v/>
      </c>
      <c r="V101" s="158" t="str">
        <f>IF(OR($D101="",$E101="",GlobalParameters!$C$12=""),"",$AC101)</f>
        <v/>
      </c>
      <c r="W101" s="159"/>
      <c r="X101" s="283"/>
      <c r="Y101" s="283"/>
      <c r="Z101" s="283"/>
      <c r="AA101" s="283"/>
      <c r="AB101" s="283"/>
      <c r="AC101" s="160" t="str">
        <f>IF(OR($D101="",$E101="",$AD101="",GlobalParameters!$C$12=""),"",IF(AND($AG101&gt;=100,$AG101&lt;300),$AD101-VLOOKUP($AG101,Mag_Req!$A$2:$J$13,10),""))</f>
        <v/>
      </c>
      <c r="AD101" s="283"/>
      <c r="AE101" s="283"/>
      <c r="AF101" s="159"/>
      <c r="AG101" s="134" t="e">
        <f>VLOOKUP($D101,Mag_Req!$M$2:$N$5,2)+VLOOKUP($E101,Mag_Req!$O$2:$P$3,2)+VLOOKUP(GlobalParameters!$C$12,Mag_Req!$Q$2:$R$4,2)</f>
        <v>#N/A</v>
      </c>
    </row>
    <row r="102" spans="1:33" x14ac:dyDescent="0.25">
      <c r="A102" s="133"/>
      <c r="B102" s="283"/>
      <c r="C102" s="283"/>
      <c r="D102" s="284"/>
      <c r="E102" s="284"/>
      <c r="F102" s="287"/>
      <c r="G102" s="166" t="str">
        <f t="shared" si="7"/>
        <v/>
      </c>
      <c r="H102" s="156" t="str">
        <f>IF(OR($D102="",$E102=""),"",VLOOKUP($AG102,Mag_Req!$A$2:$J$13,5))</f>
        <v/>
      </c>
      <c r="I102" s="287"/>
      <c r="J102" s="166" t="str">
        <f t="shared" si="8"/>
        <v/>
      </c>
      <c r="K102" s="156" t="str">
        <f>IF(OR($D102="",$E102=""),"",VLOOKUP($AG102,Mag_Req!$A$2:$J$13,6))</f>
        <v/>
      </c>
      <c r="L102" s="285"/>
      <c r="M102" s="155" t="str">
        <f t="shared" si="9"/>
        <v/>
      </c>
      <c r="N102" s="156" t="str">
        <f>IF(OR($D102="",$E102=""),"",VLOOKUP($AG102,Mag_Req!$A$2:$J$13,7))</f>
        <v/>
      </c>
      <c r="O102" s="285"/>
      <c r="P102" s="155" t="str">
        <f t="shared" si="10"/>
        <v/>
      </c>
      <c r="Q102" s="156" t="str">
        <f>IF(OR($D102="",$E102=""),"",VLOOKUP($AG102,Mag_Req!$A$2:$J$13,8))</f>
        <v/>
      </c>
      <c r="R102" s="287"/>
      <c r="S102" s="166" t="str">
        <f t="shared" si="11"/>
        <v/>
      </c>
      <c r="T102" s="156" t="str">
        <f>IF(OR($D102="",$E102=""),"",VLOOKUP($AG102,Mag_Req!$A$2:$J$13,9))</f>
        <v/>
      </c>
      <c r="U102" s="157" t="str">
        <f t="shared" si="12"/>
        <v/>
      </c>
      <c r="V102" s="158" t="str">
        <f>IF(OR($D102="",$E102="",GlobalParameters!$C$12=""),"",$AC102)</f>
        <v/>
      </c>
      <c r="W102" s="159"/>
      <c r="X102" s="283"/>
      <c r="Y102" s="283"/>
      <c r="Z102" s="283"/>
      <c r="AA102" s="283"/>
      <c r="AB102" s="283"/>
      <c r="AC102" s="160" t="str">
        <f>IF(OR($D102="",$E102="",$AD102="",GlobalParameters!$C$12=""),"",IF(AND($AG102&gt;=100,$AG102&lt;300),$AD102-VLOOKUP($AG102,Mag_Req!$A$2:$J$13,10),""))</f>
        <v/>
      </c>
      <c r="AD102" s="283"/>
      <c r="AE102" s="283"/>
      <c r="AF102" s="159"/>
      <c r="AG102" s="134" t="e">
        <f>VLOOKUP($D102,Mag_Req!$M$2:$N$5,2)+VLOOKUP($E102,Mag_Req!$O$2:$P$3,2)+VLOOKUP(GlobalParameters!$C$12,Mag_Req!$Q$2:$R$4,2)</f>
        <v>#N/A</v>
      </c>
    </row>
    <row r="103" spans="1:33" x14ac:dyDescent="0.25">
      <c r="A103" s="133"/>
      <c r="B103" s="283"/>
      <c r="C103" s="283"/>
      <c r="D103" s="284"/>
      <c r="E103" s="284"/>
      <c r="F103" s="287"/>
      <c r="G103" s="166" t="str">
        <f t="shared" si="7"/>
        <v/>
      </c>
      <c r="H103" s="156" t="str">
        <f>IF(OR($D103="",$E103=""),"",VLOOKUP($AG103,Mag_Req!$A$2:$J$13,5))</f>
        <v/>
      </c>
      <c r="I103" s="287"/>
      <c r="J103" s="166" t="str">
        <f t="shared" si="8"/>
        <v/>
      </c>
      <c r="K103" s="156" t="str">
        <f>IF(OR($D103="",$E103=""),"",VLOOKUP($AG103,Mag_Req!$A$2:$J$13,6))</f>
        <v/>
      </c>
      <c r="L103" s="285"/>
      <c r="M103" s="155" t="str">
        <f t="shared" si="9"/>
        <v/>
      </c>
      <c r="N103" s="156" t="str">
        <f>IF(OR($D103="",$E103=""),"",VLOOKUP($AG103,Mag_Req!$A$2:$J$13,7))</f>
        <v/>
      </c>
      <c r="O103" s="285"/>
      <c r="P103" s="155" t="str">
        <f t="shared" si="10"/>
        <v/>
      </c>
      <c r="Q103" s="156" t="str">
        <f>IF(OR($D103="",$E103=""),"",VLOOKUP($AG103,Mag_Req!$A$2:$J$13,8))</f>
        <v/>
      </c>
      <c r="R103" s="287"/>
      <c r="S103" s="166" t="str">
        <f t="shared" si="11"/>
        <v/>
      </c>
      <c r="T103" s="156" t="str">
        <f>IF(OR($D103="",$E103=""),"",VLOOKUP($AG103,Mag_Req!$A$2:$J$13,9))</f>
        <v/>
      </c>
      <c r="U103" s="157" t="str">
        <f t="shared" si="12"/>
        <v/>
      </c>
      <c r="V103" s="158" t="str">
        <f>IF(OR($D103="",$E103="",GlobalParameters!$C$12=""),"",$AC103)</f>
        <v/>
      </c>
      <c r="W103" s="159"/>
      <c r="X103" s="283"/>
      <c r="Y103" s="283"/>
      <c r="Z103" s="283"/>
      <c r="AA103" s="283"/>
      <c r="AB103" s="283"/>
      <c r="AC103" s="160" t="str">
        <f>IF(OR($D103="",$E103="",$AD103="",GlobalParameters!$C$12=""),"",IF(AND($AG103&gt;=100,$AG103&lt;300),$AD103-VLOOKUP($AG103,Mag_Req!$A$2:$J$13,10),""))</f>
        <v/>
      </c>
      <c r="AD103" s="283"/>
      <c r="AE103" s="283"/>
      <c r="AF103" s="159"/>
      <c r="AG103" s="134" t="e">
        <f>VLOOKUP($D103,Mag_Req!$M$2:$N$5,2)+VLOOKUP($E103,Mag_Req!$O$2:$P$3,2)+VLOOKUP(GlobalParameters!$C$12,Mag_Req!$Q$2:$R$4,2)</f>
        <v>#N/A</v>
      </c>
    </row>
    <row r="104" spans="1:33" x14ac:dyDescent="0.25">
      <c r="A104" s="133"/>
      <c r="B104" s="283"/>
      <c r="C104" s="283"/>
      <c r="D104" s="284"/>
      <c r="E104" s="284"/>
      <c r="F104" s="287"/>
      <c r="G104" s="166" t="str">
        <f t="shared" si="7"/>
        <v/>
      </c>
      <c r="H104" s="156" t="str">
        <f>IF(OR($D104="",$E104=""),"",VLOOKUP($AG104,Mag_Req!$A$2:$J$13,5))</f>
        <v/>
      </c>
      <c r="I104" s="287"/>
      <c r="J104" s="166" t="str">
        <f t="shared" si="8"/>
        <v/>
      </c>
      <c r="K104" s="156" t="str">
        <f>IF(OR($D104="",$E104=""),"",VLOOKUP($AG104,Mag_Req!$A$2:$J$13,6))</f>
        <v/>
      </c>
      <c r="L104" s="285"/>
      <c r="M104" s="155" t="str">
        <f t="shared" si="9"/>
        <v/>
      </c>
      <c r="N104" s="156" t="str">
        <f>IF(OR($D104="",$E104=""),"",VLOOKUP($AG104,Mag_Req!$A$2:$J$13,7))</f>
        <v/>
      </c>
      <c r="O104" s="285"/>
      <c r="P104" s="155" t="str">
        <f t="shared" si="10"/>
        <v/>
      </c>
      <c r="Q104" s="156" t="str">
        <f>IF(OR($D104="",$E104=""),"",VLOOKUP($AG104,Mag_Req!$A$2:$J$13,8))</f>
        <v/>
      </c>
      <c r="R104" s="287"/>
      <c r="S104" s="166" t="str">
        <f t="shared" si="11"/>
        <v/>
      </c>
      <c r="T104" s="156" t="str">
        <f>IF(OR($D104="",$E104=""),"",VLOOKUP($AG104,Mag_Req!$A$2:$J$13,9))</f>
        <v/>
      </c>
      <c r="U104" s="157" t="str">
        <f t="shared" si="12"/>
        <v/>
      </c>
      <c r="V104" s="158" t="str">
        <f>IF(OR($D104="",$E104="",GlobalParameters!$C$12=""),"",$AC104)</f>
        <v/>
      </c>
      <c r="W104" s="159"/>
      <c r="X104" s="283"/>
      <c r="Y104" s="283"/>
      <c r="Z104" s="283"/>
      <c r="AA104" s="283"/>
      <c r="AB104" s="283"/>
      <c r="AC104" s="160" t="str">
        <f>IF(OR($D104="",$E104="",$AD104="",GlobalParameters!$C$12=""),"",IF(AND($AG104&gt;=100,$AG104&lt;300),$AD104-VLOOKUP($AG104,Mag_Req!$A$2:$J$13,10),""))</f>
        <v/>
      </c>
      <c r="AD104" s="283"/>
      <c r="AE104" s="283"/>
      <c r="AF104" s="159"/>
      <c r="AG104" s="134" t="e">
        <f>VLOOKUP($D104,Mag_Req!$M$2:$N$5,2)+VLOOKUP($E104,Mag_Req!$O$2:$P$3,2)+VLOOKUP(GlobalParameters!$C$12,Mag_Req!$Q$2:$R$4,2)</f>
        <v>#N/A</v>
      </c>
    </row>
    <row r="105" spans="1:33" x14ac:dyDescent="0.25">
      <c r="A105" s="133"/>
      <c r="B105" s="283"/>
      <c r="C105" s="283"/>
      <c r="D105" s="284"/>
      <c r="E105" s="284"/>
      <c r="F105" s="287"/>
      <c r="G105" s="166" t="str">
        <f t="shared" si="7"/>
        <v/>
      </c>
      <c r="H105" s="156" t="str">
        <f>IF(OR($D105="",$E105=""),"",VLOOKUP($AG105,Mag_Req!$A$2:$J$13,5))</f>
        <v/>
      </c>
      <c r="I105" s="287"/>
      <c r="J105" s="166" t="str">
        <f t="shared" si="8"/>
        <v/>
      </c>
      <c r="K105" s="156" t="str">
        <f>IF(OR($D105="",$E105=""),"",VLOOKUP($AG105,Mag_Req!$A$2:$J$13,6))</f>
        <v/>
      </c>
      <c r="L105" s="285"/>
      <c r="M105" s="155" t="str">
        <f t="shared" si="9"/>
        <v/>
      </c>
      <c r="N105" s="156" t="str">
        <f>IF(OR($D105="",$E105=""),"",VLOOKUP($AG105,Mag_Req!$A$2:$J$13,7))</f>
        <v/>
      </c>
      <c r="O105" s="285"/>
      <c r="P105" s="155" t="str">
        <f t="shared" si="10"/>
        <v/>
      </c>
      <c r="Q105" s="156" t="str">
        <f>IF(OR($D105="",$E105=""),"",VLOOKUP($AG105,Mag_Req!$A$2:$J$13,8))</f>
        <v/>
      </c>
      <c r="R105" s="287"/>
      <c r="S105" s="166" t="str">
        <f t="shared" si="11"/>
        <v/>
      </c>
      <c r="T105" s="156" t="str">
        <f>IF(OR($D105="",$E105=""),"",VLOOKUP($AG105,Mag_Req!$A$2:$J$13,9))</f>
        <v/>
      </c>
      <c r="U105" s="157" t="str">
        <f t="shared" si="12"/>
        <v/>
      </c>
      <c r="V105" s="158" t="str">
        <f>IF(OR($D105="",$E105="",GlobalParameters!$C$12=""),"",$AC105)</f>
        <v/>
      </c>
      <c r="W105" s="159"/>
      <c r="X105" s="283"/>
      <c r="Y105" s="283"/>
      <c r="Z105" s="283"/>
      <c r="AA105" s="283"/>
      <c r="AB105" s="283"/>
      <c r="AC105" s="160" t="str">
        <f>IF(OR($D105="",$E105="",$AD105="",GlobalParameters!$C$12=""),"",IF(AND($AG105&gt;=100,$AG105&lt;300),$AD105-VLOOKUP($AG105,Mag_Req!$A$2:$J$13,10),""))</f>
        <v/>
      </c>
      <c r="AD105" s="283"/>
      <c r="AE105" s="283"/>
      <c r="AF105" s="159"/>
      <c r="AG105" s="134" t="e">
        <f>VLOOKUP($D105,Mag_Req!$M$2:$N$5,2)+VLOOKUP($E105,Mag_Req!$O$2:$P$3,2)+VLOOKUP(GlobalParameters!$C$12,Mag_Req!$Q$2:$R$4,2)</f>
        <v>#N/A</v>
      </c>
    </row>
    <row r="106" spans="1:33" x14ac:dyDescent="0.25">
      <c r="A106" s="133"/>
      <c r="B106" s="283"/>
      <c r="C106" s="283"/>
      <c r="D106" s="284"/>
      <c r="E106" s="284"/>
      <c r="F106" s="287"/>
      <c r="G106" s="166" t="str">
        <f t="shared" si="7"/>
        <v/>
      </c>
      <c r="H106" s="156" t="str">
        <f>IF(OR($D106="",$E106=""),"",VLOOKUP($AG106,Mag_Req!$A$2:$J$13,5))</f>
        <v/>
      </c>
      <c r="I106" s="287"/>
      <c r="J106" s="166" t="str">
        <f t="shared" si="8"/>
        <v/>
      </c>
      <c r="K106" s="156" t="str">
        <f>IF(OR($D106="",$E106=""),"",VLOOKUP($AG106,Mag_Req!$A$2:$J$13,6))</f>
        <v/>
      </c>
      <c r="L106" s="285"/>
      <c r="M106" s="155" t="str">
        <f t="shared" si="9"/>
        <v/>
      </c>
      <c r="N106" s="156" t="str">
        <f>IF(OR($D106="",$E106=""),"",VLOOKUP($AG106,Mag_Req!$A$2:$J$13,7))</f>
        <v/>
      </c>
      <c r="O106" s="285"/>
      <c r="P106" s="155" t="str">
        <f t="shared" si="10"/>
        <v/>
      </c>
      <c r="Q106" s="156" t="str">
        <f>IF(OR($D106="",$E106=""),"",VLOOKUP($AG106,Mag_Req!$A$2:$J$13,8))</f>
        <v/>
      </c>
      <c r="R106" s="287"/>
      <c r="S106" s="166" t="str">
        <f t="shared" si="11"/>
        <v/>
      </c>
      <c r="T106" s="156" t="str">
        <f>IF(OR($D106="",$E106=""),"",VLOOKUP($AG106,Mag_Req!$A$2:$J$13,9))</f>
        <v/>
      </c>
      <c r="U106" s="157" t="str">
        <f t="shared" si="12"/>
        <v/>
      </c>
      <c r="V106" s="158" t="str">
        <f>IF(OR($D106="",$E106="",GlobalParameters!$C$12=""),"",$AC106)</f>
        <v/>
      </c>
      <c r="W106" s="159"/>
      <c r="X106" s="283"/>
      <c r="Y106" s="283"/>
      <c r="Z106" s="283"/>
      <c r="AA106" s="283"/>
      <c r="AB106" s="283"/>
      <c r="AC106" s="160" t="str">
        <f>IF(OR($D106="",$E106="",$AD106="",GlobalParameters!$C$12=""),"",IF(AND($AG106&gt;=100,$AG106&lt;300),$AD106-VLOOKUP($AG106,Mag_Req!$A$2:$J$13,10),""))</f>
        <v/>
      </c>
      <c r="AD106" s="283"/>
      <c r="AE106" s="283"/>
      <c r="AF106" s="159"/>
      <c r="AG106" s="134" t="e">
        <f>VLOOKUP($D106,Mag_Req!$M$2:$N$5,2)+VLOOKUP($E106,Mag_Req!$O$2:$P$3,2)+VLOOKUP(GlobalParameters!$C$12,Mag_Req!$Q$2:$R$4,2)</f>
        <v>#N/A</v>
      </c>
    </row>
    <row r="107" spans="1:33" x14ac:dyDescent="0.25">
      <c r="A107" s="133"/>
      <c r="B107" s="283"/>
      <c r="C107" s="283"/>
      <c r="D107" s="284"/>
      <c r="E107" s="284"/>
      <c r="F107" s="287"/>
      <c r="G107" s="166" t="str">
        <f t="shared" si="7"/>
        <v/>
      </c>
      <c r="H107" s="156" t="str">
        <f>IF(OR($D107="",$E107=""),"",VLOOKUP($AG107,Mag_Req!$A$2:$J$13,5))</f>
        <v/>
      </c>
      <c r="I107" s="287"/>
      <c r="J107" s="166" t="str">
        <f t="shared" si="8"/>
        <v/>
      </c>
      <c r="K107" s="156" t="str">
        <f>IF(OR($D107="",$E107=""),"",VLOOKUP($AG107,Mag_Req!$A$2:$J$13,6))</f>
        <v/>
      </c>
      <c r="L107" s="285"/>
      <c r="M107" s="155" t="str">
        <f t="shared" si="9"/>
        <v/>
      </c>
      <c r="N107" s="156" t="str">
        <f>IF(OR($D107="",$E107=""),"",VLOOKUP($AG107,Mag_Req!$A$2:$J$13,7))</f>
        <v/>
      </c>
      <c r="O107" s="285"/>
      <c r="P107" s="155" t="str">
        <f t="shared" si="10"/>
        <v/>
      </c>
      <c r="Q107" s="156" t="str">
        <f>IF(OR($D107="",$E107=""),"",VLOOKUP($AG107,Mag_Req!$A$2:$J$13,8))</f>
        <v/>
      </c>
      <c r="R107" s="287"/>
      <c r="S107" s="166" t="str">
        <f t="shared" si="11"/>
        <v/>
      </c>
      <c r="T107" s="156" t="str">
        <f>IF(OR($D107="",$E107=""),"",VLOOKUP($AG107,Mag_Req!$A$2:$J$13,9))</f>
        <v/>
      </c>
      <c r="U107" s="157" t="str">
        <f t="shared" si="12"/>
        <v/>
      </c>
      <c r="V107" s="158" t="str">
        <f>IF(OR($D107="",$E107="",GlobalParameters!$C$12=""),"",$AC107)</f>
        <v/>
      </c>
      <c r="W107" s="159"/>
      <c r="X107" s="283"/>
      <c r="Y107" s="283"/>
      <c r="Z107" s="283"/>
      <c r="AA107" s="283"/>
      <c r="AB107" s="283"/>
      <c r="AC107" s="160" t="str">
        <f>IF(OR($D107="",$E107="",$AD107="",GlobalParameters!$C$12=""),"",IF(AND($AG107&gt;=100,$AG107&lt;300),$AD107-VLOOKUP($AG107,Mag_Req!$A$2:$J$13,10),""))</f>
        <v/>
      </c>
      <c r="AD107" s="283"/>
      <c r="AE107" s="283"/>
      <c r="AF107" s="159"/>
      <c r="AG107" s="134" t="e">
        <f>VLOOKUP($D107,Mag_Req!$M$2:$N$5,2)+VLOOKUP($E107,Mag_Req!$O$2:$P$3,2)+VLOOKUP(GlobalParameters!$C$12,Mag_Req!$Q$2:$R$4,2)</f>
        <v>#N/A</v>
      </c>
    </row>
    <row r="108" spans="1:33" x14ac:dyDescent="0.25">
      <c r="A108" s="133"/>
      <c r="B108" s="283"/>
      <c r="C108" s="283"/>
      <c r="D108" s="284"/>
      <c r="E108" s="284"/>
      <c r="F108" s="287"/>
      <c r="G108" s="166" t="str">
        <f t="shared" si="7"/>
        <v/>
      </c>
      <c r="H108" s="156" t="str">
        <f>IF(OR($D108="",$E108=""),"",VLOOKUP($AG108,Mag_Req!$A$2:$J$13,5))</f>
        <v/>
      </c>
      <c r="I108" s="287"/>
      <c r="J108" s="166" t="str">
        <f t="shared" si="8"/>
        <v/>
      </c>
      <c r="K108" s="156" t="str">
        <f>IF(OR($D108="",$E108=""),"",VLOOKUP($AG108,Mag_Req!$A$2:$J$13,6))</f>
        <v/>
      </c>
      <c r="L108" s="285"/>
      <c r="M108" s="155" t="str">
        <f t="shared" si="9"/>
        <v/>
      </c>
      <c r="N108" s="156" t="str">
        <f>IF(OR($D108="",$E108=""),"",VLOOKUP($AG108,Mag_Req!$A$2:$J$13,7))</f>
        <v/>
      </c>
      <c r="O108" s="285"/>
      <c r="P108" s="155" t="str">
        <f t="shared" si="10"/>
        <v/>
      </c>
      <c r="Q108" s="156" t="str">
        <f>IF(OR($D108="",$E108=""),"",VLOOKUP($AG108,Mag_Req!$A$2:$J$13,8))</f>
        <v/>
      </c>
      <c r="R108" s="287"/>
      <c r="S108" s="166" t="str">
        <f t="shared" si="11"/>
        <v/>
      </c>
      <c r="T108" s="156" t="str">
        <f>IF(OR($D108="",$E108=""),"",VLOOKUP($AG108,Mag_Req!$A$2:$J$13,9))</f>
        <v/>
      </c>
      <c r="U108" s="157" t="str">
        <f t="shared" si="12"/>
        <v/>
      </c>
      <c r="V108" s="158" t="str">
        <f>IF(OR($D108="",$E108="",GlobalParameters!$C$12=""),"",$AC108)</f>
        <v/>
      </c>
      <c r="W108" s="159"/>
      <c r="X108" s="283"/>
      <c r="Y108" s="283"/>
      <c r="Z108" s="283"/>
      <c r="AA108" s="283"/>
      <c r="AB108" s="283"/>
      <c r="AC108" s="160" t="str">
        <f>IF(OR($D108="",$E108="",$AD108="",GlobalParameters!$C$12=""),"",IF(AND($AG108&gt;=100,$AG108&lt;300),$AD108-VLOOKUP($AG108,Mag_Req!$A$2:$J$13,10),""))</f>
        <v/>
      </c>
      <c r="AD108" s="283"/>
      <c r="AE108" s="283"/>
      <c r="AF108" s="159"/>
      <c r="AG108" s="134" t="e">
        <f>VLOOKUP($D108,Mag_Req!$M$2:$N$5,2)+VLOOKUP($E108,Mag_Req!$O$2:$P$3,2)+VLOOKUP(GlobalParameters!$C$12,Mag_Req!$Q$2:$R$4,2)</f>
        <v>#N/A</v>
      </c>
    </row>
    <row r="109" spans="1:33" x14ac:dyDescent="0.25">
      <c r="A109" s="133"/>
      <c r="B109" s="283"/>
      <c r="C109" s="283"/>
      <c r="D109" s="284"/>
      <c r="E109" s="284"/>
      <c r="F109" s="287"/>
      <c r="G109" s="166" t="str">
        <f t="shared" si="7"/>
        <v/>
      </c>
      <c r="H109" s="156" t="str">
        <f>IF(OR($D109="",$E109=""),"",VLOOKUP($AG109,Mag_Req!$A$2:$J$13,5))</f>
        <v/>
      </c>
      <c r="I109" s="287"/>
      <c r="J109" s="166" t="str">
        <f t="shared" si="8"/>
        <v/>
      </c>
      <c r="K109" s="156" t="str">
        <f>IF(OR($D109="",$E109=""),"",VLOOKUP($AG109,Mag_Req!$A$2:$J$13,6))</f>
        <v/>
      </c>
      <c r="L109" s="285"/>
      <c r="M109" s="155" t="str">
        <f t="shared" si="9"/>
        <v/>
      </c>
      <c r="N109" s="156" t="str">
        <f>IF(OR($D109="",$E109=""),"",VLOOKUP($AG109,Mag_Req!$A$2:$J$13,7))</f>
        <v/>
      </c>
      <c r="O109" s="285"/>
      <c r="P109" s="155" t="str">
        <f t="shared" si="10"/>
        <v/>
      </c>
      <c r="Q109" s="156" t="str">
        <f>IF(OR($D109="",$E109=""),"",VLOOKUP($AG109,Mag_Req!$A$2:$J$13,8))</f>
        <v/>
      </c>
      <c r="R109" s="287"/>
      <c r="S109" s="166" t="str">
        <f t="shared" si="11"/>
        <v/>
      </c>
      <c r="T109" s="156" t="str">
        <f>IF(OR($D109="",$E109=""),"",VLOOKUP($AG109,Mag_Req!$A$2:$J$13,9))</f>
        <v/>
      </c>
      <c r="U109" s="157" t="str">
        <f t="shared" si="12"/>
        <v/>
      </c>
      <c r="V109" s="158" t="str">
        <f>IF(OR($D109="",$E109="",GlobalParameters!$C$12=""),"",$AC109)</f>
        <v/>
      </c>
      <c r="W109" s="159"/>
      <c r="X109" s="283"/>
      <c r="Y109" s="283"/>
      <c r="Z109" s="283"/>
      <c r="AA109" s="283"/>
      <c r="AB109" s="283"/>
      <c r="AC109" s="160" t="str">
        <f>IF(OR($D109="",$E109="",$AD109="",GlobalParameters!$C$12=""),"",IF(AND($AG109&gt;=100,$AG109&lt;300),$AD109-VLOOKUP($AG109,Mag_Req!$A$2:$J$13,10),""))</f>
        <v/>
      </c>
      <c r="AD109" s="283"/>
      <c r="AE109" s="283"/>
      <c r="AF109" s="159"/>
      <c r="AG109" s="134" t="e">
        <f>VLOOKUP($D109,Mag_Req!$M$2:$N$5,2)+VLOOKUP($E109,Mag_Req!$O$2:$P$3,2)+VLOOKUP(GlobalParameters!$C$12,Mag_Req!$Q$2:$R$4,2)</f>
        <v>#N/A</v>
      </c>
    </row>
    <row r="110" spans="1:33" x14ac:dyDescent="0.25">
      <c r="A110" s="133"/>
      <c r="B110" s="283"/>
      <c r="C110" s="283"/>
      <c r="D110" s="284"/>
      <c r="E110" s="284"/>
      <c r="F110" s="287"/>
      <c r="G110" s="166" t="str">
        <f t="shared" si="7"/>
        <v/>
      </c>
      <c r="H110" s="156" t="str">
        <f>IF(OR($D110="",$E110=""),"",VLOOKUP($AG110,Mag_Req!$A$2:$J$13,5))</f>
        <v/>
      </c>
      <c r="I110" s="287"/>
      <c r="J110" s="166" t="str">
        <f t="shared" si="8"/>
        <v/>
      </c>
      <c r="K110" s="156" t="str">
        <f>IF(OR($D110="",$E110=""),"",VLOOKUP($AG110,Mag_Req!$A$2:$J$13,6))</f>
        <v/>
      </c>
      <c r="L110" s="285"/>
      <c r="M110" s="155" t="str">
        <f t="shared" si="9"/>
        <v/>
      </c>
      <c r="N110" s="156" t="str">
        <f>IF(OR($D110="",$E110=""),"",VLOOKUP($AG110,Mag_Req!$A$2:$J$13,7))</f>
        <v/>
      </c>
      <c r="O110" s="285"/>
      <c r="P110" s="155" t="str">
        <f t="shared" si="10"/>
        <v/>
      </c>
      <c r="Q110" s="156" t="str">
        <f>IF(OR($D110="",$E110=""),"",VLOOKUP($AG110,Mag_Req!$A$2:$J$13,8))</f>
        <v/>
      </c>
      <c r="R110" s="287"/>
      <c r="S110" s="166" t="str">
        <f t="shared" si="11"/>
        <v/>
      </c>
      <c r="T110" s="156" t="str">
        <f>IF(OR($D110="",$E110=""),"",VLOOKUP($AG110,Mag_Req!$A$2:$J$13,9))</f>
        <v/>
      </c>
      <c r="U110" s="157" t="str">
        <f t="shared" si="12"/>
        <v/>
      </c>
      <c r="V110" s="158" t="str">
        <f>IF(OR($D110="",$E110="",GlobalParameters!$C$12=""),"",$AC110)</f>
        <v/>
      </c>
      <c r="W110" s="159"/>
      <c r="X110" s="283"/>
      <c r="Y110" s="283"/>
      <c r="Z110" s="283"/>
      <c r="AA110" s="283"/>
      <c r="AB110" s="283"/>
      <c r="AC110" s="160" t="str">
        <f>IF(OR($D110="",$E110="",$AD110="",GlobalParameters!$C$12=""),"",IF(AND($AG110&gt;=100,$AG110&lt;300),$AD110-VLOOKUP($AG110,Mag_Req!$A$2:$J$13,10),""))</f>
        <v/>
      </c>
      <c r="AD110" s="283"/>
      <c r="AE110" s="283"/>
      <c r="AF110" s="159"/>
      <c r="AG110" s="134" t="e">
        <f>VLOOKUP($D110,Mag_Req!$M$2:$N$5,2)+VLOOKUP($E110,Mag_Req!$O$2:$P$3,2)+VLOOKUP(GlobalParameters!$C$12,Mag_Req!$Q$2:$R$4,2)</f>
        <v>#N/A</v>
      </c>
    </row>
    <row r="111" spans="1:33" x14ac:dyDescent="0.25">
      <c r="A111" s="133"/>
      <c r="B111" s="283"/>
      <c r="C111" s="283"/>
      <c r="D111" s="284"/>
      <c r="E111" s="284"/>
      <c r="F111" s="287"/>
      <c r="G111" s="166" t="str">
        <f t="shared" si="7"/>
        <v/>
      </c>
      <c r="H111" s="156" t="str">
        <f>IF(OR($D111="",$E111=""),"",VLOOKUP($AG111,Mag_Req!$A$2:$J$13,5))</f>
        <v/>
      </c>
      <c r="I111" s="287"/>
      <c r="J111" s="166" t="str">
        <f t="shared" si="8"/>
        <v/>
      </c>
      <c r="K111" s="156" t="str">
        <f>IF(OR($D111="",$E111=""),"",VLOOKUP($AG111,Mag_Req!$A$2:$J$13,6))</f>
        <v/>
      </c>
      <c r="L111" s="285"/>
      <c r="M111" s="155" t="str">
        <f t="shared" si="9"/>
        <v/>
      </c>
      <c r="N111" s="156" t="str">
        <f>IF(OR($D111="",$E111=""),"",VLOOKUP($AG111,Mag_Req!$A$2:$J$13,7))</f>
        <v/>
      </c>
      <c r="O111" s="285"/>
      <c r="P111" s="155" t="str">
        <f t="shared" si="10"/>
        <v/>
      </c>
      <c r="Q111" s="156" t="str">
        <f>IF(OR($D111="",$E111=""),"",VLOOKUP($AG111,Mag_Req!$A$2:$J$13,8))</f>
        <v/>
      </c>
      <c r="R111" s="287"/>
      <c r="S111" s="166" t="str">
        <f t="shared" si="11"/>
        <v/>
      </c>
      <c r="T111" s="156" t="str">
        <f>IF(OR($D111="",$E111=""),"",VLOOKUP($AG111,Mag_Req!$A$2:$J$13,9))</f>
        <v/>
      </c>
      <c r="U111" s="157" t="str">
        <f t="shared" si="12"/>
        <v/>
      </c>
      <c r="V111" s="158" t="str">
        <f>IF(OR($D111="",$E111="",GlobalParameters!$C$12=""),"",$AC111)</f>
        <v/>
      </c>
      <c r="W111" s="159"/>
      <c r="X111" s="283"/>
      <c r="Y111" s="283"/>
      <c r="Z111" s="283"/>
      <c r="AA111" s="283"/>
      <c r="AB111" s="283"/>
      <c r="AC111" s="160" t="str">
        <f>IF(OR($D111="",$E111="",$AD111="",GlobalParameters!$C$12=""),"",IF(AND($AG111&gt;=100,$AG111&lt;300),$AD111-VLOOKUP($AG111,Mag_Req!$A$2:$J$13,10),""))</f>
        <v/>
      </c>
      <c r="AD111" s="283"/>
      <c r="AE111" s="283"/>
      <c r="AF111" s="159"/>
      <c r="AG111" s="134" t="e">
        <f>VLOOKUP($D111,Mag_Req!$M$2:$N$5,2)+VLOOKUP($E111,Mag_Req!$O$2:$P$3,2)+VLOOKUP(GlobalParameters!$C$12,Mag_Req!$Q$2:$R$4,2)</f>
        <v>#N/A</v>
      </c>
    </row>
    <row r="112" spans="1:33" x14ac:dyDescent="0.25">
      <c r="A112" s="133"/>
      <c r="B112" s="283"/>
      <c r="C112" s="283"/>
      <c r="D112" s="284"/>
      <c r="E112" s="284"/>
      <c r="F112" s="287"/>
      <c r="G112" s="166" t="str">
        <f t="shared" si="7"/>
        <v/>
      </c>
      <c r="H112" s="156" t="str">
        <f>IF(OR($D112="",$E112=""),"",VLOOKUP($AG112,Mag_Req!$A$2:$J$13,5))</f>
        <v/>
      </c>
      <c r="I112" s="287"/>
      <c r="J112" s="166" t="str">
        <f t="shared" si="8"/>
        <v/>
      </c>
      <c r="K112" s="156" t="str">
        <f>IF(OR($D112="",$E112=""),"",VLOOKUP($AG112,Mag_Req!$A$2:$J$13,6))</f>
        <v/>
      </c>
      <c r="L112" s="285"/>
      <c r="M112" s="155" t="str">
        <f t="shared" si="9"/>
        <v/>
      </c>
      <c r="N112" s="156" t="str">
        <f>IF(OR($D112="",$E112=""),"",VLOOKUP($AG112,Mag_Req!$A$2:$J$13,7))</f>
        <v/>
      </c>
      <c r="O112" s="285"/>
      <c r="P112" s="155" t="str">
        <f t="shared" si="10"/>
        <v/>
      </c>
      <c r="Q112" s="156" t="str">
        <f>IF(OR($D112="",$E112=""),"",VLOOKUP($AG112,Mag_Req!$A$2:$J$13,8))</f>
        <v/>
      </c>
      <c r="R112" s="287"/>
      <c r="S112" s="166" t="str">
        <f t="shared" si="11"/>
        <v/>
      </c>
      <c r="T112" s="156" t="str">
        <f>IF(OR($D112="",$E112=""),"",VLOOKUP($AG112,Mag_Req!$A$2:$J$13,9))</f>
        <v/>
      </c>
      <c r="U112" s="157" t="str">
        <f t="shared" si="12"/>
        <v/>
      </c>
      <c r="V112" s="158" t="str">
        <f>IF(OR($D112="",$E112="",GlobalParameters!$C$12=""),"",$AC112)</f>
        <v/>
      </c>
      <c r="W112" s="159"/>
      <c r="X112" s="283"/>
      <c r="Y112" s="283"/>
      <c r="Z112" s="283"/>
      <c r="AA112" s="283"/>
      <c r="AB112" s="283"/>
      <c r="AC112" s="160" t="str">
        <f>IF(OR($D112="",$E112="",$AD112="",GlobalParameters!$C$12=""),"",IF(AND($AG112&gt;=100,$AG112&lt;300),$AD112-VLOOKUP($AG112,Mag_Req!$A$2:$J$13,10),""))</f>
        <v/>
      </c>
      <c r="AD112" s="283"/>
      <c r="AE112" s="283"/>
      <c r="AF112" s="159"/>
      <c r="AG112" s="134" t="e">
        <f>VLOOKUP($D112,Mag_Req!$M$2:$N$5,2)+VLOOKUP($E112,Mag_Req!$O$2:$P$3,2)+VLOOKUP(GlobalParameters!$C$12,Mag_Req!$Q$2:$R$4,2)</f>
        <v>#N/A</v>
      </c>
    </row>
    <row r="113" spans="1:33" x14ac:dyDescent="0.25">
      <c r="A113" s="133"/>
      <c r="B113" s="283"/>
      <c r="C113" s="283"/>
      <c r="D113" s="284"/>
      <c r="E113" s="284"/>
      <c r="F113" s="287"/>
      <c r="G113" s="166" t="str">
        <f t="shared" si="7"/>
        <v/>
      </c>
      <c r="H113" s="156" t="str">
        <f>IF(OR($D113="",$E113=""),"",VLOOKUP($AG113,Mag_Req!$A$2:$J$13,5))</f>
        <v/>
      </c>
      <c r="I113" s="287"/>
      <c r="J113" s="166" t="str">
        <f t="shared" si="8"/>
        <v/>
      </c>
      <c r="K113" s="156" t="str">
        <f>IF(OR($D113="",$E113=""),"",VLOOKUP($AG113,Mag_Req!$A$2:$J$13,6))</f>
        <v/>
      </c>
      <c r="L113" s="285"/>
      <c r="M113" s="155" t="str">
        <f t="shared" si="9"/>
        <v/>
      </c>
      <c r="N113" s="156" t="str">
        <f>IF(OR($D113="",$E113=""),"",VLOOKUP($AG113,Mag_Req!$A$2:$J$13,7))</f>
        <v/>
      </c>
      <c r="O113" s="285"/>
      <c r="P113" s="155" t="str">
        <f t="shared" si="10"/>
        <v/>
      </c>
      <c r="Q113" s="156" t="str">
        <f>IF(OR($D113="",$E113=""),"",VLOOKUP($AG113,Mag_Req!$A$2:$J$13,8))</f>
        <v/>
      </c>
      <c r="R113" s="287"/>
      <c r="S113" s="166" t="str">
        <f t="shared" si="11"/>
        <v/>
      </c>
      <c r="T113" s="156" t="str">
        <f>IF(OR($D113="",$E113=""),"",VLOOKUP($AG113,Mag_Req!$A$2:$J$13,9))</f>
        <v/>
      </c>
      <c r="U113" s="157" t="str">
        <f t="shared" si="12"/>
        <v/>
      </c>
      <c r="V113" s="158" t="str">
        <f>IF(OR($D113="",$E113="",GlobalParameters!$C$12=""),"",$AC113)</f>
        <v/>
      </c>
      <c r="W113" s="159"/>
      <c r="X113" s="283"/>
      <c r="Y113" s="283"/>
      <c r="Z113" s="283"/>
      <c r="AA113" s="283"/>
      <c r="AB113" s="283"/>
      <c r="AC113" s="160" t="str">
        <f>IF(OR($D113="",$E113="",$AD113="",GlobalParameters!$C$12=""),"",IF(AND($AG113&gt;=100,$AG113&lt;300),$AD113-VLOOKUP($AG113,Mag_Req!$A$2:$J$13,10),""))</f>
        <v/>
      </c>
      <c r="AD113" s="283"/>
      <c r="AE113" s="283"/>
      <c r="AF113" s="159"/>
      <c r="AG113" s="134" t="e">
        <f>VLOOKUP($D113,Mag_Req!$M$2:$N$5,2)+VLOOKUP($E113,Mag_Req!$O$2:$P$3,2)+VLOOKUP(GlobalParameters!$C$12,Mag_Req!$Q$2:$R$4,2)</f>
        <v>#N/A</v>
      </c>
    </row>
    <row r="114" spans="1:33" x14ac:dyDescent="0.25">
      <c r="A114" s="133"/>
      <c r="B114" s="283"/>
      <c r="C114" s="283"/>
      <c r="D114" s="284"/>
      <c r="E114" s="284"/>
      <c r="F114" s="287"/>
      <c r="G114" s="166" t="str">
        <f t="shared" si="7"/>
        <v/>
      </c>
      <c r="H114" s="156" t="str">
        <f>IF(OR($D114="",$E114=""),"",VLOOKUP($AG114,Mag_Req!$A$2:$J$13,5))</f>
        <v/>
      </c>
      <c r="I114" s="287"/>
      <c r="J114" s="166" t="str">
        <f t="shared" si="8"/>
        <v/>
      </c>
      <c r="K114" s="156" t="str">
        <f>IF(OR($D114="",$E114=""),"",VLOOKUP($AG114,Mag_Req!$A$2:$J$13,6))</f>
        <v/>
      </c>
      <c r="L114" s="285"/>
      <c r="M114" s="155" t="str">
        <f t="shared" si="9"/>
        <v/>
      </c>
      <c r="N114" s="156" t="str">
        <f>IF(OR($D114="",$E114=""),"",VLOOKUP($AG114,Mag_Req!$A$2:$J$13,7))</f>
        <v/>
      </c>
      <c r="O114" s="285"/>
      <c r="P114" s="155" t="str">
        <f t="shared" si="10"/>
        <v/>
      </c>
      <c r="Q114" s="156" t="str">
        <f>IF(OR($D114="",$E114=""),"",VLOOKUP($AG114,Mag_Req!$A$2:$J$13,8))</f>
        <v/>
      </c>
      <c r="R114" s="287"/>
      <c r="S114" s="166" t="str">
        <f t="shared" si="11"/>
        <v/>
      </c>
      <c r="T114" s="156" t="str">
        <f>IF(OR($D114="",$E114=""),"",VLOOKUP($AG114,Mag_Req!$A$2:$J$13,9))</f>
        <v/>
      </c>
      <c r="U114" s="157" t="str">
        <f t="shared" si="12"/>
        <v/>
      </c>
      <c r="V114" s="158" t="str">
        <f>IF(OR($D114="",$E114="",GlobalParameters!$C$12=""),"",$AC114)</f>
        <v/>
      </c>
      <c r="W114" s="159"/>
      <c r="X114" s="283"/>
      <c r="Y114" s="283"/>
      <c r="Z114" s="283"/>
      <c r="AA114" s="283"/>
      <c r="AB114" s="283"/>
      <c r="AC114" s="160" t="str">
        <f>IF(OR($D114="",$E114="",$AD114="",GlobalParameters!$C$12=""),"",IF(AND($AG114&gt;=100,$AG114&lt;300),$AD114-VLOOKUP($AG114,Mag_Req!$A$2:$J$13,10),""))</f>
        <v/>
      </c>
      <c r="AD114" s="283"/>
      <c r="AE114" s="283"/>
      <c r="AF114" s="159"/>
      <c r="AG114" s="134" t="e">
        <f>VLOOKUP($D114,Mag_Req!$M$2:$N$5,2)+VLOOKUP($E114,Mag_Req!$O$2:$P$3,2)+VLOOKUP(GlobalParameters!$C$12,Mag_Req!$Q$2:$R$4,2)</f>
        <v>#N/A</v>
      </c>
    </row>
    <row r="115" spans="1:33" x14ac:dyDescent="0.25">
      <c r="A115" s="133"/>
      <c r="B115" s="283"/>
      <c r="C115" s="283"/>
      <c r="D115" s="284"/>
      <c r="E115" s="284"/>
      <c r="F115" s="287"/>
      <c r="G115" s="166" t="str">
        <f t="shared" si="7"/>
        <v/>
      </c>
      <c r="H115" s="156" t="str">
        <f>IF(OR($D115="",$E115=""),"",VLOOKUP($AG115,Mag_Req!$A$2:$J$13,5))</f>
        <v/>
      </c>
      <c r="I115" s="287"/>
      <c r="J115" s="166" t="str">
        <f t="shared" si="8"/>
        <v/>
      </c>
      <c r="K115" s="156" t="str">
        <f>IF(OR($D115="",$E115=""),"",VLOOKUP($AG115,Mag_Req!$A$2:$J$13,6))</f>
        <v/>
      </c>
      <c r="L115" s="285"/>
      <c r="M115" s="155" t="str">
        <f t="shared" si="9"/>
        <v/>
      </c>
      <c r="N115" s="156" t="str">
        <f>IF(OR($D115="",$E115=""),"",VLOOKUP($AG115,Mag_Req!$A$2:$J$13,7))</f>
        <v/>
      </c>
      <c r="O115" s="285"/>
      <c r="P115" s="155" t="str">
        <f t="shared" si="10"/>
        <v/>
      </c>
      <c r="Q115" s="156" t="str">
        <f>IF(OR($D115="",$E115=""),"",VLOOKUP($AG115,Mag_Req!$A$2:$J$13,8))</f>
        <v/>
      </c>
      <c r="R115" s="287"/>
      <c r="S115" s="166" t="str">
        <f t="shared" si="11"/>
        <v/>
      </c>
      <c r="T115" s="156" t="str">
        <f>IF(OR($D115="",$E115=""),"",VLOOKUP($AG115,Mag_Req!$A$2:$J$13,9))</f>
        <v/>
      </c>
      <c r="U115" s="157" t="str">
        <f t="shared" si="12"/>
        <v/>
      </c>
      <c r="V115" s="158" t="str">
        <f>IF(OR($D115="",$E115="",GlobalParameters!$C$12=""),"",$AC115)</f>
        <v/>
      </c>
      <c r="W115" s="159"/>
      <c r="X115" s="283"/>
      <c r="Y115" s="283"/>
      <c r="Z115" s="283"/>
      <c r="AA115" s="283"/>
      <c r="AB115" s="283"/>
      <c r="AC115" s="160" t="str">
        <f>IF(OR($D115="",$E115="",$AD115="",GlobalParameters!$C$12=""),"",IF(AND($AG115&gt;=100,$AG115&lt;300),$AD115-VLOOKUP($AG115,Mag_Req!$A$2:$J$13,10),""))</f>
        <v/>
      </c>
      <c r="AD115" s="283"/>
      <c r="AE115" s="283"/>
      <c r="AF115" s="159"/>
      <c r="AG115" s="134" t="e">
        <f>VLOOKUP($D115,Mag_Req!$M$2:$N$5,2)+VLOOKUP($E115,Mag_Req!$O$2:$P$3,2)+VLOOKUP(GlobalParameters!$C$12,Mag_Req!$Q$2:$R$4,2)</f>
        <v>#N/A</v>
      </c>
    </row>
    <row r="116" spans="1:33" x14ac:dyDescent="0.25">
      <c r="A116" s="133"/>
      <c r="B116" s="283"/>
      <c r="C116" s="283"/>
      <c r="D116" s="284"/>
      <c r="E116" s="284"/>
      <c r="F116" s="287"/>
      <c r="G116" s="166" t="str">
        <f t="shared" si="7"/>
        <v/>
      </c>
      <c r="H116" s="156" t="str">
        <f>IF(OR($D116="",$E116=""),"",VLOOKUP($AG116,Mag_Req!$A$2:$J$13,5))</f>
        <v/>
      </c>
      <c r="I116" s="287"/>
      <c r="J116" s="166" t="str">
        <f t="shared" si="8"/>
        <v/>
      </c>
      <c r="K116" s="156" t="str">
        <f>IF(OR($D116="",$E116=""),"",VLOOKUP($AG116,Mag_Req!$A$2:$J$13,6))</f>
        <v/>
      </c>
      <c r="L116" s="285"/>
      <c r="M116" s="155" t="str">
        <f t="shared" si="9"/>
        <v/>
      </c>
      <c r="N116" s="156" t="str">
        <f>IF(OR($D116="",$E116=""),"",VLOOKUP($AG116,Mag_Req!$A$2:$J$13,7))</f>
        <v/>
      </c>
      <c r="O116" s="285"/>
      <c r="P116" s="155" t="str">
        <f t="shared" si="10"/>
        <v/>
      </c>
      <c r="Q116" s="156" t="str">
        <f>IF(OR($D116="",$E116=""),"",VLOOKUP($AG116,Mag_Req!$A$2:$J$13,8))</f>
        <v/>
      </c>
      <c r="R116" s="287"/>
      <c r="S116" s="166" t="str">
        <f t="shared" si="11"/>
        <v/>
      </c>
      <c r="T116" s="156" t="str">
        <f>IF(OR($D116="",$E116=""),"",VLOOKUP($AG116,Mag_Req!$A$2:$J$13,9))</f>
        <v/>
      </c>
      <c r="U116" s="157" t="str">
        <f t="shared" si="12"/>
        <v/>
      </c>
      <c r="V116" s="158" t="str">
        <f>IF(OR($D116="",$E116="",GlobalParameters!$C$12=""),"",$AC116)</f>
        <v/>
      </c>
      <c r="W116" s="159"/>
      <c r="X116" s="283"/>
      <c r="Y116" s="283"/>
      <c r="Z116" s="283"/>
      <c r="AA116" s="283"/>
      <c r="AB116" s="283"/>
      <c r="AC116" s="160" t="str">
        <f>IF(OR($D116="",$E116="",$AD116="",GlobalParameters!$C$12=""),"",IF(AND($AG116&gt;=100,$AG116&lt;300),$AD116-VLOOKUP($AG116,Mag_Req!$A$2:$J$13,10),""))</f>
        <v/>
      </c>
      <c r="AD116" s="283"/>
      <c r="AE116" s="283"/>
      <c r="AF116" s="159"/>
      <c r="AG116" s="134" t="e">
        <f>VLOOKUP($D116,Mag_Req!$M$2:$N$5,2)+VLOOKUP($E116,Mag_Req!$O$2:$P$3,2)+VLOOKUP(GlobalParameters!$C$12,Mag_Req!$Q$2:$R$4,2)</f>
        <v>#N/A</v>
      </c>
    </row>
    <row r="117" spans="1:33" x14ac:dyDescent="0.25">
      <c r="A117" s="133"/>
      <c r="B117" s="283"/>
      <c r="C117" s="283"/>
      <c r="D117" s="284"/>
      <c r="E117" s="284"/>
      <c r="F117" s="287"/>
      <c r="G117" s="166" t="str">
        <f t="shared" si="7"/>
        <v/>
      </c>
      <c r="H117" s="156" t="str">
        <f>IF(OR($D117="",$E117=""),"",VLOOKUP($AG117,Mag_Req!$A$2:$J$13,5))</f>
        <v/>
      </c>
      <c r="I117" s="287"/>
      <c r="J117" s="166" t="str">
        <f t="shared" si="8"/>
        <v/>
      </c>
      <c r="K117" s="156" t="str">
        <f>IF(OR($D117="",$E117=""),"",VLOOKUP($AG117,Mag_Req!$A$2:$J$13,6))</f>
        <v/>
      </c>
      <c r="L117" s="285"/>
      <c r="M117" s="155" t="str">
        <f t="shared" si="9"/>
        <v/>
      </c>
      <c r="N117" s="156" t="str">
        <f>IF(OR($D117="",$E117=""),"",VLOOKUP($AG117,Mag_Req!$A$2:$J$13,7))</f>
        <v/>
      </c>
      <c r="O117" s="285"/>
      <c r="P117" s="155" t="str">
        <f t="shared" si="10"/>
        <v/>
      </c>
      <c r="Q117" s="156" t="str">
        <f>IF(OR($D117="",$E117=""),"",VLOOKUP($AG117,Mag_Req!$A$2:$J$13,8))</f>
        <v/>
      </c>
      <c r="R117" s="287"/>
      <c r="S117" s="166" t="str">
        <f t="shared" si="11"/>
        <v/>
      </c>
      <c r="T117" s="156" t="str">
        <f>IF(OR($D117="",$E117=""),"",VLOOKUP($AG117,Mag_Req!$A$2:$J$13,9))</f>
        <v/>
      </c>
      <c r="U117" s="157" t="str">
        <f t="shared" si="12"/>
        <v/>
      </c>
      <c r="V117" s="158" t="str">
        <f>IF(OR($D117="",$E117="",GlobalParameters!$C$12=""),"",$AC117)</f>
        <v/>
      </c>
      <c r="W117" s="159"/>
      <c r="X117" s="283"/>
      <c r="Y117" s="283"/>
      <c r="Z117" s="283"/>
      <c r="AA117" s="283"/>
      <c r="AB117" s="283"/>
      <c r="AC117" s="160" t="str">
        <f>IF(OR($D117="",$E117="",$AD117="",GlobalParameters!$C$12=""),"",IF(AND($AG117&gt;=100,$AG117&lt;300),$AD117-VLOOKUP($AG117,Mag_Req!$A$2:$J$13,10),""))</f>
        <v/>
      </c>
      <c r="AD117" s="283"/>
      <c r="AE117" s="283"/>
      <c r="AF117" s="159"/>
      <c r="AG117" s="134" t="e">
        <f>VLOOKUP($D117,Mag_Req!$M$2:$N$5,2)+VLOOKUP($E117,Mag_Req!$O$2:$P$3,2)+VLOOKUP(GlobalParameters!$C$12,Mag_Req!$Q$2:$R$4,2)</f>
        <v>#N/A</v>
      </c>
    </row>
    <row r="118" spans="1:33" x14ac:dyDescent="0.25">
      <c r="A118" s="133"/>
      <c r="B118" s="283"/>
      <c r="C118" s="283"/>
      <c r="D118" s="284"/>
      <c r="E118" s="284"/>
      <c r="F118" s="287"/>
      <c r="G118" s="166" t="str">
        <f t="shared" si="7"/>
        <v/>
      </c>
      <c r="H118" s="156" t="str">
        <f>IF(OR($D118="",$E118=""),"",VLOOKUP($AG118,Mag_Req!$A$2:$J$13,5))</f>
        <v/>
      </c>
      <c r="I118" s="287"/>
      <c r="J118" s="166" t="str">
        <f t="shared" si="8"/>
        <v/>
      </c>
      <c r="K118" s="156" t="str">
        <f>IF(OR($D118="",$E118=""),"",VLOOKUP($AG118,Mag_Req!$A$2:$J$13,6))</f>
        <v/>
      </c>
      <c r="L118" s="285"/>
      <c r="M118" s="155" t="str">
        <f t="shared" si="9"/>
        <v/>
      </c>
      <c r="N118" s="156" t="str">
        <f>IF(OR($D118="",$E118=""),"",VLOOKUP($AG118,Mag_Req!$A$2:$J$13,7))</f>
        <v/>
      </c>
      <c r="O118" s="285"/>
      <c r="P118" s="155" t="str">
        <f t="shared" si="10"/>
        <v/>
      </c>
      <c r="Q118" s="156" t="str">
        <f>IF(OR($D118="",$E118=""),"",VLOOKUP($AG118,Mag_Req!$A$2:$J$13,8))</f>
        <v/>
      </c>
      <c r="R118" s="287"/>
      <c r="S118" s="166" t="str">
        <f t="shared" si="11"/>
        <v/>
      </c>
      <c r="T118" s="156" t="str">
        <f>IF(OR($D118="",$E118=""),"",VLOOKUP($AG118,Mag_Req!$A$2:$J$13,9))</f>
        <v/>
      </c>
      <c r="U118" s="157" t="str">
        <f t="shared" si="12"/>
        <v/>
      </c>
      <c r="V118" s="158" t="str">
        <f>IF(OR($D118="",$E118="",GlobalParameters!$C$12=""),"",$AC118)</f>
        <v/>
      </c>
      <c r="W118" s="159"/>
      <c r="X118" s="283"/>
      <c r="Y118" s="283"/>
      <c r="Z118" s="283"/>
      <c r="AA118" s="283"/>
      <c r="AB118" s="283"/>
      <c r="AC118" s="160" t="str">
        <f>IF(OR($D118="",$E118="",$AD118="",GlobalParameters!$C$12=""),"",IF(AND($AG118&gt;=100,$AG118&lt;300),$AD118-VLOOKUP($AG118,Mag_Req!$A$2:$J$13,10),""))</f>
        <v/>
      </c>
      <c r="AD118" s="283"/>
      <c r="AE118" s="283"/>
      <c r="AF118" s="159"/>
      <c r="AG118" s="134" t="e">
        <f>VLOOKUP($D118,Mag_Req!$M$2:$N$5,2)+VLOOKUP($E118,Mag_Req!$O$2:$P$3,2)+VLOOKUP(GlobalParameters!$C$12,Mag_Req!$Q$2:$R$4,2)</f>
        <v>#N/A</v>
      </c>
    </row>
    <row r="119" spans="1:33" x14ac:dyDescent="0.25">
      <c r="A119" s="133"/>
      <c r="B119" s="283"/>
      <c r="C119" s="283"/>
      <c r="D119" s="284"/>
      <c r="E119" s="284"/>
      <c r="F119" s="287"/>
      <c r="G119" s="166" t="str">
        <f t="shared" si="7"/>
        <v/>
      </c>
      <c r="H119" s="156" t="str">
        <f>IF(OR($D119="",$E119=""),"",VLOOKUP($AG119,Mag_Req!$A$2:$J$13,5))</f>
        <v/>
      </c>
      <c r="I119" s="287"/>
      <c r="J119" s="166" t="str">
        <f t="shared" si="8"/>
        <v/>
      </c>
      <c r="K119" s="156" t="str">
        <f>IF(OR($D119="",$E119=""),"",VLOOKUP($AG119,Mag_Req!$A$2:$J$13,6))</f>
        <v/>
      </c>
      <c r="L119" s="285"/>
      <c r="M119" s="155" t="str">
        <f t="shared" si="9"/>
        <v/>
      </c>
      <c r="N119" s="156" t="str">
        <f>IF(OR($D119="",$E119=""),"",VLOOKUP($AG119,Mag_Req!$A$2:$J$13,7))</f>
        <v/>
      </c>
      <c r="O119" s="285"/>
      <c r="P119" s="155" t="str">
        <f t="shared" si="10"/>
        <v/>
      </c>
      <c r="Q119" s="156" t="str">
        <f>IF(OR($D119="",$E119=""),"",VLOOKUP($AG119,Mag_Req!$A$2:$J$13,8))</f>
        <v/>
      </c>
      <c r="R119" s="287"/>
      <c r="S119" s="166" t="str">
        <f t="shared" si="11"/>
        <v/>
      </c>
      <c r="T119" s="156" t="str">
        <f>IF(OR($D119="",$E119=""),"",VLOOKUP($AG119,Mag_Req!$A$2:$J$13,9))</f>
        <v/>
      </c>
      <c r="U119" s="157" t="str">
        <f t="shared" si="12"/>
        <v/>
      </c>
      <c r="V119" s="158" t="str">
        <f>IF(OR($D119="",$E119="",GlobalParameters!$C$12=""),"",$AC119)</f>
        <v/>
      </c>
      <c r="W119" s="159"/>
      <c r="X119" s="283"/>
      <c r="Y119" s="283"/>
      <c r="Z119" s="283"/>
      <c r="AA119" s="283"/>
      <c r="AB119" s="283"/>
      <c r="AC119" s="160" t="str">
        <f>IF(OR($D119="",$E119="",$AD119="",GlobalParameters!$C$12=""),"",IF(AND($AG119&gt;=100,$AG119&lt;300),$AD119-VLOOKUP($AG119,Mag_Req!$A$2:$J$13,10),""))</f>
        <v/>
      </c>
      <c r="AD119" s="283"/>
      <c r="AE119" s="283"/>
      <c r="AF119" s="159"/>
      <c r="AG119" s="134" t="e">
        <f>VLOOKUP($D119,Mag_Req!$M$2:$N$5,2)+VLOOKUP($E119,Mag_Req!$O$2:$P$3,2)+VLOOKUP(GlobalParameters!$C$12,Mag_Req!$Q$2:$R$4,2)</f>
        <v>#N/A</v>
      </c>
    </row>
    <row r="120" spans="1:33" x14ac:dyDescent="0.25">
      <c r="A120" s="133"/>
      <c r="B120" s="283"/>
      <c r="C120" s="283"/>
      <c r="D120" s="284"/>
      <c r="E120" s="284"/>
      <c r="F120" s="287"/>
      <c r="G120" s="166" t="str">
        <f t="shared" si="7"/>
        <v/>
      </c>
      <c r="H120" s="156" t="str">
        <f>IF(OR($D120="",$E120=""),"",VLOOKUP($AG120,Mag_Req!$A$2:$J$13,5))</f>
        <v/>
      </c>
      <c r="I120" s="287"/>
      <c r="J120" s="166" t="str">
        <f t="shared" si="8"/>
        <v/>
      </c>
      <c r="K120" s="156" t="str">
        <f>IF(OR($D120="",$E120=""),"",VLOOKUP($AG120,Mag_Req!$A$2:$J$13,6))</f>
        <v/>
      </c>
      <c r="L120" s="285"/>
      <c r="M120" s="155" t="str">
        <f t="shared" si="9"/>
        <v/>
      </c>
      <c r="N120" s="156" t="str">
        <f>IF(OR($D120="",$E120=""),"",VLOOKUP($AG120,Mag_Req!$A$2:$J$13,7))</f>
        <v/>
      </c>
      <c r="O120" s="285"/>
      <c r="P120" s="155" t="str">
        <f t="shared" si="10"/>
        <v/>
      </c>
      <c r="Q120" s="156" t="str">
        <f>IF(OR($D120="",$E120=""),"",VLOOKUP($AG120,Mag_Req!$A$2:$J$13,8))</f>
        <v/>
      </c>
      <c r="R120" s="287"/>
      <c r="S120" s="166" t="str">
        <f t="shared" si="11"/>
        <v/>
      </c>
      <c r="T120" s="156" t="str">
        <f>IF(OR($D120="",$E120=""),"",VLOOKUP($AG120,Mag_Req!$A$2:$J$13,9))</f>
        <v/>
      </c>
      <c r="U120" s="157" t="str">
        <f t="shared" si="12"/>
        <v/>
      </c>
      <c r="V120" s="158" t="str">
        <f>IF(OR($D120="",$E120="",GlobalParameters!$C$12=""),"",$AC120)</f>
        <v/>
      </c>
      <c r="W120" s="159"/>
      <c r="X120" s="283"/>
      <c r="Y120" s="283"/>
      <c r="Z120" s="283"/>
      <c r="AA120" s="283"/>
      <c r="AB120" s="283"/>
      <c r="AC120" s="160" t="str">
        <f>IF(OR($D120="",$E120="",$AD120="",GlobalParameters!$C$12=""),"",IF(AND($AG120&gt;=100,$AG120&lt;300),$AD120-VLOOKUP($AG120,Mag_Req!$A$2:$J$13,10),""))</f>
        <v/>
      </c>
      <c r="AD120" s="283"/>
      <c r="AE120" s="283"/>
      <c r="AF120" s="159"/>
      <c r="AG120" s="134" t="e">
        <f>VLOOKUP($D120,Mag_Req!$M$2:$N$5,2)+VLOOKUP($E120,Mag_Req!$O$2:$P$3,2)+VLOOKUP(GlobalParameters!$C$12,Mag_Req!$Q$2:$R$4,2)</f>
        <v>#N/A</v>
      </c>
    </row>
    <row r="121" spans="1:33" x14ac:dyDescent="0.25">
      <c r="A121" s="133"/>
      <c r="B121" s="283"/>
      <c r="C121" s="283"/>
      <c r="D121" s="284"/>
      <c r="E121" s="284"/>
      <c r="F121" s="287"/>
      <c r="G121" s="166" t="str">
        <f t="shared" si="7"/>
        <v/>
      </c>
      <c r="H121" s="156" t="str">
        <f>IF(OR($D121="",$E121=""),"",VLOOKUP($AG121,Mag_Req!$A$2:$J$13,5))</f>
        <v/>
      </c>
      <c r="I121" s="287"/>
      <c r="J121" s="166" t="str">
        <f t="shared" si="8"/>
        <v/>
      </c>
      <c r="K121" s="156" t="str">
        <f>IF(OR($D121="",$E121=""),"",VLOOKUP($AG121,Mag_Req!$A$2:$J$13,6))</f>
        <v/>
      </c>
      <c r="L121" s="285"/>
      <c r="M121" s="155" t="str">
        <f t="shared" si="9"/>
        <v/>
      </c>
      <c r="N121" s="156" t="str">
        <f>IF(OR($D121="",$E121=""),"",VLOOKUP($AG121,Mag_Req!$A$2:$J$13,7))</f>
        <v/>
      </c>
      <c r="O121" s="285"/>
      <c r="P121" s="155" t="str">
        <f t="shared" si="10"/>
        <v/>
      </c>
      <c r="Q121" s="156" t="str">
        <f>IF(OR($D121="",$E121=""),"",VLOOKUP($AG121,Mag_Req!$A$2:$J$13,8))</f>
        <v/>
      </c>
      <c r="R121" s="287"/>
      <c r="S121" s="166" t="str">
        <f t="shared" si="11"/>
        <v/>
      </c>
      <c r="T121" s="156" t="str">
        <f>IF(OR($D121="",$E121=""),"",VLOOKUP($AG121,Mag_Req!$A$2:$J$13,9))</f>
        <v/>
      </c>
      <c r="U121" s="157" t="str">
        <f t="shared" si="12"/>
        <v/>
      </c>
      <c r="V121" s="158" t="str">
        <f>IF(OR($D121="",$E121="",GlobalParameters!$C$12=""),"",$AC121)</f>
        <v/>
      </c>
      <c r="W121" s="159"/>
      <c r="X121" s="283"/>
      <c r="Y121" s="283"/>
      <c r="Z121" s="283"/>
      <c r="AA121" s="283"/>
      <c r="AB121" s="283"/>
      <c r="AC121" s="160" t="str">
        <f>IF(OR($D121="",$E121="",$AD121="",GlobalParameters!$C$12=""),"",IF(AND($AG121&gt;=100,$AG121&lt;300),$AD121-VLOOKUP($AG121,Mag_Req!$A$2:$J$13,10),""))</f>
        <v/>
      </c>
      <c r="AD121" s="283"/>
      <c r="AE121" s="283"/>
      <c r="AF121" s="159"/>
      <c r="AG121" s="134" t="e">
        <f>VLOOKUP($D121,Mag_Req!$M$2:$N$5,2)+VLOOKUP($E121,Mag_Req!$O$2:$P$3,2)+VLOOKUP(GlobalParameters!$C$12,Mag_Req!$Q$2:$R$4,2)</f>
        <v>#N/A</v>
      </c>
    </row>
    <row r="122" spans="1:33" x14ac:dyDescent="0.25">
      <c r="A122" s="133"/>
      <c r="B122" s="283"/>
      <c r="C122" s="283"/>
      <c r="D122" s="284"/>
      <c r="E122" s="284"/>
      <c r="F122" s="287"/>
      <c r="G122" s="166" t="str">
        <f t="shared" si="7"/>
        <v/>
      </c>
      <c r="H122" s="156" t="str">
        <f>IF(OR($D122="",$E122=""),"",VLOOKUP($AG122,Mag_Req!$A$2:$J$13,5))</f>
        <v/>
      </c>
      <c r="I122" s="287"/>
      <c r="J122" s="166" t="str">
        <f t="shared" si="8"/>
        <v/>
      </c>
      <c r="K122" s="156" t="str">
        <f>IF(OR($D122="",$E122=""),"",VLOOKUP($AG122,Mag_Req!$A$2:$J$13,6))</f>
        <v/>
      </c>
      <c r="L122" s="285"/>
      <c r="M122" s="155" t="str">
        <f t="shared" si="9"/>
        <v/>
      </c>
      <c r="N122" s="156" t="str">
        <f>IF(OR($D122="",$E122=""),"",VLOOKUP($AG122,Mag_Req!$A$2:$J$13,7))</f>
        <v/>
      </c>
      <c r="O122" s="285"/>
      <c r="P122" s="155" t="str">
        <f t="shared" si="10"/>
        <v/>
      </c>
      <c r="Q122" s="156" t="str">
        <f>IF(OR($D122="",$E122=""),"",VLOOKUP($AG122,Mag_Req!$A$2:$J$13,8))</f>
        <v/>
      </c>
      <c r="R122" s="287"/>
      <c r="S122" s="166" t="str">
        <f t="shared" si="11"/>
        <v/>
      </c>
      <c r="T122" s="156" t="str">
        <f>IF(OR($D122="",$E122=""),"",VLOOKUP($AG122,Mag_Req!$A$2:$J$13,9))</f>
        <v/>
      </c>
      <c r="U122" s="157" t="str">
        <f t="shared" si="12"/>
        <v/>
      </c>
      <c r="V122" s="158" t="str">
        <f>IF(OR($D122="",$E122="",GlobalParameters!$C$12=""),"",$AC122)</f>
        <v/>
      </c>
      <c r="W122" s="159"/>
      <c r="X122" s="283"/>
      <c r="Y122" s="283"/>
      <c r="Z122" s="283"/>
      <c r="AA122" s="283"/>
      <c r="AB122" s="283"/>
      <c r="AC122" s="160" t="str">
        <f>IF(OR($D122="",$E122="",$AD122="",GlobalParameters!$C$12=""),"",IF(AND($AG122&gt;=100,$AG122&lt;300),$AD122-VLOOKUP($AG122,Mag_Req!$A$2:$J$13,10),""))</f>
        <v/>
      </c>
      <c r="AD122" s="283"/>
      <c r="AE122" s="283"/>
      <c r="AF122" s="159"/>
      <c r="AG122" s="134" t="e">
        <f>VLOOKUP($D122,Mag_Req!$M$2:$N$5,2)+VLOOKUP($E122,Mag_Req!$O$2:$P$3,2)+VLOOKUP(GlobalParameters!$C$12,Mag_Req!$Q$2:$R$4,2)</f>
        <v>#N/A</v>
      </c>
    </row>
    <row r="123" spans="1:33" x14ac:dyDescent="0.25">
      <c r="A123" s="133"/>
      <c r="B123" s="283"/>
      <c r="C123" s="283"/>
      <c r="D123" s="284"/>
      <c r="E123" s="284"/>
      <c r="F123" s="287"/>
      <c r="G123" s="166" t="str">
        <f t="shared" si="7"/>
        <v/>
      </c>
      <c r="H123" s="156" t="str">
        <f>IF(OR($D123="",$E123=""),"",VLOOKUP($AG123,Mag_Req!$A$2:$J$13,5))</f>
        <v/>
      </c>
      <c r="I123" s="287"/>
      <c r="J123" s="166" t="str">
        <f t="shared" si="8"/>
        <v/>
      </c>
      <c r="K123" s="156" t="str">
        <f>IF(OR($D123="",$E123=""),"",VLOOKUP($AG123,Mag_Req!$A$2:$J$13,6))</f>
        <v/>
      </c>
      <c r="L123" s="285"/>
      <c r="M123" s="155" t="str">
        <f t="shared" si="9"/>
        <v/>
      </c>
      <c r="N123" s="156" t="str">
        <f>IF(OR($D123="",$E123=""),"",VLOOKUP($AG123,Mag_Req!$A$2:$J$13,7))</f>
        <v/>
      </c>
      <c r="O123" s="285"/>
      <c r="P123" s="155" t="str">
        <f t="shared" si="10"/>
        <v/>
      </c>
      <c r="Q123" s="156" t="str">
        <f>IF(OR($D123="",$E123=""),"",VLOOKUP($AG123,Mag_Req!$A$2:$J$13,8))</f>
        <v/>
      </c>
      <c r="R123" s="287"/>
      <c r="S123" s="166" t="str">
        <f t="shared" si="11"/>
        <v/>
      </c>
      <c r="T123" s="156" t="str">
        <f>IF(OR($D123="",$E123=""),"",VLOOKUP($AG123,Mag_Req!$A$2:$J$13,9))</f>
        <v/>
      </c>
      <c r="U123" s="157" t="str">
        <f t="shared" si="12"/>
        <v/>
      </c>
      <c r="V123" s="158" t="str">
        <f>IF(OR($D123="",$E123="",GlobalParameters!$C$12=""),"",$AC123)</f>
        <v/>
      </c>
      <c r="W123" s="159"/>
      <c r="X123" s="283"/>
      <c r="Y123" s="283"/>
      <c r="Z123" s="283"/>
      <c r="AA123" s="283"/>
      <c r="AB123" s="283"/>
      <c r="AC123" s="160" t="str">
        <f>IF(OR($D123="",$E123="",$AD123="",GlobalParameters!$C$12=""),"",IF(AND($AG123&gt;=100,$AG123&lt;300),$AD123-VLOOKUP($AG123,Mag_Req!$A$2:$J$13,10),""))</f>
        <v/>
      </c>
      <c r="AD123" s="283"/>
      <c r="AE123" s="283"/>
      <c r="AF123" s="159"/>
      <c r="AG123" s="134" t="e">
        <f>VLOOKUP($D123,Mag_Req!$M$2:$N$5,2)+VLOOKUP($E123,Mag_Req!$O$2:$P$3,2)+VLOOKUP(GlobalParameters!$C$12,Mag_Req!$Q$2:$R$4,2)</f>
        <v>#N/A</v>
      </c>
    </row>
    <row r="124" spans="1:33" x14ac:dyDescent="0.25">
      <c r="A124" s="133"/>
      <c r="B124" s="283"/>
      <c r="C124" s="283"/>
      <c r="D124" s="284"/>
      <c r="E124" s="284"/>
      <c r="F124" s="287"/>
      <c r="G124" s="166" t="str">
        <f t="shared" si="7"/>
        <v/>
      </c>
      <c r="H124" s="156" t="str">
        <f>IF(OR($D124="",$E124=""),"",VLOOKUP($AG124,Mag_Req!$A$2:$J$13,5))</f>
        <v/>
      </c>
      <c r="I124" s="287"/>
      <c r="J124" s="166" t="str">
        <f t="shared" si="8"/>
        <v/>
      </c>
      <c r="K124" s="156" t="str">
        <f>IF(OR($D124="",$E124=""),"",VLOOKUP($AG124,Mag_Req!$A$2:$J$13,6))</f>
        <v/>
      </c>
      <c r="L124" s="285"/>
      <c r="M124" s="155" t="str">
        <f t="shared" si="9"/>
        <v/>
      </c>
      <c r="N124" s="156" t="str">
        <f>IF(OR($D124="",$E124=""),"",VLOOKUP($AG124,Mag_Req!$A$2:$J$13,7))</f>
        <v/>
      </c>
      <c r="O124" s="285"/>
      <c r="P124" s="155" t="str">
        <f t="shared" si="10"/>
        <v/>
      </c>
      <c r="Q124" s="156" t="str">
        <f>IF(OR($D124="",$E124=""),"",VLOOKUP($AG124,Mag_Req!$A$2:$J$13,8))</f>
        <v/>
      </c>
      <c r="R124" s="287"/>
      <c r="S124" s="166" t="str">
        <f t="shared" si="11"/>
        <v/>
      </c>
      <c r="T124" s="156" t="str">
        <f>IF(OR($D124="",$E124=""),"",VLOOKUP($AG124,Mag_Req!$A$2:$J$13,9))</f>
        <v/>
      </c>
      <c r="U124" s="157" t="str">
        <f t="shared" si="12"/>
        <v/>
      </c>
      <c r="V124" s="158" t="str">
        <f>IF(OR($D124="",$E124="",GlobalParameters!$C$12=""),"",$AC124)</f>
        <v/>
      </c>
      <c r="W124" s="159"/>
      <c r="X124" s="283"/>
      <c r="Y124" s="283"/>
      <c r="Z124" s="283"/>
      <c r="AA124" s="283"/>
      <c r="AB124" s="283"/>
      <c r="AC124" s="160" t="str">
        <f>IF(OR($D124="",$E124="",$AD124="",GlobalParameters!$C$12=""),"",IF(AND($AG124&gt;=100,$AG124&lt;300),$AD124-VLOOKUP($AG124,Mag_Req!$A$2:$J$13,10),""))</f>
        <v/>
      </c>
      <c r="AD124" s="283"/>
      <c r="AE124" s="283"/>
      <c r="AF124" s="159"/>
      <c r="AG124" s="134" t="e">
        <f>VLOOKUP($D124,Mag_Req!$M$2:$N$5,2)+VLOOKUP($E124,Mag_Req!$O$2:$P$3,2)+VLOOKUP(GlobalParameters!$C$12,Mag_Req!$Q$2:$R$4,2)</f>
        <v>#N/A</v>
      </c>
    </row>
    <row r="125" spans="1:33" x14ac:dyDescent="0.25">
      <c r="A125" s="133"/>
      <c r="B125" s="283"/>
      <c r="C125" s="283"/>
      <c r="D125" s="284"/>
      <c r="E125" s="284"/>
      <c r="F125" s="287"/>
      <c r="G125" s="166" t="str">
        <f t="shared" si="7"/>
        <v/>
      </c>
      <c r="H125" s="156" t="str">
        <f>IF(OR($D125="",$E125=""),"",VLOOKUP($AG125,Mag_Req!$A$2:$J$13,5))</f>
        <v/>
      </c>
      <c r="I125" s="287"/>
      <c r="J125" s="166" t="str">
        <f t="shared" si="8"/>
        <v/>
      </c>
      <c r="K125" s="156" t="str">
        <f>IF(OR($D125="",$E125=""),"",VLOOKUP($AG125,Mag_Req!$A$2:$J$13,6))</f>
        <v/>
      </c>
      <c r="L125" s="285"/>
      <c r="M125" s="155" t="str">
        <f t="shared" si="9"/>
        <v/>
      </c>
      <c r="N125" s="156" t="str">
        <f>IF(OR($D125="",$E125=""),"",VLOOKUP($AG125,Mag_Req!$A$2:$J$13,7))</f>
        <v/>
      </c>
      <c r="O125" s="285"/>
      <c r="P125" s="155" t="str">
        <f t="shared" si="10"/>
        <v/>
      </c>
      <c r="Q125" s="156" t="str">
        <f>IF(OR($D125="",$E125=""),"",VLOOKUP($AG125,Mag_Req!$A$2:$J$13,8))</f>
        <v/>
      </c>
      <c r="R125" s="287"/>
      <c r="S125" s="166" t="str">
        <f t="shared" si="11"/>
        <v/>
      </c>
      <c r="T125" s="156" t="str">
        <f>IF(OR($D125="",$E125=""),"",VLOOKUP($AG125,Mag_Req!$A$2:$J$13,9))</f>
        <v/>
      </c>
      <c r="U125" s="157" t="str">
        <f t="shared" si="12"/>
        <v/>
      </c>
      <c r="V125" s="158" t="str">
        <f>IF(OR($D125="",$E125="",GlobalParameters!$C$12=""),"",$AC125)</f>
        <v/>
      </c>
      <c r="W125" s="159"/>
      <c r="X125" s="283"/>
      <c r="Y125" s="283"/>
      <c r="Z125" s="283"/>
      <c r="AA125" s="283"/>
      <c r="AB125" s="283"/>
      <c r="AC125" s="160" t="str">
        <f>IF(OR($D125="",$E125="",$AD125="",GlobalParameters!$C$12=""),"",IF(AND($AG125&gt;=100,$AG125&lt;300),$AD125-VLOOKUP($AG125,Mag_Req!$A$2:$J$13,10),""))</f>
        <v/>
      </c>
      <c r="AD125" s="283"/>
      <c r="AE125" s="283"/>
      <c r="AF125" s="159"/>
      <c r="AG125" s="134" t="e">
        <f>VLOOKUP($D125,Mag_Req!$M$2:$N$5,2)+VLOOKUP($E125,Mag_Req!$O$2:$P$3,2)+VLOOKUP(GlobalParameters!$C$12,Mag_Req!$Q$2:$R$4,2)</f>
        <v>#N/A</v>
      </c>
    </row>
    <row r="126" spans="1:33" x14ac:dyDescent="0.25">
      <c r="A126" s="133"/>
      <c r="B126" s="283"/>
      <c r="C126" s="283"/>
      <c r="D126" s="284"/>
      <c r="E126" s="284"/>
      <c r="F126" s="287"/>
      <c r="G126" s="166" t="str">
        <f t="shared" si="7"/>
        <v/>
      </c>
      <c r="H126" s="156" t="str">
        <f>IF(OR($D126="",$E126=""),"",VLOOKUP($AG126,Mag_Req!$A$2:$J$13,5))</f>
        <v/>
      </c>
      <c r="I126" s="287"/>
      <c r="J126" s="166" t="str">
        <f t="shared" si="8"/>
        <v/>
      </c>
      <c r="K126" s="156" t="str">
        <f>IF(OR($D126="",$E126=""),"",VLOOKUP($AG126,Mag_Req!$A$2:$J$13,6))</f>
        <v/>
      </c>
      <c r="L126" s="285"/>
      <c r="M126" s="155" t="str">
        <f t="shared" si="9"/>
        <v/>
      </c>
      <c r="N126" s="156" t="str">
        <f>IF(OR($D126="",$E126=""),"",VLOOKUP($AG126,Mag_Req!$A$2:$J$13,7))</f>
        <v/>
      </c>
      <c r="O126" s="285"/>
      <c r="P126" s="155" t="str">
        <f t="shared" si="10"/>
        <v/>
      </c>
      <c r="Q126" s="156" t="str">
        <f>IF(OR($D126="",$E126=""),"",VLOOKUP($AG126,Mag_Req!$A$2:$J$13,8))</f>
        <v/>
      </c>
      <c r="R126" s="287"/>
      <c r="S126" s="166" t="str">
        <f t="shared" si="11"/>
        <v/>
      </c>
      <c r="T126" s="156" t="str">
        <f>IF(OR($D126="",$E126=""),"",VLOOKUP($AG126,Mag_Req!$A$2:$J$13,9))</f>
        <v/>
      </c>
      <c r="U126" s="157" t="str">
        <f t="shared" si="12"/>
        <v/>
      </c>
      <c r="V126" s="158" t="str">
        <f>IF(OR($D126="",$E126="",GlobalParameters!$C$12=""),"",$AC126)</f>
        <v/>
      </c>
      <c r="W126" s="159"/>
      <c r="X126" s="283"/>
      <c r="Y126" s="283"/>
      <c r="Z126" s="283"/>
      <c r="AA126" s="283"/>
      <c r="AB126" s="283"/>
      <c r="AC126" s="160" t="str">
        <f>IF(OR($D126="",$E126="",$AD126="",GlobalParameters!$C$12=""),"",IF(AND($AG126&gt;=100,$AG126&lt;300),$AD126-VLOOKUP($AG126,Mag_Req!$A$2:$J$13,10),""))</f>
        <v/>
      </c>
      <c r="AD126" s="283"/>
      <c r="AE126" s="283"/>
      <c r="AF126" s="159"/>
      <c r="AG126" s="134" t="e">
        <f>VLOOKUP($D126,Mag_Req!$M$2:$N$5,2)+VLOOKUP($E126,Mag_Req!$O$2:$P$3,2)+VLOOKUP(GlobalParameters!$C$12,Mag_Req!$Q$2:$R$4,2)</f>
        <v>#N/A</v>
      </c>
    </row>
    <row r="127" spans="1:33" x14ac:dyDescent="0.25">
      <c r="A127" s="133"/>
      <c r="B127" s="283"/>
      <c r="C127" s="283"/>
      <c r="D127" s="284"/>
      <c r="E127" s="284"/>
      <c r="F127" s="287"/>
      <c r="G127" s="166" t="str">
        <f t="shared" si="7"/>
        <v/>
      </c>
      <c r="H127" s="156" t="str">
        <f>IF(OR($D127="",$E127=""),"",VLOOKUP($AG127,Mag_Req!$A$2:$J$13,5))</f>
        <v/>
      </c>
      <c r="I127" s="287"/>
      <c r="J127" s="166" t="str">
        <f t="shared" si="8"/>
        <v/>
      </c>
      <c r="K127" s="156" t="str">
        <f>IF(OR($D127="",$E127=""),"",VLOOKUP($AG127,Mag_Req!$A$2:$J$13,6))</f>
        <v/>
      </c>
      <c r="L127" s="285"/>
      <c r="M127" s="155" t="str">
        <f t="shared" si="9"/>
        <v/>
      </c>
      <c r="N127" s="156" t="str">
        <f>IF(OR($D127="",$E127=""),"",VLOOKUP($AG127,Mag_Req!$A$2:$J$13,7))</f>
        <v/>
      </c>
      <c r="O127" s="285"/>
      <c r="P127" s="155" t="str">
        <f t="shared" si="10"/>
        <v/>
      </c>
      <c r="Q127" s="156" t="str">
        <f>IF(OR($D127="",$E127=""),"",VLOOKUP($AG127,Mag_Req!$A$2:$J$13,8))</f>
        <v/>
      </c>
      <c r="R127" s="287"/>
      <c r="S127" s="166" t="str">
        <f t="shared" si="11"/>
        <v/>
      </c>
      <c r="T127" s="156" t="str">
        <f>IF(OR($D127="",$E127=""),"",VLOOKUP($AG127,Mag_Req!$A$2:$J$13,9))</f>
        <v/>
      </c>
      <c r="U127" s="157" t="str">
        <f t="shared" si="12"/>
        <v/>
      </c>
      <c r="V127" s="158" t="str">
        <f>IF(OR($D127="",$E127="",GlobalParameters!$C$12=""),"",$AC127)</f>
        <v/>
      </c>
      <c r="W127" s="159"/>
      <c r="X127" s="283"/>
      <c r="Y127" s="283"/>
      <c r="Z127" s="283"/>
      <c r="AA127" s="283"/>
      <c r="AB127" s="283"/>
      <c r="AC127" s="160" t="str">
        <f>IF(OR($D127="",$E127="",$AD127="",GlobalParameters!$C$12=""),"",IF(AND($AG127&gt;=100,$AG127&lt;300),$AD127-VLOOKUP($AG127,Mag_Req!$A$2:$J$13,10),""))</f>
        <v/>
      </c>
      <c r="AD127" s="283"/>
      <c r="AE127" s="283"/>
      <c r="AF127" s="159"/>
      <c r="AG127" s="134" t="e">
        <f>VLOOKUP($D127,Mag_Req!$M$2:$N$5,2)+VLOOKUP($E127,Mag_Req!$O$2:$P$3,2)+VLOOKUP(GlobalParameters!$C$12,Mag_Req!$Q$2:$R$4,2)</f>
        <v>#N/A</v>
      </c>
    </row>
    <row r="128" spans="1:33" x14ac:dyDescent="0.25">
      <c r="A128" s="133"/>
      <c r="B128" s="283"/>
      <c r="C128" s="283"/>
      <c r="D128" s="284"/>
      <c r="E128" s="284"/>
      <c r="F128" s="287"/>
      <c r="G128" s="166" t="str">
        <f t="shared" si="7"/>
        <v/>
      </c>
      <c r="H128" s="156" t="str">
        <f>IF(OR($D128="",$E128=""),"",VLOOKUP($AG128,Mag_Req!$A$2:$J$13,5))</f>
        <v/>
      </c>
      <c r="I128" s="287"/>
      <c r="J128" s="166" t="str">
        <f t="shared" si="8"/>
        <v/>
      </c>
      <c r="K128" s="156" t="str">
        <f>IF(OR($D128="",$E128=""),"",VLOOKUP($AG128,Mag_Req!$A$2:$J$13,6))</f>
        <v/>
      </c>
      <c r="L128" s="285"/>
      <c r="M128" s="155" t="str">
        <f t="shared" si="9"/>
        <v/>
      </c>
      <c r="N128" s="156" t="str">
        <f>IF(OR($D128="",$E128=""),"",VLOOKUP($AG128,Mag_Req!$A$2:$J$13,7))</f>
        <v/>
      </c>
      <c r="O128" s="285"/>
      <c r="P128" s="155" t="str">
        <f t="shared" si="10"/>
        <v/>
      </c>
      <c r="Q128" s="156" t="str">
        <f>IF(OR($D128="",$E128=""),"",VLOOKUP($AG128,Mag_Req!$A$2:$J$13,8))</f>
        <v/>
      </c>
      <c r="R128" s="287"/>
      <c r="S128" s="166" t="str">
        <f t="shared" si="11"/>
        <v/>
      </c>
      <c r="T128" s="156" t="str">
        <f>IF(OR($D128="",$E128=""),"",VLOOKUP($AG128,Mag_Req!$A$2:$J$13,9))</f>
        <v/>
      </c>
      <c r="U128" s="157" t="str">
        <f t="shared" si="12"/>
        <v/>
      </c>
      <c r="V128" s="158" t="str">
        <f>IF(OR($D128="",$E128="",GlobalParameters!$C$12=""),"",$AC128)</f>
        <v/>
      </c>
      <c r="W128" s="159"/>
      <c r="X128" s="283"/>
      <c r="Y128" s="283"/>
      <c r="Z128" s="283"/>
      <c r="AA128" s="283"/>
      <c r="AB128" s="283"/>
      <c r="AC128" s="160" t="str">
        <f>IF(OR($D128="",$E128="",$AD128="",GlobalParameters!$C$12=""),"",IF(AND($AG128&gt;=100,$AG128&lt;300),$AD128-VLOOKUP($AG128,Mag_Req!$A$2:$J$13,10),""))</f>
        <v/>
      </c>
      <c r="AD128" s="283"/>
      <c r="AE128" s="283"/>
      <c r="AF128" s="159"/>
      <c r="AG128" s="134" t="e">
        <f>VLOOKUP($D128,Mag_Req!$M$2:$N$5,2)+VLOOKUP($E128,Mag_Req!$O$2:$P$3,2)+VLOOKUP(GlobalParameters!$C$12,Mag_Req!$Q$2:$R$4,2)</f>
        <v>#N/A</v>
      </c>
    </row>
    <row r="129" spans="1:33" x14ac:dyDescent="0.25">
      <c r="A129" s="133"/>
      <c r="B129" s="283"/>
      <c r="C129" s="283"/>
      <c r="D129" s="284"/>
      <c r="E129" s="284"/>
      <c r="F129" s="287"/>
      <c r="G129" s="166" t="str">
        <f t="shared" si="7"/>
        <v/>
      </c>
      <c r="H129" s="156" t="str">
        <f>IF(OR($D129="",$E129=""),"",VLOOKUP($AG129,Mag_Req!$A$2:$J$13,5))</f>
        <v/>
      </c>
      <c r="I129" s="287"/>
      <c r="J129" s="166" t="str">
        <f t="shared" si="8"/>
        <v/>
      </c>
      <c r="K129" s="156" t="str">
        <f>IF(OR($D129="",$E129=""),"",VLOOKUP($AG129,Mag_Req!$A$2:$J$13,6))</f>
        <v/>
      </c>
      <c r="L129" s="285"/>
      <c r="M129" s="155" t="str">
        <f t="shared" si="9"/>
        <v/>
      </c>
      <c r="N129" s="156" t="str">
        <f>IF(OR($D129="",$E129=""),"",VLOOKUP($AG129,Mag_Req!$A$2:$J$13,7))</f>
        <v/>
      </c>
      <c r="O129" s="285"/>
      <c r="P129" s="155" t="str">
        <f t="shared" si="10"/>
        <v/>
      </c>
      <c r="Q129" s="156" t="str">
        <f>IF(OR($D129="",$E129=""),"",VLOOKUP($AG129,Mag_Req!$A$2:$J$13,8))</f>
        <v/>
      </c>
      <c r="R129" s="287"/>
      <c r="S129" s="166" t="str">
        <f t="shared" si="11"/>
        <v/>
      </c>
      <c r="T129" s="156" t="str">
        <f>IF(OR($D129="",$E129=""),"",VLOOKUP($AG129,Mag_Req!$A$2:$J$13,9))</f>
        <v/>
      </c>
      <c r="U129" s="157" t="str">
        <f t="shared" si="12"/>
        <v/>
      </c>
      <c r="V129" s="158" t="str">
        <f>IF(OR($D129="",$E129="",GlobalParameters!$C$12=""),"",$AC129)</f>
        <v/>
      </c>
      <c r="W129" s="159"/>
      <c r="X129" s="283"/>
      <c r="Y129" s="283"/>
      <c r="Z129" s="283"/>
      <c r="AA129" s="283"/>
      <c r="AB129" s="283"/>
      <c r="AC129" s="160" t="str">
        <f>IF(OR($D129="",$E129="",$AD129="",GlobalParameters!$C$12=""),"",IF(AND($AG129&gt;=100,$AG129&lt;300),$AD129-VLOOKUP($AG129,Mag_Req!$A$2:$J$13,10),""))</f>
        <v/>
      </c>
      <c r="AD129" s="283"/>
      <c r="AE129" s="283"/>
      <c r="AF129" s="159"/>
      <c r="AG129" s="134" t="e">
        <f>VLOOKUP($D129,Mag_Req!$M$2:$N$5,2)+VLOOKUP($E129,Mag_Req!$O$2:$P$3,2)+VLOOKUP(GlobalParameters!$C$12,Mag_Req!$Q$2:$R$4,2)</f>
        <v>#N/A</v>
      </c>
    </row>
    <row r="130" spans="1:33" x14ac:dyDescent="0.25">
      <c r="A130" s="133"/>
      <c r="B130" s="283"/>
      <c r="C130" s="283"/>
      <c r="D130" s="284"/>
      <c r="E130" s="284"/>
      <c r="F130" s="287"/>
      <c r="G130" s="166" t="str">
        <f t="shared" si="7"/>
        <v/>
      </c>
      <c r="H130" s="156" t="str">
        <f>IF(OR($D130="",$E130=""),"",VLOOKUP($AG130,Mag_Req!$A$2:$J$13,5))</f>
        <v/>
      </c>
      <c r="I130" s="287"/>
      <c r="J130" s="166" t="str">
        <f t="shared" si="8"/>
        <v/>
      </c>
      <c r="K130" s="156" t="str">
        <f>IF(OR($D130="",$E130=""),"",VLOOKUP($AG130,Mag_Req!$A$2:$J$13,6))</f>
        <v/>
      </c>
      <c r="L130" s="285"/>
      <c r="M130" s="155" t="str">
        <f t="shared" si="9"/>
        <v/>
      </c>
      <c r="N130" s="156" t="str">
        <f>IF(OR($D130="",$E130=""),"",VLOOKUP($AG130,Mag_Req!$A$2:$J$13,7))</f>
        <v/>
      </c>
      <c r="O130" s="285"/>
      <c r="P130" s="155" t="str">
        <f t="shared" si="10"/>
        <v/>
      </c>
      <c r="Q130" s="156" t="str">
        <f>IF(OR($D130="",$E130=""),"",VLOOKUP($AG130,Mag_Req!$A$2:$J$13,8))</f>
        <v/>
      </c>
      <c r="R130" s="287"/>
      <c r="S130" s="166" t="str">
        <f t="shared" si="11"/>
        <v/>
      </c>
      <c r="T130" s="156" t="str">
        <f>IF(OR($D130="",$E130=""),"",VLOOKUP($AG130,Mag_Req!$A$2:$J$13,9))</f>
        <v/>
      </c>
      <c r="U130" s="157" t="str">
        <f t="shared" si="12"/>
        <v/>
      </c>
      <c r="V130" s="158" t="str">
        <f>IF(OR($D130="",$E130="",GlobalParameters!$C$12=""),"",$AC130)</f>
        <v/>
      </c>
      <c r="W130" s="159"/>
      <c r="X130" s="283"/>
      <c r="Y130" s="283"/>
      <c r="Z130" s="283"/>
      <c r="AA130" s="283"/>
      <c r="AB130" s="283"/>
      <c r="AC130" s="160" t="str">
        <f>IF(OR($D130="",$E130="",$AD130="",GlobalParameters!$C$12=""),"",IF(AND($AG130&gt;=100,$AG130&lt;300),$AD130-VLOOKUP($AG130,Mag_Req!$A$2:$J$13,10),""))</f>
        <v/>
      </c>
      <c r="AD130" s="283"/>
      <c r="AE130" s="283"/>
      <c r="AF130" s="159"/>
      <c r="AG130" s="134" t="e">
        <f>VLOOKUP($D130,Mag_Req!$M$2:$N$5,2)+VLOOKUP($E130,Mag_Req!$O$2:$P$3,2)+VLOOKUP(GlobalParameters!$C$12,Mag_Req!$Q$2:$R$4,2)</f>
        <v>#N/A</v>
      </c>
    </row>
    <row r="131" spans="1:33" x14ac:dyDescent="0.25">
      <c r="A131" s="133"/>
      <c r="B131" s="283"/>
      <c r="C131" s="283"/>
      <c r="D131" s="284"/>
      <c r="E131" s="284"/>
      <c r="F131" s="287"/>
      <c r="G131" s="166" t="str">
        <f t="shared" si="7"/>
        <v/>
      </c>
      <c r="H131" s="156" t="str">
        <f>IF(OR($D131="",$E131=""),"",VLOOKUP($AG131,Mag_Req!$A$2:$J$13,5))</f>
        <v/>
      </c>
      <c r="I131" s="287"/>
      <c r="J131" s="166" t="str">
        <f t="shared" si="8"/>
        <v/>
      </c>
      <c r="K131" s="156" t="str">
        <f>IF(OR($D131="",$E131=""),"",VLOOKUP($AG131,Mag_Req!$A$2:$J$13,6))</f>
        <v/>
      </c>
      <c r="L131" s="285"/>
      <c r="M131" s="155" t="str">
        <f t="shared" si="9"/>
        <v/>
      </c>
      <c r="N131" s="156" t="str">
        <f>IF(OR($D131="",$E131=""),"",VLOOKUP($AG131,Mag_Req!$A$2:$J$13,7))</f>
        <v/>
      </c>
      <c r="O131" s="285"/>
      <c r="P131" s="155" t="str">
        <f t="shared" si="10"/>
        <v/>
      </c>
      <c r="Q131" s="156" t="str">
        <f>IF(OR($D131="",$E131=""),"",VLOOKUP($AG131,Mag_Req!$A$2:$J$13,8))</f>
        <v/>
      </c>
      <c r="R131" s="287"/>
      <c r="S131" s="166" t="str">
        <f t="shared" si="11"/>
        <v/>
      </c>
      <c r="T131" s="156" t="str">
        <f>IF(OR($D131="",$E131=""),"",VLOOKUP($AG131,Mag_Req!$A$2:$J$13,9))</f>
        <v/>
      </c>
      <c r="U131" s="157" t="str">
        <f t="shared" si="12"/>
        <v/>
      </c>
      <c r="V131" s="158" t="str">
        <f>IF(OR($D131="",$E131="",GlobalParameters!$C$12=""),"",$AC131)</f>
        <v/>
      </c>
      <c r="W131" s="159"/>
      <c r="X131" s="283"/>
      <c r="Y131" s="283"/>
      <c r="Z131" s="283"/>
      <c r="AA131" s="283"/>
      <c r="AB131" s="283"/>
      <c r="AC131" s="160" t="str">
        <f>IF(OR($D131="",$E131="",$AD131="",GlobalParameters!$C$12=""),"",IF(AND($AG131&gt;=100,$AG131&lt;300),$AD131-VLOOKUP($AG131,Mag_Req!$A$2:$J$13,10),""))</f>
        <v/>
      </c>
      <c r="AD131" s="283"/>
      <c r="AE131" s="283"/>
      <c r="AF131" s="159"/>
      <c r="AG131" s="134" t="e">
        <f>VLOOKUP($D131,Mag_Req!$M$2:$N$5,2)+VLOOKUP($E131,Mag_Req!$O$2:$P$3,2)+VLOOKUP(GlobalParameters!$C$12,Mag_Req!$Q$2:$R$4,2)</f>
        <v>#N/A</v>
      </c>
    </row>
    <row r="132" spans="1:33" x14ac:dyDescent="0.25">
      <c r="A132" s="133"/>
      <c r="B132" s="283"/>
      <c r="C132" s="283"/>
      <c r="D132" s="284"/>
      <c r="E132" s="284"/>
      <c r="F132" s="287"/>
      <c r="G132" s="166" t="str">
        <f t="shared" si="7"/>
        <v/>
      </c>
      <c r="H132" s="156" t="str">
        <f>IF(OR($D132="",$E132=""),"",VLOOKUP($AG132,Mag_Req!$A$2:$J$13,5))</f>
        <v/>
      </c>
      <c r="I132" s="287"/>
      <c r="J132" s="166" t="str">
        <f t="shared" si="8"/>
        <v/>
      </c>
      <c r="K132" s="156" t="str">
        <f>IF(OR($D132="",$E132=""),"",VLOOKUP($AG132,Mag_Req!$A$2:$J$13,6))</f>
        <v/>
      </c>
      <c r="L132" s="285"/>
      <c r="M132" s="155" t="str">
        <f t="shared" si="9"/>
        <v/>
      </c>
      <c r="N132" s="156" t="str">
        <f>IF(OR($D132="",$E132=""),"",VLOOKUP($AG132,Mag_Req!$A$2:$J$13,7))</f>
        <v/>
      </c>
      <c r="O132" s="285"/>
      <c r="P132" s="155" t="str">
        <f t="shared" si="10"/>
        <v/>
      </c>
      <c r="Q132" s="156" t="str">
        <f>IF(OR($D132="",$E132=""),"",VLOOKUP($AG132,Mag_Req!$A$2:$J$13,8))</f>
        <v/>
      </c>
      <c r="R132" s="287"/>
      <c r="S132" s="166" t="str">
        <f t="shared" si="11"/>
        <v/>
      </c>
      <c r="T132" s="156" t="str">
        <f>IF(OR($D132="",$E132=""),"",VLOOKUP($AG132,Mag_Req!$A$2:$J$13,9))</f>
        <v/>
      </c>
      <c r="U132" s="157" t="str">
        <f t="shared" si="12"/>
        <v/>
      </c>
      <c r="V132" s="158" t="str">
        <f>IF(OR($D132="",$E132="",GlobalParameters!$C$12=""),"",$AC132)</f>
        <v/>
      </c>
      <c r="W132" s="159"/>
      <c r="X132" s="283"/>
      <c r="Y132" s="283"/>
      <c r="Z132" s="283"/>
      <c r="AA132" s="283"/>
      <c r="AB132" s="283"/>
      <c r="AC132" s="160" t="str">
        <f>IF(OR($D132="",$E132="",$AD132="",GlobalParameters!$C$12=""),"",IF(AND($AG132&gt;=100,$AG132&lt;300),$AD132-VLOOKUP($AG132,Mag_Req!$A$2:$J$13,10),""))</f>
        <v/>
      </c>
      <c r="AD132" s="283"/>
      <c r="AE132" s="283"/>
      <c r="AF132" s="159"/>
      <c r="AG132" s="134" t="e">
        <f>VLOOKUP($D132,Mag_Req!$M$2:$N$5,2)+VLOOKUP($E132,Mag_Req!$O$2:$P$3,2)+VLOOKUP(GlobalParameters!$C$12,Mag_Req!$Q$2:$R$4,2)</f>
        <v>#N/A</v>
      </c>
    </row>
    <row r="133" spans="1:33" x14ac:dyDescent="0.25">
      <c r="A133" s="133"/>
      <c r="B133" s="283"/>
      <c r="C133" s="283"/>
      <c r="D133" s="284"/>
      <c r="E133" s="284"/>
      <c r="F133" s="287"/>
      <c r="G133" s="166" t="str">
        <f t="shared" si="7"/>
        <v/>
      </c>
      <c r="H133" s="156" t="str">
        <f>IF(OR($D133="",$E133=""),"",VLOOKUP($AG133,Mag_Req!$A$2:$J$13,5))</f>
        <v/>
      </c>
      <c r="I133" s="287"/>
      <c r="J133" s="166" t="str">
        <f t="shared" si="8"/>
        <v/>
      </c>
      <c r="K133" s="156" t="str">
        <f>IF(OR($D133="",$E133=""),"",VLOOKUP($AG133,Mag_Req!$A$2:$J$13,6))</f>
        <v/>
      </c>
      <c r="L133" s="285"/>
      <c r="M133" s="155" t="str">
        <f t="shared" si="9"/>
        <v/>
      </c>
      <c r="N133" s="156" t="str">
        <f>IF(OR($D133="",$E133=""),"",VLOOKUP($AG133,Mag_Req!$A$2:$J$13,7))</f>
        <v/>
      </c>
      <c r="O133" s="285"/>
      <c r="P133" s="155" t="str">
        <f t="shared" si="10"/>
        <v/>
      </c>
      <c r="Q133" s="156" t="str">
        <f>IF(OR($D133="",$E133=""),"",VLOOKUP($AG133,Mag_Req!$A$2:$J$13,8))</f>
        <v/>
      </c>
      <c r="R133" s="287"/>
      <c r="S133" s="166" t="str">
        <f t="shared" si="11"/>
        <v/>
      </c>
      <c r="T133" s="156" t="str">
        <f>IF(OR($D133="",$E133=""),"",VLOOKUP($AG133,Mag_Req!$A$2:$J$13,9))</f>
        <v/>
      </c>
      <c r="U133" s="157" t="str">
        <f t="shared" si="12"/>
        <v/>
      </c>
      <c r="V133" s="158" t="str">
        <f>IF(OR($D133="",$E133="",GlobalParameters!$C$12=""),"",$AC133)</f>
        <v/>
      </c>
      <c r="W133" s="159"/>
      <c r="X133" s="283"/>
      <c r="Y133" s="283"/>
      <c r="Z133" s="283"/>
      <c r="AA133" s="283"/>
      <c r="AB133" s="283"/>
      <c r="AC133" s="160" t="str">
        <f>IF(OR($D133="",$E133="",$AD133="",GlobalParameters!$C$12=""),"",IF(AND($AG133&gt;=100,$AG133&lt;300),$AD133-VLOOKUP($AG133,Mag_Req!$A$2:$J$13,10),""))</f>
        <v/>
      </c>
      <c r="AD133" s="283"/>
      <c r="AE133" s="283"/>
      <c r="AF133" s="159"/>
      <c r="AG133" s="134" t="e">
        <f>VLOOKUP($D133,Mag_Req!$M$2:$N$5,2)+VLOOKUP($E133,Mag_Req!$O$2:$P$3,2)+VLOOKUP(GlobalParameters!$C$12,Mag_Req!$Q$2:$R$4,2)</f>
        <v>#N/A</v>
      </c>
    </row>
    <row r="134" spans="1:33" x14ac:dyDescent="0.25">
      <c r="A134" s="133"/>
      <c r="B134" s="283"/>
      <c r="C134" s="283"/>
      <c r="D134" s="284"/>
      <c r="E134" s="284"/>
      <c r="F134" s="287"/>
      <c r="G134" s="166" t="str">
        <f t="shared" si="7"/>
        <v/>
      </c>
      <c r="H134" s="156" t="str">
        <f>IF(OR($D134="",$E134=""),"",VLOOKUP($AG134,Mag_Req!$A$2:$J$13,5))</f>
        <v/>
      </c>
      <c r="I134" s="287"/>
      <c r="J134" s="166" t="str">
        <f t="shared" si="8"/>
        <v/>
      </c>
      <c r="K134" s="156" t="str">
        <f>IF(OR($D134="",$E134=""),"",VLOOKUP($AG134,Mag_Req!$A$2:$J$13,6))</f>
        <v/>
      </c>
      <c r="L134" s="285"/>
      <c r="M134" s="155" t="str">
        <f t="shared" si="9"/>
        <v/>
      </c>
      <c r="N134" s="156" t="str">
        <f>IF(OR($D134="",$E134=""),"",VLOOKUP($AG134,Mag_Req!$A$2:$J$13,7))</f>
        <v/>
      </c>
      <c r="O134" s="285"/>
      <c r="P134" s="155" t="str">
        <f t="shared" si="10"/>
        <v/>
      </c>
      <c r="Q134" s="156" t="str">
        <f>IF(OR($D134="",$E134=""),"",VLOOKUP($AG134,Mag_Req!$A$2:$J$13,8))</f>
        <v/>
      </c>
      <c r="R134" s="287"/>
      <c r="S134" s="166" t="str">
        <f t="shared" si="11"/>
        <v/>
      </c>
      <c r="T134" s="156" t="str">
        <f>IF(OR($D134="",$E134=""),"",VLOOKUP($AG134,Mag_Req!$A$2:$J$13,9))</f>
        <v/>
      </c>
      <c r="U134" s="157" t="str">
        <f t="shared" si="12"/>
        <v/>
      </c>
      <c r="V134" s="158" t="str">
        <f>IF(OR($D134="",$E134="",GlobalParameters!$C$12=""),"",$AC134)</f>
        <v/>
      </c>
      <c r="W134" s="159"/>
      <c r="X134" s="283"/>
      <c r="Y134" s="283"/>
      <c r="Z134" s="283"/>
      <c r="AA134" s="283"/>
      <c r="AB134" s="283"/>
      <c r="AC134" s="160" t="str">
        <f>IF(OR($D134="",$E134="",$AD134="",GlobalParameters!$C$12=""),"",IF(AND($AG134&gt;=100,$AG134&lt;300),$AD134-VLOOKUP($AG134,Mag_Req!$A$2:$J$13,10),""))</f>
        <v/>
      </c>
      <c r="AD134" s="283"/>
      <c r="AE134" s="283"/>
      <c r="AF134" s="159"/>
      <c r="AG134" s="134" t="e">
        <f>VLOOKUP($D134,Mag_Req!$M$2:$N$5,2)+VLOOKUP($E134,Mag_Req!$O$2:$P$3,2)+VLOOKUP(GlobalParameters!$C$12,Mag_Req!$Q$2:$R$4,2)</f>
        <v>#N/A</v>
      </c>
    </row>
    <row r="135" spans="1:33" x14ac:dyDescent="0.25">
      <c r="A135" s="133"/>
      <c r="B135" s="283"/>
      <c r="C135" s="283"/>
      <c r="D135" s="284"/>
      <c r="E135" s="284"/>
      <c r="F135" s="287"/>
      <c r="G135" s="166" t="str">
        <f t="shared" si="7"/>
        <v/>
      </c>
      <c r="H135" s="156" t="str">
        <f>IF(OR($D135="",$E135=""),"",VLOOKUP($AG135,Mag_Req!$A$2:$J$13,5))</f>
        <v/>
      </c>
      <c r="I135" s="287"/>
      <c r="J135" s="166" t="str">
        <f t="shared" si="8"/>
        <v/>
      </c>
      <c r="K135" s="156" t="str">
        <f>IF(OR($D135="",$E135=""),"",VLOOKUP($AG135,Mag_Req!$A$2:$J$13,6))</f>
        <v/>
      </c>
      <c r="L135" s="285"/>
      <c r="M135" s="155" t="str">
        <f t="shared" si="9"/>
        <v/>
      </c>
      <c r="N135" s="156" t="str">
        <f>IF(OR($D135="",$E135=""),"",VLOOKUP($AG135,Mag_Req!$A$2:$J$13,7))</f>
        <v/>
      </c>
      <c r="O135" s="285"/>
      <c r="P135" s="155" t="str">
        <f t="shared" si="10"/>
        <v/>
      </c>
      <c r="Q135" s="156" t="str">
        <f>IF(OR($D135="",$E135=""),"",VLOOKUP($AG135,Mag_Req!$A$2:$J$13,8))</f>
        <v/>
      </c>
      <c r="R135" s="287"/>
      <c r="S135" s="166" t="str">
        <f t="shared" si="11"/>
        <v/>
      </c>
      <c r="T135" s="156" t="str">
        <f>IF(OR($D135="",$E135=""),"",VLOOKUP($AG135,Mag_Req!$A$2:$J$13,9))</f>
        <v/>
      </c>
      <c r="U135" s="157" t="str">
        <f t="shared" si="12"/>
        <v/>
      </c>
      <c r="V135" s="158" t="str">
        <f>IF(OR($D135="",$E135="",GlobalParameters!$C$12=""),"",$AC135)</f>
        <v/>
      </c>
      <c r="W135" s="159"/>
      <c r="X135" s="283"/>
      <c r="Y135" s="283"/>
      <c r="Z135" s="283"/>
      <c r="AA135" s="283"/>
      <c r="AB135" s="283"/>
      <c r="AC135" s="160" t="str">
        <f>IF(OR($D135="",$E135="",$AD135="",GlobalParameters!$C$12=""),"",IF(AND($AG135&gt;=100,$AG135&lt;300),$AD135-VLOOKUP($AG135,Mag_Req!$A$2:$J$13,10),""))</f>
        <v/>
      </c>
      <c r="AD135" s="283"/>
      <c r="AE135" s="283"/>
      <c r="AF135" s="159"/>
      <c r="AG135" s="134" t="e">
        <f>VLOOKUP($D135,Mag_Req!$M$2:$N$5,2)+VLOOKUP($E135,Mag_Req!$O$2:$P$3,2)+VLOOKUP(GlobalParameters!$C$12,Mag_Req!$Q$2:$R$4,2)</f>
        <v>#N/A</v>
      </c>
    </row>
    <row r="136" spans="1:33" x14ac:dyDescent="0.25">
      <c r="A136" s="133"/>
      <c r="B136" s="283"/>
      <c r="C136" s="283"/>
      <c r="D136" s="284"/>
      <c r="E136" s="284"/>
      <c r="F136" s="287"/>
      <c r="G136" s="166" t="str">
        <f t="shared" si="7"/>
        <v/>
      </c>
      <c r="H136" s="156" t="str">
        <f>IF(OR($D136="",$E136=""),"",VLOOKUP($AG136,Mag_Req!$A$2:$J$13,5))</f>
        <v/>
      </c>
      <c r="I136" s="287"/>
      <c r="J136" s="166" t="str">
        <f t="shared" si="8"/>
        <v/>
      </c>
      <c r="K136" s="156" t="str">
        <f>IF(OR($D136="",$E136=""),"",VLOOKUP($AG136,Mag_Req!$A$2:$J$13,6))</f>
        <v/>
      </c>
      <c r="L136" s="285"/>
      <c r="M136" s="155" t="str">
        <f t="shared" si="9"/>
        <v/>
      </c>
      <c r="N136" s="156" t="str">
        <f>IF(OR($D136="",$E136=""),"",VLOOKUP($AG136,Mag_Req!$A$2:$J$13,7))</f>
        <v/>
      </c>
      <c r="O136" s="285"/>
      <c r="P136" s="155" t="str">
        <f t="shared" si="10"/>
        <v/>
      </c>
      <c r="Q136" s="156" t="str">
        <f>IF(OR($D136="",$E136=""),"",VLOOKUP($AG136,Mag_Req!$A$2:$J$13,8))</f>
        <v/>
      </c>
      <c r="R136" s="287"/>
      <c r="S136" s="166" t="str">
        <f t="shared" si="11"/>
        <v/>
      </c>
      <c r="T136" s="156" t="str">
        <f>IF(OR($D136="",$E136=""),"",VLOOKUP($AG136,Mag_Req!$A$2:$J$13,9))</f>
        <v/>
      </c>
      <c r="U136" s="157" t="str">
        <f t="shared" si="12"/>
        <v/>
      </c>
      <c r="V136" s="158" t="str">
        <f>IF(OR($D136="",$E136="",GlobalParameters!$C$12=""),"",$AC136)</f>
        <v/>
      </c>
      <c r="W136" s="159"/>
      <c r="X136" s="283"/>
      <c r="Y136" s="283"/>
      <c r="Z136" s="283"/>
      <c r="AA136" s="283"/>
      <c r="AB136" s="283"/>
      <c r="AC136" s="160" t="str">
        <f>IF(OR($D136="",$E136="",$AD136="",GlobalParameters!$C$12=""),"",IF(AND($AG136&gt;=100,$AG136&lt;300),$AD136-VLOOKUP($AG136,Mag_Req!$A$2:$J$13,10),""))</f>
        <v/>
      </c>
      <c r="AD136" s="283"/>
      <c r="AE136" s="283"/>
      <c r="AF136" s="159"/>
      <c r="AG136" s="134" t="e">
        <f>VLOOKUP($D136,Mag_Req!$M$2:$N$5,2)+VLOOKUP($E136,Mag_Req!$O$2:$P$3,2)+VLOOKUP(GlobalParameters!$C$12,Mag_Req!$Q$2:$R$4,2)</f>
        <v>#N/A</v>
      </c>
    </row>
    <row r="137" spans="1:33" x14ac:dyDescent="0.25">
      <c r="A137" s="133"/>
      <c r="B137" s="283"/>
      <c r="C137" s="283"/>
      <c r="D137" s="284"/>
      <c r="E137" s="284"/>
      <c r="F137" s="287"/>
      <c r="G137" s="166" t="str">
        <f t="shared" si="7"/>
        <v/>
      </c>
      <c r="H137" s="156" t="str">
        <f>IF(OR($D137="",$E137=""),"",VLOOKUP($AG137,Mag_Req!$A$2:$J$13,5))</f>
        <v/>
      </c>
      <c r="I137" s="287"/>
      <c r="J137" s="166" t="str">
        <f t="shared" si="8"/>
        <v/>
      </c>
      <c r="K137" s="156" t="str">
        <f>IF(OR($D137="",$E137=""),"",VLOOKUP($AG137,Mag_Req!$A$2:$J$13,6))</f>
        <v/>
      </c>
      <c r="L137" s="285"/>
      <c r="M137" s="155" t="str">
        <f t="shared" si="9"/>
        <v/>
      </c>
      <c r="N137" s="156" t="str">
        <f>IF(OR($D137="",$E137=""),"",VLOOKUP($AG137,Mag_Req!$A$2:$J$13,7))</f>
        <v/>
      </c>
      <c r="O137" s="285"/>
      <c r="P137" s="155" t="str">
        <f t="shared" si="10"/>
        <v/>
      </c>
      <c r="Q137" s="156" t="str">
        <f>IF(OR($D137="",$E137=""),"",VLOOKUP($AG137,Mag_Req!$A$2:$J$13,8))</f>
        <v/>
      </c>
      <c r="R137" s="287"/>
      <c r="S137" s="166" t="str">
        <f t="shared" si="11"/>
        <v/>
      </c>
      <c r="T137" s="156" t="str">
        <f>IF(OR($D137="",$E137=""),"",VLOOKUP($AG137,Mag_Req!$A$2:$J$13,9))</f>
        <v/>
      </c>
      <c r="U137" s="157" t="str">
        <f t="shared" si="12"/>
        <v/>
      </c>
      <c r="V137" s="158" t="str">
        <f>IF(OR($D137="",$E137="",GlobalParameters!$C$12=""),"",$AC137)</f>
        <v/>
      </c>
      <c r="W137" s="159"/>
      <c r="X137" s="283"/>
      <c r="Y137" s="283"/>
      <c r="Z137" s="283"/>
      <c r="AA137" s="283"/>
      <c r="AB137" s="283"/>
      <c r="AC137" s="160" t="str">
        <f>IF(OR($D137="",$E137="",$AD137="",GlobalParameters!$C$12=""),"",IF(AND($AG137&gt;=100,$AG137&lt;300),$AD137-VLOOKUP($AG137,Mag_Req!$A$2:$J$13,10),""))</f>
        <v/>
      </c>
      <c r="AD137" s="283"/>
      <c r="AE137" s="283"/>
      <c r="AF137" s="159"/>
      <c r="AG137" s="134" t="e">
        <f>VLOOKUP($D137,Mag_Req!$M$2:$N$5,2)+VLOOKUP($E137,Mag_Req!$O$2:$P$3,2)+VLOOKUP(GlobalParameters!$C$12,Mag_Req!$Q$2:$R$4,2)</f>
        <v>#N/A</v>
      </c>
    </row>
    <row r="138" spans="1:33" x14ac:dyDescent="0.25">
      <c r="A138" s="133"/>
      <c r="B138" s="283"/>
      <c r="C138" s="283"/>
      <c r="D138" s="284"/>
      <c r="E138" s="284"/>
      <c r="F138" s="287"/>
      <c r="G138" s="166" t="str">
        <f t="shared" si="7"/>
        <v/>
      </c>
      <c r="H138" s="156" t="str">
        <f>IF(OR($D138="",$E138=""),"",VLOOKUP($AG138,Mag_Req!$A$2:$J$13,5))</f>
        <v/>
      </c>
      <c r="I138" s="287"/>
      <c r="J138" s="166" t="str">
        <f t="shared" si="8"/>
        <v/>
      </c>
      <c r="K138" s="156" t="str">
        <f>IF(OR($D138="",$E138=""),"",VLOOKUP($AG138,Mag_Req!$A$2:$J$13,6))</f>
        <v/>
      </c>
      <c r="L138" s="285"/>
      <c r="M138" s="155" t="str">
        <f t="shared" si="9"/>
        <v/>
      </c>
      <c r="N138" s="156" t="str">
        <f>IF(OR($D138="",$E138=""),"",VLOOKUP($AG138,Mag_Req!$A$2:$J$13,7))</f>
        <v/>
      </c>
      <c r="O138" s="285"/>
      <c r="P138" s="155" t="str">
        <f t="shared" si="10"/>
        <v/>
      </c>
      <c r="Q138" s="156" t="str">
        <f>IF(OR($D138="",$E138=""),"",VLOOKUP($AG138,Mag_Req!$A$2:$J$13,8))</f>
        <v/>
      </c>
      <c r="R138" s="287"/>
      <c r="S138" s="166" t="str">
        <f t="shared" si="11"/>
        <v/>
      </c>
      <c r="T138" s="156" t="str">
        <f>IF(OR($D138="",$E138=""),"",VLOOKUP($AG138,Mag_Req!$A$2:$J$13,9))</f>
        <v/>
      </c>
      <c r="U138" s="157" t="str">
        <f t="shared" si="12"/>
        <v/>
      </c>
      <c r="V138" s="158" t="str">
        <f>IF(OR($D138="",$E138="",GlobalParameters!$C$12=""),"",$AC138)</f>
        <v/>
      </c>
      <c r="W138" s="159"/>
      <c r="X138" s="283"/>
      <c r="Y138" s="283"/>
      <c r="Z138" s="283"/>
      <c r="AA138" s="283"/>
      <c r="AB138" s="283"/>
      <c r="AC138" s="160" t="str">
        <f>IF(OR($D138="",$E138="",$AD138="",GlobalParameters!$C$12=""),"",IF(AND($AG138&gt;=100,$AG138&lt;300),$AD138-VLOOKUP($AG138,Mag_Req!$A$2:$J$13,10),""))</f>
        <v/>
      </c>
      <c r="AD138" s="283"/>
      <c r="AE138" s="283"/>
      <c r="AF138" s="159"/>
      <c r="AG138" s="134" t="e">
        <f>VLOOKUP($D138,Mag_Req!$M$2:$N$5,2)+VLOOKUP($E138,Mag_Req!$O$2:$P$3,2)+VLOOKUP(GlobalParameters!$C$12,Mag_Req!$Q$2:$R$4,2)</f>
        <v>#N/A</v>
      </c>
    </row>
    <row r="139" spans="1:33" x14ac:dyDescent="0.25">
      <c r="A139" s="133"/>
      <c r="B139" s="283"/>
      <c r="C139" s="283"/>
      <c r="D139" s="284"/>
      <c r="E139" s="284"/>
      <c r="F139" s="287"/>
      <c r="G139" s="166" t="str">
        <f t="shared" si="7"/>
        <v/>
      </c>
      <c r="H139" s="156" t="str">
        <f>IF(OR($D139="",$E139=""),"",VLOOKUP($AG139,Mag_Req!$A$2:$J$13,5))</f>
        <v/>
      </c>
      <c r="I139" s="287"/>
      <c r="J139" s="166" t="str">
        <f t="shared" si="8"/>
        <v/>
      </c>
      <c r="K139" s="156" t="str">
        <f>IF(OR($D139="",$E139=""),"",VLOOKUP($AG139,Mag_Req!$A$2:$J$13,6))</f>
        <v/>
      </c>
      <c r="L139" s="285"/>
      <c r="M139" s="155" t="str">
        <f t="shared" si="9"/>
        <v/>
      </c>
      <c r="N139" s="156" t="str">
        <f>IF(OR($D139="",$E139=""),"",VLOOKUP($AG139,Mag_Req!$A$2:$J$13,7))</f>
        <v/>
      </c>
      <c r="O139" s="285"/>
      <c r="P139" s="155" t="str">
        <f t="shared" si="10"/>
        <v/>
      </c>
      <c r="Q139" s="156" t="str">
        <f>IF(OR($D139="",$E139=""),"",VLOOKUP($AG139,Mag_Req!$A$2:$J$13,8))</f>
        <v/>
      </c>
      <c r="R139" s="287"/>
      <c r="S139" s="166" t="str">
        <f t="shared" si="11"/>
        <v/>
      </c>
      <c r="T139" s="156" t="str">
        <f>IF(OR($D139="",$E139=""),"",VLOOKUP($AG139,Mag_Req!$A$2:$J$13,9))</f>
        <v/>
      </c>
      <c r="U139" s="157" t="str">
        <f t="shared" si="12"/>
        <v/>
      </c>
      <c r="V139" s="158" t="str">
        <f>IF(OR($D139="",$E139="",GlobalParameters!$C$12=""),"",$AC139)</f>
        <v/>
      </c>
      <c r="W139" s="159"/>
      <c r="X139" s="283"/>
      <c r="Y139" s="283"/>
      <c r="Z139" s="283"/>
      <c r="AA139" s="283"/>
      <c r="AB139" s="283"/>
      <c r="AC139" s="160" t="str">
        <f>IF(OR($D139="",$E139="",$AD139="",GlobalParameters!$C$12=""),"",IF(AND($AG139&gt;=100,$AG139&lt;300),$AD139-VLOOKUP($AG139,Mag_Req!$A$2:$J$13,10),""))</f>
        <v/>
      </c>
      <c r="AD139" s="283"/>
      <c r="AE139" s="283"/>
      <c r="AF139" s="159"/>
      <c r="AG139" s="134" t="e">
        <f>VLOOKUP($D139,Mag_Req!$M$2:$N$5,2)+VLOOKUP($E139,Mag_Req!$O$2:$P$3,2)+VLOOKUP(GlobalParameters!$C$12,Mag_Req!$Q$2:$R$4,2)</f>
        <v>#N/A</v>
      </c>
    </row>
    <row r="140" spans="1:33" x14ac:dyDescent="0.25">
      <c r="A140" s="133"/>
      <c r="B140" s="283"/>
      <c r="C140" s="283"/>
      <c r="D140" s="284"/>
      <c r="E140" s="284"/>
      <c r="F140" s="287"/>
      <c r="G140" s="166" t="str">
        <f t="shared" si="7"/>
        <v/>
      </c>
      <c r="H140" s="156" t="str">
        <f>IF(OR($D140="",$E140=""),"",VLOOKUP($AG140,Mag_Req!$A$2:$J$13,5))</f>
        <v/>
      </c>
      <c r="I140" s="287"/>
      <c r="J140" s="166" t="str">
        <f t="shared" si="8"/>
        <v/>
      </c>
      <c r="K140" s="156" t="str">
        <f>IF(OR($D140="",$E140=""),"",VLOOKUP($AG140,Mag_Req!$A$2:$J$13,6))</f>
        <v/>
      </c>
      <c r="L140" s="285"/>
      <c r="M140" s="155" t="str">
        <f t="shared" si="9"/>
        <v/>
      </c>
      <c r="N140" s="156" t="str">
        <f>IF(OR($D140="",$E140=""),"",VLOOKUP($AG140,Mag_Req!$A$2:$J$13,7))</f>
        <v/>
      </c>
      <c r="O140" s="285"/>
      <c r="P140" s="155" t="str">
        <f t="shared" si="10"/>
        <v/>
      </c>
      <c r="Q140" s="156" t="str">
        <f>IF(OR($D140="",$E140=""),"",VLOOKUP($AG140,Mag_Req!$A$2:$J$13,8))</f>
        <v/>
      </c>
      <c r="R140" s="287"/>
      <c r="S140" s="166" t="str">
        <f t="shared" si="11"/>
        <v/>
      </c>
      <c r="T140" s="156" t="str">
        <f>IF(OR($D140="",$E140=""),"",VLOOKUP($AG140,Mag_Req!$A$2:$J$13,9))</f>
        <v/>
      </c>
      <c r="U140" s="157" t="str">
        <f t="shared" si="12"/>
        <v/>
      </c>
      <c r="V140" s="158" t="str">
        <f>IF(OR($D140="",$E140="",GlobalParameters!$C$12=""),"",$AC140)</f>
        <v/>
      </c>
      <c r="W140" s="159"/>
      <c r="X140" s="283"/>
      <c r="Y140" s="283"/>
      <c r="Z140" s="283"/>
      <c r="AA140" s="283"/>
      <c r="AB140" s="283"/>
      <c r="AC140" s="160" t="str">
        <f>IF(OR($D140="",$E140="",$AD140="",GlobalParameters!$C$12=""),"",IF(AND($AG140&gt;=100,$AG140&lt;300),$AD140-VLOOKUP($AG140,Mag_Req!$A$2:$J$13,10),""))</f>
        <v/>
      </c>
      <c r="AD140" s="283"/>
      <c r="AE140" s="283"/>
      <c r="AF140" s="159"/>
      <c r="AG140" s="134" t="e">
        <f>VLOOKUP($D140,Mag_Req!$M$2:$N$5,2)+VLOOKUP($E140,Mag_Req!$O$2:$P$3,2)+VLOOKUP(GlobalParameters!$C$12,Mag_Req!$Q$2:$R$4,2)</f>
        <v>#N/A</v>
      </c>
    </row>
    <row r="141" spans="1:33" x14ac:dyDescent="0.25">
      <c r="A141" s="133"/>
      <c r="B141" s="283"/>
      <c r="C141" s="283"/>
      <c r="D141" s="284"/>
      <c r="E141" s="284"/>
      <c r="F141" s="287"/>
      <c r="G141" s="166" t="str">
        <f t="shared" ref="G141:G204" si="13">IF(OR($D141="",$E141="",$X141="",$H141=""),"",IF($AG141&lt;200,$X141*$H141,""))</f>
        <v/>
      </c>
      <c r="H141" s="156" t="str">
        <f>IF(OR($D141="",$E141=""),"",VLOOKUP($AG141,Mag_Req!$A$2:$J$13,5))</f>
        <v/>
      </c>
      <c r="I141" s="287"/>
      <c r="J141" s="166" t="str">
        <f t="shared" ref="J141:J204" si="14">IF(OR($D141="",$E141="",$Y141="",$K141=""),"",IF($AG141&lt;200,$Y141*$K141,""))</f>
        <v/>
      </c>
      <c r="K141" s="156" t="str">
        <f>IF(OR($D141="",$E141=""),"",VLOOKUP($AG141,Mag_Req!$A$2:$J$13,6))</f>
        <v/>
      </c>
      <c r="L141" s="285"/>
      <c r="M141" s="155" t="str">
        <f t="shared" ref="M141:M204" si="15">IF(OR($D141="",$E141="",$Z141="",$N141=""),"",IF($AG141&lt;200,$Z141*$N141,""))</f>
        <v/>
      </c>
      <c r="N141" s="156" t="str">
        <f>IF(OR($D141="",$E141=""),"",VLOOKUP($AG141,Mag_Req!$A$2:$J$13,7))</f>
        <v/>
      </c>
      <c r="O141" s="285"/>
      <c r="P141" s="155" t="str">
        <f t="shared" ref="P141:P204" si="16">IF(OR($D141="",$E141="",$AA141="",$Q141=""),"",IF($AG141&lt;200,$AA141*$Q141,""))</f>
        <v/>
      </c>
      <c r="Q141" s="156" t="str">
        <f>IF(OR($D141="",$E141=""),"",VLOOKUP($AG141,Mag_Req!$A$2:$J$13,8))</f>
        <v/>
      </c>
      <c r="R141" s="287"/>
      <c r="S141" s="166" t="str">
        <f t="shared" ref="S141:S204" si="17">IF(OR($D141="",$E141="",$AB141="",$T141=""),"",IF($AG141&gt;=200,$AB141*$T141,""))</f>
        <v/>
      </c>
      <c r="T141" s="156" t="str">
        <f>IF(OR($D141="",$E141=""),"",VLOOKUP($AG141,Mag_Req!$A$2:$J$13,9))</f>
        <v/>
      </c>
      <c r="U141" s="157" t="str">
        <f t="shared" si="12"/>
        <v/>
      </c>
      <c r="V141" s="158" t="str">
        <f>IF(OR($D141="",$E141="",GlobalParameters!$C$12=""),"",$AC141)</f>
        <v/>
      </c>
      <c r="W141" s="159"/>
      <c r="X141" s="283"/>
      <c r="Y141" s="283"/>
      <c r="Z141" s="283"/>
      <c r="AA141" s="283"/>
      <c r="AB141" s="283"/>
      <c r="AC141" s="160" t="str">
        <f>IF(OR($D141="",$E141="",$AD141="",GlobalParameters!$C$12=""),"",IF(AND($AG141&gt;=100,$AG141&lt;300),$AD141-VLOOKUP($AG141,Mag_Req!$A$2:$J$13,10),""))</f>
        <v/>
      </c>
      <c r="AD141" s="283"/>
      <c r="AE141" s="283"/>
      <c r="AF141" s="159"/>
      <c r="AG141" s="134" t="e">
        <f>VLOOKUP($D141,Mag_Req!$M$2:$N$5,2)+VLOOKUP($E141,Mag_Req!$O$2:$P$3,2)+VLOOKUP(GlobalParameters!$C$12,Mag_Req!$Q$2:$R$4,2)</f>
        <v>#N/A</v>
      </c>
    </row>
    <row r="142" spans="1:33" x14ac:dyDescent="0.25">
      <c r="A142" s="133"/>
      <c r="B142" s="283"/>
      <c r="C142" s="283"/>
      <c r="D142" s="284"/>
      <c r="E142" s="284"/>
      <c r="F142" s="287"/>
      <c r="G142" s="166" t="str">
        <f t="shared" si="13"/>
        <v/>
      </c>
      <c r="H142" s="156" t="str">
        <f>IF(OR($D142="",$E142=""),"",VLOOKUP($AG142,Mag_Req!$A$2:$J$13,5))</f>
        <v/>
      </c>
      <c r="I142" s="287"/>
      <c r="J142" s="166" t="str">
        <f t="shared" si="14"/>
        <v/>
      </c>
      <c r="K142" s="156" t="str">
        <f>IF(OR($D142="",$E142=""),"",VLOOKUP($AG142,Mag_Req!$A$2:$J$13,6))</f>
        <v/>
      </c>
      <c r="L142" s="285"/>
      <c r="M142" s="155" t="str">
        <f t="shared" si="15"/>
        <v/>
      </c>
      <c r="N142" s="156" t="str">
        <f>IF(OR($D142="",$E142=""),"",VLOOKUP($AG142,Mag_Req!$A$2:$J$13,7))</f>
        <v/>
      </c>
      <c r="O142" s="285"/>
      <c r="P142" s="155" t="str">
        <f t="shared" si="16"/>
        <v/>
      </c>
      <c r="Q142" s="156" t="str">
        <f>IF(OR($D142="",$E142=""),"",VLOOKUP($AG142,Mag_Req!$A$2:$J$13,8))</f>
        <v/>
      </c>
      <c r="R142" s="287"/>
      <c r="S142" s="166" t="str">
        <f t="shared" si="17"/>
        <v/>
      </c>
      <c r="T142" s="156" t="str">
        <f>IF(OR($D142="",$E142=""),"",VLOOKUP($AG142,Mag_Req!$A$2:$J$13,9))</f>
        <v/>
      </c>
      <c r="U142" s="157" t="str">
        <f t="shared" si="12"/>
        <v/>
      </c>
      <c r="V142" s="158" t="str">
        <f>IF(OR($D142="",$E142="",GlobalParameters!$C$12=""),"",$AC142)</f>
        <v/>
      </c>
      <c r="W142" s="159"/>
      <c r="X142" s="283"/>
      <c r="Y142" s="283"/>
      <c r="Z142" s="283"/>
      <c r="AA142" s="283"/>
      <c r="AB142" s="283"/>
      <c r="AC142" s="160" t="str">
        <f>IF(OR($D142="",$E142="",$AD142="",GlobalParameters!$C$12=""),"",IF(AND($AG142&gt;=100,$AG142&lt;300),$AD142-VLOOKUP($AG142,Mag_Req!$A$2:$J$13,10),""))</f>
        <v/>
      </c>
      <c r="AD142" s="283"/>
      <c r="AE142" s="283"/>
      <c r="AF142" s="159"/>
      <c r="AG142" s="134" t="e">
        <f>VLOOKUP($D142,Mag_Req!$M$2:$N$5,2)+VLOOKUP($E142,Mag_Req!$O$2:$P$3,2)+VLOOKUP(GlobalParameters!$C$12,Mag_Req!$Q$2:$R$4,2)</f>
        <v>#N/A</v>
      </c>
    </row>
    <row r="143" spans="1:33" x14ac:dyDescent="0.25">
      <c r="A143" s="133"/>
      <c r="B143" s="283"/>
      <c r="C143" s="283"/>
      <c r="D143" s="284"/>
      <c r="E143" s="284"/>
      <c r="F143" s="287"/>
      <c r="G143" s="166" t="str">
        <f t="shared" si="13"/>
        <v/>
      </c>
      <c r="H143" s="156" t="str">
        <f>IF(OR($D143="",$E143=""),"",VLOOKUP($AG143,Mag_Req!$A$2:$J$13,5))</f>
        <v/>
      </c>
      <c r="I143" s="287"/>
      <c r="J143" s="166" t="str">
        <f t="shared" si="14"/>
        <v/>
      </c>
      <c r="K143" s="156" t="str">
        <f>IF(OR($D143="",$E143=""),"",VLOOKUP($AG143,Mag_Req!$A$2:$J$13,6))</f>
        <v/>
      </c>
      <c r="L143" s="285"/>
      <c r="M143" s="155" t="str">
        <f t="shared" si="15"/>
        <v/>
      </c>
      <c r="N143" s="156" t="str">
        <f>IF(OR($D143="",$E143=""),"",VLOOKUP($AG143,Mag_Req!$A$2:$J$13,7))</f>
        <v/>
      </c>
      <c r="O143" s="285"/>
      <c r="P143" s="155" t="str">
        <f t="shared" si="16"/>
        <v/>
      </c>
      <c r="Q143" s="156" t="str">
        <f>IF(OR($D143="",$E143=""),"",VLOOKUP($AG143,Mag_Req!$A$2:$J$13,8))</f>
        <v/>
      </c>
      <c r="R143" s="287"/>
      <c r="S143" s="166" t="str">
        <f t="shared" si="17"/>
        <v/>
      </c>
      <c r="T143" s="156" t="str">
        <f>IF(OR($D143="",$E143=""),"",VLOOKUP($AG143,Mag_Req!$A$2:$J$13,9))</f>
        <v/>
      </c>
      <c r="U143" s="157" t="str">
        <f t="shared" si="12"/>
        <v/>
      </c>
      <c r="V143" s="158" t="str">
        <f>IF(OR($D143="",$E143="",GlobalParameters!$C$12=""),"",$AC143)</f>
        <v/>
      </c>
      <c r="W143" s="159"/>
      <c r="X143" s="283"/>
      <c r="Y143" s="283"/>
      <c r="Z143" s="283"/>
      <c r="AA143" s="283"/>
      <c r="AB143" s="283"/>
      <c r="AC143" s="160" t="str">
        <f>IF(OR($D143="",$E143="",$AD143="",GlobalParameters!$C$12=""),"",IF(AND($AG143&gt;=100,$AG143&lt;300),$AD143-VLOOKUP($AG143,Mag_Req!$A$2:$J$13,10),""))</f>
        <v/>
      </c>
      <c r="AD143" s="283"/>
      <c r="AE143" s="283"/>
      <c r="AF143" s="159"/>
      <c r="AG143" s="134" t="e">
        <f>VLOOKUP($D143,Mag_Req!$M$2:$N$5,2)+VLOOKUP($E143,Mag_Req!$O$2:$P$3,2)+VLOOKUP(GlobalParameters!$C$12,Mag_Req!$Q$2:$R$4,2)</f>
        <v>#N/A</v>
      </c>
    </row>
    <row r="144" spans="1:33" x14ac:dyDescent="0.25">
      <c r="A144" s="133"/>
      <c r="B144" s="283"/>
      <c r="C144" s="283"/>
      <c r="D144" s="284"/>
      <c r="E144" s="284"/>
      <c r="F144" s="287"/>
      <c r="G144" s="166" t="str">
        <f t="shared" si="13"/>
        <v/>
      </c>
      <c r="H144" s="156" t="str">
        <f>IF(OR($D144="",$E144=""),"",VLOOKUP($AG144,Mag_Req!$A$2:$J$13,5))</f>
        <v/>
      </c>
      <c r="I144" s="287"/>
      <c r="J144" s="166" t="str">
        <f t="shared" si="14"/>
        <v/>
      </c>
      <c r="K144" s="156" t="str">
        <f>IF(OR($D144="",$E144=""),"",VLOOKUP($AG144,Mag_Req!$A$2:$J$13,6))</f>
        <v/>
      </c>
      <c r="L144" s="285"/>
      <c r="M144" s="155" t="str">
        <f t="shared" si="15"/>
        <v/>
      </c>
      <c r="N144" s="156" t="str">
        <f>IF(OR($D144="",$E144=""),"",VLOOKUP($AG144,Mag_Req!$A$2:$J$13,7))</f>
        <v/>
      </c>
      <c r="O144" s="285"/>
      <c r="P144" s="155" t="str">
        <f t="shared" si="16"/>
        <v/>
      </c>
      <c r="Q144" s="156" t="str">
        <f>IF(OR($D144="",$E144=""),"",VLOOKUP($AG144,Mag_Req!$A$2:$J$13,8))</f>
        <v/>
      </c>
      <c r="R144" s="287"/>
      <c r="S144" s="166" t="str">
        <f t="shared" si="17"/>
        <v/>
      </c>
      <c r="T144" s="156" t="str">
        <f>IF(OR($D144="",$E144=""),"",VLOOKUP($AG144,Mag_Req!$A$2:$J$13,9))</f>
        <v/>
      </c>
      <c r="U144" s="157" t="str">
        <f t="shared" si="12"/>
        <v/>
      </c>
      <c r="V144" s="158" t="str">
        <f>IF(OR($D144="",$E144="",GlobalParameters!$C$12=""),"",$AC144)</f>
        <v/>
      </c>
      <c r="W144" s="159"/>
      <c r="X144" s="283"/>
      <c r="Y144" s="283"/>
      <c r="Z144" s="283"/>
      <c r="AA144" s="283"/>
      <c r="AB144" s="283"/>
      <c r="AC144" s="160" t="str">
        <f>IF(OR($D144="",$E144="",$AD144="",GlobalParameters!$C$12=""),"",IF(AND($AG144&gt;=100,$AG144&lt;300),$AD144-VLOOKUP($AG144,Mag_Req!$A$2:$J$13,10),""))</f>
        <v/>
      </c>
      <c r="AD144" s="283"/>
      <c r="AE144" s="283"/>
      <c r="AF144" s="159"/>
      <c r="AG144" s="134" t="e">
        <f>VLOOKUP($D144,Mag_Req!$M$2:$N$5,2)+VLOOKUP($E144,Mag_Req!$O$2:$P$3,2)+VLOOKUP(GlobalParameters!$C$12,Mag_Req!$Q$2:$R$4,2)</f>
        <v>#N/A</v>
      </c>
    </row>
    <row r="145" spans="1:33" x14ac:dyDescent="0.25">
      <c r="A145" s="133"/>
      <c r="B145" s="283"/>
      <c r="C145" s="283"/>
      <c r="D145" s="284"/>
      <c r="E145" s="284"/>
      <c r="F145" s="287"/>
      <c r="G145" s="166" t="str">
        <f t="shared" si="13"/>
        <v/>
      </c>
      <c r="H145" s="156" t="str">
        <f>IF(OR($D145="",$E145=""),"",VLOOKUP($AG145,Mag_Req!$A$2:$J$13,5))</f>
        <v/>
      </c>
      <c r="I145" s="287"/>
      <c r="J145" s="166" t="str">
        <f t="shared" si="14"/>
        <v/>
      </c>
      <c r="K145" s="156" t="str">
        <f>IF(OR($D145="",$E145=""),"",VLOOKUP($AG145,Mag_Req!$A$2:$J$13,6))</f>
        <v/>
      </c>
      <c r="L145" s="285"/>
      <c r="M145" s="155" t="str">
        <f t="shared" si="15"/>
        <v/>
      </c>
      <c r="N145" s="156" t="str">
        <f>IF(OR($D145="",$E145=""),"",VLOOKUP($AG145,Mag_Req!$A$2:$J$13,7))</f>
        <v/>
      </c>
      <c r="O145" s="285"/>
      <c r="P145" s="155" t="str">
        <f t="shared" si="16"/>
        <v/>
      </c>
      <c r="Q145" s="156" t="str">
        <f>IF(OR($D145="",$E145=""),"",VLOOKUP($AG145,Mag_Req!$A$2:$J$13,8))</f>
        <v/>
      </c>
      <c r="R145" s="287"/>
      <c r="S145" s="166" t="str">
        <f t="shared" si="17"/>
        <v/>
      </c>
      <c r="T145" s="156" t="str">
        <f>IF(OR($D145="",$E145=""),"",VLOOKUP($AG145,Mag_Req!$A$2:$J$13,9))</f>
        <v/>
      </c>
      <c r="U145" s="157" t="str">
        <f t="shared" si="12"/>
        <v/>
      </c>
      <c r="V145" s="158" t="str">
        <f>IF(OR($D145="",$E145="",GlobalParameters!$C$12=""),"",$AC145)</f>
        <v/>
      </c>
      <c r="W145" s="159"/>
      <c r="X145" s="283"/>
      <c r="Y145" s="283"/>
      <c r="Z145" s="283"/>
      <c r="AA145" s="283"/>
      <c r="AB145" s="283"/>
      <c r="AC145" s="160" t="str">
        <f>IF(OR($D145="",$E145="",$AD145="",GlobalParameters!$C$12=""),"",IF(AND($AG145&gt;=100,$AG145&lt;300),$AD145-VLOOKUP($AG145,Mag_Req!$A$2:$J$13,10),""))</f>
        <v/>
      </c>
      <c r="AD145" s="283"/>
      <c r="AE145" s="283"/>
      <c r="AF145" s="159"/>
      <c r="AG145" s="134" t="e">
        <f>VLOOKUP($D145,Mag_Req!$M$2:$N$5,2)+VLOOKUP($E145,Mag_Req!$O$2:$P$3,2)+VLOOKUP(GlobalParameters!$C$12,Mag_Req!$Q$2:$R$4,2)</f>
        <v>#N/A</v>
      </c>
    </row>
    <row r="146" spans="1:33" x14ac:dyDescent="0.25">
      <c r="A146" s="133"/>
      <c r="B146" s="283"/>
      <c r="C146" s="283"/>
      <c r="D146" s="284"/>
      <c r="E146" s="284"/>
      <c r="F146" s="287"/>
      <c r="G146" s="166" t="str">
        <f t="shared" si="13"/>
        <v/>
      </c>
      <c r="H146" s="156" t="str">
        <f>IF(OR($D146="",$E146=""),"",VLOOKUP($AG146,Mag_Req!$A$2:$J$13,5))</f>
        <v/>
      </c>
      <c r="I146" s="287"/>
      <c r="J146" s="166" t="str">
        <f t="shared" si="14"/>
        <v/>
      </c>
      <c r="K146" s="156" t="str">
        <f>IF(OR($D146="",$E146=""),"",VLOOKUP($AG146,Mag_Req!$A$2:$J$13,6))</f>
        <v/>
      </c>
      <c r="L146" s="285"/>
      <c r="M146" s="155" t="str">
        <f t="shared" si="15"/>
        <v/>
      </c>
      <c r="N146" s="156" t="str">
        <f>IF(OR($D146="",$E146=""),"",VLOOKUP($AG146,Mag_Req!$A$2:$J$13,7))</f>
        <v/>
      </c>
      <c r="O146" s="285"/>
      <c r="P146" s="155" t="str">
        <f t="shared" si="16"/>
        <v/>
      </c>
      <c r="Q146" s="156" t="str">
        <f>IF(OR($D146="",$E146=""),"",VLOOKUP($AG146,Mag_Req!$A$2:$J$13,8))</f>
        <v/>
      </c>
      <c r="R146" s="287"/>
      <c r="S146" s="166" t="str">
        <f t="shared" si="17"/>
        <v/>
      </c>
      <c r="T146" s="156" t="str">
        <f>IF(OR($D146="",$E146=""),"",VLOOKUP($AG146,Mag_Req!$A$2:$J$13,9))</f>
        <v/>
      </c>
      <c r="U146" s="157" t="str">
        <f t="shared" si="12"/>
        <v/>
      </c>
      <c r="V146" s="158" t="str">
        <f>IF(OR($D146="",$E146="",GlobalParameters!$C$12=""),"",$AC146)</f>
        <v/>
      </c>
      <c r="W146" s="159"/>
      <c r="X146" s="283"/>
      <c r="Y146" s="283"/>
      <c r="Z146" s="283"/>
      <c r="AA146" s="283"/>
      <c r="AB146" s="283"/>
      <c r="AC146" s="160" t="str">
        <f>IF(OR($D146="",$E146="",$AD146="",GlobalParameters!$C$12=""),"",IF(AND($AG146&gt;=100,$AG146&lt;300),$AD146-VLOOKUP($AG146,Mag_Req!$A$2:$J$13,10),""))</f>
        <v/>
      </c>
      <c r="AD146" s="283"/>
      <c r="AE146" s="283"/>
      <c r="AF146" s="159"/>
      <c r="AG146" s="134" t="e">
        <f>VLOOKUP($D146,Mag_Req!$M$2:$N$5,2)+VLOOKUP($E146,Mag_Req!$O$2:$P$3,2)+VLOOKUP(GlobalParameters!$C$12,Mag_Req!$Q$2:$R$4,2)</f>
        <v>#N/A</v>
      </c>
    </row>
    <row r="147" spans="1:33" x14ac:dyDescent="0.25">
      <c r="A147" s="133"/>
      <c r="B147" s="283"/>
      <c r="C147" s="283"/>
      <c r="D147" s="284"/>
      <c r="E147" s="284"/>
      <c r="F147" s="287"/>
      <c r="G147" s="166" t="str">
        <f t="shared" si="13"/>
        <v/>
      </c>
      <c r="H147" s="156" t="str">
        <f>IF(OR($D147="",$E147=""),"",VLOOKUP($AG147,Mag_Req!$A$2:$J$13,5))</f>
        <v/>
      </c>
      <c r="I147" s="287"/>
      <c r="J147" s="166" t="str">
        <f t="shared" si="14"/>
        <v/>
      </c>
      <c r="K147" s="156" t="str">
        <f>IF(OR($D147="",$E147=""),"",VLOOKUP($AG147,Mag_Req!$A$2:$J$13,6))</f>
        <v/>
      </c>
      <c r="L147" s="285"/>
      <c r="M147" s="155" t="str">
        <f t="shared" si="15"/>
        <v/>
      </c>
      <c r="N147" s="156" t="str">
        <f>IF(OR($D147="",$E147=""),"",VLOOKUP($AG147,Mag_Req!$A$2:$J$13,7))</f>
        <v/>
      </c>
      <c r="O147" s="285"/>
      <c r="P147" s="155" t="str">
        <f t="shared" si="16"/>
        <v/>
      </c>
      <c r="Q147" s="156" t="str">
        <f>IF(OR($D147="",$E147=""),"",VLOOKUP($AG147,Mag_Req!$A$2:$J$13,8))</f>
        <v/>
      </c>
      <c r="R147" s="287"/>
      <c r="S147" s="166" t="str">
        <f t="shared" si="17"/>
        <v/>
      </c>
      <c r="T147" s="156" t="str">
        <f>IF(OR($D147="",$E147=""),"",VLOOKUP($AG147,Mag_Req!$A$2:$J$13,9))</f>
        <v/>
      </c>
      <c r="U147" s="157" t="str">
        <f t="shared" si="12"/>
        <v/>
      </c>
      <c r="V147" s="158" t="str">
        <f>IF(OR($D147="",$E147="",GlobalParameters!$C$12=""),"",$AC147)</f>
        <v/>
      </c>
      <c r="W147" s="159"/>
      <c r="X147" s="283"/>
      <c r="Y147" s="283"/>
      <c r="Z147" s="283"/>
      <c r="AA147" s="283"/>
      <c r="AB147" s="283"/>
      <c r="AC147" s="160" t="str">
        <f>IF(OR($D147="",$E147="",$AD147="",GlobalParameters!$C$12=""),"",IF(AND($AG147&gt;=100,$AG147&lt;300),$AD147-VLOOKUP($AG147,Mag_Req!$A$2:$J$13,10),""))</f>
        <v/>
      </c>
      <c r="AD147" s="283"/>
      <c r="AE147" s="283"/>
      <c r="AF147" s="159"/>
      <c r="AG147" s="134" t="e">
        <f>VLOOKUP($D147,Mag_Req!$M$2:$N$5,2)+VLOOKUP($E147,Mag_Req!$O$2:$P$3,2)+VLOOKUP(GlobalParameters!$C$12,Mag_Req!$Q$2:$R$4,2)</f>
        <v>#N/A</v>
      </c>
    </row>
    <row r="148" spans="1:33" x14ac:dyDescent="0.25">
      <c r="A148" s="133"/>
      <c r="B148" s="283"/>
      <c r="C148" s="283"/>
      <c r="D148" s="284"/>
      <c r="E148" s="284"/>
      <c r="F148" s="287"/>
      <c r="G148" s="166" t="str">
        <f t="shared" si="13"/>
        <v/>
      </c>
      <c r="H148" s="156" t="str">
        <f>IF(OR($D148="",$E148=""),"",VLOOKUP($AG148,Mag_Req!$A$2:$J$13,5))</f>
        <v/>
      </c>
      <c r="I148" s="287"/>
      <c r="J148" s="166" t="str">
        <f t="shared" si="14"/>
        <v/>
      </c>
      <c r="K148" s="156" t="str">
        <f>IF(OR($D148="",$E148=""),"",VLOOKUP($AG148,Mag_Req!$A$2:$J$13,6))</f>
        <v/>
      </c>
      <c r="L148" s="285"/>
      <c r="M148" s="155" t="str">
        <f t="shared" si="15"/>
        <v/>
      </c>
      <c r="N148" s="156" t="str">
        <f>IF(OR($D148="",$E148=""),"",VLOOKUP($AG148,Mag_Req!$A$2:$J$13,7))</f>
        <v/>
      </c>
      <c r="O148" s="285"/>
      <c r="P148" s="155" t="str">
        <f t="shared" si="16"/>
        <v/>
      </c>
      <c r="Q148" s="156" t="str">
        <f>IF(OR($D148="",$E148=""),"",VLOOKUP($AG148,Mag_Req!$A$2:$J$13,8))</f>
        <v/>
      </c>
      <c r="R148" s="287"/>
      <c r="S148" s="166" t="str">
        <f t="shared" si="17"/>
        <v/>
      </c>
      <c r="T148" s="156" t="str">
        <f>IF(OR($D148="",$E148=""),"",VLOOKUP($AG148,Mag_Req!$A$2:$J$13,9))</f>
        <v/>
      </c>
      <c r="U148" s="157" t="str">
        <f t="shared" si="12"/>
        <v/>
      </c>
      <c r="V148" s="158" t="str">
        <f>IF(OR($D148="",$E148="",GlobalParameters!$C$12=""),"",$AC148)</f>
        <v/>
      </c>
      <c r="W148" s="159"/>
      <c r="X148" s="283"/>
      <c r="Y148" s="283"/>
      <c r="Z148" s="283"/>
      <c r="AA148" s="283"/>
      <c r="AB148" s="283"/>
      <c r="AC148" s="160" t="str">
        <f>IF(OR($D148="",$E148="",$AD148="",GlobalParameters!$C$12=""),"",IF(AND($AG148&gt;=100,$AG148&lt;300),$AD148-VLOOKUP($AG148,Mag_Req!$A$2:$J$13,10),""))</f>
        <v/>
      </c>
      <c r="AD148" s="283"/>
      <c r="AE148" s="283"/>
      <c r="AF148" s="159"/>
      <c r="AG148" s="134" t="e">
        <f>VLOOKUP($D148,Mag_Req!$M$2:$N$5,2)+VLOOKUP($E148,Mag_Req!$O$2:$P$3,2)+VLOOKUP(GlobalParameters!$C$12,Mag_Req!$Q$2:$R$4,2)</f>
        <v>#N/A</v>
      </c>
    </row>
    <row r="149" spans="1:33" x14ac:dyDescent="0.25">
      <c r="A149" s="133"/>
      <c r="B149" s="283"/>
      <c r="C149" s="283"/>
      <c r="D149" s="284"/>
      <c r="E149" s="284"/>
      <c r="F149" s="287"/>
      <c r="G149" s="166" t="str">
        <f t="shared" si="13"/>
        <v/>
      </c>
      <c r="H149" s="156" t="str">
        <f>IF(OR($D149="",$E149=""),"",VLOOKUP($AG149,Mag_Req!$A$2:$J$13,5))</f>
        <v/>
      </c>
      <c r="I149" s="287"/>
      <c r="J149" s="166" t="str">
        <f t="shared" si="14"/>
        <v/>
      </c>
      <c r="K149" s="156" t="str">
        <f>IF(OR($D149="",$E149=""),"",VLOOKUP($AG149,Mag_Req!$A$2:$J$13,6))</f>
        <v/>
      </c>
      <c r="L149" s="285"/>
      <c r="M149" s="155" t="str">
        <f t="shared" si="15"/>
        <v/>
      </c>
      <c r="N149" s="156" t="str">
        <f>IF(OR($D149="",$E149=""),"",VLOOKUP($AG149,Mag_Req!$A$2:$J$13,7))</f>
        <v/>
      </c>
      <c r="O149" s="285"/>
      <c r="P149" s="155" t="str">
        <f t="shared" si="16"/>
        <v/>
      </c>
      <c r="Q149" s="156" t="str">
        <f>IF(OR($D149="",$E149=""),"",VLOOKUP($AG149,Mag_Req!$A$2:$J$13,8))</f>
        <v/>
      </c>
      <c r="R149" s="287"/>
      <c r="S149" s="166" t="str">
        <f t="shared" si="17"/>
        <v/>
      </c>
      <c r="T149" s="156" t="str">
        <f>IF(OR($D149="",$E149=""),"",VLOOKUP($AG149,Mag_Req!$A$2:$J$13,9))</f>
        <v/>
      </c>
      <c r="U149" s="157" t="str">
        <f t="shared" si="12"/>
        <v/>
      </c>
      <c r="V149" s="158" t="str">
        <f>IF(OR($D149="",$E149="",GlobalParameters!$C$12=""),"",$AC149)</f>
        <v/>
      </c>
      <c r="W149" s="159"/>
      <c r="X149" s="283"/>
      <c r="Y149" s="283"/>
      <c r="Z149" s="283"/>
      <c r="AA149" s="283"/>
      <c r="AB149" s="283"/>
      <c r="AC149" s="160" t="str">
        <f>IF(OR($D149="",$E149="",$AD149="",GlobalParameters!$C$12=""),"",IF(AND($AG149&gt;=100,$AG149&lt;300),$AD149-VLOOKUP($AG149,Mag_Req!$A$2:$J$13,10),""))</f>
        <v/>
      </c>
      <c r="AD149" s="283"/>
      <c r="AE149" s="283"/>
      <c r="AF149" s="159"/>
      <c r="AG149" s="134" t="e">
        <f>VLOOKUP($D149,Mag_Req!$M$2:$N$5,2)+VLOOKUP($E149,Mag_Req!$O$2:$P$3,2)+VLOOKUP(GlobalParameters!$C$12,Mag_Req!$Q$2:$R$4,2)</f>
        <v>#N/A</v>
      </c>
    </row>
    <row r="150" spans="1:33" x14ac:dyDescent="0.25">
      <c r="A150" s="133"/>
      <c r="B150" s="283"/>
      <c r="C150" s="283"/>
      <c r="D150" s="284"/>
      <c r="E150" s="284"/>
      <c r="F150" s="287"/>
      <c r="G150" s="166" t="str">
        <f t="shared" si="13"/>
        <v/>
      </c>
      <c r="H150" s="156" t="str">
        <f>IF(OR($D150="",$E150=""),"",VLOOKUP($AG150,Mag_Req!$A$2:$J$13,5))</f>
        <v/>
      </c>
      <c r="I150" s="287"/>
      <c r="J150" s="166" t="str">
        <f t="shared" si="14"/>
        <v/>
      </c>
      <c r="K150" s="156" t="str">
        <f>IF(OR($D150="",$E150=""),"",VLOOKUP($AG150,Mag_Req!$A$2:$J$13,6))</f>
        <v/>
      </c>
      <c r="L150" s="285"/>
      <c r="M150" s="155" t="str">
        <f t="shared" si="15"/>
        <v/>
      </c>
      <c r="N150" s="156" t="str">
        <f>IF(OR($D150="",$E150=""),"",VLOOKUP($AG150,Mag_Req!$A$2:$J$13,7))</f>
        <v/>
      </c>
      <c r="O150" s="285"/>
      <c r="P150" s="155" t="str">
        <f t="shared" si="16"/>
        <v/>
      </c>
      <c r="Q150" s="156" t="str">
        <f>IF(OR($D150="",$E150=""),"",VLOOKUP($AG150,Mag_Req!$A$2:$J$13,8))</f>
        <v/>
      </c>
      <c r="R150" s="287"/>
      <c r="S150" s="166" t="str">
        <f t="shared" si="17"/>
        <v/>
      </c>
      <c r="T150" s="156" t="str">
        <f>IF(OR($D150="",$E150=""),"",VLOOKUP($AG150,Mag_Req!$A$2:$J$13,9))</f>
        <v/>
      </c>
      <c r="U150" s="157" t="str">
        <f t="shared" si="12"/>
        <v/>
      </c>
      <c r="V150" s="158" t="str">
        <f>IF(OR($D150="",$E150="",GlobalParameters!$C$12=""),"",$AC150)</f>
        <v/>
      </c>
      <c r="W150" s="159"/>
      <c r="X150" s="283"/>
      <c r="Y150" s="283"/>
      <c r="Z150" s="283"/>
      <c r="AA150" s="283"/>
      <c r="AB150" s="283"/>
      <c r="AC150" s="160" t="str">
        <f>IF(OR($D150="",$E150="",$AD150="",GlobalParameters!$C$12=""),"",IF(AND($AG150&gt;=100,$AG150&lt;300),$AD150-VLOOKUP($AG150,Mag_Req!$A$2:$J$13,10),""))</f>
        <v/>
      </c>
      <c r="AD150" s="283"/>
      <c r="AE150" s="283"/>
      <c r="AF150" s="159"/>
      <c r="AG150" s="134" t="e">
        <f>VLOOKUP($D150,Mag_Req!$M$2:$N$5,2)+VLOOKUP($E150,Mag_Req!$O$2:$P$3,2)+VLOOKUP(GlobalParameters!$C$12,Mag_Req!$Q$2:$R$4,2)</f>
        <v>#N/A</v>
      </c>
    </row>
    <row r="151" spans="1:33" x14ac:dyDescent="0.25">
      <c r="A151" s="133"/>
      <c r="B151" s="283"/>
      <c r="C151" s="283"/>
      <c r="D151" s="284"/>
      <c r="E151" s="284"/>
      <c r="F151" s="287"/>
      <c r="G151" s="166" t="str">
        <f t="shared" si="13"/>
        <v/>
      </c>
      <c r="H151" s="156" t="str">
        <f>IF(OR($D151="",$E151=""),"",VLOOKUP($AG151,Mag_Req!$A$2:$J$13,5))</f>
        <v/>
      </c>
      <c r="I151" s="287"/>
      <c r="J151" s="166" t="str">
        <f t="shared" si="14"/>
        <v/>
      </c>
      <c r="K151" s="156" t="str">
        <f>IF(OR($D151="",$E151=""),"",VLOOKUP($AG151,Mag_Req!$A$2:$J$13,6))</f>
        <v/>
      </c>
      <c r="L151" s="285"/>
      <c r="M151" s="155" t="str">
        <f t="shared" si="15"/>
        <v/>
      </c>
      <c r="N151" s="156" t="str">
        <f>IF(OR($D151="",$E151=""),"",VLOOKUP($AG151,Mag_Req!$A$2:$J$13,7))</f>
        <v/>
      </c>
      <c r="O151" s="285"/>
      <c r="P151" s="155" t="str">
        <f t="shared" si="16"/>
        <v/>
      </c>
      <c r="Q151" s="156" t="str">
        <f>IF(OR($D151="",$E151=""),"",VLOOKUP($AG151,Mag_Req!$A$2:$J$13,8))</f>
        <v/>
      </c>
      <c r="R151" s="287"/>
      <c r="S151" s="166" t="str">
        <f t="shared" si="17"/>
        <v/>
      </c>
      <c r="T151" s="156" t="str">
        <f>IF(OR($D151="",$E151=""),"",VLOOKUP($AG151,Mag_Req!$A$2:$J$13,9))</f>
        <v/>
      </c>
      <c r="U151" s="157" t="str">
        <f t="shared" si="12"/>
        <v/>
      </c>
      <c r="V151" s="158" t="str">
        <f>IF(OR($D151="",$E151="",GlobalParameters!$C$12=""),"",$AC151)</f>
        <v/>
      </c>
      <c r="W151" s="159"/>
      <c r="X151" s="283"/>
      <c r="Y151" s="283"/>
      <c r="Z151" s="283"/>
      <c r="AA151" s="283"/>
      <c r="AB151" s="283"/>
      <c r="AC151" s="160" t="str">
        <f>IF(OR($D151="",$E151="",$AD151="",GlobalParameters!$C$12=""),"",IF(AND($AG151&gt;=100,$AG151&lt;300),$AD151-VLOOKUP($AG151,Mag_Req!$A$2:$J$13,10),""))</f>
        <v/>
      </c>
      <c r="AD151" s="283"/>
      <c r="AE151" s="283"/>
      <c r="AF151" s="159"/>
      <c r="AG151" s="134" t="e">
        <f>VLOOKUP($D151,Mag_Req!$M$2:$N$5,2)+VLOOKUP($E151,Mag_Req!$O$2:$P$3,2)+VLOOKUP(GlobalParameters!$C$12,Mag_Req!$Q$2:$R$4,2)</f>
        <v>#N/A</v>
      </c>
    </row>
    <row r="152" spans="1:33" x14ac:dyDescent="0.25">
      <c r="A152" s="133"/>
      <c r="B152" s="283"/>
      <c r="C152" s="283"/>
      <c r="D152" s="284"/>
      <c r="E152" s="284"/>
      <c r="F152" s="287"/>
      <c r="G152" s="166" t="str">
        <f t="shared" si="13"/>
        <v/>
      </c>
      <c r="H152" s="156" t="str">
        <f>IF(OR($D152="",$E152=""),"",VLOOKUP($AG152,Mag_Req!$A$2:$J$13,5))</f>
        <v/>
      </c>
      <c r="I152" s="287"/>
      <c r="J152" s="166" t="str">
        <f t="shared" si="14"/>
        <v/>
      </c>
      <c r="K152" s="156" t="str">
        <f>IF(OR($D152="",$E152=""),"",VLOOKUP($AG152,Mag_Req!$A$2:$J$13,6))</f>
        <v/>
      </c>
      <c r="L152" s="285"/>
      <c r="M152" s="155" t="str">
        <f t="shared" si="15"/>
        <v/>
      </c>
      <c r="N152" s="156" t="str">
        <f>IF(OR($D152="",$E152=""),"",VLOOKUP($AG152,Mag_Req!$A$2:$J$13,7))</f>
        <v/>
      </c>
      <c r="O152" s="285"/>
      <c r="P152" s="155" t="str">
        <f t="shared" si="16"/>
        <v/>
      </c>
      <c r="Q152" s="156" t="str">
        <f>IF(OR($D152="",$E152=""),"",VLOOKUP($AG152,Mag_Req!$A$2:$J$13,8))</f>
        <v/>
      </c>
      <c r="R152" s="287"/>
      <c r="S152" s="166" t="str">
        <f t="shared" si="17"/>
        <v/>
      </c>
      <c r="T152" s="156" t="str">
        <f>IF(OR($D152="",$E152=""),"",VLOOKUP($AG152,Mag_Req!$A$2:$J$13,9))</f>
        <v/>
      </c>
      <c r="U152" s="157" t="str">
        <f t="shared" si="12"/>
        <v/>
      </c>
      <c r="V152" s="158" t="str">
        <f>IF(OR($D152="",$E152="",GlobalParameters!$C$12=""),"",$AC152)</f>
        <v/>
      </c>
      <c r="W152" s="159"/>
      <c r="X152" s="283"/>
      <c r="Y152" s="283"/>
      <c r="Z152" s="283"/>
      <c r="AA152" s="283"/>
      <c r="AB152" s="283"/>
      <c r="AC152" s="160" t="str">
        <f>IF(OR($D152="",$E152="",$AD152="",GlobalParameters!$C$12=""),"",IF(AND($AG152&gt;=100,$AG152&lt;300),$AD152-VLOOKUP($AG152,Mag_Req!$A$2:$J$13,10),""))</f>
        <v/>
      </c>
      <c r="AD152" s="283"/>
      <c r="AE152" s="283"/>
      <c r="AF152" s="159"/>
      <c r="AG152" s="134" t="e">
        <f>VLOOKUP($D152,Mag_Req!$M$2:$N$5,2)+VLOOKUP($E152,Mag_Req!$O$2:$P$3,2)+VLOOKUP(GlobalParameters!$C$12,Mag_Req!$Q$2:$R$4,2)</f>
        <v>#N/A</v>
      </c>
    </row>
    <row r="153" spans="1:33" x14ac:dyDescent="0.25">
      <c r="A153" s="133"/>
      <c r="B153" s="283"/>
      <c r="C153" s="283"/>
      <c r="D153" s="284"/>
      <c r="E153" s="284"/>
      <c r="F153" s="287"/>
      <c r="G153" s="166" t="str">
        <f t="shared" si="13"/>
        <v/>
      </c>
      <c r="H153" s="156" t="str">
        <f>IF(OR($D153="",$E153=""),"",VLOOKUP($AG153,Mag_Req!$A$2:$J$13,5))</f>
        <v/>
      </c>
      <c r="I153" s="287"/>
      <c r="J153" s="166" t="str">
        <f t="shared" si="14"/>
        <v/>
      </c>
      <c r="K153" s="156" t="str">
        <f>IF(OR($D153="",$E153=""),"",VLOOKUP($AG153,Mag_Req!$A$2:$J$13,6))</f>
        <v/>
      </c>
      <c r="L153" s="285"/>
      <c r="M153" s="155" t="str">
        <f t="shared" si="15"/>
        <v/>
      </c>
      <c r="N153" s="156" t="str">
        <f>IF(OR($D153="",$E153=""),"",VLOOKUP($AG153,Mag_Req!$A$2:$J$13,7))</f>
        <v/>
      </c>
      <c r="O153" s="285"/>
      <c r="P153" s="155" t="str">
        <f t="shared" si="16"/>
        <v/>
      </c>
      <c r="Q153" s="156" t="str">
        <f>IF(OR($D153="",$E153=""),"",VLOOKUP($AG153,Mag_Req!$A$2:$J$13,8))</f>
        <v/>
      </c>
      <c r="R153" s="287"/>
      <c r="S153" s="166" t="str">
        <f t="shared" si="17"/>
        <v/>
      </c>
      <c r="T153" s="156" t="str">
        <f>IF(OR($D153="",$E153=""),"",VLOOKUP($AG153,Mag_Req!$A$2:$J$13,9))</f>
        <v/>
      </c>
      <c r="U153" s="157" t="str">
        <f t="shared" si="12"/>
        <v/>
      </c>
      <c r="V153" s="158" t="str">
        <f>IF(OR($D153="",$E153="",GlobalParameters!$C$12=""),"",$AC153)</f>
        <v/>
      </c>
      <c r="W153" s="159"/>
      <c r="X153" s="283"/>
      <c r="Y153" s="283"/>
      <c r="Z153" s="283"/>
      <c r="AA153" s="283"/>
      <c r="AB153" s="283"/>
      <c r="AC153" s="160" t="str">
        <f>IF(OR($D153="",$E153="",$AD153="",GlobalParameters!$C$12=""),"",IF(AND($AG153&gt;=100,$AG153&lt;300),$AD153-VLOOKUP($AG153,Mag_Req!$A$2:$J$13,10),""))</f>
        <v/>
      </c>
      <c r="AD153" s="283"/>
      <c r="AE153" s="283"/>
      <c r="AF153" s="159"/>
      <c r="AG153" s="134" t="e">
        <f>VLOOKUP($D153,Mag_Req!$M$2:$N$5,2)+VLOOKUP($E153,Mag_Req!$O$2:$P$3,2)+VLOOKUP(GlobalParameters!$C$12,Mag_Req!$Q$2:$R$4,2)</f>
        <v>#N/A</v>
      </c>
    </row>
    <row r="154" spans="1:33" x14ac:dyDescent="0.25">
      <c r="A154" s="133"/>
      <c r="B154" s="283"/>
      <c r="C154" s="283"/>
      <c r="D154" s="284"/>
      <c r="E154" s="284"/>
      <c r="F154" s="287"/>
      <c r="G154" s="166" t="str">
        <f t="shared" si="13"/>
        <v/>
      </c>
      <c r="H154" s="156" t="str">
        <f>IF(OR($D154="",$E154=""),"",VLOOKUP($AG154,Mag_Req!$A$2:$J$13,5))</f>
        <v/>
      </c>
      <c r="I154" s="287"/>
      <c r="J154" s="166" t="str">
        <f t="shared" si="14"/>
        <v/>
      </c>
      <c r="K154" s="156" t="str">
        <f>IF(OR($D154="",$E154=""),"",VLOOKUP($AG154,Mag_Req!$A$2:$J$13,6))</f>
        <v/>
      </c>
      <c r="L154" s="285"/>
      <c r="M154" s="155" t="str">
        <f t="shared" si="15"/>
        <v/>
      </c>
      <c r="N154" s="156" t="str">
        <f>IF(OR($D154="",$E154=""),"",VLOOKUP($AG154,Mag_Req!$A$2:$J$13,7))</f>
        <v/>
      </c>
      <c r="O154" s="285"/>
      <c r="P154" s="155" t="str">
        <f t="shared" si="16"/>
        <v/>
      </c>
      <c r="Q154" s="156" t="str">
        <f>IF(OR($D154="",$E154=""),"",VLOOKUP($AG154,Mag_Req!$A$2:$J$13,8))</f>
        <v/>
      </c>
      <c r="R154" s="287"/>
      <c r="S154" s="166" t="str">
        <f t="shared" si="17"/>
        <v/>
      </c>
      <c r="T154" s="156" t="str">
        <f>IF(OR($D154="",$E154=""),"",VLOOKUP($AG154,Mag_Req!$A$2:$J$13,9))</f>
        <v/>
      </c>
      <c r="U154" s="157" t="str">
        <f t="shared" si="12"/>
        <v/>
      </c>
      <c r="V154" s="158" t="str">
        <f>IF(OR($D154="",$E154="",GlobalParameters!$C$12=""),"",$AC154)</f>
        <v/>
      </c>
      <c r="W154" s="159"/>
      <c r="X154" s="283"/>
      <c r="Y154" s="283"/>
      <c r="Z154" s="283"/>
      <c r="AA154" s="283"/>
      <c r="AB154" s="283"/>
      <c r="AC154" s="160" t="str">
        <f>IF(OR($D154="",$E154="",$AD154="",GlobalParameters!$C$12=""),"",IF(AND($AG154&gt;=100,$AG154&lt;300),$AD154-VLOOKUP($AG154,Mag_Req!$A$2:$J$13,10),""))</f>
        <v/>
      </c>
      <c r="AD154" s="283"/>
      <c r="AE154" s="283"/>
      <c r="AF154" s="159"/>
      <c r="AG154" s="134" t="e">
        <f>VLOOKUP($D154,Mag_Req!$M$2:$N$5,2)+VLOOKUP($E154,Mag_Req!$O$2:$P$3,2)+VLOOKUP(GlobalParameters!$C$12,Mag_Req!$Q$2:$R$4,2)</f>
        <v>#N/A</v>
      </c>
    </row>
    <row r="155" spans="1:33" x14ac:dyDescent="0.25">
      <c r="A155" s="133"/>
      <c r="B155" s="283"/>
      <c r="C155" s="283"/>
      <c r="D155" s="284"/>
      <c r="E155" s="284"/>
      <c r="F155" s="287"/>
      <c r="G155" s="166" t="str">
        <f t="shared" si="13"/>
        <v/>
      </c>
      <c r="H155" s="156" t="str">
        <f>IF(OR($D155="",$E155=""),"",VLOOKUP($AG155,Mag_Req!$A$2:$J$13,5))</f>
        <v/>
      </c>
      <c r="I155" s="287"/>
      <c r="J155" s="166" t="str">
        <f t="shared" si="14"/>
        <v/>
      </c>
      <c r="K155" s="156" t="str">
        <f>IF(OR($D155="",$E155=""),"",VLOOKUP($AG155,Mag_Req!$A$2:$J$13,6))</f>
        <v/>
      </c>
      <c r="L155" s="285"/>
      <c r="M155" s="155" t="str">
        <f t="shared" si="15"/>
        <v/>
      </c>
      <c r="N155" s="156" t="str">
        <f>IF(OR($D155="",$E155=""),"",VLOOKUP($AG155,Mag_Req!$A$2:$J$13,7))</f>
        <v/>
      </c>
      <c r="O155" s="285"/>
      <c r="P155" s="155" t="str">
        <f t="shared" si="16"/>
        <v/>
      </c>
      <c r="Q155" s="156" t="str">
        <f>IF(OR($D155="",$E155=""),"",VLOOKUP($AG155,Mag_Req!$A$2:$J$13,8))</f>
        <v/>
      </c>
      <c r="R155" s="287"/>
      <c r="S155" s="166" t="str">
        <f t="shared" si="17"/>
        <v/>
      </c>
      <c r="T155" s="156" t="str">
        <f>IF(OR($D155="",$E155=""),"",VLOOKUP($AG155,Mag_Req!$A$2:$J$13,9))</f>
        <v/>
      </c>
      <c r="U155" s="157" t="str">
        <f t="shared" si="12"/>
        <v/>
      </c>
      <c r="V155" s="158" t="str">
        <f>IF(OR($D155="",$E155="",GlobalParameters!$C$12=""),"",$AC155)</f>
        <v/>
      </c>
      <c r="W155" s="159"/>
      <c r="X155" s="283"/>
      <c r="Y155" s="283"/>
      <c r="Z155" s="283"/>
      <c r="AA155" s="283"/>
      <c r="AB155" s="283"/>
      <c r="AC155" s="160" t="str">
        <f>IF(OR($D155="",$E155="",$AD155="",GlobalParameters!$C$12=""),"",IF(AND($AG155&gt;=100,$AG155&lt;300),$AD155-VLOOKUP($AG155,Mag_Req!$A$2:$J$13,10),""))</f>
        <v/>
      </c>
      <c r="AD155" s="283"/>
      <c r="AE155" s="283"/>
      <c r="AF155" s="159"/>
      <c r="AG155" s="134" t="e">
        <f>VLOOKUP($D155,Mag_Req!$M$2:$N$5,2)+VLOOKUP($E155,Mag_Req!$O$2:$P$3,2)+VLOOKUP(GlobalParameters!$C$12,Mag_Req!$Q$2:$R$4,2)</f>
        <v>#N/A</v>
      </c>
    </row>
    <row r="156" spans="1:33" x14ac:dyDescent="0.25">
      <c r="A156" s="133"/>
      <c r="B156" s="283"/>
      <c r="C156" s="283"/>
      <c r="D156" s="284"/>
      <c r="E156" s="284"/>
      <c r="F156" s="287"/>
      <c r="G156" s="166" t="str">
        <f t="shared" si="13"/>
        <v/>
      </c>
      <c r="H156" s="156" t="str">
        <f>IF(OR($D156="",$E156=""),"",VLOOKUP($AG156,Mag_Req!$A$2:$J$13,5))</f>
        <v/>
      </c>
      <c r="I156" s="287"/>
      <c r="J156" s="166" t="str">
        <f t="shared" si="14"/>
        <v/>
      </c>
      <c r="K156" s="156" t="str">
        <f>IF(OR($D156="",$E156=""),"",VLOOKUP($AG156,Mag_Req!$A$2:$J$13,6))</f>
        <v/>
      </c>
      <c r="L156" s="285"/>
      <c r="M156" s="155" t="str">
        <f t="shared" si="15"/>
        <v/>
      </c>
      <c r="N156" s="156" t="str">
        <f>IF(OR($D156="",$E156=""),"",VLOOKUP($AG156,Mag_Req!$A$2:$J$13,7))</f>
        <v/>
      </c>
      <c r="O156" s="285"/>
      <c r="P156" s="155" t="str">
        <f t="shared" si="16"/>
        <v/>
      </c>
      <c r="Q156" s="156" t="str">
        <f>IF(OR($D156="",$E156=""),"",VLOOKUP($AG156,Mag_Req!$A$2:$J$13,8))</f>
        <v/>
      </c>
      <c r="R156" s="287"/>
      <c r="S156" s="166" t="str">
        <f t="shared" si="17"/>
        <v/>
      </c>
      <c r="T156" s="156" t="str">
        <f>IF(OR($D156="",$E156=""),"",VLOOKUP($AG156,Mag_Req!$A$2:$J$13,9))</f>
        <v/>
      </c>
      <c r="U156" s="157" t="str">
        <f t="shared" si="12"/>
        <v/>
      </c>
      <c r="V156" s="158" t="str">
        <f>IF(OR($D156="",$E156="",GlobalParameters!$C$12=""),"",$AC156)</f>
        <v/>
      </c>
      <c r="W156" s="159"/>
      <c r="X156" s="283"/>
      <c r="Y156" s="283"/>
      <c r="Z156" s="283"/>
      <c r="AA156" s="283"/>
      <c r="AB156" s="283"/>
      <c r="AC156" s="160" t="str">
        <f>IF(OR($D156="",$E156="",$AD156="",GlobalParameters!$C$12=""),"",IF(AND($AG156&gt;=100,$AG156&lt;300),$AD156-VLOOKUP($AG156,Mag_Req!$A$2:$J$13,10),""))</f>
        <v/>
      </c>
      <c r="AD156" s="283"/>
      <c r="AE156" s="283"/>
      <c r="AF156" s="159"/>
      <c r="AG156" s="134" t="e">
        <f>VLOOKUP($D156,Mag_Req!$M$2:$N$5,2)+VLOOKUP($E156,Mag_Req!$O$2:$P$3,2)+VLOOKUP(GlobalParameters!$C$12,Mag_Req!$Q$2:$R$4,2)</f>
        <v>#N/A</v>
      </c>
    </row>
    <row r="157" spans="1:33" x14ac:dyDescent="0.25">
      <c r="A157" s="133"/>
      <c r="B157" s="283"/>
      <c r="C157" s="283"/>
      <c r="D157" s="284"/>
      <c r="E157" s="284"/>
      <c r="F157" s="287"/>
      <c r="G157" s="166" t="str">
        <f t="shared" si="13"/>
        <v/>
      </c>
      <c r="H157" s="156" t="str">
        <f>IF(OR($D157="",$E157=""),"",VLOOKUP($AG157,Mag_Req!$A$2:$J$13,5))</f>
        <v/>
      </c>
      <c r="I157" s="287"/>
      <c r="J157" s="166" t="str">
        <f t="shared" si="14"/>
        <v/>
      </c>
      <c r="K157" s="156" t="str">
        <f>IF(OR($D157="",$E157=""),"",VLOOKUP($AG157,Mag_Req!$A$2:$J$13,6))</f>
        <v/>
      </c>
      <c r="L157" s="285"/>
      <c r="M157" s="155" t="str">
        <f t="shared" si="15"/>
        <v/>
      </c>
      <c r="N157" s="156" t="str">
        <f>IF(OR($D157="",$E157=""),"",VLOOKUP($AG157,Mag_Req!$A$2:$J$13,7))</f>
        <v/>
      </c>
      <c r="O157" s="285"/>
      <c r="P157" s="155" t="str">
        <f t="shared" si="16"/>
        <v/>
      </c>
      <c r="Q157" s="156" t="str">
        <f>IF(OR($D157="",$E157=""),"",VLOOKUP($AG157,Mag_Req!$A$2:$J$13,8))</f>
        <v/>
      </c>
      <c r="R157" s="287"/>
      <c r="S157" s="166" t="str">
        <f t="shared" si="17"/>
        <v/>
      </c>
      <c r="T157" s="156" t="str">
        <f>IF(OR($D157="",$E157=""),"",VLOOKUP($AG157,Mag_Req!$A$2:$J$13,9))</f>
        <v/>
      </c>
      <c r="U157" s="157" t="str">
        <f t="shared" si="12"/>
        <v/>
      </c>
      <c r="V157" s="158" t="str">
        <f>IF(OR($D157="",$E157="",GlobalParameters!$C$12=""),"",$AC157)</f>
        <v/>
      </c>
      <c r="W157" s="159"/>
      <c r="X157" s="283"/>
      <c r="Y157" s="283"/>
      <c r="Z157" s="283"/>
      <c r="AA157" s="283"/>
      <c r="AB157" s="283"/>
      <c r="AC157" s="160" t="str">
        <f>IF(OR($D157="",$E157="",$AD157="",GlobalParameters!$C$12=""),"",IF(AND($AG157&gt;=100,$AG157&lt;300),$AD157-VLOOKUP($AG157,Mag_Req!$A$2:$J$13,10),""))</f>
        <v/>
      </c>
      <c r="AD157" s="283"/>
      <c r="AE157" s="283"/>
      <c r="AF157" s="159"/>
      <c r="AG157" s="134" t="e">
        <f>VLOOKUP($D157,Mag_Req!$M$2:$N$5,2)+VLOOKUP($E157,Mag_Req!$O$2:$P$3,2)+VLOOKUP(GlobalParameters!$C$12,Mag_Req!$Q$2:$R$4,2)</f>
        <v>#N/A</v>
      </c>
    </row>
    <row r="158" spans="1:33" x14ac:dyDescent="0.25">
      <c r="A158" s="133"/>
      <c r="B158" s="283"/>
      <c r="C158" s="283"/>
      <c r="D158" s="284"/>
      <c r="E158" s="284"/>
      <c r="F158" s="287"/>
      <c r="G158" s="166" t="str">
        <f t="shared" si="13"/>
        <v/>
      </c>
      <c r="H158" s="156" t="str">
        <f>IF(OR($D158="",$E158=""),"",VLOOKUP($AG158,Mag_Req!$A$2:$J$13,5))</f>
        <v/>
      </c>
      <c r="I158" s="287"/>
      <c r="J158" s="166" t="str">
        <f t="shared" si="14"/>
        <v/>
      </c>
      <c r="K158" s="156" t="str">
        <f>IF(OR($D158="",$E158=""),"",VLOOKUP($AG158,Mag_Req!$A$2:$J$13,6))</f>
        <v/>
      </c>
      <c r="L158" s="285"/>
      <c r="M158" s="155" t="str">
        <f t="shared" si="15"/>
        <v/>
      </c>
      <c r="N158" s="156" t="str">
        <f>IF(OR($D158="",$E158=""),"",VLOOKUP($AG158,Mag_Req!$A$2:$J$13,7))</f>
        <v/>
      </c>
      <c r="O158" s="285"/>
      <c r="P158" s="155" t="str">
        <f t="shared" si="16"/>
        <v/>
      </c>
      <c r="Q158" s="156" t="str">
        <f>IF(OR($D158="",$E158=""),"",VLOOKUP($AG158,Mag_Req!$A$2:$J$13,8))</f>
        <v/>
      </c>
      <c r="R158" s="287"/>
      <c r="S158" s="166" t="str">
        <f t="shared" si="17"/>
        <v/>
      </c>
      <c r="T158" s="156" t="str">
        <f>IF(OR($D158="",$E158=""),"",VLOOKUP($AG158,Mag_Req!$A$2:$J$13,9))</f>
        <v/>
      </c>
      <c r="U158" s="157" t="str">
        <f t="shared" si="12"/>
        <v/>
      </c>
      <c r="V158" s="158" t="str">
        <f>IF(OR($D158="",$E158="",GlobalParameters!$C$12=""),"",$AC158)</f>
        <v/>
      </c>
      <c r="W158" s="159"/>
      <c r="X158" s="283"/>
      <c r="Y158" s="283"/>
      <c r="Z158" s="283"/>
      <c r="AA158" s="283"/>
      <c r="AB158" s="283"/>
      <c r="AC158" s="160" t="str">
        <f>IF(OR($D158="",$E158="",$AD158="",GlobalParameters!$C$12=""),"",IF(AND($AG158&gt;=100,$AG158&lt;300),$AD158-VLOOKUP($AG158,Mag_Req!$A$2:$J$13,10),""))</f>
        <v/>
      </c>
      <c r="AD158" s="283"/>
      <c r="AE158" s="283"/>
      <c r="AF158" s="159"/>
      <c r="AG158" s="134" t="e">
        <f>VLOOKUP($D158,Mag_Req!$M$2:$N$5,2)+VLOOKUP($E158,Mag_Req!$O$2:$P$3,2)+VLOOKUP(GlobalParameters!$C$12,Mag_Req!$Q$2:$R$4,2)</f>
        <v>#N/A</v>
      </c>
    </row>
    <row r="159" spans="1:33" x14ac:dyDescent="0.25">
      <c r="A159" s="133"/>
      <c r="B159" s="283"/>
      <c r="C159" s="283"/>
      <c r="D159" s="284"/>
      <c r="E159" s="284"/>
      <c r="F159" s="287"/>
      <c r="G159" s="166" t="str">
        <f t="shared" si="13"/>
        <v/>
      </c>
      <c r="H159" s="156" t="str">
        <f>IF(OR($D159="",$E159=""),"",VLOOKUP($AG159,Mag_Req!$A$2:$J$13,5))</f>
        <v/>
      </c>
      <c r="I159" s="287"/>
      <c r="J159" s="166" t="str">
        <f t="shared" si="14"/>
        <v/>
      </c>
      <c r="K159" s="156" t="str">
        <f>IF(OR($D159="",$E159=""),"",VLOOKUP($AG159,Mag_Req!$A$2:$J$13,6))</f>
        <v/>
      </c>
      <c r="L159" s="285"/>
      <c r="M159" s="155" t="str">
        <f t="shared" si="15"/>
        <v/>
      </c>
      <c r="N159" s="156" t="str">
        <f>IF(OR($D159="",$E159=""),"",VLOOKUP($AG159,Mag_Req!$A$2:$J$13,7))</f>
        <v/>
      </c>
      <c r="O159" s="285"/>
      <c r="P159" s="155" t="str">
        <f t="shared" si="16"/>
        <v/>
      </c>
      <c r="Q159" s="156" t="str">
        <f>IF(OR($D159="",$E159=""),"",VLOOKUP($AG159,Mag_Req!$A$2:$J$13,8))</f>
        <v/>
      </c>
      <c r="R159" s="287"/>
      <c r="S159" s="166" t="str">
        <f t="shared" si="17"/>
        <v/>
      </c>
      <c r="T159" s="156" t="str">
        <f>IF(OR($D159="",$E159=""),"",VLOOKUP($AG159,Mag_Req!$A$2:$J$13,9))</f>
        <v/>
      </c>
      <c r="U159" s="157" t="str">
        <f t="shared" ref="U159:U222" si="18">IF($D159="","",$K$6+AE159)</f>
        <v/>
      </c>
      <c r="V159" s="158" t="str">
        <f>IF(OR($D159="",$E159="",GlobalParameters!$C$12=""),"",$AC159)</f>
        <v/>
      </c>
      <c r="W159" s="159"/>
      <c r="X159" s="283"/>
      <c r="Y159" s="283"/>
      <c r="Z159" s="283"/>
      <c r="AA159" s="283"/>
      <c r="AB159" s="283"/>
      <c r="AC159" s="160" t="str">
        <f>IF(OR($D159="",$E159="",$AD159="",GlobalParameters!$C$12=""),"",IF(AND($AG159&gt;=100,$AG159&lt;300),$AD159-VLOOKUP($AG159,Mag_Req!$A$2:$J$13,10),""))</f>
        <v/>
      </c>
      <c r="AD159" s="283"/>
      <c r="AE159" s="283"/>
      <c r="AF159" s="159"/>
      <c r="AG159" s="134" t="e">
        <f>VLOOKUP($D159,Mag_Req!$M$2:$N$5,2)+VLOOKUP($E159,Mag_Req!$O$2:$P$3,2)+VLOOKUP(GlobalParameters!$C$12,Mag_Req!$Q$2:$R$4,2)</f>
        <v>#N/A</v>
      </c>
    </row>
    <row r="160" spans="1:33" x14ac:dyDescent="0.25">
      <c r="A160" s="133"/>
      <c r="B160" s="283"/>
      <c r="C160" s="283"/>
      <c r="D160" s="284"/>
      <c r="E160" s="284"/>
      <c r="F160" s="287"/>
      <c r="G160" s="166" t="str">
        <f t="shared" si="13"/>
        <v/>
      </c>
      <c r="H160" s="156" t="str">
        <f>IF(OR($D160="",$E160=""),"",VLOOKUP($AG160,Mag_Req!$A$2:$J$13,5))</f>
        <v/>
      </c>
      <c r="I160" s="287"/>
      <c r="J160" s="166" t="str">
        <f t="shared" si="14"/>
        <v/>
      </c>
      <c r="K160" s="156" t="str">
        <f>IF(OR($D160="",$E160=""),"",VLOOKUP($AG160,Mag_Req!$A$2:$J$13,6))</f>
        <v/>
      </c>
      <c r="L160" s="285"/>
      <c r="M160" s="155" t="str">
        <f t="shared" si="15"/>
        <v/>
      </c>
      <c r="N160" s="156" t="str">
        <f>IF(OR($D160="",$E160=""),"",VLOOKUP($AG160,Mag_Req!$A$2:$J$13,7))</f>
        <v/>
      </c>
      <c r="O160" s="285"/>
      <c r="P160" s="155" t="str">
        <f t="shared" si="16"/>
        <v/>
      </c>
      <c r="Q160" s="156" t="str">
        <f>IF(OR($D160="",$E160=""),"",VLOOKUP($AG160,Mag_Req!$A$2:$J$13,8))</f>
        <v/>
      </c>
      <c r="R160" s="287"/>
      <c r="S160" s="166" t="str">
        <f t="shared" si="17"/>
        <v/>
      </c>
      <c r="T160" s="156" t="str">
        <f>IF(OR($D160="",$E160=""),"",VLOOKUP($AG160,Mag_Req!$A$2:$J$13,9))</f>
        <v/>
      </c>
      <c r="U160" s="157" t="str">
        <f t="shared" si="18"/>
        <v/>
      </c>
      <c r="V160" s="158" t="str">
        <f>IF(OR($D160="",$E160="",GlobalParameters!$C$12=""),"",$AC160)</f>
        <v/>
      </c>
      <c r="W160" s="159"/>
      <c r="X160" s="283"/>
      <c r="Y160" s="283"/>
      <c r="Z160" s="283"/>
      <c r="AA160" s="283"/>
      <c r="AB160" s="283"/>
      <c r="AC160" s="160" t="str">
        <f>IF(OR($D160="",$E160="",$AD160="",GlobalParameters!$C$12=""),"",IF(AND($AG160&gt;=100,$AG160&lt;300),$AD160-VLOOKUP($AG160,Mag_Req!$A$2:$J$13,10),""))</f>
        <v/>
      </c>
      <c r="AD160" s="283"/>
      <c r="AE160" s="283"/>
      <c r="AF160" s="159"/>
      <c r="AG160" s="134" t="e">
        <f>VLOOKUP($D160,Mag_Req!$M$2:$N$5,2)+VLOOKUP($E160,Mag_Req!$O$2:$P$3,2)+VLOOKUP(GlobalParameters!$C$12,Mag_Req!$Q$2:$R$4,2)</f>
        <v>#N/A</v>
      </c>
    </row>
    <row r="161" spans="1:33" x14ac:dyDescent="0.25">
      <c r="A161" s="133"/>
      <c r="B161" s="283"/>
      <c r="C161" s="283"/>
      <c r="D161" s="284"/>
      <c r="E161" s="284"/>
      <c r="F161" s="287"/>
      <c r="G161" s="166" t="str">
        <f t="shared" si="13"/>
        <v/>
      </c>
      <c r="H161" s="156" t="str">
        <f>IF(OR($D161="",$E161=""),"",VLOOKUP($AG161,Mag_Req!$A$2:$J$13,5))</f>
        <v/>
      </c>
      <c r="I161" s="287"/>
      <c r="J161" s="166" t="str">
        <f t="shared" si="14"/>
        <v/>
      </c>
      <c r="K161" s="156" t="str">
        <f>IF(OR($D161="",$E161=""),"",VLOOKUP($AG161,Mag_Req!$A$2:$J$13,6))</f>
        <v/>
      </c>
      <c r="L161" s="285"/>
      <c r="M161" s="155" t="str">
        <f t="shared" si="15"/>
        <v/>
      </c>
      <c r="N161" s="156" t="str">
        <f>IF(OR($D161="",$E161=""),"",VLOOKUP($AG161,Mag_Req!$A$2:$J$13,7))</f>
        <v/>
      </c>
      <c r="O161" s="285"/>
      <c r="P161" s="155" t="str">
        <f t="shared" si="16"/>
        <v/>
      </c>
      <c r="Q161" s="156" t="str">
        <f>IF(OR($D161="",$E161=""),"",VLOOKUP($AG161,Mag_Req!$A$2:$J$13,8))</f>
        <v/>
      </c>
      <c r="R161" s="287"/>
      <c r="S161" s="166" t="str">
        <f t="shared" si="17"/>
        <v/>
      </c>
      <c r="T161" s="156" t="str">
        <f>IF(OR($D161="",$E161=""),"",VLOOKUP($AG161,Mag_Req!$A$2:$J$13,9))</f>
        <v/>
      </c>
      <c r="U161" s="157" t="str">
        <f t="shared" si="18"/>
        <v/>
      </c>
      <c r="V161" s="158" t="str">
        <f>IF(OR($D161="",$E161="",GlobalParameters!$C$12=""),"",$AC161)</f>
        <v/>
      </c>
      <c r="W161" s="159"/>
      <c r="X161" s="283"/>
      <c r="Y161" s="283"/>
      <c r="Z161" s="283"/>
      <c r="AA161" s="283"/>
      <c r="AB161" s="283"/>
      <c r="AC161" s="160" t="str">
        <f>IF(OR($D161="",$E161="",$AD161="",GlobalParameters!$C$12=""),"",IF(AND($AG161&gt;=100,$AG161&lt;300),$AD161-VLOOKUP($AG161,Mag_Req!$A$2:$J$13,10),""))</f>
        <v/>
      </c>
      <c r="AD161" s="283"/>
      <c r="AE161" s="283"/>
      <c r="AF161" s="159"/>
      <c r="AG161" s="134" t="e">
        <f>VLOOKUP($D161,Mag_Req!$M$2:$N$5,2)+VLOOKUP($E161,Mag_Req!$O$2:$P$3,2)+VLOOKUP(GlobalParameters!$C$12,Mag_Req!$Q$2:$R$4,2)</f>
        <v>#N/A</v>
      </c>
    </row>
    <row r="162" spans="1:33" x14ac:dyDescent="0.25">
      <c r="A162" s="133"/>
      <c r="B162" s="283"/>
      <c r="C162" s="283"/>
      <c r="D162" s="284"/>
      <c r="E162" s="284"/>
      <c r="F162" s="287"/>
      <c r="G162" s="166" t="str">
        <f t="shared" si="13"/>
        <v/>
      </c>
      <c r="H162" s="156" t="str">
        <f>IF(OR($D162="",$E162=""),"",VLOOKUP($AG162,Mag_Req!$A$2:$J$13,5))</f>
        <v/>
      </c>
      <c r="I162" s="287"/>
      <c r="J162" s="166" t="str">
        <f t="shared" si="14"/>
        <v/>
      </c>
      <c r="K162" s="156" t="str">
        <f>IF(OR($D162="",$E162=""),"",VLOOKUP($AG162,Mag_Req!$A$2:$J$13,6))</f>
        <v/>
      </c>
      <c r="L162" s="285"/>
      <c r="M162" s="155" t="str">
        <f t="shared" si="15"/>
        <v/>
      </c>
      <c r="N162" s="156" t="str">
        <f>IF(OR($D162="",$E162=""),"",VLOOKUP($AG162,Mag_Req!$A$2:$J$13,7))</f>
        <v/>
      </c>
      <c r="O162" s="285"/>
      <c r="P162" s="155" t="str">
        <f t="shared" si="16"/>
        <v/>
      </c>
      <c r="Q162" s="156" t="str">
        <f>IF(OR($D162="",$E162=""),"",VLOOKUP($AG162,Mag_Req!$A$2:$J$13,8))</f>
        <v/>
      </c>
      <c r="R162" s="287"/>
      <c r="S162" s="166" t="str">
        <f t="shared" si="17"/>
        <v/>
      </c>
      <c r="T162" s="156" t="str">
        <f>IF(OR($D162="",$E162=""),"",VLOOKUP($AG162,Mag_Req!$A$2:$J$13,9))</f>
        <v/>
      </c>
      <c r="U162" s="157" t="str">
        <f t="shared" si="18"/>
        <v/>
      </c>
      <c r="V162" s="158" t="str">
        <f>IF(OR($D162="",$E162="",GlobalParameters!$C$12=""),"",$AC162)</f>
        <v/>
      </c>
      <c r="W162" s="159"/>
      <c r="X162" s="283"/>
      <c r="Y162" s="283"/>
      <c r="Z162" s="283"/>
      <c r="AA162" s="283"/>
      <c r="AB162" s="283"/>
      <c r="AC162" s="160" t="str">
        <f>IF(OR($D162="",$E162="",$AD162="",GlobalParameters!$C$12=""),"",IF(AND($AG162&gt;=100,$AG162&lt;300),$AD162-VLOOKUP($AG162,Mag_Req!$A$2:$J$13,10),""))</f>
        <v/>
      </c>
      <c r="AD162" s="283"/>
      <c r="AE162" s="283"/>
      <c r="AF162" s="159"/>
      <c r="AG162" s="134" t="e">
        <f>VLOOKUP($D162,Mag_Req!$M$2:$N$5,2)+VLOOKUP($E162,Mag_Req!$O$2:$P$3,2)+VLOOKUP(GlobalParameters!$C$12,Mag_Req!$Q$2:$R$4,2)</f>
        <v>#N/A</v>
      </c>
    </row>
    <row r="163" spans="1:33" x14ac:dyDescent="0.25">
      <c r="A163" s="133"/>
      <c r="B163" s="283"/>
      <c r="C163" s="283"/>
      <c r="D163" s="284"/>
      <c r="E163" s="284"/>
      <c r="F163" s="287"/>
      <c r="G163" s="166" t="str">
        <f t="shared" si="13"/>
        <v/>
      </c>
      <c r="H163" s="156" t="str">
        <f>IF(OR($D163="",$E163=""),"",VLOOKUP($AG163,Mag_Req!$A$2:$J$13,5))</f>
        <v/>
      </c>
      <c r="I163" s="287"/>
      <c r="J163" s="166" t="str">
        <f t="shared" si="14"/>
        <v/>
      </c>
      <c r="K163" s="156" t="str">
        <f>IF(OR($D163="",$E163=""),"",VLOOKUP($AG163,Mag_Req!$A$2:$J$13,6))</f>
        <v/>
      </c>
      <c r="L163" s="285"/>
      <c r="M163" s="155" t="str">
        <f t="shared" si="15"/>
        <v/>
      </c>
      <c r="N163" s="156" t="str">
        <f>IF(OR($D163="",$E163=""),"",VLOOKUP($AG163,Mag_Req!$A$2:$J$13,7))</f>
        <v/>
      </c>
      <c r="O163" s="285"/>
      <c r="P163" s="155" t="str">
        <f t="shared" si="16"/>
        <v/>
      </c>
      <c r="Q163" s="156" t="str">
        <f>IF(OR($D163="",$E163=""),"",VLOOKUP($AG163,Mag_Req!$A$2:$J$13,8))</f>
        <v/>
      </c>
      <c r="R163" s="287"/>
      <c r="S163" s="166" t="str">
        <f t="shared" si="17"/>
        <v/>
      </c>
      <c r="T163" s="156" t="str">
        <f>IF(OR($D163="",$E163=""),"",VLOOKUP($AG163,Mag_Req!$A$2:$J$13,9))</f>
        <v/>
      </c>
      <c r="U163" s="157" t="str">
        <f t="shared" si="18"/>
        <v/>
      </c>
      <c r="V163" s="158" t="str">
        <f>IF(OR($D163="",$E163="",GlobalParameters!$C$12=""),"",$AC163)</f>
        <v/>
      </c>
      <c r="W163" s="159"/>
      <c r="X163" s="283"/>
      <c r="Y163" s="283"/>
      <c r="Z163" s="283"/>
      <c r="AA163" s="283"/>
      <c r="AB163" s="283"/>
      <c r="AC163" s="160" t="str">
        <f>IF(OR($D163="",$E163="",$AD163="",GlobalParameters!$C$12=""),"",IF(AND($AG163&gt;=100,$AG163&lt;300),$AD163-VLOOKUP($AG163,Mag_Req!$A$2:$J$13,10),""))</f>
        <v/>
      </c>
      <c r="AD163" s="283"/>
      <c r="AE163" s="283"/>
      <c r="AF163" s="159"/>
      <c r="AG163" s="134" t="e">
        <f>VLOOKUP($D163,Mag_Req!$M$2:$N$5,2)+VLOOKUP($E163,Mag_Req!$O$2:$P$3,2)+VLOOKUP(GlobalParameters!$C$12,Mag_Req!$Q$2:$R$4,2)</f>
        <v>#N/A</v>
      </c>
    </row>
    <row r="164" spans="1:33" x14ac:dyDescent="0.25">
      <c r="A164" s="133"/>
      <c r="B164" s="283"/>
      <c r="C164" s="283"/>
      <c r="D164" s="284"/>
      <c r="E164" s="284"/>
      <c r="F164" s="287"/>
      <c r="G164" s="166" t="str">
        <f t="shared" si="13"/>
        <v/>
      </c>
      <c r="H164" s="156" t="str">
        <f>IF(OR($D164="",$E164=""),"",VLOOKUP($AG164,Mag_Req!$A$2:$J$13,5))</f>
        <v/>
      </c>
      <c r="I164" s="287"/>
      <c r="J164" s="166" t="str">
        <f t="shared" si="14"/>
        <v/>
      </c>
      <c r="K164" s="156" t="str">
        <f>IF(OR($D164="",$E164=""),"",VLOOKUP($AG164,Mag_Req!$A$2:$J$13,6))</f>
        <v/>
      </c>
      <c r="L164" s="285"/>
      <c r="M164" s="155" t="str">
        <f t="shared" si="15"/>
        <v/>
      </c>
      <c r="N164" s="156" t="str">
        <f>IF(OR($D164="",$E164=""),"",VLOOKUP($AG164,Mag_Req!$A$2:$J$13,7))</f>
        <v/>
      </c>
      <c r="O164" s="285"/>
      <c r="P164" s="155" t="str">
        <f t="shared" si="16"/>
        <v/>
      </c>
      <c r="Q164" s="156" t="str">
        <f>IF(OR($D164="",$E164=""),"",VLOOKUP($AG164,Mag_Req!$A$2:$J$13,8))</f>
        <v/>
      </c>
      <c r="R164" s="287"/>
      <c r="S164" s="166" t="str">
        <f t="shared" si="17"/>
        <v/>
      </c>
      <c r="T164" s="156" t="str">
        <f>IF(OR($D164="",$E164=""),"",VLOOKUP($AG164,Mag_Req!$A$2:$J$13,9))</f>
        <v/>
      </c>
      <c r="U164" s="157" t="str">
        <f t="shared" si="18"/>
        <v/>
      </c>
      <c r="V164" s="158" t="str">
        <f>IF(OR($D164="",$E164="",GlobalParameters!$C$12=""),"",$AC164)</f>
        <v/>
      </c>
      <c r="W164" s="159"/>
      <c r="X164" s="283"/>
      <c r="Y164" s="283"/>
      <c r="Z164" s="283"/>
      <c r="AA164" s="283"/>
      <c r="AB164" s="283"/>
      <c r="AC164" s="160" t="str">
        <f>IF(OR($D164="",$E164="",$AD164="",GlobalParameters!$C$12=""),"",IF(AND($AG164&gt;=100,$AG164&lt;300),$AD164-VLOOKUP($AG164,Mag_Req!$A$2:$J$13,10),""))</f>
        <v/>
      </c>
      <c r="AD164" s="283"/>
      <c r="AE164" s="283"/>
      <c r="AF164" s="159"/>
      <c r="AG164" s="134" t="e">
        <f>VLOOKUP($D164,Mag_Req!$M$2:$N$5,2)+VLOOKUP($E164,Mag_Req!$O$2:$P$3,2)+VLOOKUP(GlobalParameters!$C$12,Mag_Req!$Q$2:$R$4,2)</f>
        <v>#N/A</v>
      </c>
    </row>
    <row r="165" spans="1:33" x14ac:dyDescent="0.25">
      <c r="A165" s="133"/>
      <c r="B165" s="283"/>
      <c r="C165" s="283"/>
      <c r="D165" s="284"/>
      <c r="E165" s="284"/>
      <c r="F165" s="287"/>
      <c r="G165" s="166" t="str">
        <f t="shared" si="13"/>
        <v/>
      </c>
      <c r="H165" s="156" t="str">
        <f>IF(OR($D165="",$E165=""),"",VLOOKUP($AG165,Mag_Req!$A$2:$J$13,5))</f>
        <v/>
      </c>
      <c r="I165" s="287"/>
      <c r="J165" s="166" t="str">
        <f t="shared" si="14"/>
        <v/>
      </c>
      <c r="K165" s="156" t="str">
        <f>IF(OR($D165="",$E165=""),"",VLOOKUP($AG165,Mag_Req!$A$2:$J$13,6))</f>
        <v/>
      </c>
      <c r="L165" s="285"/>
      <c r="M165" s="155" t="str">
        <f t="shared" si="15"/>
        <v/>
      </c>
      <c r="N165" s="156" t="str">
        <f>IF(OR($D165="",$E165=""),"",VLOOKUP($AG165,Mag_Req!$A$2:$J$13,7))</f>
        <v/>
      </c>
      <c r="O165" s="285"/>
      <c r="P165" s="155" t="str">
        <f t="shared" si="16"/>
        <v/>
      </c>
      <c r="Q165" s="156" t="str">
        <f>IF(OR($D165="",$E165=""),"",VLOOKUP($AG165,Mag_Req!$A$2:$J$13,8))</f>
        <v/>
      </c>
      <c r="R165" s="287"/>
      <c r="S165" s="166" t="str">
        <f t="shared" si="17"/>
        <v/>
      </c>
      <c r="T165" s="156" t="str">
        <f>IF(OR($D165="",$E165=""),"",VLOOKUP($AG165,Mag_Req!$A$2:$J$13,9))</f>
        <v/>
      </c>
      <c r="U165" s="157" t="str">
        <f t="shared" si="18"/>
        <v/>
      </c>
      <c r="V165" s="158" t="str">
        <f>IF(OR($D165="",$E165="",GlobalParameters!$C$12=""),"",$AC165)</f>
        <v/>
      </c>
      <c r="W165" s="159"/>
      <c r="X165" s="283"/>
      <c r="Y165" s="283"/>
      <c r="Z165" s="283"/>
      <c r="AA165" s="283"/>
      <c r="AB165" s="283"/>
      <c r="AC165" s="160" t="str">
        <f>IF(OR($D165="",$E165="",$AD165="",GlobalParameters!$C$12=""),"",IF(AND($AG165&gt;=100,$AG165&lt;300),$AD165-VLOOKUP($AG165,Mag_Req!$A$2:$J$13,10),""))</f>
        <v/>
      </c>
      <c r="AD165" s="283"/>
      <c r="AE165" s="283"/>
      <c r="AF165" s="159"/>
      <c r="AG165" s="134" t="e">
        <f>VLOOKUP($D165,Mag_Req!$M$2:$N$5,2)+VLOOKUP($E165,Mag_Req!$O$2:$P$3,2)+VLOOKUP(GlobalParameters!$C$12,Mag_Req!$Q$2:$R$4,2)</f>
        <v>#N/A</v>
      </c>
    </row>
    <row r="166" spans="1:33" x14ac:dyDescent="0.25">
      <c r="A166" s="133"/>
      <c r="B166" s="283"/>
      <c r="C166" s="283"/>
      <c r="D166" s="284"/>
      <c r="E166" s="284"/>
      <c r="F166" s="287"/>
      <c r="G166" s="166" t="str">
        <f t="shared" si="13"/>
        <v/>
      </c>
      <c r="H166" s="156" t="str">
        <f>IF(OR($D166="",$E166=""),"",VLOOKUP($AG166,Mag_Req!$A$2:$J$13,5))</f>
        <v/>
      </c>
      <c r="I166" s="287"/>
      <c r="J166" s="166" t="str">
        <f t="shared" si="14"/>
        <v/>
      </c>
      <c r="K166" s="156" t="str">
        <f>IF(OR($D166="",$E166=""),"",VLOOKUP($AG166,Mag_Req!$A$2:$J$13,6))</f>
        <v/>
      </c>
      <c r="L166" s="285"/>
      <c r="M166" s="155" t="str">
        <f t="shared" si="15"/>
        <v/>
      </c>
      <c r="N166" s="156" t="str">
        <f>IF(OR($D166="",$E166=""),"",VLOOKUP($AG166,Mag_Req!$A$2:$J$13,7))</f>
        <v/>
      </c>
      <c r="O166" s="285"/>
      <c r="P166" s="155" t="str">
        <f t="shared" si="16"/>
        <v/>
      </c>
      <c r="Q166" s="156" t="str">
        <f>IF(OR($D166="",$E166=""),"",VLOOKUP($AG166,Mag_Req!$A$2:$J$13,8))</f>
        <v/>
      </c>
      <c r="R166" s="287"/>
      <c r="S166" s="166" t="str">
        <f t="shared" si="17"/>
        <v/>
      </c>
      <c r="T166" s="156" t="str">
        <f>IF(OR($D166="",$E166=""),"",VLOOKUP($AG166,Mag_Req!$A$2:$J$13,9))</f>
        <v/>
      </c>
      <c r="U166" s="157" t="str">
        <f t="shared" si="18"/>
        <v/>
      </c>
      <c r="V166" s="158" t="str">
        <f>IF(OR($D166="",$E166="",GlobalParameters!$C$12=""),"",$AC166)</f>
        <v/>
      </c>
      <c r="W166" s="159"/>
      <c r="X166" s="283"/>
      <c r="Y166" s="283"/>
      <c r="Z166" s="283"/>
      <c r="AA166" s="283"/>
      <c r="AB166" s="283"/>
      <c r="AC166" s="160" t="str">
        <f>IF(OR($D166="",$E166="",$AD166="",GlobalParameters!$C$12=""),"",IF(AND($AG166&gt;=100,$AG166&lt;300),$AD166-VLOOKUP($AG166,Mag_Req!$A$2:$J$13,10),""))</f>
        <v/>
      </c>
      <c r="AD166" s="283"/>
      <c r="AE166" s="283"/>
      <c r="AF166" s="159"/>
      <c r="AG166" s="134" t="e">
        <f>VLOOKUP($D166,Mag_Req!$M$2:$N$5,2)+VLOOKUP($E166,Mag_Req!$O$2:$P$3,2)+VLOOKUP(GlobalParameters!$C$12,Mag_Req!$Q$2:$R$4,2)</f>
        <v>#N/A</v>
      </c>
    </row>
    <row r="167" spans="1:33" x14ac:dyDescent="0.25">
      <c r="A167" s="133"/>
      <c r="B167" s="283"/>
      <c r="C167" s="283"/>
      <c r="D167" s="284"/>
      <c r="E167" s="284"/>
      <c r="F167" s="287"/>
      <c r="G167" s="166" t="str">
        <f t="shared" si="13"/>
        <v/>
      </c>
      <c r="H167" s="156" t="str">
        <f>IF(OR($D167="",$E167=""),"",VLOOKUP($AG167,Mag_Req!$A$2:$J$13,5))</f>
        <v/>
      </c>
      <c r="I167" s="287"/>
      <c r="J167" s="166" t="str">
        <f t="shared" si="14"/>
        <v/>
      </c>
      <c r="K167" s="156" t="str">
        <f>IF(OR($D167="",$E167=""),"",VLOOKUP($AG167,Mag_Req!$A$2:$J$13,6))</f>
        <v/>
      </c>
      <c r="L167" s="285"/>
      <c r="M167" s="155" t="str">
        <f t="shared" si="15"/>
        <v/>
      </c>
      <c r="N167" s="156" t="str">
        <f>IF(OR($D167="",$E167=""),"",VLOOKUP($AG167,Mag_Req!$A$2:$J$13,7))</f>
        <v/>
      </c>
      <c r="O167" s="285"/>
      <c r="P167" s="155" t="str">
        <f t="shared" si="16"/>
        <v/>
      </c>
      <c r="Q167" s="156" t="str">
        <f>IF(OR($D167="",$E167=""),"",VLOOKUP($AG167,Mag_Req!$A$2:$J$13,8))</f>
        <v/>
      </c>
      <c r="R167" s="287"/>
      <c r="S167" s="166" t="str">
        <f t="shared" si="17"/>
        <v/>
      </c>
      <c r="T167" s="156" t="str">
        <f>IF(OR($D167="",$E167=""),"",VLOOKUP($AG167,Mag_Req!$A$2:$J$13,9))</f>
        <v/>
      </c>
      <c r="U167" s="157" t="str">
        <f t="shared" si="18"/>
        <v/>
      </c>
      <c r="V167" s="158" t="str">
        <f>IF(OR($D167="",$E167="",GlobalParameters!$C$12=""),"",$AC167)</f>
        <v/>
      </c>
      <c r="W167" s="159"/>
      <c r="X167" s="283"/>
      <c r="Y167" s="283"/>
      <c r="Z167" s="283"/>
      <c r="AA167" s="283"/>
      <c r="AB167" s="283"/>
      <c r="AC167" s="160" t="str">
        <f>IF(OR($D167="",$E167="",$AD167="",GlobalParameters!$C$12=""),"",IF(AND($AG167&gt;=100,$AG167&lt;300),$AD167-VLOOKUP($AG167,Mag_Req!$A$2:$J$13,10),""))</f>
        <v/>
      </c>
      <c r="AD167" s="283"/>
      <c r="AE167" s="283"/>
      <c r="AF167" s="159"/>
      <c r="AG167" s="134" t="e">
        <f>VLOOKUP($D167,Mag_Req!$M$2:$N$5,2)+VLOOKUP($E167,Mag_Req!$O$2:$P$3,2)+VLOOKUP(GlobalParameters!$C$12,Mag_Req!$Q$2:$R$4,2)</f>
        <v>#N/A</v>
      </c>
    </row>
    <row r="168" spans="1:33" x14ac:dyDescent="0.25">
      <c r="A168" s="133"/>
      <c r="B168" s="283"/>
      <c r="C168" s="283"/>
      <c r="D168" s="284"/>
      <c r="E168" s="284"/>
      <c r="F168" s="287"/>
      <c r="G168" s="166" t="str">
        <f t="shared" si="13"/>
        <v/>
      </c>
      <c r="H168" s="156" t="str">
        <f>IF(OR($D168="",$E168=""),"",VLOOKUP($AG168,Mag_Req!$A$2:$J$13,5))</f>
        <v/>
      </c>
      <c r="I168" s="287"/>
      <c r="J168" s="166" t="str">
        <f t="shared" si="14"/>
        <v/>
      </c>
      <c r="K168" s="156" t="str">
        <f>IF(OR($D168="",$E168=""),"",VLOOKUP($AG168,Mag_Req!$A$2:$J$13,6))</f>
        <v/>
      </c>
      <c r="L168" s="285"/>
      <c r="M168" s="155" t="str">
        <f t="shared" si="15"/>
        <v/>
      </c>
      <c r="N168" s="156" t="str">
        <f>IF(OR($D168="",$E168=""),"",VLOOKUP($AG168,Mag_Req!$A$2:$J$13,7))</f>
        <v/>
      </c>
      <c r="O168" s="285"/>
      <c r="P168" s="155" t="str">
        <f t="shared" si="16"/>
        <v/>
      </c>
      <c r="Q168" s="156" t="str">
        <f>IF(OR($D168="",$E168=""),"",VLOOKUP($AG168,Mag_Req!$A$2:$J$13,8))</f>
        <v/>
      </c>
      <c r="R168" s="287"/>
      <c r="S168" s="166" t="str">
        <f t="shared" si="17"/>
        <v/>
      </c>
      <c r="T168" s="156" t="str">
        <f>IF(OR($D168="",$E168=""),"",VLOOKUP($AG168,Mag_Req!$A$2:$J$13,9))</f>
        <v/>
      </c>
      <c r="U168" s="157" t="str">
        <f t="shared" si="18"/>
        <v/>
      </c>
      <c r="V168" s="158" t="str">
        <f>IF(OR($D168="",$E168="",GlobalParameters!$C$12=""),"",$AC168)</f>
        <v/>
      </c>
      <c r="W168" s="159"/>
      <c r="X168" s="283"/>
      <c r="Y168" s="283"/>
      <c r="Z168" s="283"/>
      <c r="AA168" s="283"/>
      <c r="AB168" s="283"/>
      <c r="AC168" s="160" t="str">
        <f>IF(OR($D168="",$E168="",$AD168="",GlobalParameters!$C$12=""),"",IF(AND($AG168&gt;=100,$AG168&lt;300),$AD168-VLOOKUP($AG168,Mag_Req!$A$2:$J$13,10),""))</f>
        <v/>
      </c>
      <c r="AD168" s="283"/>
      <c r="AE168" s="283"/>
      <c r="AF168" s="159"/>
      <c r="AG168" s="134" t="e">
        <f>VLOOKUP($D168,Mag_Req!$M$2:$N$5,2)+VLOOKUP($E168,Mag_Req!$O$2:$P$3,2)+VLOOKUP(GlobalParameters!$C$12,Mag_Req!$Q$2:$R$4,2)</f>
        <v>#N/A</v>
      </c>
    </row>
    <row r="169" spans="1:33" x14ac:dyDescent="0.25">
      <c r="A169" s="133"/>
      <c r="B169" s="283"/>
      <c r="C169" s="283"/>
      <c r="D169" s="284"/>
      <c r="E169" s="284"/>
      <c r="F169" s="287"/>
      <c r="G169" s="166" t="str">
        <f t="shared" si="13"/>
        <v/>
      </c>
      <c r="H169" s="156" t="str">
        <f>IF(OR($D169="",$E169=""),"",VLOOKUP($AG169,Mag_Req!$A$2:$J$13,5))</f>
        <v/>
      </c>
      <c r="I169" s="287"/>
      <c r="J169" s="166" t="str">
        <f t="shared" si="14"/>
        <v/>
      </c>
      <c r="K169" s="156" t="str">
        <f>IF(OR($D169="",$E169=""),"",VLOOKUP($AG169,Mag_Req!$A$2:$J$13,6))</f>
        <v/>
      </c>
      <c r="L169" s="285"/>
      <c r="M169" s="155" t="str">
        <f t="shared" si="15"/>
        <v/>
      </c>
      <c r="N169" s="156" t="str">
        <f>IF(OR($D169="",$E169=""),"",VLOOKUP($AG169,Mag_Req!$A$2:$J$13,7))</f>
        <v/>
      </c>
      <c r="O169" s="285"/>
      <c r="P169" s="155" t="str">
        <f t="shared" si="16"/>
        <v/>
      </c>
      <c r="Q169" s="156" t="str">
        <f>IF(OR($D169="",$E169=""),"",VLOOKUP($AG169,Mag_Req!$A$2:$J$13,8))</f>
        <v/>
      </c>
      <c r="R169" s="287"/>
      <c r="S169" s="166" t="str">
        <f t="shared" si="17"/>
        <v/>
      </c>
      <c r="T169" s="156" t="str">
        <f>IF(OR($D169="",$E169=""),"",VLOOKUP($AG169,Mag_Req!$A$2:$J$13,9))</f>
        <v/>
      </c>
      <c r="U169" s="157" t="str">
        <f t="shared" si="18"/>
        <v/>
      </c>
      <c r="V169" s="158" t="str">
        <f>IF(OR($D169="",$E169="",GlobalParameters!$C$12=""),"",$AC169)</f>
        <v/>
      </c>
      <c r="W169" s="159"/>
      <c r="X169" s="283"/>
      <c r="Y169" s="283"/>
      <c r="Z169" s="283"/>
      <c r="AA169" s="283"/>
      <c r="AB169" s="283"/>
      <c r="AC169" s="160" t="str">
        <f>IF(OR($D169="",$E169="",$AD169="",GlobalParameters!$C$12=""),"",IF(AND($AG169&gt;=100,$AG169&lt;300),$AD169-VLOOKUP($AG169,Mag_Req!$A$2:$J$13,10),""))</f>
        <v/>
      </c>
      <c r="AD169" s="283"/>
      <c r="AE169" s="283"/>
      <c r="AF169" s="159"/>
      <c r="AG169" s="134" t="e">
        <f>VLOOKUP($D169,Mag_Req!$M$2:$N$5,2)+VLOOKUP($E169,Mag_Req!$O$2:$P$3,2)+VLOOKUP(GlobalParameters!$C$12,Mag_Req!$Q$2:$R$4,2)</f>
        <v>#N/A</v>
      </c>
    </row>
    <row r="170" spans="1:33" x14ac:dyDescent="0.25">
      <c r="A170" s="133"/>
      <c r="B170" s="283"/>
      <c r="C170" s="283"/>
      <c r="D170" s="284"/>
      <c r="E170" s="284"/>
      <c r="F170" s="287"/>
      <c r="G170" s="166" t="str">
        <f t="shared" si="13"/>
        <v/>
      </c>
      <c r="H170" s="156" t="str">
        <f>IF(OR($D170="",$E170=""),"",VLOOKUP($AG170,Mag_Req!$A$2:$J$13,5))</f>
        <v/>
      </c>
      <c r="I170" s="287"/>
      <c r="J170" s="166" t="str">
        <f t="shared" si="14"/>
        <v/>
      </c>
      <c r="K170" s="156" t="str">
        <f>IF(OR($D170="",$E170=""),"",VLOOKUP($AG170,Mag_Req!$A$2:$J$13,6))</f>
        <v/>
      </c>
      <c r="L170" s="285"/>
      <c r="M170" s="155" t="str">
        <f t="shared" si="15"/>
        <v/>
      </c>
      <c r="N170" s="156" t="str">
        <f>IF(OR($D170="",$E170=""),"",VLOOKUP($AG170,Mag_Req!$A$2:$J$13,7))</f>
        <v/>
      </c>
      <c r="O170" s="285"/>
      <c r="P170" s="155" t="str">
        <f t="shared" si="16"/>
        <v/>
      </c>
      <c r="Q170" s="156" t="str">
        <f>IF(OR($D170="",$E170=""),"",VLOOKUP($AG170,Mag_Req!$A$2:$J$13,8))</f>
        <v/>
      </c>
      <c r="R170" s="287"/>
      <c r="S170" s="166" t="str">
        <f t="shared" si="17"/>
        <v/>
      </c>
      <c r="T170" s="156" t="str">
        <f>IF(OR($D170="",$E170=""),"",VLOOKUP($AG170,Mag_Req!$A$2:$J$13,9))</f>
        <v/>
      </c>
      <c r="U170" s="157" t="str">
        <f t="shared" si="18"/>
        <v/>
      </c>
      <c r="V170" s="158" t="str">
        <f>IF(OR($D170="",$E170="",GlobalParameters!$C$12=""),"",$AC170)</f>
        <v/>
      </c>
      <c r="W170" s="159"/>
      <c r="X170" s="283"/>
      <c r="Y170" s="283"/>
      <c r="Z170" s="283"/>
      <c r="AA170" s="283"/>
      <c r="AB170" s="283"/>
      <c r="AC170" s="160" t="str">
        <f>IF(OR($D170="",$E170="",$AD170="",GlobalParameters!$C$12=""),"",IF(AND($AG170&gt;=100,$AG170&lt;300),$AD170-VLOOKUP($AG170,Mag_Req!$A$2:$J$13,10),""))</f>
        <v/>
      </c>
      <c r="AD170" s="283"/>
      <c r="AE170" s="283"/>
      <c r="AF170" s="159"/>
      <c r="AG170" s="134" t="e">
        <f>VLOOKUP($D170,Mag_Req!$M$2:$N$5,2)+VLOOKUP($E170,Mag_Req!$O$2:$P$3,2)+VLOOKUP(GlobalParameters!$C$12,Mag_Req!$Q$2:$R$4,2)</f>
        <v>#N/A</v>
      </c>
    </row>
    <row r="171" spans="1:33" x14ac:dyDescent="0.25">
      <c r="A171" s="133"/>
      <c r="B171" s="283"/>
      <c r="C171" s="283"/>
      <c r="D171" s="284"/>
      <c r="E171" s="284"/>
      <c r="F171" s="287"/>
      <c r="G171" s="166" t="str">
        <f t="shared" si="13"/>
        <v/>
      </c>
      <c r="H171" s="156" t="str">
        <f>IF(OR($D171="",$E171=""),"",VLOOKUP($AG171,Mag_Req!$A$2:$J$13,5))</f>
        <v/>
      </c>
      <c r="I171" s="287"/>
      <c r="J171" s="166" t="str">
        <f t="shared" si="14"/>
        <v/>
      </c>
      <c r="K171" s="156" t="str">
        <f>IF(OR($D171="",$E171=""),"",VLOOKUP($AG171,Mag_Req!$A$2:$J$13,6))</f>
        <v/>
      </c>
      <c r="L171" s="285"/>
      <c r="M171" s="155" t="str">
        <f t="shared" si="15"/>
        <v/>
      </c>
      <c r="N171" s="156" t="str">
        <f>IF(OR($D171="",$E171=""),"",VLOOKUP($AG171,Mag_Req!$A$2:$J$13,7))</f>
        <v/>
      </c>
      <c r="O171" s="285"/>
      <c r="P171" s="155" t="str">
        <f t="shared" si="16"/>
        <v/>
      </c>
      <c r="Q171" s="156" t="str">
        <f>IF(OR($D171="",$E171=""),"",VLOOKUP($AG171,Mag_Req!$A$2:$J$13,8))</f>
        <v/>
      </c>
      <c r="R171" s="287"/>
      <c r="S171" s="166" t="str">
        <f t="shared" si="17"/>
        <v/>
      </c>
      <c r="T171" s="156" t="str">
        <f>IF(OR($D171="",$E171=""),"",VLOOKUP($AG171,Mag_Req!$A$2:$J$13,9))</f>
        <v/>
      </c>
      <c r="U171" s="157" t="str">
        <f t="shared" si="18"/>
        <v/>
      </c>
      <c r="V171" s="158" t="str">
        <f>IF(OR($D171="",$E171="",GlobalParameters!$C$12=""),"",$AC171)</f>
        <v/>
      </c>
      <c r="W171" s="159"/>
      <c r="X171" s="283"/>
      <c r="Y171" s="283"/>
      <c r="Z171" s="283"/>
      <c r="AA171" s="283"/>
      <c r="AB171" s="283"/>
      <c r="AC171" s="160" t="str">
        <f>IF(OR($D171="",$E171="",$AD171="",GlobalParameters!$C$12=""),"",IF(AND($AG171&gt;=100,$AG171&lt;300),$AD171-VLOOKUP($AG171,Mag_Req!$A$2:$J$13,10),""))</f>
        <v/>
      </c>
      <c r="AD171" s="283"/>
      <c r="AE171" s="283"/>
      <c r="AF171" s="159"/>
      <c r="AG171" s="134" t="e">
        <f>VLOOKUP($D171,Mag_Req!$M$2:$N$5,2)+VLOOKUP($E171,Mag_Req!$O$2:$P$3,2)+VLOOKUP(GlobalParameters!$C$12,Mag_Req!$Q$2:$R$4,2)</f>
        <v>#N/A</v>
      </c>
    </row>
    <row r="172" spans="1:33" x14ac:dyDescent="0.25">
      <c r="A172" s="133"/>
      <c r="B172" s="283"/>
      <c r="C172" s="283"/>
      <c r="D172" s="284"/>
      <c r="E172" s="284"/>
      <c r="F172" s="287"/>
      <c r="G172" s="166" t="str">
        <f t="shared" si="13"/>
        <v/>
      </c>
      <c r="H172" s="156" t="str">
        <f>IF(OR($D172="",$E172=""),"",VLOOKUP($AG172,Mag_Req!$A$2:$J$13,5))</f>
        <v/>
      </c>
      <c r="I172" s="287"/>
      <c r="J172" s="166" t="str">
        <f t="shared" si="14"/>
        <v/>
      </c>
      <c r="K172" s="156" t="str">
        <f>IF(OR($D172="",$E172=""),"",VLOOKUP($AG172,Mag_Req!$A$2:$J$13,6))</f>
        <v/>
      </c>
      <c r="L172" s="285"/>
      <c r="M172" s="155" t="str">
        <f t="shared" si="15"/>
        <v/>
      </c>
      <c r="N172" s="156" t="str">
        <f>IF(OR($D172="",$E172=""),"",VLOOKUP($AG172,Mag_Req!$A$2:$J$13,7))</f>
        <v/>
      </c>
      <c r="O172" s="285"/>
      <c r="P172" s="155" t="str">
        <f t="shared" si="16"/>
        <v/>
      </c>
      <c r="Q172" s="156" t="str">
        <f>IF(OR($D172="",$E172=""),"",VLOOKUP($AG172,Mag_Req!$A$2:$J$13,8))</f>
        <v/>
      </c>
      <c r="R172" s="287"/>
      <c r="S172" s="166" t="str">
        <f t="shared" si="17"/>
        <v/>
      </c>
      <c r="T172" s="156" t="str">
        <f>IF(OR($D172="",$E172=""),"",VLOOKUP($AG172,Mag_Req!$A$2:$J$13,9))</f>
        <v/>
      </c>
      <c r="U172" s="157" t="str">
        <f t="shared" si="18"/>
        <v/>
      </c>
      <c r="V172" s="158" t="str">
        <f>IF(OR($D172="",$E172="",GlobalParameters!$C$12=""),"",$AC172)</f>
        <v/>
      </c>
      <c r="W172" s="159"/>
      <c r="X172" s="283"/>
      <c r="Y172" s="283"/>
      <c r="Z172" s="283"/>
      <c r="AA172" s="283"/>
      <c r="AB172" s="283"/>
      <c r="AC172" s="160" t="str">
        <f>IF(OR($D172="",$E172="",$AD172="",GlobalParameters!$C$12=""),"",IF(AND($AG172&gt;=100,$AG172&lt;300),$AD172-VLOOKUP($AG172,Mag_Req!$A$2:$J$13,10),""))</f>
        <v/>
      </c>
      <c r="AD172" s="283"/>
      <c r="AE172" s="283"/>
      <c r="AF172" s="159"/>
      <c r="AG172" s="134" t="e">
        <f>VLOOKUP($D172,Mag_Req!$M$2:$N$5,2)+VLOOKUP($E172,Mag_Req!$O$2:$P$3,2)+VLOOKUP(GlobalParameters!$C$12,Mag_Req!$Q$2:$R$4,2)</f>
        <v>#N/A</v>
      </c>
    </row>
    <row r="173" spans="1:33" x14ac:dyDescent="0.25">
      <c r="A173" s="133"/>
      <c r="B173" s="283"/>
      <c r="C173" s="283"/>
      <c r="D173" s="284"/>
      <c r="E173" s="284"/>
      <c r="F173" s="287"/>
      <c r="G173" s="166" t="str">
        <f t="shared" si="13"/>
        <v/>
      </c>
      <c r="H173" s="156" t="str">
        <f>IF(OR($D173="",$E173=""),"",VLOOKUP($AG173,Mag_Req!$A$2:$J$13,5))</f>
        <v/>
      </c>
      <c r="I173" s="287"/>
      <c r="J173" s="166" t="str">
        <f t="shared" si="14"/>
        <v/>
      </c>
      <c r="K173" s="156" t="str">
        <f>IF(OR($D173="",$E173=""),"",VLOOKUP($AG173,Mag_Req!$A$2:$J$13,6))</f>
        <v/>
      </c>
      <c r="L173" s="285"/>
      <c r="M173" s="155" t="str">
        <f t="shared" si="15"/>
        <v/>
      </c>
      <c r="N173" s="156" t="str">
        <f>IF(OR($D173="",$E173=""),"",VLOOKUP($AG173,Mag_Req!$A$2:$J$13,7))</f>
        <v/>
      </c>
      <c r="O173" s="285"/>
      <c r="P173" s="155" t="str">
        <f t="shared" si="16"/>
        <v/>
      </c>
      <c r="Q173" s="156" t="str">
        <f>IF(OR($D173="",$E173=""),"",VLOOKUP($AG173,Mag_Req!$A$2:$J$13,8))</f>
        <v/>
      </c>
      <c r="R173" s="287"/>
      <c r="S173" s="166" t="str">
        <f t="shared" si="17"/>
        <v/>
      </c>
      <c r="T173" s="156" t="str">
        <f>IF(OR($D173="",$E173=""),"",VLOOKUP($AG173,Mag_Req!$A$2:$J$13,9))</f>
        <v/>
      </c>
      <c r="U173" s="157" t="str">
        <f t="shared" si="18"/>
        <v/>
      </c>
      <c r="V173" s="158" t="str">
        <f>IF(OR($D173="",$E173="",GlobalParameters!$C$12=""),"",$AC173)</f>
        <v/>
      </c>
      <c r="W173" s="159"/>
      <c r="X173" s="283"/>
      <c r="Y173" s="283"/>
      <c r="Z173" s="283"/>
      <c r="AA173" s="283"/>
      <c r="AB173" s="283"/>
      <c r="AC173" s="160" t="str">
        <f>IF(OR($D173="",$E173="",$AD173="",GlobalParameters!$C$12=""),"",IF(AND($AG173&gt;=100,$AG173&lt;300),$AD173-VLOOKUP($AG173,Mag_Req!$A$2:$J$13,10),""))</f>
        <v/>
      </c>
      <c r="AD173" s="283"/>
      <c r="AE173" s="283"/>
      <c r="AF173" s="159"/>
      <c r="AG173" s="134" t="e">
        <f>VLOOKUP($D173,Mag_Req!$M$2:$N$5,2)+VLOOKUP($E173,Mag_Req!$O$2:$P$3,2)+VLOOKUP(GlobalParameters!$C$12,Mag_Req!$Q$2:$R$4,2)</f>
        <v>#N/A</v>
      </c>
    </row>
    <row r="174" spans="1:33" x14ac:dyDescent="0.25">
      <c r="A174" s="133"/>
      <c r="B174" s="283"/>
      <c r="C174" s="283"/>
      <c r="D174" s="284"/>
      <c r="E174" s="284"/>
      <c r="F174" s="287"/>
      <c r="G174" s="166" t="str">
        <f t="shared" si="13"/>
        <v/>
      </c>
      <c r="H174" s="156" t="str">
        <f>IF(OR($D174="",$E174=""),"",VLOOKUP($AG174,Mag_Req!$A$2:$J$13,5))</f>
        <v/>
      </c>
      <c r="I174" s="287"/>
      <c r="J174" s="166" t="str">
        <f t="shared" si="14"/>
        <v/>
      </c>
      <c r="K174" s="156" t="str">
        <f>IF(OR($D174="",$E174=""),"",VLOOKUP($AG174,Mag_Req!$A$2:$J$13,6))</f>
        <v/>
      </c>
      <c r="L174" s="285"/>
      <c r="M174" s="155" t="str">
        <f t="shared" si="15"/>
        <v/>
      </c>
      <c r="N174" s="156" t="str">
        <f>IF(OR($D174="",$E174=""),"",VLOOKUP($AG174,Mag_Req!$A$2:$J$13,7))</f>
        <v/>
      </c>
      <c r="O174" s="285"/>
      <c r="P174" s="155" t="str">
        <f t="shared" si="16"/>
        <v/>
      </c>
      <c r="Q174" s="156" t="str">
        <f>IF(OR($D174="",$E174=""),"",VLOOKUP($AG174,Mag_Req!$A$2:$J$13,8))</f>
        <v/>
      </c>
      <c r="R174" s="287"/>
      <c r="S174" s="166" t="str">
        <f t="shared" si="17"/>
        <v/>
      </c>
      <c r="T174" s="156" t="str">
        <f>IF(OR($D174="",$E174=""),"",VLOOKUP($AG174,Mag_Req!$A$2:$J$13,9))</f>
        <v/>
      </c>
      <c r="U174" s="157" t="str">
        <f t="shared" si="18"/>
        <v/>
      </c>
      <c r="V174" s="158" t="str">
        <f>IF(OR($D174="",$E174="",GlobalParameters!$C$12=""),"",$AC174)</f>
        <v/>
      </c>
      <c r="W174" s="159"/>
      <c r="X174" s="283"/>
      <c r="Y174" s="283"/>
      <c r="Z174" s="283"/>
      <c r="AA174" s="283"/>
      <c r="AB174" s="283"/>
      <c r="AC174" s="160" t="str">
        <f>IF(OR($D174="",$E174="",$AD174="",GlobalParameters!$C$12=""),"",IF(AND($AG174&gt;=100,$AG174&lt;300),$AD174-VLOOKUP($AG174,Mag_Req!$A$2:$J$13,10),""))</f>
        <v/>
      </c>
      <c r="AD174" s="283"/>
      <c r="AE174" s="283"/>
      <c r="AF174" s="159"/>
      <c r="AG174" s="134" t="e">
        <f>VLOOKUP($D174,Mag_Req!$M$2:$N$5,2)+VLOOKUP($E174,Mag_Req!$O$2:$P$3,2)+VLOOKUP(GlobalParameters!$C$12,Mag_Req!$Q$2:$R$4,2)</f>
        <v>#N/A</v>
      </c>
    </row>
    <row r="175" spans="1:33" x14ac:dyDescent="0.25">
      <c r="A175" s="133"/>
      <c r="B175" s="283"/>
      <c r="C175" s="283"/>
      <c r="D175" s="284"/>
      <c r="E175" s="284"/>
      <c r="F175" s="287"/>
      <c r="G175" s="166" t="str">
        <f t="shared" si="13"/>
        <v/>
      </c>
      <c r="H175" s="156" t="str">
        <f>IF(OR($D175="",$E175=""),"",VLOOKUP($AG175,Mag_Req!$A$2:$J$13,5))</f>
        <v/>
      </c>
      <c r="I175" s="287"/>
      <c r="J175" s="166" t="str">
        <f t="shared" si="14"/>
        <v/>
      </c>
      <c r="K175" s="156" t="str">
        <f>IF(OR($D175="",$E175=""),"",VLOOKUP($AG175,Mag_Req!$A$2:$J$13,6))</f>
        <v/>
      </c>
      <c r="L175" s="285"/>
      <c r="M175" s="155" t="str">
        <f t="shared" si="15"/>
        <v/>
      </c>
      <c r="N175" s="156" t="str">
        <f>IF(OR($D175="",$E175=""),"",VLOOKUP($AG175,Mag_Req!$A$2:$J$13,7))</f>
        <v/>
      </c>
      <c r="O175" s="285"/>
      <c r="P175" s="155" t="str">
        <f t="shared" si="16"/>
        <v/>
      </c>
      <c r="Q175" s="156" t="str">
        <f>IF(OR($D175="",$E175=""),"",VLOOKUP($AG175,Mag_Req!$A$2:$J$13,8))</f>
        <v/>
      </c>
      <c r="R175" s="287"/>
      <c r="S175" s="166" t="str">
        <f t="shared" si="17"/>
        <v/>
      </c>
      <c r="T175" s="156" t="str">
        <f>IF(OR($D175="",$E175=""),"",VLOOKUP($AG175,Mag_Req!$A$2:$J$13,9))</f>
        <v/>
      </c>
      <c r="U175" s="157" t="str">
        <f t="shared" si="18"/>
        <v/>
      </c>
      <c r="V175" s="158" t="str">
        <f>IF(OR($D175="",$E175="",GlobalParameters!$C$12=""),"",$AC175)</f>
        <v/>
      </c>
      <c r="W175" s="159"/>
      <c r="X175" s="283"/>
      <c r="Y175" s="283"/>
      <c r="Z175" s="283"/>
      <c r="AA175" s="283"/>
      <c r="AB175" s="283"/>
      <c r="AC175" s="160" t="str">
        <f>IF(OR($D175="",$E175="",$AD175="",GlobalParameters!$C$12=""),"",IF(AND($AG175&gt;=100,$AG175&lt;300),$AD175-VLOOKUP($AG175,Mag_Req!$A$2:$J$13,10),""))</f>
        <v/>
      </c>
      <c r="AD175" s="283"/>
      <c r="AE175" s="283"/>
      <c r="AF175" s="159"/>
      <c r="AG175" s="134" t="e">
        <f>VLOOKUP($D175,Mag_Req!$M$2:$N$5,2)+VLOOKUP($E175,Mag_Req!$O$2:$P$3,2)+VLOOKUP(GlobalParameters!$C$12,Mag_Req!$Q$2:$R$4,2)</f>
        <v>#N/A</v>
      </c>
    </row>
    <row r="176" spans="1:33" x14ac:dyDescent="0.25">
      <c r="A176" s="133"/>
      <c r="B176" s="283"/>
      <c r="C176" s="283"/>
      <c r="D176" s="284"/>
      <c r="E176" s="284"/>
      <c r="F176" s="287"/>
      <c r="G176" s="166" t="str">
        <f t="shared" si="13"/>
        <v/>
      </c>
      <c r="H176" s="156" t="str">
        <f>IF(OR($D176="",$E176=""),"",VLOOKUP($AG176,Mag_Req!$A$2:$J$13,5))</f>
        <v/>
      </c>
      <c r="I176" s="287"/>
      <c r="J176" s="166" t="str">
        <f t="shared" si="14"/>
        <v/>
      </c>
      <c r="K176" s="156" t="str">
        <f>IF(OR($D176="",$E176=""),"",VLOOKUP($AG176,Mag_Req!$A$2:$J$13,6))</f>
        <v/>
      </c>
      <c r="L176" s="285"/>
      <c r="M176" s="155" t="str">
        <f t="shared" si="15"/>
        <v/>
      </c>
      <c r="N176" s="156" t="str">
        <f>IF(OR($D176="",$E176=""),"",VLOOKUP($AG176,Mag_Req!$A$2:$J$13,7))</f>
        <v/>
      </c>
      <c r="O176" s="285"/>
      <c r="P176" s="155" t="str">
        <f t="shared" si="16"/>
        <v/>
      </c>
      <c r="Q176" s="156" t="str">
        <f>IF(OR($D176="",$E176=""),"",VLOOKUP($AG176,Mag_Req!$A$2:$J$13,8))</f>
        <v/>
      </c>
      <c r="R176" s="287"/>
      <c r="S176" s="166" t="str">
        <f t="shared" si="17"/>
        <v/>
      </c>
      <c r="T176" s="156" t="str">
        <f>IF(OR($D176="",$E176=""),"",VLOOKUP($AG176,Mag_Req!$A$2:$J$13,9))</f>
        <v/>
      </c>
      <c r="U176" s="157" t="str">
        <f t="shared" si="18"/>
        <v/>
      </c>
      <c r="V176" s="158" t="str">
        <f>IF(OR($D176="",$E176="",GlobalParameters!$C$12=""),"",$AC176)</f>
        <v/>
      </c>
      <c r="W176" s="159"/>
      <c r="X176" s="283"/>
      <c r="Y176" s="283"/>
      <c r="Z176" s="283"/>
      <c r="AA176" s="283"/>
      <c r="AB176" s="283"/>
      <c r="AC176" s="160" t="str">
        <f>IF(OR($D176="",$E176="",$AD176="",GlobalParameters!$C$12=""),"",IF(AND($AG176&gt;=100,$AG176&lt;300),$AD176-VLOOKUP($AG176,Mag_Req!$A$2:$J$13,10),""))</f>
        <v/>
      </c>
      <c r="AD176" s="283"/>
      <c r="AE176" s="283"/>
      <c r="AF176" s="159"/>
      <c r="AG176" s="134" t="e">
        <f>VLOOKUP($D176,Mag_Req!$M$2:$N$5,2)+VLOOKUP($E176,Mag_Req!$O$2:$P$3,2)+VLOOKUP(GlobalParameters!$C$12,Mag_Req!$Q$2:$R$4,2)</f>
        <v>#N/A</v>
      </c>
    </row>
    <row r="177" spans="1:33" x14ac:dyDescent="0.25">
      <c r="A177" s="133"/>
      <c r="B177" s="283"/>
      <c r="C177" s="283"/>
      <c r="D177" s="284"/>
      <c r="E177" s="284"/>
      <c r="F177" s="287"/>
      <c r="G177" s="166" t="str">
        <f t="shared" si="13"/>
        <v/>
      </c>
      <c r="H177" s="156" t="str">
        <f>IF(OR($D177="",$E177=""),"",VLOOKUP($AG177,Mag_Req!$A$2:$J$13,5))</f>
        <v/>
      </c>
      <c r="I177" s="287"/>
      <c r="J177" s="166" t="str">
        <f t="shared" si="14"/>
        <v/>
      </c>
      <c r="K177" s="156" t="str">
        <f>IF(OR($D177="",$E177=""),"",VLOOKUP($AG177,Mag_Req!$A$2:$J$13,6))</f>
        <v/>
      </c>
      <c r="L177" s="285"/>
      <c r="M177" s="155" t="str">
        <f t="shared" si="15"/>
        <v/>
      </c>
      <c r="N177" s="156" t="str">
        <f>IF(OR($D177="",$E177=""),"",VLOOKUP($AG177,Mag_Req!$A$2:$J$13,7))</f>
        <v/>
      </c>
      <c r="O177" s="285"/>
      <c r="P177" s="155" t="str">
        <f t="shared" si="16"/>
        <v/>
      </c>
      <c r="Q177" s="156" t="str">
        <f>IF(OR($D177="",$E177=""),"",VLOOKUP($AG177,Mag_Req!$A$2:$J$13,8))</f>
        <v/>
      </c>
      <c r="R177" s="287"/>
      <c r="S177" s="166" t="str">
        <f t="shared" si="17"/>
        <v/>
      </c>
      <c r="T177" s="156" t="str">
        <f>IF(OR($D177="",$E177=""),"",VLOOKUP($AG177,Mag_Req!$A$2:$J$13,9))</f>
        <v/>
      </c>
      <c r="U177" s="157" t="str">
        <f t="shared" si="18"/>
        <v/>
      </c>
      <c r="V177" s="158" t="str">
        <f>IF(OR($D177="",$E177="",GlobalParameters!$C$12=""),"",$AC177)</f>
        <v/>
      </c>
      <c r="W177" s="159"/>
      <c r="X177" s="283"/>
      <c r="Y177" s="283"/>
      <c r="Z177" s="283"/>
      <c r="AA177" s="283"/>
      <c r="AB177" s="283"/>
      <c r="AC177" s="160" t="str">
        <f>IF(OR($D177="",$E177="",$AD177="",GlobalParameters!$C$12=""),"",IF(AND($AG177&gt;=100,$AG177&lt;300),$AD177-VLOOKUP($AG177,Mag_Req!$A$2:$J$13,10),""))</f>
        <v/>
      </c>
      <c r="AD177" s="283"/>
      <c r="AE177" s="283"/>
      <c r="AF177" s="159"/>
      <c r="AG177" s="134" t="e">
        <f>VLOOKUP($D177,Mag_Req!$M$2:$N$5,2)+VLOOKUP($E177,Mag_Req!$O$2:$P$3,2)+VLOOKUP(GlobalParameters!$C$12,Mag_Req!$Q$2:$R$4,2)</f>
        <v>#N/A</v>
      </c>
    </row>
    <row r="178" spans="1:33" x14ac:dyDescent="0.25">
      <c r="A178" s="133"/>
      <c r="B178" s="283"/>
      <c r="C178" s="283"/>
      <c r="D178" s="284"/>
      <c r="E178" s="284"/>
      <c r="F178" s="287"/>
      <c r="G178" s="166" t="str">
        <f t="shared" si="13"/>
        <v/>
      </c>
      <c r="H178" s="156" t="str">
        <f>IF(OR($D178="",$E178=""),"",VLOOKUP($AG178,Mag_Req!$A$2:$J$13,5))</f>
        <v/>
      </c>
      <c r="I178" s="287"/>
      <c r="J178" s="166" t="str">
        <f t="shared" si="14"/>
        <v/>
      </c>
      <c r="K178" s="156" t="str">
        <f>IF(OR($D178="",$E178=""),"",VLOOKUP($AG178,Mag_Req!$A$2:$J$13,6))</f>
        <v/>
      </c>
      <c r="L178" s="285"/>
      <c r="M178" s="155" t="str">
        <f t="shared" si="15"/>
        <v/>
      </c>
      <c r="N178" s="156" t="str">
        <f>IF(OR($D178="",$E178=""),"",VLOOKUP($AG178,Mag_Req!$A$2:$J$13,7))</f>
        <v/>
      </c>
      <c r="O178" s="285"/>
      <c r="P178" s="155" t="str">
        <f t="shared" si="16"/>
        <v/>
      </c>
      <c r="Q178" s="156" t="str">
        <f>IF(OR($D178="",$E178=""),"",VLOOKUP($AG178,Mag_Req!$A$2:$J$13,8))</f>
        <v/>
      </c>
      <c r="R178" s="287"/>
      <c r="S178" s="166" t="str">
        <f t="shared" si="17"/>
        <v/>
      </c>
      <c r="T178" s="156" t="str">
        <f>IF(OR($D178="",$E178=""),"",VLOOKUP($AG178,Mag_Req!$A$2:$J$13,9))</f>
        <v/>
      </c>
      <c r="U178" s="157" t="str">
        <f t="shared" si="18"/>
        <v/>
      </c>
      <c r="V178" s="158" t="str">
        <f>IF(OR($D178="",$E178="",GlobalParameters!$C$12=""),"",$AC178)</f>
        <v/>
      </c>
      <c r="W178" s="159"/>
      <c r="X178" s="283"/>
      <c r="Y178" s="283"/>
      <c r="Z178" s="283"/>
      <c r="AA178" s="283"/>
      <c r="AB178" s="283"/>
      <c r="AC178" s="160" t="str">
        <f>IF(OR($D178="",$E178="",$AD178="",GlobalParameters!$C$12=""),"",IF(AND($AG178&gt;=100,$AG178&lt;300),$AD178-VLOOKUP($AG178,Mag_Req!$A$2:$J$13,10),""))</f>
        <v/>
      </c>
      <c r="AD178" s="283"/>
      <c r="AE178" s="283"/>
      <c r="AF178" s="159"/>
      <c r="AG178" s="134" t="e">
        <f>VLOOKUP($D178,Mag_Req!$M$2:$N$5,2)+VLOOKUP($E178,Mag_Req!$O$2:$P$3,2)+VLOOKUP(GlobalParameters!$C$12,Mag_Req!$Q$2:$R$4,2)</f>
        <v>#N/A</v>
      </c>
    </row>
    <row r="179" spans="1:33" x14ac:dyDescent="0.25">
      <c r="A179" s="133"/>
      <c r="B179" s="283"/>
      <c r="C179" s="283"/>
      <c r="D179" s="284"/>
      <c r="E179" s="284"/>
      <c r="F179" s="287"/>
      <c r="G179" s="166" t="str">
        <f t="shared" si="13"/>
        <v/>
      </c>
      <c r="H179" s="156" t="str">
        <f>IF(OR($D179="",$E179=""),"",VLOOKUP($AG179,Mag_Req!$A$2:$J$13,5))</f>
        <v/>
      </c>
      <c r="I179" s="287"/>
      <c r="J179" s="166" t="str">
        <f t="shared" si="14"/>
        <v/>
      </c>
      <c r="K179" s="156" t="str">
        <f>IF(OR($D179="",$E179=""),"",VLOOKUP($AG179,Mag_Req!$A$2:$J$13,6))</f>
        <v/>
      </c>
      <c r="L179" s="285"/>
      <c r="M179" s="155" t="str">
        <f t="shared" si="15"/>
        <v/>
      </c>
      <c r="N179" s="156" t="str">
        <f>IF(OR($D179="",$E179=""),"",VLOOKUP($AG179,Mag_Req!$A$2:$J$13,7))</f>
        <v/>
      </c>
      <c r="O179" s="285"/>
      <c r="P179" s="155" t="str">
        <f t="shared" si="16"/>
        <v/>
      </c>
      <c r="Q179" s="156" t="str">
        <f>IF(OR($D179="",$E179=""),"",VLOOKUP($AG179,Mag_Req!$A$2:$J$13,8))</f>
        <v/>
      </c>
      <c r="R179" s="287"/>
      <c r="S179" s="166" t="str">
        <f t="shared" si="17"/>
        <v/>
      </c>
      <c r="T179" s="156" t="str">
        <f>IF(OR($D179="",$E179=""),"",VLOOKUP($AG179,Mag_Req!$A$2:$J$13,9))</f>
        <v/>
      </c>
      <c r="U179" s="157" t="str">
        <f t="shared" si="18"/>
        <v/>
      </c>
      <c r="V179" s="158" t="str">
        <f>IF(OR($D179="",$E179="",GlobalParameters!$C$12=""),"",$AC179)</f>
        <v/>
      </c>
      <c r="W179" s="159"/>
      <c r="X179" s="283"/>
      <c r="Y179" s="283"/>
      <c r="Z179" s="283"/>
      <c r="AA179" s="283"/>
      <c r="AB179" s="283"/>
      <c r="AC179" s="160" t="str">
        <f>IF(OR($D179="",$E179="",$AD179="",GlobalParameters!$C$12=""),"",IF(AND($AG179&gt;=100,$AG179&lt;300),$AD179-VLOOKUP($AG179,Mag_Req!$A$2:$J$13,10),""))</f>
        <v/>
      </c>
      <c r="AD179" s="283"/>
      <c r="AE179" s="283"/>
      <c r="AF179" s="159"/>
      <c r="AG179" s="134" t="e">
        <f>VLOOKUP($D179,Mag_Req!$M$2:$N$5,2)+VLOOKUP($E179,Mag_Req!$O$2:$P$3,2)+VLOOKUP(GlobalParameters!$C$12,Mag_Req!$Q$2:$R$4,2)</f>
        <v>#N/A</v>
      </c>
    </row>
    <row r="180" spans="1:33" x14ac:dyDescent="0.25">
      <c r="A180" s="133"/>
      <c r="B180" s="283"/>
      <c r="C180" s="283"/>
      <c r="D180" s="284"/>
      <c r="E180" s="284"/>
      <c r="F180" s="287"/>
      <c r="G180" s="166" t="str">
        <f t="shared" si="13"/>
        <v/>
      </c>
      <c r="H180" s="156" t="str">
        <f>IF(OR($D180="",$E180=""),"",VLOOKUP($AG180,Mag_Req!$A$2:$J$13,5))</f>
        <v/>
      </c>
      <c r="I180" s="287"/>
      <c r="J180" s="166" t="str">
        <f t="shared" si="14"/>
        <v/>
      </c>
      <c r="K180" s="156" t="str">
        <f>IF(OR($D180="",$E180=""),"",VLOOKUP($AG180,Mag_Req!$A$2:$J$13,6))</f>
        <v/>
      </c>
      <c r="L180" s="285"/>
      <c r="M180" s="155" t="str">
        <f t="shared" si="15"/>
        <v/>
      </c>
      <c r="N180" s="156" t="str">
        <f>IF(OR($D180="",$E180=""),"",VLOOKUP($AG180,Mag_Req!$A$2:$J$13,7))</f>
        <v/>
      </c>
      <c r="O180" s="285"/>
      <c r="P180" s="155" t="str">
        <f t="shared" si="16"/>
        <v/>
      </c>
      <c r="Q180" s="156" t="str">
        <f>IF(OR($D180="",$E180=""),"",VLOOKUP($AG180,Mag_Req!$A$2:$J$13,8))</f>
        <v/>
      </c>
      <c r="R180" s="287"/>
      <c r="S180" s="166" t="str">
        <f t="shared" si="17"/>
        <v/>
      </c>
      <c r="T180" s="156" t="str">
        <f>IF(OR($D180="",$E180=""),"",VLOOKUP($AG180,Mag_Req!$A$2:$J$13,9))</f>
        <v/>
      </c>
      <c r="U180" s="157" t="str">
        <f t="shared" si="18"/>
        <v/>
      </c>
      <c r="V180" s="158" t="str">
        <f>IF(OR($D180="",$E180="",GlobalParameters!$C$12=""),"",$AC180)</f>
        <v/>
      </c>
      <c r="W180" s="159"/>
      <c r="X180" s="283"/>
      <c r="Y180" s="283"/>
      <c r="Z180" s="283"/>
      <c r="AA180" s="283"/>
      <c r="AB180" s="283"/>
      <c r="AC180" s="160" t="str">
        <f>IF(OR($D180="",$E180="",$AD180="",GlobalParameters!$C$12=""),"",IF(AND($AG180&gt;=100,$AG180&lt;300),$AD180-VLOOKUP($AG180,Mag_Req!$A$2:$J$13,10),""))</f>
        <v/>
      </c>
      <c r="AD180" s="283"/>
      <c r="AE180" s="283"/>
      <c r="AF180" s="159"/>
      <c r="AG180" s="134" t="e">
        <f>VLOOKUP($D180,Mag_Req!$M$2:$N$5,2)+VLOOKUP($E180,Mag_Req!$O$2:$P$3,2)+VLOOKUP(GlobalParameters!$C$12,Mag_Req!$Q$2:$R$4,2)</f>
        <v>#N/A</v>
      </c>
    </row>
    <row r="181" spans="1:33" x14ac:dyDescent="0.25">
      <c r="A181" s="133"/>
      <c r="B181" s="283"/>
      <c r="C181" s="283"/>
      <c r="D181" s="284"/>
      <c r="E181" s="284"/>
      <c r="F181" s="287"/>
      <c r="G181" s="166" t="str">
        <f t="shared" si="13"/>
        <v/>
      </c>
      <c r="H181" s="156" t="str">
        <f>IF(OR($D181="",$E181=""),"",VLOOKUP($AG181,Mag_Req!$A$2:$J$13,5))</f>
        <v/>
      </c>
      <c r="I181" s="287"/>
      <c r="J181" s="166" t="str">
        <f t="shared" si="14"/>
        <v/>
      </c>
      <c r="K181" s="156" t="str">
        <f>IF(OR($D181="",$E181=""),"",VLOOKUP($AG181,Mag_Req!$A$2:$J$13,6))</f>
        <v/>
      </c>
      <c r="L181" s="285"/>
      <c r="M181" s="155" t="str">
        <f t="shared" si="15"/>
        <v/>
      </c>
      <c r="N181" s="156" t="str">
        <f>IF(OR($D181="",$E181=""),"",VLOOKUP($AG181,Mag_Req!$A$2:$J$13,7))</f>
        <v/>
      </c>
      <c r="O181" s="285"/>
      <c r="P181" s="155" t="str">
        <f t="shared" si="16"/>
        <v/>
      </c>
      <c r="Q181" s="156" t="str">
        <f>IF(OR($D181="",$E181=""),"",VLOOKUP($AG181,Mag_Req!$A$2:$J$13,8))</f>
        <v/>
      </c>
      <c r="R181" s="287"/>
      <c r="S181" s="166" t="str">
        <f t="shared" si="17"/>
        <v/>
      </c>
      <c r="T181" s="156" t="str">
        <f>IF(OR($D181="",$E181=""),"",VLOOKUP($AG181,Mag_Req!$A$2:$J$13,9))</f>
        <v/>
      </c>
      <c r="U181" s="157" t="str">
        <f t="shared" si="18"/>
        <v/>
      </c>
      <c r="V181" s="158" t="str">
        <f>IF(OR($D181="",$E181="",GlobalParameters!$C$12=""),"",$AC181)</f>
        <v/>
      </c>
      <c r="W181" s="159"/>
      <c r="X181" s="283"/>
      <c r="Y181" s="283"/>
      <c r="Z181" s="283"/>
      <c r="AA181" s="283"/>
      <c r="AB181" s="283"/>
      <c r="AC181" s="160" t="str">
        <f>IF(OR($D181="",$E181="",$AD181="",GlobalParameters!$C$12=""),"",IF(AND($AG181&gt;=100,$AG181&lt;300),$AD181-VLOOKUP($AG181,Mag_Req!$A$2:$J$13,10),""))</f>
        <v/>
      </c>
      <c r="AD181" s="283"/>
      <c r="AE181" s="283"/>
      <c r="AF181" s="159"/>
      <c r="AG181" s="134" t="e">
        <f>VLOOKUP($D181,Mag_Req!$M$2:$N$5,2)+VLOOKUP($E181,Mag_Req!$O$2:$P$3,2)+VLOOKUP(GlobalParameters!$C$12,Mag_Req!$Q$2:$R$4,2)</f>
        <v>#N/A</v>
      </c>
    </row>
    <row r="182" spans="1:33" x14ac:dyDescent="0.25">
      <c r="A182" s="133"/>
      <c r="B182" s="283"/>
      <c r="C182" s="283"/>
      <c r="D182" s="284"/>
      <c r="E182" s="284"/>
      <c r="F182" s="287"/>
      <c r="G182" s="166" t="str">
        <f t="shared" si="13"/>
        <v/>
      </c>
      <c r="H182" s="156" t="str">
        <f>IF(OR($D182="",$E182=""),"",VLOOKUP($AG182,Mag_Req!$A$2:$J$13,5))</f>
        <v/>
      </c>
      <c r="I182" s="287"/>
      <c r="J182" s="166" t="str">
        <f t="shared" si="14"/>
        <v/>
      </c>
      <c r="K182" s="156" t="str">
        <f>IF(OR($D182="",$E182=""),"",VLOOKUP($AG182,Mag_Req!$A$2:$J$13,6))</f>
        <v/>
      </c>
      <c r="L182" s="285"/>
      <c r="M182" s="155" t="str">
        <f t="shared" si="15"/>
        <v/>
      </c>
      <c r="N182" s="156" t="str">
        <f>IF(OR($D182="",$E182=""),"",VLOOKUP($AG182,Mag_Req!$A$2:$J$13,7))</f>
        <v/>
      </c>
      <c r="O182" s="285"/>
      <c r="P182" s="155" t="str">
        <f t="shared" si="16"/>
        <v/>
      </c>
      <c r="Q182" s="156" t="str">
        <f>IF(OR($D182="",$E182=""),"",VLOOKUP($AG182,Mag_Req!$A$2:$J$13,8))</f>
        <v/>
      </c>
      <c r="R182" s="287"/>
      <c r="S182" s="166" t="str">
        <f t="shared" si="17"/>
        <v/>
      </c>
      <c r="T182" s="156" t="str">
        <f>IF(OR($D182="",$E182=""),"",VLOOKUP($AG182,Mag_Req!$A$2:$J$13,9))</f>
        <v/>
      </c>
      <c r="U182" s="157" t="str">
        <f t="shared" si="18"/>
        <v/>
      </c>
      <c r="V182" s="158" t="str">
        <f>IF(OR($D182="",$E182="",GlobalParameters!$C$12=""),"",$AC182)</f>
        <v/>
      </c>
      <c r="W182" s="159"/>
      <c r="X182" s="283"/>
      <c r="Y182" s="283"/>
      <c r="Z182" s="283"/>
      <c r="AA182" s="283"/>
      <c r="AB182" s="283"/>
      <c r="AC182" s="160" t="str">
        <f>IF(OR($D182="",$E182="",$AD182="",GlobalParameters!$C$12=""),"",IF(AND($AG182&gt;=100,$AG182&lt;300),$AD182-VLOOKUP($AG182,Mag_Req!$A$2:$J$13,10),""))</f>
        <v/>
      </c>
      <c r="AD182" s="283"/>
      <c r="AE182" s="283"/>
      <c r="AF182" s="159"/>
      <c r="AG182" s="134" t="e">
        <f>VLOOKUP($D182,Mag_Req!$M$2:$N$5,2)+VLOOKUP($E182,Mag_Req!$O$2:$P$3,2)+VLOOKUP(GlobalParameters!$C$12,Mag_Req!$Q$2:$R$4,2)</f>
        <v>#N/A</v>
      </c>
    </row>
    <row r="183" spans="1:33" x14ac:dyDescent="0.25">
      <c r="A183" s="133"/>
      <c r="B183" s="283"/>
      <c r="C183" s="283"/>
      <c r="D183" s="284"/>
      <c r="E183" s="284"/>
      <c r="F183" s="287"/>
      <c r="G183" s="166" t="str">
        <f t="shared" si="13"/>
        <v/>
      </c>
      <c r="H183" s="156" t="str">
        <f>IF(OR($D183="",$E183=""),"",VLOOKUP($AG183,Mag_Req!$A$2:$J$13,5))</f>
        <v/>
      </c>
      <c r="I183" s="287"/>
      <c r="J183" s="166" t="str">
        <f t="shared" si="14"/>
        <v/>
      </c>
      <c r="K183" s="156" t="str">
        <f>IF(OR($D183="",$E183=""),"",VLOOKUP($AG183,Mag_Req!$A$2:$J$13,6))</f>
        <v/>
      </c>
      <c r="L183" s="285"/>
      <c r="M183" s="155" t="str">
        <f t="shared" si="15"/>
        <v/>
      </c>
      <c r="N183" s="156" t="str">
        <f>IF(OR($D183="",$E183=""),"",VLOOKUP($AG183,Mag_Req!$A$2:$J$13,7))</f>
        <v/>
      </c>
      <c r="O183" s="285"/>
      <c r="P183" s="155" t="str">
        <f t="shared" si="16"/>
        <v/>
      </c>
      <c r="Q183" s="156" t="str">
        <f>IF(OR($D183="",$E183=""),"",VLOOKUP($AG183,Mag_Req!$A$2:$J$13,8))</f>
        <v/>
      </c>
      <c r="R183" s="287"/>
      <c r="S183" s="166" t="str">
        <f t="shared" si="17"/>
        <v/>
      </c>
      <c r="T183" s="156" t="str">
        <f>IF(OR($D183="",$E183=""),"",VLOOKUP($AG183,Mag_Req!$A$2:$J$13,9))</f>
        <v/>
      </c>
      <c r="U183" s="157" t="str">
        <f t="shared" si="18"/>
        <v/>
      </c>
      <c r="V183" s="158" t="str">
        <f>IF(OR($D183="",$E183="",GlobalParameters!$C$12=""),"",$AC183)</f>
        <v/>
      </c>
      <c r="W183" s="159"/>
      <c r="X183" s="283"/>
      <c r="Y183" s="283"/>
      <c r="Z183" s="283"/>
      <c r="AA183" s="283"/>
      <c r="AB183" s="283"/>
      <c r="AC183" s="160" t="str">
        <f>IF(OR($D183="",$E183="",$AD183="",GlobalParameters!$C$12=""),"",IF(AND($AG183&gt;=100,$AG183&lt;300),$AD183-VLOOKUP($AG183,Mag_Req!$A$2:$J$13,10),""))</f>
        <v/>
      </c>
      <c r="AD183" s="283"/>
      <c r="AE183" s="283"/>
      <c r="AF183" s="159"/>
      <c r="AG183" s="134" t="e">
        <f>VLOOKUP($D183,Mag_Req!$M$2:$N$5,2)+VLOOKUP($E183,Mag_Req!$O$2:$P$3,2)+VLOOKUP(GlobalParameters!$C$12,Mag_Req!$Q$2:$R$4,2)</f>
        <v>#N/A</v>
      </c>
    </row>
    <row r="184" spans="1:33" x14ac:dyDescent="0.25">
      <c r="A184" s="133"/>
      <c r="B184" s="283"/>
      <c r="C184" s="283"/>
      <c r="D184" s="284"/>
      <c r="E184" s="284"/>
      <c r="F184" s="287"/>
      <c r="G184" s="166" t="str">
        <f t="shared" si="13"/>
        <v/>
      </c>
      <c r="H184" s="156" t="str">
        <f>IF(OR($D184="",$E184=""),"",VLOOKUP($AG184,Mag_Req!$A$2:$J$13,5))</f>
        <v/>
      </c>
      <c r="I184" s="287"/>
      <c r="J184" s="166" t="str">
        <f t="shared" si="14"/>
        <v/>
      </c>
      <c r="K184" s="156" t="str">
        <f>IF(OR($D184="",$E184=""),"",VLOOKUP($AG184,Mag_Req!$A$2:$J$13,6))</f>
        <v/>
      </c>
      <c r="L184" s="285"/>
      <c r="M184" s="155" t="str">
        <f t="shared" si="15"/>
        <v/>
      </c>
      <c r="N184" s="156" t="str">
        <f>IF(OR($D184="",$E184=""),"",VLOOKUP($AG184,Mag_Req!$A$2:$J$13,7))</f>
        <v/>
      </c>
      <c r="O184" s="285"/>
      <c r="P184" s="155" t="str">
        <f t="shared" si="16"/>
        <v/>
      </c>
      <c r="Q184" s="156" t="str">
        <f>IF(OR($D184="",$E184=""),"",VLOOKUP($AG184,Mag_Req!$A$2:$J$13,8))</f>
        <v/>
      </c>
      <c r="R184" s="287"/>
      <c r="S184" s="166" t="str">
        <f t="shared" si="17"/>
        <v/>
      </c>
      <c r="T184" s="156" t="str">
        <f>IF(OR($D184="",$E184=""),"",VLOOKUP($AG184,Mag_Req!$A$2:$J$13,9))</f>
        <v/>
      </c>
      <c r="U184" s="157" t="str">
        <f t="shared" si="18"/>
        <v/>
      </c>
      <c r="V184" s="158" t="str">
        <f>IF(OR($D184="",$E184="",GlobalParameters!$C$12=""),"",$AC184)</f>
        <v/>
      </c>
      <c r="W184" s="159"/>
      <c r="X184" s="283"/>
      <c r="Y184" s="283"/>
      <c r="Z184" s="283"/>
      <c r="AA184" s="283"/>
      <c r="AB184" s="283"/>
      <c r="AC184" s="160" t="str">
        <f>IF(OR($D184="",$E184="",$AD184="",GlobalParameters!$C$12=""),"",IF(AND($AG184&gt;=100,$AG184&lt;300),$AD184-VLOOKUP($AG184,Mag_Req!$A$2:$J$13,10),""))</f>
        <v/>
      </c>
      <c r="AD184" s="283"/>
      <c r="AE184" s="283"/>
      <c r="AF184" s="159"/>
      <c r="AG184" s="134" t="e">
        <f>VLOOKUP($D184,Mag_Req!$M$2:$N$5,2)+VLOOKUP($E184,Mag_Req!$O$2:$P$3,2)+VLOOKUP(GlobalParameters!$C$12,Mag_Req!$Q$2:$R$4,2)</f>
        <v>#N/A</v>
      </c>
    </row>
    <row r="185" spans="1:33" x14ac:dyDescent="0.25">
      <c r="A185" s="133"/>
      <c r="B185" s="283"/>
      <c r="C185" s="283"/>
      <c r="D185" s="284"/>
      <c r="E185" s="284"/>
      <c r="F185" s="287"/>
      <c r="G185" s="166" t="str">
        <f t="shared" si="13"/>
        <v/>
      </c>
      <c r="H185" s="156" t="str">
        <f>IF(OR($D185="",$E185=""),"",VLOOKUP($AG185,Mag_Req!$A$2:$J$13,5))</f>
        <v/>
      </c>
      <c r="I185" s="287"/>
      <c r="J185" s="166" t="str">
        <f t="shared" si="14"/>
        <v/>
      </c>
      <c r="K185" s="156" t="str">
        <f>IF(OR($D185="",$E185=""),"",VLOOKUP($AG185,Mag_Req!$A$2:$J$13,6))</f>
        <v/>
      </c>
      <c r="L185" s="285"/>
      <c r="M185" s="155" t="str">
        <f t="shared" si="15"/>
        <v/>
      </c>
      <c r="N185" s="156" t="str">
        <f>IF(OR($D185="",$E185=""),"",VLOOKUP($AG185,Mag_Req!$A$2:$J$13,7))</f>
        <v/>
      </c>
      <c r="O185" s="285"/>
      <c r="P185" s="155" t="str">
        <f t="shared" si="16"/>
        <v/>
      </c>
      <c r="Q185" s="156" t="str">
        <f>IF(OR($D185="",$E185=""),"",VLOOKUP($AG185,Mag_Req!$A$2:$J$13,8))</f>
        <v/>
      </c>
      <c r="R185" s="287"/>
      <c r="S185" s="166" t="str">
        <f t="shared" si="17"/>
        <v/>
      </c>
      <c r="T185" s="156" t="str">
        <f>IF(OR($D185="",$E185=""),"",VLOOKUP($AG185,Mag_Req!$A$2:$J$13,9))</f>
        <v/>
      </c>
      <c r="U185" s="157" t="str">
        <f t="shared" si="18"/>
        <v/>
      </c>
      <c r="V185" s="158" t="str">
        <f>IF(OR($D185="",$E185="",GlobalParameters!$C$12=""),"",$AC185)</f>
        <v/>
      </c>
      <c r="W185" s="159"/>
      <c r="X185" s="283"/>
      <c r="Y185" s="283"/>
      <c r="Z185" s="283"/>
      <c r="AA185" s="283"/>
      <c r="AB185" s="283"/>
      <c r="AC185" s="160" t="str">
        <f>IF(OR($D185="",$E185="",$AD185="",GlobalParameters!$C$12=""),"",IF(AND($AG185&gt;=100,$AG185&lt;300),$AD185-VLOOKUP($AG185,Mag_Req!$A$2:$J$13,10),""))</f>
        <v/>
      </c>
      <c r="AD185" s="283"/>
      <c r="AE185" s="283"/>
      <c r="AF185" s="159"/>
      <c r="AG185" s="134" t="e">
        <f>VLOOKUP($D185,Mag_Req!$M$2:$N$5,2)+VLOOKUP($E185,Mag_Req!$O$2:$P$3,2)+VLOOKUP(GlobalParameters!$C$12,Mag_Req!$Q$2:$R$4,2)</f>
        <v>#N/A</v>
      </c>
    </row>
    <row r="186" spans="1:33" x14ac:dyDescent="0.25">
      <c r="A186" s="133"/>
      <c r="B186" s="283"/>
      <c r="C186" s="283"/>
      <c r="D186" s="284"/>
      <c r="E186" s="284"/>
      <c r="F186" s="287"/>
      <c r="G186" s="166" t="str">
        <f t="shared" si="13"/>
        <v/>
      </c>
      <c r="H186" s="156" t="str">
        <f>IF(OR($D186="",$E186=""),"",VLOOKUP($AG186,Mag_Req!$A$2:$J$13,5))</f>
        <v/>
      </c>
      <c r="I186" s="287"/>
      <c r="J186" s="166" t="str">
        <f t="shared" si="14"/>
        <v/>
      </c>
      <c r="K186" s="156" t="str">
        <f>IF(OR($D186="",$E186=""),"",VLOOKUP($AG186,Mag_Req!$A$2:$J$13,6))</f>
        <v/>
      </c>
      <c r="L186" s="285"/>
      <c r="M186" s="155" t="str">
        <f t="shared" si="15"/>
        <v/>
      </c>
      <c r="N186" s="156" t="str">
        <f>IF(OR($D186="",$E186=""),"",VLOOKUP($AG186,Mag_Req!$A$2:$J$13,7))</f>
        <v/>
      </c>
      <c r="O186" s="285"/>
      <c r="P186" s="155" t="str">
        <f t="shared" si="16"/>
        <v/>
      </c>
      <c r="Q186" s="156" t="str">
        <f>IF(OR($D186="",$E186=""),"",VLOOKUP($AG186,Mag_Req!$A$2:$J$13,8))</f>
        <v/>
      </c>
      <c r="R186" s="287"/>
      <c r="S186" s="166" t="str">
        <f t="shared" si="17"/>
        <v/>
      </c>
      <c r="T186" s="156" t="str">
        <f>IF(OR($D186="",$E186=""),"",VLOOKUP($AG186,Mag_Req!$A$2:$J$13,9))</f>
        <v/>
      </c>
      <c r="U186" s="157" t="str">
        <f t="shared" si="18"/>
        <v/>
      </c>
      <c r="V186" s="158" t="str">
        <f>IF(OR($D186="",$E186="",GlobalParameters!$C$12=""),"",$AC186)</f>
        <v/>
      </c>
      <c r="W186" s="159"/>
      <c r="X186" s="283"/>
      <c r="Y186" s="283"/>
      <c r="Z186" s="283"/>
      <c r="AA186" s="283"/>
      <c r="AB186" s="283"/>
      <c r="AC186" s="160" t="str">
        <f>IF(OR($D186="",$E186="",$AD186="",GlobalParameters!$C$12=""),"",IF(AND($AG186&gt;=100,$AG186&lt;300),$AD186-VLOOKUP($AG186,Mag_Req!$A$2:$J$13,10),""))</f>
        <v/>
      </c>
      <c r="AD186" s="283"/>
      <c r="AE186" s="283"/>
      <c r="AF186" s="159"/>
      <c r="AG186" s="134" t="e">
        <f>VLOOKUP($D186,Mag_Req!$M$2:$N$5,2)+VLOOKUP($E186,Mag_Req!$O$2:$P$3,2)+VLOOKUP(GlobalParameters!$C$12,Mag_Req!$Q$2:$R$4,2)</f>
        <v>#N/A</v>
      </c>
    </row>
    <row r="187" spans="1:33" x14ac:dyDescent="0.25">
      <c r="A187" s="133"/>
      <c r="B187" s="283"/>
      <c r="C187" s="283"/>
      <c r="D187" s="284"/>
      <c r="E187" s="284"/>
      <c r="F187" s="287"/>
      <c r="G187" s="166" t="str">
        <f t="shared" si="13"/>
        <v/>
      </c>
      <c r="H187" s="156" t="str">
        <f>IF(OR($D187="",$E187=""),"",VLOOKUP($AG187,Mag_Req!$A$2:$J$13,5))</f>
        <v/>
      </c>
      <c r="I187" s="287"/>
      <c r="J187" s="166" t="str">
        <f t="shared" si="14"/>
        <v/>
      </c>
      <c r="K187" s="156" t="str">
        <f>IF(OR($D187="",$E187=""),"",VLOOKUP($AG187,Mag_Req!$A$2:$J$13,6))</f>
        <v/>
      </c>
      <c r="L187" s="285"/>
      <c r="M187" s="155" t="str">
        <f t="shared" si="15"/>
        <v/>
      </c>
      <c r="N187" s="156" t="str">
        <f>IF(OR($D187="",$E187=""),"",VLOOKUP($AG187,Mag_Req!$A$2:$J$13,7))</f>
        <v/>
      </c>
      <c r="O187" s="285"/>
      <c r="P187" s="155" t="str">
        <f t="shared" si="16"/>
        <v/>
      </c>
      <c r="Q187" s="156" t="str">
        <f>IF(OR($D187="",$E187=""),"",VLOOKUP($AG187,Mag_Req!$A$2:$J$13,8))</f>
        <v/>
      </c>
      <c r="R187" s="287"/>
      <c r="S187" s="166" t="str">
        <f t="shared" si="17"/>
        <v/>
      </c>
      <c r="T187" s="156" t="str">
        <f>IF(OR($D187="",$E187=""),"",VLOOKUP($AG187,Mag_Req!$A$2:$J$13,9))</f>
        <v/>
      </c>
      <c r="U187" s="157" t="str">
        <f t="shared" si="18"/>
        <v/>
      </c>
      <c r="V187" s="158" t="str">
        <f>IF(OR($D187="",$E187="",GlobalParameters!$C$12=""),"",$AC187)</f>
        <v/>
      </c>
      <c r="W187" s="159"/>
      <c r="X187" s="283"/>
      <c r="Y187" s="283"/>
      <c r="Z187" s="283"/>
      <c r="AA187" s="283"/>
      <c r="AB187" s="283"/>
      <c r="AC187" s="160" t="str">
        <f>IF(OR($D187="",$E187="",$AD187="",GlobalParameters!$C$12=""),"",IF(AND($AG187&gt;=100,$AG187&lt;300),$AD187-VLOOKUP($AG187,Mag_Req!$A$2:$J$13,10),""))</f>
        <v/>
      </c>
      <c r="AD187" s="283"/>
      <c r="AE187" s="283"/>
      <c r="AF187" s="159"/>
      <c r="AG187" s="134" t="e">
        <f>VLOOKUP($D187,Mag_Req!$M$2:$N$5,2)+VLOOKUP($E187,Mag_Req!$O$2:$P$3,2)+VLOOKUP(GlobalParameters!$C$12,Mag_Req!$Q$2:$R$4,2)</f>
        <v>#N/A</v>
      </c>
    </row>
    <row r="188" spans="1:33" x14ac:dyDescent="0.25">
      <c r="A188" s="133"/>
      <c r="B188" s="283"/>
      <c r="C188" s="283"/>
      <c r="D188" s="284"/>
      <c r="E188" s="284"/>
      <c r="F188" s="287"/>
      <c r="G188" s="166" t="str">
        <f t="shared" si="13"/>
        <v/>
      </c>
      <c r="H188" s="156" t="str">
        <f>IF(OR($D188="",$E188=""),"",VLOOKUP($AG188,Mag_Req!$A$2:$J$13,5))</f>
        <v/>
      </c>
      <c r="I188" s="287"/>
      <c r="J188" s="166" t="str">
        <f t="shared" si="14"/>
        <v/>
      </c>
      <c r="K188" s="156" t="str">
        <f>IF(OR($D188="",$E188=""),"",VLOOKUP($AG188,Mag_Req!$A$2:$J$13,6))</f>
        <v/>
      </c>
      <c r="L188" s="285"/>
      <c r="M188" s="155" t="str">
        <f t="shared" si="15"/>
        <v/>
      </c>
      <c r="N188" s="156" t="str">
        <f>IF(OR($D188="",$E188=""),"",VLOOKUP($AG188,Mag_Req!$A$2:$J$13,7))</f>
        <v/>
      </c>
      <c r="O188" s="285"/>
      <c r="P188" s="155" t="str">
        <f t="shared" si="16"/>
        <v/>
      </c>
      <c r="Q188" s="156" t="str">
        <f>IF(OR($D188="",$E188=""),"",VLOOKUP($AG188,Mag_Req!$A$2:$J$13,8))</f>
        <v/>
      </c>
      <c r="R188" s="287"/>
      <c r="S188" s="166" t="str">
        <f t="shared" si="17"/>
        <v/>
      </c>
      <c r="T188" s="156" t="str">
        <f>IF(OR($D188="",$E188=""),"",VLOOKUP($AG188,Mag_Req!$A$2:$J$13,9))</f>
        <v/>
      </c>
      <c r="U188" s="157" t="str">
        <f t="shared" si="18"/>
        <v/>
      </c>
      <c r="V188" s="158" t="str">
        <f>IF(OR($D188="",$E188="",GlobalParameters!$C$12=""),"",$AC188)</f>
        <v/>
      </c>
      <c r="W188" s="159"/>
      <c r="X188" s="283"/>
      <c r="Y188" s="283"/>
      <c r="Z188" s="283"/>
      <c r="AA188" s="283"/>
      <c r="AB188" s="283"/>
      <c r="AC188" s="160" t="str">
        <f>IF(OR($D188="",$E188="",$AD188="",GlobalParameters!$C$12=""),"",IF(AND($AG188&gt;=100,$AG188&lt;300),$AD188-VLOOKUP($AG188,Mag_Req!$A$2:$J$13,10),""))</f>
        <v/>
      </c>
      <c r="AD188" s="283"/>
      <c r="AE188" s="283"/>
      <c r="AF188" s="159"/>
      <c r="AG188" s="134" t="e">
        <f>VLOOKUP($D188,Mag_Req!$M$2:$N$5,2)+VLOOKUP($E188,Mag_Req!$O$2:$P$3,2)+VLOOKUP(GlobalParameters!$C$12,Mag_Req!$Q$2:$R$4,2)</f>
        <v>#N/A</v>
      </c>
    </row>
    <row r="189" spans="1:33" x14ac:dyDescent="0.25">
      <c r="A189" s="133"/>
      <c r="B189" s="283"/>
      <c r="C189" s="283"/>
      <c r="D189" s="284"/>
      <c r="E189" s="284"/>
      <c r="F189" s="287"/>
      <c r="G189" s="166" t="str">
        <f t="shared" si="13"/>
        <v/>
      </c>
      <c r="H189" s="156" t="str">
        <f>IF(OR($D189="",$E189=""),"",VLOOKUP($AG189,Mag_Req!$A$2:$J$13,5))</f>
        <v/>
      </c>
      <c r="I189" s="287"/>
      <c r="J189" s="166" t="str">
        <f t="shared" si="14"/>
        <v/>
      </c>
      <c r="K189" s="156" t="str">
        <f>IF(OR($D189="",$E189=""),"",VLOOKUP($AG189,Mag_Req!$A$2:$J$13,6))</f>
        <v/>
      </c>
      <c r="L189" s="285"/>
      <c r="M189" s="155" t="str">
        <f t="shared" si="15"/>
        <v/>
      </c>
      <c r="N189" s="156" t="str">
        <f>IF(OR($D189="",$E189=""),"",VLOOKUP($AG189,Mag_Req!$A$2:$J$13,7))</f>
        <v/>
      </c>
      <c r="O189" s="285"/>
      <c r="P189" s="155" t="str">
        <f t="shared" si="16"/>
        <v/>
      </c>
      <c r="Q189" s="156" t="str">
        <f>IF(OR($D189="",$E189=""),"",VLOOKUP($AG189,Mag_Req!$A$2:$J$13,8))</f>
        <v/>
      </c>
      <c r="R189" s="287"/>
      <c r="S189" s="166" t="str">
        <f t="shared" si="17"/>
        <v/>
      </c>
      <c r="T189" s="156" t="str">
        <f>IF(OR($D189="",$E189=""),"",VLOOKUP($AG189,Mag_Req!$A$2:$J$13,9))</f>
        <v/>
      </c>
      <c r="U189" s="157" t="str">
        <f t="shared" si="18"/>
        <v/>
      </c>
      <c r="V189" s="158" t="str">
        <f>IF(OR($D189="",$E189="",GlobalParameters!$C$12=""),"",$AC189)</f>
        <v/>
      </c>
      <c r="W189" s="159"/>
      <c r="X189" s="283"/>
      <c r="Y189" s="283"/>
      <c r="Z189" s="283"/>
      <c r="AA189" s="283"/>
      <c r="AB189" s="283"/>
      <c r="AC189" s="160" t="str">
        <f>IF(OR($D189="",$E189="",$AD189="",GlobalParameters!$C$12=""),"",IF(AND($AG189&gt;=100,$AG189&lt;300),$AD189-VLOOKUP($AG189,Mag_Req!$A$2:$J$13,10),""))</f>
        <v/>
      </c>
      <c r="AD189" s="283"/>
      <c r="AE189" s="283"/>
      <c r="AF189" s="159"/>
      <c r="AG189" s="134" t="e">
        <f>VLOOKUP($D189,Mag_Req!$M$2:$N$5,2)+VLOOKUP($E189,Mag_Req!$O$2:$P$3,2)+VLOOKUP(GlobalParameters!$C$12,Mag_Req!$Q$2:$R$4,2)</f>
        <v>#N/A</v>
      </c>
    </row>
    <row r="190" spans="1:33" x14ac:dyDescent="0.25">
      <c r="A190" s="133"/>
      <c r="B190" s="283"/>
      <c r="C190" s="283"/>
      <c r="D190" s="284"/>
      <c r="E190" s="284"/>
      <c r="F190" s="287"/>
      <c r="G190" s="166" t="str">
        <f t="shared" si="13"/>
        <v/>
      </c>
      <c r="H190" s="156" t="str">
        <f>IF(OR($D190="",$E190=""),"",VLOOKUP($AG190,Mag_Req!$A$2:$J$13,5))</f>
        <v/>
      </c>
      <c r="I190" s="287"/>
      <c r="J190" s="166" t="str">
        <f t="shared" si="14"/>
        <v/>
      </c>
      <c r="K190" s="156" t="str">
        <f>IF(OR($D190="",$E190=""),"",VLOOKUP($AG190,Mag_Req!$A$2:$J$13,6))</f>
        <v/>
      </c>
      <c r="L190" s="285"/>
      <c r="M190" s="155" t="str">
        <f t="shared" si="15"/>
        <v/>
      </c>
      <c r="N190" s="156" t="str">
        <f>IF(OR($D190="",$E190=""),"",VLOOKUP($AG190,Mag_Req!$A$2:$J$13,7))</f>
        <v/>
      </c>
      <c r="O190" s="285"/>
      <c r="P190" s="155" t="str">
        <f t="shared" si="16"/>
        <v/>
      </c>
      <c r="Q190" s="156" t="str">
        <f>IF(OR($D190="",$E190=""),"",VLOOKUP($AG190,Mag_Req!$A$2:$J$13,8))</f>
        <v/>
      </c>
      <c r="R190" s="287"/>
      <c r="S190" s="166" t="str">
        <f t="shared" si="17"/>
        <v/>
      </c>
      <c r="T190" s="156" t="str">
        <f>IF(OR($D190="",$E190=""),"",VLOOKUP($AG190,Mag_Req!$A$2:$J$13,9))</f>
        <v/>
      </c>
      <c r="U190" s="157" t="str">
        <f t="shared" si="18"/>
        <v/>
      </c>
      <c r="V190" s="158" t="str">
        <f>IF(OR($D190="",$E190="",GlobalParameters!$C$12=""),"",$AC190)</f>
        <v/>
      </c>
      <c r="W190" s="159"/>
      <c r="X190" s="283"/>
      <c r="Y190" s="283"/>
      <c r="Z190" s="283"/>
      <c r="AA190" s="283"/>
      <c r="AB190" s="283"/>
      <c r="AC190" s="160" t="str">
        <f>IF(OR($D190="",$E190="",$AD190="",GlobalParameters!$C$12=""),"",IF(AND($AG190&gt;=100,$AG190&lt;300),$AD190-VLOOKUP($AG190,Mag_Req!$A$2:$J$13,10),""))</f>
        <v/>
      </c>
      <c r="AD190" s="283"/>
      <c r="AE190" s="283"/>
      <c r="AF190" s="159"/>
      <c r="AG190" s="134" t="e">
        <f>VLOOKUP($D190,Mag_Req!$M$2:$N$5,2)+VLOOKUP($E190,Mag_Req!$O$2:$P$3,2)+VLOOKUP(GlobalParameters!$C$12,Mag_Req!$Q$2:$R$4,2)</f>
        <v>#N/A</v>
      </c>
    </row>
    <row r="191" spans="1:33" x14ac:dyDescent="0.25">
      <c r="A191" s="133"/>
      <c r="B191" s="283"/>
      <c r="C191" s="283"/>
      <c r="D191" s="284"/>
      <c r="E191" s="284"/>
      <c r="F191" s="287"/>
      <c r="G191" s="166" t="str">
        <f t="shared" si="13"/>
        <v/>
      </c>
      <c r="H191" s="156" t="str">
        <f>IF(OR($D191="",$E191=""),"",VLOOKUP($AG191,Mag_Req!$A$2:$J$13,5))</f>
        <v/>
      </c>
      <c r="I191" s="287"/>
      <c r="J191" s="166" t="str">
        <f t="shared" si="14"/>
        <v/>
      </c>
      <c r="K191" s="156" t="str">
        <f>IF(OR($D191="",$E191=""),"",VLOOKUP($AG191,Mag_Req!$A$2:$J$13,6))</f>
        <v/>
      </c>
      <c r="L191" s="285"/>
      <c r="M191" s="155" t="str">
        <f t="shared" si="15"/>
        <v/>
      </c>
      <c r="N191" s="156" t="str">
        <f>IF(OR($D191="",$E191=""),"",VLOOKUP($AG191,Mag_Req!$A$2:$J$13,7))</f>
        <v/>
      </c>
      <c r="O191" s="285"/>
      <c r="P191" s="155" t="str">
        <f t="shared" si="16"/>
        <v/>
      </c>
      <c r="Q191" s="156" t="str">
        <f>IF(OR($D191="",$E191=""),"",VLOOKUP($AG191,Mag_Req!$A$2:$J$13,8))</f>
        <v/>
      </c>
      <c r="R191" s="287"/>
      <c r="S191" s="166" t="str">
        <f t="shared" si="17"/>
        <v/>
      </c>
      <c r="T191" s="156" t="str">
        <f>IF(OR($D191="",$E191=""),"",VLOOKUP($AG191,Mag_Req!$A$2:$J$13,9))</f>
        <v/>
      </c>
      <c r="U191" s="157" t="str">
        <f t="shared" si="18"/>
        <v/>
      </c>
      <c r="V191" s="158" t="str">
        <f>IF(OR($D191="",$E191="",GlobalParameters!$C$12=""),"",$AC191)</f>
        <v/>
      </c>
      <c r="W191" s="159"/>
      <c r="X191" s="283"/>
      <c r="Y191" s="283"/>
      <c r="Z191" s="283"/>
      <c r="AA191" s="283"/>
      <c r="AB191" s="283"/>
      <c r="AC191" s="160" t="str">
        <f>IF(OR($D191="",$E191="",$AD191="",GlobalParameters!$C$12=""),"",IF(AND($AG191&gt;=100,$AG191&lt;300),$AD191-VLOOKUP($AG191,Mag_Req!$A$2:$J$13,10),""))</f>
        <v/>
      </c>
      <c r="AD191" s="283"/>
      <c r="AE191" s="283"/>
      <c r="AF191" s="159"/>
      <c r="AG191" s="134" t="e">
        <f>VLOOKUP($D191,Mag_Req!$M$2:$N$5,2)+VLOOKUP($E191,Mag_Req!$O$2:$P$3,2)+VLOOKUP(GlobalParameters!$C$12,Mag_Req!$Q$2:$R$4,2)</f>
        <v>#N/A</v>
      </c>
    </row>
    <row r="192" spans="1:33" x14ac:dyDescent="0.25">
      <c r="A192" s="133"/>
      <c r="B192" s="283"/>
      <c r="C192" s="283"/>
      <c r="D192" s="284"/>
      <c r="E192" s="284"/>
      <c r="F192" s="287"/>
      <c r="G192" s="166" t="str">
        <f t="shared" si="13"/>
        <v/>
      </c>
      <c r="H192" s="156" t="str">
        <f>IF(OR($D192="",$E192=""),"",VLOOKUP($AG192,Mag_Req!$A$2:$J$13,5))</f>
        <v/>
      </c>
      <c r="I192" s="287"/>
      <c r="J192" s="166" t="str">
        <f t="shared" si="14"/>
        <v/>
      </c>
      <c r="K192" s="156" t="str">
        <f>IF(OR($D192="",$E192=""),"",VLOOKUP($AG192,Mag_Req!$A$2:$J$13,6))</f>
        <v/>
      </c>
      <c r="L192" s="285"/>
      <c r="M192" s="155" t="str">
        <f t="shared" si="15"/>
        <v/>
      </c>
      <c r="N192" s="156" t="str">
        <f>IF(OR($D192="",$E192=""),"",VLOOKUP($AG192,Mag_Req!$A$2:$J$13,7))</f>
        <v/>
      </c>
      <c r="O192" s="285"/>
      <c r="P192" s="155" t="str">
        <f t="shared" si="16"/>
        <v/>
      </c>
      <c r="Q192" s="156" t="str">
        <f>IF(OR($D192="",$E192=""),"",VLOOKUP($AG192,Mag_Req!$A$2:$J$13,8))</f>
        <v/>
      </c>
      <c r="R192" s="287"/>
      <c r="S192" s="166" t="str">
        <f t="shared" si="17"/>
        <v/>
      </c>
      <c r="T192" s="156" t="str">
        <f>IF(OR($D192="",$E192=""),"",VLOOKUP($AG192,Mag_Req!$A$2:$J$13,9))</f>
        <v/>
      </c>
      <c r="U192" s="157" t="str">
        <f t="shared" si="18"/>
        <v/>
      </c>
      <c r="V192" s="158" t="str">
        <f>IF(OR($D192="",$E192="",GlobalParameters!$C$12=""),"",$AC192)</f>
        <v/>
      </c>
      <c r="W192" s="159"/>
      <c r="X192" s="283"/>
      <c r="Y192" s="283"/>
      <c r="Z192" s="283"/>
      <c r="AA192" s="283"/>
      <c r="AB192" s="283"/>
      <c r="AC192" s="160" t="str">
        <f>IF(OR($D192="",$E192="",$AD192="",GlobalParameters!$C$12=""),"",IF(AND($AG192&gt;=100,$AG192&lt;300),$AD192-VLOOKUP($AG192,Mag_Req!$A$2:$J$13,10),""))</f>
        <v/>
      </c>
      <c r="AD192" s="283"/>
      <c r="AE192" s="283"/>
      <c r="AF192" s="159"/>
      <c r="AG192" s="134" t="e">
        <f>VLOOKUP($D192,Mag_Req!$M$2:$N$5,2)+VLOOKUP($E192,Mag_Req!$O$2:$P$3,2)+VLOOKUP(GlobalParameters!$C$12,Mag_Req!$Q$2:$R$4,2)</f>
        <v>#N/A</v>
      </c>
    </row>
    <row r="193" spans="1:33" x14ac:dyDescent="0.25">
      <c r="A193" s="133"/>
      <c r="B193" s="283"/>
      <c r="C193" s="283"/>
      <c r="D193" s="284"/>
      <c r="E193" s="284"/>
      <c r="F193" s="287"/>
      <c r="G193" s="166" t="str">
        <f t="shared" si="13"/>
        <v/>
      </c>
      <c r="H193" s="156" t="str">
        <f>IF(OR($D193="",$E193=""),"",VLOOKUP($AG193,Mag_Req!$A$2:$J$13,5))</f>
        <v/>
      </c>
      <c r="I193" s="287"/>
      <c r="J193" s="166" t="str">
        <f t="shared" si="14"/>
        <v/>
      </c>
      <c r="K193" s="156" t="str">
        <f>IF(OR($D193="",$E193=""),"",VLOOKUP($AG193,Mag_Req!$A$2:$J$13,6))</f>
        <v/>
      </c>
      <c r="L193" s="285"/>
      <c r="M193" s="155" t="str">
        <f t="shared" si="15"/>
        <v/>
      </c>
      <c r="N193" s="156" t="str">
        <f>IF(OR($D193="",$E193=""),"",VLOOKUP($AG193,Mag_Req!$A$2:$J$13,7))</f>
        <v/>
      </c>
      <c r="O193" s="285"/>
      <c r="P193" s="155" t="str">
        <f t="shared" si="16"/>
        <v/>
      </c>
      <c r="Q193" s="156" t="str">
        <f>IF(OR($D193="",$E193=""),"",VLOOKUP($AG193,Mag_Req!$A$2:$J$13,8))</f>
        <v/>
      </c>
      <c r="R193" s="287"/>
      <c r="S193" s="166" t="str">
        <f t="shared" si="17"/>
        <v/>
      </c>
      <c r="T193" s="156" t="str">
        <f>IF(OR($D193="",$E193=""),"",VLOOKUP($AG193,Mag_Req!$A$2:$J$13,9))</f>
        <v/>
      </c>
      <c r="U193" s="157" t="str">
        <f t="shared" si="18"/>
        <v/>
      </c>
      <c r="V193" s="158" t="str">
        <f>IF(OR($D193="",$E193="",GlobalParameters!$C$12=""),"",$AC193)</f>
        <v/>
      </c>
      <c r="W193" s="159"/>
      <c r="X193" s="283"/>
      <c r="Y193" s="283"/>
      <c r="Z193" s="283"/>
      <c r="AA193" s="283"/>
      <c r="AB193" s="283"/>
      <c r="AC193" s="160" t="str">
        <f>IF(OR($D193="",$E193="",$AD193="",GlobalParameters!$C$12=""),"",IF(AND($AG193&gt;=100,$AG193&lt;300),$AD193-VLOOKUP($AG193,Mag_Req!$A$2:$J$13,10),""))</f>
        <v/>
      </c>
      <c r="AD193" s="283"/>
      <c r="AE193" s="283"/>
      <c r="AF193" s="159"/>
      <c r="AG193" s="134" t="e">
        <f>VLOOKUP($D193,Mag_Req!$M$2:$N$5,2)+VLOOKUP($E193,Mag_Req!$O$2:$P$3,2)+VLOOKUP(GlobalParameters!$C$12,Mag_Req!$Q$2:$R$4,2)</f>
        <v>#N/A</v>
      </c>
    </row>
    <row r="194" spans="1:33" x14ac:dyDescent="0.25">
      <c r="A194" s="133"/>
      <c r="B194" s="283"/>
      <c r="C194" s="283"/>
      <c r="D194" s="284"/>
      <c r="E194" s="284"/>
      <c r="F194" s="287"/>
      <c r="G194" s="166" t="str">
        <f t="shared" si="13"/>
        <v/>
      </c>
      <c r="H194" s="156" t="str">
        <f>IF(OR($D194="",$E194=""),"",VLOOKUP($AG194,Mag_Req!$A$2:$J$13,5))</f>
        <v/>
      </c>
      <c r="I194" s="287"/>
      <c r="J194" s="166" t="str">
        <f t="shared" si="14"/>
        <v/>
      </c>
      <c r="K194" s="156" t="str">
        <f>IF(OR($D194="",$E194=""),"",VLOOKUP($AG194,Mag_Req!$A$2:$J$13,6))</f>
        <v/>
      </c>
      <c r="L194" s="285"/>
      <c r="M194" s="155" t="str">
        <f t="shared" si="15"/>
        <v/>
      </c>
      <c r="N194" s="156" t="str">
        <f>IF(OR($D194="",$E194=""),"",VLOOKUP($AG194,Mag_Req!$A$2:$J$13,7))</f>
        <v/>
      </c>
      <c r="O194" s="285"/>
      <c r="P194" s="155" t="str">
        <f t="shared" si="16"/>
        <v/>
      </c>
      <c r="Q194" s="156" t="str">
        <f>IF(OR($D194="",$E194=""),"",VLOOKUP($AG194,Mag_Req!$A$2:$J$13,8))</f>
        <v/>
      </c>
      <c r="R194" s="287"/>
      <c r="S194" s="166" t="str">
        <f t="shared" si="17"/>
        <v/>
      </c>
      <c r="T194" s="156" t="str">
        <f>IF(OR($D194="",$E194=""),"",VLOOKUP($AG194,Mag_Req!$A$2:$J$13,9))</f>
        <v/>
      </c>
      <c r="U194" s="157" t="str">
        <f t="shared" si="18"/>
        <v/>
      </c>
      <c r="V194" s="158" t="str">
        <f>IF(OR($D194="",$E194="",GlobalParameters!$C$12=""),"",$AC194)</f>
        <v/>
      </c>
      <c r="W194" s="159"/>
      <c r="X194" s="283"/>
      <c r="Y194" s="283"/>
      <c r="Z194" s="283"/>
      <c r="AA194" s="283"/>
      <c r="AB194" s="283"/>
      <c r="AC194" s="160" t="str">
        <f>IF(OR($D194="",$E194="",$AD194="",GlobalParameters!$C$12=""),"",IF(AND($AG194&gt;=100,$AG194&lt;300),$AD194-VLOOKUP($AG194,Mag_Req!$A$2:$J$13,10),""))</f>
        <v/>
      </c>
      <c r="AD194" s="283"/>
      <c r="AE194" s="283"/>
      <c r="AF194" s="159"/>
      <c r="AG194" s="134" t="e">
        <f>VLOOKUP($D194,Mag_Req!$M$2:$N$5,2)+VLOOKUP($E194,Mag_Req!$O$2:$P$3,2)+VLOOKUP(GlobalParameters!$C$12,Mag_Req!$Q$2:$R$4,2)</f>
        <v>#N/A</v>
      </c>
    </row>
    <row r="195" spans="1:33" x14ac:dyDescent="0.25">
      <c r="A195" s="133"/>
      <c r="B195" s="283"/>
      <c r="C195" s="283"/>
      <c r="D195" s="284"/>
      <c r="E195" s="284"/>
      <c r="F195" s="287"/>
      <c r="G195" s="166" t="str">
        <f t="shared" si="13"/>
        <v/>
      </c>
      <c r="H195" s="156" t="str">
        <f>IF(OR($D195="",$E195=""),"",VLOOKUP($AG195,Mag_Req!$A$2:$J$13,5))</f>
        <v/>
      </c>
      <c r="I195" s="287"/>
      <c r="J195" s="166" t="str">
        <f t="shared" si="14"/>
        <v/>
      </c>
      <c r="K195" s="156" t="str">
        <f>IF(OR($D195="",$E195=""),"",VLOOKUP($AG195,Mag_Req!$A$2:$J$13,6))</f>
        <v/>
      </c>
      <c r="L195" s="285"/>
      <c r="M195" s="155" t="str">
        <f t="shared" si="15"/>
        <v/>
      </c>
      <c r="N195" s="156" t="str">
        <f>IF(OR($D195="",$E195=""),"",VLOOKUP($AG195,Mag_Req!$A$2:$J$13,7))</f>
        <v/>
      </c>
      <c r="O195" s="285"/>
      <c r="P195" s="155" t="str">
        <f t="shared" si="16"/>
        <v/>
      </c>
      <c r="Q195" s="156" t="str">
        <f>IF(OR($D195="",$E195=""),"",VLOOKUP($AG195,Mag_Req!$A$2:$J$13,8))</f>
        <v/>
      </c>
      <c r="R195" s="287"/>
      <c r="S195" s="166" t="str">
        <f t="shared" si="17"/>
        <v/>
      </c>
      <c r="T195" s="156" t="str">
        <f>IF(OR($D195="",$E195=""),"",VLOOKUP($AG195,Mag_Req!$A$2:$J$13,9))</f>
        <v/>
      </c>
      <c r="U195" s="157" t="str">
        <f t="shared" si="18"/>
        <v/>
      </c>
      <c r="V195" s="158" t="str">
        <f>IF(OR($D195="",$E195="",GlobalParameters!$C$12=""),"",$AC195)</f>
        <v/>
      </c>
      <c r="W195" s="159"/>
      <c r="X195" s="283"/>
      <c r="Y195" s="283"/>
      <c r="Z195" s="283"/>
      <c r="AA195" s="283"/>
      <c r="AB195" s="283"/>
      <c r="AC195" s="160" t="str">
        <f>IF(OR($D195="",$E195="",$AD195="",GlobalParameters!$C$12=""),"",IF(AND($AG195&gt;=100,$AG195&lt;300),$AD195-VLOOKUP($AG195,Mag_Req!$A$2:$J$13,10),""))</f>
        <v/>
      </c>
      <c r="AD195" s="283"/>
      <c r="AE195" s="283"/>
      <c r="AF195" s="159"/>
      <c r="AG195" s="134" t="e">
        <f>VLOOKUP($D195,Mag_Req!$M$2:$N$5,2)+VLOOKUP($E195,Mag_Req!$O$2:$P$3,2)+VLOOKUP(GlobalParameters!$C$12,Mag_Req!$Q$2:$R$4,2)</f>
        <v>#N/A</v>
      </c>
    </row>
    <row r="196" spans="1:33" x14ac:dyDescent="0.25">
      <c r="A196" s="133"/>
      <c r="B196" s="283"/>
      <c r="C196" s="283"/>
      <c r="D196" s="284"/>
      <c r="E196" s="284"/>
      <c r="F196" s="287"/>
      <c r="G196" s="166" t="str">
        <f t="shared" si="13"/>
        <v/>
      </c>
      <c r="H196" s="156" t="str">
        <f>IF(OR($D196="",$E196=""),"",VLOOKUP($AG196,Mag_Req!$A$2:$J$13,5))</f>
        <v/>
      </c>
      <c r="I196" s="287"/>
      <c r="J196" s="166" t="str">
        <f t="shared" si="14"/>
        <v/>
      </c>
      <c r="K196" s="156" t="str">
        <f>IF(OR($D196="",$E196=""),"",VLOOKUP($AG196,Mag_Req!$A$2:$J$13,6))</f>
        <v/>
      </c>
      <c r="L196" s="285"/>
      <c r="M196" s="155" t="str">
        <f t="shared" si="15"/>
        <v/>
      </c>
      <c r="N196" s="156" t="str">
        <f>IF(OR($D196="",$E196=""),"",VLOOKUP($AG196,Mag_Req!$A$2:$J$13,7))</f>
        <v/>
      </c>
      <c r="O196" s="285"/>
      <c r="P196" s="155" t="str">
        <f t="shared" si="16"/>
        <v/>
      </c>
      <c r="Q196" s="156" t="str">
        <f>IF(OR($D196="",$E196=""),"",VLOOKUP($AG196,Mag_Req!$A$2:$J$13,8))</f>
        <v/>
      </c>
      <c r="R196" s="287"/>
      <c r="S196" s="166" t="str">
        <f t="shared" si="17"/>
        <v/>
      </c>
      <c r="T196" s="156" t="str">
        <f>IF(OR($D196="",$E196=""),"",VLOOKUP($AG196,Mag_Req!$A$2:$J$13,9))</f>
        <v/>
      </c>
      <c r="U196" s="157" t="str">
        <f t="shared" si="18"/>
        <v/>
      </c>
      <c r="V196" s="158" t="str">
        <f>IF(OR($D196="",$E196="",GlobalParameters!$C$12=""),"",$AC196)</f>
        <v/>
      </c>
      <c r="W196" s="159"/>
      <c r="X196" s="283"/>
      <c r="Y196" s="283"/>
      <c r="Z196" s="283"/>
      <c r="AA196" s="283"/>
      <c r="AB196" s="283"/>
      <c r="AC196" s="160" t="str">
        <f>IF(OR($D196="",$E196="",$AD196="",GlobalParameters!$C$12=""),"",IF(AND($AG196&gt;=100,$AG196&lt;300),$AD196-VLOOKUP($AG196,Mag_Req!$A$2:$J$13,10),""))</f>
        <v/>
      </c>
      <c r="AD196" s="283"/>
      <c r="AE196" s="283"/>
      <c r="AF196" s="159"/>
      <c r="AG196" s="134" t="e">
        <f>VLOOKUP($D196,Mag_Req!$M$2:$N$5,2)+VLOOKUP($E196,Mag_Req!$O$2:$P$3,2)+VLOOKUP(GlobalParameters!$C$12,Mag_Req!$Q$2:$R$4,2)</f>
        <v>#N/A</v>
      </c>
    </row>
    <row r="197" spans="1:33" x14ac:dyDescent="0.25">
      <c r="A197" s="133"/>
      <c r="B197" s="283"/>
      <c r="C197" s="283"/>
      <c r="D197" s="284"/>
      <c r="E197" s="284"/>
      <c r="F197" s="287"/>
      <c r="G197" s="166" t="str">
        <f t="shared" si="13"/>
        <v/>
      </c>
      <c r="H197" s="156" t="str">
        <f>IF(OR($D197="",$E197=""),"",VLOOKUP($AG197,Mag_Req!$A$2:$J$13,5))</f>
        <v/>
      </c>
      <c r="I197" s="287"/>
      <c r="J197" s="166" t="str">
        <f t="shared" si="14"/>
        <v/>
      </c>
      <c r="K197" s="156" t="str">
        <f>IF(OR($D197="",$E197=""),"",VLOOKUP($AG197,Mag_Req!$A$2:$J$13,6))</f>
        <v/>
      </c>
      <c r="L197" s="285"/>
      <c r="M197" s="155" t="str">
        <f t="shared" si="15"/>
        <v/>
      </c>
      <c r="N197" s="156" t="str">
        <f>IF(OR($D197="",$E197=""),"",VLOOKUP($AG197,Mag_Req!$A$2:$J$13,7))</f>
        <v/>
      </c>
      <c r="O197" s="285"/>
      <c r="P197" s="155" t="str">
        <f t="shared" si="16"/>
        <v/>
      </c>
      <c r="Q197" s="156" t="str">
        <f>IF(OR($D197="",$E197=""),"",VLOOKUP($AG197,Mag_Req!$A$2:$J$13,8))</f>
        <v/>
      </c>
      <c r="R197" s="287"/>
      <c r="S197" s="166" t="str">
        <f t="shared" si="17"/>
        <v/>
      </c>
      <c r="T197" s="156" t="str">
        <f>IF(OR($D197="",$E197=""),"",VLOOKUP($AG197,Mag_Req!$A$2:$J$13,9))</f>
        <v/>
      </c>
      <c r="U197" s="157" t="str">
        <f t="shared" si="18"/>
        <v/>
      </c>
      <c r="V197" s="158" t="str">
        <f>IF(OR($D197="",$E197="",GlobalParameters!$C$12=""),"",$AC197)</f>
        <v/>
      </c>
      <c r="W197" s="159"/>
      <c r="X197" s="283"/>
      <c r="Y197" s="283"/>
      <c r="Z197" s="283"/>
      <c r="AA197" s="283"/>
      <c r="AB197" s="283"/>
      <c r="AC197" s="160" t="str">
        <f>IF(OR($D197="",$E197="",$AD197="",GlobalParameters!$C$12=""),"",IF(AND($AG197&gt;=100,$AG197&lt;300),$AD197-VLOOKUP($AG197,Mag_Req!$A$2:$J$13,10),""))</f>
        <v/>
      </c>
      <c r="AD197" s="283"/>
      <c r="AE197" s="283"/>
      <c r="AF197" s="159"/>
      <c r="AG197" s="134" t="e">
        <f>VLOOKUP($D197,Mag_Req!$M$2:$N$5,2)+VLOOKUP($E197,Mag_Req!$O$2:$P$3,2)+VLOOKUP(GlobalParameters!$C$12,Mag_Req!$Q$2:$R$4,2)</f>
        <v>#N/A</v>
      </c>
    </row>
    <row r="198" spans="1:33" x14ac:dyDescent="0.25">
      <c r="A198" s="133"/>
      <c r="B198" s="283"/>
      <c r="C198" s="283"/>
      <c r="D198" s="284"/>
      <c r="E198" s="284"/>
      <c r="F198" s="287"/>
      <c r="G198" s="166" t="str">
        <f t="shared" si="13"/>
        <v/>
      </c>
      <c r="H198" s="156" t="str">
        <f>IF(OR($D198="",$E198=""),"",VLOOKUP($AG198,Mag_Req!$A$2:$J$13,5))</f>
        <v/>
      </c>
      <c r="I198" s="287"/>
      <c r="J198" s="166" t="str">
        <f t="shared" si="14"/>
        <v/>
      </c>
      <c r="K198" s="156" t="str">
        <f>IF(OR($D198="",$E198=""),"",VLOOKUP($AG198,Mag_Req!$A$2:$J$13,6))</f>
        <v/>
      </c>
      <c r="L198" s="285"/>
      <c r="M198" s="155" t="str">
        <f t="shared" si="15"/>
        <v/>
      </c>
      <c r="N198" s="156" t="str">
        <f>IF(OR($D198="",$E198=""),"",VLOOKUP($AG198,Mag_Req!$A$2:$J$13,7))</f>
        <v/>
      </c>
      <c r="O198" s="285"/>
      <c r="P198" s="155" t="str">
        <f t="shared" si="16"/>
        <v/>
      </c>
      <c r="Q198" s="156" t="str">
        <f>IF(OR($D198="",$E198=""),"",VLOOKUP($AG198,Mag_Req!$A$2:$J$13,8))</f>
        <v/>
      </c>
      <c r="R198" s="287"/>
      <c r="S198" s="166" t="str">
        <f t="shared" si="17"/>
        <v/>
      </c>
      <c r="T198" s="156" t="str">
        <f>IF(OR($D198="",$E198=""),"",VLOOKUP($AG198,Mag_Req!$A$2:$J$13,9))</f>
        <v/>
      </c>
      <c r="U198" s="157" t="str">
        <f t="shared" si="18"/>
        <v/>
      </c>
      <c r="V198" s="158" t="str">
        <f>IF(OR($D198="",$E198="",GlobalParameters!$C$12=""),"",$AC198)</f>
        <v/>
      </c>
      <c r="W198" s="159"/>
      <c r="X198" s="283"/>
      <c r="Y198" s="283"/>
      <c r="Z198" s="283"/>
      <c r="AA198" s="283"/>
      <c r="AB198" s="283"/>
      <c r="AC198" s="160" t="str">
        <f>IF(OR($D198="",$E198="",$AD198="",GlobalParameters!$C$12=""),"",IF(AND($AG198&gt;=100,$AG198&lt;300),$AD198-VLOOKUP($AG198,Mag_Req!$A$2:$J$13,10),""))</f>
        <v/>
      </c>
      <c r="AD198" s="283"/>
      <c r="AE198" s="283"/>
      <c r="AF198" s="159"/>
      <c r="AG198" s="134" t="e">
        <f>VLOOKUP($D198,Mag_Req!$M$2:$N$5,2)+VLOOKUP($E198,Mag_Req!$O$2:$P$3,2)+VLOOKUP(GlobalParameters!$C$12,Mag_Req!$Q$2:$R$4,2)</f>
        <v>#N/A</v>
      </c>
    </row>
    <row r="199" spans="1:33" x14ac:dyDescent="0.25">
      <c r="A199" s="133"/>
      <c r="B199" s="283"/>
      <c r="C199" s="283"/>
      <c r="D199" s="284"/>
      <c r="E199" s="284"/>
      <c r="F199" s="287"/>
      <c r="G199" s="166" t="str">
        <f t="shared" si="13"/>
        <v/>
      </c>
      <c r="H199" s="156" t="str">
        <f>IF(OR($D199="",$E199=""),"",VLOOKUP($AG199,Mag_Req!$A$2:$J$13,5))</f>
        <v/>
      </c>
      <c r="I199" s="287"/>
      <c r="J199" s="166" t="str">
        <f t="shared" si="14"/>
        <v/>
      </c>
      <c r="K199" s="156" t="str">
        <f>IF(OR($D199="",$E199=""),"",VLOOKUP($AG199,Mag_Req!$A$2:$J$13,6))</f>
        <v/>
      </c>
      <c r="L199" s="285"/>
      <c r="M199" s="155" t="str">
        <f t="shared" si="15"/>
        <v/>
      </c>
      <c r="N199" s="156" t="str">
        <f>IF(OR($D199="",$E199=""),"",VLOOKUP($AG199,Mag_Req!$A$2:$J$13,7))</f>
        <v/>
      </c>
      <c r="O199" s="285"/>
      <c r="P199" s="155" t="str">
        <f t="shared" si="16"/>
        <v/>
      </c>
      <c r="Q199" s="156" t="str">
        <f>IF(OR($D199="",$E199=""),"",VLOOKUP($AG199,Mag_Req!$A$2:$J$13,8))</f>
        <v/>
      </c>
      <c r="R199" s="287"/>
      <c r="S199" s="166" t="str">
        <f t="shared" si="17"/>
        <v/>
      </c>
      <c r="T199" s="156" t="str">
        <f>IF(OR($D199="",$E199=""),"",VLOOKUP($AG199,Mag_Req!$A$2:$J$13,9))</f>
        <v/>
      </c>
      <c r="U199" s="157" t="str">
        <f t="shared" si="18"/>
        <v/>
      </c>
      <c r="V199" s="158" t="str">
        <f>IF(OR($D199="",$E199="",GlobalParameters!$C$12=""),"",$AC199)</f>
        <v/>
      </c>
      <c r="W199" s="159"/>
      <c r="X199" s="283"/>
      <c r="Y199" s="283"/>
      <c r="Z199" s="283"/>
      <c r="AA199" s="283"/>
      <c r="AB199" s="283"/>
      <c r="AC199" s="160" t="str">
        <f>IF(OR($D199="",$E199="",$AD199="",GlobalParameters!$C$12=""),"",IF(AND($AG199&gt;=100,$AG199&lt;300),$AD199-VLOOKUP($AG199,Mag_Req!$A$2:$J$13,10),""))</f>
        <v/>
      </c>
      <c r="AD199" s="283"/>
      <c r="AE199" s="283"/>
      <c r="AF199" s="159"/>
      <c r="AG199" s="134" t="e">
        <f>VLOOKUP($D199,Mag_Req!$M$2:$N$5,2)+VLOOKUP($E199,Mag_Req!$O$2:$P$3,2)+VLOOKUP(GlobalParameters!$C$12,Mag_Req!$Q$2:$R$4,2)</f>
        <v>#N/A</v>
      </c>
    </row>
    <row r="200" spans="1:33" x14ac:dyDescent="0.25">
      <c r="A200" s="133"/>
      <c r="B200" s="283"/>
      <c r="C200" s="283"/>
      <c r="D200" s="284"/>
      <c r="E200" s="284"/>
      <c r="F200" s="287"/>
      <c r="G200" s="166" t="str">
        <f t="shared" si="13"/>
        <v/>
      </c>
      <c r="H200" s="156" t="str">
        <f>IF(OR($D200="",$E200=""),"",VLOOKUP($AG200,Mag_Req!$A$2:$J$13,5))</f>
        <v/>
      </c>
      <c r="I200" s="287"/>
      <c r="J200" s="166" t="str">
        <f t="shared" si="14"/>
        <v/>
      </c>
      <c r="K200" s="156" t="str">
        <f>IF(OR($D200="",$E200=""),"",VLOOKUP($AG200,Mag_Req!$A$2:$J$13,6))</f>
        <v/>
      </c>
      <c r="L200" s="285"/>
      <c r="M200" s="155" t="str">
        <f t="shared" si="15"/>
        <v/>
      </c>
      <c r="N200" s="156" t="str">
        <f>IF(OR($D200="",$E200=""),"",VLOOKUP($AG200,Mag_Req!$A$2:$J$13,7))</f>
        <v/>
      </c>
      <c r="O200" s="285"/>
      <c r="P200" s="155" t="str">
        <f t="shared" si="16"/>
        <v/>
      </c>
      <c r="Q200" s="156" t="str">
        <f>IF(OR($D200="",$E200=""),"",VLOOKUP($AG200,Mag_Req!$A$2:$J$13,8))</f>
        <v/>
      </c>
      <c r="R200" s="287"/>
      <c r="S200" s="166" t="str">
        <f t="shared" si="17"/>
        <v/>
      </c>
      <c r="T200" s="156" t="str">
        <f>IF(OR($D200="",$E200=""),"",VLOOKUP($AG200,Mag_Req!$A$2:$J$13,9))</f>
        <v/>
      </c>
      <c r="U200" s="157" t="str">
        <f t="shared" si="18"/>
        <v/>
      </c>
      <c r="V200" s="158" t="str">
        <f>IF(OR($D200="",$E200="",GlobalParameters!$C$12=""),"",$AC200)</f>
        <v/>
      </c>
      <c r="W200" s="159"/>
      <c r="X200" s="283"/>
      <c r="Y200" s="283"/>
      <c r="Z200" s="283"/>
      <c r="AA200" s="283"/>
      <c r="AB200" s="283"/>
      <c r="AC200" s="160" t="str">
        <f>IF(OR($D200="",$E200="",$AD200="",GlobalParameters!$C$12=""),"",IF(AND($AG200&gt;=100,$AG200&lt;300),$AD200-VLOOKUP($AG200,Mag_Req!$A$2:$J$13,10),""))</f>
        <v/>
      </c>
      <c r="AD200" s="283"/>
      <c r="AE200" s="283"/>
      <c r="AF200" s="159"/>
      <c r="AG200" s="134" t="e">
        <f>VLOOKUP($D200,Mag_Req!$M$2:$N$5,2)+VLOOKUP($E200,Mag_Req!$O$2:$P$3,2)+VLOOKUP(GlobalParameters!$C$12,Mag_Req!$Q$2:$R$4,2)</f>
        <v>#N/A</v>
      </c>
    </row>
    <row r="201" spans="1:33" x14ac:dyDescent="0.25">
      <c r="A201" s="133"/>
      <c r="B201" s="283"/>
      <c r="C201" s="283"/>
      <c r="D201" s="284"/>
      <c r="E201" s="284"/>
      <c r="F201" s="287"/>
      <c r="G201" s="166" t="str">
        <f t="shared" si="13"/>
        <v/>
      </c>
      <c r="H201" s="156" t="str">
        <f>IF(OR($D201="",$E201=""),"",VLOOKUP($AG201,Mag_Req!$A$2:$J$13,5))</f>
        <v/>
      </c>
      <c r="I201" s="287"/>
      <c r="J201" s="166" t="str">
        <f t="shared" si="14"/>
        <v/>
      </c>
      <c r="K201" s="156" t="str">
        <f>IF(OR($D201="",$E201=""),"",VLOOKUP($AG201,Mag_Req!$A$2:$J$13,6))</f>
        <v/>
      </c>
      <c r="L201" s="285"/>
      <c r="M201" s="155" t="str">
        <f t="shared" si="15"/>
        <v/>
      </c>
      <c r="N201" s="156" t="str">
        <f>IF(OR($D201="",$E201=""),"",VLOOKUP($AG201,Mag_Req!$A$2:$J$13,7))</f>
        <v/>
      </c>
      <c r="O201" s="285"/>
      <c r="P201" s="155" t="str">
        <f t="shared" si="16"/>
        <v/>
      </c>
      <c r="Q201" s="156" t="str">
        <f>IF(OR($D201="",$E201=""),"",VLOOKUP($AG201,Mag_Req!$A$2:$J$13,8))</f>
        <v/>
      </c>
      <c r="R201" s="287"/>
      <c r="S201" s="166" t="str">
        <f t="shared" si="17"/>
        <v/>
      </c>
      <c r="T201" s="156" t="str">
        <f>IF(OR($D201="",$E201=""),"",VLOOKUP($AG201,Mag_Req!$A$2:$J$13,9))</f>
        <v/>
      </c>
      <c r="U201" s="157" t="str">
        <f t="shared" si="18"/>
        <v/>
      </c>
      <c r="V201" s="158" t="str">
        <f>IF(OR($D201="",$E201="",GlobalParameters!$C$12=""),"",$AC201)</f>
        <v/>
      </c>
      <c r="W201" s="159"/>
      <c r="X201" s="283"/>
      <c r="Y201" s="283"/>
      <c r="Z201" s="283"/>
      <c r="AA201" s="283"/>
      <c r="AB201" s="283"/>
      <c r="AC201" s="160" t="str">
        <f>IF(OR($D201="",$E201="",$AD201="",GlobalParameters!$C$12=""),"",IF(AND($AG201&gt;=100,$AG201&lt;300),$AD201-VLOOKUP($AG201,Mag_Req!$A$2:$J$13,10),""))</f>
        <v/>
      </c>
      <c r="AD201" s="283"/>
      <c r="AE201" s="283"/>
      <c r="AF201" s="159"/>
      <c r="AG201" s="134" t="e">
        <f>VLOOKUP($D201,Mag_Req!$M$2:$N$5,2)+VLOOKUP($E201,Mag_Req!$O$2:$P$3,2)+VLOOKUP(GlobalParameters!$C$12,Mag_Req!$Q$2:$R$4,2)</f>
        <v>#N/A</v>
      </c>
    </row>
    <row r="202" spans="1:33" x14ac:dyDescent="0.25">
      <c r="A202" s="133"/>
      <c r="B202" s="283"/>
      <c r="C202" s="283"/>
      <c r="D202" s="284"/>
      <c r="E202" s="284"/>
      <c r="F202" s="287"/>
      <c r="G202" s="166" t="str">
        <f t="shared" si="13"/>
        <v/>
      </c>
      <c r="H202" s="156" t="str">
        <f>IF(OR($D202="",$E202=""),"",VLOOKUP($AG202,Mag_Req!$A$2:$J$13,5))</f>
        <v/>
      </c>
      <c r="I202" s="287"/>
      <c r="J202" s="166" t="str">
        <f t="shared" si="14"/>
        <v/>
      </c>
      <c r="K202" s="156" t="str">
        <f>IF(OR($D202="",$E202=""),"",VLOOKUP($AG202,Mag_Req!$A$2:$J$13,6))</f>
        <v/>
      </c>
      <c r="L202" s="285"/>
      <c r="M202" s="155" t="str">
        <f t="shared" si="15"/>
        <v/>
      </c>
      <c r="N202" s="156" t="str">
        <f>IF(OR($D202="",$E202=""),"",VLOOKUP($AG202,Mag_Req!$A$2:$J$13,7))</f>
        <v/>
      </c>
      <c r="O202" s="285"/>
      <c r="P202" s="155" t="str">
        <f t="shared" si="16"/>
        <v/>
      </c>
      <c r="Q202" s="156" t="str">
        <f>IF(OR($D202="",$E202=""),"",VLOOKUP($AG202,Mag_Req!$A$2:$J$13,8))</f>
        <v/>
      </c>
      <c r="R202" s="287"/>
      <c r="S202" s="166" t="str">
        <f t="shared" si="17"/>
        <v/>
      </c>
      <c r="T202" s="156" t="str">
        <f>IF(OR($D202="",$E202=""),"",VLOOKUP($AG202,Mag_Req!$A$2:$J$13,9))</f>
        <v/>
      </c>
      <c r="U202" s="157" t="str">
        <f t="shared" si="18"/>
        <v/>
      </c>
      <c r="V202" s="158" t="str">
        <f>IF(OR($D202="",$E202="",GlobalParameters!$C$12=""),"",$AC202)</f>
        <v/>
      </c>
      <c r="W202" s="159"/>
      <c r="X202" s="283"/>
      <c r="Y202" s="283"/>
      <c r="Z202" s="283"/>
      <c r="AA202" s="283"/>
      <c r="AB202" s="283"/>
      <c r="AC202" s="160" t="str">
        <f>IF(OR($D202="",$E202="",$AD202="",GlobalParameters!$C$12=""),"",IF(AND($AG202&gt;=100,$AG202&lt;300),$AD202-VLOOKUP($AG202,Mag_Req!$A$2:$J$13,10),""))</f>
        <v/>
      </c>
      <c r="AD202" s="283"/>
      <c r="AE202" s="283"/>
      <c r="AF202" s="159"/>
      <c r="AG202" s="134" t="e">
        <f>VLOOKUP($D202,Mag_Req!$M$2:$N$5,2)+VLOOKUP($E202,Mag_Req!$O$2:$P$3,2)+VLOOKUP(GlobalParameters!$C$12,Mag_Req!$Q$2:$R$4,2)</f>
        <v>#N/A</v>
      </c>
    </row>
    <row r="203" spans="1:33" x14ac:dyDescent="0.25">
      <c r="A203" s="133"/>
      <c r="B203" s="283"/>
      <c r="C203" s="283"/>
      <c r="D203" s="284"/>
      <c r="E203" s="284"/>
      <c r="F203" s="287"/>
      <c r="G203" s="166" t="str">
        <f t="shared" si="13"/>
        <v/>
      </c>
      <c r="H203" s="156" t="str">
        <f>IF(OR($D203="",$E203=""),"",VLOOKUP($AG203,Mag_Req!$A$2:$J$13,5))</f>
        <v/>
      </c>
      <c r="I203" s="287"/>
      <c r="J203" s="166" t="str">
        <f t="shared" si="14"/>
        <v/>
      </c>
      <c r="K203" s="156" t="str">
        <f>IF(OR($D203="",$E203=""),"",VLOOKUP($AG203,Mag_Req!$A$2:$J$13,6))</f>
        <v/>
      </c>
      <c r="L203" s="285"/>
      <c r="M203" s="155" t="str">
        <f t="shared" si="15"/>
        <v/>
      </c>
      <c r="N203" s="156" t="str">
        <f>IF(OR($D203="",$E203=""),"",VLOOKUP($AG203,Mag_Req!$A$2:$J$13,7))</f>
        <v/>
      </c>
      <c r="O203" s="285"/>
      <c r="P203" s="155" t="str">
        <f t="shared" si="16"/>
        <v/>
      </c>
      <c r="Q203" s="156" t="str">
        <f>IF(OR($D203="",$E203=""),"",VLOOKUP($AG203,Mag_Req!$A$2:$J$13,8))</f>
        <v/>
      </c>
      <c r="R203" s="287"/>
      <c r="S203" s="166" t="str">
        <f t="shared" si="17"/>
        <v/>
      </c>
      <c r="T203" s="156" t="str">
        <f>IF(OR($D203="",$E203=""),"",VLOOKUP($AG203,Mag_Req!$A$2:$J$13,9))</f>
        <v/>
      </c>
      <c r="U203" s="157" t="str">
        <f t="shared" si="18"/>
        <v/>
      </c>
      <c r="V203" s="158" t="str">
        <f>IF(OR($D203="",$E203="",GlobalParameters!$C$12=""),"",$AC203)</f>
        <v/>
      </c>
      <c r="W203" s="159"/>
      <c r="X203" s="283"/>
      <c r="Y203" s="283"/>
      <c r="Z203" s="283"/>
      <c r="AA203" s="283"/>
      <c r="AB203" s="283"/>
      <c r="AC203" s="160" t="str">
        <f>IF(OR($D203="",$E203="",$AD203="",GlobalParameters!$C$12=""),"",IF(AND($AG203&gt;=100,$AG203&lt;300),$AD203-VLOOKUP($AG203,Mag_Req!$A$2:$J$13,10),""))</f>
        <v/>
      </c>
      <c r="AD203" s="283"/>
      <c r="AE203" s="283"/>
      <c r="AF203" s="159"/>
      <c r="AG203" s="134" t="e">
        <f>VLOOKUP($D203,Mag_Req!$M$2:$N$5,2)+VLOOKUP($E203,Mag_Req!$O$2:$P$3,2)+VLOOKUP(GlobalParameters!$C$12,Mag_Req!$Q$2:$R$4,2)</f>
        <v>#N/A</v>
      </c>
    </row>
    <row r="204" spans="1:33" x14ac:dyDescent="0.25">
      <c r="A204" s="133"/>
      <c r="B204" s="283"/>
      <c r="C204" s="283"/>
      <c r="D204" s="284"/>
      <c r="E204" s="284"/>
      <c r="F204" s="287"/>
      <c r="G204" s="166" t="str">
        <f t="shared" si="13"/>
        <v/>
      </c>
      <c r="H204" s="156" t="str">
        <f>IF(OR($D204="",$E204=""),"",VLOOKUP($AG204,Mag_Req!$A$2:$J$13,5))</f>
        <v/>
      </c>
      <c r="I204" s="287"/>
      <c r="J204" s="166" t="str">
        <f t="shared" si="14"/>
        <v/>
      </c>
      <c r="K204" s="156" t="str">
        <f>IF(OR($D204="",$E204=""),"",VLOOKUP($AG204,Mag_Req!$A$2:$J$13,6))</f>
        <v/>
      </c>
      <c r="L204" s="285"/>
      <c r="M204" s="155" t="str">
        <f t="shared" si="15"/>
        <v/>
      </c>
      <c r="N204" s="156" t="str">
        <f>IF(OR($D204="",$E204=""),"",VLOOKUP($AG204,Mag_Req!$A$2:$J$13,7))</f>
        <v/>
      </c>
      <c r="O204" s="285"/>
      <c r="P204" s="155" t="str">
        <f t="shared" si="16"/>
        <v/>
      </c>
      <c r="Q204" s="156" t="str">
        <f>IF(OR($D204="",$E204=""),"",VLOOKUP($AG204,Mag_Req!$A$2:$J$13,8))</f>
        <v/>
      </c>
      <c r="R204" s="287"/>
      <c r="S204" s="166" t="str">
        <f t="shared" si="17"/>
        <v/>
      </c>
      <c r="T204" s="156" t="str">
        <f>IF(OR($D204="",$E204=""),"",VLOOKUP($AG204,Mag_Req!$A$2:$J$13,9))</f>
        <v/>
      </c>
      <c r="U204" s="157" t="str">
        <f t="shared" si="18"/>
        <v/>
      </c>
      <c r="V204" s="158" t="str">
        <f>IF(OR($D204="",$E204="",GlobalParameters!$C$12=""),"",$AC204)</f>
        <v/>
      </c>
      <c r="W204" s="159"/>
      <c r="X204" s="283"/>
      <c r="Y204" s="283"/>
      <c r="Z204" s="283"/>
      <c r="AA204" s="283"/>
      <c r="AB204" s="283"/>
      <c r="AC204" s="160" t="str">
        <f>IF(OR($D204="",$E204="",$AD204="",GlobalParameters!$C$12=""),"",IF(AND($AG204&gt;=100,$AG204&lt;300),$AD204-VLOOKUP($AG204,Mag_Req!$A$2:$J$13,10),""))</f>
        <v/>
      </c>
      <c r="AD204" s="283"/>
      <c r="AE204" s="283"/>
      <c r="AF204" s="159"/>
      <c r="AG204" s="134" t="e">
        <f>VLOOKUP($D204,Mag_Req!$M$2:$N$5,2)+VLOOKUP($E204,Mag_Req!$O$2:$P$3,2)+VLOOKUP(GlobalParameters!$C$12,Mag_Req!$Q$2:$R$4,2)</f>
        <v>#N/A</v>
      </c>
    </row>
    <row r="205" spans="1:33" x14ac:dyDescent="0.25">
      <c r="A205" s="133"/>
      <c r="B205" s="283"/>
      <c r="C205" s="283"/>
      <c r="D205" s="284"/>
      <c r="E205" s="284"/>
      <c r="F205" s="287"/>
      <c r="G205" s="166" t="str">
        <f t="shared" ref="G205:G268" si="19">IF(OR($D205="",$E205="",$X205="",$H205=""),"",IF($AG205&lt;200,$X205*$H205,""))</f>
        <v/>
      </c>
      <c r="H205" s="156" t="str">
        <f>IF(OR($D205="",$E205=""),"",VLOOKUP($AG205,Mag_Req!$A$2:$J$13,5))</f>
        <v/>
      </c>
      <c r="I205" s="287"/>
      <c r="J205" s="166" t="str">
        <f t="shared" ref="J205:J268" si="20">IF(OR($D205="",$E205="",$Y205="",$K205=""),"",IF($AG205&lt;200,$Y205*$K205,""))</f>
        <v/>
      </c>
      <c r="K205" s="156" t="str">
        <f>IF(OR($D205="",$E205=""),"",VLOOKUP($AG205,Mag_Req!$A$2:$J$13,6))</f>
        <v/>
      </c>
      <c r="L205" s="285"/>
      <c r="M205" s="155" t="str">
        <f t="shared" ref="M205:M268" si="21">IF(OR($D205="",$E205="",$Z205="",$N205=""),"",IF($AG205&lt;200,$Z205*$N205,""))</f>
        <v/>
      </c>
      <c r="N205" s="156" t="str">
        <f>IF(OR($D205="",$E205=""),"",VLOOKUP($AG205,Mag_Req!$A$2:$J$13,7))</f>
        <v/>
      </c>
      <c r="O205" s="285"/>
      <c r="P205" s="155" t="str">
        <f t="shared" ref="P205:P268" si="22">IF(OR($D205="",$E205="",$AA205="",$Q205=""),"",IF($AG205&lt;200,$AA205*$Q205,""))</f>
        <v/>
      </c>
      <c r="Q205" s="156" t="str">
        <f>IF(OR($D205="",$E205=""),"",VLOOKUP($AG205,Mag_Req!$A$2:$J$13,8))</f>
        <v/>
      </c>
      <c r="R205" s="287"/>
      <c r="S205" s="166" t="str">
        <f t="shared" ref="S205:S268" si="23">IF(OR($D205="",$E205="",$AB205="",$T205=""),"",IF($AG205&gt;=200,$AB205*$T205,""))</f>
        <v/>
      </c>
      <c r="T205" s="156" t="str">
        <f>IF(OR($D205="",$E205=""),"",VLOOKUP($AG205,Mag_Req!$A$2:$J$13,9))</f>
        <v/>
      </c>
      <c r="U205" s="157" t="str">
        <f t="shared" si="18"/>
        <v/>
      </c>
      <c r="V205" s="158" t="str">
        <f>IF(OR($D205="",$E205="",GlobalParameters!$C$12=""),"",$AC205)</f>
        <v/>
      </c>
      <c r="W205" s="159"/>
      <c r="X205" s="283"/>
      <c r="Y205" s="283"/>
      <c r="Z205" s="283"/>
      <c r="AA205" s="283"/>
      <c r="AB205" s="283"/>
      <c r="AC205" s="160" t="str">
        <f>IF(OR($D205="",$E205="",$AD205="",GlobalParameters!$C$12=""),"",IF(AND($AG205&gt;=100,$AG205&lt;300),$AD205-VLOOKUP($AG205,Mag_Req!$A$2:$J$13,10),""))</f>
        <v/>
      </c>
      <c r="AD205" s="283"/>
      <c r="AE205" s="283"/>
      <c r="AF205" s="159"/>
      <c r="AG205" s="134" t="e">
        <f>VLOOKUP($D205,Mag_Req!$M$2:$N$5,2)+VLOOKUP($E205,Mag_Req!$O$2:$P$3,2)+VLOOKUP(GlobalParameters!$C$12,Mag_Req!$Q$2:$R$4,2)</f>
        <v>#N/A</v>
      </c>
    </row>
    <row r="206" spans="1:33" x14ac:dyDescent="0.25">
      <c r="A206" s="133"/>
      <c r="B206" s="283"/>
      <c r="C206" s="283"/>
      <c r="D206" s="284"/>
      <c r="E206" s="284"/>
      <c r="F206" s="287"/>
      <c r="G206" s="166" t="str">
        <f t="shared" si="19"/>
        <v/>
      </c>
      <c r="H206" s="156" t="str">
        <f>IF(OR($D206="",$E206=""),"",VLOOKUP($AG206,Mag_Req!$A$2:$J$13,5))</f>
        <v/>
      </c>
      <c r="I206" s="287"/>
      <c r="J206" s="166" t="str">
        <f t="shared" si="20"/>
        <v/>
      </c>
      <c r="K206" s="156" t="str">
        <f>IF(OR($D206="",$E206=""),"",VLOOKUP($AG206,Mag_Req!$A$2:$J$13,6))</f>
        <v/>
      </c>
      <c r="L206" s="285"/>
      <c r="M206" s="155" t="str">
        <f t="shared" si="21"/>
        <v/>
      </c>
      <c r="N206" s="156" t="str">
        <f>IF(OR($D206="",$E206=""),"",VLOOKUP($AG206,Mag_Req!$A$2:$J$13,7))</f>
        <v/>
      </c>
      <c r="O206" s="285"/>
      <c r="P206" s="155" t="str">
        <f t="shared" si="22"/>
        <v/>
      </c>
      <c r="Q206" s="156" t="str">
        <f>IF(OR($D206="",$E206=""),"",VLOOKUP($AG206,Mag_Req!$A$2:$J$13,8))</f>
        <v/>
      </c>
      <c r="R206" s="287"/>
      <c r="S206" s="166" t="str">
        <f t="shared" si="23"/>
        <v/>
      </c>
      <c r="T206" s="156" t="str">
        <f>IF(OR($D206="",$E206=""),"",VLOOKUP($AG206,Mag_Req!$A$2:$J$13,9))</f>
        <v/>
      </c>
      <c r="U206" s="157" t="str">
        <f t="shared" si="18"/>
        <v/>
      </c>
      <c r="V206" s="158" t="str">
        <f>IF(OR($D206="",$E206="",GlobalParameters!$C$12=""),"",$AC206)</f>
        <v/>
      </c>
      <c r="W206" s="159"/>
      <c r="X206" s="283"/>
      <c r="Y206" s="283"/>
      <c r="Z206" s="283"/>
      <c r="AA206" s="283"/>
      <c r="AB206" s="283"/>
      <c r="AC206" s="160" t="str">
        <f>IF(OR($D206="",$E206="",$AD206="",GlobalParameters!$C$12=""),"",IF(AND($AG206&gt;=100,$AG206&lt;300),$AD206-VLOOKUP($AG206,Mag_Req!$A$2:$J$13,10),""))</f>
        <v/>
      </c>
      <c r="AD206" s="283"/>
      <c r="AE206" s="283"/>
      <c r="AF206" s="159"/>
      <c r="AG206" s="134" t="e">
        <f>VLOOKUP($D206,Mag_Req!$M$2:$N$5,2)+VLOOKUP($E206,Mag_Req!$O$2:$P$3,2)+VLOOKUP(GlobalParameters!$C$12,Mag_Req!$Q$2:$R$4,2)</f>
        <v>#N/A</v>
      </c>
    </row>
    <row r="207" spans="1:33" x14ac:dyDescent="0.25">
      <c r="A207" s="133"/>
      <c r="B207" s="283"/>
      <c r="C207" s="283"/>
      <c r="D207" s="284"/>
      <c r="E207" s="284"/>
      <c r="F207" s="287"/>
      <c r="G207" s="166" t="str">
        <f t="shared" si="19"/>
        <v/>
      </c>
      <c r="H207" s="156" t="str">
        <f>IF(OR($D207="",$E207=""),"",VLOOKUP($AG207,Mag_Req!$A$2:$J$13,5))</f>
        <v/>
      </c>
      <c r="I207" s="287"/>
      <c r="J207" s="166" t="str">
        <f t="shared" si="20"/>
        <v/>
      </c>
      <c r="K207" s="156" t="str">
        <f>IF(OR($D207="",$E207=""),"",VLOOKUP($AG207,Mag_Req!$A$2:$J$13,6))</f>
        <v/>
      </c>
      <c r="L207" s="285"/>
      <c r="M207" s="155" t="str">
        <f t="shared" si="21"/>
        <v/>
      </c>
      <c r="N207" s="156" t="str">
        <f>IF(OR($D207="",$E207=""),"",VLOOKUP($AG207,Mag_Req!$A$2:$J$13,7))</f>
        <v/>
      </c>
      <c r="O207" s="285"/>
      <c r="P207" s="155" t="str">
        <f t="shared" si="22"/>
        <v/>
      </c>
      <c r="Q207" s="156" t="str">
        <f>IF(OR($D207="",$E207=""),"",VLOOKUP($AG207,Mag_Req!$A$2:$J$13,8))</f>
        <v/>
      </c>
      <c r="R207" s="287"/>
      <c r="S207" s="166" t="str">
        <f t="shared" si="23"/>
        <v/>
      </c>
      <c r="T207" s="156" t="str">
        <f>IF(OR($D207="",$E207=""),"",VLOOKUP($AG207,Mag_Req!$A$2:$J$13,9))</f>
        <v/>
      </c>
      <c r="U207" s="157" t="str">
        <f t="shared" si="18"/>
        <v/>
      </c>
      <c r="V207" s="158" t="str">
        <f>IF(OR($D207="",$E207="",GlobalParameters!$C$12=""),"",$AC207)</f>
        <v/>
      </c>
      <c r="W207" s="159"/>
      <c r="X207" s="283"/>
      <c r="Y207" s="283"/>
      <c r="Z207" s="283"/>
      <c r="AA207" s="283"/>
      <c r="AB207" s="283"/>
      <c r="AC207" s="160" t="str">
        <f>IF(OR($D207="",$E207="",$AD207="",GlobalParameters!$C$12=""),"",IF(AND($AG207&gt;=100,$AG207&lt;300),$AD207-VLOOKUP($AG207,Mag_Req!$A$2:$J$13,10),""))</f>
        <v/>
      </c>
      <c r="AD207" s="283"/>
      <c r="AE207" s="283"/>
      <c r="AF207" s="159"/>
      <c r="AG207" s="134" t="e">
        <f>VLOOKUP($D207,Mag_Req!$M$2:$N$5,2)+VLOOKUP($E207,Mag_Req!$O$2:$P$3,2)+VLOOKUP(GlobalParameters!$C$12,Mag_Req!$Q$2:$R$4,2)</f>
        <v>#N/A</v>
      </c>
    </row>
    <row r="208" spans="1:33" x14ac:dyDescent="0.25">
      <c r="A208" s="133"/>
      <c r="B208" s="283"/>
      <c r="C208" s="283"/>
      <c r="D208" s="284"/>
      <c r="E208" s="284"/>
      <c r="F208" s="287"/>
      <c r="G208" s="166" t="str">
        <f t="shared" si="19"/>
        <v/>
      </c>
      <c r="H208" s="156" t="str">
        <f>IF(OR($D208="",$E208=""),"",VLOOKUP($AG208,Mag_Req!$A$2:$J$13,5))</f>
        <v/>
      </c>
      <c r="I208" s="287"/>
      <c r="J208" s="166" t="str">
        <f t="shared" si="20"/>
        <v/>
      </c>
      <c r="K208" s="156" t="str">
        <f>IF(OR($D208="",$E208=""),"",VLOOKUP($AG208,Mag_Req!$A$2:$J$13,6))</f>
        <v/>
      </c>
      <c r="L208" s="285"/>
      <c r="M208" s="155" t="str">
        <f t="shared" si="21"/>
        <v/>
      </c>
      <c r="N208" s="156" t="str">
        <f>IF(OR($D208="",$E208=""),"",VLOOKUP($AG208,Mag_Req!$A$2:$J$13,7))</f>
        <v/>
      </c>
      <c r="O208" s="285"/>
      <c r="P208" s="155" t="str">
        <f t="shared" si="22"/>
        <v/>
      </c>
      <c r="Q208" s="156" t="str">
        <f>IF(OR($D208="",$E208=""),"",VLOOKUP($AG208,Mag_Req!$A$2:$J$13,8))</f>
        <v/>
      </c>
      <c r="R208" s="287"/>
      <c r="S208" s="166" t="str">
        <f t="shared" si="23"/>
        <v/>
      </c>
      <c r="T208" s="156" t="str">
        <f>IF(OR($D208="",$E208=""),"",VLOOKUP($AG208,Mag_Req!$A$2:$J$13,9))</f>
        <v/>
      </c>
      <c r="U208" s="157" t="str">
        <f t="shared" si="18"/>
        <v/>
      </c>
      <c r="V208" s="158" t="str">
        <f>IF(OR($D208="",$E208="",GlobalParameters!$C$12=""),"",$AC208)</f>
        <v/>
      </c>
      <c r="W208" s="159"/>
      <c r="X208" s="283"/>
      <c r="Y208" s="283"/>
      <c r="Z208" s="283"/>
      <c r="AA208" s="283"/>
      <c r="AB208" s="283"/>
      <c r="AC208" s="160" t="str">
        <f>IF(OR($D208="",$E208="",$AD208="",GlobalParameters!$C$12=""),"",IF(AND($AG208&gt;=100,$AG208&lt;300),$AD208-VLOOKUP($AG208,Mag_Req!$A$2:$J$13,10),""))</f>
        <v/>
      </c>
      <c r="AD208" s="283"/>
      <c r="AE208" s="283"/>
      <c r="AF208" s="159"/>
      <c r="AG208" s="134" t="e">
        <f>VLOOKUP($D208,Mag_Req!$M$2:$N$5,2)+VLOOKUP($E208,Mag_Req!$O$2:$P$3,2)+VLOOKUP(GlobalParameters!$C$12,Mag_Req!$Q$2:$R$4,2)</f>
        <v>#N/A</v>
      </c>
    </row>
    <row r="209" spans="1:33" x14ac:dyDescent="0.25">
      <c r="A209" s="133"/>
      <c r="B209" s="283"/>
      <c r="C209" s="283"/>
      <c r="D209" s="284"/>
      <c r="E209" s="284"/>
      <c r="F209" s="287"/>
      <c r="G209" s="166" t="str">
        <f t="shared" si="19"/>
        <v/>
      </c>
      <c r="H209" s="156" t="str">
        <f>IF(OR($D209="",$E209=""),"",VLOOKUP($AG209,Mag_Req!$A$2:$J$13,5))</f>
        <v/>
      </c>
      <c r="I209" s="287"/>
      <c r="J209" s="166" t="str">
        <f t="shared" si="20"/>
        <v/>
      </c>
      <c r="K209" s="156" t="str">
        <f>IF(OR($D209="",$E209=""),"",VLOOKUP($AG209,Mag_Req!$A$2:$J$13,6))</f>
        <v/>
      </c>
      <c r="L209" s="285"/>
      <c r="M209" s="155" t="str">
        <f t="shared" si="21"/>
        <v/>
      </c>
      <c r="N209" s="156" t="str">
        <f>IF(OR($D209="",$E209=""),"",VLOOKUP($AG209,Mag_Req!$A$2:$J$13,7))</f>
        <v/>
      </c>
      <c r="O209" s="285"/>
      <c r="P209" s="155" t="str">
        <f t="shared" si="22"/>
        <v/>
      </c>
      <c r="Q209" s="156" t="str">
        <f>IF(OR($D209="",$E209=""),"",VLOOKUP($AG209,Mag_Req!$A$2:$J$13,8))</f>
        <v/>
      </c>
      <c r="R209" s="287"/>
      <c r="S209" s="166" t="str">
        <f t="shared" si="23"/>
        <v/>
      </c>
      <c r="T209" s="156" t="str">
        <f>IF(OR($D209="",$E209=""),"",VLOOKUP($AG209,Mag_Req!$A$2:$J$13,9))</f>
        <v/>
      </c>
      <c r="U209" s="157" t="str">
        <f t="shared" si="18"/>
        <v/>
      </c>
      <c r="V209" s="158" t="str">
        <f>IF(OR($D209="",$E209="",GlobalParameters!$C$12=""),"",$AC209)</f>
        <v/>
      </c>
      <c r="W209" s="159"/>
      <c r="X209" s="283"/>
      <c r="Y209" s="283"/>
      <c r="Z209" s="283"/>
      <c r="AA209" s="283"/>
      <c r="AB209" s="283"/>
      <c r="AC209" s="160" t="str">
        <f>IF(OR($D209="",$E209="",$AD209="",GlobalParameters!$C$12=""),"",IF(AND($AG209&gt;=100,$AG209&lt;300),$AD209-VLOOKUP($AG209,Mag_Req!$A$2:$J$13,10),""))</f>
        <v/>
      </c>
      <c r="AD209" s="283"/>
      <c r="AE209" s="283"/>
      <c r="AF209" s="159"/>
      <c r="AG209" s="134" t="e">
        <f>VLOOKUP($D209,Mag_Req!$M$2:$N$5,2)+VLOOKUP($E209,Mag_Req!$O$2:$P$3,2)+VLOOKUP(GlobalParameters!$C$12,Mag_Req!$Q$2:$R$4,2)</f>
        <v>#N/A</v>
      </c>
    </row>
    <row r="210" spans="1:33" x14ac:dyDescent="0.25">
      <c r="A210" s="133"/>
      <c r="B210" s="283"/>
      <c r="C210" s="283"/>
      <c r="D210" s="284"/>
      <c r="E210" s="284"/>
      <c r="F210" s="287"/>
      <c r="G210" s="166" t="str">
        <f t="shared" si="19"/>
        <v/>
      </c>
      <c r="H210" s="156" t="str">
        <f>IF(OR($D210="",$E210=""),"",VLOOKUP($AG210,Mag_Req!$A$2:$J$13,5))</f>
        <v/>
      </c>
      <c r="I210" s="287"/>
      <c r="J210" s="166" t="str">
        <f t="shared" si="20"/>
        <v/>
      </c>
      <c r="K210" s="156" t="str">
        <f>IF(OR($D210="",$E210=""),"",VLOOKUP($AG210,Mag_Req!$A$2:$J$13,6))</f>
        <v/>
      </c>
      <c r="L210" s="285"/>
      <c r="M210" s="155" t="str">
        <f t="shared" si="21"/>
        <v/>
      </c>
      <c r="N210" s="156" t="str">
        <f>IF(OR($D210="",$E210=""),"",VLOOKUP($AG210,Mag_Req!$A$2:$J$13,7))</f>
        <v/>
      </c>
      <c r="O210" s="285"/>
      <c r="P210" s="155" t="str">
        <f t="shared" si="22"/>
        <v/>
      </c>
      <c r="Q210" s="156" t="str">
        <f>IF(OR($D210="",$E210=""),"",VLOOKUP($AG210,Mag_Req!$A$2:$J$13,8))</f>
        <v/>
      </c>
      <c r="R210" s="287"/>
      <c r="S210" s="166" t="str">
        <f t="shared" si="23"/>
        <v/>
      </c>
      <c r="T210" s="156" t="str">
        <f>IF(OR($D210="",$E210=""),"",VLOOKUP($AG210,Mag_Req!$A$2:$J$13,9))</f>
        <v/>
      </c>
      <c r="U210" s="157" t="str">
        <f t="shared" si="18"/>
        <v/>
      </c>
      <c r="V210" s="158" t="str">
        <f>IF(OR($D210="",$E210="",GlobalParameters!$C$12=""),"",$AC210)</f>
        <v/>
      </c>
      <c r="W210" s="159"/>
      <c r="X210" s="283"/>
      <c r="Y210" s="283"/>
      <c r="Z210" s="283"/>
      <c r="AA210" s="283"/>
      <c r="AB210" s="283"/>
      <c r="AC210" s="160" t="str">
        <f>IF(OR($D210="",$E210="",$AD210="",GlobalParameters!$C$12=""),"",IF(AND($AG210&gt;=100,$AG210&lt;300),$AD210-VLOOKUP($AG210,Mag_Req!$A$2:$J$13,10),""))</f>
        <v/>
      </c>
      <c r="AD210" s="283"/>
      <c r="AE210" s="283"/>
      <c r="AF210" s="159"/>
      <c r="AG210" s="134" t="e">
        <f>VLOOKUP($D210,Mag_Req!$M$2:$N$5,2)+VLOOKUP($E210,Mag_Req!$O$2:$P$3,2)+VLOOKUP(GlobalParameters!$C$12,Mag_Req!$Q$2:$R$4,2)</f>
        <v>#N/A</v>
      </c>
    </row>
    <row r="211" spans="1:33" x14ac:dyDescent="0.25">
      <c r="A211" s="133"/>
      <c r="B211" s="283"/>
      <c r="C211" s="283"/>
      <c r="D211" s="284"/>
      <c r="E211" s="284"/>
      <c r="F211" s="287"/>
      <c r="G211" s="166" t="str">
        <f t="shared" si="19"/>
        <v/>
      </c>
      <c r="H211" s="156" t="str">
        <f>IF(OR($D211="",$E211=""),"",VLOOKUP($AG211,Mag_Req!$A$2:$J$13,5))</f>
        <v/>
      </c>
      <c r="I211" s="287"/>
      <c r="J211" s="166" t="str">
        <f t="shared" si="20"/>
        <v/>
      </c>
      <c r="K211" s="156" t="str">
        <f>IF(OR($D211="",$E211=""),"",VLOOKUP($AG211,Mag_Req!$A$2:$J$13,6))</f>
        <v/>
      </c>
      <c r="L211" s="285"/>
      <c r="M211" s="155" t="str">
        <f t="shared" si="21"/>
        <v/>
      </c>
      <c r="N211" s="156" t="str">
        <f>IF(OR($D211="",$E211=""),"",VLOOKUP($AG211,Mag_Req!$A$2:$J$13,7))</f>
        <v/>
      </c>
      <c r="O211" s="285"/>
      <c r="P211" s="155" t="str">
        <f t="shared" si="22"/>
        <v/>
      </c>
      <c r="Q211" s="156" t="str">
        <f>IF(OR($D211="",$E211=""),"",VLOOKUP($AG211,Mag_Req!$A$2:$J$13,8))</f>
        <v/>
      </c>
      <c r="R211" s="287"/>
      <c r="S211" s="166" t="str">
        <f t="shared" si="23"/>
        <v/>
      </c>
      <c r="T211" s="156" t="str">
        <f>IF(OR($D211="",$E211=""),"",VLOOKUP($AG211,Mag_Req!$A$2:$J$13,9))</f>
        <v/>
      </c>
      <c r="U211" s="157" t="str">
        <f t="shared" si="18"/>
        <v/>
      </c>
      <c r="V211" s="158" t="str">
        <f>IF(OR($D211="",$E211="",GlobalParameters!$C$12=""),"",$AC211)</f>
        <v/>
      </c>
      <c r="W211" s="159"/>
      <c r="X211" s="283"/>
      <c r="Y211" s="283"/>
      <c r="Z211" s="283"/>
      <c r="AA211" s="283"/>
      <c r="AB211" s="283"/>
      <c r="AC211" s="160" t="str">
        <f>IF(OR($D211="",$E211="",$AD211="",GlobalParameters!$C$12=""),"",IF(AND($AG211&gt;=100,$AG211&lt;300),$AD211-VLOOKUP($AG211,Mag_Req!$A$2:$J$13,10),""))</f>
        <v/>
      </c>
      <c r="AD211" s="283"/>
      <c r="AE211" s="283"/>
      <c r="AF211" s="159"/>
      <c r="AG211" s="134" t="e">
        <f>VLOOKUP($D211,Mag_Req!$M$2:$N$5,2)+VLOOKUP($E211,Mag_Req!$O$2:$P$3,2)+VLOOKUP(GlobalParameters!$C$12,Mag_Req!$Q$2:$R$4,2)</f>
        <v>#N/A</v>
      </c>
    </row>
    <row r="212" spans="1:33" x14ac:dyDescent="0.25">
      <c r="A212" s="133"/>
      <c r="B212" s="283"/>
      <c r="C212" s="283"/>
      <c r="D212" s="284"/>
      <c r="E212" s="284"/>
      <c r="F212" s="287"/>
      <c r="G212" s="166" t="str">
        <f t="shared" si="19"/>
        <v/>
      </c>
      <c r="H212" s="156" t="str">
        <f>IF(OR($D212="",$E212=""),"",VLOOKUP($AG212,Mag_Req!$A$2:$J$13,5))</f>
        <v/>
      </c>
      <c r="I212" s="287"/>
      <c r="J212" s="166" t="str">
        <f t="shared" si="20"/>
        <v/>
      </c>
      <c r="K212" s="156" t="str">
        <f>IF(OR($D212="",$E212=""),"",VLOOKUP($AG212,Mag_Req!$A$2:$J$13,6))</f>
        <v/>
      </c>
      <c r="L212" s="285"/>
      <c r="M212" s="155" t="str">
        <f t="shared" si="21"/>
        <v/>
      </c>
      <c r="N212" s="156" t="str">
        <f>IF(OR($D212="",$E212=""),"",VLOOKUP($AG212,Mag_Req!$A$2:$J$13,7))</f>
        <v/>
      </c>
      <c r="O212" s="285"/>
      <c r="P212" s="155" t="str">
        <f t="shared" si="22"/>
        <v/>
      </c>
      <c r="Q212" s="156" t="str">
        <f>IF(OR($D212="",$E212=""),"",VLOOKUP($AG212,Mag_Req!$A$2:$J$13,8))</f>
        <v/>
      </c>
      <c r="R212" s="287"/>
      <c r="S212" s="166" t="str">
        <f t="shared" si="23"/>
        <v/>
      </c>
      <c r="T212" s="156" t="str">
        <f>IF(OR($D212="",$E212=""),"",VLOOKUP($AG212,Mag_Req!$A$2:$J$13,9))</f>
        <v/>
      </c>
      <c r="U212" s="157" t="str">
        <f t="shared" si="18"/>
        <v/>
      </c>
      <c r="V212" s="158" t="str">
        <f>IF(OR($D212="",$E212="",GlobalParameters!$C$12=""),"",$AC212)</f>
        <v/>
      </c>
      <c r="W212" s="159"/>
      <c r="X212" s="283"/>
      <c r="Y212" s="283"/>
      <c r="Z212" s="283"/>
      <c r="AA212" s="283"/>
      <c r="AB212" s="283"/>
      <c r="AC212" s="160" t="str">
        <f>IF(OR($D212="",$E212="",$AD212="",GlobalParameters!$C$12=""),"",IF(AND($AG212&gt;=100,$AG212&lt;300),$AD212-VLOOKUP($AG212,Mag_Req!$A$2:$J$13,10),""))</f>
        <v/>
      </c>
      <c r="AD212" s="283"/>
      <c r="AE212" s="283"/>
      <c r="AF212" s="159"/>
      <c r="AG212" s="134" t="e">
        <f>VLOOKUP($D212,Mag_Req!$M$2:$N$5,2)+VLOOKUP($E212,Mag_Req!$O$2:$P$3,2)+VLOOKUP(GlobalParameters!$C$12,Mag_Req!$Q$2:$R$4,2)</f>
        <v>#N/A</v>
      </c>
    </row>
    <row r="213" spans="1:33" x14ac:dyDescent="0.25">
      <c r="A213" s="133"/>
      <c r="B213" s="283"/>
      <c r="C213" s="283"/>
      <c r="D213" s="284"/>
      <c r="E213" s="284"/>
      <c r="F213" s="287"/>
      <c r="G213" s="166" t="str">
        <f t="shared" si="19"/>
        <v/>
      </c>
      <c r="H213" s="156" t="str">
        <f>IF(OR($D213="",$E213=""),"",VLOOKUP($AG213,Mag_Req!$A$2:$J$13,5))</f>
        <v/>
      </c>
      <c r="I213" s="287"/>
      <c r="J213" s="166" t="str">
        <f t="shared" si="20"/>
        <v/>
      </c>
      <c r="K213" s="156" t="str">
        <f>IF(OR($D213="",$E213=""),"",VLOOKUP($AG213,Mag_Req!$A$2:$J$13,6))</f>
        <v/>
      </c>
      <c r="L213" s="285"/>
      <c r="M213" s="155" t="str">
        <f t="shared" si="21"/>
        <v/>
      </c>
      <c r="N213" s="156" t="str">
        <f>IF(OR($D213="",$E213=""),"",VLOOKUP($AG213,Mag_Req!$A$2:$J$13,7))</f>
        <v/>
      </c>
      <c r="O213" s="285"/>
      <c r="P213" s="155" t="str">
        <f t="shared" si="22"/>
        <v/>
      </c>
      <c r="Q213" s="156" t="str">
        <f>IF(OR($D213="",$E213=""),"",VLOOKUP($AG213,Mag_Req!$A$2:$J$13,8))</f>
        <v/>
      </c>
      <c r="R213" s="287"/>
      <c r="S213" s="166" t="str">
        <f t="shared" si="23"/>
        <v/>
      </c>
      <c r="T213" s="156" t="str">
        <f>IF(OR($D213="",$E213=""),"",VLOOKUP($AG213,Mag_Req!$A$2:$J$13,9))</f>
        <v/>
      </c>
      <c r="U213" s="157" t="str">
        <f t="shared" si="18"/>
        <v/>
      </c>
      <c r="V213" s="158" t="str">
        <f>IF(OR($D213="",$E213="",GlobalParameters!$C$12=""),"",$AC213)</f>
        <v/>
      </c>
      <c r="W213" s="159"/>
      <c r="X213" s="283"/>
      <c r="Y213" s="283"/>
      <c r="Z213" s="283"/>
      <c r="AA213" s="283"/>
      <c r="AB213" s="283"/>
      <c r="AC213" s="160" t="str">
        <f>IF(OR($D213="",$E213="",$AD213="",GlobalParameters!$C$12=""),"",IF(AND($AG213&gt;=100,$AG213&lt;300),$AD213-VLOOKUP($AG213,Mag_Req!$A$2:$J$13,10),""))</f>
        <v/>
      </c>
      <c r="AD213" s="283"/>
      <c r="AE213" s="283"/>
      <c r="AF213" s="159"/>
      <c r="AG213" s="134" t="e">
        <f>VLOOKUP($D213,Mag_Req!$M$2:$N$5,2)+VLOOKUP($E213,Mag_Req!$O$2:$P$3,2)+VLOOKUP(GlobalParameters!$C$12,Mag_Req!$Q$2:$R$4,2)</f>
        <v>#N/A</v>
      </c>
    </row>
    <row r="214" spans="1:33" x14ac:dyDescent="0.25">
      <c r="A214" s="133"/>
      <c r="B214" s="283"/>
      <c r="C214" s="283"/>
      <c r="D214" s="284"/>
      <c r="E214" s="284"/>
      <c r="F214" s="287"/>
      <c r="G214" s="166" t="str">
        <f t="shared" si="19"/>
        <v/>
      </c>
      <c r="H214" s="156" t="str">
        <f>IF(OR($D214="",$E214=""),"",VLOOKUP($AG214,Mag_Req!$A$2:$J$13,5))</f>
        <v/>
      </c>
      <c r="I214" s="287"/>
      <c r="J214" s="166" t="str">
        <f t="shared" si="20"/>
        <v/>
      </c>
      <c r="K214" s="156" t="str">
        <f>IF(OR($D214="",$E214=""),"",VLOOKUP($AG214,Mag_Req!$A$2:$J$13,6))</f>
        <v/>
      </c>
      <c r="L214" s="285"/>
      <c r="M214" s="155" t="str">
        <f t="shared" si="21"/>
        <v/>
      </c>
      <c r="N214" s="156" t="str">
        <f>IF(OR($D214="",$E214=""),"",VLOOKUP($AG214,Mag_Req!$A$2:$J$13,7))</f>
        <v/>
      </c>
      <c r="O214" s="285"/>
      <c r="P214" s="155" t="str">
        <f t="shared" si="22"/>
        <v/>
      </c>
      <c r="Q214" s="156" t="str">
        <f>IF(OR($D214="",$E214=""),"",VLOOKUP($AG214,Mag_Req!$A$2:$J$13,8))</f>
        <v/>
      </c>
      <c r="R214" s="287"/>
      <c r="S214" s="166" t="str">
        <f t="shared" si="23"/>
        <v/>
      </c>
      <c r="T214" s="156" t="str">
        <f>IF(OR($D214="",$E214=""),"",VLOOKUP($AG214,Mag_Req!$A$2:$J$13,9))</f>
        <v/>
      </c>
      <c r="U214" s="157" t="str">
        <f t="shared" si="18"/>
        <v/>
      </c>
      <c r="V214" s="158" t="str">
        <f>IF(OR($D214="",$E214="",GlobalParameters!$C$12=""),"",$AC214)</f>
        <v/>
      </c>
      <c r="W214" s="159"/>
      <c r="X214" s="283"/>
      <c r="Y214" s="283"/>
      <c r="Z214" s="283"/>
      <c r="AA214" s="283"/>
      <c r="AB214" s="283"/>
      <c r="AC214" s="160" t="str">
        <f>IF(OR($D214="",$E214="",$AD214="",GlobalParameters!$C$12=""),"",IF(AND($AG214&gt;=100,$AG214&lt;300),$AD214-VLOOKUP($AG214,Mag_Req!$A$2:$J$13,10),""))</f>
        <v/>
      </c>
      <c r="AD214" s="283"/>
      <c r="AE214" s="283"/>
      <c r="AF214" s="159"/>
      <c r="AG214" s="134" t="e">
        <f>VLOOKUP($D214,Mag_Req!$M$2:$N$5,2)+VLOOKUP($E214,Mag_Req!$O$2:$P$3,2)+VLOOKUP(GlobalParameters!$C$12,Mag_Req!$Q$2:$R$4,2)</f>
        <v>#N/A</v>
      </c>
    </row>
    <row r="215" spans="1:33" x14ac:dyDescent="0.25">
      <c r="A215" s="133"/>
      <c r="B215" s="283"/>
      <c r="C215" s="283"/>
      <c r="D215" s="284"/>
      <c r="E215" s="284"/>
      <c r="F215" s="287"/>
      <c r="G215" s="166" t="str">
        <f t="shared" si="19"/>
        <v/>
      </c>
      <c r="H215" s="156" t="str">
        <f>IF(OR($D215="",$E215=""),"",VLOOKUP($AG215,Mag_Req!$A$2:$J$13,5))</f>
        <v/>
      </c>
      <c r="I215" s="287"/>
      <c r="J215" s="166" t="str">
        <f t="shared" si="20"/>
        <v/>
      </c>
      <c r="K215" s="156" t="str">
        <f>IF(OR($D215="",$E215=""),"",VLOOKUP($AG215,Mag_Req!$A$2:$J$13,6))</f>
        <v/>
      </c>
      <c r="L215" s="285"/>
      <c r="M215" s="155" t="str">
        <f t="shared" si="21"/>
        <v/>
      </c>
      <c r="N215" s="156" t="str">
        <f>IF(OR($D215="",$E215=""),"",VLOOKUP($AG215,Mag_Req!$A$2:$J$13,7))</f>
        <v/>
      </c>
      <c r="O215" s="285"/>
      <c r="P215" s="155" t="str">
        <f t="shared" si="22"/>
        <v/>
      </c>
      <c r="Q215" s="156" t="str">
        <f>IF(OR($D215="",$E215=""),"",VLOOKUP($AG215,Mag_Req!$A$2:$J$13,8))</f>
        <v/>
      </c>
      <c r="R215" s="287"/>
      <c r="S215" s="166" t="str">
        <f t="shared" si="23"/>
        <v/>
      </c>
      <c r="T215" s="156" t="str">
        <f>IF(OR($D215="",$E215=""),"",VLOOKUP($AG215,Mag_Req!$A$2:$J$13,9))</f>
        <v/>
      </c>
      <c r="U215" s="157" t="str">
        <f t="shared" si="18"/>
        <v/>
      </c>
      <c r="V215" s="158" t="str">
        <f>IF(OR($D215="",$E215="",GlobalParameters!$C$12=""),"",$AC215)</f>
        <v/>
      </c>
      <c r="W215" s="159"/>
      <c r="X215" s="283"/>
      <c r="Y215" s="283"/>
      <c r="Z215" s="283"/>
      <c r="AA215" s="283"/>
      <c r="AB215" s="283"/>
      <c r="AC215" s="160" t="str">
        <f>IF(OR($D215="",$E215="",$AD215="",GlobalParameters!$C$12=""),"",IF(AND($AG215&gt;=100,$AG215&lt;300),$AD215-VLOOKUP($AG215,Mag_Req!$A$2:$J$13,10),""))</f>
        <v/>
      </c>
      <c r="AD215" s="283"/>
      <c r="AE215" s="283"/>
      <c r="AF215" s="159"/>
      <c r="AG215" s="134" t="e">
        <f>VLOOKUP($D215,Mag_Req!$M$2:$N$5,2)+VLOOKUP($E215,Mag_Req!$O$2:$P$3,2)+VLOOKUP(GlobalParameters!$C$12,Mag_Req!$Q$2:$R$4,2)</f>
        <v>#N/A</v>
      </c>
    </row>
    <row r="216" spans="1:33" x14ac:dyDescent="0.25">
      <c r="A216" s="133"/>
      <c r="B216" s="283"/>
      <c r="C216" s="283"/>
      <c r="D216" s="284"/>
      <c r="E216" s="284"/>
      <c r="F216" s="287"/>
      <c r="G216" s="166" t="str">
        <f t="shared" si="19"/>
        <v/>
      </c>
      <c r="H216" s="156" t="str">
        <f>IF(OR($D216="",$E216=""),"",VLOOKUP($AG216,Mag_Req!$A$2:$J$13,5))</f>
        <v/>
      </c>
      <c r="I216" s="287"/>
      <c r="J216" s="166" t="str">
        <f t="shared" si="20"/>
        <v/>
      </c>
      <c r="K216" s="156" t="str">
        <f>IF(OR($D216="",$E216=""),"",VLOOKUP($AG216,Mag_Req!$A$2:$J$13,6))</f>
        <v/>
      </c>
      <c r="L216" s="285"/>
      <c r="M216" s="155" t="str">
        <f t="shared" si="21"/>
        <v/>
      </c>
      <c r="N216" s="156" t="str">
        <f>IF(OR($D216="",$E216=""),"",VLOOKUP($AG216,Mag_Req!$A$2:$J$13,7))</f>
        <v/>
      </c>
      <c r="O216" s="285"/>
      <c r="P216" s="155" t="str">
        <f t="shared" si="22"/>
        <v/>
      </c>
      <c r="Q216" s="156" t="str">
        <f>IF(OR($D216="",$E216=""),"",VLOOKUP($AG216,Mag_Req!$A$2:$J$13,8))</f>
        <v/>
      </c>
      <c r="R216" s="287"/>
      <c r="S216" s="166" t="str">
        <f t="shared" si="23"/>
        <v/>
      </c>
      <c r="T216" s="156" t="str">
        <f>IF(OR($D216="",$E216=""),"",VLOOKUP($AG216,Mag_Req!$A$2:$J$13,9))</f>
        <v/>
      </c>
      <c r="U216" s="157" t="str">
        <f t="shared" si="18"/>
        <v/>
      </c>
      <c r="V216" s="158" t="str">
        <f>IF(OR($D216="",$E216="",GlobalParameters!$C$12=""),"",$AC216)</f>
        <v/>
      </c>
      <c r="W216" s="159"/>
      <c r="X216" s="283"/>
      <c r="Y216" s="283"/>
      <c r="Z216" s="283"/>
      <c r="AA216" s="283"/>
      <c r="AB216" s="283"/>
      <c r="AC216" s="160" t="str">
        <f>IF(OR($D216="",$E216="",$AD216="",GlobalParameters!$C$12=""),"",IF(AND($AG216&gt;=100,$AG216&lt;300),$AD216-VLOOKUP($AG216,Mag_Req!$A$2:$J$13,10),""))</f>
        <v/>
      </c>
      <c r="AD216" s="283"/>
      <c r="AE216" s="283"/>
      <c r="AF216" s="159"/>
      <c r="AG216" s="134" t="e">
        <f>VLOOKUP($D216,Mag_Req!$M$2:$N$5,2)+VLOOKUP($E216,Mag_Req!$O$2:$P$3,2)+VLOOKUP(GlobalParameters!$C$12,Mag_Req!$Q$2:$R$4,2)</f>
        <v>#N/A</v>
      </c>
    </row>
    <row r="217" spans="1:33" x14ac:dyDescent="0.25">
      <c r="A217" s="133"/>
      <c r="B217" s="283"/>
      <c r="C217" s="283"/>
      <c r="D217" s="284"/>
      <c r="E217" s="284"/>
      <c r="F217" s="287"/>
      <c r="G217" s="166" t="str">
        <f t="shared" si="19"/>
        <v/>
      </c>
      <c r="H217" s="156" t="str">
        <f>IF(OR($D217="",$E217=""),"",VLOOKUP($AG217,Mag_Req!$A$2:$J$13,5))</f>
        <v/>
      </c>
      <c r="I217" s="287"/>
      <c r="J217" s="166" t="str">
        <f t="shared" si="20"/>
        <v/>
      </c>
      <c r="K217" s="156" t="str">
        <f>IF(OR($D217="",$E217=""),"",VLOOKUP($AG217,Mag_Req!$A$2:$J$13,6))</f>
        <v/>
      </c>
      <c r="L217" s="285"/>
      <c r="M217" s="155" t="str">
        <f t="shared" si="21"/>
        <v/>
      </c>
      <c r="N217" s="156" t="str">
        <f>IF(OR($D217="",$E217=""),"",VLOOKUP($AG217,Mag_Req!$A$2:$J$13,7))</f>
        <v/>
      </c>
      <c r="O217" s="285"/>
      <c r="P217" s="155" t="str">
        <f t="shared" si="22"/>
        <v/>
      </c>
      <c r="Q217" s="156" t="str">
        <f>IF(OR($D217="",$E217=""),"",VLOOKUP($AG217,Mag_Req!$A$2:$J$13,8))</f>
        <v/>
      </c>
      <c r="R217" s="287"/>
      <c r="S217" s="166" t="str">
        <f t="shared" si="23"/>
        <v/>
      </c>
      <c r="T217" s="156" t="str">
        <f>IF(OR($D217="",$E217=""),"",VLOOKUP($AG217,Mag_Req!$A$2:$J$13,9))</f>
        <v/>
      </c>
      <c r="U217" s="157" t="str">
        <f t="shared" si="18"/>
        <v/>
      </c>
      <c r="V217" s="158" t="str">
        <f>IF(OR($D217="",$E217="",GlobalParameters!$C$12=""),"",$AC217)</f>
        <v/>
      </c>
      <c r="W217" s="159"/>
      <c r="X217" s="283"/>
      <c r="Y217" s="283"/>
      <c r="Z217" s="283"/>
      <c r="AA217" s="283"/>
      <c r="AB217" s="283"/>
      <c r="AC217" s="160" t="str">
        <f>IF(OR($D217="",$E217="",$AD217="",GlobalParameters!$C$12=""),"",IF(AND($AG217&gt;=100,$AG217&lt;300),$AD217-VLOOKUP($AG217,Mag_Req!$A$2:$J$13,10),""))</f>
        <v/>
      </c>
      <c r="AD217" s="283"/>
      <c r="AE217" s="283"/>
      <c r="AF217" s="159"/>
      <c r="AG217" s="134" t="e">
        <f>VLOOKUP($D217,Mag_Req!$M$2:$N$5,2)+VLOOKUP($E217,Mag_Req!$O$2:$P$3,2)+VLOOKUP(GlobalParameters!$C$12,Mag_Req!$Q$2:$R$4,2)</f>
        <v>#N/A</v>
      </c>
    </row>
    <row r="218" spans="1:33" x14ac:dyDescent="0.25">
      <c r="A218" s="133"/>
      <c r="B218" s="283"/>
      <c r="C218" s="283"/>
      <c r="D218" s="284"/>
      <c r="E218" s="284"/>
      <c r="F218" s="287"/>
      <c r="G218" s="166" t="str">
        <f t="shared" si="19"/>
        <v/>
      </c>
      <c r="H218" s="156" t="str">
        <f>IF(OR($D218="",$E218=""),"",VLOOKUP($AG218,Mag_Req!$A$2:$J$13,5))</f>
        <v/>
      </c>
      <c r="I218" s="287"/>
      <c r="J218" s="166" t="str">
        <f t="shared" si="20"/>
        <v/>
      </c>
      <c r="K218" s="156" t="str">
        <f>IF(OR($D218="",$E218=""),"",VLOOKUP($AG218,Mag_Req!$A$2:$J$13,6))</f>
        <v/>
      </c>
      <c r="L218" s="285"/>
      <c r="M218" s="155" t="str">
        <f t="shared" si="21"/>
        <v/>
      </c>
      <c r="N218" s="156" t="str">
        <f>IF(OR($D218="",$E218=""),"",VLOOKUP($AG218,Mag_Req!$A$2:$J$13,7))</f>
        <v/>
      </c>
      <c r="O218" s="285"/>
      <c r="P218" s="155" t="str">
        <f t="shared" si="22"/>
        <v/>
      </c>
      <c r="Q218" s="156" t="str">
        <f>IF(OR($D218="",$E218=""),"",VLOOKUP($AG218,Mag_Req!$A$2:$J$13,8))</f>
        <v/>
      </c>
      <c r="R218" s="287"/>
      <c r="S218" s="166" t="str">
        <f t="shared" si="23"/>
        <v/>
      </c>
      <c r="T218" s="156" t="str">
        <f>IF(OR($D218="",$E218=""),"",VLOOKUP($AG218,Mag_Req!$A$2:$J$13,9))</f>
        <v/>
      </c>
      <c r="U218" s="157" t="str">
        <f t="shared" si="18"/>
        <v/>
      </c>
      <c r="V218" s="158" t="str">
        <f>IF(OR($D218="",$E218="",GlobalParameters!$C$12=""),"",$AC218)</f>
        <v/>
      </c>
      <c r="W218" s="159"/>
      <c r="X218" s="283"/>
      <c r="Y218" s="283"/>
      <c r="Z218" s="283"/>
      <c r="AA218" s="283"/>
      <c r="AB218" s="283"/>
      <c r="AC218" s="160" t="str">
        <f>IF(OR($D218="",$E218="",$AD218="",GlobalParameters!$C$12=""),"",IF(AND($AG218&gt;=100,$AG218&lt;300),$AD218-VLOOKUP($AG218,Mag_Req!$A$2:$J$13,10),""))</f>
        <v/>
      </c>
      <c r="AD218" s="283"/>
      <c r="AE218" s="283"/>
      <c r="AF218" s="159"/>
      <c r="AG218" s="134" t="e">
        <f>VLOOKUP($D218,Mag_Req!$M$2:$N$5,2)+VLOOKUP($E218,Mag_Req!$O$2:$P$3,2)+VLOOKUP(GlobalParameters!$C$12,Mag_Req!$Q$2:$R$4,2)</f>
        <v>#N/A</v>
      </c>
    </row>
    <row r="219" spans="1:33" x14ac:dyDescent="0.25">
      <c r="A219" s="133"/>
      <c r="B219" s="283"/>
      <c r="C219" s="283"/>
      <c r="D219" s="284"/>
      <c r="E219" s="284"/>
      <c r="F219" s="287"/>
      <c r="G219" s="166" t="str">
        <f t="shared" si="19"/>
        <v/>
      </c>
      <c r="H219" s="156" t="str">
        <f>IF(OR($D219="",$E219=""),"",VLOOKUP($AG219,Mag_Req!$A$2:$J$13,5))</f>
        <v/>
      </c>
      <c r="I219" s="287"/>
      <c r="J219" s="166" t="str">
        <f t="shared" si="20"/>
        <v/>
      </c>
      <c r="K219" s="156" t="str">
        <f>IF(OR($D219="",$E219=""),"",VLOOKUP($AG219,Mag_Req!$A$2:$J$13,6))</f>
        <v/>
      </c>
      <c r="L219" s="285"/>
      <c r="M219" s="155" t="str">
        <f t="shared" si="21"/>
        <v/>
      </c>
      <c r="N219" s="156" t="str">
        <f>IF(OR($D219="",$E219=""),"",VLOOKUP($AG219,Mag_Req!$A$2:$J$13,7))</f>
        <v/>
      </c>
      <c r="O219" s="285"/>
      <c r="P219" s="155" t="str">
        <f t="shared" si="22"/>
        <v/>
      </c>
      <c r="Q219" s="156" t="str">
        <f>IF(OR($D219="",$E219=""),"",VLOOKUP($AG219,Mag_Req!$A$2:$J$13,8))</f>
        <v/>
      </c>
      <c r="R219" s="287"/>
      <c r="S219" s="166" t="str">
        <f t="shared" si="23"/>
        <v/>
      </c>
      <c r="T219" s="156" t="str">
        <f>IF(OR($D219="",$E219=""),"",VLOOKUP($AG219,Mag_Req!$A$2:$J$13,9))</f>
        <v/>
      </c>
      <c r="U219" s="157" t="str">
        <f t="shared" si="18"/>
        <v/>
      </c>
      <c r="V219" s="158" t="str">
        <f>IF(OR($D219="",$E219="",GlobalParameters!$C$12=""),"",$AC219)</f>
        <v/>
      </c>
      <c r="W219" s="159"/>
      <c r="X219" s="283"/>
      <c r="Y219" s="283"/>
      <c r="Z219" s="283"/>
      <c r="AA219" s="283"/>
      <c r="AB219" s="283"/>
      <c r="AC219" s="160" t="str">
        <f>IF(OR($D219="",$E219="",$AD219="",GlobalParameters!$C$12=""),"",IF(AND($AG219&gt;=100,$AG219&lt;300),$AD219-VLOOKUP($AG219,Mag_Req!$A$2:$J$13,10),""))</f>
        <v/>
      </c>
      <c r="AD219" s="283"/>
      <c r="AE219" s="283"/>
      <c r="AF219" s="159"/>
      <c r="AG219" s="134" t="e">
        <f>VLOOKUP($D219,Mag_Req!$M$2:$N$5,2)+VLOOKUP($E219,Mag_Req!$O$2:$P$3,2)+VLOOKUP(GlobalParameters!$C$12,Mag_Req!$Q$2:$R$4,2)</f>
        <v>#N/A</v>
      </c>
    </row>
    <row r="220" spans="1:33" x14ac:dyDescent="0.25">
      <c r="A220" s="133"/>
      <c r="B220" s="283"/>
      <c r="C220" s="283"/>
      <c r="D220" s="284"/>
      <c r="E220" s="284"/>
      <c r="F220" s="287"/>
      <c r="G220" s="166" t="str">
        <f t="shared" si="19"/>
        <v/>
      </c>
      <c r="H220" s="156" t="str">
        <f>IF(OR($D220="",$E220=""),"",VLOOKUP($AG220,Mag_Req!$A$2:$J$13,5))</f>
        <v/>
      </c>
      <c r="I220" s="287"/>
      <c r="J220" s="166" t="str">
        <f t="shared" si="20"/>
        <v/>
      </c>
      <c r="K220" s="156" t="str">
        <f>IF(OR($D220="",$E220=""),"",VLOOKUP($AG220,Mag_Req!$A$2:$J$13,6))</f>
        <v/>
      </c>
      <c r="L220" s="285"/>
      <c r="M220" s="155" t="str">
        <f t="shared" si="21"/>
        <v/>
      </c>
      <c r="N220" s="156" t="str">
        <f>IF(OR($D220="",$E220=""),"",VLOOKUP($AG220,Mag_Req!$A$2:$J$13,7))</f>
        <v/>
      </c>
      <c r="O220" s="285"/>
      <c r="P220" s="155" t="str">
        <f t="shared" si="22"/>
        <v/>
      </c>
      <c r="Q220" s="156" t="str">
        <f>IF(OR($D220="",$E220=""),"",VLOOKUP($AG220,Mag_Req!$A$2:$J$13,8))</f>
        <v/>
      </c>
      <c r="R220" s="287"/>
      <c r="S220" s="166" t="str">
        <f t="shared" si="23"/>
        <v/>
      </c>
      <c r="T220" s="156" t="str">
        <f>IF(OR($D220="",$E220=""),"",VLOOKUP($AG220,Mag_Req!$A$2:$J$13,9))</f>
        <v/>
      </c>
      <c r="U220" s="157" t="str">
        <f t="shared" si="18"/>
        <v/>
      </c>
      <c r="V220" s="158" t="str">
        <f>IF(OR($D220="",$E220="",GlobalParameters!$C$12=""),"",$AC220)</f>
        <v/>
      </c>
      <c r="W220" s="159"/>
      <c r="X220" s="283"/>
      <c r="Y220" s="283"/>
      <c r="Z220" s="283"/>
      <c r="AA220" s="283"/>
      <c r="AB220" s="283"/>
      <c r="AC220" s="160" t="str">
        <f>IF(OR($D220="",$E220="",$AD220="",GlobalParameters!$C$12=""),"",IF(AND($AG220&gt;=100,$AG220&lt;300),$AD220-VLOOKUP($AG220,Mag_Req!$A$2:$J$13,10),""))</f>
        <v/>
      </c>
      <c r="AD220" s="283"/>
      <c r="AE220" s="283"/>
      <c r="AF220" s="159"/>
      <c r="AG220" s="134" t="e">
        <f>VLOOKUP($D220,Mag_Req!$M$2:$N$5,2)+VLOOKUP($E220,Mag_Req!$O$2:$P$3,2)+VLOOKUP(GlobalParameters!$C$12,Mag_Req!$Q$2:$R$4,2)</f>
        <v>#N/A</v>
      </c>
    </row>
    <row r="221" spans="1:33" x14ac:dyDescent="0.25">
      <c r="A221" s="133"/>
      <c r="B221" s="283"/>
      <c r="C221" s="283"/>
      <c r="D221" s="284"/>
      <c r="E221" s="284"/>
      <c r="F221" s="287"/>
      <c r="G221" s="166" t="str">
        <f t="shared" si="19"/>
        <v/>
      </c>
      <c r="H221" s="156" t="str">
        <f>IF(OR($D221="",$E221=""),"",VLOOKUP($AG221,Mag_Req!$A$2:$J$13,5))</f>
        <v/>
      </c>
      <c r="I221" s="287"/>
      <c r="J221" s="166" t="str">
        <f t="shared" si="20"/>
        <v/>
      </c>
      <c r="K221" s="156" t="str">
        <f>IF(OR($D221="",$E221=""),"",VLOOKUP($AG221,Mag_Req!$A$2:$J$13,6))</f>
        <v/>
      </c>
      <c r="L221" s="285"/>
      <c r="M221" s="155" t="str">
        <f t="shared" si="21"/>
        <v/>
      </c>
      <c r="N221" s="156" t="str">
        <f>IF(OR($D221="",$E221=""),"",VLOOKUP($AG221,Mag_Req!$A$2:$J$13,7))</f>
        <v/>
      </c>
      <c r="O221" s="285"/>
      <c r="P221" s="155" t="str">
        <f t="shared" si="22"/>
        <v/>
      </c>
      <c r="Q221" s="156" t="str">
        <f>IF(OR($D221="",$E221=""),"",VLOOKUP($AG221,Mag_Req!$A$2:$J$13,8))</f>
        <v/>
      </c>
      <c r="R221" s="287"/>
      <c r="S221" s="166" t="str">
        <f t="shared" si="23"/>
        <v/>
      </c>
      <c r="T221" s="156" t="str">
        <f>IF(OR($D221="",$E221=""),"",VLOOKUP($AG221,Mag_Req!$A$2:$J$13,9))</f>
        <v/>
      </c>
      <c r="U221" s="157" t="str">
        <f t="shared" si="18"/>
        <v/>
      </c>
      <c r="V221" s="158" t="str">
        <f>IF(OR($D221="",$E221="",GlobalParameters!$C$12=""),"",$AC221)</f>
        <v/>
      </c>
      <c r="W221" s="159"/>
      <c r="X221" s="283"/>
      <c r="Y221" s="283"/>
      <c r="Z221" s="283"/>
      <c r="AA221" s="283"/>
      <c r="AB221" s="283"/>
      <c r="AC221" s="160" t="str">
        <f>IF(OR($D221="",$E221="",$AD221="",GlobalParameters!$C$12=""),"",IF(AND($AG221&gt;=100,$AG221&lt;300),$AD221-VLOOKUP($AG221,Mag_Req!$A$2:$J$13,10),""))</f>
        <v/>
      </c>
      <c r="AD221" s="283"/>
      <c r="AE221" s="283"/>
      <c r="AF221" s="159"/>
      <c r="AG221" s="134" t="e">
        <f>VLOOKUP($D221,Mag_Req!$M$2:$N$5,2)+VLOOKUP($E221,Mag_Req!$O$2:$P$3,2)+VLOOKUP(GlobalParameters!$C$12,Mag_Req!$Q$2:$R$4,2)</f>
        <v>#N/A</v>
      </c>
    </row>
    <row r="222" spans="1:33" x14ac:dyDescent="0.25">
      <c r="A222" s="133"/>
      <c r="B222" s="283"/>
      <c r="C222" s="283"/>
      <c r="D222" s="284"/>
      <c r="E222" s="284"/>
      <c r="F222" s="287"/>
      <c r="G222" s="166" t="str">
        <f t="shared" si="19"/>
        <v/>
      </c>
      <c r="H222" s="156" t="str">
        <f>IF(OR($D222="",$E222=""),"",VLOOKUP($AG222,Mag_Req!$A$2:$J$13,5))</f>
        <v/>
      </c>
      <c r="I222" s="287"/>
      <c r="J222" s="166" t="str">
        <f t="shared" si="20"/>
        <v/>
      </c>
      <c r="K222" s="156" t="str">
        <f>IF(OR($D222="",$E222=""),"",VLOOKUP($AG222,Mag_Req!$A$2:$J$13,6))</f>
        <v/>
      </c>
      <c r="L222" s="285"/>
      <c r="M222" s="155" t="str">
        <f t="shared" si="21"/>
        <v/>
      </c>
      <c r="N222" s="156" t="str">
        <f>IF(OR($D222="",$E222=""),"",VLOOKUP($AG222,Mag_Req!$A$2:$J$13,7))</f>
        <v/>
      </c>
      <c r="O222" s="285"/>
      <c r="P222" s="155" t="str">
        <f t="shared" si="22"/>
        <v/>
      </c>
      <c r="Q222" s="156" t="str">
        <f>IF(OR($D222="",$E222=""),"",VLOOKUP($AG222,Mag_Req!$A$2:$J$13,8))</f>
        <v/>
      </c>
      <c r="R222" s="287"/>
      <c r="S222" s="166" t="str">
        <f t="shared" si="23"/>
        <v/>
      </c>
      <c r="T222" s="156" t="str">
        <f>IF(OR($D222="",$E222=""),"",VLOOKUP($AG222,Mag_Req!$A$2:$J$13,9))</f>
        <v/>
      </c>
      <c r="U222" s="157" t="str">
        <f t="shared" si="18"/>
        <v/>
      </c>
      <c r="V222" s="158" t="str">
        <f>IF(OR($D222="",$E222="",GlobalParameters!$C$12=""),"",$AC222)</f>
        <v/>
      </c>
      <c r="W222" s="159"/>
      <c r="X222" s="283"/>
      <c r="Y222" s="283"/>
      <c r="Z222" s="283"/>
      <c r="AA222" s="283"/>
      <c r="AB222" s="283"/>
      <c r="AC222" s="160" t="str">
        <f>IF(OR($D222="",$E222="",$AD222="",GlobalParameters!$C$12=""),"",IF(AND($AG222&gt;=100,$AG222&lt;300),$AD222-VLOOKUP($AG222,Mag_Req!$A$2:$J$13,10),""))</f>
        <v/>
      </c>
      <c r="AD222" s="283"/>
      <c r="AE222" s="283"/>
      <c r="AF222" s="159"/>
      <c r="AG222" s="134" t="e">
        <f>VLOOKUP($D222,Mag_Req!$M$2:$N$5,2)+VLOOKUP($E222,Mag_Req!$O$2:$P$3,2)+VLOOKUP(GlobalParameters!$C$12,Mag_Req!$Q$2:$R$4,2)</f>
        <v>#N/A</v>
      </c>
    </row>
    <row r="223" spans="1:33" x14ac:dyDescent="0.25">
      <c r="A223" s="133"/>
      <c r="B223" s="283"/>
      <c r="C223" s="283"/>
      <c r="D223" s="284"/>
      <c r="E223" s="284"/>
      <c r="F223" s="287"/>
      <c r="G223" s="166" t="str">
        <f t="shared" si="19"/>
        <v/>
      </c>
      <c r="H223" s="156" t="str">
        <f>IF(OR($D223="",$E223=""),"",VLOOKUP($AG223,Mag_Req!$A$2:$J$13,5))</f>
        <v/>
      </c>
      <c r="I223" s="287"/>
      <c r="J223" s="166" t="str">
        <f t="shared" si="20"/>
        <v/>
      </c>
      <c r="K223" s="156" t="str">
        <f>IF(OR($D223="",$E223=""),"",VLOOKUP($AG223,Mag_Req!$A$2:$J$13,6))</f>
        <v/>
      </c>
      <c r="L223" s="285"/>
      <c r="M223" s="155" t="str">
        <f t="shared" si="21"/>
        <v/>
      </c>
      <c r="N223" s="156" t="str">
        <f>IF(OR($D223="",$E223=""),"",VLOOKUP($AG223,Mag_Req!$A$2:$J$13,7))</f>
        <v/>
      </c>
      <c r="O223" s="285"/>
      <c r="P223" s="155" t="str">
        <f t="shared" si="22"/>
        <v/>
      </c>
      <c r="Q223" s="156" t="str">
        <f>IF(OR($D223="",$E223=""),"",VLOOKUP($AG223,Mag_Req!$A$2:$J$13,8))</f>
        <v/>
      </c>
      <c r="R223" s="287"/>
      <c r="S223" s="166" t="str">
        <f t="shared" si="23"/>
        <v/>
      </c>
      <c r="T223" s="156" t="str">
        <f>IF(OR($D223="",$E223=""),"",VLOOKUP($AG223,Mag_Req!$A$2:$J$13,9))</f>
        <v/>
      </c>
      <c r="U223" s="157" t="str">
        <f t="shared" ref="U223:U286" si="24">IF($D223="","",$K$6+AE223)</f>
        <v/>
      </c>
      <c r="V223" s="158" t="str">
        <f>IF(OR($D223="",$E223="",GlobalParameters!$C$12=""),"",$AC223)</f>
        <v/>
      </c>
      <c r="W223" s="159"/>
      <c r="X223" s="283"/>
      <c r="Y223" s="283"/>
      <c r="Z223" s="283"/>
      <c r="AA223" s="283"/>
      <c r="AB223" s="283"/>
      <c r="AC223" s="160" t="str">
        <f>IF(OR($D223="",$E223="",$AD223="",GlobalParameters!$C$12=""),"",IF(AND($AG223&gt;=100,$AG223&lt;300),$AD223-VLOOKUP($AG223,Mag_Req!$A$2:$J$13,10),""))</f>
        <v/>
      </c>
      <c r="AD223" s="283"/>
      <c r="AE223" s="283"/>
      <c r="AF223" s="159"/>
      <c r="AG223" s="134" t="e">
        <f>VLOOKUP($D223,Mag_Req!$M$2:$N$5,2)+VLOOKUP($E223,Mag_Req!$O$2:$P$3,2)+VLOOKUP(GlobalParameters!$C$12,Mag_Req!$Q$2:$R$4,2)</f>
        <v>#N/A</v>
      </c>
    </row>
    <row r="224" spans="1:33" x14ac:dyDescent="0.25">
      <c r="A224" s="133"/>
      <c r="B224" s="283"/>
      <c r="C224" s="283"/>
      <c r="D224" s="284"/>
      <c r="E224" s="284"/>
      <c r="F224" s="287"/>
      <c r="G224" s="166" t="str">
        <f t="shared" si="19"/>
        <v/>
      </c>
      <c r="H224" s="156" t="str">
        <f>IF(OR($D224="",$E224=""),"",VLOOKUP($AG224,Mag_Req!$A$2:$J$13,5))</f>
        <v/>
      </c>
      <c r="I224" s="287"/>
      <c r="J224" s="166" t="str">
        <f t="shared" si="20"/>
        <v/>
      </c>
      <c r="K224" s="156" t="str">
        <f>IF(OR($D224="",$E224=""),"",VLOOKUP($AG224,Mag_Req!$A$2:$J$13,6))</f>
        <v/>
      </c>
      <c r="L224" s="285"/>
      <c r="M224" s="155" t="str">
        <f t="shared" si="21"/>
        <v/>
      </c>
      <c r="N224" s="156" t="str">
        <f>IF(OR($D224="",$E224=""),"",VLOOKUP($AG224,Mag_Req!$A$2:$J$13,7))</f>
        <v/>
      </c>
      <c r="O224" s="285"/>
      <c r="P224" s="155" t="str">
        <f t="shared" si="22"/>
        <v/>
      </c>
      <c r="Q224" s="156" t="str">
        <f>IF(OR($D224="",$E224=""),"",VLOOKUP($AG224,Mag_Req!$A$2:$J$13,8))</f>
        <v/>
      </c>
      <c r="R224" s="287"/>
      <c r="S224" s="166" t="str">
        <f t="shared" si="23"/>
        <v/>
      </c>
      <c r="T224" s="156" t="str">
        <f>IF(OR($D224="",$E224=""),"",VLOOKUP($AG224,Mag_Req!$A$2:$J$13,9))</f>
        <v/>
      </c>
      <c r="U224" s="157" t="str">
        <f t="shared" si="24"/>
        <v/>
      </c>
      <c r="V224" s="158" t="str">
        <f>IF(OR($D224="",$E224="",GlobalParameters!$C$12=""),"",$AC224)</f>
        <v/>
      </c>
      <c r="W224" s="159"/>
      <c r="X224" s="283"/>
      <c r="Y224" s="283"/>
      <c r="Z224" s="283"/>
      <c r="AA224" s="283"/>
      <c r="AB224" s="283"/>
      <c r="AC224" s="160" t="str">
        <f>IF(OR($D224="",$E224="",$AD224="",GlobalParameters!$C$12=""),"",IF(AND($AG224&gt;=100,$AG224&lt;300),$AD224-VLOOKUP($AG224,Mag_Req!$A$2:$J$13,10),""))</f>
        <v/>
      </c>
      <c r="AD224" s="283"/>
      <c r="AE224" s="283"/>
      <c r="AF224" s="159"/>
      <c r="AG224" s="134" t="e">
        <f>VLOOKUP($D224,Mag_Req!$M$2:$N$5,2)+VLOOKUP($E224,Mag_Req!$O$2:$P$3,2)+VLOOKUP(GlobalParameters!$C$12,Mag_Req!$Q$2:$R$4,2)</f>
        <v>#N/A</v>
      </c>
    </row>
    <row r="225" spans="1:33" x14ac:dyDescent="0.25">
      <c r="A225" s="133"/>
      <c r="B225" s="283"/>
      <c r="C225" s="283"/>
      <c r="D225" s="284"/>
      <c r="E225" s="284"/>
      <c r="F225" s="287"/>
      <c r="G225" s="166" t="str">
        <f t="shared" si="19"/>
        <v/>
      </c>
      <c r="H225" s="156" t="str">
        <f>IF(OR($D225="",$E225=""),"",VLOOKUP($AG225,Mag_Req!$A$2:$J$13,5))</f>
        <v/>
      </c>
      <c r="I225" s="287"/>
      <c r="J225" s="166" t="str">
        <f t="shared" si="20"/>
        <v/>
      </c>
      <c r="K225" s="156" t="str">
        <f>IF(OR($D225="",$E225=""),"",VLOOKUP($AG225,Mag_Req!$A$2:$J$13,6))</f>
        <v/>
      </c>
      <c r="L225" s="285"/>
      <c r="M225" s="155" t="str">
        <f t="shared" si="21"/>
        <v/>
      </c>
      <c r="N225" s="156" t="str">
        <f>IF(OR($D225="",$E225=""),"",VLOOKUP($AG225,Mag_Req!$A$2:$J$13,7))</f>
        <v/>
      </c>
      <c r="O225" s="285"/>
      <c r="P225" s="155" t="str">
        <f t="shared" si="22"/>
        <v/>
      </c>
      <c r="Q225" s="156" t="str">
        <f>IF(OR($D225="",$E225=""),"",VLOOKUP($AG225,Mag_Req!$A$2:$J$13,8))</f>
        <v/>
      </c>
      <c r="R225" s="287"/>
      <c r="S225" s="166" t="str">
        <f t="shared" si="23"/>
        <v/>
      </c>
      <c r="T225" s="156" t="str">
        <f>IF(OR($D225="",$E225=""),"",VLOOKUP($AG225,Mag_Req!$A$2:$J$13,9))</f>
        <v/>
      </c>
      <c r="U225" s="157" t="str">
        <f t="shared" si="24"/>
        <v/>
      </c>
      <c r="V225" s="158" t="str">
        <f>IF(OR($D225="",$E225="",GlobalParameters!$C$12=""),"",$AC225)</f>
        <v/>
      </c>
      <c r="W225" s="159"/>
      <c r="X225" s="283"/>
      <c r="Y225" s="283"/>
      <c r="Z225" s="283"/>
      <c r="AA225" s="283"/>
      <c r="AB225" s="283"/>
      <c r="AC225" s="160" t="str">
        <f>IF(OR($D225="",$E225="",$AD225="",GlobalParameters!$C$12=""),"",IF(AND($AG225&gt;=100,$AG225&lt;300),$AD225-VLOOKUP($AG225,Mag_Req!$A$2:$J$13,10),""))</f>
        <v/>
      </c>
      <c r="AD225" s="283"/>
      <c r="AE225" s="283"/>
      <c r="AF225" s="159"/>
      <c r="AG225" s="134" t="e">
        <f>VLOOKUP($D225,Mag_Req!$M$2:$N$5,2)+VLOOKUP($E225,Mag_Req!$O$2:$P$3,2)+VLOOKUP(GlobalParameters!$C$12,Mag_Req!$Q$2:$R$4,2)</f>
        <v>#N/A</v>
      </c>
    </row>
    <row r="226" spans="1:33" x14ac:dyDescent="0.25">
      <c r="A226" s="133"/>
      <c r="B226" s="283"/>
      <c r="C226" s="283"/>
      <c r="D226" s="284"/>
      <c r="E226" s="284"/>
      <c r="F226" s="287"/>
      <c r="G226" s="166" t="str">
        <f t="shared" si="19"/>
        <v/>
      </c>
      <c r="H226" s="156" t="str">
        <f>IF(OR($D226="",$E226=""),"",VLOOKUP($AG226,Mag_Req!$A$2:$J$13,5))</f>
        <v/>
      </c>
      <c r="I226" s="287"/>
      <c r="J226" s="166" t="str">
        <f t="shared" si="20"/>
        <v/>
      </c>
      <c r="K226" s="156" t="str">
        <f>IF(OR($D226="",$E226=""),"",VLOOKUP($AG226,Mag_Req!$A$2:$J$13,6))</f>
        <v/>
      </c>
      <c r="L226" s="285"/>
      <c r="M226" s="155" t="str">
        <f t="shared" si="21"/>
        <v/>
      </c>
      <c r="N226" s="156" t="str">
        <f>IF(OR($D226="",$E226=""),"",VLOOKUP($AG226,Mag_Req!$A$2:$J$13,7))</f>
        <v/>
      </c>
      <c r="O226" s="285"/>
      <c r="P226" s="155" t="str">
        <f t="shared" si="22"/>
        <v/>
      </c>
      <c r="Q226" s="156" t="str">
        <f>IF(OR($D226="",$E226=""),"",VLOOKUP($AG226,Mag_Req!$A$2:$J$13,8))</f>
        <v/>
      </c>
      <c r="R226" s="287"/>
      <c r="S226" s="166" t="str">
        <f t="shared" si="23"/>
        <v/>
      </c>
      <c r="T226" s="156" t="str">
        <f>IF(OR($D226="",$E226=""),"",VLOOKUP($AG226,Mag_Req!$A$2:$J$13,9))</f>
        <v/>
      </c>
      <c r="U226" s="157" t="str">
        <f t="shared" si="24"/>
        <v/>
      </c>
      <c r="V226" s="158" t="str">
        <f>IF(OR($D226="",$E226="",GlobalParameters!$C$12=""),"",$AC226)</f>
        <v/>
      </c>
      <c r="W226" s="159"/>
      <c r="X226" s="283"/>
      <c r="Y226" s="283"/>
      <c r="Z226" s="283"/>
      <c r="AA226" s="283"/>
      <c r="AB226" s="283"/>
      <c r="AC226" s="160" t="str">
        <f>IF(OR($D226="",$E226="",$AD226="",GlobalParameters!$C$12=""),"",IF(AND($AG226&gt;=100,$AG226&lt;300),$AD226-VLOOKUP($AG226,Mag_Req!$A$2:$J$13,10),""))</f>
        <v/>
      </c>
      <c r="AD226" s="283"/>
      <c r="AE226" s="283"/>
      <c r="AF226" s="159"/>
      <c r="AG226" s="134" t="e">
        <f>VLOOKUP($D226,Mag_Req!$M$2:$N$5,2)+VLOOKUP($E226,Mag_Req!$O$2:$P$3,2)+VLOOKUP(GlobalParameters!$C$12,Mag_Req!$Q$2:$R$4,2)</f>
        <v>#N/A</v>
      </c>
    </row>
    <row r="227" spans="1:33" x14ac:dyDescent="0.25">
      <c r="A227" s="133"/>
      <c r="B227" s="283"/>
      <c r="C227" s="283"/>
      <c r="D227" s="284"/>
      <c r="E227" s="284"/>
      <c r="F227" s="287"/>
      <c r="G227" s="166" t="str">
        <f t="shared" si="19"/>
        <v/>
      </c>
      <c r="H227" s="156" t="str">
        <f>IF(OR($D227="",$E227=""),"",VLOOKUP($AG227,Mag_Req!$A$2:$J$13,5))</f>
        <v/>
      </c>
      <c r="I227" s="287"/>
      <c r="J227" s="166" t="str">
        <f t="shared" si="20"/>
        <v/>
      </c>
      <c r="K227" s="156" t="str">
        <f>IF(OR($D227="",$E227=""),"",VLOOKUP($AG227,Mag_Req!$A$2:$J$13,6))</f>
        <v/>
      </c>
      <c r="L227" s="285"/>
      <c r="M227" s="155" t="str">
        <f t="shared" si="21"/>
        <v/>
      </c>
      <c r="N227" s="156" t="str">
        <f>IF(OR($D227="",$E227=""),"",VLOOKUP($AG227,Mag_Req!$A$2:$J$13,7))</f>
        <v/>
      </c>
      <c r="O227" s="285"/>
      <c r="P227" s="155" t="str">
        <f t="shared" si="22"/>
        <v/>
      </c>
      <c r="Q227" s="156" t="str">
        <f>IF(OR($D227="",$E227=""),"",VLOOKUP($AG227,Mag_Req!$A$2:$J$13,8))</f>
        <v/>
      </c>
      <c r="R227" s="287"/>
      <c r="S227" s="166" t="str">
        <f t="shared" si="23"/>
        <v/>
      </c>
      <c r="T227" s="156" t="str">
        <f>IF(OR($D227="",$E227=""),"",VLOOKUP($AG227,Mag_Req!$A$2:$J$13,9))</f>
        <v/>
      </c>
      <c r="U227" s="157" t="str">
        <f t="shared" si="24"/>
        <v/>
      </c>
      <c r="V227" s="158" t="str">
        <f>IF(OR($D227="",$E227="",GlobalParameters!$C$12=""),"",$AC227)</f>
        <v/>
      </c>
      <c r="W227" s="159"/>
      <c r="X227" s="283"/>
      <c r="Y227" s="283"/>
      <c r="Z227" s="283"/>
      <c r="AA227" s="283"/>
      <c r="AB227" s="283"/>
      <c r="AC227" s="160" t="str">
        <f>IF(OR($D227="",$E227="",$AD227="",GlobalParameters!$C$12=""),"",IF(AND($AG227&gt;=100,$AG227&lt;300),$AD227-VLOOKUP($AG227,Mag_Req!$A$2:$J$13,10),""))</f>
        <v/>
      </c>
      <c r="AD227" s="283"/>
      <c r="AE227" s="283"/>
      <c r="AF227" s="159"/>
      <c r="AG227" s="134" t="e">
        <f>VLOOKUP($D227,Mag_Req!$M$2:$N$5,2)+VLOOKUP($E227,Mag_Req!$O$2:$P$3,2)+VLOOKUP(GlobalParameters!$C$12,Mag_Req!$Q$2:$R$4,2)</f>
        <v>#N/A</v>
      </c>
    </row>
    <row r="228" spans="1:33" x14ac:dyDescent="0.25">
      <c r="A228" s="133"/>
      <c r="B228" s="283"/>
      <c r="C228" s="283"/>
      <c r="D228" s="284"/>
      <c r="E228" s="284"/>
      <c r="F228" s="287"/>
      <c r="G228" s="166" t="str">
        <f t="shared" si="19"/>
        <v/>
      </c>
      <c r="H228" s="156" t="str">
        <f>IF(OR($D228="",$E228=""),"",VLOOKUP($AG228,Mag_Req!$A$2:$J$13,5))</f>
        <v/>
      </c>
      <c r="I228" s="287"/>
      <c r="J228" s="166" t="str">
        <f t="shared" si="20"/>
        <v/>
      </c>
      <c r="K228" s="156" t="str">
        <f>IF(OR($D228="",$E228=""),"",VLOOKUP($AG228,Mag_Req!$A$2:$J$13,6))</f>
        <v/>
      </c>
      <c r="L228" s="285"/>
      <c r="M228" s="155" t="str">
        <f t="shared" si="21"/>
        <v/>
      </c>
      <c r="N228" s="156" t="str">
        <f>IF(OR($D228="",$E228=""),"",VLOOKUP($AG228,Mag_Req!$A$2:$J$13,7))</f>
        <v/>
      </c>
      <c r="O228" s="285"/>
      <c r="P228" s="155" t="str">
        <f t="shared" si="22"/>
        <v/>
      </c>
      <c r="Q228" s="156" t="str">
        <f>IF(OR($D228="",$E228=""),"",VLOOKUP($AG228,Mag_Req!$A$2:$J$13,8))</f>
        <v/>
      </c>
      <c r="R228" s="287"/>
      <c r="S228" s="166" t="str">
        <f t="shared" si="23"/>
        <v/>
      </c>
      <c r="T228" s="156" t="str">
        <f>IF(OR($D228="",$E228=""),"",VLOOKUP($AG228,Mag_Req!$A$2:$J$13,9))</f>
        <v/>
      </c>
      <c r="U228" s="157" t="str">
        <f t="shared" si="24"/>
        <v/>
      </c>
      <c r="V228" s="158" t="str">
        <f>IF(OR($D228="",$E228="",GlobalParameters!$C$12=""),"",$AC228)</f>
        <v/>
      </c>
      <c r="W228" s="159"/>
      <c r="X228" s="283"/>
      <c r="Y228" s="283"/>
      <c r="Z228" s="283"/>
      <c r="AA228" s="283"/>
      <c r="AB228" s="283"/>
      <c r="AC228" s="160" t="str">
        <f>IF(OR($D228="",$E228="",$AD228="",GlobalParameters!$C$12=""),"",IF(AND($AG228&gt;=100,$AG228&lt;300),$AD228-VLOOKUP($AG228,Mag_Req!$A$2:$J$13,10),""))</f>
        <v/>
      </c>
      <c r="AD228" s="283"/>
      <c r="AE228" s="283"/>
      <c r="AF228" s="159"/>
      <c r="AG228" s="134" t="e">
        <f>VLOOKUP($D228,Mag_Req!$M$2:$N$5,2)+VLOOKUP($E228,Mag_Req!$O$2:$P$3,2)+VLOOKUP(GlobalParameters!$C$12,Mag_Req!$Q$2:$R$4,2)</f>
        <v>#N/A</v>
      </c>
    </row>
    <row r="229" spans="1:33" x14ac:dyDescent="0.25">
      <c r="A229" s="133"/>
      <c r="B229" s="283"/>
      <c r="C229" s="283"/>
      <c r="D229" s="284"/>
      <c r="E229" s="284"/>
      <c r="F229" s="287"/>
      <c r="G229" s="166" t="str">
        <f t="shared" si="19"/>
        <v/>
      </c>
      <c r="H229" s="156" t="str">
        <f>IF(OR($D229="",$E229=""),"",VLOOKUP($AG229,Mag_Req!$A$2:$J$13,5))</f>
        <v/>
      </c>
      <c r="I229" s="287"/>
      <c r="J229" s="166" t="str">
        <f t="shared" si="20"/>
        <v/>
      </c>
      <c r="K229" s="156" t="str">
        <f>IF(OR($D229="",$E229=""),"",VLOOKUP($AG229,Mag_Req!$A$2:$J$13,6))</f>
        <v/>
      </c>
      <c r="L229" s="285"/>
      <c r="M229" s="155" t="str">
        <f t="shared" si="21"/>
        <v/>
      </c>
      <c r="N229" s="156" t="str">
        <f>IF(OR($D229="",$E229=""),"",VLOOKUP($AG229,Mag_Req!$A$2:$J$13,7))</f>
        <v/>
      </c>
      <c r="O229" s="285"/>
      <c r="P229" s="155" t="str">
        <f t="shared" si="22"/>
        <v/>
      </c>
      <c r="Q229" s="156" t="str">
        <f>IF(OR($D229="",$E229=""),"",VLOOKUP($AG229,Mag_Req!$A$2:$J$13,8))</f>
        <v/>
      </c>
      <c r="R229" s="287"/>
      <c r="S229" s="166" t="str">
        <f t="shared" si="23"/>
        <v/>
      </c>
      <c r="T229" s="156" t="str">
        <f>IF(OR($D229="",$E229=""),"",VLOOKUP($AG229,Mag_Req!$A$2:$J$13,9))</f>
        <v/>
      </c>
      <c r="U229" s="157" t="str">
        <f t="shared" si="24"/>
        <v/>
      </c>
      <c r="V229" s="158" t="str">
        <f>IF(OR($D229="",$E229="",GlobalParameters!$C$12=""),"",$AC229)</f>
        <v/>
      </c>
      <c r="W229" s="159"/>
      <c r="X229" s="283"/>
      <c r="Y229" s="283"/>
      <c r="Z229" s="283"/>
      <c r="AA229" s="283"/>
      <c r="AB229" s="283"/>
      <c r="AC229" s="160" t="str">
        <f>IF(OR($D229="",$E229="",$AD229="",GlobalParameters!$C$12=""),"",IF(AND($AG229&gt;=100,$AG229&lt;300),$AD229-VLOOKUP($AG229,Mag_Req!$A$2:$J$13,10),""))</f>
        <v/>
      </c>
      <c r="AD229" s="283"/>
      <c r="AE229" s="283"/>
      <c r="AF229" s="159"/>
      <c r="AG229" s="134" t="e">
        <f>VLOOKUP($D229,Mag_Req!$M$2:$N$5,2)+VLOOKUP($E229,Mag_Req!$O$2:$P$3,2)+VLOOKUP(GlobalParameters!$C$12,Mag_Req!$Q$2:$R$4,2)</f>
        <v>#N/A</v>
      </c>
    </row>
    <row r="230" spans="1:33" x14ac:dyDescent="0.25">
      <c r="A230" s="133"/>
      <c r="B230" s="283"/>
      <c r="C230" s="283"/>
      <c r="D230" s="284"/>
      <c r="E230" s="284"/>
      <c r="F230" s="287"/>
      <c r="G230" s="166" t="str">
        <f t="shared" si="19"/>
        <v/>
      </c>
      <c r="H230" s="156" t="str">
        <f>IF(OR($D230="",$E230=""),"",VLOOKUP($AG230,Mag_Req!$A$2:$J$13,5))</f>
        <v/>
      </c>
      <c r="I230" s="287"/>
      <c r="J230" s="166" t="str">
        <f t="shared" si="20"/>
        <v/>
      </c>
      <c r="K230" s="156" t="str">
        <f>IF(OR($D230="",$E230=""),"",VLOOKUP($AG230,Mag_Req!$A$2:$J$13,6))</f>
        <v/>
      </c>
      <c r="L230" s="285"/>
      <c r="M230" s="155" t="str">
        <f t="shared" si="21"/>
        <v/>
      </c>
      <c r="N230" s="156" t="str">
        <f>IF(OR($D230="",$E230=""),"",VLOOKUP($AG230,Mag_Req!$A$2:$J$13,7))</f>
        <v/>
      </c>
      <c r="O230" s="285"/>
      <c r="P230" s="155" t="str">
        <f t="shared" si="22"/>
        <v/>
      </c>
      <c r="Q230" s="156" t="str">
        <f>IF(OR($D230="",$E230=""),"",VLOOKUP($AG230,Mag_Req!$A$2:$J$13,8))</f>
        <v/>
      </c>
      <c r="R230" s="287"/>
      <c r="S230" s="166" t="str">
        <f t="shared" si="23"/>
        <v/>
      </c>
      <c r="T230" s="156" t="str">
        <f>IF(OR($D230="",$E230=""),"",VLOOKUP($AG230,Mag_Req!$A$2:$J$13,9))</f>
        <v/>
      </c>
      <c r="U230" s="157" t="str">
        <f t="shared" si="24"/>
        <v/>
      </c>
      <c r="V230" s="158" t="str">
        <f>IF(OR($D230="",$E230="",GlobalParameters!$C$12=""),"",$AC230)</f>
        <v/>
      </c>
      <c r="W230" s="159"/>
      <c r="X230" s="283"/>
      <c r="Y230" s="283"/>
      <c r="Z230" s="283"/>
      <c r="AA230" s="283"/>
      <c r="AB230" s="283"/>
      <c r="AC230" s="160" t="str">
        <f>IF(OR($D230="",$E230="",$AD230="",GlobalParameters!$C$12=""),"",IF(AND($AG230&gt;=100,$AG230&lt;300),$AD230-VLOOKUP($AG230,Mag_Req!$A$2:$J$13,10),""))</f>
        <v/>
      </c>
      <c r="AD230" s="283"/>
      <c r="AE230" s="283"/>
      <c r="AF230" s="159"/>
      <c r="AG230" s="134" t="e">
        <f>VLOOKUP($D230,Mag_Req!$M$2:$N$5,2)+VLOOKUP($E230,Mag_Req!$O$2:$P$3,2)+VLOOKUP(GlobalParameters!$C$12,Mag_Req!$Q$2:$R$4,2)</f>
        <v>#N/A</v>
      </c>
    </row>
    <row r="231" spans="1:33" x14ac:dyDescent="0.25">
      <c r="A231" s="133"/>
      <c r="B231" s="283"/>
      <c r="C231" s="283"/>
      <c r="D231" s="284"/>
      <c r="E231" s="284"/>
      <c r="F231" s="287"/>
      <c r="G231" s="166" t="str">
        <f t="shared" si="19"/>
        <v/>
      </c>
      <c r="H231" s="156" t="str">
        <f>IF(OR($D231="",$E231=""),"",VLOOKUP($AG231,Mag_Req!$A$2:$J$13,5))</f>
        <v/>
      </c>
      <c r="I231" s="287"/>
      <c r="J231" s="166" t="str">
        <f t="shared" si="20"/>
        <v/>
      </c>
      <c r="K231" s="156" t="str">
        <f>IF(OR($D231="",$E231=""),"",VLOOKUP($AG231,Mag_Req!$A$2:$J$13,6))</f>
        <v/>
      </c>
      <c r="L231" s="285"/>
      <c r="M231" s="155" t="str">
        <f t="shared" si="21"/>
        <v/>
      </c>
      <c r="N231" s="156" t="str">
        <f>IF(OR($D231="",$E231=""),"",VLOOKUP($AG231,Mag_Req!$A$2:$J$13,7))</f>
        <v/>
      </c>
      <c r="O231" s="285"/>
      <c r="P231" s="155" t="str">
        <f t="shared" si="22"/>
        <v/>
      </c>
      <c r="Q231" s="156" t="str">
        <f>IF(OR($D231="",$E231=""),"",VLOOKUP($AG231,Mag_Req!$A$2:$J$13,8))</f>
        <v/>
      </c>
      <c r="R231" s="287"/>
      <c r="S231" s="166" t="str">
        <f t="shared" si="23"/>
        <v/>
      </c>
      <c r="T231" s="156" t="str">
        <f>IF(OR($D231="",$E231=""),"",VLOOKUP($AG231,Mag_Req!$A$2:$J$13,9))</f>
        <v/>
      </c>
      <c r="U231" s="157" t="str">
        <f t="shared" si="24"/>
        <v/>
      </c>
      <c r="V231" s="158" t="str">
        <f>IF(OR($D231="",$E231="",GlobalParameters!$C$12=""),"",$AC231)</f>
        <v/>
      </c>
      <c r="W231" s="159"/>
      <c r="X231" s="283"/>
      <c r="Y231" s="283"/>
      <c r="Z231" s="283"/>
      <c r="AA231" s="283"/>
      <c r="AB231" s="283"/>
      <c r="AC231" s="160" t="str">
        <f>IF(OR($D231="",$E231="",$AD231="",GlobalParameters!$C$12=""),"",IF(AND($AG231&gt;=100,$AG231&lt;300),$AD231-VLOOKUP($AG231,Mag_Req!$A$2:$J$13,10),""))</f>
        <v/>
      </c>
      <c r="AD231" s="283"/>
      <c r="AE231" s="283"/>
      <c r="AF231" s="159"/>
      <c r="AG231" s="134" t="e">
        <f>VLOOKUP($D231,Mag_Req!$M$2:$N$5,2)+VLOOKUP($E231,Mag_Req!$O$2:$P$3,2)+VLOOKUP(GlobalParameters!$C$12,Mag_Req!$Q$2:$R$4,2)</f>
        <v>#N/A</v>
      </c>
    </row>
    <row r="232" spans="1:33" x14ac:dyDescent="0.25">
      <c r="A232" s="133"/>
      <c r="B232" s="283"/>
      <c r="C232" s="283"/>
      <c r="D232" s="284"/>
      <c r="E232" s="284"/>
      <c r="F232" s="287"/>
      <c r="G232" s="166" t="str">
        <f t="shared" si="19"/>
        <v/>
      </c>
      <c r="H232" s="156" t="str">
        <f>IF(OR($D232="",$E232=""),"",VLOOKUP($AG232,Mag_Req!$A$2:$J$13,5))</f>
        <v/>
      </c>
      <c r="I232" s="287"/>
      <c r="J232" s="166" t="str">
        <f t="shared" si="20"/>
        <v/>
      </c>
      <c r="K232" s="156" t="str">
        <f>IF(OR($D232="",$E232=""),"",VLOOKUP($AG232,Mag_Req!$A$2:$J$13,6))</f>
        <v/>
      </c>
      <c r="L232" s="285"/>
      <c r="M232" s="155" t="str">
        <f t="shared" si="21"/>
        <v/>
      </c>
      <c r="N232" s="156" t="str">
        <f>IF(OR($D232="",$E232=""),"",VLOOKUP($AG232,Mag_Req!$A$2:$J$13,7))</f>
        <v/>
      </c>
      <c r="O232" s="285"/>
      <c r="P232" s="155" t="str">
        <f t="shared" si="22"/>
        <v/>
      </c>
      <c r="Q232" s="156" t="str">
        <f>IF(OR($D232="",$E232=""),"",VLOOKUP($AG232,Mag_Req!$A$2:$J$13,8))</f>
        <v/>
      </c>
      <c r="R232" s="287"/>
      <c r="S232" s="166" t="str">
        <f t="shared" si="23"/>
        <v/>
      </c>
      <c r="T232" s="156" t="str">
        <f>IF(OR($D232="",$E232=""),"",VLOOKUP($AG232,Mag_Req!$A$2:$J$13,9))</f>
        <v/>
      </c>
      <c r="U232" s="157" t="str">
        <f t="shared" si="24"/>
        <v/>
      </c>
      <c r="V232" s="158" t="str">
        <f>IF(OR($D232="",$E232="",GlobalParameters!$C$12=""),"",$AC232)</f>
        <v/>
      </c>
      <c r="W232" s="159"/>
      <c r="X232" s="283"/>
      <c r="Y232" s="283"/>
      <c r="Z232" s="283"/>
      <c r="AA232" s="283"/>
      <c r="AB232" s="283"/>
      <c r="AC232" s="160" t="str">
        <f>IF(OR($D232="",$E232="",$AD232="",GlobalParameters!$C$12=""),"",IF(AND($AG232&gt;=100,$AG232&lt;300),$AD232-VLOOKUP($AG232,Mag_Req!$A$2:$J$13,10),""))</f>
        <v/>
      </c>
      <c r="AD232" s="283"/>
      <c r="AE232" s="283"/>
      <c r="AF232" s="159"/>
      <c r="AG232" s="134" t="e">
        <f>VLOOKUP($D232,Mag_Req!$M$2:$N$5,2)+VLOOKUP($E232,Mag_Req!$O$2:$P$3,2)+VLOOKUP(GlobalParameters!$C$12,Mag_Req!$Q$2:$R$4,2)</f>
        <v>#N/A</v>
      </c>
    </row>
    <row r="233" spans="1:33" x14ac:dyDescent="0.25">
      <c r="A233" s="133"/>
      <c r="B233" s="283"/>
      <c r="C233" s="283"/>
      <c r="D233" s="284"/>
      <c r="E233" s="284"/>
      <c r="F233" s="287"/>
      <c r="G233" s="166" t="str">
        <f t="shared" si="19"/>
        <v/>
      </c>
      <c r="H233" s="156" t="str">
        <f>IF(OR($D233="",$E233=""),"",VLOOKUP($AG233,Mag_Req!$A$2:$J$13,5))</f>
        <v/>
      </c>
      <c r="I233" s="287"/>
      <c r="J233" s="166" t="str">
        <f t="shared" si="20"/>
        <v/>
      </c>
      <c r="K233" s="156" t="str">
        <f>IF(OR($D233="",$E233=""),"",VLOOKUP($AG233,Mag_Req!$A$2:$J$13,6))</f>
        <v/>
      </c>
      <c r="L233" s="285"/>
      <c r="M233" s="155" t="str">
        <f t="shared" si="21"/>
        <v/>
      </c>
      <c r="N233" s="156" t="str">
        <f>IF(OR($D233="",$E233=""),"",VLOOKUP($AG233,Mag_Req!$A$2:$J$13,7))</f>
        <v/>
      </c>
      <c r="O233" s="285"/>
      <c r="P233" s="155" t="str">
        <f t="shared" si="22"/>
        <v/>
      </c>
      <c r="Q233" s="156" t="str">
        <f>IF(OR($D233="",$E233=""),"",VLOOKUP($AG233,Mag_Req!$A$2:$J$13,8))</f>
        <v/>
      </c>
      <c r="R233" s="287"/>
      <c r="S233" s="166" t="str">
        <f t="shared" si="23"/>
        <v/>
      </c>
      <c r="T233" s="156" t="str">
        <f>IF(OR($D233="",$E233=""),"",VLOOKUP($AG233,Mag_Req!$A$2:$J$13,9))</f>
        <v/>
      </c>
      <c r="U233" s="157" t="str">
        <f t="shared" si="24"/>
        <v/>
      </c>
      <c r="V233" s="158" t="str">
        <f>IF(OR($D233="",$E233="",GlobalParameters!$C$12=""),"",$AC233)</f>
        <v/>
      </c>
      <c r="W233" s="159"/>
      <c r="X233" s="283"/>
      <c r="Y233" s="283"/>
      <c r="Z233" s="283"/>
      <c r="AA233" s="283"/>
      <c r="AB233" s="283"/>
      <c r="AC233" s="160" t="str">
        <f>IF(OR($D233="",$E233="",$AD233="",GlobalParameters!$C$12=""),"",IF(AND($AG233&gt;=100,$AG233&lt;300),$AD233-VLOOKUP($AG233,Mag_Req!$A$2:$J$13,10),""))</f>
        <v/>
      </c>
      <c r="AD233" s="283"/>
      <c r="AE233" s="283"/>
      <c r="AF233" s="159"/>
      <c r="AG233" s="134" t="e">
        <f>VLOOKUP($D233,Mag_Req!$M$2:$N$5,2)+VLOOKUP($E233,Mag_Req!$O$2:$P$3,2)+VLOOKUP(GlobalParameters!$C$12,Mag_Req!$Q$2:$R$4,2)</f>
        <v>#N/A</v>
      </c>
    </row>
    <row r="234" spans="1:33" x14ac:dyDescent="0.25">
      <c r="A234" s="133"/>
      <c r="B234" s="283"/>
      <c r="C234" s="283"/>
      <c r="D234" s="284"/>
      <c r="E234" s="284"/>
      <c r="F234" s="287"/>
      <c r="G234" s="166" t="str">
        <f t="shared" si="19"/>
        <v/>
      </c>
      <c r="H234" s="156" t="str">
        <f>IF(OR($D234="",$E234=""),"",VLOOKUP($AG234,Mag_Req!$A$2:$J$13,5))</f>
        <v/>
      </c>
      <c r="I234" s="287"/>
      <c r="J234" s="166" t="str">
        <f t="shared" si="20"/>
        <v/>
      </c>
      <c r="K234" s="156" t="str">
        <f>IF(OR($D234="",$E234=""),"",VLOOKUP($AG234,Mag_Req!$A$2:$J$13,6))</f>
        <v/>
      </c>
      <c r="L234" s="285"/>
      <c r="M234" s="155" t="str">
        <f t="shared" si="21"/>
        <v/>
      </c>
      <c r="N234" s="156" t="str">
        <f>IF(OR($D234="",$E234=""),"",VLOOKUP($AG234,Mag_Req!$A$2:$J$13,7))</f>
        <v/>
      </c>
      <c r="O234" s="285"/>
      <c r="P234" s="155" t="str">
        <f t="shared" si="22"/>
        <v/>
      </c>
      <c r="Q234" s="156" t="str">
        <f>IF(OR($D234="",$E234=""),"",VLOOKUP($AG234,Mag_Req!$A$2:$J$13,8))</f>
        <v/>
      </c>
      <c r="R234" s="287"/>
      <c r="S234" s="166" t="str">
        <f t="shared" si="23"/>
        <v/>
      </c>
      <c r="T234" s="156" t="str">
        <f>IF(OR($D234="",$E234=""),"",VLOOKUP($AG234,Mag_Req!$A$2:$J$13,9))</f>
        <v/>
      </c>
      <c r="U234" s="157" t="str">
        <f t="shared" si="24"/>
        <v/>
      </c>
      <c r="V234" s="158" t="str">
        <f>IF(OR($D234="",$E234="",GlobalParameters!$C$12=""),"",$AC234)</f>
        <v/>
      </c>
      <c r="W234" s="159"/>
      <c r="X234" s="283"/>
      <c r="Y234" s="283"/>
      <c r="Z234" s="283"/>
      <c r="AA234" s="283"/>
      <c r="AB234" s="283"/>
      <c r="AC234" s="160" t="str">
        <f>IF(OR($D234="",$E234="",$AD234="",GlobalParameters!$C$12=""),"",IF(AND($AG234&gt;=100,$AG234&lt;300),$AD234-VLOOKUP($AG234,Mag_Req!$A$2:$J$13,10),""))</f>
        <v/>
      </c>
      <c r="AD234" s="283"/>
      <c r="AE234" s="283"/>
      <c r="AF234" s="159"/>
      <c r="AG234" s="134" t="e">
        <f>VLOOKUP($D234,Mag_Req!$M$2:$N$5,2)+VLOOKUP($E234,Mag_Req!$O$2:$P$3,2)+VLOOKUP(GlobalParameters!$C$12,Mag_Req!$Q$2:$R$4,2)</f>
        <v>#N/A</v>
      </c>
    </row>
    <row r="235" spans="1:33" x14ac:dyDescent="0.25">
      <c r="A235" s="133"/>
      <c r="B235" s="283"/>
      <c r="C235" s="283"/>
      <c r="D235" s="284"/>
      <c r="E235" s="284"/>
      <c r="F235" s="287"/>
      <c r="G235" s="166" t="str">
        <f t="shared" si="19"/>
        <v/>
      </c>
      <c r="H235" s="156" t="str">
        <f>IF(OR($D235="",$E235=""),"",VLOOKUP($AG235,Mag_Req!$A$2:$J$13,5))</f>
        <v/>
      </c>
      <c r="I235" s="287"/>
      <c r="J235" s="166" t="str">
        <f t="shared" si="20"/>
        <v/>
      </c>
      <c r="K235" s="156" t="str">
        <f>IF(OR($D235="",$E235=""),"",VLOOKUP($AG235,Mag_Req!$A$2:$J$13,6))</f>
        <v/>
      </c>
      <c r="L235" s="285"/>
      <c r="M235" s="155" t="str">
        <f t="shared" si="21"/>
        <v/>
      </c>
      <c r="N235" s="156" t="str">
        <f>IF(OR($D235="",$E235=""),"",VLOOKUP($AG235,Mag_Req!$A$2:$J$13,7))</f>
        <v/>
      </c>
      <c r="O235" s="285"/>
      <c r="P235" s="155" t="str">
        <f t="shared" si="22"/>
        <v/>
      </c>
      <c r="Q235" s="156" t="str">
        <f>IF(OR($D235="",$E235=""),"",VLOOKUP($AG235,Mag_Req!$A$2:$J$13,8))</f>
        <v/>
      </c>
      <c r="R235" s="287"/>
      <c r="S235" s="166" t="str">
        <f t="shared" si="23"/>
        <v/>
      </c>
      <c r="T235" s="156" t="str">
        <f>IF(OR($D235="",$E235=""),"",VLOOKUP($AG235,Mag_Req!$A$2:$J$13,9))</f>
        <v/>
      </c>
      <c r="U235" s="157" t="str">
        <f t="shared" si="24"/>
        <v/>
      </c>
      <c r="V235" s="158" t="str">
        <f>IF(OR($D235="",$E235="",GlobalParameters!$C$12=""),"",$AC235)</f>
        <v/>
      </c>
      <c r="W235" s="159"/>
      <c r="X235" s="283"/>
      <c r="Y235" s="283"/>
      <c r="Z235" s="283"/>
      <c r="AA235" s="283"/>
      <c r="AB235" s="283"/>
      <c r="AC235" s="160" t="str">
        <f>IF(OR($D235="",$E235="",$AD235="",GlobalParameters!$C$12=""),"",IF(AND($AG235&gt;=100,$AG235&lt;300),$AD235-VLOOKUP($AG235,Mag_Req!$A$2:$J$13,10),""))</f>
        <v/>
      </c>
      <c r="AD235" s="283"/>
      <c r="AE235" s="283"/>
      <c r="AF235" s="159"/>
      <c r="AG235" s="134" t="e">
        <f>VLOOKUP($D235,Mag_Req!$M$2:$N$5,2)+VLOOKUP($E235,Mag_Req!$O$2:$P$3,2)+VLOOKUP(GlobalParameters!$C$12,Mag_Req!$Q$2:$R$4,2)</f>
        <v>#N/A</v>
      </c>
    </row>
    <row r="236" spans="1:33" x14ac:dyDescent="0.25">
      <c r="A236" s="133"/>
      <c r="B236" s="283"/>
      <c r="C236" s="283"/>
      <c r="D236" s="284"/>
      <c r="E236" s="284"/>
      <c r="F236" s="287"/>
      <c r="G236" s="166" t="str">
        <f t="shared" si="19"/>
        <v/>
      </c>
      <c r="H236" s="156" t="str">
        <f>IF(OR($D236="",$E236=""),"",VLOOKUP($AG236,Mag_Req!$A$2:$J$13,5))</f>
        <v/>
      </c>
      <c r="I236" s="287"/>
      <c r="J236" s="166" t="str">
        <f t="shared" si="20"/>
        <v/>
      </c>
      <c r="K236" s="156" t="str">
        <f>IF(OR($D236="",$E236=""),"",VLOOKUP($AG236,Mag_Req!$A$2:$J$13,6))</f>
        <v/>
      </c>
      <c r="L236" s="285"/>
      <c r="M236" s="155" t="str">
        <f t="shared" si="21"/>
        <v/>
      </c>
      <c r="N236" s="156" t="str">
        <f>IF(OR($D236="",$E236=""),"",VLOOKUP($AG236,Mag_Req!$A$2:$J$13,7))</f>
        <v/>
      </c>
      <c r="O236" s="285"/>
      <c r="P236" s="155" t="str">
        <f t="shared" si="22"/>
        <v/>
      </c>
      <c r="Q236" s="156" t="str">
        <f>IF(OR($D236="",$E236=""),"",VLOOKUP($AG236,Mag_Req!$A$2:$J$13,8))</f>
        <v/>
      </c>
      <c r="R236" s="287"/>
      <c r="S236" s="166" t="str">
        <f t="shared" si="23"/>
        <v/>
      </c>
      <c r="T236" s="156" t="str">
        <f>IF(OR($D236="",$E236=""),"",VLOOKUP($AG236,Mag_Req!$A$2:$J$13,9))</f>
        <v/>
      </c>
      <c r="U236" s="157" t="str">
        <f t="shared" si="24"/>
        <v/>
      </c>
      <c r="V236" s="158" t="str">
        <f>IF(OR($D236="",$E236="",GlobalParameters!$C$12=""),"",$AC236)</f>
        <v/>
      </c>
      <c r="W236" s="159"/>
      <c r="X236" s="283"/>
      <c r="Y236" s="283"/>
      <c r="Z236" s="283"/>
      <c r="AA236" s="283"/>
      <c r="AB236" s="283"/>
      <c r="AC236" s="160" t="str">
        <f>IF(OR($D236="",$E236="",$AD236="",GlobalParameters!$C$12=""),"",IF(AND($AG236&gt;=100,$AG236&lt;300),$AD236-VLOOKUP($AG236,Mag_Req!$A$2:$J$13,10),""))</f>
        <v/>
      </c>
      <c r="AD236" s="283"/>
      <c r="AE236" s="283"/>
      <c r="AF236" s="159"/>
      <c r="AG236" s="134" t="e">
        <f>VLOOKUP($D236,Mag_Req!$M$2:$N$5,2)+VLOOKUP($E236,Mag_Req!$O$2:$P$3,2)+VLOOKUP(GlobalParameters!$C$12,Mag_Req!$Q$2:$R$4,2)</f>
        <v>#N/A</v>
      </c>
    </row>
    <row r="237" spans="1:33" x14ac:dyDescent="0.25">
      <c r="A237" s="133"/>
      <c r="B237" s="283"/>
      <c r="C237" s="283"/>
      <c r="D237" s="284"/>
      <c r="E237" s="284"/>
      <c r="F237" s="287"/>
      <c r="G237" s="166" t="str">
        <f t="shared" si="19"/>
        <v/>
      </c>
      <c r="H237" s="156" t="str">
        <f>IF(OR($D237="",$E237=""),"",VLOOKUP($AG237,Mag_Req!$A$2:$J$13,5))</f>
        <v/>
      </c>
      <c r="I237" s="287"/>
      <c r="J237" s="166" t="str">
        <f t="shared" si="20"/>
        <v/>
      </c>
      <c r="K237" s="156" t="str">
        <f>IF(OR($D237="",$E237=""),"",VLOOKUP($AG237,Mag_Req!$A$2:$J$13,6))</f>
        <v/>
      </c>
      <c r="L237" s="285"/>
      <c r="M237" s="155" t="str">
        <f t="shared" si="21"/>
        <v/>
      </c>
      <c r="N237" s="156" t="str">
        <f>IF(OR($D237="",$E237=""),"",VLOOKUP($AG237,Mag_Req!$A$2:$J$13,7))</f>
        <v/>
      </c>
      <c r="O237" s="285"/>
      <c r="P237" s="155" t="str">
        <f t="shared" si="22"/>
        <v/>
      </c>
      <c r="Q237" s="156" t="str">
        <f>IF(OR($D237="",$E237=""),"",VLOOKUP($AG237,Mag_Req!$A$2:$J$13,8))</f>
        <v/>
      </c>
      <c r="R237" s="287"/>
      <c r="S237" s="166" t="str">
        <f t="shared" si="23"/>
        <v/>
      </c>
      <c r="T237" s="156" t="str">
        <f>IF(OR($D237="",$E237=""),"",VLOOKUP($AG237,Mag_Req!$A$2:$J$13,9))</f>
        <v/>
      </c>
      <c r="U237" s="157" t="str">
        <f t="shared" si="24"/>
        <v/>
      </c>
      <c r="V237" s="158" t="str">
        <f>IF(OR($D237="",$E237="",GlobalParameters!$C$12=""),"",$AC237)</f>
        <v/>
      </c>
      <c r="W237" s="159"/>
      <c r="X237" s="283"/>
      <c r="Y237" s="283"/>
      <c r="Z237" s="283"/>
      <c r="AA237" s="283"/>
      <c r="AB237" s="283"/>
      <c r="AC237" s="160" t="str">
        <f>IF(OR($D237="",$E237="",$AD237="",GlobalParameters!$C$12=""),"",IF(AND($AG237&gt;=100,$AG237&lt;300),$AD237-VLOOKUP($AG237,Mag_Req!$A$2:$J$13,10),""))</f>
        <v/>
      </c>
      <c r="AD237" s="283"/>
      <c r="AE237" s="283"/>
      <c r="AF237" s="159"/>
      <c r="AG237" s="134" t="e">
        <f>VLOOKUP($D237,Mag_Req!$M$2:$N$5,2)+VLOOKUP($E237,Mag_Req!$O$2:$P$3,2)+VLOOKUP(GlobalParameters!$C$12,Mag_Req!$Q$2:$R$4,2)</f>
        <v>#N/A</v>
      </c>
    </row>
    <row r="238" spans="1:33" x14ac:dyDescent="0.25">
      <c r="A238" s="133"/>
      <c r="B238" s="283"/>
      <c r="C238" s="283"/>
      <c r="D238" s="284"/>
      <c r="E238" s="284"/>
      <c r="F238" s="287"/>
      <c r="G238" s="166" t="str">
        <f t="shared" si="19"/>
        <v/>
      </c>
      <c r="H238" s="156" t="str">
        <f>IF(OR($D238="",$E238=""),"",VLOOKUP($AG238,Mag_Req!$A$2:$J$13,5))</f>
        <v/>
      </c>
      <c r="I238" s="287"/>
      <c r="J238" s="166" t="str">
        <f t="shared" si="20"/>
        <v/>
      </c>
      <c r="K238" s="156" t="str">
        <f>IF(OR($D238="",$E238=""),"",VLOOKUP($AG238,Mag_Req!$A$2:$J$13,6))</f>
        <v/>
      </c>
      <c r="L238" s="285"/>
      <c r="M238" s="155" t="str">
        <f t="shared" si="21"/>
        <v/>
      </c>
      <c r="N238" s="156" t="str">
        <f>IF(OR($D238="",$E238=""),"",VLOOKUP($AG238,Mag_Req!$A$2:$J$13,7))</f>
        <v/>
      </c>
      <c r="O238" s="285"/>
      <c r="P238" s="155" t="str">
        <f t="shared" si="22"/>
        <v/>
      </c>
      <c r="Q238" s="156" t="str">
        <f>IF(OR($D238="",$E238=""),"",VLOOKUP($AG238,Mag_Req!$A$2:$J$13,8))</f>
        <v/>
      </c>
      <c r="R238" s="287"/>
      <c r="S238" s="166" t="str">
        <f t="shared" si="23"/>
        <v/>
      </c>
      <c r="T238" s="156" t="str">
        <f>IF(OR($D238="",$E238=""),"",VLOOKUP($AG238,Mag_Req!$A$2:$J$13,9))</f>
        <v/>
      </c>
      <c r="U238" s="157" t="str">
        <f t="shared" si="24"/>
        <v/>
      </c>
      <c r="V238" s="158" t="str">
        <f>IF(OR($D238="",$E238="",GlobalParameters!$C$12=""),"",$AC238)</f>
        <v/>
      </c>
      <c r="W238" s="159"/>
      <c r="X238" s="283"/>
      <c r="Y238" s="283"/>
      <c r="Z238" s="283"/>
      <c r="AA238" s="283"/>
      <c r="AB238" s="283"/>
      <c r="AC238" s="160" t="str">
        <f>IF(OR($D238="",$E238="",$AD238="",GlobalParameters!$C$12=""),"",IF(AND($AG238&gt;=100,$AG238&lt;300),$AD238-VLOOKUP($AG238,Mag_Req!$A$2:$J$13,10),""))</f>
        <v/>
      </c>
      <c r="AD238" s="283"/>
      <c r="AE238" s="283"/>
      <c r="AF238" s="159"/>
      <c r="AG238" s="134" t="e">
        <f>VLOOKUP($D238,Mag_Req!$M$2:$N$5,2)+VLOOKUP($E238,Mag_Req!$O$2:$P$3,2)+VLOOKUP(GlobalParameters!$C$12,Mag_Req!$Q$2:$R$4,2)</f>
        <v>#N/A</v>
      </c>
    </row>
    <row r="239" spans="1:33" x14ac:dyDescent="0.25">
      <c r="A239" s="133"/>
      <c r="B239" s="283"/>
      <c r="C239" s="283"/>
      <c r="D239" s="284"/>
      <c r="E239" s="284"/>
      <c r="F239" s="287"/>
      <c r="G239" s="166" t="str">
        <f t="shared" si="19"/>
        <v/>
      </c>
      <c r="H239" s="156" t="str">
        <f>IF(OR($D239="",$E239=""),"",VLOOKUP($AG239,Mag_Req!$A$2:$J$13,5))</f>
        <v/>
      </c>
      <c r="I239" s="287"/>
      <c r="J239" s="166" t="str">
        <f t="shared" si="20"/>
        <v/>
      </c>
      <c r="K239" s="156" t="str">
        <f>IF(OR($D239="",$E239=""),"",VLOOKUP($AG239,Mag_Req!$A$2:$J$13,6))</f>
        <v/>
      </c>
      <c r="L239" s="285"/>
      <c r="M239" s="155" t="str">
        <f t="shared" si="21"/>
        <v/>
      </c>
      <c r="N239" s="156" t="str">
        <f>IF(OR($D239="",$E239=""),"",VLOOKUP($AG239,Mag_Req!$A$2:$J$13,7))</f>
        <v/>
      </c>
      <c r="O239" s="285"/>
      <c r="P239" s="155" t="str">
        <f t="shared" si="22"/>
        <v/>
      </c>
      <c r="Q239" s="156" t="str">
        <f>IF(OR($D239="",$E239=""),"",VLOOKUP($AG239,Mag_Req!$A$2:$J$13,8))</f>
        <v/>
      </c>
      <c r="R239" s="287"/>
      <c r="S239" s="166" t="str">
        <f t="shared" si="23"/>
        <v/>
      </c>
      <c r="T239" s="156" t="str">
        <f>IF(OR($D239="",$E239=""),"",VLOOKUP($AG239,Mag_Req!$A$2:$J$13,9))</f>
        <v/>
      </c>
      <c r="U239" s="157" t="str">
        <f t="shared" si="24"/>
        <v/>
      </c>
      <c r="V239" s="158" t="str">
        <f>IF(OR($D239="",$E239="",GlobalParameters!$C$12=""),"",$AC239)</f>
        <v/>
      </c>
      <c r="W239" s="159"/>
      <c r="X239" s="283"/>
      <c r="Y239" s="283"/>
      <c r="Z239" s="283"/>
      <c r="AA239" s="283"/>
      <c r="AB239" s="283"/>
      <c r="AC239" s="160" t="str">
        <f>IF(OR($D239="",$E239="",$AD239="",GlobalParameters!$C$12=""),"",IF(AND($AG239&gt;=100,$AG239&lt;300),$AD239-VLOOKUP($AG239,Mag_Req!$A$2:$J$13,10),""))</f>
        <v/>
      </c>
      <c r="AD239" s="283"/>
      <c r="AE239" s="283"/>
      <c r="AF239" s="159"/>
      <c r="AG239" s="134" t="e">
        <f>VLOOKUP($D239,Mag_Req!$M$2:$N$5,2)+VLOOKUP($E239,Mag_Req!$O$2:$P$3,2)+VLOOKUP(GlobalParameters!$C$12,Mag_Req!$Q$2:$R$4,2)</f>
        <v>#N/A</v>
      </c>
    </row>
    <row r="240" spans="1:33" x14ac:dyDescent="0.25">
      <c r="A240" s="133"/>
      <c r="B240" s="283"/>
      <c r="C240" s="283"/>
      <c r="D240" s="284"/>
      <c r="E240" s="284"/>
      <c r="F240" s="287"/>
      <c r="G240" s="166" t="str">
        <f t="shared" si="19"/>
        <v/>
      </c>
      <c r="H240" s="156" t="str">
        <f>IF(OR($D240="",$E240=""),"",VLOOKUP($AG240,Mag_Req!$A$2:$J$13,5))</f>
        <v/>
      </c>
      <c r="I240" s="287"/>
      <c r="J240" s="166" t="str">
        <f t="shared" si="20"/>
        <v/>
      </c>
      <c r="K240" s="156" t="str">
        <f>IF(OR($D240="",$E240=""),"",VLOOKUP($AG240,Mag_Req!$A$2:$J$13,6))</f>
        <v/>
      </c>
      <c r="L240" s="285"/>
      <c r="M240" s="155" t="str">
        <f t="shared" si="21"/>
        <v/>
      </c>
      <c r="N240" s="156" t="str">
        <f>IF(OR($D240="",$E240=""),"",VLOOKUP($AG240,Mag_Req!$A$2:$J$13,7))</f>
        <v/>
      </c>
      <c r="O240" s="285"/>
      <c r="P240" s="155" t="str">
        <f t="shared" si="22"/>
        <v/>
      </c>
      <c r="Q240" s="156" t="str">
        <f>IF(OR($D240="",$E240=""),"",VLOOKUP($AG240,Mag_Req!$A$2:$J$13,8))</f>
        <v/>
      </c>
      <c r="R240" s="287"/>
      <c r="S240" s="166" t="str">
        <f t="shared" si="23"/>
        <v/>
      </c>
      <c r="T240" s="156" t="str">
        <f>IF(OR($D240="",$E240=""),"",VLOOKUP($AG240,Mag_Req!$A$2:$J$13,9))</f>
        <v/>
      </c>
      <c r="U240" s="157" t="str">
        <f t="shared" si="24"/>
        <v/>
      </c>
      <c r="V240" s="158" t="str">
        <f>IF(OR($D240="",$E240="",GlobalParameters!$C$12=""),"",$AC240)</f>
        <v/>
      </c>
      <c r="W240" s="159"/>
      <c r="X240" s="283"/>
      <c r="Y240" s="283"/>
      <c r="Z240" s="283"/>
      <c r="AA240" s="283"/>
      <c r="AB240" s="283"/>
      <c r="AC240" s="160" t="str">
        <f>IF(OR($D240="",$E240="",$AD240="",GlobalParameters!$C$12=""),"",IF(AND($AG240&gt;=100,$AG240&lt;300),$AD240-VLOOKUP($AG240,Mag_Req!$A$2:$J$13,10),""))</f>
        <v/>
      </c>
      <c r="AD240" s="283"/>
      <c r="AE240" s="283"/>
      <c r="AF240" s="159"/>
      <c r="AG240" s="134" t="e">
        <f>VLOOKUP($D240,Mag_Req!$M$2:$N$5,2)+VLOOKUP($E240,Mag_Req!$O$2:$P$3,2)+VLOOKUP(GlobalParameters!$C$12,Mag_Req!$Q$2:$R$4,2)</f>
        <v>#N/A</v>
      </c>
    </row>
    <row r="241" spans="1:33" x14ac:dyDescent="0.25">
      <c r="A241" s="133"/>
      <c r="B241" s="283"/>
      <c r="C241" s="283"/>
      <c r="D241" s="284"/>
      <c r="E241" s="284"/>
      <c r="F241" s="287"/>
      <c r="G241" s="166" t="str">
        <f t="shared" si="19"/>
        <v/>
      </c>
      <c r="H241" s="156" t="str">
        <f>IF(OR($D241="",$E241=""),"",VLOOKUP($AG241,Mag_Req!$A$2:$J$13,5))</f>
        <v/>
      </c>
      <c r="I241" s="287"/>
      <c r="J241" s="166" t="str">
        <f t="shared" si="20"/>
        <v/>
      </c>
      <c r="K241" s="156" t="str">
        <f>IF(OR($D241="",$E241=""),"",VLOOKUP($AG241,Mag_Req!$A$2:$J$13,6))</f>
        <v/>
      </c>
      <c r="L241" s="285"/>
      <c r="M241" s="155" t="str">
        <f t="shared" si="21"/>
        <v/>
      </c>
      <c r="N241" s="156" t="str">
        <f>IF(OR($D241="",$E241=""),"",VLOOKUP($AG241,Mag_Req!$A$2:$J$13,7))</f>
        <v/>
      </c>
      <c r="O241" s="285"/>
      <c r="P241" s="155" t="str">
        <f t="shared" si="22"/>
        <v/>
      </c>
      <c r="Q241" s="156" t="str">
        <f>IF(OR($D241="",$E241=""),"",VLOOKUP($AG241,Mag_Req!$A$2:$J$13,8))</f>
        <v/>
      </c>
      <c r="R241" s="287"/>
      <c r="S241" s="166" t="str">
        <f t="shared" si="23"/>
        <v/>
      </c>
      <c r="T241" s="156" t="str">
        <f>IF(OR($D241="",$E241=""),"",VLOOKUP($AG241,Mag_Req!$A$2:$J$13,9))</f>
        <v/>
      </c>
      <c r="U241" s="157" t="str">
        <f t="shared" si="24"/>
        <v/>
      </c>
      <c r="V241" s="158" t="str">
        <f>IF(OR($D241="",$E241="",GlobalParameters!$C$12=""),"",$AC241)</f>
        <v/>
      </c>
      <c r="W241" s="159"/>
      <c r="X241" s="283"/>
      <c r="Y241" s="283"/>
      <c r="Z241" s="283"/>
      <c r="AA241" s="283"/>
      <c r="AB241" s="283"/>
      <c r="AC241" s="160" t="str">
        <f>IF(OR($D241="",$E241="",$AD241="",GlobalParameters!$C$12=""),"",IF(AND($AG241&gt;=100,$AG241&lt;300),$AD241-VLOOKUP($AG241,Mag_Req!$A$2:$J$13,10),""))</f>
        <v/>
      </c>
      <c r="AD241" s="283"/>
      <c r="AE241" s="283"/>
      <c r="AF241" s="159"/>
      <c r="AG241" s="134" t="e">
        <f>VLOOKUP($D241,Mag_Req!$M$2:$N$5,2)+VLOOKUP($E241,Mag_Req!$O$2:$P$3,2)+VLOOKUP(GlobalParameters!$C$12,Mag_Req!$Q$2:$R$4,2)</f>
        <v>#N/A</v>
      </c>
    </row>
    <row r="242" spans="1:33" x14ac:dyDescent="0.25">
      <c r="A242" s="133"/>
      <c r="B242" s="283"/>
      <c r="C242" s="283"/>
      <c r="D242" s="284"/>
      <c r="E242" s="284"/>
      <c r="F242" s="287"/>
      <c r="G242" s="166" t="str">
        <f t="shared" si="19"/>
        <v/>
      </c>
      <c r="H242" s="156" t="str">
        <f>IF(OR($D242="",$E242=""),"",VLOOKUP($AG242,Mag_Req!$A$2:$J$13,5))</f>
        <v/>
      </c>
      <c r="I242" s="287"/>
      <c r="J242" s="166" t="str">
        <f t="shared" si="20"/>
        <v/>
      </c>
      <c r="K242" s="156" t="str">
        <f>IF(OR($D242="",$E242=""),"",VLOOKUP($AG242,Mag_Req!$A$2:$J$13,6))</f>
        <v/>
      </c>
      <c r="L242" s="285"/>
      <c r="M242" s="155" t="str">
        <f t="shared" si="21"/>
        <v/>
      </c>
      <c r="N242" s="156" t="str">
        <f>IF(OR($D242="",$E242=""),"",VLOOKUP($AG242,Mag_Req!$A$2:$J$13,7))</f>
        <v/>
      </c>
      <c r="O242" s="285"/>
      <c r="P242" s="155" t="str">
        <f t="shared" si="22"/>
        <v/>
      </c>
      <c r="Q242" s="156" t="str">
        <f>IF(OR($D242="",$E242=""),"",VLOOKUP($AG242,Mag_Req!$A$2:$J$13,8))</f>
        <v/>
      </c>
      <c r="R242" s="287"/>
      <c r="S242" s="166" t="str">
        <f t="shared" si="23"/>
        <v/>
      </c>
      <c r="T242" s="156" t="str">
        <f>IF(OR($D242="",$E242=""),"",VLOOKUP($AG242,Mag_Req!$A$2:$J$13,9))</f>
        <v/>
      </c>
      <c r="U242" s="157" t="str">
        <f t="shared" si="24"/>
        <v/>
      </c>
      <c r="V242" s="158" t="str">
        <f>IF(OR($D242="",$E242="",GlobalParameters!$C$12=""),"",$AC242)</f>
        <v/>
      </c>
      <c r="W242" s="159"/>
      <c r="X242" s="283"/>
      <c r="Y242" s="283"/>
      <c r="Z242" s="283"/>
      <c r="AA242" s="283"/>
      <c r="AB242" s="283"/>
      <c r="AC242" s="160" t="str">
        <f>IF(OR($D242="",$E242="",$AD242="",GlobalParameters!$C$12=""),"",IF(AND($AG242&gt;=100,$AG242&lt;300),$AD242-VLOOKUP($AG242,Mag_Req!$A$2:$J$13,10),""))</f>
        <v/>
      </c>
      <c r="AD242" s="283"/>
      <c r="AE242" s="283"/>
      <c r="AF242" s="159"/>
      <c r="AG242" s="134" t="e">
        <f>VLOOKUP($D242,Mag_Req!$M$2:$N$5,2)+VLOOKUP($E242,Mag_Req!$O$2:$P$3,2)+VLOOKUP(GlobalParameters!$C$12,Mag_Req!$Q$2:$R$4,2)</f>
        <v>#N/A</v>
      </c>
    </row>
    <row r="243" spans="1:33" x14ac:dyDescent="0.25">
      <c r="A243" s="133"/>
      <c r="B243" s="283"/>
      <c r="C243" s="283"/>
      <c r="D243" s="284"/>
      <c r="E243" s="284"/>
      <c r="F243" s="287"/>
      <c r="G243" s="166" t="str">
        <f t="shared" si="19"/>
        <v/>
      </c>
      <c r="H243" s="156" t="str">
        <f>IF(OR($D243="",$E243=""),"",VLOOKUP($AG243,Mag_Req!$A$2:$J$13,5))</f>
        <v/>
      </c>
      <c r="I243" s="287"/>
      <c r="J243" s="166" t="str">
        <f t="shared" si="20"/>
        <v/>
      </c>
      <c r="K243" s="156" t="str">
        <f>IF(OR($D243="",$E243=""),"",VLOOKUP($AG243,Mag_Req!$A$2:$J$13,6))</f>
        <v/>
      </c>
      <c r="L243" s="285"/>
      <c r="M243" s="155" t="str">
        <f t="shared" si="21"/>
        <v/>
      </c>
      <c r="N243" s="156" t="str">
        <f>IF(OR($D243="",$E243=""),"",VLOOKUP($AG243,Mag_Req!$A$2:$J$13,7))</f>
        <v/>
      </c>
      <c r="O243" s="285"/>
      <c r="P243" s="155" t="str">
        <f t="shared" si="22"/>
        <v/>
      </c>
      <c r="Q243" s="156" t="str">
        <f>IF(OR($D243="",$E243=""),"",VLOOKUP($AG243,Mag_Req!$A$2:$J$13,8))</f>
        <v/>
      </c>
      <c r="R243" s="287"/>
      <c r="S243" s="166" t="str">
        <f t="shared" si="23"/>
        <v/>
      </c>
      <c r="T243" s="156" t="str">
        <f>IF(OR($D243="",$E243=""),"",VLOOKUP($AG243,Mag_Req!$A$2:$J$13,9))</f>
        <v/>
      </c>
      <c r="U243" s="157" t="str">
        <f t="shared" si="24"/>
        <v/>
      </c>
      <c r="V243" s="158" t="str">
        <f>IF(OR($D243="",$E243="",GlobalParameters!$C$12=""),"",$AC243)</f>
        <v/>
      </c>
      <c r="W243" s="159"/>
      <c r="X243" s="283"/>
      <c r="Y243" s="283"/>
      <c r="Z243" s="283"/>
      <c r="AA243" s="283"/>
      <c r="AB243" s="283"/>
      <c r="AC243" s="160" t="str">
        <f>IF(OR($D243="",$E243="",$AD243="",GlobalParameters!$C$12=""),"",IF(AND($AG243&gt;=100,$AG243&lt;300),$AD243-VLOOKUP($AG243,Mag_Req!$A$2:$J$13,10),""))</f>
        <v/>
      </c>
      <c r="AD243" s="283"/>
      <c r="AE243" s="283"/>
      <c r="AF243" s="159"/>
      <c r="AG243" s="134" t="e">
        <f>VLOOKUP($D243,Mag_Req!$M$2:$N$5,2)+VLOOKUP($E243,Mag_Req!$O$2:$P$3,2)+VLOOKUP(GlobalParameters!$C$12,Mag_Req!$Q$2:$R$4,2)</f>
        <v>#N/A</v>
      </c>
    </row>
    <row r="244" spans="1:33" x14ac:dyDescent="0.25">
      <c r="A244" s="133"/>
      <c r="B244" s="283"/>
      <c r="C244" s="283"/>
      <c r="D244" s="284"/>
      <c r="E244" s="284"/>
      <c r="F244" s="287"/>
      <c r="G244" s="166" t="str">
        <f t="shared" si="19"/>
        <v/>
      </c>
      <c r="H244" s="156" t="str">
        <f>IF(OR($D244="",$E244=""),"",VLOOKUP($AG244,Mag_Req!$A$2:$J$13,5))</f>
        <v/>
      </c>
      <c r="I244" s="287"/>
      <c r="J244" s="166" t="str">
        <f t="shared" si="20"/>
        <v/>
      </c>
      <c r="K244" s="156" t="str">
        <f>IF(OR($D244="",$E244=""),"",VLOOKUP($AG244,Mag_Req!$A$2:$J$13,6))</f>
        <v/>
      </c>
      <c r="L244" s="285"/>
      <c r="M244" s="155" t="str">
        <f t="shared" si="21"/>
        <v/>
      </c>
      <c r="N244" s="156" t="str">
        <f>IF(OR($D244="",$E244=""),"",VLOOKUP($AG244,Mag_Req!$A$2:$J$13,7))</f>
        <v/>
      </c>
      <c r="O244" s="285"/>
      <c r="P244" s="155" t="str">
        <f t="shared" si="22"/>
        <v/>
      </c>
      <c r="Q244" s="156" t="str">
        <f>IF(OR($D244="",$E244=""),"",VLOOKUP($AG244,Mag_Req!$A$2:$J$13,8))</f>
        <v/>
      </c>
      <c r="R244" s="287"/>
      <c r="S244" s="166" t="str">
        <f t="shared" si="23"/>
        <v/>
      </c>
      <c r="T244" s="156" t="str">
        <f>IF(OR($D244="",$E244=""),"",VLOOKUP($AG244,Mag_Req!$A$2:$J$13,9))</f>
        <v/>
      </c>
      <c r="U244" s="157" t="str">
        <f t="shared" si="24"/>
        <v/>
      </c>
      <c r="V244" s="158" t="str">
        <f>IF(OR($D244="",$E244="",GlobalParameters!$C$12=""),"",$AC244)</f>
        <v/>
      </c>
      <c r="W244" s="159"/>
      <c r="X244" s="283"/>
      <c r="Y244" s="283"/>
      <c r="Z244" s="283"/>
      <c r="AA244" s="283"/>
      <c r="AB244" s="283"/>
      <c r="AC244" s="160" t="str">
        <f>IF(OR($D244="",$E244="",$AD244="",GlobalParameters!$C$12=""),"",IF(AND($AG244&gt;=100,$AG244&lt;300),$AD244-VLOOKUP($AG244,Mag_Req!$A$2:$J$13,10),""))</f>
        <v/>
      </c>
      <c r="AD244" s="283"/>
      <c r="AE244" s="283"/>
      <c r="AF244" s="159"/>
      <c r="AG244" s="134" t="e">
        <f>VLOOKUP($D244,Mag_Req!$M$2:$N$5,2)+VLOOKUP($E244,Mag_Req!$O$2:$P$3,2)+VLOOKUP(GlobalParameters!$C$12,Mag_Req!$Q$2:$R$4,2)</f>
        <v>#N/A</v>
      </c>
    </row>
    <row r="245" spans="1:33" x14ac:dyDescent="0.25">
      <c r="A245" s="133"/>
      <c r="B245" s="283"/>
      <c r="C245" s="283"/>
      <c r="D245" s="284"/>
      <c r="E245" s="284"/>
      <c r="F245" s="287"/>
      <c r="G245" s="166" t="str">
        <f t="shared" si="19"/>
        <v/>
      </c>
      <c r="H245" s="156" t="str">
        <f>IF(OR($D245="",$E245=""),"",VLOOKUP($AG245,Mag_Req!$A$2:$J$13,5))</f>
        <v/>
      </c>
      <c r="I245" s="287"/>
      <c r="J245" s="166" t="str">
        <f t="shared" si="20"/>
        <v/>
      </c>
      <c r="K245" s="156" t="str">
        <f>IF(OR($D245="",$E245=""),"",VLOOKUP($AG245,Mag_Req!$A$2:$J$13,6))</f>
        <v/>
      </c>
      <c r="L245" s="285"/>
      <c r="M245" s="155" t="str">
        <f t="shared" si="21"/>
        <v/>
      </c>
      <c r="N245" s="156" t="str">
        <f>IF(OR($D245="",$E245=""),"",VLOOKUP($AG245,Mag_Req!$A$2:$J$13,7))</f>
        <v/>
      </c>
      <c r="O245" s="285"/>
      <c r="P245" s="155" t="str">
        <f t="shared" si="22"/>
        <v/>
      </c>
      <c r="Q245" s="156" t="str">
        <f>IF(OR($D245="",$E245=""),"",VLOOKUP($AG245,Mag_Req!$A$2:$J$13,8))</f>
        <v/>
      </c>
      <c r="R245" s="287"/>
      <c r="S245" s="166" t="str">
        <f t="shared" si="23"/>
        <v/>
      </c>
      <c r="T245" s="156" t="str">
        <f>IF(OR($D245="",$E245=""),"",VLOOKUP($AG245,Mag_Req!$A$2:$J$13,9))</f>
        <v/>
      </c>
      <c r="U245" s="157" t="str">
        <f t="shared" si="24"/>
        <v/>
      </c>
      <c r="V245" s="158" t="str">
        <f>IF(OR($D245="",$E245="",GlobalParameters!$C$12=""),"",$AC245)</f>
        <v/>
      </c>
      <c r="W245" s="159"/>
      <c r="X245" s="283"/>
      <c r="Y245" s="283"/>
      <c r="Z245" s="283"/>
      <c r="AA245" s="283"/>
      <c r="AB245" s="283"/>
      <c r="AC245" s="160" t="str">
        <f>IF(OR($D245="",$E245="",$AD245="",GlobalParameters!$C$12=""),"",IF(AND($AG245&gt;=100,$AG245&lt;300),$AD245-VLOOKUP($AG245,Mag_Req!$A$2:$J$13,10),""))</f>
        <v/>
      </c>
      <c r="AD245" s="283"/>
      <c r="AE245" s="283"/>
      <c r="AF245" s="159"/>
      <c r="AG245" s="134" t="e">
        <f>VLOOKUP($D245,Mag_Req!$M$2:$N$5,2)+VLOOKUP($E245,Mag_Req!$O$2:$P$3,2)+VLOOKUP(GlobalParameters!$C$12,Mag_Req!$Q$2:$R$4,2)</f>
        <v>#N/A</v>
      </c>
    </row>
    <row r="246" spans="1:33" x14ac:dyDescent="0.25">
      <c r="A246" s="133"/>
      <c r="B246" s="283"/>
      <c r="C246" s="283"/>
      <c r="D246" s="284"/>
      <c r="E246" s="284"/>
      <c r="F246" s="287"/>
      <c r="G246" s="166" t="str">
        <f t="shared" si="19"/>
        <v/>
      </c>
      <c r="H246" s="156" t="str">
        <f>IF(OR($D246="",$E246=""),"",VLOOKUP($AG246,Mag_Req!$A$2:$J$13,5))</f>
        <v/>
      </c>
      <c r="I246" s="287"/>
      <c r="J246" s="166" t="str">
        <f t="shared" si="20"/>
        <v/>
      </c>
      <c r="K246" s="156" t="str">
        <f>IF(OR($D246="",$E246=""),"",VLOOKUP($AG246,Mag_Req!$A$2:$J$13,6))</f>
        <v/>
      </c>
      <c r="L246" s="285"/>
      <c r="M246" s="155" t="str">
        <f t="shared" si="21"/>
        <v/>
      </c>
      <c r="N246" s="156" t="str">
        <f>IF(OR($D246="",$E246=""),"",VLOOKUP($AG246,Mag_Req!$A$2:$J$13,7))</f>
        <v/>
      </c>
      <c r="O246" s="285"/>
      <c r="P246" s="155" t="str">
        <f t="shared" si="22"/>
        <v/>
      </c>
      <c r="Q246" s="156" t="str">
        <f>IF(OR($D246="",$E246=""),"",VLOOKUP($AG246,Mag_Req!$A$2:$J$13,8))</f>
        <v/>
      </c>
      <c r="R246" s="287"/>
      <c r="S246" s="166" t="str">
        <f t="shared" si="23"/>
        <v/>
      </c>
      <c r="T246" s="156" t="str">
        <f>IF(OR($D246="",$E246=""),"",VLOOKUP($AG246,Mag_Req!$A$2:$J$13,9))</f>
        <v/>
      </c>
      <c r="U246" s="157" t="str">
        <f t="shared" si="24"/>
        <v/>
      </c>
      <c r="V246" s="158" t="str">
        <f>IF(OR($D246="",$E246="",GlobalParameters!$C$12=""),"",$AC246)</f>
        <v/>
      </c>
      <c r="W246" s="159"/>
      <c r="X246" s="283"/>
      <c r="Y246" s="283"/>
      <c r="Z246" s="283"/>
      <c r="AA246" s="283"/>
      <c r="AB246" s="283"/>
      <c r="AC246" s="160" t="str">
        <f>IF(OR($D246="",$E246="",$AD246="",GlobalParameters!$C$12=""),"",IF(AND($AG246&gt;=100,$AG246&lt;300),$AD246-VLOOKUP($AG246,Mag_Req!$A$2:$J$13,10),""))</f>
        <v/>
      </c>
      <c r="AD246" s="283"/>
      <c r="AE246" s="283"/>
      <c r="AF246" s="159"/>
      <c r="AG246" s="134" t="e">
        <f>VLOOKUP($D246,Mag_Req!$M$2:$N$5,2)+VLOOKUP($E246,Mag_Req!$O$2:$P$3,2)+VLOOKUP(GlobalParameters!$C$12,Mag_Req!$Q$2:$R$4,2)</f>
        <v>#N/A</v>
      </c>
    </row>
    <row r="247" spans="1:33" x14ac:dyDescent="0.25">
      <c r="A247" s="133"/>
      <c r="B247" s="283"/>
      <c r="C247" s="283"/>
      <c r="D247" s="284"/>
      <c r="E247" s="284"/>
      <c r="F247" s="287"/>
      <c r="G247" s="166" t="str">
        <f t="shared" si="19"/>
        <v/>
      </c>
      <c r="H247" s="156" t="str">
        <f>IF(OR($D247="",$E247=""),"",VLOOKUP($AG247,Mag_Req!$A$2:$J$13,5))</f>
        <v/>
      </c>
      <c r="I247" s="287"/>
      <c r="J247" s="166" t="str">
        <f t="shared" si="20"/>
        <v/>
      </c>
      <c r="K247" s="156" t="str">
        <f>IF(OR($D247="",$E247=""),"",VLOOKUP($AG247,Mag_Req!$A$2:$J$13,6))</f>
        <v/>
      </c>
      <c r="L247" s="285"/>
      <c r="M247" s="155" t="str">
        <f t="shared" si="21"/>
        <v/>
      </c>
      <c r="N247" s="156" t="str">
        <f>IF(OR($D247="",$E247=""),"",VLOOKUP($AG247,Mag_Req!$A$2:$J$13,7))</f>
        <v/>
      </c>
      <c r="O247" s="285"/>
      <c r="P247" s="155" t="str">
        <f t="shared" si="22"/>
        <v/>
      </c>
      <c r="Q247" s="156" t="str">
        <f>IF(OR($D247="",$E247=""),"",VLOOKUP($AG247,Mag_Req!$A$2:$J$13,8))</f>
        <v/>
      </c>
      <c r="R247" s="287"/>
      <c r="S247" s="166" t="str">
        <f t="shared" si="23"/>
        <v/>
      </c>
      <c r="T247" s="156" t="str">
        <f>IF(OR($D247="",$E247=""),"",VLOOKUP($AG247,Mag_Req!$A$2:$J$13,9))</f>
        <v/>
      </c>
      <c r="U247" s="157" t="str">
        <f t="shared" si="24"/>
        <v/>
      </c>
      <c r="V247" s="158" t="str">
        <f>IF(OR($D247="",$E247="",GlobalParameters!$C$12=""),"",$AC247)</f>
        <v/>
      </c>
      <c r="W247" s="159"/>
      <c r="X247" s="283"/>
      <c r="Y247" s="283"/>
      <c r="Z247" s="283"/>
      <c r="AA247" s="283"/>
      <c r="AB247" s="283"/>
      <c r="AC247" s="160" t="str">
        <f>IF(OR($D247="",$E247="",$AD247="",GlobalParameters!$C$12=""),"",IF(AND($AG247&gt;=100,$AG247&lt;300),$AD247-VLOOKUP($AG247,Mag_Req!$A$2:$J$13,10),""))</f>
        <v/>
      </c>
      <c r="AD247" s="283"/>
      <c r="AE247" s="283"/>
      <c r="AF247" s="159"/>
      <c r="AG247" s="134" t="e">
        <f>VLOOKUP($D247,Mag_Req!$M$2:$N$5,2)+VLOOKUP($E247,Mag_Req!$O$2:$P$3,2)+VLOOKUP(GlobalParameters!$C$12,Mag_Req!$Q$2:$R$4,2)</f>
        <v>#N/A</v>
      </c>
    </row>
    <row r="248" spans="1:33" x14ac:dyDescent="0.25">
      <c r="A248" s="133"/>
      <c r="B248" s="283"/>
      <c r="C248" s="283"/>
      <c r="D248" s="284"/>
      <c r="E248" s="284"/>
      <c r="F248" s="287"/>
      <c r="G248" s="166" t="str">
        <f t="shared" si="19"/>
        <v/>
      </c>
      <c r="H248" s="156" t="str">
        <f>IF(OR($D248="",$E248=""),"",VLOOKUP($AG248,Mag_Req!$A$2:$J$13,5))</f>
        <v/>
      </c>
      <c r="I248" s="287"/>
      <c r="J248" s="166" t="str">
        <f t="shared" si="20"/>
        <v/>
      </c>
      <c r="K248" s="156" t="str">
        <f>IF(OR($D248="",$E248=""),"",VLOOKUP($AG248,Mag_Req!$A$2:$J$13,6))</f>
        <v/>
      </c>
      <c r="L248" s="285"/>
      <c r="M248" s="155" t="str">
        <f t="shared" si="21"/>
        <v/>
      </c>
      <c r="N248" s="156" t="str">
        <f>IF(OR($D248="",$E248=""),"",VLOOKUP($AG248,Mag_Req!$A$2:$J$13,7))</f>
        <v/>
      </c>
      <c r="O248" s="285"/>
      <c r="P248" s="155" t="str">
        <f t="shared" si="22"/>
        <v/>
      </c>
      <c r="Q248" s="156" t="str">
        <f>IF(OR($D248="",$E248=""),"",VLOOKUP($AG248,Mag_Req!$A$2:$J$13,8))</f>
        <v/>
      </c>
      <c r="R248" s="287"/>
      <c r="S248" s="166" t="str">
        <f t="shared" si="23"/>
        <v/>
      </c>
      <c r="T248" s="156" t="str">
        <f>IF(OR($D248="",$E248=""),"",VLOOKUP($AG248,Mag_Req!$A$2:$J$13,9))</f>
        <v/>
      </c>
      <c r="U248" s="157" t="str">
        <f t="shared" si="24"/>
        <v/>
      </c>
      <c r="V248" s="158" t="str">
        <f>IF(OR($D248="",$E248="",GlobalParameters!$C$12=""),"",$AC248)</f>
        <v/>
      </c>
      <c r="W248" s="159"/>
      <c r="X248" s="283"/>
      <c r="Y248" s="283"/>
      <c r="Z248" s="283"/>
      <c r="AA248" s="283"/>
      <c r="AB248" s="283"/>
      <c r="AC248" s="160" t="str">
        <f>IF(OR($D248="",$E248="",$AD248="",GlobalParameters!$C$12=""),"",IF(AND($AG248&gt;=100,$AG248&lt;300),$AD248-VLOOKUP($AG248,Mag_Req!$A$2:$J$13,10),""))</f>
        <v/>
      </c>
      <c r="AD248" s="283"/>
      <c r="AE248" s="283"/>
      <c r="AF248" s="159"/>
      <c r="AG248" s="134" t="e">
        <f>VLOOKUP($D248,Mag_Req!$M$2:$N$5,2)+VLOOKUP($E248,Mag_Req!$O$2:$P$3,2)+VLOOKUP(GlobalParameters!$C$12,Mag_Req!$Q$2:$R$4,2)</f>
        <v>#N/A</v>
      </c>
    </row>
    <row r="249" spans="1:33" x14ac:dyDescent="0.25">
      <c r="A249" s="133"/>
      <c r="B249" s="283"/>
      <c r="C249" s="283"/>
      <c r="D249" s="284"/>
      <c r="E249" s="284"/>
      <c r="F249" s="287"/>
      <c r="G249" s="166" t="str">
        <f t="shared" si="19"/>
        <v/>
      </c>
      <c r="H249" s="156" t="str">
        <f>IF(OR($D249="",$E249=""),"",VLOOKUP($AG249,Mag_Req!$A$2:$J$13,5))</f>
        <v/>
      </c>
      <c r="I249" s="287"/>
      <c r="J249" s="166" t="str">
        <f t="shared" si="20"/>
        <v/>
      </c>
      <c r="K249" s="156" t="str">
        <f>IF(OR($D249="",$E249=""),"",VLOOKUP($AG249,Mag_Req!$A$2:$J$13,6))</f>
        <v/>
      </c>
      <c r="L249" s="285"/>
      <c r="M249" s="155" t="str">
        <f t="shared" si="21"/>
        <v/>
      </c>
      <c r="N249" s="156" t="str">
        <f>IF(OR($D249="",$E249=""),"",VLOOKUP($AG249,Mag_Req!$A$2:$J$13,7))</f>
        <v/>
      </c>
      <c r="O249" s="285"/>
      <c r="P249" s="155" t="str">
        <f t="shared" si="22"/>
        <v/>
      </c>
      <c r="Q249" s="156" t="str">
        <f>IF(OR($D249="",$E249=""),"",VLOOKUP($AG249,Mag_Req!$A$2:$J$13,8))</f>
        <v/>
      </c>
      <c r="R249" s="287"/>
      <c r="S249" s="166" t="str">
        <f t="shared" si="23"/>
        <v/>
      </c>
      <c r="T249" s="156" t="str">
        <f>IF(OR($D249="",$E249=""),"",VLOOKUP($AG249,Mag_Req!$A$2:$J$13,9))</f>
        <v/>
      </c>
      <c r="U249" s="157" t="str">
        <f t="shared" si="24"/>
        <v/>
      </c>
      <c r="V249" s="158" t="str">
        <f>IF(OR($D249="",$E249="",GlobalParameters!$C$12=""),"",$AC249)</f>
        <v/>
      </c>
      <c r="W249" s="159"/>
      <c r="X249" s="283"/>
      <c r="Y249" s="283"/>
      <c r="Z249" s="283"/>
      <c r="AA249" s="283"/>
      <c r="AB249" s="283"/>
      <c r="AC249" s="160" t="str">
        <f>IF(OR($D249="",$E249="",$AD249="",GlobalParameters!$C$12=""),"",IF(AND($AG249&gt;=100,$AG249&lt;300),$AD249-VLOOKUP($AG249,Mag_Req!$A$2:$J$13,10),""))</f>
        <v/>
      </c>
      <c r="AD249" s="283"/>
      <c r="AE249" s="283"/>
      <c r="AF249" s="159"/>
      <c r="AG249" s="134" t="e">
        <f>VLOOKUP($D249,Mag_Req!$M$2:$N$5,2)+VLOOKUP($E249,Mag_Req!$O$2:$P$3,2)+VLOOKUP(GlobalParameters!$C$12,Mag_Req!$Q$2:$R$4,2)</f>
        <v>#N/A</v>
      </c>
    </row>
    <row r="250" spans="1:33" x14ac:dyDescent="0.25">
      <c r="A250" s="133"/>
      <c r="B250" s="283"/>
      <c r="C250" s="283"/>
      <c r="D250" s="284"/>
      <c r="E250" s="284"/>
      <c r="F250" s="287"/>
      <c r="G250" s="166" t="str">
        <f t="shared" si="19"/>
        <v/>
      </c>
      <c r="H250" s="156" t="str">
        <f>IF(OR($D250="",$E250=""),"",VLOOKUP($AG250,Mag_Req!$A$2:$J$13,5))</f>
        <v/>
      </c>
      <c r="I250" s="287"/>
      <c r="J250" s="166" t="str">
        <f t="shared" si="20"/>
        <v/>
      </c>
      <c r="K250" s="156" t="str">
        <f>IF(OR($D250="",$E250=""),"",VLOOKUP($AG250,Mag_Req!$A$2:$J$13,6))</f>
        <v/>
      </c>
      <c r="L250" s="285"/>
      <c r="M250" s="155" t="str">
        <f t="shared" si="21"/>
        <v/>
      </c>
      <c r="N250" s="156" t="str">
        <f>IF(OR($D250="",$E250=""),"",VLOOKUP($AG250,Mag_Req!$A$2:$J$13,7))</f>
        <v/>
      </c>
      <c r="O250" s="285"/>
      <c r="P250" s="155" t="str">
        <f t="shared" si="22"/>
        <v/>
      </c>
      <c r="Q250" s="156" t="str">
        <f>IF(OR($D250="",$E250=""),"",VLOOKUP($AG250,Mag_Req!$A$2:$J$13,8))</f>
        <v/>
      </c>
      <c r="R250" s="287"/>
      <c r="S250" s="166" t="str">
        <f t="shared" si="23"/>
        <v/>
      </c>
      <c r="T250" s="156" t="str">
        <f>IF(OR($D250="",$E250=""),"",VLOOKUP($AG250,Mag_Req!$A$2:$J$13,9))</f>
        <v/>
      </c>
      <c r="U250" s="157" t="str">
        <f t="shared" si="24"/>
        <v/>
      </c>
      <c r="V250" s="158" t="str">
        <f>IF(OR($D250="",$E250="",GlobalParameters!$C$12=""),"",$AC250)</f>
        <v/>
      </c>
      <c r="W250" s="159"/>
      <c r="X250" s="283"/>
      <c r="Y250" s="283"/>
      <c r="Z250" s="283"/>
      <c r="AA250" s="283"/>
      <c r="AB250" s="283"/>
      <c r="AC250" s="160" t="str">
        <f>IF(OR($D250="",$E250="",$AD250="",GlobalParameters!$C$12=""),"",IF(AND($AG250&gt;=100,$AG250&lt;300),$AD250-VLOOKUP($AG250,Mag_Req!$A$2:$J$13,10),""))</f>
        <v/>
      </c>
      <c r="AD250" s="283"/>
      <c r="AE250" s="283"/>
      <c r="AF250" s="159"/>
      <c r="AG250" s="134" t="e">
        <f>VLOOKUP($D250,Mag_Req!$M$2:$N$5,2)+VLOOKUP($E250,Mag_Req!$O$2:$P$3,2)+VLOOKUP(GlobalParameters!$C$12,Mag_Req!$Q$2:$R$4,2)</f>
        <v>#N/A</v>
      </c>
    </row>
    <row r="251" spans="1:33" x14ac:dyDescent="0.25">
      <c r="A251" s="133"/>
      <c r="B251" s="283"/>
      <c r="C251" s="283"/>
      <c r="D251" s="284"/>
      <c r="E251" s="284"/>
      <c r="F251" s="287"/>
      <c r="G251" s="166" t="str">
        <f t="shared" si="19"/>
        <v/>
      </c>
      <c r="H251" s="156" t="str">
        <f>IF(OR($D251="",$E251=""),"",VLOOKUP($AG251,Mag_Req!$A$2:$J$13,5))</f>
        <v/>
      </c>
      <c r="I251" s="287"/>
      <c r="J251" s="166" t="str">
        <f t="shared" si="20"/>
        <v/>
      </c>
      <c r="K251" s="156" t="str">
        <f>IF(OR($D251="",$E251=""),"",VLOOKUP($AG251,Mag_Req!$A$2:$J$13,6))</f>
        <v/>
      </c>
      <c r="L251" s="285"/>
      <c r="M251" s="155" t="str">
        <f t="shared" si="21"/>
        <v/>
      </c>
      <c r="N251" s="156" t="str">
        <f>IF(OR($D251="",$E251=""),"",VLOOKUP($AG251,Mag_Req!$A$2:$J$13,7))</f>
        <v/>
      </c>
      <c r="O251" s="285"/>
      <c r="P251" s="155" t="str">
        <f t="shared" si="22"/>
        <v/>
      </c>
      <c r="Q251" s="156" t="str">
        <f>IF(OR($D251="",$E251=""),"",VLOOKUP($AG251,Mag_Req!$A$2:$J$13,8))</f>
        <v/>
      </c>
      <c r="R251" s="287"/>
      <c r="S251" s="166" t="str">
        <f t="shared" si="23"/>
        <v/>
      </c>
      <c r="T251" s="156" t="str">
        <f>IF(OR($D251="",$E251=""),"",VLOOKUP($AG251,Mag_Req!$A$2:$J$13,9))</f>
        <v/>
      </c>
      <c r="U251" s="157" t="str">
        <f t="shared" si="24"/>
        <v/>
      </c>
      <c r="V251" s="158" t="str">
        <f>IF(OR($D251="",$E251="",GlobalParameters!$C$12=""),"",$AC251)</f>
        <v/>
      </c>
      <c r="W251" s="159"/>
      <c r="X251" s="283"/>
      <c r="Y251" s="283"/>
      <c r="Z251" s="283"/>
      <c r="AA251" s="283"/>
      <c r="AB251" s="283"/>
      <c r="AC251" s="160" t="str">
        <f>IF(OR($D251="",$E251="",$AD251="",GlobalParameters!$C$12=""),"",IF(AND($AG251&gt;=100,$AG251&lt;300),$AD251-VLOOKUP($AG251,Mag_Req!$A$2:$J$13,10),""))</f>
        <v/>
      </c>
      <c r="AD251" s="283"/>
      <c r="AE251" s="283"/>
      <c r="AF251" s="159"/>
      <c r="AG251" s="134" t="e">
        <f>VLOOKUP($D251,Mag_Req!$M$2:$N$5,2)+VLOOKUP($E251,Mag_Req!$O$2:$P$3,2)+VLOOKUP(GlobalParameters!$C$12,Mag_Req!$Q$2:$R$4,2)</f>
        <v>#N/A</v>
      </c>
    </row>
    <row r="252" spans="1:33" x14ac:dyDescent="0.25">
      <c r="A252" s="133"/>
      <c r="B252" s="283"/>
      <c r="C252" s="283"/>
      <c r="D252" s="284"/>
      <c r="E252" s="284"/>
      <c r="F252" s="287"/>
      <c r="G252" s="166" t="str">
        <f t="shared" si="19"/>
        <v/>
      </c>
      <c r="H252" s="156" t="str">
        <f>IF(OR($D252="",$E252=""),"",VLOOKUP($AG252,Mag_Req!$A$2:$J$13,5))</f>
        <v/>
      </c>
      <c r="I252" s="287"/>
      <c r="J252" s="166" t="str">
        <f t="shared" si="20"/>
        <v/>
      </c>
      <c r="K252" s="156" t="str">
        <f>IF(OR($D252="",$E252=""),"",VLOOKUP($AG252,Mag_Req!$A$2:$J$13,6))</f>
        <v/>
      </c>
      <c r="L252" s="285"/>
      <c r="M252" s="155" t="str">
        <f t="shared" si="21"/>
        <v/>
      </c>
      <c r="N252" s="156" t="str">
        <f>IF(OR($D252="",$E252=""),"",VLOOKUP($AG252,Mag_Req!$A$2:$J$13,7))</f>
        <v/>
      </c>
      <c r="O252" s="285"/>
      <c r="P252" s="155" t="str">
        <f t="shared" si="22"/>
        <v/>
      </c>
      <c r="Q252" s="156" t="str">
        <f>IF(OR($D252="",$E252=""),"",VLOOKUP($AG252,Mag_Req!$A$2:$J$13,8))</f>
        <v/>
      </c>
      <c r="R252" s="287"/>
      <c r="S252" s="166" t="str">
        <f t="shared" si="23"/>
        <v/>
      </c>
      <c r="T252" s="156" t="str">
        <f>IF(OR($D252="",$E252=""),"",VLOOKUP($AG252,Mag_Req!$A$2:$J$13,9))</f>
        <v/>
      </c>
      <c r="U252" s="157" t="str">
        <f t="shared" si="24"/>
        <v/>
      </c>
      <c r="V252" s="158" t="str">
        <f>IF(OR($D252="",$E252="",GlobalParameters!$C$12=""),"",$AC252)</f>
        <v/>
      </c>
      <c r="W252" s="159"/>
      <c r="X252" s="283"/>
      <c r="Y252" s="283"/>
      <c r="Z252" s="283"/>
      <c r="AA252" s="283"/>
      <c r="AB252" s="283"/>
      <c r="AC252" s="160" t="str">
        <f>IF(OR($D252="",$E252="",$AD252="",GlobalParameters!$C$12=""),"",IF(AND($AG252&gt;=100,$AG252&lt;300),$AD252-VLOOKUP($AG252,Mag_Req!$A$2:$J$13,10),""))</f>
        <v/>
      </c>
      <c r="AD252" s="283"/>
      <c r="AE252" s="283"/>
      <c r="AF252" s="159"/>
      <c r="AG252" s="134" t="e">
        <f>VLOOKUP($D252,Mag_Req!$M$2:$N$5,2)+VLOOKUP($E252,Mag_Req!$O$2:$P$3,2)+VLOOKUP(GlobalParameters!$C$12,Mag_Req!$Q$2:$R$4,2)</f>
        <v>#N/A</v>
      </c>
    </row>
    <row r="253" spans="1:33" x14ac:dyDescent="0.25">
      <c r="A253" s="133"/>
      <c r="B253" s="283"/>
      <c r="C253" s="283"/>
      <c r="D253" s="284"/>
      <c r="E253" s="284"/>
      <c r="F253" s="287"/>
      <c r="G253" s="166" t="str">
        <f t="shared" si="19"/>
        <v/>
      </c>
      <c r="H253" s="156" t="str">
        <f>IF(OR($D253="",$E253=""),"",VLOOKUP($AG253,Mag_Req!$A$2:$J$13,5))</f>
        <v/>
      </c>
      <c r="I253" s="287"/>
      <c r="J253" s="166" t="str">
        <f t="shared" si="20"/>
        <v/>
      </c>
      <c r="K253" s="156" t="str">
        <f>IF(OR($D253="",$E253=""),"",VLOOKUP($AG253,Mag_Req!$A$2:$J$13,6))</f>
        <v/>
      </c>
      <c r="L253" s="285"/>
      <c r="M253" s="155" t="str">
        <f t="shared" si="21"/>
        <v/>
      </c>
      <c r="N253" s="156" t="str">
        <f>IF(OR($D253="",$E253=""),"",VLOOKUP($AG253,Mag_Req!$A$2:$J$13,7))</f>
        <v/>
      </c>
      <c r="O253" s="285"/>
      <c r="P253" s="155" t="str">
        <f t="shared" si="22"/>
        <v/>
      </c>
      <c r="Q253" s="156" t="str">
        <f>IF(OR($D253="",$E253=""),"",VLOOKUP($AG253,Mag_Req!$A$2:$J$13,8))</f>
        <v/>
      </c>
      <c r="R253" s="287"/>
      <c r="S253" s="166" t="str">
        <f t="shared" si="23"/>
        <v/>
      </c>
      <c r="T253" s="156" t="str">
        <f>IF(OR($D253="",$E253=""),"",VLOOKUP($AG253,Mag_Req!$A$2:$J$13,9))</f>
        <v/>
      </c>
      <c r="U253" s="157" t="str">
        <f t="shared" si="24"/>
        <v/>
      </c>
      <c r="V253" s="158" t="str">
        <f>IF(OR($D253="",$E253="",GlobalParameters!$C$12=""),"",$AC253)</f>
        <v/>
      </c>
      <c r="W253" s="159"/>
      <c r="X253" s="283"/>
      <c r="Y253" s="283"/>
      <c r="Z253" s="283"/>
      <c r="AA253" s="283"/>
      <c r="AB253" s="283"/>
      <c r="AC253" s="160" t="str">
        <f>IF(OR($D253="",$E253="",$AD253="",GlobalParameters!$C$12=""),"",IF(AND($AG253&gt;=100,$AG253&lt;300),$AD253-VLOOKUP($AG253,Mag_Req!$A$2:$J$13,10),""))</f>
        <v/>
      </c>
      <c r="AD253" s="283"/>
      <c r="AE253" s="283"/>
      <c r="AF253" s="159"/>
      <c r="AG253" s="134" t="e">
        <f>VLOOKUP($D253,Mag_Req!$M$2:$N$5,2)+VLOOKUP($E253,Mag_Req!$O$2:$P$3,2)+VLOOKUP(GlobalParameters!$C$12,Mag_Req!$Q$2:$R$4,2)</f>
        <v>#N/A</v>
      </c>
    </row>
    <row r="254" spans="1:33" x14ac:dyDescent="0.25">
      <c r="A254" s="133"/>
      <c r="B254" s="283"/>
      <c r="C254" s="283"/>
      <c r="D254" s="284"/>
      <c r="E254" s="284"/>
      <c r="F254" s="287"/>
      <c r="G254" s="166" t="str">
        <f t="shared" si="19"/>
        <v/>
      </c>
      <c r="H254" s="156" t="str">
        <f>IF(OR($D254="",$E254=""),"",VLOOKUP($AG254,Mag_Req!$A$2:$J$13,5))</f>
        <v/>
      </c>
      <c r="I254" s="287"/>
      <c r="J254" s="166" t="str">
        <f t="shared" si="20"/>
        <v/>
      </c>
      <c r="K254" s="156" t="str">
        <f>IF(OR($D254="",$E254=""),"",VLOOKUP($AG254,Mag_Req!$A$2:$J$13,6))</f>
        <v/>
      </c>
      <c r="L254" s="285"/>
      <c r="M254" s="155" t="str">
        <f t="shared" si="21"/>
        <v/>
      </c>
      <c r="N254" s="156" t="str">
        <f>IF(OR($D254="",$E254=""),"",VLOOKUP($AG254,Mag_Req!$A$2:$J$13,7))</f>
        <v/>
      </c>
      <c r="O254" s="285"/>
      <c r="P254" s="155" t="str">
        <f t="shared" si="22"/>
        <v/>
      </c>
      <c r="Q254" s="156" t="str">
        <f>IF(OR($D254="",$E254=""),"",VLOOKUP($AG254,Mag_Req!$A$2:$J$13,8))</f>
        <v/>
      </c>
      <c r="R254" s="287"/>
      <c r="S254" s="166" t="str">
        <f t="shared" si="23"/>
        <v/>
      </c>
      <c r="T254" s="156" t="str">
        <f>IF(OR($D254="",$E254=""),"",VLOOKUP($AG254,Mag_Req!$A$2:$J$13,9))</f>
        <v/>
      </c>
      <c r="U254" s="157" t="str">
        <f t="shared" si="24"/>
        <v/>
      </c>
      <c r="V254" s="158" t="str">
        <f>IF(OR($D254="",$E254="",GlobalParameters!$C$12=""),"",$AC254)</f>
        <v/>
      </c>
      <c r="W254" s="159"/>
      <c r="X254" s="283"/>
      <c r="Y254" s="283"/>
      <c r="Z254" s="283"/>
      <c r="AA254" s="283"/>
      <c r="AB254" s="283"/>
      <c r="AC254" s="160" t="str">
        <f>IF(OR($D254="",$E254="",$AD254="",GlobalParameters!$C$12=""),"",IF(AND($AG254&gt;=100,$AG254&lt;300),$AD254-VLOOKUP($AG254,Mag_Req!$A$2:$J$13,10),""))</f>
        <v/>
      </c>
      <c r="AD254" s="283"/>
      <c r="AE254" s="283"/>
      <c r="AF254" s="159"/>
      <c r="AG254" s="134" t="e">
        <f>VLOOKUP($D254,Mag_Req!$M$2:$N$5,2)+VLOOKUP($E254,Mag_Req!$O$2:$P$3,2)+VLOOKUP(GlobalParameters!$C$12,Mag_Req!$Q$2:$R$4,2)</f>
        <v>#N/A</v>
      </c>
    </row>
    <row r="255" spans="1:33" x14ac:dyDescent="0.25">
      <c r="A255" s="133"/>
      <c r="B255" s="283"/>
      <c r="C255" s="283"/>
      <c r="D255" s="284"/>
      <c r="E255" s="284"/>
      <c r="F255" s="287"/>
      <c r="G255" s="166" t="str">
        <f t="shared" si="19"/>
        <v/>
      </c>
      <c r="H255" s="156" t="str">
        <f>IF(OR($D255="",$E255=""),"",VLOOKUP($AG255,Mag_Req!$A$2:$J$13,5))</f>
        <v/>
      </c>
      <c r="I255" s="287"/>
      <c r="J255" s="166" t="str">
        <f t="shared" si="20"/>
        <v/>
      </c>
      <c r="K255" s="156" t="str">
        <f>IF(OR($D255="",$E255=""),"",VLOOKUP($AG255,Mag_Req!$A$2:$J$13,6))</f>
        <v/>
      </c>
      <c r="L255" s="285"/>
      <c r="M255" s="155" t="str">
        <f t="shared" si="21"/>
        <v/>
      </c>
      <c r="N255" s="156" t="str">
        <f>IF(OR($D255="",$E255=""),"",VLOOKUP($AG255,Mag_Req!$A$2:$J$13,7))</f>
        <v/>
      </c>
      <c r="O255" s="285"/>
      <c r="P255" s="155" t="str">
        <f t="shared" si="22"/>
        <v/>
      </c>
      <c r="Q255" s="156" t="str">
        <f>IF(OR($D255="",$E255=""),"",VLOOKUP($AG255,Mag_Req!$A$2:$J$13,8))</f>
        <v/>
      </c>
      <c r="R255" s="287"/>
      <c r="S255" s="166" t="str">
        <f t="shared" si="23"/>
        <v/>
      </c>
      <c r="T255" s="156" t="str">
        <f>IF(OR($D255="",$E255=""),"",VLOOKUP($AG255,Mag_Req!$A$2:$J$13,9))</f>
        <v/>
      </c>
      <c r="U255" s="157" t="str">
        <f t="shared" si="24"/>
        <v/>
      </c>
      <c r="V255" s="158" t="str">
        <f>IF(OR($D255="",$E255="",GlobalParameters!$C$12=""),"",$AC255)</f>
        <v/>
      </c>
      <c r="W255" s="159"/>
      <c r="X255" s="283"/>
      <c r="Y255" s="283"/>
      <c r="Z255" s="283"/>
      <c r="AA255" s="283"/>
      <c r="AB255" s="283"/>
      <c r="AC255" s="160" t="str">
        <f>IF(OR($D255="",$E255="",$AD255="",GlobalParameters!$C$12=""),"",IF(AND($AG255&gt;=100,$AG255&lt;300),$AD255-VLOOKUP($AG255,Mag_Req!$A$2:$J$13,10),""))</f>
        <v/>
      </c>
      <c r="AD255" s="283"/>
      <c r="AE255" s="283"/>
      <c r="AF255" s="159"/>
      <c r="AG255" s="134" t="e">
        <f>VLOOKUP($D255,Mag_Req!$M$2:$N$5,2)+VLOOKUP($E255,Mag_Req!$O$2:$P$3,2)+VLOOKUP(GlobalParameters!$C$12,Mag_Req!$Q$2:$R$4,2)</f>
        <v>#N/A</v>
      </c>
    </row>
    <row r="256" spans="1:33" x14ac:dyDescent="0.25">
      <c r="A256" s="133"/>
      <c r="B256" s="283"/>
      <c r="C256" s="283"/>
      <c r="D256" s="284"/>
      <c r="E256" s="284"/>
      <c r="F256" s="287"/>
      <c r="G256" s="166" t="str">
        <f t="shared" si="19"/>
        <v/>
      </c>
      <c r="H256" s="156" t="str">
        <f>IF(OR($D256="",$E256=""),"",VLOOKUP($AG256,Mag_Req!$A$2:$J$13,5))</f>
        <v/>
      </c>
      <c r="I256" s="287"/>
      <c r="J256" s="166" t="str">
        <f t="shared" si="20"/>
        <v/>
      </c>
      <c r="K256" s="156" t="str">
        <f>IF(OR($D256="",$E256=""),"",VLOOKUP($AG256,Mag_Req!$A$2:$J$13,6))</f>
        <v/>
      </c>
      <c r="L256" s="285"/>
      <c r="M256" s="155" t="str">
        <f t="shared" si="21"/>
        <v/>
      </c>
      <c r="N256" s="156" t="str">
        <f>IF(OR($D256="",$E256=""),"",VLOOKUP($AG256,Mag_Req!$A$2:$J$13,7))</f>
        <v/>
      </c>
      <c r="O256" s="285"/>
      <c r="P256" s="155" t="str">
        <f t="shared" si="22"/>
        <v/>
      </c>
      <c r="Q256" s="156" t="str">
        <f>IF(OR($D256="",$E256=""),"",VLOOKUP($AG256,Mag_Req!$A$2:$J$13,8))</f>
        <v/>
      </c>
      <c r="R256" s="287"/>
      <c r="S256" s="166" t="str">
        <f t="shared" si="23"/>
        <v/>
      </c>
      <c r="T256" s="156" t="str">
        <f>IF(OR($D256="",$E256=""),"",VLOOKUP($AG256,Mag_Req!$A$2:$J$13,9))</f>
        <v/>
      </c>
      <c r="U256" s="157" t="str">
        <f t="shared" si="24"/>
        <v/>
      </c>
      <c r="V256" s="158" t="str">
        <f>IF(OR($D256="",$E256="",GlobalParameters!$C$12=""),"",$AC256)</f>
        <v/>
      </c>
      <c r="W256" s="159"/>
      <c r="X256" s="283"/>
      <c r="Y256" s="283"/>
      <c r="Z256" s="283"/>
      <c r="AA256" s="283"/>
      <c r="AB256" s="283"/>
      <c r="AC256" s="160" t="str">
        <f>IF(OR($D256="",$E256="",$AD256="",GlobalParameters!$C$12=""),"",IF(AND($AG256&gt;=100,$AG256&lt;300),$AD256-VLOOKUP($AG256,Mag_Req!$A$2:$J$13,10),""))</f>
        <v/>
      </c>
      <c r="AD256" s="283"/>
      <c r="AE256" s="283"/>
      <c r="AF256" s="159"/>
      <c r="AG256" s="134" t="e">
        <f>VLOOKUP($D256,Mag_Req!$M$2:$N$5,2)+VLOOKUP($E256,Mag_Req!$O$2:$P$3,2)+VLOOKUP(GlobalParameters!$C$12,Mag_Req!$Q$2:$R$4,2)</f>
        <v>#N/A</v>
      </c>
    </row>
    <row r="257" spans="1:33" x14ac:dyDescent="0.25">
      <c r="A257" s="133"/>
      <c r="B257" s="283"/>
      <c r="C257" s="283"/>
      <c r="D257" s="284"/>
      <c r="E257" s="284"/>
      <c r="F257" s="287"/>
      <c r="G257" s="166" t="str">
        <f t="shared" si="19"/>
        <v/>
      </c>
      <c r="H257" s="156" t="str">
        <f>IF(OR($D257="",$E257=""),"",VLOOKUP($AG257,Mag_Req!$A$2:$J$13,5))</f>
        <v/>
      </c>
      <c r="I257" s="287"/>
      <c r="J257" s="166" t="str">
        <f t="shared" si="20"/>
        <v/>
      </c>
      <c r="K257" s="156" t="str">
        <f>IF(OR($D257="",$E257=""),"",VLOOKUP($AG257,Mag_Req!$A$2:$J$13,6))</f>
        <v/>
      </c>
      <c r="L257" s="285"/>
      <c r="M257" s="155" t="str">
        <f t="shared" si="21"/>
        <v/>
      </c>
      <c r="N257" s="156" t="str">
        <f>IF(OR($D257="",$E257=""),"",VLOOKUP($AG257,Mag_Req!$A$2:$J$13,7))</f>
        <v/>
      </c>
      <c r="O257" s="285"/>
      <c r="P257" s="155" t="str">
        <f t="shared" si="22"/>
        <v/>
      </c>
      <c r="Q257" s="156" t="str">
        <f>IF(OR($D257="",$E257=""),"",VLOOKUP($AG257,Mag_Req!$A$2:$J$13,8))</f>
        <v/>
      </c>
      <c r="R257" s="287"/>
      <c r="S257" s="166" t="str">
        <f t="shared" si="23"/>
        <v/>
      </c>
      <c r="T257" s="156" t="str">
        <f>IF(OR($D257="",$E257=""),"",VLOOKUP($AG257,Mag_Req!$A$2:$J$13,9))</f>
        <v/>
      </c>
      <c r="U257" s="157" t="str">
        <f t="shared" si="24"/>
        <v/>
      </c>
      <c r="V257" s="158" t="str">
        <f>IF(OR($D257="",$E257="",GlobalParameters!$C$12=""),"",$AC257)</f>
        <v/>
      </c>
      <c r="W257" s="159"/>
      <c r="X257" s="283"/>
      <c r="Y257" s="283"/>
      <c r="Z257" s="283"/>
      <c r="AA257" s="283"/>
      <c r="AB257" s="283"/>
      <c r="AC257" s="160" t="str">
        <f>IF(OR($D257="",$E257="",$AD257="",GlobalParameters!$C$12=""),"",IF(AND($AG257&gt;=100,$AG257&lt;300),$AD257-VLOOKUP($AG257,Mag_Req!$A$2:$J$13,10),""))</f>
        <v/>
      </c>
      <c r="AD257" s="283"/>
      <c r="AE257" s="283"/>
      <c r="AF257" s="159"/>
      <c r="AG257" s="134" t="e">
        <f>VLOOKUP($D257,Mag_Req!$M$2:$N$5,2)+VLOOKUP($E257,Mag_Req!$O$2:$P$3,2)+VLOOKUP(GlobalParameters!$C$12,Mag_Req!$Q$2:$R$4,2)</f>
        <v>#N/A</v>
      </c>
    </row>
    <row r="258" spans="1:33" x14ac:dyDescent="0.25">
      <c r="A258" s="133"/>
      <c r="B258" s="283"/>
      <c r="C258" s="283"/>
      <c r="D258" s="284"/>
      <c r="E258" s="284"/>
      <c r="F258" s="287"/>
      <c r="G258" s="166" t="str">
        <f t="shared" si="19"/>
        <v/>
      </c>
      <c r="H258" s="156" t="str">
        <f>IF(OR($D258="",$E258=""),"",VLOOKUP($AG258,Mag_Req!$A$2:$J$13,5))</f>
        <v/>
      </c>
      <c r="I258" s="287"/>
      <c r="J258" s="166" t="str">
        <f t="shared" si="20"/>
        <v/>
      </c>
      <c r="K258" s="156" t="str">
        <f>IF(OR($D258="",$E258=""),"",VLOOKUP($AG258,Mag_Req!$A$2:$J$13,6))</f>
        <v/>
      </c>
      <c r="L258" s="285"/>
      <c r="M258" s="155" t="str">
        <f t="shared" si="21"/>
        <v/>
      </c>
      <c r="N258" s="156" t="str">
        <f>IF(OR($D258="",$E258=""),"",VLOOKUP($AG258,Mag_Req!$A$2:$J$13,7))</f>
        <v/>
      </c>
      <c r="O258" s="285"/>
      <c r="P258" s="155" t="str">
        <f t="shared" si="22"/>
        <v/>
      </c>
      <c r="Q258" s="156" t="str">
        <f>IF(OR($D258="",$E258=""),"",VLOOKUP($AG258,Mag_Req!$A$2:$J$13,8))</f>
        <v/>
      </c>
      <c r="R258" s="287"/>
      <c r="S258" s="166" t="str">
        <f t="shared" si="23"/>
        <v/>
      </c>
      <c r="T258" s="156" t="str">
        <f>IF(OR($D258="",$E258=""),"",VLOOKUP($AG258,Mag_Req!$A$2:$J$13,9))</f>
        <v/>
      </c>
      <c r="U258" s="157" t="str">
        <f t="shared" si="24"/>
        <v/>
      </c>
      <c r="V258" s="158" t="str">
        <f>IF(OR($D258="",$E258="",GlobalParameters!$C$12=""),"",$AC258)</f>
        <v/>
      </c>
      <c r="W258" s="159"/>
      <c r="X258" s="283"/>
      <c r="Y258" s="283"/>
      <c r="Z258" s="283"/>
      <c r="AA258" s="283"/>
      <c r="AB258" s="283"/>
      <c r="AC258" s="160" t="str">
        <f>IF(OR($D258="",$E258="",$AD258="",GlobalParameters!$C$12=""),"",IF(AND($AG258&gt;=100,$AG258&lt;300),$AD258-VLOOKUP($AG258,Mag_Req!$A$2:$J$13,10),""))</f>
        <v/>
      </c>
      <c r="AD258" s="283"/>
      <c r="AE258" s="283"/>
      <c r="AF258" s="159"/>
      <c r="AG258" s="134" t="e">
        <f>VLOOKUP($D258,Mag_Req!$M$2:$N$5,2)+VLOOKUP($E258,Mag_Req!$O$2:$P$3,2)+VLOOKUP(GlobalParameters!$C$12,Mag_Req!$Q$2:$R$4,2)</f>
        <v>#N/A</v>
      </c>
    </row>
    <row r="259" spans="1:33" x14ac:dyDescent="0.25">
      <c r="A259" s="133"/>
      <c r="B259" s="283"/>
      <c r="C259" s="283"/>
      <c r="D259" s="284"/>
      <c r="E259" s="284"/>
      <c r="F259" s="287"/>
      <c r="G259" s="166" t="str">
        <f t="shared" si="19"/>
        <v/>
      </c>
      <c r="H259" s="156" t="str">
        <f>IF(OR($D259="",$E259=""),"",VLOOKUP($AG259,Mag_Req!$A$2:$J$13,5))</f>
        <v/>
      </c>
      <c r="I259" s="287"/>
      <c r="J259" s="166" t="str">
        <f t="shared" si="20"/>
        <v/>
      </c>
      <c r="K259" s="156" t="str">
        <f>IF(OR($D259="",$E259=""),"",VLOOKUP($AG259,Mag_Req!$A$2:$J$13,6))</f>
        <v/>
      </c>
      <c r="L259" s="285"/>
      <c r="M259" s="155" t="str">
        <f t="shared" si="21"/>
        <v/>
      </c>
      <c r="N259" s="156" t="str">
        <f>IF(OR($D259="",$E259=""),"",VLOOKUP($AG259,Mag_Req!$A$2:$J$13,7))</f>
        <v/>
      </c>
      <c r="O259" s="285"/>
      <c r="P259" s="155" t="str">
        <f t="shared" si="22"/>
        <v/>
      </c>
      <c r="Q259" s="156" t="str">
        <f>IF(OR($D259="",$E259=""),"",VLOOKUP($AG259,Mag_Req!$A$2:$J$13,8))</f>
        <v/>
      </c>
      <c r="R259" s="287"/>
      <c r="S259" s="166" t="str">
        <f t="shared" si="23"/>
        <v/>
      </c>
      <c r="T259" s="156" t="str">
        <f>IF(OR($D259="",$E259=""),"",VLOOKUP($AG259,Mag_Req!$A$2:$J$13,9))</f>
        <v/>
      </c>
      <c r="U259" s="157" t="str">
        <f t="shared" si="24"/>
        <v/>
      </c>
      <c r="V259" s="158" t="str">
        <f>IF(OR($D259="",$E259="",GlobalParameters!$C$12=""),"",$AC259)</f>
        <v/>
      </c>
      <c r="W259" s="159"/>
      <c r="X259" s="283"/>
      <c r="Y259" s="283"/>
      <c r="Z259" s="283"/>
      <c r="AA259" s="283"/>
      <c r="AB259" s="283"/>
      <c r="AC259" s="160" t="str">
        <f>IF(OR($D259="",$E259="",$AD259="",GlobalParameters!$C$12=""),"",IF(AND($AG259&gt;=100,$AG259&lt;300),$AD259-VLOOKUP($AG259,Mag_Req!$A$2:$J$13,10),""))</f>
        <v/>
      </c>
      <c r="AD259" s="283"/>
      <c r="AE259" s="283"/>
      <c r="AF259" s="159"/>
      <c r="AG259" s="134" t="e">
        <f>VLOOKUP($D259,Mag_Req!$M$2:$N$5,2)+VLOOKUP($E259,Mag_Req!$O$2:$P$3,2)+VLOOKUP(GlobalParameters!$C$12,Mag_Req!$Q$2:$R$4,2)</f>
        <v>#N/A</v>
      </c>
    </row>
    <row r="260" spans="1:33" x14ac:dyDescent="0.25">
      <c r="A260" s="133"/>
      <c r="B260" s="283"/>
      <c r="C260" s="283"/>
      <c r="D260" s="284"/>
      <c r="E260" s="284"/>
      <c r="F260" s="287"/>
      <c r="G260" s="166" t="str">
        <f t="shared" si="19"/>
        <v/>
      </c>
      <c r="H260" s="156" t="str">
        <f>IF(OR($D260="",$E260=""),"",VLOOKUP($AG260,Mag_Req!$A$2:$J$13,5))</f>
        <v/>
      </c>
      <c r="I260" s="287"/>
      <c r="J260" s="166" t="str">
        <f t="shared" si="20"/>
        <v/>
      </c>
      <c r="K260" s="156" t="str">
        <f>IF(OR($D260="",$E260=""),"",VLOOKUP($AG260,Mag_Req!$A$2:$J$13,6))</f>
        <v/>
      </c>
      <c r="L260" s="285"/>
      <c r="M260" s="155" t="str">
        <f t="shared" si="21"/>
        <v/>
      </c>
      <c r="N260" s="156" t="str">
        <f>IF(OR($D260="",$E260=""),"",VLOOKUP($AG260,Mag_Req!$A$2:$J$13,7))</f>
        <v/>
      </c>
      <c r="O260" s="285"/>
      <c r="P260" s="155" t="str">
        <f t="shared" si="22"/>
        <v/>
      </c>
      <c r="Q260" s="156" t="str">
        <f>IF(OR($D260="",$E260=""),"",VLOOKUP($AG260,Mag_Req!$A$2:$J$13,8))</f>
        <v/>
      </c>
      <c r="R260" s="287"/>
      <c r="S260" s="166" t="str">
        <f t="shared" si="23"/>
        <v/>
      </c>
      <c r="T260" s="156" t="str">
        <f>IF(OR($D260="",$E260=""),"",VLOOKUP($AG260,Mag_Req!$A$2:$J$13,9))</f>
        <v/>
      </c>
      <c r="U260" s="157" t="str">
        <f t="shared" si="24"/>
        <v/>
      </c>
      <c r="V260" s="158" t="str">
        <f>IF(OR($D260="",$E260="",GlobalParameters!$C$12=""),"",$AC260)</f>
        <v/>
      </c>
      <c r="W260" s="159"/>
      <c r="X260" s="283"/>
      <c r="Y260" s="283"/>
      <c r="Z260" s="283"/>
      <c r="AA260" s="283"/>
      <c r="AB260" s="283"/>
      <c r="AC260" s="160" t="str">
        <f>IF(OR($D260="",$E260="",$AD260="",GlobalParameters!$C$12=""),"",IF(AND($AG260&gt;=100,$AG260&lt;300),$AD260-VLOOKUP($AG260,Mag_Req!$A$2:$J$13,10),""))</f>
        <v/>
      </c>
      <c r="AD260" s="283"/>
      <c r="AE260" s="283"/>
      <c r="AF260" s="159"/>
      <c r="AG260" s="134" t="e">
        <f>VLOOKUP($D260,Mag_Req!$M$2:$N$5,2)+VLOOKUP($E260,Mag_Req!$O$2:$P$3,2)+VLOOKUP(GlobalParameters!$C$12,Mag_Req!$Q$2:$R$4,2)</f>
        <v>#N/A</v>
      </c>
    </row>
    <row r="261" spans="1:33" x14ac:dyDescent="0.25">
      <c r="A261" s="133"/>
      <c r="B261" s="283"/>
      <c r="C261" s="283"/>
      <c r="D261" s="284"/>
      <c r="E261" s="284"/>
      <c r="F261" s="287"/>
      <c r="G261" s="166" t="str">
        <f t="shared" si="19"/>
        <v/>
      </c>
      <c r="H261" s="156" t="str">
        <f>IF(OR($D261="",$E261=""),"",VLOOKUP($AG261,Mag_Req!$A$2:$J$13,5))</f>
        <v/>
      </c>
      <c r="I261" s="287"/>
      <c r="J261" s="166" t="str">
        <f t="shared" si="20"/>
        <v/>
      </c>
      <c r="K261" s="156" t="str">
        <f>IF(OR($D261="",$E261=""),"",VLOOKUP($AG261,Mag_Req!$A$2:$J$13,6))</f>
        <v/>
      </c>
      <c r="L261" s="285"/>
      <c r="M261" s="155" t="str">
        <f t="shared" si="21"/>
        <v/>
      </c>
      <c r="N261" s="156" t="str">
        <f>IF(OR($D261="",$E261=""),"",VLOOKUP($AG261,Mag_Req!$A$2:$J$13,7))</f>
        <v/>
      </c>
      <c r="O261" s="285"/>
      <c r="P261" s="155" t="str">
        <f t="shared" si="22"/>
        <v/>
      </c>
      <c r="Q261" s="156" t="str">
        <f>IF(OR($D261="",$E261=""),"",VLOOKUP($AG261,Mag_Req!$A$2:$J$13,8))</f>
        <v/>
      </c>
      <c r="R261" s="287"/>
      <c r="S261" s="166" t="str">
        <f t="shared" si="23"/>
        <v/>
      </c>
      <c r="T261" s="156" t="str">
        <f>IF(OR($D261="",$E261=""),"",VLOOKUP($AG261,Mag_Req!$A$2:$J$13,9))</f>
        <v/>
      </c>
      <c r="U261" s="157" t="str">
        <f t="shared" si="24"/>
        <v/>
      </c>
      <c r="V261" s="158" t="str">
        <f>IF(OR($D261="",$E261="",GlobalParameters!$C$12=""),"",$AC261)</f>
        <v/>
      </c>
      <c r="W261" s="159"/>
      <c r="X261" s="283"/>
      <c r="Y261" s="283"/>
      <c r="Z261" s="283"/>
      <c r="AA261" s="283"/>
      <c r="AB261" s="283"/>
      <c r="AC261" s="160" t="str">
        <f>IF(OR($D261="",$E261="",$AD261="",GlobalParameters!$C$12=""),"",IF(AND($AG261&gt;=100,$AG261&lt;300),$AD261-VLOOKUP($AG261,Mag_Req!$A$2:$J$13,10),""))</f>
        <v/>
      </c>
      <c r="AD261" s="283"/>
      <c r="AE261" s="283"/>
      <c r="AF261" s="159"/>
      <c r="AG261" s="134" t="e">
        <f>VLOOKUP($D261,Mag_Req!$M$2:$N$5,2)+VLOOKUP($E261,Mag_Req!$O$2:$P$3,2)+VLOOKUP(GlobalParameters!$C$12,Mag_Req!$Q$2:$R$4,2)</f>
        <v>#N/A</v>
      </c>
    </row>
    <row r="262" spans="1:33" x14ac:dyDescent="0.25">
      <c r="A262" s="133"/>
      <c r="B262" s="283"/>
      <c r="C262" s="283"/>
      <c r="D262" s="284"/>
      <c r="E262" s="284"/>
      <c r="F262" s="287"/>
      <c r="G262" s="166" t="str">
        <f t="shared" si="19"/>
        <v/>
      </c>
      <c r="H262" s="156" t="str">
        <f>IF(OR($D262="",$E262=""),"",VLOOKUP($AG262,Mag_Req!$A$2:$J$13,5))</f>
        <v/>
      </c>
      <c r="I262" s="287"/>
      <c r="J262" s="166" t="str">
        <f t="shared" si="20"/>
        <v/>
      </c>
      <c r="K262" s="156" t="str">
        <f>IF(OR($D262="",$E262=""),"",VLOOKUP($AG262,Mag_Req!$A$2:$J$13,6))</f>
        <v/>
      </c>
      <c r="L262" s="285"/>
      <c r="M262" s="155" t="str">
        <f t="shared" si="21"/>
        <v/>
      </c>
      <c r="N262" s="156" t="str">
        <f>IF(OR($D262="",$E262=""),"",VLOOKUP($AG262,Mag_Req!$A$2:$J$13,7))</f>
        <v/>
      </c>
      <c r="O262" s="285"/>
      <c r="P262" s="155" t="str">
        <f t="shared" si="22"/>
        <v/>
      </c>
      <c r="Q262" s="156" t="str">
        <f>IF(OR($D262="",$E262=""),"",VLOOKUP($AG262,Mag_Req!$A$2:$J$13,8))</f>
        <v/>
      </c>
      <c r="R262" s="287"/>
      <c r="S262" s="166" t="str">
        <f t="shared" si="23"/>
        <v/>
      </c>
      <c r="T262" s="156" t="str">
        <f>IF(OR($D262="",$E262=""),"",VLOOKUP($AG262,Mag_Req!$A$2:$J$13,9))</f>
        <v/>
      </c>
      <c r="U262" s="157" t="str">
        <f t="shared" si="24"/>
        <v/>
      </c>
      <c r="V262" s="158" t="str">
        <f>IF(OR($D262="",$E262="",GlobalParameters!$C$12=""),"",$AC262)</f>
        <v/>
      </c>
      <c r="W262" s="159"/>
      <c r="X262" s="283"/>
      <c r="Y262" s="283"/>
      <c r="Z262" s="283"/>
      <c r="AA262" s="283"/>
      <c r="AB262" s="283"/>
      <c r="AC262" s="160" t="str">
        <f>IF(OR($D262="",$E262="",$AD262="",GlobalParameters!$C$12=""),"",IF(AND($AG262&gt;=100,$AG262&lt;300),$AD262-VLOOKUP($AG262,Mag_Req!$A$2:$J$13,10),""))</f>
        <v/>
      </c>
      <c r="AD262" s="283"/>
      <c r="AE262" s="283"/>
      <c r="AF262" s="159"/>
      <c r="AG262" s="134" t="e">
        <f>VLOOKUP($D262,Mag_Req!$M$2:$N$5,2)+VLOOKUP($E262,Mag_Req!$O$2:$P$3,2)+VLOOKUP(GlobalParameters!$C$12,Mag_Req!$Q$2:$R$4,2)</f>
        <v>#N/A</v>
      </c>
    </row>
    <row r="263" spans="1:33" x14ac:dyDescent="0.25">
      <c r="A263" s="133"/>
      <c r="B263" s="283"/>
      <c r="C263" s="283"/>
      <c r="D263" s="284"/>
      <c r="E263" s="284"/>
      <c r="F263" s="287"/>
      <c r="G263" s="166" t="str">
        <f t="shared" si="19"/>
        <v/>
      </c>
      <c r="H263" s="156" t="str">
        <f>IF(OR($D263="",$E263=""),"",VLOOKUP($AG263,Mag_Req!$A$2:$J$13,5))</f>
        <v/>
      </c>
      <c r="I263" s="287"/>
      <c r="J263" s="166" t="str">
        <f t="shared" si="20"/>
        <v/>
      </c>
      <c r="K263" s="156" t="str">
        <f>IF(OR($D263="",$E263=""),"",VLOOKUP($AG263,Mag_Req!$A$2:$J$13,6))</f>
        <v/>
      </c>
      <c r="L263" s="285"/>
      <c r="M263" s="155" t="str">
        <f t="shared" si="21"/>
        <v/>
      </c>
      <c r="N263" s="156" t="str">
        <f>IF(OR($D263="",$E263=""),"",VLOOKUP($AG263,Mag_Req!$A$2:$J$13,7))</f>
        <v/>
      </c>
      <c r="O263" s="285"/>
      <c r="P263" s="155" t="str">
        <f t="shared" si="22"/>
        <v/>
      </c>
      <c r="Q263" s="156" t="str">
        <f>IF(OR($D263="",$E263=""),"",VLOOKUP($AG263,Mag_Req!$A$2:$J$13,8))</f>
        <v/>
      </c>
      <c r="R263" s="287"/>
      <c r="S263" s="166" t="str">
        <f t="shared" si="23"/>
        <v/>
      </c>
      <c r="T263" s="156" t="str">
        <f>IF(OR($D263="",$E263=""),"",VLOOKUP($AG263,Mag_Req!$A$2:$J$13,9))</f>
        <v/>
      </c>
      <c r="U263" s="157" t="str">
        <f t="shared" si="24"/>
        <v/>
      </c>
      <c r="V263" s="158" t="str">
        <f>IF(OR($D263="",$E263="",GlobalParameters!$C$12=""),"",$AC263)</f>
        <v/>
      </c>
      <c r="W263" s="159"/>
      <c r="X263" s="283"/>
      <c r="Y263" s="283"/>
      <c r="Z263" s="283"/>
      <c r="AA263" s="283"/>
      <c r="AB263" s="283"/>
      <c r="AC263" s="160" t="str">
        <f>IF(OR($D263="",$E263="",$AD263="",GlobalParameters!$C$12=""),"",IF(AND($AG263&gt;=100,$AG263&lt;300),$AD263-VLOOKUP($AG263,Mag_Req!$A$2:$J$13,10),""))</f>
        <v/>
      </c>
      <c r="AD263" s="283"/>
      <c r="AE263" s="283"/>
      <c r="AF263" s="159"/>
      <c r="AG263" s="134" t="e">
        <f>VLOOKUP($D263,Mag_Req!$M$2:$N$5,2)+VLOOKUP($E263,Mag_Req!$O$2:$P$3,2)+VLOOKUP(GlobalParameters!$C$12,Mag_Req!$Q$2:$R$4,2)</f>
        <v>#N/A</v>
      </c>
    </row>
    <row r="264" spans="1:33" x14ac:dyDescent="0.25">
      <c r="A264" s="133"/>
      <c r="B264" s="283"/>
      <c r="C264" s="283"/>
      <c r="D264" s="284"/>
      <c r="E264" s="284"/>
      <c r="F264" s="287"/>
      <c r="G264" s="166" t="str">
        <f t="shared" si="19"/>
        <v/>
      </c>
      <c r="H264" s="156" t="str">
        <f>IF(OR($D264="",$E264=""),"",VLOOKUP($AG264,Mag_Req!$A$2:$J$13,5))</f>
        <v/>
      </c>
      <c r="I264" s="287"/>
      <c r="J264" s="166" t="str">
        <f t="shared" si="20"/>
        <v/>
      </c>
      <c r="K264" s="156" t="str">
        <f>IF(OR($D264="",$E264=""),"",VLOOKUP($AG264,Mag_Req!$A$2:$J$13,6))</f>
        <v/>
      </c>
      <c r="L264" s="285"/>
      <c r="M264" s="155" t="str">
        <f t="shared" si="21"/>
        <v/>
      </c>
      <c r="N264" s="156" t="str">
        <f>IF(OR($D264="",$E264=""),"",VLOOKUP($AG264,Mag_Req!$A$2:$J$13,7))</f>
        <v/>
      </c>
      <c r="O264" s="285"/>
      <c r="P264" s="155" t="str">
        <f t="shared" si="22"/>
        <v/>
      </c>
      <c r="Q264" s="156" t="str">
        <f>IF(OR($D264="",$E264=""),"",VLOOKUP($AG264,Mag_Req!$A$2:$J$13,8))</f>
        <v/>
      </c>
      <c r="R264" s="287"/>
      <c r="S264" s="166" t="str">
        <f t="shared" si="23"/>
        <v/>
      </c>
      <c r="T264" s="156" t="str">
        <f>IF(OR($D264="",$E264=""),"",VLOOKUP($AG264,Mag_Req!$A$2:$J$13,9))</f>
        <v/>
      </c>
      <c r="U264" s="157" t="str">
        <f t="shared" si="24"/>
        <v/>
      </c>
      <c r="V264" s="158" t="str">
        <f>IF(OR($D264="",$E264="",GlobalParameters!$C$12=""),"",$AC264)</f>
        <v/>
      </c>
      <c r="W264" s="159"/>
      <c r="X264" s="283"/>
      <c r="Y264" s="283"/>
      <c r="Z264" s="283"/>
      <c r="AA264" s="283"/>
      <c r="AB264" s="283"/>
      <c r="AC264" s="160" t="str">
        <f>IF(OR($D264="",$E264="",$AD264="",GlobalParameters!$C$12=""),"",IF(AND($AG264&gt;=100,$AG264&lt;300),$AD264-VLOOKUP($AG264,Mag_Req!$A$2:$J$13,10),""))</f>
        <v/>
      </c>
      <c r="AD264" s="283"/>
      <c r="AE264" s="283"/>
      <c r="AF264" s="159"/>
      <c r="AG264" s="134" t="e">
        <f>VLOOKUP($D264,Mag_Req!$M$2:$N$5,2)+VLOOKUP($E264,Mag_Req!$O$2:$P$3,2)+VLOOKUP(GlobalParameters!$C$12,Mag_Req!$Q$2:$R$4,2)</f>
        <v>#N/A</v>
      </c>
    </row>
    <row r="265" spans="1:33" x14ac:dyDescent="0.25">
      <c r="A265" s="133"/>
      <c r="B265" s="283"/>
      <c r="C265" s="283"/>
      <c r="D265" s="284"/>
      <c r="E265" s="284"/>
      <c r="F265" s="287"/>
      <c r="G265" s="166" t="str">
        <f t="shared" si="19"/>
        <v/>
      </c>
      <c r="H265" s="156" t="str">
        <f>IF(OR($D265="",$E265=""),"",VLOOKUP($AG265,Mag_Req!$A$2:$J$13,5))</f>
        <v/>
      </c>
      <c r="I265" s="287"/>
      <c r="J265" s="166" t="str">
        <f t="shared" si="20"/>
        <v/>
      </c>
      <c r="K265" s="156" t="str">
        <f>IF(OR($D265="",$E265=""),"",VLOOKUP($AG265,Mag_Req!$A$2:$J$13,6))</f>
        <v/>
      </c>
      <c r="L265" s="285"/>
      <c r="M265" s="155" t="str">
        <f t="shared" si="21"/>
        <v/>
      </c>
      <c r="N265" s="156" t="str">
        <f>IF(OR($D265="",$E265=""),"",VLOOKUP($AG265,Mag_Req!$A$2:$J$13,7))</f>
        <v/>
      </c>
      <c r="O265" s="285"/>
      <c r="P265" s="155" t="str">
        <f t="shared" si="22"/>
        <v/>
      </c>
      <c r="Q265" s="156" t="str">
        <f>IF(OR($D265="",$E265=""),"",VLOOKUP($AG265,Mag_Req!$A$2:$J$13,8))</f>
        <v/>
      </c>
      <c r="R265" s="287"/>
      <c r="S265" s="166" t="str">
        <f t="shared" si="23"/>
        <v/>
      </c>
      <c r="T265" s="156" t="str">
        <f>IF(OR($D265="",$E265=""),"",VLOOKUP($AG265,Mag_Req!$A$2:$J$13,9))</f>
        <v/>
      </c>
      <c r="U265" s="157" t="str">
        <f t="shared" si="24"/>
        <v/>
      </c>
      <c r="V265" s="158" t="str">
        <f>IF(OR($D265="",$E265="",GlobalParameters!$C$12=""),"",$AC265)</f>
        <v/>
      </c>
      <c r="W265" s="159"/>
      <c r="X265" s="283"/>
      <c r="Y265" s="283"/>
      <c r="Z265" s="283"/>
      <c r="AA265" s="283"/>
      <c r="AB265" s="283"/>
      <c r="AC265" s="160" t="str">
        <f>IF(OR($D265="",$E265="",$AD265="",GlobalParameters!$C$12=""),"",IF(AND($AG265&gt;=100,$AG265&lt;300),$AD265-VLOOKUP($AG265,Mag_Req!$A$2:$J$13,10),""))</f>
        <v/>
      </c>
      <c r="AD265" s="283"/>
      <c r="AE265" s="283"/>
      <c r="AF265" s="159"/>
      <c r="AG265" s="134" t="e">
        <f>VLOOKUP($D265,Mag_Req!$M$2:$N$5,2)+VLOOKUP($E265,Mag_Req!$O$2:$P$3,2)+VLOOKUP(GlobalParameters!$C$12,Mag_Req!$Q$2:$R$4,2)</f>
        <v>#N/A</v>
      </c>
    </row>
    <row r="266" spans="1:33" x14ac:dyDescent="0.25">
      <c r="A266" s="133"/>
      <c r="B266" s="283"/>
      <c r="C266" s="283"/>
      <c r="D266" s="284"/>
      <c r="E266" s="284"/>
      <c r="F266" s="287"/>
      <c r="G266" s="166" t="str">
        <f t="shared" si="19"/>
        <v/>
      </c>
      <c r="H266" s="156" t="str">
        <f>IF(OR($D266="",$E266=""),"",VLOOKUP($AG266,Mag_Req!$A$2:$J$13,5))</f>
        <v/>
      </c>
      <c r="I266" s="287"/>
      <c r="J266" s="166" t="str">
        <f t="shared" si="20"/>
        <v/>
      </c>
      <c r="K266" s="156" t="str">
        <f>IF(OR($D266="",$E266=""),"",VLOOKUP($AG266,Mag_Req!$A$2:$J$13,6))</f>
        <v/>
      </c>
      <c r="L266" s="285"/>
      <c r="M266" s="155" t="str">
        <f t="shared" si="21"/>
        <v/>
      </c>
      <c r="N266" s="156" t="str">
        <f>IF(OR($D266="",$E266=""),"",VLOOKUP($AG266,Mag_Req!$A$2:$J$13,7))</f>
        <v/>
      </c>
      <c r="O266" s="285"/>
      <c r="P266" s="155" t="str">
        <f t="shared" si="22"/>
        <v/>
      </c>
      <c r="Q266" s="156" t="str">
        <f>IF(OR($D266="",$E266=""),"",VLOOKUP($AG266,Mag_Req!$A$2:$J$13,8))</f>
        <v/>
      </c>
      <c r="R266" s="287"/>
      <c r="S266" s="166" t="str">
        <f t="shared" si="23"/>
        <v/>
      </c>
      <c r="T266" s="156" t="str">
        <f>IF(OR($D266="",$E266=""),"",VLOOKUP($AG266,Mag_Req!$A$2:$J$13,9))</f>
        <v/>
      </c>
      <c r="U266" s="157" t="str">
        <f t="shared" si="24"/>
        <v/>
      </c>
      <c r="V266" s="158" t="str">
        <f>IF(OR($D266="",$E266="",GlobalParameters!$C$12=""),"",$AC266)</f>
        <v/>
      </c>
      <c r="W266" s="159"/>
      <c r="X266" s="283"/>
      <c r="Y266" s="283"/>
      <c r="Z266" s="283"/>
      <c r="AA266" s="283"/>
      <c r="AB266" s="283"/>
      <c r="AC266" s="160" t="str">
        <f>IF(OR($D266="",$E266="",$AD266="",GlobalParameters!$C$12=""),"",IF(AND($AG266&gt;=100,$AG266&lt;300),$AD266-VLOOKUP($AG266,Mag_Req!$A$2:$J$13,10),""))</f>
        <v/>
      </c>
      <c r="AD266" s="283"/>
      <c r="AE266" s="283"/>
      <c r="AF266" s="159"/>
      <c r="AG266" s="134" t="e">
        <f>VLOOKUP($D266,Mag_Req!$M$2:$N$5,2)+VLOOKUP($E266,Mag_Req!$O$2:$P$3,2)+VLOOKUP(GlobalParameters!$C$12,Mag_Req!$Q$2:$R$4,2)</f>
        <v>#N/A</v>
      </c>
    </row>
    <row r="267" spans="1:33" x14ac:dyDescent="0.25">
      <c r="A267" s="133"/>
      <c r="B267" s="283"/>
      <c r="C267" s="283"/>
      <c r="D267" s="284"/>
      <c r="E267" s="284"/>
      <c r="F267" s="287"/>
      <c r="G267" s="166" t="str">
        <f t="shared" si="19"/>
        <v/>
      </c>
      <c r="H267" s="156" t="str">
        <f>IF(OR($D267="",$E267=""),"",VLOOKUP($AG267,Mag_Req!$A$2:$J$13,5))</f>
        <v/>
      </c>
      <c r="I267" s="287"/>
      <c r="J267" s="166" t="str">
        <f t="shared" si="20"/>
        <v/>
      </c>
      <c r="K267" s="156" t="str">
        <f>IF(OR($D267="",$E267=""),"",VLOOKUP($AG267,Mag_Req!$A$2:$J$13,6))</f>
        <v/>
      </c>
      <c r="L267" s="285"/>
      <c r="M267" s="155" t="str">
        <f t="shared" si="21"/>
        <v/>
      </c>
      <c r="N267" s="156" t="str">
        <f>IF(OR($D267="",$E267=""),"",VLOOKUP($AG267,Mag_Req!$A$2:$J$13,7))</f>
        <v/>
      </c>
      <c r="O267" s="285"/>
      <c r="P267" s="155" t="str">
        <f t="shared" si="22"/>
        <v/>
      </c>
      <c r="Q267" s="156" t="str">
        <f>IF(OR($D267="",$E267=""),"",VLOOKUP($AG267,Mag_Req!$A$2:$J$13,8))</f>
        <v/>
      </c>
      <c r="R267" s="287"/>
      <c r="S267" s="166" t="str">
        <f t="shared" si="23"/>
        <v/>
      </c>
      <c r="T267" s="156" t="str">
        <f>IF(OR($D267="",$E267=""),"",VLOOKUP($AG267,Mag_Req!$A$2:$J$13,9))</f>
        <v/>
      </c>
      <c r="U267" s="157" t="str">
        <f t="shared" si="24"/>
        <v/>
      </c>
      <c r="V267" s="158" t="str">
        <f>IF(OR($D267="",$E267="",GlobalParameters!$C$12=""),"",$AC267)</f>
        <v/>
      </c>
      <c r="W267" s="159"/>
      <c r="X267" s="283"/>
      <c r="Y267" s="283"/>
      <c r="Z267" s="283"/>
      <c r="AA267" s="283"/>
      <c r="AB267" s="283"/>
      <c r="AC267" s="160" t="str">
        <f>IF(OR($D267="",$E267="",$AD267="",GlobalParameters!$C$12=""),"",IF(AND($AG267&gt;=100,$AG267&lt;300),$AD267-VLOOKUP($AG267,Mag_Req!$A$2:$J$13,10),""))</f>
        <v/>
      </c>
      <c r="AD267" s="283"/>
      <c r="AE267" s="283"/>
      <c r="AF267" s="159"/>
      <c r="AG267" s="134" t="e">
        <f>VLOOKUP($D267,Mag_Req!$M$2:$N$5,2)+VLOOKUP($E267,Mag_Req!$O$2:$P$3,2)+VLOOKUP(GlobalParameters!$C$12,Mag_Req!$Q$2:$R$4,2)</f>
        <v>#N/A</v>
      </c>
    </row>
    <row r="268" spans="1:33" x14ac:dyDescent="0.25">
      <c r="A268" s="133"/>
      <c r="B268" s="283"/>
      <c r="C268" s="283"/>
      <c r="D268" s="284"/>
      <c r="E268" s="284"/>
      <c r="F268" s="287"/>
      <c r="G268" s="166" t="str">
        <f t="shared" si="19"/>
        <v/>
      </c>
      <c r="H268" s="156" t="str">
        <f>IF(OR($D268="",$E268=""),"",VLOOKUP($AG268,Mag_Req!$A$2:$J$13,5))</f>
        <v/>
      </c>
      <c r="I268" s="287"/>
      <c r="J268" s="166" t="str">
        <f t="shared" si="20"/>
        <v/>
      </c>
      <c r="K268" s="156" t="str">
        <f>IF(OR($D268="",$E268=""),"",VLOOKUP($AG268,Mag_Req!$A$2:$J$13,6))</f>
        <v/>
      </c>
      <c r="L268" s="285"/>
      <c r="M268" s="155" t="str">
        <f t="shared" si="21"/>
        <v/>
      </c>
      <c r="N268" s="156" t="str">
        <f>IF(OR($D268="",$E268=""),"",VLOOKUP($AG268,Mag_Req!$A$2:$J$13,7))</f>
        <v/>
      </c>
      <c r="O268" s="285"/>
      <c r="P268" s="155" t="str">
        <f t="shared" si="22"/>
        <v/>
      </c>
      <c r="Q268" s="156" t="str">
        <f>IF(OR($D268="",$E268=""),"",VLOOKUP($AG268,Mag_Req!$A$2:$J$13,8))</f>
        <v/>
      </c>
      <c r="R268" s="287"/>
      <c r="S268" s="166" t="str">
        <f t="shared" si="23"/>
        <v/>
      </c>
      <c r="T268" s="156" t="str">
        <f>IF(OR($D268="",$E268=""),"",VLOOKUP($AG268,Mag_Req!$A$2:$J$13,9))</f>
        <v/>
      </c>
      <c r="U268" s="157" t="str">
        <f t="shared" si="24"/>
        <v/>
      </c>
      <c r="V268" s="158" t="str">
        <f>IF(OR($D268="",$E268="",GlobalParameters!$C$12=""),"",$AC268)</f>
        <v/>
      </c>
      <c r="W268" s="159"/>
      <c r="X268" s="283"/>
      <c r="Y268" s="283"/>
      <c r="Z268" s="283"/>
      <c r="AA268" s="283"/>
      <c r="AB268" s="283"/>
      <c r="AC268" s="160" t="str">
        <f>IF(OR($D268="",$E268="",$AD268="",GlobalParameters!$C$12=""),"",IF(AND($AG268&gt;=100,$AG268&lt;300),$AD268-VLOOKUP($AG268,Mag_Req!$A$2:$J$13,10),""))</f>
        <v/>
      </c>
      <c r="AD268" s="283"/>
      <c r="AE268" s="283"/>
      <c r="AF268" s="159"/>
      <c r="AG268" s="134" t="e">
        <f>VLOOKUP($D268,Mag_Req!$M$2:$N$5,2)+VLOOKUP($E268,Mag_Req!$O$2:$P$3,2)+VLOOKUP(GlobalParameters!$C$12,Mag_Req!$Q$2:$R$4,2)</f>
        <v>#N/A</v>
      </c>
    </row>
    <row r="269" spans="1:33" x14ac:dyDescent="0.25">
      <c r="A269" s="133"/>
      <c r="B269" s="283"/>
      <c r="C269" s="283"/>
      <c r="D269" s="284"/>
      <c r="E269" s="284"/>
      <c r="F269" s="287"/>
      <c r="G269" s="166" t="str">
        <f t="shared" ref="G269:G312" si="25">IF(OR($D269="",$E269="",$X269="",$H269=""),"",IF($AG269&lt;200,$X269*$H269,""))</f>
        <v/>
      </c>
      <c r="H269" s="156" t="str">
        <f>IF(OR($D269="",$E269=""),"",VLOOKUP($AG269,Mag_Req!$A$2:$J$13,5))</f>
        <v/>
      </c>
      <c r="I269" s="287"/>
      <c r="J269" s="166" t="str">
        <f t="shared" ref="J269:J312" si="26">IF(OR($D269="",$E269="",$Y269="",$K269=""),"",IF($AG269&lt;200,$Y269*$K269,""))</f>
        <v/>
      </c>
      <c r="K269" s="156" t="str">
        <f>IF(OR($D269="",$E269=""),"",VLOOKUP($AG269,Mag_Req!$A$2:$J$13,6))</f>
        <v/>
      </c>
      <c r="L269" s="285"/>
      <c r="M269" s="155" t="str">
        <f t="shared" ref="M269:M312" si="27">IF(OR($D269="",$E269="",$Z269="",$N269=""),"",IF($AG269&lt;200,$Z269*$N269,""))</f>
        <v/>
      </c>
      <c r="N269" s="156" t="str">
        <f>IF(OR($D269="",$E269=""),"",VLOOKUP($AG269,Mag_Req!$A$2:$J$13,7))</f>
        <v/>
      </c>
      <c r="O269" s="285"/>
      <c r="P269" s="155" t="str">
        <f t="shared" ref="P269:P312" si="28">IF(OR($D269="",$E269="",$AA269="",$Q269=""),"",IF($AG269&lt;200,$AA269*$Q269,""))</f>
        <v/>
      </c>
      <c r="Q269" s="156" t="str">
        <f>IF(OR($D269="",$E269=""),"",VLOOKUP($AG269,Mag_Req!$A$2:$J$13,8))</f>
        <v/>
      </c>
      <c r="R269" s="287"/>
      <c r="S269" s="166" t="str">
        <f t="shared" ref="S269:S312" si="29">IF(OR($D269="",$E269="",$AB269="",$T269=""),"",IF($AG269&gt;=200,$AB269*$T269,""))</f>
        <v/>
      </c>
      <c r="T269" s="156" t="str">
        <f>IF(OR($D269="",$E269=""),"",VLOOKUP($AG269,Mag_Req!$A$2:$J$13,9))</f>
        <v/>
      </c>
      <c r="U269" s="157" t="str">
        <f t="shared" si="24"/>
        <v/>
      </c>
      <c r="V269" s="158" t="str">
        <f>IF(OR($D269="",$E269="",GlobalParameters!$C$12=""),"",$AC269)</f>
        <v/>
      </c>
      <c r="W269" s="159"/>
      <c r="X269" s="283"/>
      <c r="Y269" s="283"/>
      <c r="Z269" s="283"/>
      <c r="AA269" s="283"/>
      <c r="AB269" s="283"/>
      <c r="AC269" s="160" t="str">
        <f>IF(OR($D269="",$E269="",$AD269="",GlobalParameters!$C$12=""),"",IF(AND($AG269&gt;=100,$AG269&lt;300),$AD269-VLOOKUP($AG269,Mag_Req!$A$2:$J$13,10),""))</f>
        <v/>
      </c>
      <c r="AD269" s="283"/>
      <c r="AE269" s="283"/>
      <c r="AF269" s="159"/>
      <c r="AG269" s="134" t="e">
        <f>VLOOKUP($D269,Mag_Req!$M$2:$N$5,2)+VLOOKUP($E269,Mag_Req!$O$2:$P$3,2)+VLOOKUP(GlobalParameters!$C$12,Mag_Req!$Q$2:$R$4,2)</f>
        <v>#N/A</v>
      </c>
    </row>
    <row r="270" spans="1:33" x14ac:dyDescent="0.25">
      <c r="A270" s="133"/>
      <c r="B270" s="283"/>
      <c r="C270" s="283"/>
      <c r="D270" s="284"/>
      <c r="E270" s="284"/>
      <c r="F270" s="287"/>
      <c r="G270" s="166" t="str">
        <f t="shared" si="25"/>
        <v/>
      </c>
      <c r="H270" s="156" t="str">
        <f>IF(OR($D270="",$E270=""),"",VLOOKUP($AG270,Mag_Req!$A$2:$J$13,5))</f>
        <v/>
      </c>
      <c r="I270" s="287"/>
      <c r="J270" s="166" t="str">
        <f t="shared" si="26"/>
        <v/>
      </c>
      <c r="K270" s="156" t="str">
        <f>IF(OR($D270="",$E270=""),"",VLOOKUP($AG270,Mag_Req!$A$2:$J$13,6))</f>
        <v/>
      </c>
      <c r="L270" s="285"/>
      <c r="M270" s="155" t="str">
        <f t="shared" si="27"/>
        <v/>
      </c>
      <c r="N270" s="156" t="str">
        <f>IF(OR($D270="",$E270=""),"",VLOOKUP($AG270,Mag_Req!$A$2:$J$13,7))</f>
        <v/>
      </c>
      <c r="O270" s="285"/>
      <c r="P270" s="155" t="str">
        <f t="shared" si="28"/>
        <v/>
      </c>
      <c r="Q270" s="156" t="str">
        <f>IF(OR($D270="",$E270=""),"",VLOOKUP($AG270,Mag_Req!$A$2:$J$13,8))</f>
        <v/>
      </c>
      <c r="R270" s="287"/>
      <c r="S270" s="166" t="str">
        <f t="shared" si="29"/>
        <v/>
      </c>
      <c r="T270" s="156" t="str">
        <f>IF(OR($D270="",$E270=""),"",VLOOKUP($AG270,Mag_Req!$A$2:$J$13,9))</f>
        <v/>
      </c>
      <c r="U270" s="157" t="str">
        <f t="shared" si="24"/>
        <v/>
      </c>
      <c r="V270" s="158" t="str">
        <f>IF(OR($D270="",$E270="",GlobalParameters!$C$12=""),"",$AC270)</f>
        <v/>
      </c>
      <c r="W270" s="159"/>
      <c r="X270" s="283"/>
      <c r="Y270" s="283"/>
      <c r="Z270" s="283"/>
      <c r="AA270" s="283"/>
      <c r="AB270" s="283"/>
      <c r="AC270" s="160" t="str">
        <f>IF(OR($D270="",$E270="",$AD270="",GlobalParameters!$C$12=""),"",IF(AND($AG270&gt;=100,$AG270&lt;300),$AD270-VLOOKUP($AG270,Mag_Req!$A$2:$J$13,10),""))</f>
        <v/>
      </c>
      <c r="AD270" s="283"/>
      <c r="AE270" s="283"/>
      <c r="AF270" s="159"/>
      <c r="AG270" s="134" t="e">
        <f>VLOOKUP($D270,Mag_Req!$M$2:$N$5,2)+VLOOKUP($E270,Mag_Req!$O$2:$P$3,2)+VLOOKUP(GlobalParameters!$C$12,Mag_Req!$Q$2:$R$4,2)</f>
        <v>#N/A</v>
      </c>
    </row>
    <row r="271" spans="1:33" x14ac:dyDescent="0.25">
      <c r="A271" s="133"/>
      <c r="B271" s="283"/>
      <c r="C271" s="283"/>
      <c r="D271" s="284"/>
      <c r="E271" s="284"/>
      <c r="F271" s="287"/>
      <c r="G271" s="166" t="str">
        <f t="shared" si="25"/>
        <v/>
      </c>
      <c r="H271" s="156" t="str">
        <f>IF(OR($D271="",$E271=""),"",VLOOKUP($AG271,Mag_Req!$A$2:$J$13,5))</f>
        <v/>
      </c>
      <c r="I271" s="287"/>
      <c r="J271" s="166" t="str">
        <f t="shared" si="26"/>
        <v/>
      </c>
      <c r="K271" s="156" t="str">
        <f>IF(OR($D271="",$E271=""),"",VLOOKUP($AG271,Mag_Req!$A$2:$J$13,6))</f>
        <v/>
      </c>
      <c r="L271" s="285"/>
      <c r="M271" s="155" t="str">
        <f t="shared" si="27"/>
        <v/>
      </c>
      <c r="N271" s="156" t="str">
        <f>IF(OR($D271="",$E271=""),"",VLOOKUP($AG271,Mag_Req!$A$2:$J$13,7))</f>
        <v/>
      </c>
      <c r="O271" s="285"/>
      <c r="P271" s="155" t="str">
        <f t="shared" si="28"/>
        <v/>
      </c>
      <c r="Q271" s="156" t="str">
        <f>IF(OR($D271="",$E271=""),"",VLOOKUP($AG271,Mag_Req!$A$2:$J$13,8))</f>
        <v/>
      </c>
      <c r="R271" s="287"/>
      <c r="S271" s="166" t="str">
        <f t="shared" si="29"/>
        <v/>
      </c>
      <c r="T271" s="156" t="str">
        <f>IF(OR($D271="",$E271=""),"",VLOOKUP($AG271,Mag_Req!$A$2:$J$13,9))</f>
        <v/>
      </c>
      <c r="U271" s="157" t="str">
        <f t="shared" si="24"/>
        <v/>
      </c>
      <c r="V271" s="158" t="str">
        <f>IF(OR($D271="",$E271="",GlobalParameters!$C$12=""),"",$AC271)</f>
        <v/>
      </c>
      <c r="W271" s="159"/>
      <c r="X271" s="283"/>
      <c r="Y271" s="283"/>
      <c r="Z271" s="283"/>
      <c r="AA271" s="283"/>
      <c r="AB271" s="283"/>
      <c r="AC271" s="160" t="str">
        <f>IF(OR($D271="",$E271="",$AD271="",GlobalParameters!$C$12=""),"",IF(AND($AG271&gt;=100,$AG271&lt;300),$AD271-VLOOKUP($AG271,Mag_Req!$A$2:$J$13,10),""))</f>
        <v/>
      </c>
      <c r="AD271" s="283"/>
      <c r="AE271" s="283"/>
      <c r="AF271" s="159"/>
      <c r="AG271" s="134" t="e">
        <f>VLOOKUP($D271,Mag_Req!$M$2:$N$5,2)+VLOOKUP($E271,Mag_Req!$O$2:$P$3,2)+VLOOKUP(GlobalParameters!$C$12,Mag_Req!$Q$2:$R$4,2)</f>
        <v>#N/A</v>
      </c>
    </row>
    <row r="272" spans="1:33" x14ac:dyDescent="0.25">
      <c r="A272" s="133"/>
      <c r="B272" s="283"/>
      <c r="C272" s="283"/>
      <c r="D272" s="284"/>
      <c r="E272" s="284"/>
      <c r="F272" s="287"/>
      <c r="G272" s="166" t="str">
        <f t="shared" si="25"/>
        <v/>
      </c>
      <c r="H272" s="156" t="str">
        <f>IF(OR($D272="",$E272=""),"",VLOOKUP($AG272,Mag_Req!$A$2:$J$13,5))</f>
        <v/>
      </c>
      <c r="I272" s="287"/>
      <c r="J272" s="166" t="str">
        <f t="shared" si="26"/>
        <v/>
      </c>
      <c r="K272" s="156" t="str">
        <f>IF(OR($D272="",$E272=""),"",VLOOKUP($AG272,Mag_Req!$A$2:$J$13,6))</f>
        <v/>
      </c>
      <c r="L272" s="285"/>
      <c r="M272" s="155" t="str">
        <f t="shared" si="27"/>
        <v/>
      </c>
      <c r="N272" s="156" t="str">
        <f>IF(OR($D272="",$E272=""),"",VLOOKUP($AG272,Mag_Req!$A$2:$J$13,7))</f>
        <v/>
      </c>
      <c r="O272" s="285"/>
      <c r="P272" s="155" t="str">
        <f t="shared" si="28"/>
        <v/>
      </c>
      <c r="Q272" s="156" t="str">
        <f>IF(OR($D272="",$E272=""),"",VLOOKUP($AG272,Mag_Req!$A$2:$J$13,8))</f>
        <v/>
      </c>
      <c r="R272" s="287"/>
      <c r="S272" s="166" t="str">
        <f t="shared" si="29"/>
        <v/>
      </c>
      <c r="T272" s="156" t="str">
        <f>IF(OR($D272="",$E272=""),"",VLOOKUP($AG272,Mag_Req!$A$2:$J$13,9))</f>
        <v/>
      </c>
      <c r="U272" s="157" t="str">
        <f t="shared" si="24"/>
        <v/>
      </c>
      <c r="V272" s="158" t="str">
        <f>IF(OR($D272="",$E272="",GlobalParameters!$C$12=""),"",$AC272)</f>
        <v/>
      </c>
      <c r="W272" s="159"/>
      <c r="X272" s="283"/>
      <c r="Y272" s="283"/>
      <c r="Z272" s="283"/>
      <c r="AA272" s="283"/>
      <c r="AB272" s="283"/>
      <c r="AC272" s="160" t="str">
        <f>IF(OR($D272="",$E272="",$AD272="",GlobalParameters!$C$12=""),"",IF(AND($AG272&gt;=100,$AG272&lt;300),$AD272-VLOOKUP($AG272,Mag_Req!$A$2:$J$13,10),""))</f>
        <v/>
      </c>
      <c r="AD272" s="283"/>
      <c r="AE272" s="283"/>
      <c r="AF272" s="159"/>
      <c r="AG272" s="134" t="e">
        <f>VLOOKUP($D272,Mag_Req!$M$2:$N$5,2)+VLOOKUP($E272,Mag_Req!$O$2:$P$3,2)+VLOOKUP(GlobalParameters!$C$12,Mag_Req!$Q$2:$R$4,2)</f>
        <v>#N/A</v>
      </c>
    </row>
    <row r="273" spans="1:33" x14ac:dyDescent="0.25">
      <c r="A273" s="133"/>
      <c r="B273" s="283"/>
      <c r="C273" s="283"/>
      <c r="D273" s="284"/>
      <c r="E273" s="284"/>
      <c r="F273" s="287"/>
      <c r="G273" s="166" t="str">
        <f t="shared" si="25"/>
        <v/>
      </c>
      <c r="H273" s="156" t="str">
        <f>IF(OR($D273="",$E273=""),"",VLOOKUP($AG273,Mag_Req!$A$2:$J$13,5))</f>
        <v/>
      </c>
      <c r="I273" s="287"/>
      <c r="J273" s="166" t="str">
        <f t="shared" si="26"/>
        <v/>
      </c>
      <c r="K273" s="156" t="str">
        <f>IF(OR($D273="",$E273=""),"",VLOOKUP($AG273,Mag_Req!$A$2:$J$13,6))</f>
        <v/>
      </c>
      <c r="L273" s="285"/>
      <c r="M273" s="155" t="str">
        <f t="shared" si="27"/>
        <v/>
      </c>
      <c r="N273" s="156" t="str">
        <f>IF(OR($D273="",$E273=""),"",VLOOKUP($AG273,Mag_Req!$A$2:$J$13,7))</f>
        <v/>
      </c>
      <c r="O273" s="285"/>
      <c r="P273" s="155" t="str">
        <f t="shared" si="28"/>
        <v/>
      </c>
      <c r="Q273" s="156" t="str">
        <f>IF(OR($D273="",$E273=""),"",VLOOKUP($AG273,Mag_Req!$A$2:$J$13,8))</f>
        <v/>
      </c>
      <c r="R273" s="287"/>
      <c r="S273" s="166" t="str">
        <f t="shared" si="29"/>
        <v/>
      </c>
      <c r="T273" s="156" t="str">
        <f>IF(OR($D273="",$E273=""),"",VLOOKUP($AG273,Mag_Req!$A$2:$J$13,9))</f>
        <v/>
      </c>
      <c r="U273" s="157" t="str">
        <f t="shared" si="24"/>
        <v/>
      </c>
      <c r="V273" s="158" t="str">
        <f>IF(OR($D273="",$E273="",GlobalParameters!$C$12=""),"",$AC273)</f>
        <v/>
      </c>
      <c r="W273" s="159"/>
      <c r="X273" s="283"/>
      <c r="Y273" s="283"/>
      <c r="Z273" s="283"/>
      <c r="AA273" s="283"/>
      <c r="AB273" s="283"/>
      <c r="AC273" s="160" t="str">
        <f>IF(OR($D273="",$E273="",$AD273="",GlobalParameters!$C$12=""),"",IF(AND($AG273&gt;=100,$AG273&lt;300),$AD273-VLOOKUP($AG273,Mag_Req!$A$2:$J$13,10),""))</f>
        <v/>
      </c>
      <c r="AD273" s="283"/>
      <c r="AE273" s="283"/>
      <c r="AF273" s="159"/>
      <c r="AG273" s="134" t="e">
        <f>VLOOKUP($D273,Mag_Req!$M$2:$N$5,2)+VLOOKUP($E273,Mag_Req!$O$2:$P$3,2)+VLOOKUP(GlobalParameters!$C$12,Mag_Req!$Q$2:$R$4,2)</f>
        <v>#N/A</v>
      </c>
    </row>
    <row r="274" spans="1:33" x14ac:dyDescent="0.25">
      <c r="A274" s="133"/>
      <c r="B274" s="283"/>
      <c r="C274" s="283"/>
      <c r="D274" s="284"/>
      <c r="E274" s="284"/>
      <c r="F274" s="287"/>
      <c r="G274" s="166" t="str">
        <f t="shared" si="25"/>
        <v/>
      </c>
      <c r="H274" s="156" t="str">
        <f>IF(OR($D274="",$E274=""),"",VLOOKUP($AG274,Mag_Req!$A$2:$J$13,5))</f>
        <v/>
      </c>
      <c r="I274" s="287"/>
      <c r="J274" s="166" t="str">
        <f t="shared" si="26"/>
        <v/>
      </c>
      <c r="K274" s="156" t="str">
        <f>IF(OR($D274="",$E274=""),"",VLOOKUP($AG274,Mag_Req!$A$2:$J$13,6))</f>
        <v/>
      </c>
      <c r="L274" s="285"/>
      <c r="M274" s="155" t="str">
        <f t="shared" si="27"/>
        <v/>
      </c>
      <c r="N274" s="156" t="str">
        <f>IF(OR($D274="",$E274=""),"",VLOOKUP($AG274,Mag_Req!$A$2:$J$13,7))</f>
        <v/>
      </c>
      <c r="O274" s="285"/>
      <c r="P274" s="155" t="str">
        <f t="shared" si="28"/>
        <v/>
      </c>
      <c r="Q274" s="156" t="str">
        <f>IF(OR($D274="",$E274=""),"",VLOOKUP($AG274,Mag_Req!$A$2:$J$13,8))</f>
        <v/>
      </c>
      <c r="R274" s="287"/>
      <c r="S274" s="166" t="str">
        <f t="shared" si="29"/>
        <v/>
      </c>
      <c r="T274" s="156" t="str">
        <f>IF(OR($D274="",$E274=""),"",VLOOKUP($AG274,Mag_Req!$A$2:$J$13,9))</f>
        <v/>
      </c>
      <c r="U274" s="157" t="str">
        <f t="shared" si="24"/>
        <v/>
      </c>
      <c r="V274" s="158" t="str">
        <f>IF(OR($D274="",$E274="",GlobalParameters!$C$12=""),"",$AC274)</f>
        <v/>
      </c>
      <c r="W274" s="159"/>
      <c r="X274" s="283"/>
      <c r="Y274" s="283"/>
      <c r="Z274" s="283"/>
      <c r="AA274" s="283"/>
      <c r="AB274" s="283"/>
      <c r="AC274" s="160" t="str">
        <f>IF(OR($D274="",$E274="",$AD274="",GlobalParameters!$C$12=""),"",IF(AND($AG274&gt;=100,$AG274&lt;300),$AD274-VLOOKUP($AG274,Mag_Req!$A$2:$J$13,10),""))</f>
        <v/>
      </c>
      <c r="AD274" s="283"/>
      <c r="AE274" s="283"/>
      <c r="AF274" s="159"/>
      <c r="AG274" s="134" t="e">
        <f>VLOOKUP($D274,Mag_Req!$M$2:$N$5,2)+VLOOKUP($E274,Mag_Req!$O$2:$P$3,2)+VLOOKUP(GlobalParameters!$C$12,Mag_Req!$Q$2:$R$4,2)</f>
        <v>#N/A</v>
      </c>
    </row>
    <row r="275" spans="1:33" x14ac:dyDescent="0.25">
      <c r="A275" s="133"/>
      <c r="B275" s="283"/>
      <c r="C275" s="283"/>
      <c r="D275" s="284"/>
      <c r="E275" s="284"/>
      <c r="F275" s="287"/>
      <c r="G275" s="166" t="str">
        <f t="shared" si="25"/>
        <v/>
      </c>
      <c r="H275" s="156" t="str">
        <f>IF(OR($D275="",$E275=""),"",VLOOKUP($AG275,Mag_Req!$A$2:$J$13,5))</f>
        <v/>
      </c>
      <c r="I275" s="287"/>
      <c r="J275" s="166" t="str">
        <f t="shared" si="26"/>
        <v/>
      </c>
      <c r="K275" s="156" t="str">
        <f>IF(OR($D275="",$E275=""),"",VLOOKUP($AG275,Mag_Req!$A$2:$J$13,6))</f>
        <v/>
      </c>
      <c r="L275" s="285"/>
      <c r="M275" s="155" t="str">
        <f t="shared" si="27"/>
        <v/>
      </c>
      <c r="N275" s="156" t="str">
        <f>IF(OR($D275="",$E275=""),"",VLOOKUP($AG275,Mag_Req!$A$2:$J$13,7))</f>
        <v/>
      </c>
      <c r="O275" s="285"/>
      <c r="P275" s="155" t="str">
        <f t="shared" si="28"/>
        <v/>
      </c>
      <c r="Q275" s="156" t="str">
        <f>IF(OR($D275="",$E275=""),"",VLOOKUP($AG275,Mag_Req!$A$2:$J$13,8))</f>
        <v/>
      </c>
      <c r="R275" s="287"/>
      <c r="S275" s="166" t="str">
        <f t="shared" si="29"/>
        <v/>
      </c>
      <c r="T275" s="156" t="str">
        <f>IF(OR($D275="",$E275=""),"",VLOOKUP($AG275,Mag_Req!$A$2:$J$13,9))</f>
        <v/>
      </c>
      <c r="U275" s="157" t="str">
        <f t="shared" si="24"/>
        <v/>
      </c>
      <c r="V275" s="158" t="str">
        <f>IF(OR($D275="",$E275="",GlobalParameters!$C$12=""),"",$AC275)</f>
        <v/>
      </c>
      <c r="W275" s="159"/>
      <c r="X275" s="283"/>
      <c r="Y275" s="283"/>
      <c r="Z275" s="283"/>
      <c r="AA275" s="283"/>
      <c r="AB275" s="283"/>
      <c r="AC275" s="160" t="str">
        <f>IF(OR($D275="",$E275="",$AD275="",GlobalParameters!$C$12=""),"",IF(AND($AG275&gt;=100,$AG275&lt;300),$AD275-VLOOKUP($AG275,Mag_Req!$A$2:$J$13,10),""))</f>
        <v/>
      </c>
      <c r="AD275" s="283"/>
      <c r="AE275" s="283"/>
      <c r="AF275" s="159"/>
      <c r="AG275" s="134" t="e">
        <f>VLOOKUP($D275,Mag_Req!$M$2:$N$5,2)+VLOOKUP($E275,Mag_Req!$O$2:$P$3,2)+VLOOKUP(GlobalParameters!$C$12,Mag_Req!$Q$2:$R$4,2)</f>
        <v>#N/A</v>
      </c>
    </row>
    <row r="276" spans="1:33" x14ac:dyDescent="0.25">
      <c r="A276" s="133"/>
      <c r="B276" s="283"/>
      <c r="C276" s="283"/>
      <c r="D276" s="284"/>
      <c r="E276" s="284"/>
      <c r="F276" s="287"/>
      <c r="G276" s="166" t="str">
        <f t="shared" si="25"/>
        <v/>
      </c>
      <c r="H276" s="156" t="str">
        <f>IF(OR($D276="",$E276=""),"",VLOOKUP($AG276,Mag_Req!$A$2:$J$13,5))</f>
        <v/>
      </c>
      <c r="I276" s="287"/>
      <c r="J276" s="166" t="str">
        <f t="shared" si="26"/>
        <v/>
      </c>
      <c r="K276" s="156" t="str">
        <f>IF(OR($D276="",$E276=""),"",VLOOKUP($AG276,Mag_Req!$A$2:$J$13,6))</f>
        <v/>
      </c>
      <c r="L276" s="285"/>
      <c r="M276" s="155" t="str">
        <f t="shared" si="27"/>
        <v/>
      </c>
      <c r="N276" s="156" t="str">
        <f>IF(OR($D276="",$E276=""),"",VLOOKUP($AG276,Mag_Req!$A$2:$J$13,7))</f>
        <v/>
      </c>
      <c r="O276" s="285"/>
      <c r="P276" s="155" t="str">
        <f t="shared" si="28"/>
        <v/>
      </c>
      <c r="Q276" s="156" t="str">
        <f>IF(OR($D276="",$E276=""),"",VLOOKUP($AG276,Mag_Req!$A$2:$J$13,8))</f>
        <v/>
      </c>
      <c r="R276" s="287"/>
      <c r="S276" s="166" t="str">
        <f t="shared" si="29"/>
        <v/>
      </c>
      <c r="T276" s="156" t="str">
        <f>IF(OR($D276="",$E276=""),"",VLOOKUP($AG276,Mag_Req!$A$2:$J$13,9))</f>
        <v/>
      </c>
      <c r="U276" s="157" t="str">
        <f t="shared" si="24"/>
        <v/>
      </c>
      <c r="V276" s="158" t="str">
        <f>IF(OR($D276="",$E276="",GlobalParameters!$C$12=""),"",$AC276)</f>
        <v/>
      </c>
      <c r="W276" s="159"/>
      <c r="X276" s="283"/>
      <c r="Y276" s="283"/>
      <c r="Z276" s="283"/>
      <c r="AA276" s="283"/>
      <c r="AB276" s="283"/>
      <c r="AC276" s="160" t="str">
        <f>IF(OR($D276="",$E276="",$AD276="",GlobalParameters!$C$12=""),"",IF(AND($AG276&gt;=100,$AG276&lt;300),$AD276-VLOOKUP($AG276,Mag_Req!$A$2:$J$13,10),""))</f>
        <v/>
      </c>
      <c r="AD276" s="283"/>
      <c r="AE276" s="283"/>
      <c r="AF276" s="159"/>
      <c r="AG276" s="134" t="e">
        <f>VLOOKUP($D276,Mag_Req!$M$2:$N$5,2)+VLOOKUP($E276,Mag_Req!$O$2:$P$3,2)+VLOOKUP(GlobalParameters!$C$12,Mag_Req!$Q$2:$R$4,2)</f>
        <v>#N/A</v>
      </c>
    </row>
    <row r="277" spans="1:33" x14ac:dyDescent="0.25">
      <c r="A277" s="133"/>
      <c r="B277" s="283"/>
      <c r="C277" s="283"/>
      <c r="D277" s="284"/>
      <c r="E277" s="284"/>
      <c r="F277" s="287"/>
      <c r="G277" s="166" t="str">
        <f t="shared" si="25"/>
        <v/>
      </c>
      <c r="H277" s="156" t="str">
        <f>IF(OR($D277="",$E277=""),"",VLOOKUP($AG277,Mag_Req!$A$2:$J$13,5))</f>
        <v/>
      </c>
      <c r="I277" s="287"/>
      <c r="J277" s="166" t="str">
        <f t="shared" si="26"/>
        <v/>
      </c>
      <c r="K277" s="156" t="str">
        <f>IF(OR($D277="",$E277=""),"",VLOOKUP($AG277,Mag_Req!$A$2:$J$13,6))</f>
        <v/>
      </c>
      <c r="L277" s="285"/>
      <c r="M277" s="155" t="str">
        <f t="shared" si="27"/>
        <v/>
      </c>
      <c r="N277" s="156" t="str">
        <f>IF(OR($D277="",$E277=""),"",VLOOKUP($AG277,Mag_Req!$A$2:$J$13,7))</f>
        <v/>
      </c>
      <c r="O277" s="285"/>
      <c r="P277" s="155" t="str">
        <f t="shared" si="28"/>
        <v/>
      </c>
      <c r="Q277" s="156" t="str">
        <f>IF(OR($D277="",$E277=""),"",VLOOKUP($AG277,Mag_Req!$A$2:$J$13,8))</f>
        <v/>
      </c>
      <c r="R277" s="287"/>
      <c r="S277" s="166" t="str">
        <f t="shared" si="29"/>
        <v/>
      </c>
      <c r="T277" s="156" t="str">
        <f>IF(OR($D277="",$E277=""),"",VLOOKUP($AG277,Mag_Req!$A$2:$J$13,9))</f>
        <v/>
      </c>
      <c r="U277" s="157" t="str">
        <f t="shared" si="24"/>
        <v/>
      </c>
      <c r="V277" s="158" t="str">
        <f>IF(OR($D277="",$E277="",GlobalParameters!$C$12=""),"",$AC277)</f>
        <v/>
      </c>
      <c r="W277" s="159"/>
      <c r="X277" s="283"/>
      <c r="Y277" s="283"/>
      <c r="Z277" s="283"/>
      <c r="AA277" s="283"/>
      <c r="AB277" s="283"/>
      <c r="AC277" s="160" t="str">
        <f>IF(OR($D277="",$E277="",$AD277="",GlobalParameters!$C$12=""),"",IF(AND($AG277&gt;=100,$AG277&lt;300),$AD277-VLOOKUP($AG277,Mag_Req!$A$2:$J$13,10),""))</f>
        <v/>
      </c>
      <c r="AD277" s="283"/>
      <c r="AE277" s="283"/>
      <c r="AF277" s="159"/>
      <c r="AG277" s="134" t="e">
        <f>VLOOKUP($D277,Mag_Req!$M$2:$N$5,2)+VLOOKUP($E277,Mag_Req!$O$2:$P$3,2)+VLOOKUP(GlobalParameters!$C$12,Mag_Req!$Q$2:$R$4,2)</f>
        <v>#N/A</v>
      </c>
    </row>
    <row r="278" spans="1:33" x14ac:dyDescent="0.25">
      <c r="A278" s="133"/>
      <c r="B278" s="283"/>
      <c r="C278" s="283"/>
      <c r="D278" s="284"/>
      <c r="E278" s="284"/>
      <c r="F278" s="287"/>
      <c r="G278" s="166" t="str">
        <f t="shared" si="25"/>
        <v/>
      </c>
      <c r="H278" s="156" t="str">
        <f>IF(OR($D278="",$E278=""),"",VLOOKUP($AG278,Mag_Req!$A$2:$J$13,5))</f>
        <v/>
      </c>
      <c r="I278" s="287"/>
      <c r="J278" s="166" t="str">
        <f t="shared" si="26"/>
        <v/>
      </c>
      <c r="K278" s="156" t="str">
        <f>IF(OR($D278="",$E278=""),"",VLOOKUP($AG278,Mag_Req!$A$2:$J$13,6))</f>
        <v/>
      </c>
      <c r="L278" s="285"/>
      <c r="M278" s="155" t="str">
        <f t="shared" si="27"/>
        <v/>
      </c>
      <c r="N278" s="156" t="str">
        <f>IF(OR($D278="",$E278=""),"",VLOOKUP($AG278,Mag_Req!$A$2:$J$13,7))</f>
        <v/>
      </c>
      <c r="O278" s="285"/>
      <c r="P278" s="155" t="str">
        <f t="shared" si="28"/>
        <v/>
      </c>
      <c r="Q278" s="156" t="str">
        <f>IF(OR($D278="",$E278=""),"",VLOOKUP($AG278,Mag_Req!$A$2:$J$13,8))</f>
        <v/>
      </c>
      <c r="R278" s="287"/>
      <c r="S278" s="166" t="str">
        <f t="shared" si="29"/>
        <v/>
      </c>
      <c r="T278" s="156" t="str">
        <f>IF(OR($D278="",$E278=""),"",VLOOKUP($AG278,Mag_Req!$A$2:$J$13,9))</f>
        <v/>
      </c>
      <c r="U278" s="157" t="str">
        <f t="shared" si="24"/>
        <v/>
      </c>
      <c r="V278" s="158" t="str">
        <f>IF(OR($D278="",$E278="",GlobalParameters!$C$12=""),"",$AC278)</f>
        <v/>
      </c>
      <c r="W278" s="159"/>
      <c r="X278" s="283"/>
      <c r="Y278" s="283"/>
      <c r="Z278" s="283"/>
      <c r="AA278" s="283"/>
      <c r="AB278" s="283"/>
      <c r="AC278" s="160" t="str">
        <f>IF(OR($D278="",$E278="",$AD278="",GlobalParameters!$C$12=""),"",IF(AND($AG278&gt;=100,$AG278&lt;300),$AD278-VLOOKUP($AG278,Mag_Req!$A$2:$J$13,10),""))</f>
        <v/>
      </c>
      <c r="AD278" s="283"/>
      <c r="AE278" s="283"/>
      <c r="AF278" s="159"/>
      <c r="AG278" s="134" t="e">
        <f>VLOOKUP($D278,Mag_Req!$M$2:$N$5,2)+VLOOKUP($E278,Mag_Req!$O$2:$P$3,2)+VLOOKUP(GlobalParameters!$C$12,Mag_Req!$Q$2:$R$4,2)</f>
        <v>#N/A</v>
      </c>
    </row>
    <row r="279" spans="1:33" x14ac:dyDescent="0.25">
      <c r="A279" s="133"/>
      <c r="B279" s="283"/>
      <c r="C279" s="283"/>
      <c r="D279" s="284"/>
      <c r="E279" s="284"/>
      <c r="F279" s="287"/>
      <c r="G279" s="166" t="str">
        <f t="shared" si="25"/>
        <v/>
      </c>
      <c r="H279" s="156" t="str">
        <f>IF(OR($D279="",$E279=""),"",VLOOKUP($AG279,Mag_Req!$A$2:$J$13,5))</f>
        <v/>
      </c>
      <c r="I279" s="287"/>
      <c r="J279" s="166" t="str">
        <f t="shared" si="26"/>
        <v/>
      </c>
      <c r="K279" s="156" t="str">
        <f>IF(OR($D279="",$E279=""),"",VLOOKUP($AG279,Mag_Req!$A$2:$J$13,6))</f>
        <v/>
      </c>
      <c r="L279" s="285"/>
      <c r="M279" s="155" t="str">
        <f t="shared" si="27"/>
        <v/>
      </c>
      <c r="N279" s="156" t="str">
        <f>IF(OR($D279="",$E279=""),"",VLOOKUP($AG279,Mag_Req!$A$2:$J$13,7))</f>
        <v/>
      </c>
      <c r="O279" s="285"/>
      <c r="P279" s="155" t="str">
        <f t="shared" si="28"/>
        <v/>
      </c>
      <c r="Q279" s="156" t="str">
        <f>IF(OR($D279="",$E279=""),"",VLOOKUP($AG279,Mag_Req!$A$2:$J$13,8))</f>
        <v/>
      </c>
      <c r="R279" s="287"/>
      <c r="S279" s="166" t="str">
        <f t="shared" si="29"/>
        <v/>
      </c>
      <c r="T279" s="156" t="str">
        <f>IF(OR($D279="",$E279=""),"",VLOOKUP($AG279,Mag_Req!$A$2:$J$13,9))</f>
        <v/>
      </c>
      <c r="U279" s="157" t="str">
        <f t="shared" si="24"/>
        <v/>
      </c>
      <c r="V279" s="158" t="str">
        <f>IF(OR($D279="",$E279="",GlobalParameters!$C$12=""),"",$AC279)</f>
        <v/>
      </c>
      <c r="W279" s="159"/>
      <c r="X279" s="283"/>
      <c r="Y279" s="283"/>
      <c r="Z279" s="283"/>
      <c r="AA279" s="283"/>
      <c r="AB279" s="283"/>
      <c r="AC279" s="160" t="str">
        <f>IF(OR($D279="",$E279="",$AD279="",GlobalParameters!$C$12=""),"",IF(AND($AG279&gt;=100,$AG279&lt;300),$AD279-VLOOKUP($AG279,Mag_Req!$A$2:$J$13,10),""))</f>
        <v/>
      </c>
      <c r="AD279" s="283"/>
      <c r="AE279" s="283"/>
      <c r="AF279" s="159"/>
      <c r="AG279" s="134" t="e">
        <f>VLOOKUP($D279,Mag_Req!$M$2:$N$5,2)+VLOOKUP($E279,Mag_Req!$O$2:$P$3,2)+VLOOKUP(GlobalParameters!$C$12,Mag_Req!$Q$2:$R$4,2)</f>
        <v>#N/A</v>
      </c>
    </row>
    <row r="280" spans="1:33" x14ac:dyDescent="0.25">
      <c r="A280" s="133"/>
      <c r="B280" s="283"/>
      <c r="C280" s="283"/>
      <c r="D280" s="284"/>
      <c r="E280" s="284"/>
      <c r="F280" s="287"/>
      <c r="G280" s="166" t="str">
        <f t="shared" si="25"/>
        <v/>
      </c>
      <c r="H280" s="156" t="str">
        <f>IF(OR($D280="",$E280=""),"",VLOOKUP($AG280,Mag_Req!$A$2:$J$13,5))</f>
        <v/>
      </c>
      <c r="I280" s="287"/>
      <c r="J280" s="166" t="str">
        <f t="shared" si="26"/>
        <v/>
      </c>
      <c r="K280" s="156" t="str">
        <f>IF(OR($D280="",$E280=""),"",VLOOKUP($AG280,Mag_Req!$A$2:$J$13,6))</f>
        <v/>
      </c>
      <c r="L280" s="285"/>
      <c r="M280" s="155" t="str">
        <f t="shared" si="27"/>
        <v/>
      </c>
      <c r="N280" s="156" t="str">
        <f>IF(OR($D280="",$E280=""),"",VLOOKUP($AG280,Mag_Req!$A$2:$J$13,7))</f>
        <v/>
      </c>
      <c r="O280" s="285"/>
      <c r="P280" s="155" t="str">
        <f t="shared" si="28"/>
        <v/>
      </c>
      <c r="Q280" s="156" t="str">
        <f>IF(OR($D280="",$E280=""),"",VLOOKUP($AG280,Mag_Req!$A$2:$J$13,8))</f>
        <v/>
      </c>
      <c r="R280" s="287"/>
      <c r="S280" s="166" t="str">
        <f t="shared" si="29"/>
        <v/>
      </c>
      <c r="T280" s="156" t="str">
        <f>IF(OR($D280="",$E280=""),"",VLOOKUP($AG280,Mag_Req!$A$2:$J$13,9))</f>
        <v/>
      </c>
      <c r="U280" s="157" t="str">
        <f t="shared" si="24"/>
        <v/>
      </c>
      <c r="V280" s="158" t="str">
        <f>IF(OR($D280="",$E280="",GlobalParameters!$C$12=""),"",$AC280)</f>
        <v/>
      </c>
      <c r="W280" s="159"/>
      <c r="X280" s="283"/>
      <c r="Y280" s="283"/>
      <c r="Z280" s="283"/>
      <c r="AA280" s="283"/>
      <c r="AB280" s="283"/>
      <c r="AC280" s="160" t="str">
        <f>IF(OR($D280="",$E280="",$AD280="",GlobalParameters!$C$12=""),"",IF(AND($AG280&gt;=100,$AG280&lt;300),$AD280-VLOOKUP($AG280,Mag_Req!$A$2:$J$13,10),""))</f>
        <v/>
      </c>
      <c r="AD280" s="283"/>
      <c r="AE280" s="283"/>
      <c r="AF280" s="159"/>
      <c r="AG280" s="134" t="e">
        <f>VLOOKUP($D280,Mag_Req!$M$2:$N$5,2)+VLOOKUP($E280,Mag_Req!$O$2:$P$3,2)+VLOOKUP(GlobalParameters!$C$12,Mag_Req!$Q$2:$R$4,2)</f>
        <v>#N/A</v>
      </c>
    </row>
    <row r="281" spans="1:33" x14ac:dyDescent="0.25">
      <c r="A281" s="133"/>
      <c r="B281" s="283"/>
      <c r="C281" s="283"/>
      <c r="D281" s="284"/>
      <c r="E281" s="284"/>
      <c r="F281" s="287"/>
      <c r="G281" s="166" t="str">
        <f t="shared" si="25"/>
        <v/>
      </c>
      <c r="H281" s="156" t="str">
        <f>IF(OR($D281="",$E281=""),"",VLOOKUP($AG281,Mag_Req!$A$2:$J$13,5))</f>
        <v/>
      </c>
      <c r="I281" s="287"/>
      <c r="J281" s="166" t="str">
        <f t="shared" si="26"/>
        <v/>
      </c>
      <c r="K281" s="156" t="str">
        <f>IF(OR($D281="",$E281=""),"",VLOOKUP($AG281,Mag_Req!$A$2:$J$13,6))</f>
        <v/>
      </c>
      <c r="L281" s="285"/>
      <c r="M281" s="155" t="str">
        <f t="shared" si="27"/>
        <v/>
      </c>
      <c r="N281" s="156" t="str">
        <f>IF(OR($D281="",$E281=""),"",VLOOKUP($AG281,Mag_Req!$A$2:$J$13,7))</f>
        <v/>
      </c>
      <c r="O281" s="285"/>
      <c r="P281" s="155" t="str">
        <f t="shared" si="28"/>
        <v/>
      </c>
      <c r="Q281" s="156" t="str">
        <f>IF(OR($D281="",$E281=""),"",VLOOKUP($AG281,Mag_Req!$A$2:$J$13,8))</f>
        <v/>
      </c>
      <c r="R281" s="287"/>
      <c r="S281" s="166" t="str">
        <f t="shared" si="29"/>
        <v/>
      </c>
      <c r="T281" s="156" t="str">
        <f>IF(OR($D281="",$E281=""),"",VLOOKUP($AG281,Mag_Req!$A$2:$J$13,9))</f>
        <v/>
      </c>
      <c r="U281" s="157" t="str">
        <f t="shared" si="24"/>
        <v/>
      </c>
      <c r="V281" s="158" t="str">
        <f>IF(OR($D281="",$E281="",GlobalParameters!$C$12=""),"",$AC281)</f>
        <v/>
      </c>
      <c r="W281" s="159"/>
      <c r="X281" s="283"/>
      <c r="Y281" s="283"/>
      <c r="Z281" s="283"/>
      <c r="AA281" s="283"/>
      <c r="AB281" s="283"/>
      <c r="AC281" s="160" t="str">
        <f>IF(OR($D281="",$E281="",$AD281="",GlobalParameters!$C$12=""),"",IF(AND($AG281&gt;=100,$AG281&lt;300),$AD281-VLOOKUP($AG281,Mag_Req!$A$2:$J$13,10),""))</f>
        <v/>
      </c>
      <c r="AD281" s="283"/>
      <c r="AE281" s="283"/>
      <c r="AF281" s="159"/>
      <c r="AG281" s="134" t="e">
        <f>VLOOKUP($D281,Mag_Req!$M$2:$N$5,2)+VLOOKUP($E281,Mag_Req!$O$2:$P$3,2)+VLOOKUP(GlobalParameters!$C$12,Mag_Req!$Q$2:$R$4,2)</f>
        <v>#N/A</v>
      </c>
    </row>
    <row r="282" spans="1:33" x14ac:dyDescent="0.25">
      <c r="A282" s="133"/>
      <c r="B282" s="283"/>
      <c r="C282" s="283"/>
      <c r="D282" s="284"/>
      <c r="E282" s="284"/>
      <c r="F282" s="287"/>
      <c r="G282" s="166" t="str">
        <f t="shared" si="25"/>
        <v/>
      </c>
      <c r="H282" s="156" t="str">
        <f>IF(OR($D282="",$E282=""),"",VLOOKUP($AG282,Mag_Req!$A$2:$J$13,5))</f>
        <v/>
      </c>
      <c r="I282" s="287"/>
      <c r="J282" s="166" t="str">
        <f t="shared" si="26"/>
        <v/>
      </c>
      <c r="K282" s="156" t="str">
        <f>IF(OR($D282="",$E282=""),"",VLOOKUP($AG282,Mag_Req!$A$2:$J$13,6))</f>
        <v/>
      </c>
      <c r="L282" s="285"/>
      <c r="M282" s="155" t="str">
        <f t="shared" si="27"/>
        <v/>
      </c>
      <c r="N282" s="156" t="str">
        <f>IF(OR($D282="",$E282=""),"",VLOOKUP($AG282,Mag_Req!$A$2:$J$13,7))</f>
        <v/>
      </c>
      <c r="O282" s="285"/>
      <c r="P282" s="155" t="str">
        <f t="shared" si="28"/>
        <v/>
      </c>
      <c r="Q282" s="156" t="str">
        <f>IF(OR($D282="",$E282=""),"",VLOOKUP($AG282,Mag_Req!$A$2:$J$13,8))</f>
        <v/>
      </c>
      <c r="R282" s="287"/>
      <c r="S282" s="166" t="str">
        <f t="shared" si="29"/>
        <v/>
      </c>
      <c r="T282" s="156" t="str">
        <f>IF(OR($D282="",$E282=""),"",VLOOKUP($AG282,Mag_Req!$A$2:$J$13,9))</f>
        <v/>
      </c>
      <c r="U282" s="157" t="str">
        <f t="shared" si="24"/>
        <v/>
      </c>
      <c r="V282" s="158" t="str">
        <f>IF(OR($D282="",$E282="",GlobalParameters!$C$12=""),"",$AC282)</f>
        <v/>
      </c>
      <c r="W282" s="159"/>
      <c r="X282" s="283"/>
      <c r="Y282" s="283"/>
      <c r="Z282" s="283"/>
      <c r="AA282" s="283"/>
      <c r="AB282" s="283"/>
      <c r="AC282" s="160" t="str">
        <f>IF(OR($D282="",$E282="",$AD282="",GlobalParameters!$C$12=""),"",IF(AND($AG282&gt;=100,$AG282&lt;300),$AD282-VLOOKUP($AG282,Mag_Req!$A$2:$J$13,10),""))</f>
        <v/>
      </c>
      <c r="AD282" s="283"/>
      <c r="AE282" s="283"/>
      <c r="AF282" s="159"/>
      <c r="AG282" s="134" t="e">
        <f>VLOOKUP($D282,Mag_Req!$M$2:$N$5,2)+VLOOKUP($E282,Mag_Req!$O$2:$P$3,2)+VLOOKUP(GlobalParameters!$C$12,Mag_Req!$Q$2:$R$4,2)</f>
        <v>#N/A</v>
      </c>
    </row>
    <row r="283" spans="1:33" x14ac:dyDescent="0.25">
      <c r="A283" s="133"/>
      <c r="B283" s="283"/>
      <c r="C283" s="283"/>
      <c r="D283" s="284"/>
      <c r="E283" s="284"/>
      <c r="F283" s="287"/>
      <c r="G283" s="166" t="str">
        <f t="shared" si="25"/>
        <v/>
      </c>
      <c r="H283" s="156" t="str">
        <f>IF(OR($D283="",$E283=""),"",VLOOKUP($AG283,Mag_Req!$A$2:$J$13,5))</f>
        <v/>
      </c>
      <c r="I283" s="287"/>
      <c r="J283" s="166" t="str">
        <f t="shared" si="26"/>
        <v/>
      </c>
      <c r="K283" s="156" t="str">
        <f>IF(OR($D283="",$E283=""),"",VLOOKUP($AG283,Mag_Req!$A$2:$J$13,6))</f>
        <v/>
      </c>
      <c r="L283" s="285"/>
      <c r="M283" s="155" t="str">
        <f t="shared" si="27"/>
        <v/>
      </c>
      <c r="N283" s="156" t="str">
        <f>IF(OR($D283="",$E283=""),"",VLOOKUP($AG283,Mag_Req!$A$2:$J$13,7))</f>
        <v/>
      </c>
      <c r="O283" s="285"/>
      <c r="P283" s="155" t="str">
        <f t="shared" si="28"/>
        <v/>
      </c>
      <c r="Q283" s="156" t="str">
        <f>IF(OR($D283="",$E283=""),"",VLOOKUP($AG283,Mag_Req!$A$2:$J$13,8))</f>
        <v/>
      </c>
      <c r="R283" s="287"/>
      <c r="S283" s="166" t="str">
        <f t="shared" si="29"/>
        <v/>
      </c>
      <c r="T283" s="156" t="str">
        <f>IF(OR($D283="",$E283=""),"",VLOOKUP($AG283,Mag_Req!$A$2:$J$13,9))</f>
        <v/>
      </c>
      <c r="U283" s="157" t="str">
        <f t="shared" si="24"/>
        <v/>
      </c>
      <c r="V283" s="158" t="str">
        <f>IF(OR($D283="",$E283="",GlobalParameters!$C$12=""),"",$AC283)</f>
        <v/>
      </c>
      <c r="W283" s="159"/>
      <c r="X283" s="283"/>
      <c r="Y283" s="283"/>
      <c r="Z283" s="283"/>
      <c r="AA283" s="283"/>
      <c r="AB283" s="283"/>
      <c r="AC283" s="160" t="str">
        <f>IF(OR($D283="",$E283="",$AD283="",GlobalParameters!$C$12=""),"",IF(AND($AG283&gt;=100,$AG283&lt;300),$AD283-VLOOKUP($AG283,Mag_Req!$A$2:$J$13,10),""))</f>
        <v/>
      </c>
      <c r="AD283" s="283"/>
      <c r="AE283" s="283"/>
      <c r="AF283" s="159"/>
      <c r="AG283" s="134" t="e">
        <f>VLOOKUP($D283,Mag_Req!$M$2:$N$5,2)+VLOOKUP($E283,Mag_Req!$O$2:$P$3,2)+VLOOKUP(GlobalParameters!$C$12,Mag_Req!$Q$2:$R$4,2)</f>
        <v>#N/A</v>
      </c>
    </row>
    <row r="284" spans="1:33" x14ac:dyDescent="0.25">
      <c r="A284" s="133"/>
      <c r="B284" s="283"/>
      <c r="C284" s="283"/>
      <c r="D284" s="284"/>
      <c r="E284" s="284"/>
      <c r="F284" s="287"/>
      <c r="G284" s="166" t="str">
        <f t="shared" si="25"/>
        <v/>
      </c>
      <c r="H284" s="156" t="str">
        <f>IF(OR($D284="",$E284=""),"",VLOOKUP($AG284,Mag_Req!$A$2:$J$13,5))</f>
        <v/>
      </c>
      <c r="I284" s="287"/>
      <c r="J284" s="166" t="str">
        <f t="shared" si="26"/>
        <v/>
      </c>
      <c r="K284" s="156" t="str">
        <f>IF(OR($D284="",$E284=""),"",VLOOKUP($AG284,Mag_Req!$A$2:$J$13,6))</f>
        <v/>
      </c>
      <c r="L284" s="285"/>
      <c r="M284" s="155" t="str">
        <f t="shared" si="27"/>
        <v/>
      </c>
      <c r="N284" s="156" t="str">
        <f>IF(OR($D284="",$E284=""),"",VLOOKUP($AG284,Mag_Req!$A$2:$J$13,7))</f>
        <v/>
      </c>
      <c r="O284" s="285"/>
      <c r="P284" s="155" t="str">
        <f t="shared" si="28"/>
        <v/>
      </c>
      <c r="Q284" s="156" t="str">
        <f>IF(OR($D284="",$E284=""),"",VLOOKUP($AG284,Mag_Req!$A$2:$J$13,8))</f>
        <v/>
      </c>
      <c r="R284" s="287"/>
      <c r="S284" s="166" t="str">
        <f t="shared" si="29"/>
        <v/>
      </c>
      <c r="T284" s="156" t="str">
        <f>IF(OR($D284="",$E284=""),"",VLOOKUP($AG284,Mag_Req!$A$2:$J$13,9))</f>
        <v/>
      </c>
      <c r="U284" s="157" t="str">
        <f t="shared" si="24"/>
        <v/>
      </c>
      <c r="V284" s="158" t="str">
        <f>IF(OR($D284="",$E284="",GlobalParameters!$C$12=""),"",$AC284)</f>
        <v/>
      </c>
      <c r="W284" s="159"/>
      <c r="X284" s="283"/>
      <c r="Y284" s="283"/>
      <c r="Z284" s="283"/>
      <c r="AA284" s="283"/>
      <c r="AB284" s="283"/>
      <c r="AC284" s="160" t="str">
        <f>IF(OR($D284="",$E284="",$AD284="",GlobalParameters!$C$12=""),"",IF(AND($AG284&gt;=100,$AG284&lt;300),$AD284-VLOOKUP($AG284,Mag_Req!$A$2:$J$13,10),""))</f>
        <v/>
      </c>
      <c r="AD284" s="283"/>
      <c r="AE284" s="283"/>
      <c r="AF284" s="159"/>
      <c r="AG284" s="134" t="e">
        <f>VLOOKUP($D284,Mag_Req!$M$2:$N$5,2)+VLOOKUP($E284,Mag_Req!$O$2:$P$3,2)+VLOOKUP(GlobalParameters!$C$12,Mag_Req!$Q$2:$R$4,2)</f>
        <v>#N/A</v>
      </c>
    </row>
    <row r="285" spans="1:33" x14ac:dyDescent="0.25">
      <c r="A285" s="133"/>
      <c r="B285" s="283"/>
      <c r="C285" s="283"/>
      <c r="D285" s="284"/>
      <c r="E285" s="284"/>
      <c r="F285" s="287"/>
      <c r="G285" s="166" t="str">
        <f t="shared" si="25"/>
        <v/>
      </c>
      <c r="H285" s="156" t="str">
        <f>IF(OR($D285="",$E285=""),"",VLOOKUP($AG285,Mag_Req!$A$2:$J$13,5))</f>
        <v/>
      </c>
      <c r="I285" s="287"/>
      <c r="J285" s="166" t="str">
        <f t="shared" si="26"/>
        <v/>
      </c>
      <c r="K285" s="156" t="str">
        <f>IF(OR($D285="",$E285=""),"",VLOOKUP($AG285,Mag_Req!$A$2:$J$13,6))</f>
        <v/>
      </c>
      <c r="L285" s="285"/>
      <c r="M285" s="155" t="str">
        <f t="shared" si="27"/>
        <v/>
      </c>
      <c r="N285" s="156" t="str">
        <f>IF(OR($D285="",$E285=""),"",VLOOKUP($AG285,Mag_Req!$A$2:$J$13,7))</f>
        <v/>
      </c>
      <c r="O285" s="285"/>
      <c r="P285" s="155" t="str">
        <f t="shared" si="28"/>
        <v/>
      </c>
      <c r="Q285" s="156" t="str">
        <f>IF(OR($D285="",$E285=""),"",VLOOKUP($AG285,Mag_Req!$A$2:$J$13,8))</f>
        <v/>
      </c>
      <c r="R285" s="287"/>
      <c r="S285" s="166" t="str">
        <f t="shared" si="29"/>
        <v/>
      </c>
      <c r="T285" s="156" t="str">
        <f>IF(OR($D285="",$E285=""),"",VLOOKUP($AG285,Mag_Req!$A$2:$J$13,9))</f>
        <v/>
      </c>
      <c r="U285" s="157" t="str">
        <f t="shared" si="24"/>
        <v/>
      </c>
      <c r="V285" s="158" t="str">
        <f>IF(OR($D285="",$E285="",GlobalParameters!$C$12=""),"",$AC285)</f>
        <v/>
      </c>
      <c r="W285" s="159"/>
      <c r="X285" s="283"/>
      <c r="Y285" s="283"/>
      <c r="Z285" s="283"/>
      <c r="AA285" s="283"/>
      <c r="AB285" s="283"/>
      <c r="AC285" s="160" t="str">
        <f>IF(OR($D285="",$E285="",$AD285="",GlobalParameters!$C$12=""),"",IF(AND($AG285&gt;=100,$AG285&lt;300),$AD285-VLOOKUP($AG285,Mag_Req!$A$2:$J$13,10),""))</f>
        <v/>
      </c>
      <c r="AD285" s="283"/>
      <c r="AE285" s="283"/>
      <c r="AF285" s="159"/>
      <c r="AG285" s="134" t="e">
        <f>VLOOKUP($D285,Mag_Req!$M$2:$N$5,2)+VLOOKUP($E285,Mag_Req!$O$2:$P$3,2)+VLOOKUP(GlobalParameters!$C$12,Mag_Req!$Q$2:$R$4,2)</f>
        <v>#N/A</v>
      </c>
    </row>
    <row r="286" spans="1:33" x14ac:dyDescent="0.25">
      <c r="A286" s="133"/>
      <c r="B286" s="283"/>
      <c r="C286" s="283"/>
      <c r="D286" s="284"/>
      <c r="E286" s="284"/>
      <c r="F286" s="287"/>
      <c r="G286" s="166" t="str">
        <f t="shared" si="25"/>
        <v/>
      </c>
      <c r="H286" s="156" t="str">
        <f>IF(OR($D286="",$E286=""),"",VLOOKUP($AG286,Mag_Req!$A$2:$J$13,5))</f>
        <v/>
      </c>
      <c r="I286" s="287"/>
      <c r="J286" s="166" t="str">
        <f t="shared" si="26"/>
        <v/>
      </c>
      <c r="K286" s="156" t="str">
        <f>IF(OR($D286="",$E286=""),"",VLOOKUP($AG286,Mag_Req!$A$2:$J$13,6))</f>
        <v/>
      </c>
      <c r="L286" s="285"/>
      <c r="M286" s="155" t="str">
        <f t="shared" si="27"/>
        <v/>
      </c>
      <c r="N286" s="156" t="str">
        <f>IF(OR($D286="",$E286=""),"",VLOOKUP($AG286,Mag_Req!$A$2:$J$13,7))</f>
        <v/>
      </c>
      <c r="O286" s="285"/>
      <c r="P286" s="155" t="str">
        <f t="shared" si="28"/>
        <v/>
      </c>
      <c r="Q286" s="156" t="str">
        <f>IF(OR($D286="",$E286=""),"",VLOOKUP($AG286,Mag_Req!$A$2:$J$13,8))</f>
        <v/>
      </c>
      <c r="R286" s="287"/>
      <c r="S286" s="166" t="str">
        <f t="shared" si="29"/>
        <v/>
      </c>
      <c r="T286" s="156" t="str">
        <f>IF(OR($D286="",$E286=""),"",VLOOKUP($AG286,Mag_Req!$A$2:$J$13,9))</f>
        <v/>
      </c>
      <c r="U286" s="157" t="str">
        <f t="shared" si="24"/>
        <v/>
      </c>
      <c r="V286" s="158" t="str">
        <f>IF(OR($D286="",$E286="",GlobalParameters!$C$12=""),"",$AC286)</f>
        <v/>
      </c>
      <c r="W286" s="159"/>
      <c r="X286" s="283"/>
      <c r="Y286" s="283"/>
      <c r="Z286" s="283"/>
      <c r="AA286" s="283"/>
      <c r="AB286" s="283"/>
      <c r="AC286" s="160" t="str">
        <f>IF(OR($D286="",$E286="",$AD286="",GlobalParameters!$C$12=""),"",IF(AND($AG286&gt;=100,$AG286&lt;300),$AD286-VLOOKUP($AG286,Mag_Req!$A$2:$J$13,10),""))</f>
        <v/>
      </c>
      <c r="AD286" s="283"/>
      <c r="AE286" s="283"/>
      <c r="AF286" s="159"/>
      <c r="AG286" s="134" t="e">
        <f>VLOOKUP($D286,Mag_Req!$M$2:$N$5,2)+VLOOKUP($E286,Mag_Req!$O$2:$P$3,2)+VLOOKUP(GlobalParameters!$C$12,Mag_Req!$Q$2:$R$4,2)</f>
        <v>#N/A</v>
      </c>
    </row>
    <row r="287" spans="1:33" x14ac:dyDescent="0.25">
      <c r="A287" s="133"/>
      <c r="B287" s="283"/>
      <c r="C287" s="283"/>
      <c r="D287" s="284"/>
      <c r="E287" s="284"/>
      <c r="F287" s="287"/>
      <c r="G287" s="166" t="str">
        <f t="shared" si="25"/>
        <v/>
      </c>
      <c r="H287" s="156" t="str">
        <f>IF(OR($D287="",$E287=""),"",VLOOKUP($AG287,Mag_Req!$A$2:$J$13,5))</f>
        <v/>
      </c>
      <c r="I287" s="287"/>
      <c r="J287" s="166" t="str">
        <f t="shared" si="26"/>
        <v/>
      </c>
      <c r="K287" s="156" t="str">
        <f>IF(OR($D287="",$E287=""),"",VLOOKUP($AG287,Mag_Req!$A$2:$J$13,6))</f>
        <v/>
      </c>
      <c r="L287" s="285"/>
      <c r="M287" s="155" t="str">
        <f t="shared" si="27"/>
        <v/>
      </c>
      <c r="N287" s="156" t="str">
        <f>IF(OR($D287="",$E287=""),"",VLOOKUP($AG287,Mag_Req!$A$2:$J$13,7))</f>
        <v/>
      </c>
      <c r="O287" s="285"/>
      <c r="P287" s="155" t="str">
        <f t="shared" si="28"/>
        <v/>
      </c>
      <c r="Q287" s="156" t="str">
        <f>IF(OR($D287="",$E287=""),"",VLOOKUP($AG287,Mag_Req!$A$2:$J$13,8))</f>
        <v/>
      </c>
      <c r="R287" s="287"/>
      <c r="S287" s="166" t="str">
        <f t="shared" si="29"/>
        <v/>
      </c>
      <c r="T287" s="156" t="str">
        <f>IF(OR($D287="",$E287=""),"",VLOOKUP($AG287,Mag_Req!$A$2:$J$13,9))</f>
        <v/>
      </c>
      <c r="U287" s="157" t="str">
        <f t="shared" ref="U287:U312" si="30">IF($D287="","",$K$6+AE287)</f>
        <v/>
      </c>
      <c r="V287" s="158" t="str">
        <f>IF(OR($D287="",$E287="",GlobalParameters!$C$12=""),"",$AC287)</f>
        <v/>
      </c>
      <c r="W287" s="159"/>
      <c r="X287" s="283"/>
      <c r="Y287" s="283"/>
      <c r="Z287" s="283"/>
      <c r="AA287" s="283"/>
      <c r="AB287" s="283"/>
      <c r="AC287" s="160" t="str">
        <f>IF(OR($D287="",$E287="",$AD287="",GlobalParameters!$C$12=""),"",IF(AND($AG287&gt;=100,$AG287&lt;300),$AD287-VLOOKUP($AG287,Mag_Req!$A$2:$J$13,10),""))</f>
        <v/>
      </c>
      <c r="AD287" s="283"/>
      <c r="AE287" s="283"/>
      <c r="AF287" s="159"/>
      <c r="AG287" s="134" t="e">
        <f>VLOOKUP($D287,Mag_Req!$M$2:$N$5,2)+VLOOKUP($E287,Mag_Req!$O$2:$P$3,2)+VLOOKUP(GlobalParameters!$C$12,Mag_Req!$Q$2:$R$4,2)</f>
        <v>#N/A</v>
      </c>
    </row>
    <row r="288" spans="1:33" x14ac:dyDescent="0.25">
      <c r="A288" s="133"/>
      <c r="B288" s="283"/>
      <c r="C288" s="283"/>
      <c r="D288" s="284"/>
      <c r="E288" s="284"/>
      <c r="F288" s="287"/>
      <c r="G288" s="166" t="str">
        <f t="shared" si="25"/>
        <v/>
      </c>
      <c r="H288" s="156" t="str">
        <f>IF(OR($D288="",$E288=""),"",VLOOKUP($AG288,Mag_Req!$A$2:$J$13,5))</f>
        <v/>
      </c>
      <c r="I288" s="287"/>
      <c r="J288" s="166" t="str">
        <f t="shared" si="26"/>
        <v/>
      </c>
      <c r="K288" s="156" t="str">
        <f>IF(OR($D288="",$E288=""),"",VLOOKUP($AG288,Mag_Req!$A$2:$J$13,6))</f>
        <v/>
      </c>
      <c r="L288" s="285"/>
      <c r="M288" s="155" t="str">
        <f t="shared" si="27"/>
        <v/>
      </c>
      <c r="N288" s="156" t="str">
        <f>IF(OR($D288="",$E288=""),"",VLOOKUP($AG288,Mag_Req!$A$2:$J$13,7))</f>
        <v/>
      </c>
      <c r="O288" s="285"/>
      <c r="P288" s="155" t="str">
        <f t="shared" si="28"/>
        <v/>
      </c>
      <c r="Q288" s="156" t="str">
        <f>IF(OR($D288="",$E288=""),"",VLOOKUP($AG288,Mag_Req!$A$2:$J$13,8))</f>
        <v/>
      </c>
      <c r="R288" s="287"/>
      <c r="S288" s="166" t="str">
        <f t="shared" si="29"/>
        <v/>
      </c>
      <c r="T288" s="156" t="str">
        <f>IF(OR($D288="",$E288=""),"",VLOOKUP($AG288,Mag_Req!$A$2:$J$13,9))</f>
        <v/>
      </c>
      <c r="U288" s="157" t="str">
        <f t="shared" si="30"/>
        <v/>
      </c>
      <c r="V288" s="158" t="str">
        <f>IF(OR($D288="",$E288="",GlobalParameters!$C$12=""),"",$AC288)</f>
        <v/>
      </c>
      <c r="W288" s="159"/>
      <c r="X288" s="283"/>
      <c r="Y288" s="283"/>
      <c r="Z288" s="283"/>
      <c r="AA288" s="283"/>
      <c r="AB288" s="283"/>
      <c r="AC288" s="160" t="str">
        <f>IF(OR($D288="",$E288="",$AD288="",GlobalParameters!$C$12=""),"",IF(AND($AG288&gt;=100,$AG288&lt;300),$AD288-VLOOKUP($AG288,Mag_Req!$A$2:$J$13,10),""))</f>
        <v/>
      </c>
      <c r="AD288" s="283"/>
      <c r="AE288" s="283"/>
      <c r="AF288" s="159"/>
      <c r="AG288" s="134" t="e">
        <f>VLOOKUP($D288,Mag_Req!$M$2:$N$5,2)+VLOOKUP($E288,Mag_Req!$O$2:$P$3,2)+VLOOKUP(GlobalParameters!$C$12,Mag_Req!$Q$2:$R$4,2)</f>
        <v>#N/A</v>
      </c>
    </row>
    <row r="289" spans="1:33" x14ac:dyDescent="0.25">
      <c r="A289" s="133"/>
      <c r="B289" s="283"/>
      <c r="C289" s="283"/>
      <c r="D289" s="284"/>
      <c r="E289" s="284"/>
      <c r="F289" s="287"/>
      <c r="G289" s="166" t="str">
        <f t="shared" si="25"/>
        <v/>
      </c>
      <c r="H289" s="156" t="str">
        <f>IF(OR($D289="",$E289=""),"",VLOOKUP($AG289,Mag_Req!$A$2:$J$13,5))</f>
        <v/>
      </c>
      <c r="I289" s="287"/>
      <c r="J289" s="166" t="str">
        <f t="shared" si="26"/>
        <v/>
      </c>
      <c r="K289" s="156" t="str">
        <f>IF(OR($D289="",$E289=""),"",VLOOKUP($AG289,Mag_Req!$A$2:$J$13,6))</f>
        <v/>
      </c>
      <c r="L289" s="285"/>
      <c r="M289" s="155" t="str">
        <f t="shared" si="27"/>
        <v/>
      </c>
      <c r="N289" s="156" t="str">
        <f>IF(OR($D289="",$E289=""),"",VLOOKUP($AG289,Mag_Req!$A$2:$J$13,7))</f>
        <v/>
      </c>
      <c r="O289" s="285"/>
      <c r="P289" s="155" t="str">
        <f t="shared" si="28"/>
        <v/>
      </c>
      <c r="Q289" s="156" t="str">
        <f>IF(OR($D289="",$E289=""),"",VLOOKUP($AG289,Mag_Req!$A$2:$J$13,8))</f>
        <v/>
      </c>
      <c r="R289" s="287"/>
      <c r="S289" s="166" t="str">
        <f t="shared" si="29"/>
        <v/>
      </c>
      <c r="T289" s="156" t="str">
        <f>IF(OR($D289="",$E289=""),"",VLOOKUP($AG289,Mag_Req!$A$2:$J$13,9))</f>
        <v/>
      </c>
      <c r="U289" s="157" t="str">
        <f t="shared" si="30"/>
        <v/>
      </c>
      <c r="V289" s="158" t="str">
        <f>IF(OR($D289="",$E289="",GlobalParameters!$C$12=""),"",$AC289)</f>
        <v/>
      </c>
      <c r="W289" s="159"/>
      <c r="X289" s="283"/>
      <c r="Y289" s="283"/>
      <c r="Z289" s="283"/>
      <c r="AA289" s="283"/>
      <c r="AB289" s="283"/>
      <c r="AC289" s="160" t="str">
        <f>IF(OR($D289="",$E289="",$AD289="",GlobalParameters!$C$12=""),"",IF(AND($AG289&gt;=100,$AG289&lt;300),$AD289-VLOOKUP($AG289,Mag_Req!$A$2:$J$13,10),""))</f>
        <v/>
      </c>
      <c r="AD289" s="283"/>
      <c r="AE289" s="283"/>
      <c r="AF289" s="159"/>
      <c r="AG289" s="134" t="e">
        <f>VLOOKUP($D289,Mag_Req!$M$2:$N$5,2)+VLOOKUP($E289,Mag_Req!$O$2:$P$3,2)+VLOOKUP(GlobalParameters!$C$12,Mag_Req!$Q$2:$R$4,2)</f>
        <v>#N/A</v>
      </c>
    </row>
    <row r="290" spans="1:33" x14ac:dyDescent="0.25">
      <c r="A290" s="133"/>
      <c r="B290" s="283"/>
      <c r="C290" s="283"/>
      <c r="D290" s="284"/>
      <c r="E290" s="284"/>
      <c r="F290" s="287"/>
      <c r="G290" s="166" t="str">
        <f t="shared" si="25"/>
        <v/>
      </c>
      <c r="H290" s="156" t="str">
        <f>IF(OR($D290="",$E290=""),"",VLOOKUP($AG290,Mag_Req!$A$2:$J$13,5))</f>
        <v/>
      </c>
      <c r="I290" s="287"/>
      <c r="J290" s="166" t="str">
        <f t="shared" si="26"/>
        <v/>
      </c>
      <c r="K290" s="156" t="str">
        <f>IF(OR($D290="",$E290=""),"",VLOOKUP($AG290,Mag_Req!$A$2:$J$13,6))</f>
        <v/>
      </c>
      <c r="L290" s="285"/>
      <c r="M290" s="155" t="str">
        <f t="shared" si="27"/>
        <v/>
      </c>
      <c r="N290" s="156" t="str">
        <f>IF(OR($D290="",$E290=""),"",VLOOKUP($AG290,Mag_Req!$A$2:$J$13,7))</f>
        <v/>
      </c>
      <c r="O290" s="285"/>
      <c r="P290" s="155" t="str">
        <f t="shared" si="28"/>
        <v/>
      </c>
      <c r="Q290" s="156" t="str">
        <f>IF(OR($D290="",$E290=""),"",VLOOKUP($AG290,Mag_Req!$A$2:$J$13,8))</f>
        <v/>
      </c>
      <c r="R290" s="287"/>
      <c r="S290" s="166" t="str">
        <f t="shared" si="29"/>
        <v/>
      </c>
      <c r="T290" s="156" t="str">
        <f>IF(OR($D290="",$E290=""),"",VLOOKUP($AG290,Mag_Req!$A$2:$J$13,9))</f>
        <v/>
      </c>
      <c r="U290" s="157" t="str">
        <f t="shared" si="30"/>
        <v/>
      </c>
      <c r="V290" s="158" t="str">
        <f>IF(OR($D290="",$E290="",GlobalParameters!$C$12=""),"",$AC290)</f>
        <v/>
      </c>
      <c r="W290" s="159"/>
      <c r="X290" s="283"/>
      <c r="Y290" s="283"/>
      <c r="Z290" s="283"/>
      <c r="AA290" s="283"/>
      <c r="AB290" s="283"/>
      <c r="AC290" s="160" t="str">
        <f>IF(OR($D290="",$E290="",$AD290="",GlobalParameters!$C$12=""),"",IF(AND($AG290&gt;=100,$AG290&lt;300),$AD290-VLOOKUP($AG290,Mag_Req!$A$2:$J$13,10),""))</f>
        <v/>
      </c>
      <c r="AD290" s="283"/>
      <c r="AE290" s="283"/>
      <c r="AF290" s="159"/>
      <c r="AG290" s="134" t="e">
        <f>VLOOKUP($D290,Mag_Req!$M$2:$N$5,2)+VLOOKUP($E290,Mag_Req!$O$2:$P$3,2)+VLOOKUP(GlobalParameters!$C$12,Mag_Req!$Q$2:$R$4,2)</f>
        <v>#N/A</v>
      </c>
    </row>
    <row r="291" spans="1:33" x14ac:dyDescent="0.25">
      <c r="A291" s="133"/>
      <c r="B291" s="283"/>
      <c r="C291" s="283"/>
      <c r="D291" s="284"/>
      <c r="E291" s="284"/>
      <c r="F291" s="287"/>
      <c r="G291" s="166" t="str">
        <f t="shared" si="25"/>
        <v/>
      </c>
      <c r="H291" s="156" t="str">
        <f>IF(OR($D291="",$E291=""),"",VLOOKUP($AG291,Mag_Req!$A$2:$J$13,5))</f>
        <v/>
      </c>
      <c r="I291" s="287"/>
      <c r="J291" s="166" t="str">
        <f t="shared" si="26"/>
        <v/>
      </c>
      <c r="K291" s="156" t="str">
        <f>IF(OR($D291="",$E291=""),"",VLOOKUP($AG291,Mag_Req!$A$2:$J$13,6))</f>
        <v/>
      </c>
      <c r="L291" s="285"/>
      <c r="M291" s="155" t="str">
        <f t="shared" si="27"/>
        <v/>
      </c>
      <c r="N291" s="156" t="str">
        <f>IF(OR($D291="",$E291=""),"",VLOOKUP($AG291,Mag_Req!$A$2:$J$13,7))</f>
        <v/>
      </c>
      <c r="O291" s="285"/>
      <c r="P291" s="155" t="str">
        <f t="shared" si="28"/>
        <v/>
      </c>
      <c r="Q291" s="156" t="str">
        <f>IF(OR($D291="",$E291=""),"",VLOOKUP($AG291,Mag_Req!$A$2:$J$13,8))</f>
        <v/>
      </c>
      <c r="R291" s="287"/>
      <c r="S291" s="166" t="str">
        <f t="shared" si="29"/>
        <v/>
      </c>
      <c r="T291" s="156" t="str">
        <f>IF(OR($D291="",$E291=""),"",VLOOKUP($AG291,Mag_Req!$A$2:$J$13,9))</f>
        <v/>
      </c>
      <c r="U291" s="157" t="str">
        <f t="shared" si="30"/>
        <v/>
      </c>
      <c r="V291" s="158" t="str">
        <f>IF(OR($D291="",$E291="",GlobalParameters!$C$12=""),"",$AC291)</f>
        <v/>
      </c>
      <c r="W291" s="159"/>
      <c r="X291" s="283"/>
      <c r="Y291" s="283"/>
      <c r="Z291" s="283"/>
      <c r="AA291" s="283"/>
      <c r="AB291" s="283"/>
      <c r="AC291" s="160" t="str">
        <f>IF(OR($D291="",$E291="",$AD291="",GlobalParameters!$C$12=""),"",IF(AND($AG291&gt;=100,$AG291&lt;300),$AD291-VLOOKUP($AG291,Mag_Req!$A$2:$J$13,10),""))</f>
        <v/>
      </c>
      <c r="AD291" s="283"/>
      <c r="AE291" s="283"/>
      <c r="AF291" s="159"/>
      <c r="AG291" s="134" t="e">
        <f>VLOOKUP($D291,Mag_Req!$M$2:$N$5,2)+VLOOKUP($E291,Mag_Req!$O$2:$P$3,2)+VLOOKUP(GlobalParameters!$C$12,Mag_Req!$Q$2:$R$4,2)</f>
        <v>#N/A</v>
      </c>
    </row>
    <row r="292" spans="1:33" x14ac:dyDescent="0.25">
      <c r="A292" s="133"/>
      <c r="B292" s="283"/>
      <c r="C292" s="283"/>
      <c r="D292" s="284"/>
      <c r="E292" s="284"/>
      <c r="F292" s="287"/>
      <c r="G292" s="166" t="str">
        <f t="shared" si="25"/>
        <v/>
      </c>
      <c r="H292" s="156" t="str">
        <f>IF(OR($D292="",$E292=""),"",VLOOKUP($AG292,Mag_Req!$A$2:$J$13,5))</f>
        <v/>
      </c>
      <c r="I292" s="287"/>
      <c r="J292" s="166" t="str">
        <f t="shared" si="26"/>
        <v/>
      </c>
      <c r="K292" s="156" t="str">
        <f>IF(OR($D292="",$E292=""),"",VLOOKUP($AG292,Mag_Req!$A$2:$J$13,6))</f>
        <v/>
      </c>
      <c r="L292" s="285"/>
      <c r="M292" s="155" t="str">
        <f t="shared" si="27"/>
        <v/>
      </c>
      <c r="N292" s="156" t="str">
        <f>IF(OR($D292="",$E292=""),"",VLOOKUP($AG292,Mag_Req!$A$2:$J$13,7))</f>
        <v/>
      </c>
      <c r="O292" s="285"/>
      <c r="P292" s="155" t="str">
        <f t="shared" si="28"/>
        <v/>
      </c>
      <c r="Q292" s="156" t="str">
        <f>IF(OR($D292="",$E292=""),"",VLOOKUP($AG292,Mag_Req!$A$2:$J$13,8))</f>
        <v/>
      </c>
      <c r="R292" s="287"/>
      <c r="S292" s="166" t="str">
        <f t="shared" si="29"/>
        <v/>
      </c>
      <c r="T292" s="156" t="str">
        <f>IF(OR($D292="",$E292=""),"",VLOOKUP($AG292,Mag_Req!$A$2:$J$13,9))</f>
        <v/>
      </c>
      <c r="U292" s="157" t="str">
        <f t="shared" si="30"/>
        <v/>
      </c>
      <c r="V292" s="158" t="str">
        <f>IF(OR($D292="",$E292="",GlobalParameters!$C$12=""),"",$AC292)</f>
        <v/>
      </c>
      <c r="W292" s="159"/>
      <c r="X292" s="283"/>
      <c r="Y292" s="283"/>
      <c r="Z292" s="283"/>
      <c r="AA292" s="283"/>
      <c r="AB292" s="283"/>
      <c r="AC292" s="160" t="str">
        <f>IF(OR($D292="",$E292="",$AD292="",GlobalParameters!$C$12=""),"",IF(AND($AG292&gt;=100,$AG292&lt;300),$AD292-VLOOKUP($AG292,Mag_Req!$A$2:$J$13,10),""))</f>
        <v/>
      </c>
      <c r="AD292" s="283"/>
      <c r="AE292" s="283"/>
      <c r="AF292" s="159"/>
      <c r="AG292" s="134" t="e">
        <f>VLOOKUP($D292,Mag_Req!$M$2:$N$5,2)+VLOOKUP($E292,Mag_Req!$O$2:$P$3,2)+VLOOKUP(GlobalParameters!$C$12,Mag_Req!$Q$2:$R$4,2)</f>
        <v>#N/A</v>
      </c>
    </row>
    <row r="293" spans="1:33" x14ac:dyDescent="0.25">
      <c r="A293" s="133"/>
      <c r="B293" s="283"/>
      <c r="C293" s="283"/>
      <c r="D293" s="284"/>
      <c r="E293" s="284"/>
      <c r="F293" s="287"/>
      <c r="G293" s="166" t="str">
        <f t="shared" si="25"/>
        <v/>
      </c>
      <c r="H293" s="156" t="str">
        <f>IF(OR($D293="",$E293=""),"",VLOOKUP($AG293,Mag_Req!$A$2:$J$13,5))</f>
        <v/>
      </c>
      <c r="I293" s="287"/>
      <c r="J293" s="166" t="str">
        <f t="shared" si="26"/>
        <v/>
      </c>
      <c r="K293" s="156" t="str">
        <f>IF(OR($D293="",$E293=""),"",VLOOKUP($AG293,Mag_Req!$A$2:$J$13,6))</f>
        <v/>
      </c>
      <c r="L293" s="285"/>
      <c r="M293" s="155" t="str">
        <f t="shared" si="27"/>
        <v/>
      </c>
      <c r="N293" s="156" t="str">
        <f>IF(OR($D293="",$E293=""),"",VLOOKUP($AG293,Mag_Req!$A$2:$J$13,7))</f>
        <v/>
      </c>
      <c r="O293" s="285"/>
      <c r="P293" s="155" t="str">
        <f t="shared" si="28"/>
        <v/>
      </c>
      <c r="Q293" s="156" t="str">
        <f>IF(OR($D293="",$E293=""),"",VLOOKUP($AG293,Mag_Req!$A$2:$J$13,8))</f>
        <v/>
      </c>
      <c r="R293" s="287"/>
      <c r="S293" s="166" t="str">
        <f t="shared" si="29"/>
        <v/>
      </c>
      <c r="T293" s="156" t="str">
        <f>IF(OR($D293="",$E293=""),"",VLOOKUP($AG293,Mag_Req!$A$2:$J$13,9))</f>
        <v/>
      </c>
      <c r="U293" s="157" t="str">
        <f t="shared" si="30"/>
        <v/>
      </c>
      <c r="V293" s="158" t="str">
        <f>IF(OR($D293="",$E293="",GlobalParameters!$C$12=""),"",$AC293)</f>
        <v/>
      </c>
      <c r="W293" s="159"/>
      <c r="X293" s="283"/>
      <c r="Y293" s="283"/>
      <c r="Z293" s="283"/>
      <c r="AA293" s="283"/>
      <c r="AB293" s="283"/>
      <c r="AC293" s="160" t="str">
        <f>IF(OR($D293="",$E293="",$AD293="",GlobalParameters!$C$12=""),"",IF(AND($AG293&gt;=100,$AG293&lt;300),$AD293-VLOOKUP($AG293,Mag_Req!$A$2:$J$13,10),""))</f>
        <v/>
      </c>
      <c r="AD293" s="283"/>
      <c r="AE293" s="283"/>
      <c r="AF293" s="159"/>
      <c r="AG293" s="134" t="e">
        <f>VLOOKUP($D293,Mag_Req!$M$2:$N$5,2)+VLOOKUP($E293,Mag_Req!$O$2:$P$3,2)+VLOOKUP(GlobalParameters!$C$12,Mag_Req!$Q$2:$R$4,2)</f>
        <v>#N/A</v>
      </c>
    </row>
    <row r="294" spans="1:33" x14ac:dyDescent="0.25">
      <c r="A294" s="133"/>
      <c r="B294" s="283"/>
      <c r="C294" s="283"/>
      <c r="D294" s="284"/>
      <c r="E294" s="284"/>
      <c r="F294" s="287"/>
      <c r="G294" s="166" t="str">
        <f t="shared" si="25"/>
        <v/>
      </c>
      <c r="H294" s="156" t="str">
        <f>IF(OR($D294="",$E294=""),"",VLOOKUP($AG294,Mag_Req!$A$2:$J$13,5))</f>
        <v/>
      </c>
      <c r="I294" s="287"/>
      <c r="J294" s="166" t="str">
        <f t="shared" si="26"/>
        <v/>
      </c>
      <c r="K294" s="156" t="str">
        <f>IF(OR($D294="",$E294=""),"",VLOOKUP($AG294,Mag_Req!$A$2:$J$13,6))</f>
        <v/>
      </c>
      <c r="L294" s="285"/>
      <c r="M294" s="155" t="str">
        <f t="shared" si="27"/>
        <v/>
      </c>
      <c r="N294" s="156" t="str">
        <f>IF(OR($D294="",$E294=""),"",VLOOKUP($AG294,Mag_Req!$A$2:$J$13,7))</f>
        <v/>
      </c>
      <c r="O294" s="285"/>
      <c r="P294" s="155" t="str">
        <f t="shared" si="28"/>
        <v/>
      </c>
      <c r="Q294" s="156" t="str">
        <f>IF(OR($D294="",$E294=""),"",VLOOKUP($AG294,Mag_Req!$A$2:$J$13,8))</f>
        <v/>
      </c>
      <c r="R294" s="287"/>
      <c r="S294" s="166" t="str">
        <f t="shared" si="29"/>
        <v/>
      </c>
      <c r="T294" s="156" t="str">
        <f>IF(OR($D294="",$E294=""),"",VLOOKUP($AG294,Mag_Req!$A$2:$J$13,9))</f>
        <v/>
      </c>
      <c r="U294" s="157" t="str">
        <f t="shared" si="30"/>
        <v/>
      </c>
      <c r="V294" s="158" t="str">
        <f>IF(OR($D294="",$E294="",GlobalParameters!$C$12=""),"",$AC294)</f>
        <v/>
      </c>
      <c r="W294" s="159"/>
      <c r="X294" s="283"/>
      <c r="Y294" s="283"/>
      <c r="Z294" s="283"/>
      <c r="AA294" s="283"/>
      <c r="AB294" s="283"/>
      <c r="AC294" s="160" t="str">
        <f>IF(OR($D294="",$E294="",$AD294="",GlobalParameters!$C$12=""),"",IF(AND($AG294&gt;=100,$AG294&lt;300),$AD294-VLOOKUP($AG294,Mag_Req!$A$2:$J$13,10),""))</f>
        <v/>
      </c>
      <c r="AD294" s="283"/>
      <c r="AE294" s="283"/>
      <c r="AF294" s="159"/>
      <c r="AG294" s="134" t="e">
        <f>VLOOKUP($D294,Mag_Req!$M$2:$N$5,2)+VLOOKUP($E294,Mag_Req!$O$2:$P$3,2)+VLOOKUP(GlobalParameters!$C$12,Mag_Req!$Q$2:$R$4,2)</f>
        <v>#N/A</v>
      </c>
    </row>
    <row r="295" spans="1:33" x14ac:dyDescent="0.25">
      <c r="A295" s="133"/>
      <c r="B295" s="283"/>
      <c r="C295" s="283"/>
      <c r="D295" s="284"/>
      <c r="E295" s="284"/>
      <c r="F295" s="287"/>
      <c r="G295" s="166" t="str">
        <f t="shared" si="25"/>
        <v/>
      </c>
      <c r="H295" s="156" t="str">
        <f>IF(OR($D295="",$E295=""),"",VLOOKUP($AG295,Mag_Req!$A$2:$J$13,5))</f>
        <v/>
      </c>
      <c r="I295" s="287"/>
      <c r="J295" s="166" t="str">
        <f t="shared" si="26"/>
        <v/>
      </c>
      <c r="K295" s="156" t="str">
        <f>IF(OR($D295="",$E295=""),"",VLOOKUP($AG295,Mag_Req!$A$2:$J$13,6))</f>
        <v/>
      </c>
      <c r="L295" s="285"/>
      <c r="M295" s="155" t="str">
        <f t="shared" si="27"/>
        <v/>
      </c>
      <c r="N295" s="156" t="str">
        <f>IF(OR($D295="",$E295=""),"",VLOOKUP($AG295,Mag_Req!$A$2:$J$13,7))</f>
        <v/>
      </c>
      <c r="O295" s="285"/>
      <c r="P295" s="155" t="str">
        <f t="shared" si="28"/>
        <v/>
      </c>
      <c r="Q295" s="156" t="str">
        <f>IF(OR($D295="",$E295=""),"",VLOOKUP($AG295,Mag_Req!$A$2:$J$13,8))</f>
        <v/>
      </c>
      <c r="R295" s="287"/>
      <c r="S295" s="166" t="str">
        <f t="shared" si="29"/>
        <v/>
      </c>
      <c r="T295" s="156" t="str">
        <f>IF(OR($D295="",$E295=""),"",VLOOKUP($AG295,Mag_Req!$A$2:$J$13,9))</f>
        <v/>
      </c>
      <c r="U295" s="157" t="str">
        <f t="shared" si="30"/>
        <v/>
      </c>
      <c r="V295" s="158" t="str">
        <f>IF(OR($D295="",$E295="",GlobalParameters!$C$12=""),"",$AC295)</f>
        <v/>
      </c>
      <c r="W295" s="159"/>
      <c r="X295" s="283"/>
      <c r="Y295" s="283"/>
      <c r="Z295" s="283"/>
      <c r="AA295" s="283"/>
      <c r="AB295" s="283"/>
      <c r="AC295" s="160" t="str">
        <f>IF(OR($D295="",$E295="",$AD295="",GlobalParameters!$C$12=""),"",IF(AND($AG295&gt;=100,$AG295&lt;300),$AD295-VLOOKUP($AG295,Mag_Req!$A$2:$J$13,10),""))</f>
        <v/>
      </c>
      <c r="AD295" s="283"/>
      <c r="AE295" s="283"/>
      <c r="AF295" s="159"/>
      <c r="AG295" s="134" t="e">
        <f>VLOOKUP($D295,Mag_Req!$M$2:$N$5,2)+VLOOKUP($E295,Mag_Req!$O$2:$P$3,2)+VLOOKUP(GlobalParameters!$C$12,Mag_Req!$Q$2:$R$4,2)</f>
        <v>#N/A</v>
      </c>
    </row>
    <row r="296" spans="1:33" x14ac:dyDescent="0.25">
      <c r="A296" s="133"/>
      <c r="B296" s="283"/>
      <c r="C296" s="283"/>
      <c r="D296" s="284"/>
      <c r="E296" s="284"/>
      <c r="F296" s="287"/>
      <c r="G296" s="166" t="str">
        <f t="shared" si="25"/>
        <v/>
      </c>
      <c r="H296" s="156" t="str">
        <f>IF(OR($D296="",$E296=""),"",VLOOKUP($AG296,Mag_Req!$A$2:$J$13,5))</f>
        <v/>
      </c>
      <c r="I296" s="287"/>
      <c r="J296" s="166" t="str">
        <f t="shared" si="26"/>
        <v/>
      </c>
      <c r="K296" s="156" t="str">
        <f>IF(OR($D296="",$E296=""),"",VLOOKUP($AG296,Mag_Req!$A$2:$J$13,6))</f>
        <v/>
      </c>
      <c r="L296" s="285"/>
      <c r="M296" s="155" t="str">
        <f t="shared" si="27"/>
        <v/>
      </c>
      <c r="N296" s="156" t="str">
        <f>IF(OR($D296="",$E296=""),"",VLOOKUP($AG296,Mag_Req!$A$2:$J$13,7))</f>
        <v/>
      </c>
      <c r="O296" s="285"/>
      <c r="P296" s="155" t="str">
        <f t="shared" si="28"/>
        <v/>
      </c>
      <c r="Q296" s="156" t="str">
        <f>IF(OR($D296="",$E296=""),"",VLOOKUP($AG296,Mag_Req!$A$2:$J$13,8))</f>
        <v/>
      </c>
      <c r="R296" s="287"/>
      <c r="S296" s="166" t="str">
        <f t="shared" si="29"/>
        <v/>
      </c>
      <c r="T296" s="156" t="str">
        <f>IF(OR($D296="",$E296=""),"",VLOOKUP($AG296,Mag_Req!$A$2:$J$13,9))</f>
        <v/>
      </c>
      <c r="U296" s="157" t="str">
        <f t="shared" si="30"/>
        <v/>
      </c>
      <c r="V296" s="158" t="str">
        <f>IF(OR($D296="",$E296="",GlobalParameters!$C$12=""),"",$AC296)</f>
        <v/>
      </c>
      <c r="W296" s="159"/>
      <c r="X296" s="283"/>
      <c r="Y296" s="283"/>
      <c r="Z296" s="283"/>
      <c r="AA296" s="283"/>
      <c r="AB296" s="283"/>
      <c r="AC296" s="160" t="str">
        <f>IF(OR($D296="",$E296="",$AD296="",GlobalParameters!$C$12=""),"",IF(AND($AG296&gt;=100,$AG296&lt;300),$AD296-VLOOKUP($AG296,Mag_Req!$A$2:$J$13,10),""))</f>
        <v/>
      </c>
      <c r="AD296" s="283"/>
      <c r="AE296" s="283"/>
      <c r="AF296" s="159"/>
      <c r="AG296" s="134" t="e">
        <f>VLOOKUP($D296,Mag_Req!$M$2:$N$5,2)+VLOOKUP($E296,Mag_Req!$O$2:$P$3,2)+VLOOKUP(GlobalParameters!$C$12,Mag_Req!$Q$2:$R$4,2)</f>
        <v>#N/A</v>
      </c>
    </row>
    <row r="297" spans="1:33" x14ac:dyDescent="0.25">
      <c r="A297" s="133"/>
      <c r="B297" s="283"/>
      <c r="C297" s="283"/>
      <c r="D297" s="284"/>
      <c r="E297" s="284"/>
      <c r="F297" s="287"/>
      <c r="G297" s="166" t="str">
        <f t="shared" si="25"/>
        <v/>
      </c>
      <c r="H297" s="156" t="str">
        <f>IF(OR($D297="",$E297=""),"",VLOOKUP($AG297,Mag_Req!$A$2:$J$13,5))</f>
        <v/>
      </c>
      <c r="I297" s="287"/>
      <c r="J297" s="166" t="str">
        <f t="shared" si="26"/>
        <v/>
      </c>
      <c r="K297" s="156" t="str">
        <f>IF(OR($D297="",$E297=""),"",VLOOKUP($AG297,Mag_Req!$A$2:$J$13,6))</f>
        <v/>
      </c>
      <c r="L297" s="285"/>
      <c r="M297" s="155" t="str">
        <f t="shared" si="27"/>
        <v/>
      </c>
      <c r="N297" s="156" t="str">
        <f>IF(OR($D297="",$E297=""),"",VLOOKUP($AG297,Mag_Req!$A$2:$J$13,7))</f>
        <v/>
      </c>
      <c r="O297" s="285"/>
      <c r="P297" s="155" t="str">
        <f t="shared" si="28"/>
        <v/>
      </c>
      <c r="Q297" s="156" t="str">
        <f>IF(OR($D297="",$E297=""),"",VLOOKUP($AG297,Mag_Req!$A$2:$J$13,8))</f>
        <v/>
      </c>
      <c r="R297" s="287"/>
      <c r="S297" s="166" t="str">
        <f t="shared" si="29"/>
        <v/>
      </c>
      <c r="T297" s="156" t="str">
        <f>IF(OR($D297="",$E297=""),"",VLOOKUP($AG297,Mag_Req!$A$2:$J$13,9))</f>
        <v/>
      </c>
      <c r="U297" s="157" t="str">
        <f t="shared" si="30"/>
        <v/>
      </c>
      <c r="V297" s="158" t="str">
        <f>IF(OR($D297="",$E297="",GlobalParameters!$C$12=""),"",$AC297)</f>
        <v/>
      </c>
      <c r="W297" s="159"/>
      <c r="X297" s="283"/>
      <c r="Y297" s="283"/>
      <c r="Z297" s="283"/>
      <c r="AA297" s="283"/>
      <c r="AB297" s="283"/>
      <c r="AC297" s="160" t="str">
        <f>IF(OR($D297="",$E297="",$AD297="",GlobalParameters!$C$12=""),"",IF(AND($AG297&gt;=100,$AG297&lt;300),$AD297-VLOOKUP($AG297,Mag_Req!$A$2:$J$13,10),""))</f>
        <v/>
      </c>
      <c r="AD297" s="283"/>
      <c r="AE297" s="283"/>
      <c r="AF297" s="159"/>
      <c r="AG297" s="134" t="e">
        <f>VLOOKUP($D297,Mag_Req!$M$2:$N$5,2)+VLOOKUP($E297,Mag_Req!$O$2:$P$3,2)+VLOOKUP(GlobalParameters!$C$12,Mag_Req!$Q$2:$R$4,2)</f>
        <v>#N/A</v>
      </c>
    </row>
    <row r="298" spans="1:33" x14ac:dyDescent="0.25">
      <c r="A298" s="133"/>
      <c r="B298" s="283"/>
      <c r="C298" s="283"/>
      <c r="D298" s="284"/>
      <c r="E298" s="284"/>
      <c r="F298" s="287"/>
      <c r="G298" s="166" t="str">
        <f t="shared" si="25"/>
        <v/>
      </c>
      <c r="H298" s="156" t="str">
        <f>IF(OR($D298="",$E298=""),"",VLOOKUP($AG298,Mag_Req!$A$2:$J$13,5))</f>
        <v/>
      </c>
      <c r="I298" s="287"/>
      <c r="J298" s="166" t="str">
        <f t="shared" si="26"/>
        <v/>
      </c>
      <c r="K298" s="156" t="str">
        <f>IF(OR($D298="",$E298=""),"",VLOOKUP($AG298,Mag_Req!$A$2:$J$13,6))</f>
        <v/>
      </c>
      <c r="L298" s="285"/>
      <c r="M298" s="155" t="str">
        <f t="shared" si="27"/>
        <v/>
      </c>
      <c r="N298" s="156" t="str">
        <f>IF(OR($D298="",$E298=""),"",VLOOKUP($AG298,Mag_Req!$A$2:$J$13,7))</f>
        <v/>
      </c>
      <c r="O298" s="285"/>
      <c r="P298" s="155" t="str">
        <f t="shared" si="28"/>
        <v/>
      </c>
      <c r="Q298" s="156" t="str">
        <f>IF(OR($D298="",$E298=""),"",VLOOKUP($AG298,Mag_Req!$A$2:$J$13,8))</f>
        <v/>
      </c>
      <c r="R298" s="287"/>
      <c r="S298" s="166" t="str">
        <f t="shared" si="29"/>
        <v/>
      </c>
      <c r="T298" s="156" t="str">
        <f>IF(OR($D298="",$E298=""),"",VLOOKUP($AG298,Mag_Req!$A$2:$J$13,9))</f>
        <v/>
      </c>
      <c r="U298" s="157" t="str">
        <f t="shared" si="30"/>
        <v/>
      </c>
      <c r="V298" s="158" t="str">
        <f>IF(OR($D298="",$E298="",GlobalParameters!$C$12=""),"",$AC298)</f>
        <v/>
      </c>
      <c r="W298" s="159"/>
      <c r="X298" s="283"/>
      <c r="Y298" s="283"/>
      <c r="Z298" s="283"/>
      <c r="AA298" s="283"/>
      <c r="AB298" s="283"/>
      <c r="AC298" s="160" t="str">
        <f>IF(OR($D298="",$E298="",$AD298="",GlobalParameters!$C$12=""),"",IF(AND($AG298&gt;=100,$AG298&lt;300),$AD298-VLOOKUP($AG298,Mag_Req!$A$2:$J$13,10),""))</f>
        <v/>
      </c>
      <c r="AD298" s="283"/>
      <c r="AE298" s="283"/>
      <c r="AF298" s="159"/>
      <c r="AG298" s="134" t="e">
        <f>VLOOKUP($D298,Mag_Req!$M$2:$N$5,2)+VLOOKUP($E298,Mag_Req!$O$2:$P$3,2)+VLOOKUP(GlobalParameters!$C$12,Mag_Req!$Q$2:$R$4,2)</f>
        <v>#N/A</v>
      </c>
    </row>
    <row r="299" spans="1:33" x14ac:dyDescent="0.25">
      <c r="A299" s="133"/>
      <c r="B299" s="283"/>
      <c r="C299" s="283"/>
      <c r="D299" s="284"/>
      <c r="E299" s="284"/>
      <c r="F299" s="287"/>
      <c r="G299" s="166" t="str">
        <f t="shared" si="25"/>
        <v/>
      </c>
      <c r="H299" s="156" t="str">
        <f>IF(OR($D299="",$E299=""),"",VLOOKUP($AG299,Mag_Req!$A$2:$J$13,5))</f>
        <v/>
      </c>
      <c r="I299" s="287"/>
      <c r="J299" s="166" t="str">
        <f t="shared" si="26"/>
        <v/>
      </c>
      <c r="K299" s="156" t="str">
        <f>IF(OR($D299="",$E299=""),"",VLOOKUP($AG299,Mag_Req!$A$2:$J$13,6))</f>
        <v/>
      </c>
      <c r="L299" s="285"/>
      <c r="M299" s="155" t="str">
        <f t="shared" si="27"/>
        <v/>
      </c>
      <c r="N299" s="156" t="str">
        <f>IF(OR($D299="",$E299=""),"",VLOOKUP($AG299,Mag_Req!$A$2:$J$13,7))</f>
        <v/>
      </c>
      <c r="O299" s="285"/>
      <c r="P299" s="155" t="str">
        <f t="shared" si="28"/>
        <v/>
      </c>
      <c r="Q299" s="156" t="str">
        <f>IF(OR($D299="",$E299=""),"",VLOOKUP($AG299,Mag_Req!$A$2:$J$13,8))</f>
        <v/>
      </c>
      <c r="R299" s="287"/>
      <c r="S299" s="166" t="str">
        <f t="shared" si="29"/>
        <v/>
      </c>
      <c r="T299" s="156" t="str">
        <f>IF(OR($D299="",$E299=""),"",VLOOKUP($AG299,Mag_Req!$A$2:$J$13,9))</f>
        <v/>
      </c>
      <c r="U299" s="157" t="str">
        <f t="shared" si="30"/>
        <v/>
      </c>
      <c r="V299" s="158" t="str">
        <f>IF(OR($D299="",$E299="",GlobalParameters!$C$12=""),"",$AC299)</f>
        <v/>
      </c>
      <c r="W299" s="159"/>
      <c r="X299" s="283"/>
      <c r="Y299" s="283"/>
      <c r="Z299" s="283"/>
      <c r="AA299" s="283"/>
      <c r="AB299" s="283"/>
      <c r="AC299" s="160" t="str">
        <f>IF(OR($D299="",$E299="",$AD299="",GlobalParameters!$C$12=""),"",IF(AND($AG299&gt;=100,$AG299&lt;300),$AD299-VLOOKUP($AG299,Mag_Req!$A$2:$J$13,10),""))</f>
        <v/>
      </c>
      <c r="AD299" s="283"/>
      <c r="AE299" s="283"/>
      <c r="AF299" s="159"/>
      <c r="AG299" s="134" t="e">
        <f>VLOOKUP($D299,Mag_Req!$M$2:$N$5,2)+VLOOKUP($E299,Mag_Req!$O$2:$P$3,2)+VLOOKUP(GlobalParameters!$C$12,Mag_Req!$Q$2:$R$4,2)</f>
        <v>#N/A</v>
      </c>
    </row>
    <row r="300" spans="1:33" x14ac:dyDescent="0.25">
      <c r="A300" s="133"/>
      <c r="B300" s="283"/>
      <c r="C300" s="283"/>
      <c r="D300" s="284"/>
      <c r="E300" s="284"/>
      <c r="F300" s="287"/>
      <c r="G300" s="166" t="str">
        <f t="shared" si="25"/>
        <v/>
      </c>
      <c r="H300" s="156" t="str">
        <f>IF(OR($D300="",$E300=""),"",VLOOKUP($AG300,Mag_Req!$A$2:$J$13,5))</f>
        <v/>
      </c>
      <c r="I300" s="287"/>
      <c r="J300" s="166" t="str">
        <f t="shared" si="26"/>
        <v/>
      </c>
      <c r="K300" s="156" t="str">
        <f>IF(OR($D300="",$E300=""),"",VLOOKUP($AG300,Mag_Req!$A$2:$J$13,6))</f>
        <v/>
      </c>
      <c r="L300" s="285"/>
      <c r="M300" s="155" t="str">
        <f t="shared" si="27"/>
        <v/>
      </c>
      <c r="N300" s="156" t="str">
        <f>IF(OR($D300="",$E300=""),"",VLOOKUP($AG300,Mag_Req!$A$2:$J$13,7))</f>
        <v/>
      </c>
      <c r="O300" s="285"/>
      <c r="P300" s="155" t="str">
        <f t="shared" si="28"/>
        <v/>
      </c>
      <c r="Q300" s="156" t="str">
        <f>IF(OR($D300="",$E300=""),"",VLOOKUP($AG300,Mag_Req!$A$2:$J$13,8))</f>
        <v/>
      </c>
      <c r="R300" s="287"/>
      <c r="S300" s="166" t="str">
        <f t="shared" si="29"/>
        <v/>
      </c>
      <c r="T300" s="156" t="str">
        <f>IF(OR($D300="",$E300=""),"",VLOOKUP($AG300,Mag_Req!$A$2:$J$13,9))</f>
        <v/>
      </c>
      <c r="U300" s="157" t="str">
        <f t="shared" si="30"/>
        <v/>
      </c>
      <c r="V300" s="158" t="str">
        <f>IF(OR($D300="",$E300="",GlobalParameters!$C$12=""),"",$AC300)</f>
        <v/>
      </c>
      <c r="W300" s="159"/>
      <c r="X300" s="283"/>
      <c r="Y300" s="283"/>
      <c r="Z300" s="283"/>
      <c r="AA300" s="283"/>
      <c r="AB300" s="283"/>
      <c r="AC300" s="160" t="str">
        <f>IF(OR($D300="",$E300="",$AD300="",GlobalParameters!$C$12=""),"",IF(AND($AG300&gt;=100,$AG300&lt;300),$AD300-VLOOKUP($AG300,Mag_Req!$A$2:$J$13,10),""))</f>
        <v/>
      </c>
      <c r="AD300" s="283"/>
      <c r="AE300" s="283"/>
      <c r="AF300" s="159"/>
      <c r="AG300" s="134" t="e">
        <f>VLOOKUP($D300,Mag_Req!$M$2:$N$5,2)+VLOOKUP($E300,Mag_Req!$O$2:$P$3,2)+VLOOKUP(GlobalParameters!$C$12,Mag_Req!$Q$2:$R$4,2)</f>
        <v>#N/A</v>
      </c>
    </row>
    <row r="301" spans="1:33" x14ac:dyDescent="0.25">
      <c r="A301" s="133"/>
      <c r="B301" s="283"/>
      <c r="C301" s="283"/>
      <c r="D301" s="284"/>
      <c r="E301" s="284"/>
      <c r="F301" s="287"/>
      <c r="G301" s="166" t="str">
        <f t="shared" si="25"/>
        <v/>
      </c>
      <c r="H301" s="156" t="str">
        <f>IF(OR($D301="",$E301=""),"",VLOOKUP($AG301,Mag_Req!$A$2:$J$13,5))</f>
        <v/>
      </c>
      <c r="I301" s="287"/>
      <c r="J301" s="166" t="str">
        <f t="shared" si="26"/>
        <v/>
      </c>
      <c r="K301" s="156" t="str">
        <f>IF(OR($D301="",$E301=""),"",VLOOKUP($AG301,Mag_Req!$A$2:$J$13,6))</f>
        <v/>
      </c>
      <c r="L301" s="285"/>
      <c r="M301" s="155" t="str">
        <f t="shared" si="27"/>
        <v/>
      </c>
      <c r="N301" s="156" t="str">
        <f>IF(OR($D301="",$E301=""),"",VLOOKUP($AG301,Mag_Req!$A$2:$J$13,7))</f>
        <v/>
      </c>
      <c r="O301" s="285"/>
      <c r="P301" s="155" t="str">
        <f t="shared" si="28"/>
        <v/>
      </c>
      <c r="Q301" s="156" t="str">
        <f>IF(OR($D301="",$E301=""),"",VLOOKUP($AG301,Mag_Req!$A$2:$J$13,8))</f>
        <v/>
      </c>
      <c r="R301" s="287"/>
      <c r="S301" s="166" t="str">
        <f t="shared" si="29"/>
        <v/>
      </c>
      <c r="T301" s="156" t="str">
        <f>IF(OR($D301="",$E301=""),"",VLOOKUP($AG301,Mag_Req!$A$2:$J$13,9))</f>
        <v/>
      </c>
      <c r="U301" s="157" t="str">
        <f t="shared" si="30"/>
        <v/>
      </c>
      <c r="V301" s="158" t="str">
        <f>IF(OR($D301="",$E301="",GlobalParameters!$C$12=""),"",$AC301)</f>
        <v/>
      </c>
      <c r="W301" s="159"/>
      <c r="X301" s="283"/>
      <c r="Y301" s="283"/>
      <c r="Z301" s="283"/>
      <c r="AA301" s="283"/>
      <c r="AB301" s="283"/>
      <c r="AC301" s="160" t="str">
        <f>IF(OR($D301="",$E301="",$AD301="",GlobalParameters!$C$12=""),"",IF(AND($AG301&gt;=100,$AG301&lt;300),$AD301-VLOOKUP($AG301,Mag_Req!$A$2:$J$13,10),""))</f>
        <v/>
      </c>
      <c r="AD301" s="283"/>
      <c r="AE301" s="283"/>
      <c r="AF301" s="159"/>
      <c r="AG301" s="134" t="e">
        <f>VLOOKUP($D301,Mag_Req!$M$2:$N$5,2)+VLOOKUP($E301,Mag_Req!$O$2:$P$3,2)+VLOOKUP(GlobalParameters!$C$12,Mag_Req!$Q$2:$R$4,2)</f>
        <v>#N/A</v>
      </c>
    </row>
    <row r="302" spans="1:33" x14ac:dyDescent="0.25">
      <c r="A302" s="133"/>
      <c r="B302" s="283"/>
      <c r="C302" s="283"/>
      <c r="D302" s="284"/>
      <c r="E302" s="284"/>
      <c r="F302" s="287"/>
      <c r="G302" s="166" t="str">
        <f t="shared" si="25"/>
        <v/>
      </c>
      <c r="H302" s="156" t="str">
        <f>IF(OR($D302="",$E302=""),"",VLOOKUP($AG302,Mag_Req!$A$2:$J$13,5))</f>
        <v/>
      </c>
      <c r="I302" s="287"/>
      <c r="J302" s="166" t="str">
        <f t="shared" si="26"/>
        <v/>
      </c>
      <c r="K302" s="156" t="str">
        <f>IF(OR($D302="",$E302=""),"",VLOOKUP($AG302,Mag_Req!$A$2:$J$13,6))</f>
        <v/>
      </c>
      <c r="L302" s="285"/>
      <c r="M302" s="155" t="str">
        <f t="shared" si="27"/>
        <v/>
      </c>
      <c r="N302" s="156" t="str">
        <f>IF(OR($D302="",$E302=""),"",VLOOKUP($AG302,Mag_Req!$A$2:$J$13,7))</f>
        <v/>
      </c>
      <c r="O302" s="285"/>
      <c r="P302" s="155" t="str">
        <f t="shared" si="28"/>
        <v/>
      </c>
      <c r="Q302" s="156" t="str">
        <f>IF(OR($D302="",$E302=""),"",VLOOKUP($AG302,Mag_Req!$A$2:$J$13,8))</f>
        <v/>
      </c>
      <c r="R302" s="287"/>
      <c r="S302" s="166" t="str">
        <f t="shared" si="29"/>
        <v/>
      </c>
      <c r="T302" s="156" t="str">
        <f>IF(OR($D302="",$E302=""),"",VLOOKUP($AG302,Mag_Req!$A$2:$J$13,9))</f>
        <v/>
      </c>
      <c r="U302" s="157" t="str">
        <f t="shared" si="30"/>
        <v/>
      </c>
      <c r="V302" s="158" t="str">
        <f>IF(OR($D302="",$E302="",GlobalParameters!$C$12=""),"",$AC302)</f>
        <v/>
      </c>
      <c r="W302" s="159"/>
      <c r="X302" s="283"/>
      <c r="Y302" s="283"/>
      <c r="Z302" s="283"/>
      <c r="AA302" s="283"/>
      <c r="AB302" s="283"/>
      <c r="AC302" s="160" t="str">
        <f>IF(OR($D302="",$E302="",$AD302="",GlobalParameters!$C$12=""),"",IF(AND($AG302&gt;=100,$AG302&lt;300),$AD302-VLOOKUP($AG302,Mag_Req!$A$2:$J$13,10),""))</f>
        <v/>
      </c>
      <c r="AD302" s="283"/>
      <c r="AE302" s="283"/>
      <c r="AF302" s="159"/>
      <c r="AG302" s="134" t="e">
        <f>VLOOKUP($D302,Mag_Req!$M$2:$N$5,2)+VLOOKUP($E302,Mag_Req!$O$2:$P$3,2)+VLOOKUP(GlobalParameters!$C$12,Mag_Req!$Q$2:$R$4,2)</f>
        <v>#N/A</v>
      </c>
    </row>
    <row r="303" spans="1:33" x14ac:dyDescent="0.25">
      <c r="A303" s="133"/>
      <c r="B303" s="283"/>
      <c r="C303" s="283"/>
      <c r="D303" s="284"/>
      <c r="E303" s="284"/>
      <c r="F303" s="287"/>
      <c r="G303" s="166" t="str">
        <f t="shared" si="25"/>
        <v/>
      </c>
      <c r="H303" s="156" t="str">
        <f>IF(OR($D303="",$E303=""),"",VLOOKUP($AG303,Mag_Req!$A$2:$J$13,5))</f>
        <v/>
      </c>
      <c r="I303" s="287"/>
      <c r="J303" s="166" t="str">
        <f t="shared" si="26"/>
        <v/>
      </c>
      <c r="K303" s="156" t="str">
        <f>IF(OR($D303="",$E303=""),"",VLOOKUP($AG303,Mag_Req!$A$2:$J$13,6))</f>
        <v/>
      </c>
      <c r="L303" s="285"/>
      <c r="M303" s="155" t="str">
        <f t="shared" si="27"/>
        <v/>
      </c>
      <c r="N303" s="156" t="str">
        <f>IF(OR($D303="",$E303=""),"",VLOOKUP($AG303,Mag_Req!$A$2:$J$13,7))</f>
        <v/>
      </c>
      <c r="O303" s="285"/>
      <c r="P303" s="155" t="str">
        <f t="shared" si="28"/>
        <v/>
      </c>
      <c r="Q303" s="156" t="str">
        <f>IF(OR($D303="",$E303=""),"",VLOOKUP($AG303,Mag_Req!$A$2:$J$13,8))</f>
        <v/>
      </c>
      <c r="R303" s="287"/>
      <c r="S303" s="166" t="str">
        <f t="shared" si="29"/>
        <v/>
      </c>
      <c r="T303" s="156" t="str">
        <f>IF(OR($D303="",$E303=""),"",VLOOKUP($AG303,Mag_Req!$A$2:$J$13,9))</f>
        <v/>
      </c>
      <c r="U303" s="157" t="str">
        <f t="shared" si="30"/>
        <v/>
      </c>
      <c r="V303" s="158" t="str">
        <f>IF(OR($D303="",$E303="",GlobalParameters!$C$12=""),"",$AC303)</f>
        <v/>
      </c>
      <c r="W303" s="159"/>
      <c r="X303" s="283"/>
      <c r="Y303" s="283"/>
      <c r="Z303" s="283"/>
      <c r="AA303" s="283"/>
      <c r="AB303" s="283"/>
      <c r="AC303" s="160" t="str">
        <f>IF(OR($D303="",$E303="",$AD303="",GlobalParameters!$C$12=""),"",IF(AND($AG303&gt;=100,$AG303&lt;300),$AD303-VLOOKUP($AG303,Mag_Req!$A$2:$J$13,10),""))</f>
        <v/>
      </c>
      <c r="AD303" s="283"/>
      <c r="AE303" s="283"/>
      <c r="AF303" s="159"/>
      <c r="AG303" s="134" t="e">
        <f>VLOOKUP($D303,Mag_Req!$M$2:$N$5,2)+VLOOKUP($E303,Mag_Req!$O$2:$P$3,2)+VLOOKUP(GlobalParameters!$C$12,Mag_Req!$Q$2:$R$4,2)</f>
        <v>#N/A</v>
      </c>
    </row>
    <row r="304" spans="1:33" x14ac:dyDescent="0.25">
      <c r="A304" s="133"/>
      <c r="B304" s="283"/>
      <c r="C304" s="283"/>
      <c r="D304" s="284"/>
      <c r="E304" s="284"/>
      <c r="F304" s="287"/>
      <c r="G304" s="166" t="str">
        <f t="shared" si="25"/>
        <v/>
      </c>
      <c r="H304" s="156" t="str">
        <f>IF(OR($D304="",$E304=""),"",VLOOKUP($AG304,Mag_Req!$A$2:$J$13,5))</f>
        <v/>
      </c>
      <c r="I304" s="287"/>
      <c r="J304" s="166" t="str">
        <f t="shared" si="26"/>
        <v/>
      </c>
      <c r="K304" s="156" t="str">
        <f>IF(OR($D304="",$E304=""),"",VLOOKUP($AG304,Mag_Req!$A$2:$J$13,6))</f>
        <v/>
      </c>
      <c r="L304" s="285"/>
      <c r="M304" s="155" t="str">
        <f t="shared" si="27"/>
        <v/>
      </c>
      <c r="N304" s="156" t="str">
        <f>IF(OR($D304="",$E304=""),"",VLOOKUP($AG304,Mag_Req!$A$2:$J$13,7))</f>
        <v/>
      </c>
      <c r="O304" s="285"/>
      <c r="P304" s="155" t="str">
        <f t="shared" si="28"/>
        <v/>
      </c>
      <c r="Q304" s="156" t="str">
        <f>IF(OR($D304="",$E304=""),"",VLOOKUP($AG304,Mag_Req!$A$2:$J$13,8))</f>
        <v/>
      </c>
      <c r="R304" s="287"/>
      <c r="S304" s="166" t="str">
        <f t="shared" si="29"/>
        <v/>
      </c>
      <c r="T304" s="156" t="str">
        <f>IF(OR($D304="",$E304=""),"",VLOOKUP($AG304,Mag_Req!$A$2:$J$13,9))</f>
        <v/>
      </c>
      <c r="U304" s="157" t="str">
        <f t="shared" si="30"/>
        <v/>
      </c>
      <c r="V304" s="158" t="str">
        <f>IF(OR($D304="",$E304="",GlobalParameters!$C$12=""),"",$AC304)</f>
        <v/>
      </c>
      <c r="W304" s="159"/>
      <c r="X304" s="283"/>
      <c r="Y304" s="283"/>
      <c r="Z304" s="283"/>
      <c r="AA304" s="283"/>
      <c r="AB304" s="283"/>
      <c r="AC304" s="160" t="str">
        <f>IF(OR($D304="",$E304="",$AD304="",GlobalParameters!$C$12=""),"",IF(AND($AG304&gt;=100,$AG304&lt;300),$AD304-VLOOKUP($AG304,Mag_Req!$A$2:$J$13,10),""))</f>
        <v/>
      </c>
      <c r="AD304" s="283"/>
      <c r="AE304" s="283"/>
      <c r="AF304" s="159"/>
      <c r="AG304" s="134" t="e">
        <f>VLOOKUP($D304,Mag_Req!$M$2:$N$5,2)+VLOOKUP($E304,Mag_Req!$O$2:$P$3,2)+VLOOKUP(GlobalParameters!$C$12,Mag_Req!$Q$2:$R$4,2)</f>
        <v>#N/A</v>
      </c>
    </row>
    <row r="305" spans="1:33" x14ac:dyDescent="0.25">
      <c r="A305" s="133"/>
      <c r="B305" s="283"/>
      <c r="C305" s="283"/>
      <c r="D305" s="284"/>
      <c r="E305" s="284"/>
      <c r="F305" s="287"/>
      <c r="G305" s="166" t="str">
        <f t="shared" si="25"/>
        <v/>
      </c>
      <c r="H305" s="156" t="str">
        <f>IF(OR($D305="",$E305=""),"",VLOOKUP($AG305,Mag_Req!$A$2:$J$13,5))</f>
        <v/>
      </c>
      <c r="I305" s="287"/>
      <c r="J305" s="166" t="str">
        <f t="shared" si="26"/>
        <v/>
      </c>
      <c r="K305" s="156" t="str">
        <f>IF(OR($D305="",$E305=""),"",VLOOKUP($AG305,Mag_Req!$A$2:$J$13,6))</f>
        <v/>
      </c>
      <c r="L305" s="285"/>
      <c r="M305" s="155" t="str">
        <f t="shared" si="27"/>
        <v/>
      </c>
      <c r="N305" s="156" t="str">
        <f>IF(OR($D305="",$E305=""),"",VLOOKUP($AG305,Mag_Req!$A$2:$J$13,7))</f>
        <v/>
      </c>
      <c r="O305" s="285"/>
      <c r="P305" s="155" t="str">
        <f t="shared" si="28"/>
        <v/>
      </c>
      <c r="Q305" s="156" t="str">
        <f>IF(OR($D305="",$E305=""),"",VLOOKUP($AG305,Mag_Req!$A$2:$J$13,8))</f>
        <v/>
      </c>
      <c r="R305" s="287"/>
      <c r="S305" s="166" t="str">
        <f t="shared" si="29"/>
        <v/>
      </c>
      <c r="T305" s="156" t="str">
        <f>IF(OR($D305="",$E305=""),"",VLOOKUP($AG305,Mag_Req!$A$2:$J$13,9))</f>
        <v/>
      </c>
      <c r="U305" s="157" t="str">
        <f t="shared" si="30"/>
        <v/>
      </c>
      <c r="V305" s="158" t="str">
        <f>IF(OR($D305="",$E305="",GlobalParameters!$C$12=""),"",$AC305)</f>
        <v/>
      </c>
      <c r="W305" s="159"/>
      <c r="X305" s="283"/>
      <c r="Y305" s="283"/>
      <c r="Z305" s="283"/>
      <c r="AA305" s="283"/>
      <c r="AB305" s="283"/>
      <c r="AC305" s="160" t="str">
        <f>IF(OR($D305="",$E305="",$AD305="",GlobalParameters!$C$12=""),"",IF(AND($AG305&gt;=100,$AG305&lt;300),$AD305-VLOOKUP($AG305,Mag_Req!$A$2:$J$13,10),""))</f>
        <v/>
      </c>
      <c r="AD305" s="283"/>
      <c r="AE305" s="283"/>
      <c r="AF305" s="159"/>
      <c r="AG305" s="134" t="e">
        <f>VLOOKUP($D305,Mag_Req!$M$2:$N$5,2)+VLOOKUP($E305,Mag_Req!$O$2:$P$3,2)+VLOOKUP(GlobalParameters!$C$12,Mag_Req!$Q$2:$R$4,2)</f>
        <v>#N/A</v>
      </c>
    </row>
    <row r="306" spans="1:33" x14ac:dyDescent="0.25">
      <c r="A306" s="133"/>
      <c r="B306" s="283"/>
      <c r="C306" s="283"/>
      <c r="D306" s="284"/>
      <c r="E306" s="284"/>
      <c r="F306" s="287"/>
      <c r="G306" s="166" t="str">
        <f t="shared" si="25"/>
        <v/>
      </c>
      <c r="H306" s="156" t="str">
        <f>IF(OR($D306="",$E306=""),"",VLOOKUP($AG306,Mag_Req!$A$2:$J$13,5))</f>
        <v/>
      </c>
      <c r="I306" s="287"/>
      <c r="J306" s="166" t="str">
        <f t="shared" si="26"/>
        <v/>
      </c>
      <c r="K306" s="156" t="str">
        <f>IF(OR($D306="",$E306=""),"",VLOOKUP($AG306,Mag_Req!$A$2:$J$13,6))</f>
        <v/>
      </c>
      <c r="L306" s="285"/>
      <c r="M306" s="155" t="str">
        <f t="shared" si="27"/>
        <v/>
      </c>
      <c r="N306" s="156" t="str">
        <f>IF(OR($D306="",$E306=""),"",VLOOKUP($AG306,Mag_Req!$A$2:$J$13,7))</f>
        <v/>
      </c>
      <c r="O306" s="285"/>
      <c r="P306" s="155" t="str">
        <f t="shared" si="28"/>
        <v/>
      </c>
      <c r="Q306" s="156" t="str">
        <f>IF(OR($D306="",$E306=""),"",VLOOKUP($AG306,Mag_Req!$A$2:$J$13,8))</f>
        <v/>
      </c>
      <c r="R306" s="287"/>
      <c r="S306" s="166" t="str">
        <f t="shared" si="29"/>
        <v/>
      </c>
      <c r="T306" s="156" t="str">
        <f>IF(OR($D306="",$E306=""),"",VLOOKUP($AG306,Mag_Req!$A$2:$J$13,9))</f>
        <v/>
      </c>
      <c r="U306" s="157" t="str">
        <f t="shared" si="30"/>
        <v/>
      </c>
      <c r="V306" s="158" t="str">
        <f>IF(OR($D306="",$E306="",GlobalParameters!$C$12=""),"",$AC306)</f>
        <v/>
      </c>
      <c r="W306" s="159"/>
      <c r="X306" s="283"/>
      <c r="Y306" s="283"/>
      <c r="Z306" s="283"/>
      <c r="AA306" s="283"/>
      <c r="AB306" s="283"/>
      <c r="AC306" s="160" t="str">
        <f>IF(OR($D306="",$E306="",$AD306="",GlobalParameters!$C$12=""),"",IF(AND($AG306&gt;=100,$AG306&lt;300),$AD306-VLOOKUP($AG306,Mag_Req!$A$2:$J$13,10),""))</f>
        <v/>
      </c>
      <c r="AD306" s="283"/>
      <c r="AE306" s="283"/>
      <c r="AF306" s="159"/>
      <c r="AG306" s="134" t="e">
        <f>VLOOKUP($D306,Mag_Req!$M$2:$N$5,2)+VLOOKUP($E306,Mag_Req!$O$2:$P$3,2)+VLOOKUP(GlobalParameters!$C$12,Mag_Req!$Q$2:$R$4,2)</f>
        <v>#N/A</v>
      </c>
    </row>
    <row r="307" spans="1:33" x14ac:dyDescent="0.25">
      <c r="A307" s="133"/>
      <c r="B307" s="283"/>
      <c r="C307" s="283"/>
      <c r="D307" s="284"/>
      <c r="E307" s="284"/>
      <c r="F307" s="287"/>
      <c r="G307" s="166" t="str">
        <f t="shared" si="25"/>
        <v/>
      </c>
      <c r="H307" s="156" t="str">
        <f>IF(OR($D307="",$E307=""),"",VLOOKUP($AG307,Mag_Req!$A$2:$J$13,5))</f>
        <v/>
      </c>
      <c r="I307" s="287"/>
      <c r="J307" s="166" t="str">
        <f t="shared" si="26"/>
        <v/>
      </c>
      <c r="K307" s="156" t="str">
        <f>IF(OR($D307="",$E307=""),"",VLOOKUP($AG307,Mag_Req!$A$2:$J$13,6))</f>
        <v/>
      </c>
      <c r="L307" s="285"/>
      <c r="M307" s="155" t="str">
        <f t="shared" si="27"/>
        <v/>
      </c>
      <c r="N307" s="156" t="str">
        <f>IF(OR($D307="",$E307=""),"",VLOOKUP($AG307,Mag_Req!$A$2:$J$13,7))</f>
        <v/>
      </c>
      <c r="O307" s="285"/>
      <c r="P307" s="155" t="str">
        <f t="shared" si="28"/>
        <v/>
      </c>
      <c r="Q307" s="156" t="str">
        <f>IF(OR($D307="",$E307=""),"",VLOOKUP($AG307,Mag_Req!$A$2:$J$13,8))</f>
        <v/>
      </c>
      <c r="R307" s="287"/>
      <c r="S307" s="166" t="str">
        <f t="shared" si="29"/>
        <v/>
      </c>
      <c r="T307" s="156" t="str">
        <f>IF(OR($D307="",$E307=""),"",VLOOKUP($AG307,Mag_Req!$A$2:$J$13,9))</f>
        <v/>
      </c>
      <c r="U307" s="157" t="str">
        <f t="shared" si="30"/>
        <v/>
      </c>
      <c r="V307" s="158" t="str">
        <f>IF(OR($D307="",$E307="",GlobalParameters!$C$12=""),"",$AC307)</f>
        <v/>
      </c>
      <c r="W307" s="159"/>
      <c r="X307" s="283"/>
      <c r="Y307" s="283"/>
      <c r="Z307" s="283"/>
      <c r="AA307" s="283"/>
      <c r="AB307" s="283"/>
      <c r="AC307" s="160" t="str">
        <f>IF(OR($D307="",$E307="",$AD307="",GlobalParameters!$C$12=""),"",IF(AND($AG307&gt;=100,$AG307&lt;300),$AD307-VLOOKUP($AG307,Mag_Req!$A$2:$J$13,10),""))</f>
        <v/>
      </c>
      <c r="AD307" s="283"/>
      <c r="AE307" s="283"/>
      <c r="AF307" s="159"/>
      <c r="AG307" s="134" t="e">
        <f>VLOOKUP($D307,Mag_Req!$M$2:$N$5,2)+VLOOKUP($E307,Mag_Req!$O$2:$P$3,2)+VLOOKUP(GlobalParameters!$C$12,Mag_Req!$Q$2:$R$4,2)</f>
        <v>#N/A</v>
      </c>
    </row>
    <row r="308" spans="1:33" x14ac:dyDescent="0.25">
      <c r="A308" s="133"/>
      <c r="B308" s="283"/>
      <c r="C308" s="283"/>
      <c r="D308" s="284"/>
      <c r="E308" s="284"/>
      <c r="F308" s="287"/>
      <c r="G308" s="166" t="str">
        <f t="shared" si="25"/>
        <v/>
      </c>
      <c r="H308" s="156" t="str">
        <f>IF(OR($D308="",$E308=""),"",VLOOKUP($AG308,Mag_Req!$A$2:$J$13,5))</f>
        <v/>
      </c>
      <c r="I308" s="287"/>
      <c r="J308" s="166" t="str">
        <f t="shared" si="26"/>
        <v/>
      </c>
      <c r="K308" s="156" t="str">
        <f>IF(OR($D308="",$E308=""),"",VLOOKUP($AG308,Mag_Req!$A$2:$J$13,6))</f>
        <v/>
      </c>
      <c r="L308" s="285"/>
      <c r="M308" s="155" t="str">
        <f t="shared" si="27"/>
        <v/>
      </c>
      <c r="N308" s="156" t="str">
        <f>IF(OR($D308="",$E308=""),"",VLOOKUP($AG308,Mag_Req!$A$2:$J$13,7))</f>
        <v/>
      </c>
      <c r="O308" s="285"/>
      <c r="P308" s="155" t="str">
        <f t="shared" si="28"/>
        <v/>
      </c>
      <c r="Q308" s="156" t="str">
        <f>IF(OR($D308="",$E308=""),"",VLOOKUP($AG308,Mag_Req!$A$2:$J$13,8))</f>
        <v/>
      </c>
      <c r="R308" s="287"/>
      <c r="S308" s="166" t="str">
        <f t="shared" si="29"/>
        <v/>
      </c>
      <c r="T308" s="156" t="str">
        <f>IF(OR($D308="",$E308=""),"",VLOOKUP($AG308,Mag_Req!$A$2:$J$13,9))</f>
        <v/>
      </c>
      <c r="U308" s="157" t="str">
        <f t="shared" si="30"/>
        <v/>
      </c>
      <c r="V308" s="158" t="str">
        <f>IF(OR($D308="",$E308="",GlobalParameters!$C$12=""),"",$AC308)</f>
        <v/>
      </c>
      <c r="W308" s="159"/>
      <c r="X308" s="283"/>
      <c r="Y308" s="283"/>
      <c r="Z308" s="283"/>
      <c r="AA308" s="283"/>
      <c r="AB308" s="283"/>
      <c r="AC308" s="160" t="str">
        <f>IF(OR($D308="",$E308="",$AD308="",GlobalParameters!$C$12=""),"",IF(AND($AG308&gt;=100,$AG308&lt;300),$AD308-VLOOKUP($AG308,Mag_Req!$A$2:$J$13,10),""))</f>
        <v/>
      </c>
      <c r="AD308" s="283"/>
      <c r="AE308" s="283"/>
      <c r="AF308" s="159"/>
      <c r="AG308" s="134" t="e">
        <f>VLOOKUP($D308,Mag_Req!$M$2:$N$5,2)+VLOOKUP($E308,Mag_Req!$O$2:$P$3,2)+VLOOKUP(GlobalParameters!$C$12,Mag_Req!$Q$2:$R$4,2)</f>
        <v>#N/A</v>
      </c>
    </row>
    <row r="309" spans="1:33" x14ac:dyDescent="0.25">
      <c r="A309" s="133"/>
      <c r="B309" s="283"/>
      <c r="C309" s="283"/>
      <c r="D309" s="284"/>
      <c r="E309" s="284"/>
      <c r="F309" s="287"/>
      <c r="G309" s="166" t="str">
        <f t="shared" si="25"/>
        <v/>
      </c>
      <c r="H309" s="156" t="str">
        <f>IF(OR($D309="",$E309=""),"",VLOOKUP($AG309,Mag_Req!$A$2:$J$13,5))</f>
        <v/>
      </c>
      <c r="I309" s="287"/>
      <c r="J309" s="166" t="str">
        <f t="shared" si="26"/>
        <v/>
      </c>
      <c r="K309" s="156" t="str">
        <f>IF(OR($D309="",$E309=""),"",VLOOKUP($AG309,Mag_Req!$A$2:$J$13,6))</f>
        <v/>
      </c>
      <c r="L309" s="285"/>
      <c r="M309" s="155" t="str">
        <f t="shared" si="27"/>
        <v/>
      </c>
      <c r="N309" s="156" t="str">
        <f>IF(OR($D309="",$E309=""),"",VLOOKUP($AG309,Mag_Req!$A$2:$J$13,7))</f>
        <v/>
      </c>
      <c r="O309" s="285"/>
      <c r="P309" s="155" t="str">
        <f t="shared" si="28"/>
        <v/>
      </c>
      <c r="Q309" s="156" t="str">
        <f>IF(OR($D309="",$E309=""),"",VLOOKUP($AG309,Mag_Req!$A$2:$J$13,8))</f>
        <v/>
      </c>
      <c r="R309" s="287"/>
      <c r="S309" s="166" t="str">
        <f t="shared" si="29"/>
        <v/>
      </c>
      <c r="T309" s="156" t="str">
        <f>IF(OR($D309="",$E309=""),"",VLOOKUP($AG309,Mag_Req!$A$2:$J$13,9))</f>
        <v/>
      </c>
      <c r="U309" s="157" t="str">
        <f t="shared" si="30"/>
        <v/>
      </c>
      <c r="V309" s="158" t="str">
        <f>IF(OR($D309="",$E309="",GlobalParameters!$C$12=""),"",$AC309)</f>
        <v/>
      </c>
      <c r="W309" s="159"/>
      <c r="X309" s="283"/>
      <c r="Y309" s="283"/>
      <c r="Z309" s="283"/>
      <c r="AA309" s="283"/>
      <c r="AB309" s="283"/>
      <c r="AC309" s="160" t="str">
        <f>IF(OR($D309="",$E309="",$AD309="",GlobalParameters!$C$12=""),"",IF(AND($AG309&gt;=100,$AG309&lt;300),$AD309-VLOOKUP($AG309,Mag_Req!$A$2:$J$13,10),""))</f>
        <v/>
      </c>
      <c r="AD309" s="283"/>
      <c r="AE309" s="283"/>
      <c r="AF309" s="159"/>
      <c r="AG309" s="134" t="e">
        <f>VLOOKUP($D309,Mag_Req!$M$2:$N$5,2)+VLOOKUP($E309,Mag_Req!$O$2:$P$3,2)+VLOOKUP(GlobalParameters!$C$12,Mag_Req!$Q$2:$R$4,2)</f>
        <v>#N/A</v>
      </c>
    </row>
    <row r="310" spans="1:33" x14ac:dyDescent="0.25">
      <c r="A310" s="133"/>
      <c r="B310" s="283"/>
      <c r="C310" s="283"/>
      <c r="D310" s="284"/>
      <c r="E310" s="284"/>
      <c r="F310" s="287"/>
      <c r="G310" s="166" t="str">
        <f t="shared" si="25"/>
        <v/>
      </c>
      <c r="H310" s="156" t="str">
        <f>IF(OR($D310="",$E310=""),"",VLOOKUP($AG310,Mag_Req!$A$2:$J$13,5))</f>
        <v/>
      </c>
      <c r="I310" s="287"/>
      <c r="J310" s="166" t="str">
        <f t="shared" si="26"/>
        <v/>
      </c>
      <c r="K310" s="156" t="str">
        <f>IF(OR($D310="",$E310=""),"",VLOOKUP($AG310,Mag_Req!$A$2:$J$13,6))</f>
        <v/>
      </c>
      <c r="L310" s="285"/>
      <c r="M310" s="155" t="str">
        <f t="shared" si="27"/>
        <v/>
      </c>
      <c r="N310" s="156" t="str">
        <f>IF(OR($D310="",$E310=""),"",VLOOKUP($AG310,Mag_Req!$A$2:$J$13,7))</f>
        <v/>
      </c>
      <c r="O310" s="285"/>
      <c r="P310" s="155" t="str">
        <f t="shared" si="28"/>
        <v/>
      </c>
      <c r="Q310" s="156" t="str">
        <f>IF(OR($D310="",$E310=""),"",VLOOKUP($AG310,Mag_Req!$A$2:$J$13,8))</f>
        <v/>
      </c>
      <c r="R310" s="287"/>
      <c r="S310" s="166" t="str">
        <f t="shared" si="29"/>
        <v/>
      </c>
      <c r="T310" s="156" t="str">
        <f>IF(OR($D310="",$E310=""),"",VLOOKUP($AG310,Mag_Req!$A$2:$J$13,9))</f>
        <v/>
      </c>
      <c r="U310" s="157" t="str">
        <f t="shared" si="30"/>
        <v/>
      </c>
      <c r="V310" s="158" t="str">
        <f>IF(OR($D310="",$E310="",GlobalParameters!$C$12=""),"",$AC310)</f>
        <v/>
      </c>
      <c r="W310" s="159"/>
      <c r="X310" s="283"/>
      <c r="Y310" s="283"/>
      <c r="Z310" s="283"/>
      <c r="AA310" s="283"/>
      <c r="AB310" s="283"/>
      <c r="AC310" s="160" t="str">
        <f>IF(OR($D310="",$E310="",$AD310="",GlobalParameters!$C$12=""),"",IF(AND($AG310&gt;=100,$AG310&lt;300),$AD310-VLOOKUP($AG310,Mag_Req!$A$2:$J$13,10),""))</f>
        <v/>
      </c>
      <c r="AD310" s="283"/>
      <c r="AE310" s="283"/>
      <c r="AF310" s="159"/>
      <c r="AG310" s="134" t="e">
        <f>VLOOKUP($D310,Mag_Req!$M$2:$N$5,2)+VLOOKUP($E310,Mag_Req!$O$2:$P$3,2)+VLOOKUP(GlobalParameters!$C$12,Mag_Req!$Q$2:$R$4,2)</f>
        <v>#N/A</v>
      </c>
    </row>
    <row r="311" spans="1:33" x14ac:dyDescent="0.25">
      <c r="A311" s="133"/>
      <c r="B311" s="283"/>
      <c r="C311" s="283"/>
      <c r="D311" s="284"/>
      <c r="E311" s="284"/>
      <c r="F311" s="287"/>
      <c r="G311" s="166" t="str">
        <f t="shared" si="25"/>
        <v/>
      </c>
      <c r="H311" s="156" t="str">
        <f>IF(OR($D311="",$E311=""),"",VLOOKUP($AG311,Mag_Req!$A$2:$J$13,5))</f>
        <v/>
      </c>
      <c r="I311" s="287"/>
      <c r="J311" s="166" t="str">
        <f t="shared" si="26"/>
        <v/>
      </c>
      <c r="K311" s="156" t="str">
        <f>IF(OR($D311="",$E311=""),"",VLOOKUP($AG311,Mag_Req!$A$2:$J$13,6))</f>
        <v/>
      </c>
      <c r="L311" s="285"/>
      <c r="M311" s="155" t="str">
        <f t="shared" si="27"/>
        <v/>
      </c>
      <c r="N311" s="156" t="str">
        <f>IF(OR($D311="",$E311=""),"",VLOOKUP($AG311,Mag_Req!$A$2:$J$13,7))</f>
        <v/>
      </c>
      <c r="O311" s="285"/>
      <c r="P311" s="155" t="str">
        <f t="shared" si="28"/>
        <v/>
      </c>
      <c r="Q311" s="156" t="str">
        <f>IF(OR($D311="",$E311=""),"",VLOOKUP($AG311,Mag_Req!$A$2:$J$13,8))</f>
        <v/>
      </c>
      <c r="R311" s="287"/>
      <c r="S311" s="166" t="str">
        <f t="shared" si="29"/>
        <v/>
      </c>
      <c r="T311" s="156" t="str">
        <f>IF(OR($D311="",$E311=""),"",VLOOKUP($AG311,Mag_Req!$A$2:$J$13,9))</f>
        <v/>
      </c>
      <c r="U311" s="157" t="str">
        <f t="shared" si="30"/>
        <v/>
      </c>
      <c r="V311" s="158" t="str">
        <f>IF(OR($D311="",$E311="",GlobalParameters!$C$12=""),"",$AC311)</f>
        <v/>
      </c>
      <c r="W311" s="159"/>
      <c r="X311" s="283"/>
      <c r="Y311" s="283"/>
      <c r="Z311" s="283"/>
      <c r="AA311" s="283"/>
      <c r="AB311" s="283"/>
      <c r="AC311" s="160" t="str">
        <f>IF(OR($D311="",$E311="",$AD311="",GlobalParameters!$C$12=""),"",IF(AND($AG311&gt;=100,$AG311&lt;300),$AD311-VLOOKUP($AG311,Mag_Req!$A$2:$J$13,10),""))</f>
        <v/>
      </c>
      <c r="AD311" s="283"/>
      <c r="AE311" s="283"/>
      <c r="AF311" s="159"/>
      <c r="AG311" s="134" t="e">
        <f>VLOOKUP($D311,Mag_Req!$M$2:$N$5,2)+VLOOKUP($E311,Mag_Req!$O$2:$P$3,2)+VLOOKUP(GlobalParameters!$C$12,Mag_Req!$Q$2:$R$4,2)</f>
        <v>#N/A</v>
      </c>
    </row>
    <row r="312" spans="1:33" x14ac:dyDescent="0.25">
      <c r="A312" s="133"/>
      <c r="B312" s="283"/>
      <c r="C312" s="283"/>
      <c r="D312" s="284"/>
      <c r="E312" s="284"/>
      <c r="F312" s="287"/>
      <c r="G312" s="166" t="str">
        <f t="shared" si="25"/>
        <v/>
      </c>
      <c r="H312" s="156" t="str">
        <f>IF(OR($D312="",$E312=""),"",VLOOKUP($AG312,Mag_Req!$A$2:$J$13,5))</f>
        <v/>
      </c>
      <c r="I312" s="287"/>
      <c r="J312" s="166" t="str">
        <f t="shared" si="26"/>
        <v/>
      </c>
      <c r="K312" s="156" t="str">
        <f>IF(OR($D312="",$E312=""),"",VLOOKUP($AG312,Mag_Req!$A$2:$J$13,6))</f>
        <v/>
      </c>
      <c r="L312" s="285"/>
      <c r="M312" s="155" t="str">
        <f t="shared" si="27"/>
        <v/>
      </c>
      <c r="N312" s="156" t="str">
        <f>IF(OR($D312="",$E312=""),"",VLOOKUP($AG312,Mag_Req!$A$2:$J$13,7))</f>
        <v/>
      </c>
      <c r="O312" s="285"/>
      <c r="P312" s="155" t="str">
        <f t="shared" si="28"/>
        <v/>
      </c>
      <c r="Q312" s="156" t="str">
        <f>IF(OR($D312="",$E312=""),"",VLOOKUP($AG312,Mag_Req!$A$2:$J$13,8))</f>
        <v/>
      </c>
      <c r="R312" s="287"/>
      <c r="S312" s="166" t="str">
        <f t="shared" si="29"/>
        <v/>
      </c>
      <c r="T312" s="156" t="str">
        <f>IF(OR($D312="",$E312=""),"",VLOOKUP($AG312,Mag_Req!$A$2:$J$13,9))</f>
        <v/>
      </c>
      <c r="U312" s="157" t="str">
        <f t="shared" si="30"/>
        <v/>
      </c>
      <c r="V312" s="158" t="str">
        <f>IF(OR($D312="",$E312="",GlobalParameters!$C$12=""),"",$AC312)</f>
        <v/>
      </c>
      <c r="W312" s="159"/>
      <c r="X312" s="283"/>
      <c r="Y312" s="283"/>
      <c r="Z312" s="283"/>
      <c r="AA312" s="283"/>
      <c r="AB312" s="283"/>
      <c r="AC312" s="160" t="str">
        <f>IF(OR($D312="",$E312="",$AD312="",GlobalParameters!$C$12=""),"",IF(AND($AG312&gt;=100,$AG312&lt;300),$AD312-VLOOKUP($AG312,Mag_Req!$A$2:$J$13,10),""))</f>
        <v/>
      </c>
      <c r="AD312" s="283"/>
      <c r="AE312" s="283"/>
      <c r="AF312" s="159"/>
      <c r="AG312" s="134" t="e">
        <f>VLOOKUP($D312,Mag_Req!$M$2:$N$5,2)+VLOOKUP($E312,Mag_Req!$O$2:$P$3,2)+VLOOKUP(GlobalParameters!$C$12,Mag_Req!$Q$2:$R$4,2)</f>
        <v>#N/A</v>
      </c>
    </row>
    <row r="313" spans="1:33"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row>
    <row r="314" spans="1:33"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row>
    <row r="315" spans="1:33"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row>
    <row r="316" spans="1:33"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row>
    <row r="317" spans="1:33"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row>
    <row r="318" spans="1:33"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row>
    <row r="319" spans="1:33"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row>
    <row r="320" spans="1:33"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row>
    <row r="321" spans="1:32"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row>
    <row r="322" spans="1:32"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row>
  </sheetData>
  <sheetProtection password="C070" sheet="1" objects="1" scenarios="1"/>
  <mergeCells count="17">
    <mergeCell ref="R11:T11"/>
    <mergeCell ref="K4:N4"/>
    <mergeCell ref="X11:AD11"/>
    <mergeCell ref="H5:J5"/>
    <mergeCell ref="K5:N5"/>
    <mergeCell ref="U11:V11"/>
    <mergeCell ref="O11:Q11"/>
    <mergeCell ref="C3:E3"/>
    <mergeCell ref="H3:J3"/>
    <mergeCell ref="K3:N3"/>
    <mergeCell ref="C4:E4"/>
    <mergeCell ref="H4:J4"/>
    <mergeCell ref="C6:E6"/>
    <mergeCell ref="H6:J6"/>
    <mergeCell ref="F11:H11"/>
    <mergeCell ref="I11:K11"/>
    <mergeCell ref="L11:N11"/>
  </mergeCells>
  <conditionalFormatting sqref="G13:H312">
    <cfRule type="expression" dxfId="338" priority="1196">
      <formula>$AG13&gt;=200</formula>
    </cfRule>
  </conditionalFormatting>
  <conditionalFormatting sqref="AA13:AA312">
    <cfRule type="expression" dxfId="337" priority="1195">
      <formula>$AG13&gt;=200</formula>
    </cfRule>
  </conditionalFormatting>
  <conditionalFormatting sqref="J13:K312">
    <cfRule type="expression" dxfId="336" priority="1193">
      <formula>$AG13&gt;=200</formula>
    </cfRule>
  </conditionalFormatting>
  <conditionalFormatting sqref="X13:X312">
    <cfRule type="expression" dxfId="335" priority="1191">
      <formula>$AG13&gt;=200</formula>
    </cfRule>
  </conditionalFormatting>
  <conditionalFormatting sqref="Y13:Y312">
    <cfRule type="expression" dxfId="334" priority="1190">
      <formula>$AG13&gt;=200</formula>
    </cfRule>
  </conditionalFormatting>
  <conditionalFormatting sqref="Z13:Z312">
    <cfRule type="expression" dxfId="333" priority="1189">
      <formula>$AG13&gt;=200</formula>
    </cfRule>
  </conditionalFormatting>
  <conditionalFormatting sqref="AB13:AB312">
    <cfRule type="expression" dxfId="332" priority="1152">
      <formula>$AG13&lt;200</formula>
    </cfRule>
  </conditionalFormatting>
  <conditionalFormatting sqref="M13:N312">
    <cfRule type="expression" dxfId="331" priority="639">
      <formula>$AG13&gt;=200</formula>
    </cfRule>
  </conditionalFormatting>
  <conditionalFormatting sqref="P13:Q312">
    <cfRule type="expression" dxfId="330" priority="631">
      <formula>$AG13&gt;=200</formula>
    </cfRule>
  </conditionalFormatting>
  <conditionalFormatting sqref="S13:T312">
    <cfRule type="expression" dxfId="329" priority="630">
      <formula>$AG13&lt;200</formula>
    </cfRule>
  </conditionalFormatting>
  <conditionalFormatting sqref="F13:F312">
    <cfRule type="expression" dxfId="328" priority="4709">
      <formula>$AG13&gt;=200</formula>
    </cfRule>
    <cfRule type="expression" dxfId="327" priority="4710">
      <formula>OR($F13="",$G13="")</formula>
    </cfRule>
    <cfRule type="cellIs" dxfId="326" priority="4711" operator="between">
      <formula>0</formula>
      <formula>$G13</formula>
    </cfRule>
    <cfRule type="cellIs" dxfId="325" priority="4712" operator="greaterThan">
      <formula>$G13</formula>
    </cfRule>
  </conditionalFormatting>
  <conditionalFormatting sqref="I13:I312">
    <cfRule type="expression" dxfId="324" priority="4717">
      <formula>$AG13&gt;=200</formula>
    </cfRule>
    <cfRule type="expression" dxfId="323" priority="4718">
      <formula>OR($I13="",$J13="")</formula>
    </cfRule>
    <cfRule type="cellIs" dxfId="322" priority="4719" operator="between">
      <formula>0</formula>
      <formula>$J13</formula>
    </cfRule>
    <cfRule type="cellIs" dxfId="321" priority="4720" operator="greaterThan">
      <formula>$J13</formula>
    </cfRule>
  </conditionalFormatting>
  <conditionalFormatting sqref="L13:L312">
    <cfRule type="expression" dxfId="320" priority="4713">
      <formula>$AG13&gt;=200</formula>
    </cfRule>
    <cfRule type="expression" dxfId="319" priority="4714">
      <formula>OR($L13="",$M13="")</formula>
    </cfRule>
    <cfRule type="cellIs" dxfId="318" priority="4715" operator="between">
      <formula>0</formula>
      <formula>$M13</formula>
    </cfRule>
    <cfRule type="cellIs" dxfId="317" priority="4716" operator="greaterThan">
      <formula>$M13</formula>
    </cfRule>
  </conditionalFormatting>
  <conditionalFormatting sqref="O13:O312">
    <cfRule type="expression" dxfId="316" priority="635">
      <formula>$AG13&gt;=200</formula>
    </cfRule>
    <cfRule type="expression" dxfId="315" priority="636">
      <formula>OR($O13="",$P13="")</formula>
    </cfRule>
    <cfRule type="cellIs" dxfId="314" priority="637" operator="between">
      <formula>0</formula>
      <formula>$P13</formula>
    </cfRule>
    <cfRule type="cellIs" dxfId="313" priority="638" operator="greaterThan">
      <formula>$P13</formula>
    </cfRule>
  </conditionalFormatting>
  <conditionalFormatting sqref="R13:R312">
    <cfRule type="expression" dxfId="312" priority="4721">
      <formula>$AG13&lt;200</formula>
    </cfRule>
    <cfRule type="expression" dxfId="311" priority="4722">
      <formula>OR($R13="",$S13="")</formula>
    </cfRule>
    <cfRule type="cellIs" dxfId="310" priority="4723" operator="between">
      <formula>0</formula>
      <formula>$S13</formula>
    </cfRule>
    <cfRule type="cellIs" dxfId="309" priority="4724" operator="greaterThan">
      <formula>$S13</formula>
    </cfRule>
  </conditionalFormatting>
  <conditionalFormatting sqref="U13:U312">
    <cfRule type="expression" dxfId="308" priority="1197">
      <formula>OR($U13="",$V13="")</formula>
    </cfRule>
    <cfRule type="cellIs" dxfId="307" priority="1198" operator="between">
      <formula>0</formula>
      <formula>$V13</formula>
    </cfRule>
    <cfRule type="cellIs" dxfId="306" priority="1199" operator="greaterThan">
      <formula>$V13</formula>
    </cfRule>
  </conditionalFormatting>
  <dataValidations count="4">
    <dataValidation type="decimal" operator="greaterThanOrEqual" allowBlank="1" showInputMessage="1" showErrorMessage="1" error="Data must be a numeric value greater than or equal to 0" sqref="F13:F312 I13:I312 L13:L312 O13:O312 R13:R312 X13:AB312 AD13:AD312">
      <formula1>0</formula1>
    </dataValidation>
    <dataValidation type="decimal" allowBlank="1" showInputMessage="1" showErrorMessage="1" error="Data must be a numeric value" prompt="Enter the temperature rise from the ambient (reference) to the component hotspot" sqref="AE13:AE312">
      <formula1>-500</formula1>
      <formula2>500</formula2>
    </dataValidation>
    <dataValidation type="list" allowBlank="1" showInputMessage="1" showErrorMessage="1" sqref="D13:D312">
      <formula1>$AJ$13:$AJ$16</formula1>
    </dataValidation>
    <dataValidation type="list" allowBlank="1" showInputMessage="1" showErrorMessage="1" sqref="E13:E312">
      <formula1>$AK$13:$AK$14</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Z324"/>
  <sheetViews>
    <sheetView workbookViewId="0">
      <pane ySplit="14" topLeftCell="A15" activePane="bottomLeft" state="frozen"/>
      <selection pane="bottomLeft" sqref="A1:XFD1048576"/>
    </sheetView>
  </sheetViews>
  <sheetFormatPr defaultRowHeight="15" x14ac:dyDescent="0.25"/>
  <cols>
    <col min="1" max="1" width="3.140625" style="134" customWidth="1"/>
    <col min="2" max="2" width="9.140625" style="134" customWidth="1"/>
    <col min="3" max="3" width="23.42578125" style="134" customWidth="1"/>
    <col min="4" max="4" width="25.7109375" style="134" customWidth="1"/>
    <col min="5" max="16" width="9.140625" style="134"/>
    <col min="17" max="17" width="9.7109375" style="134" customWidth="1"/>
    <col min="18" max="18" width="11.7109375" style="134" customWidth="1"/>
    <col min="19" max="22" width="9.140625" style="134"/>
    <col min="23" max="23" width="9.140625" style="134" hidden="1" customWidth="1"/>
    <col min="24" max="25" width="9.140625" style="134"/>
    <col min="26" max="26" width="0" style="178" hidden="1" customWidth="1"/>
    <col min="27" max="16384" width="9.140625" style="134"/>
  </cols>
  <sheetData>
    <row r="1" spans="1:26" x14ac:dyDescent="0.25">
      <c r="A1" s="133"/>
      <c r="B1" s="133"/>
      <c r="C1" s="133"/>
      <c r="D1" s="133"/>
      <c r="E1" s="133"/>
      <c r="F1" s="133"/>
      <c r="G1" s="133"/>
      <c r="H1" s="133"/>
      <c r="I1" s="133"/>
      <c r="J1" s="133"/>
      <c r="K1" s="133"/>
      <c r="L1" s="133"/>
      <c r="M1" s="133"/>
      <c r="N1" s="133"/>
      <c r="O1" s="133"/>
      <c r="P1" s="133"/>
      <c r="Q1" s="133"/>
      <c r="R1" s="133"/>
      <c r="S1" s="133"/>
      <c r="T1" s="133"/>
      <c r="U1" s="133"/>
      <c r="V1" s="133"/>
    </row>
    <row r="2" spans="1:26" ht="15.75" thickBot="1" x14ac:dyDescent="0.3">
      <c r="A2" s="133"/>
      <c r="B2" s="133"/>
      <c r="C2" s="133"/>
      <c r="D2" s="133"/>
      <c r="E2" s="133"/>
      <c r="F2" s="133"/>
      <c r="G2" s="133"/>
      <c r="H2" s="133"/>
      <c r="I2" s="133"/>
      <c r="J2" s="133"/>
      <c r="K2" s="133"/>
      <c r="L2" s="133"/>
      <c r="M2" s="133"/>
      <c r="N2" s="133"/>
      <c r="O2" s="133"/>
      <c r="P2" s="133"/>
      <c r="Q2" s="133"/>
      <c r="R2" s="133"/>
      <c r="S2" s="133"/>
      <c r="T2" s="133"/>
      <c r="U2" s="133"/>
      <c r="V2" s="133"/>
    </row>
    <row r="3" spans="1:26" ht="15.75" thickBot="1" x14ac:dyDescent="0.3">
      <c r="A3" s="133"/>
      <c r="B3" s="133"/>
      <c r="C3" s="238" t="s">
        <v>17</v>
      </c>
      <c r="D3" s="221"/>
      <c r="E3" s="135"/>
      <c r="F3" s="135"/>
      <c r="G3" s="238" t="s">
        <v>19</v>
      </c>
      <c r="H3" s="242"/>
      <c r="I3" s="243"/>
      <c r="J3" s="244" t="str">
        <f>IF(GlobalParameters!$C$8="","",GlobalParameters!$C$8)</f>
        <v/>
      </c>
      <c r="K3" s="288"/>
      <c r="L3" s="288"/>
      <c r="M3" s="289"/>
      <c r="N3" s="133"/>
      <c r="O3" s="133"/>
      <c r="P3" s="133"/>
      <c r="Q3" s="133"/>
      <c r="R3" s="133"/>
      <c r="S3" s="133"/>
      <c r="T3" s="133"/>
      <c r="U3" s="133"/>
      <c r="V3" s="133"/>
    </row>
    <row r="4" spans="1:26" ht="15.75" thickBot="1" x14ac:dyDescent="0.3">
      <c r="A4" s="133"/>
      <c r="B4" s="133"/>
      <c r="C4" s="238" t="s">
        <v>18</v>
      </c>
      <c r="D4" s="221"/>
      <c r="E4" s="135"/>
      <c r="F4" s="136"/>
      <c r="G4" s="238" t="s">
        <v>20</v>
      </c>
      <c r="H4" s="242"/>
      <c r="I4" s="243"/>
      <c r="J4" s="244" t="str">
        <f>IF(GlobalParameters!$E$8="","",GlobalParameters!$E$8)</f>
        <v/>
      </c>
      <c r="K4" s="288"/>
      <c r="L4" s="288"/>
      <c r="M4" s="289"/>
      <c r="N4" s="133"/>
      <c r="O4" s="133"/>
      <c r="P4" s="133"/>
      <c r="Q4" s="133"/>
      <c r="R4" s="133"/>
      <c r="S4" s="133"/>
      <c r="T4" s="133"/>
      <c r="U4" s="133"/>
      <c r="V4" s="133"/>
    </row>
    <row r="5" spans="1:26" ht="15.75" thickBot="1" x14ac:dyDescent="0.3">
      <c r="A5" s="133"/>
      <c r="B5" s="133"/>
      <c r="C5" s="133"/>
      <c r="D5" s="133"/>
      <c r="E5" s="133"/>
      <c r="F5" s="133"/>
      <c r="G5" s="238" t="s">
        <v>21</v>
      </c>
      <c r="H5" s="220"/>
      <c r="I5" s="221"/>
      <c r="J5" s="244" t="str">
        <f>IF(GlobalParameters!$C$12="","",GlobalParameters!$C$12)</f>
        <v/>
      </c>
      <c r="K5" s="247"/>
      <c r="L5" s="247"/>
      <c r="M5" s="248"/>
      <c r="N5" s="133"/>
      <c r="O5" s="133"/>
      <c r="P5" s="133"/>
      <c r="Q5" s="133"/>
      <c r="R5" s="133"/>
      <c r="S5" s="133"/>
      <c r="T5" s="133"/>
      <c r="U5" s="133"/>
      <c r="V5" s="133"/>
    </row>
    <row r="6" spans="1:26" ht="15.75" customHeight="1" thickBot="1" x14ac:dyDescent="0.3">
      <c r="A6" s="133"/>
      <c r="B6" s="133"/>
      <c r="C6" s="239" t="s">
        <v>274</v>
      </c>
      <c r="D6" s="241"/>
      <c r="E6" s="137"/>
      <c r="F6" s="137"/>
      <c r="G6" s="238" t="s">
        <v>337</v>
      </c>
      <c r="H6" s="242"/>
      <c r="I6" s="243"/>
      <c r="J6" s="138" t="str">
        <f>IF(GlobalParameters!$K$11="","",GlobalParameters!$K$11)</f>
        <v/>
      </c>
      <c r="K6" s="133"/>
      <c r="L6" s="133"/>
      <c r="M6" s="133"/>
      <c r="N6" s="133"/>
      <c r="O6" s="133"/>
      <c r="P6" s="133"/>
      <c r="Q6" s="133"/>
      <c r="R6" s="133"/>
      <c r="S6" s="133"/>
      <c r="T6" s="133"/>
      <c r="U6" s="133"/>
      <c r="V6" s="133"/>
    </row>
    <row r="7" spans="1:26" ht="15.75" customHeight="1" x14ac:dyDescent="0.25">
      <c r="A7" s="133"/>
      <c r="B7" s="133"/>
      <c r="C7" s="169"/>
      <c r="D7" s="170"/>
      <c r="E7" s="137"/>
      <c r="F7" s="137"/>
      <c r="G7" s="136"/>
      <c r="H7" s="136"/>
      <c r="I7" s="136"/>
      <c r="J7" s="171"/>
      <c r="K7" s="133"/>
      <c r="L7" s="133"/>
      <c r="M7" s="133"/>
      <c r="N7" s="133"/>
      <c r="O7" s="133"/>
      <c r="P7" s="133"/>
      <c r="Q7" s="133"/>
      <c r="R7" s="133"/>
      <c r="S7" s="133"/>
      <c r="T7" s="133"/>
      <c r="U7" s="133"/>
      <c r="V7" s="133"/>
    </row>
    <row r="8" spans="1:26" ht="15.75" customHeight="1" x14ac:dyDescent="0.25">
      <c r="A8" s="133"/>
      <c r="B8" s="141" t="s">
        <v>301</v>
      </c>
      <c r="C8" s="172" t="s">
        <v>300</v>
      </c>
      <c r="D8" s="137"/>
      <c r="E8" s="136" t="s">
        <v>398</v>
      </c>
      <c r="F8" s="137"/>
      <c r="G8" s="136"/>
      <c r="H8" s="136"/>
      <c r="I8" s="136"/>
      <c r="J8" s="171"/>
      <c r="K8" s="133"/>
      <c r="L8" s="133"/>
      <c r="M8" s="133"/>
      <c r="N8" s="133"/>
      <c r="O8" s="133"/>
      <c r="P8" s="133"/>
      <c r="Q8" s="133"/>
      <c r="R8" s="133"/>
      <c r="S8" s="133"/>
      <c r="T8" s="133"/>
      <c r="U8" s="133"/>
      <c r="V8" s="133"/>
    </row>
    <row r="9" spans="1:26" ht="15.75" customHeight="1" x14ac:dyDescent="0.25">
      <c r="A9" s="133"/>
      <c r="B9" s="133"/>
      <c r="C9" s="173" t="s">
        <v>200</v>
      </c>
      <c r="D9" s="137"/>
      <c r="E9" s="137"/>
      <c r="F9" s="137"/>
      <c r="G9" s="136"/>
      <c r="H9" s="136"/>
      <c r="I9" s="136"/>
      <c r="J9" s="171"/>
      <c r="K9" s="133"/>
      <c r="L9" s="133"/>
      <c r="M9" s="133"/>
      <c r="N9" s="133"/>
      <c r="O9" s="133"/>
      <c r="P9" s="133"/>
      <c r="Q9" s="133"/>
      <c r="R9" s="133"/>
      <c r="S9" s="133"/>
      <c r="T9" s="133"/>
      <c r="U9" s="133"/>
      <c r="V9" s="133"/>
    </row>
    <row r="10" spans="1:26" ht="15.75" thickBot="1" x14ac:dyDescent="0.3">
      <c r="A10" s="133"/>
      <c r="B10" s="133"/>
      <c r="C10" s="136"/>
      <c r="D10" s="135"/>
      <c r="E10" s="135"/>
      <c r="F10" s="135"/>
      <c r="G10" s="136"/>
      <c r="H10" s="133"/>
      <c r="I10" s="133"/>
      <c r="J10" s="133"/>
      <c r="K10" s="133"/>
      <c r="L10" s="133"/>
      <c r="M10" s="133"/>
      <c r="N10" s="133"/>
      <c r="O10" s="133"/>
      <c r="P10" s="133"/>
      <c r="Q10" s="133"/>
      <c r="R10" s="133"/>
      <c r="S10" s="133"/>
      <c r="T10" s="133"/>
      <c r="U10" s="133"/>
      <c r="V10" s="133"/>
    </row>
    <row r="11" spans="1:26" ht="31.5" customHeight="1" thickBot="1" x14ac:dyDescent="0.3">
      <c r="A11" s="133"/>
      <c r="B11" s="133"/>
      <c r="C11" s="274" t="s">
        <v>282</v>
      </c>
      <c r="D11" s="275"/>
      <c r="E11" s="275"/>
      <c r="F11" s="275"/>
      <c r="G11" s="275"/>
      <c r="H11" s="275"/>
      <c r="I11" s="275"/>
      <c r="J11" s="276"/>
      <c r="K11" s="133"/>
      <c r="L11" s="133"/>
      <c r="M11" s="133"/>
      <c r="N11" s="133"/>
      <c r="O11" s="133"/>
      <c r="P11" s="133"/>
      <c r="Q11" s="133"/>
      <c r="R11" s="133"/>
      <c r="S11" s="133"/>
      <c r="T11" s="133"/>
      <c r="U11" s="133"/>
      <c r="V11" s="133"/>
    </row>
    <row r="12" spans="1:26" x14ac:dyDescent="0.25">
      <c r="A12" s="133"/>
      <c r="B12" s="133"/>
      <c r="C12" s="133"/>
      <c r="D12" s="133"/>
      <c r="E12" s="133"/>
      <c r="F12" s="133"/>
      <c r="G12" s="133"/>
      <c r="H12" s="133"/>
      <c r="I12" s="133"/>
      <c r="J12" s="133"/>
      <c r="K12" s="133"/>
      <c r="L12" s="133"/>
      <c r="M12" s="133"/>
      <c r="N12" s="133"/>
      <c r="O12" s="133"/>
      <c r="P12" s="133"/>
      <c r="Q12" s="133"/>
      <c r="R12" s="133"/>
      <c r="S12" s="133"/>
      <c r="T12" s="133"/>
      <c r="U12" s="133"/>
      <c r="V12" s="133"/>
    </row>
    <row r="13" spans="1:26" ht="30" customHeight="1" x14ac:dyDescent="0.25">
      <c r="A13" s="133"/>
      <c r="B13" s="133"/>
      <c r="C13" s="133"/>
      <c r="D13" s="133"/>
      <c r="E13" s="256" t="s">
        <v>275</v>
      </c>
      <c r="F13" s="263"/>
      <c r="G13" s="264"/>
      <c r="H13" s="261" t="s">
        <v>276</v>
      </c>
      <c r="I13" s="277"/>
      <c r="J13" s="278"/>
      <c r="K13" s="261" t="s">
        <v>277</v>
      </c>
      <c r="L13" s="277"/>
      <c r="M13" s="278"/>
      <c r="N13" s="261" t="s">
        <v>232</v>
      </c>
      <c r="O13" s="262"/>
      <c r="P13" s="133"/>
      <c r="Q13" s="230" t="s">
        <v>302</v>
      </c>
      <c r="R13" s="231"/>
      <c r="S13" s="231"/>
      <c r="T13" s="232"/>
      <c r="U13" s="133"/>
      <c r="V13" s="133"/>
      <c r="W13" s="151"/>
    </row>
    <row r="14" spans="1:26" ht="64.5" x14ac:dyDescent="0.25">
      <c r="A14" s="144"/>
      <c r="B14" s="145" t="s">
        <v>22</v>
      </c>
      <c r="C14" s="145" t="s">
        <v>23</v>
      </c>
      <c r="D14" s="168" t="s">
        <v>225</v>
      </c>
      <c r="E14" s="146" t="s">
        <v>133</v>
      </c>
      <c r="F14" s="146" t="s">
        <v>134</v>
      </c>
      <c r="G14" s="146" t="s">
        <v>28</v>
      </c>
      <c r="H14" s="146" t="s">
        <v>26</v>
      </c>
      <c r="I14" s="146" t="s">
        <v>27</v>
      </c>
      <c r="J14" s="146" t="s">
        <v>28</v>
      </c>
      <c r="K14" s="146" t="s">
        <v>26</v>
      </c>
      <c r="L14" s="146" t="s">
        <v>27</v>
      </c>
      <c r="M14" s="146" t="s">
        <v>28</v>
      </c>
      <c r="N14" s="146" t="s">
        <v>32</v>
      </c>
      <c r="O14" s="146" t="s">
        <v>33</v>
      </c>
      <c r="P14" s="148"/>
      <c r="Q14" s="149" t="s">
        <v>280</v>
      </c>
      <c r="R14" s="149" t="s">
        <v>281</v>
      </c>
      <c r="S14" s="150" t="s">
        <v>342</v>
      </c>
      <c r="T14" s="150" t="s">
        <v>355</v>
      </c>
      <c r="U14" s="147" t="s">
        <v>343</v>
      </c>
      <c r="V14" s="133"/>
      <c r="W14" s="164" t="s">
        <v>130</v>
      </c>
    </row>
    <row r="15" spans="1:26" x14ac:dyDescent="0.25">
      <c r="A15" s="133"/>
      <c r="B15" s="283"/>
      <c r="C15" s="283"/>
      <c r="D15" s="284"/>
      <c r="E15" s="287"/>
      <c r="F15" s="166" t="str">
        <f t="shared" ref="F15:F78" si="0">IF(OR($D15="",$Q15="",$G15=""),"",IF($W15&lt;200,$Q15*$G15,""))</f>
        <v/>
      </c>
      <c r="G15" s="156" t="str">
        <f>IF($D15="","",VLOOKUP($W15,Conn_Req!$A$2:$J$7,5))</f>
        <v/>
      </c>
      <c r="H15" s="285"/>
      <c r="I15" s="155" t="str">
        <f t="shared" ref="I15:I78" si="1">IF(OR($D15="",$R15="",$J15=""),"",IF($W15&lt;200,$R15*$J15,""))</f>
        <v/>
      </c>
      <c r="J15" s="156" t="str">
        <f>IF($D15="","",VLOOKUP($W15,Conn_Req!$A$2:$J$7,6))</f>
        <v/>
      </c>
      <c r="K15" s="285"/>
      <c r="L15" s="155" t="str">
        <f t="shared" ref="L15:L78" si="2">IF(OR($D15="",$R15="",$M15=""),"",IF($W15&lt;200,$R15*$M15,""))</f>
        <v/>
      </c>
      <c r="M15" s="156" t="str">
        <f>IF($D15="","",VLOOKUP($W15,Conn_Req!$A$2:$J$7,6))</f>
        <v/>
      </c>
      <c r="N15" s="157" t="str">
        <f t="shared" ref="N15:N32" si="3">IF($D15="","",$J$6+U15)</f>
        <v/>
      </c>
      <c r="O15" s="158" t="str">
        <f>IF(OR($D15="",GlobalParameters!$C$12=""),"",$S15)</f>
        <v/>
      </c>
      <c r="P15" s="159"/>
      <c r="Q15" s="283"/>
      <c r="R15" s="283"/>
      <c r="S15" s="160" t="str">
        <f>IF(OR($D15="",$T15="",GlobalParameters!$C$12=""),"",IF($W15&lt;200,$T15-VLOOKUP($W15,Conn_Req!$A$2:$J$7,10),""))</f>
        <v/>
      </c>
      <c r="T15" s="283"/>
      <c r="U15" s="283"/>
      <c r="V15" s="159"/>
      <c r="W15" s="134" t="e">
        <f>100+VLOOKUP($D15,Conn_Req!$O$2:$P$3,2)+VLOOKUP(GlobalParameters!$C$12,Conn_Req!$Q$2:$R$4,2)</f>
        <v>#N/A</v>
      </c>
      <c r="Z15" s="178" t="s">
        <v>210</v>
      </c>
    </row>
    <row r="16" spans="1:26" x14ac:dyDescent="0.25">
      <c r="A16" s="133"/>
      <c r="B16" s="283"/>
      <c r="C16" s="283"/>
      <c r="D16" s="284"/>
      <c r="E16" s="287"/>
      <c r="F16" s="166" t="str">
        <f t="shared" si="0"/>
        <v/>
      </c>
      <c r="G16" s="156" t="str">
        <f>IF($D16="","",VLOOKUP($W16,Conn_Req!$A$2:$J$7,5))</f>
        <v/>
      </c>
      <c r="H16" s="285"/>
      <c r="I16" s="155" t="str">
        <f t="shared" si="1"/>
        <v/>
      </c>
      <c r="J16" s="156" t="str">
        <f>IF($D16="","",VLOOKUP($W16,Conn_Req!$A$2:$J$7,6))</f>
        <v/>
      </c>
      <c r="K16" s="285"/>
      <c r="L16" s="155" t="str">
        <f t="shared" si="2"/>
        <v/>
      </c>
      <c r="M16" s="156" t="str">
        <f>IF($D16="","",VLOOKUP($W16,Conn_Req!$A$2:$J$7,6))</f>
        <v/>
      </c>
      <c r="N16" s="157" t="str">
        <f t="shared" si="3"/>
        <v/>
      </c>
      <c r="O16" s="158" t="str">
        <f>IF(OR($D16="",GlobalParameters!$C$12=""),"",$S16)</f>
        <v/>
      </c>
      <c r="P16" s="159"/>
      <c r="Q16" s="283"/>
      <c r="R16" s="283"/>
      <c r="S16" s="160" t="str">
        <f>IF(OR($D16="",$T16="",GlobalParameters!$C$12=""),"",IF($W16&lt;200,$T16-VLOOKUP($W16,Conn_Req!$A$2:$J$7,10),""))</f>
        <v/>
      </c>
      <c r="T16" s="283"/>
      <c r="U16" s="283"/>
      <c r="V16" s="159"/>
      <c r="W16" s="134" t="e">
        <f>100+VLOOKUP($D16,Conn_Req!$O$2:$P$3,2)+VLOOKUP(GlobalParameters!$C$12,Conn_Req!$Q$2:$R$4,2)</f>
        <v>#N/A</v>
      </c>
      <c r="Z16" s="178" t="s">
        <v>209</v>
      </c>
    </row>
    <row r="17" spans="1:23" x14ac:dyDescent="0.25">
      <c r="A17" s="133"/>
      <c r="B17" s="283"/>
      <c r="C17" s="283"/>
      <c r="D17" s="284"/>
      <c r="E17" s="287"/>
      <c r="F17" s="166" t="str">
        <f t="shared" si="0"/>
        <v/>
      </c>
      <c r="G17" s="156" t="str">
        <f>IF($D17="","",VLOOKUP($W17,Conn_Req!$A$2:$J$7,5))</f>
        <v/>
      </c>
      <c r="H17" s="285"/>
      <c r="I17" s="155" t="str">
        <f t="shared" si="1"/>
        <v/>
      </c>
      <c r="J17" s="156" t="str">
        <f>IF($D17="","",VLOOKUP($W17,Conn_Req!$A$2:$J$7,6))</f>
        <v/>
      </c>
      <c r="K17" s="285"/>
      <c r="L17" s="155" t="str">
        <f t="shared" si="2"/>
        <v/>
      </c>
      <c r="M17" s="156" t="str">
        <f>IF($D17="","",VLOOKUP($W17,Conn_Req!$A$2:$J$7,6))</f>
        <v/>
      </c>
      <c r="N17" s="157" t="str">
        <f t="shared" si="3"/>
        <v/>
      </c>
      <c r="O17" s="158" t="str">
        <f>IF(OR($D17="",GlobalParameters!$C$12=""),"",$S17)</f>
        <v/>
      </c>
      <c r="P17" s="159"/>
      <c r="Q17" s="283"/>
      <c r="R17" s="283"/>
      <c r="S17" s="160" t="str">
        <f>IF(OR($D17="",$T17="",GlobalParameters!$C$12=""),"",IF($W17&lt;200,$T17-VLOOKUP($W17,Conn_Req!$A$2:$J$7,10),""))</f>
        <v/>
      </c>
      <c r="T17" s="283"/>
      <c r="U17" s="283"/>
      <c r="V17" s="159"/>
      <c r="W17" s="134" t="e">
        <f>100+VLOOKUP($D17,Conn_Req!$O$2:$P$3,2)+VLOOKUP(GlobalParameters!$C$12,Conn_Req!$Q$2:$R$4,2)</f>
        <v>#N/A</v>
      </c>
    </row>
    <row r="18" spans="1:23" x14ac:dyDescent="0.25">
      <c r="A18" s="133"/>
      <c r="B18" s="283"/>
      <c r="C18" s="283"/>
      <c r="D18" s="284"/>
      <c r="E18" s="287"/>
      <c r="F18" s="166" t="str">
        <f t="shared" si="0"/>
        <v/>
      </c>
      <c r="G18" s="156" t="str">
        <f>IF($D18="","",VLOOKUP($W18,Conn_Req!$A$2:$J$7,5))</f>
        <v/>
      </c>
      <c r="H18" s="285"/>
      <c r="I18" s="155" t="str">
        <f t="shared" si="1"/>
        <v/>
      </c>
      <c r="J18" s="156" t="str">
        <f>IF($D18="","",VLOOKUP($W18,Conn_Req!$A$2:$J$7,6))</f>
        <v/>
      </c>
      <c r="K18" s="285"/>
      <c r="L18" s="155" t="str">
        <f t="shared" si="2"/>
        <v/>
      </c>
      <c r="M18" s="156" t="str">
        <f>IF($D18="","",VLOOKUP($W18,Conn_Req!$A$2:$J$7,6))</f>
        <v/>
      </c>
      <c r="N18" s="157" t="str">
        <f t="shared" si="3"/>
        <v/>
      </c>
      <c r="O18" s="158" t="str">
        <f>IF(OR($D18="",GlobalParameters!$C$12=""),"",$S18)</f>
        <v/>
      </c>
      <c r="P18" s="159"/>
      <c r="Q18" s="283"/>
      <c r="R18" s="283"/>
      <c r="S18" s="160" t="str">
        <f>IF(OR($D18="",$T18="",GlobalParameters!$C$12=""),"",IF($W18&lt;200,$T18-VLOOKUP($W18,Conn_Req!$A$2:$J$7,10),""))</f>
        <v/>
      </c>
      <c r="T18" s="283"/>
      <c r="U18" s="283"/>
      <c r="V18" s="159"/>
      <c r="W18" s="134" t="e">
        <f>100+VLOOKUP($D18,Conn_Req!$O$2:$P$3,2)+VLOOKUP(GlobalParameters!$C$12,Conn_Req!$Q$2:$R$4,2)</f>
        <v>#N/A</v>
      </c>
    </row>
    <row r="19" spans="1:23" x14ac:dyDescent="0.25">
      <c r="A19" s="133"/>
      <c r="B19" s="283"/>
      <c r="C19" s="283"/>
      <c r="D19" s="284"/>
      <c r="E19" s="287"/>
      <c r="F19" s="166" t="str">
        <f t="shared" si="0"/>
        <v/>
      </c>
      <c r="G19" s="156" t="str">
        <f>IF($D19="","",VLOOKUP($W19,Conn_Req!$A$2:$J$7,5))</f>
        <v/>
      </c>
      <c r="H19" s="285"/>
      <c r="I19" s="155" t="str">
        <f t="shared" si="1"/>
        <v/>
      </c>
      <c r="J19" s="156" t="str">
        <f>IF($D19="","",VLOOKUP($W19,Conn_Req!$A$2:$J$7,6))</f>
        <v/>
      </c>
      <c r="K19" s="285"/>
      <c r="L19" s="155" t="str">
        <f t="shared" si="2"/>
        <v/>
      </c>
      <c r="M19" s="156" t="str">
        <f>IF($D19="","",VLOOKUP($W19,Conn_Req!$A$2:$J$7,6))</f>
        <v/>
      </c>
      <c r="N19" s="157" t="str">
        <f t="shared" si="3"/>
        <v/>
      </c>
      <c r="O19" s="158" t="str">
        <f>IF(OR($D19="",GlobalParameters!$C$12=""),"",$S19)</f>
        <v/>
      </c>
      <c r="P19" s="159"/>
      <c r="Q19" s="283"/>
      <c r="R19" s="283"/>
      <c r="S19" s="160" t="str">
        <f>IF(OR($D19="",$T19="",GlobalParameters!$C$12=""),"",IF($W19&lt;200,$T19-VLOOKUP($W19,Conn_Req!$A$2:$J$7,10),""))</f>
        <v/>
      </c>
      <c r="T19" s="283"/>
      <c r="U19" s="283"/>
      <c r="V19" s="159"/>
      <c r="W19" s="134" t="e">
        <f>100+VLOOKUP($D19,Conn_Req!$O$2:$P$3,2)+VLOOKUP(GlobalParameters!$C$12,Conn_Req!$Q$2:$R$4,2)</f>
        <v>#N/A</v>
      </c>
    </row>
    <row r="20" spans="1:23" x14ac:dyDescent="0.25">
      <c r="A20" s="133"/>
      <c r="B20" s="283"/>
      <c r="C20" s="283"/>
      <c r="D20" s="284"/>
      <c r="E20" s="287"/>
      <c r="F20" s="166" t="str">
        <f t="shared" si="0"/>
        <v/>
      </c>
      <c r="G20" s="156" t="str">
        <f>IF($D20="","",VLOOKUP($W20,Conn_Req!$A$2:$J$7,5))</f>
        <v/>
      </c>
      <c r="H20" s="285"/>
      <c r="I20" s="155" t="str">
        <f t="shared" si="1"/>
        <v/>
      </c>
      <c r="J20" s="156" t="str">
        <f>IF($D20="","",VLOOKUP($W20,Conn_Req!$A$2:$J$7,6))</f>
        <v/>
      </c>
      <c r="K20" s="285"/>
      <c r="L20" s="155" t="str">
        <f t="shared" si="2"/>
        <v/>
      </c>
      <c r="M20" s="156" t="str">
        <f>IF($D20="","",VLOOKUP($W20,Conn_Req!$A$2:$J$7,6))</f>
        <v/>
      </c>
      <c r="N20" s="157" t="str">
        <f t="shared" si="3"/>
        <v/>
      </c>
      <c r="O20" s="158" t="str">
        <f>IF(OR($D20="",GlobalParameters!$C$12=""),"",$S20)</f>
        <v/>
      </c>
      <c r="P20" s="159"/>
      <c r="Q20" s="283"/>
      <c r="R20" s="283"/>
      <c r="S20" s="160" t="str">
        <f>IF(OR($D20="",$T20="",GlobalParameters!$C$12=""),"",IF($W20&lt;200,$T20-VLOOKUP($W20,Conn_Req!$A$2:$J$7,10),""))</f>
        <v/>
      </c>
      <c r="T20" s="283"/>
      <c r="U20" s="283"/>
      <c r="V20" s="159"/>
      <c r="W20" s="134" t="e">
        <f>100+VLOOKUP($D20,Conn_Req!$O$2:$P$3,2)+VLOOKUP(GlobalParameters!$C$12,Conn_Req!$Q$2:$R$4,2)</f>
        <v>#N/A</v>
      </c>
    </row>
    <row r="21" spans="1:23" x14ac:dyDescent="0.25">
      <c r="A21" s="133"/>
      <c r="B21" s="283"/>
      <c r="C21" s="283"/>
      <c r="D21" s="284"/>
      <c r="E21" s="287"/>
      <c r="F21" s="166" t="str">
        <f t="shared" si="0"/>
        <v/>
      </c>
      <c r="G21" s="156" t="str">
        <f>IF($D21="","",VLOOKUP($W21,Conn_Req!$A$2:$J$7,5))</f>
        <v/>
      </c>
      <c r="H21" s="285"/>
      <c r="I21" s="155" t="str">
        <f t="shared" si="1"/>
        <v/>
      </c>
      <c r="J21" s="156" t="str">
        <f>IF($D21="","",VLOOKUP($W21,Conn_Req!$A$2:$J$7,6))</f>
        <v/>
      </c>
      <c r="K21" s="285"/>
      <c r="L21" s="155" t="str">
        <f t="shared" si="2"/>
        <v/>
      </c>
      <c r="M21" s="156" t="str">
        <f>IF($D21="","",VLOOKUP($W21,Conn_Req!$A$2:$J$7,6))</f>
        <v/>
      </c>
      <c r="N21" s="157" t="str">
        <f t="shared" si="3"/>
        <v/>
      </c>
      <c r="O21" s="158" t="str">
        <f>IF(OR($D21="",GlobalParameters!$C$12=""),"",$S21)</f>
        <v/>
      </c>
      <c r="P21" s="159"/>
      <c r="Q21" s="283"/>
      <c r="R21" s="283"/>
      <c r="S21" s="160" t="str">
        <f>IF(OR($D21="",$T21="",GlobalParameters!$C$12=""),"",IF($W21&lt;200,$T21-VLOOKUP($W21,Conn_Req!$A$2:$J$7,10),""))</f>
        <v/>
      </c>
      <c r="T21" s="283"/>
      <c r="U21" s="283"/>
      <c r="V21" s="159"/>
      <c r="W21" s="134" t="e">
        <f>100+VLOOKUP($D21,Conn_Req!$O$2:$P$3,2)+VLOOKUP(GlobalParameters!$C$12,Conn_Req!$Q$2:$R$4,2)</f>
        <v>#N/A</v>
      </c>
    </row>
    <row r="22" spans="1:23" x14ac:dyDescent="0.25">
      <c r="A22" s="133"/>
      <c r="B22" s="283"/>
      <c r="C22" s="283"/>
      <c r="D22" s="284"/>
      <c r="E22" s="287"/>
      <c r="F22" s="166" t="str">
        <f t="shared" si="0"/>
        <v/>
      </c>
      <c r="G22" s="156" t="str">
        <f>IF($D22="","",VLOOKUP($W22,Conn_Req!$A$2:$J$7,5))</f>
        <v/>
      </c>
      <c r="H22" s="285"/>
      <c r="I22" s="155" t="str">
        <f t="shared" si="1"/>
        <v/>
      </c>
      <c r="J22" s="156" t="str">
        <f>IF($D22="","",VLOOKUP($W22,Conn_Req!$A$2:$J$7,6))</f>
        <v/>
      </c>
      <c r="K22" s="285"/>
      <c r="L22" s="155" t="str">
        <f t="shared" si="2"/>
        <v/>
      </c>
      <c r="M22" s="156" t="str">
        <f>IF($D22="","",VLOOKUP($W22,Conn_Req!$A$2:$J$7,6))</f>
        <v/>
      </c>
      <c r="N22" s="157" t="str">
        <f t="shared" si="3"/>
        <v/>
      </c>
      <c r="O22" s="158" t="str">
        <f>IF(OR($D22="",GlobalParameters!$C$12=""),"",$S22)</f>
        <v/>
      </c>
      <c r="P22" s="159"/>
      <c r="Q22" s="283"/>
      <c r="R22" s="283"/>
      <c r="S22" s="160" t="str">
        <f>IF(OR($D22="",$T22="",GlobalParameters!$C$12=""),"",IF($W22&lt;200,$T22-VLOOKUP($W22,Conn_Req!$A$2:$J$7,10),""))</f>
        <v/>
      </c>
      <c r="T22" s="283"/>
      <c r="U22" s="283"/>
      <c r="V22" s="159"/>
      <c r="W22" s="134" t="e">
        <f>100+VLOOKUP($D22,Conn_Req!$O$2:$P$3,2)+VLOOKUP(GlobalParameters!$C$12,Conn_Req!$Q$2:$R$4,2)</f>
        <v>#N/A</v>
      </c>
    </row>
    <row r="23" spans="1:23" x14ac:dyDescent="0.25">
      <c r="A23" s="133"/>
      <c r="B23" s="283"/>
      <c r="C23" s="283"/>
      <c r="D23" s="284"/>
      <c r="E23" s="287"/>
      <c r="F23" s="166" t="str">
        <f t="shared" si="0"/>
        <v/>
      </c>
      <c r="G23" s="156" t="str">
        <f>IF($D23="","",VLOOKUP($W23,Conn_Req!$A$2:$J$7,5))</f>
        <v/>
      </c>
      <c r="H23" s="285"/>
      <c r="I23" s="155" t="str">
        <f t="shared" si="1"/>
        <v/>
      </c>
      <c r="J23" s="156" t="str">
        <f>IF($D23="","",VLOOKUP($W23,Conn_Req!$A$2:$J$7,6))</f>
        <v/>
      </c>
      <c r="K23" s="285"/>
      <c r="L23" s="155" t="str">
        <f t="shared" si="2"/>
        <v/>
      </c>
      <c r="M23" s="156" t="str">
        <f>IF($D23="","",VLOOKUP($W23,Conn_Req!$A$2:$J$7,6))</f>
        <v/>
      </c>
      <c r="N23" s="157" t="str">
        <f t="shared" si="3"/>
        <v/>
      </c>
      <c r="O23" s="158" t="str">
        <f>IF(OR($D23="",GlobalParameters!$C$12=""),"",$S23)</f>
        <v/>
      </c>
      <c r="P23" s="159"/>
      <c r="Q23" s="283"/>
      <c r="R23" s="283"/>
      <c r="S23" s="160" t="str">
        <f>IF(OR($D23="",$T23="",GlobalParameters!$C$12=""),"",IF($W23&lt;200,$T23-VLOOKUP($W23,Conn_Req!$A$2:$J$7,10),""))</f>
        <v/>
      </c>
      <c r="T23" s="283"/>
      <c r="U23" s="283"/>
      <c r="V23" s="159"/>
      <c r="W23" s="134" t="e">
        <f>100+VLOOKUP($D23,Conn_Req!$O$2:$P$3,2)+VLOOKUP(GlobalParameters!$C$12,Conn_Req!$Q$2:$R$4,2)</f>
        <v>#N/A</v>
      </c>
    </row>
    <row r="24" spans="1:23" x14ac:dyDescent="0.25">
      <c r="A24" s="133"/>
      <c r="B24" s="283"/>
      <c r="C24" s="283"/>
      <c r="D24" s="284"/>
      <c r="E24" s="287"/>
      <c r="F24" s="166" t="str">
        <f t="shared" si="0"/>
        <v/>
      </c>
      <c r="G24" s="156" t="str">
        <f>IF($D24="","",VLOOKUP($W24,Conn_Req!$A$2:$J$7,5))</f>
        <v/>
      </c>
      <c r="H24" s="285"/>
      <c r="I24" s="155" t="str">
        <f t="shared" si="1"/>
        <v/>
      </c>
      <c r="J24" s="156" t="str">
        <f>IF($D24="","",VLOOKUP($W24,Conn_Req!$A$2:$J$7,6))</f>
        <v/>
      </c>
      <c r="K24" s="285"/>
      <c r="L24" s="155" t="str">
        <f t="shared" si="2"/>
        <v/>
      </c>
      <c r="M24" s="156" t="str">
        <f>IF($D24="","",VLOOKUP($W24,Conn_Req!$A$2:$J$7,6))</f>
        <v/>
      </c>
      <c r="N24" s="157" t="str">
        <f t="shared" si="3"/>
        <v/>
      </c>
      <c r="O24" s="158" t="str">
        <f>IF(OR($D24="",GlobalParameters!$C$12=""),"",$S24)</f>
        <v/>
      </c>
      <c r="P24" s="159"/>
      <c r="Q24" s="283"/>
      <c r="R24" s="283"/>
      <c r="S24" s="160" t="str">
        <f>IF(OR($D24="",$T24="",GlobalParameters!$C$12=""),"",IF($W24&lt;200,$T24-VLOOKUP($W24,Conn_Req!$A$2:$J$7,10),""))</f>
        <v/>
      </c>
      <c r="T24" s="283"/>
      <c r="U24" s="283"/>
      <c r="V24" s="159"/>
      <c r="W24" s="134" t="e">
        <f>100+VLOOKUP($D24,Conn_Req!$O$2:$P$3,2)+VLOOKUP(GlobalParameters!$C$12,Conn_Req!$Q$2:$R$4,2)</f>
        <v>#N/A</v>
      </c>
    </row>
    <row r="25" spans="1:23" x14ac:dyDescent="0.25">
      <c r="A25" s="133"/>
      <c r="B25" s="283"/>
      <c r="C25" s="283"/>
      <c r="D25" s="284"/>
      <c r="E25" s="287"/>
      <c r="F25" s="166" t="str">
        <f t="shared" si="0"/>
        <v/>
      </c>
      <c r="G25" s="156" t="str">
        <f>IF($D25="","",VLOOKUP($W25,Conn_Req!$A$2:$J$7,5))</f>
        <v/>
      </c>
      <c r="H25" s="285"/>
      <c r="I25" s="155" t="str">
        <f t="shared" si="1"/>
        <v/>
      </c>
      <c r="J25" s="156" t="str">
        <f>IF($D25="","",VLOOKUP($W25,Conn_Req!$A$2:$J$7,6))</f>
        <v/>
      </c>
      <c r="K25" s="285"/>
      <c r="L25" s="155" t="str">
        <f t="shared" si="2"/>
        <v/>
      </c>
      <c r="M25" s="156" t="str">
        <f>IF($D25="","",VLOOKUP($W25,Conn_Req!$A$2:$J$7,6))</f>
        <v/>
      </c>
      <c r="N25" s="157" t="str">
        <f t="shared" si="3"/>
        <v/>
      </c>
      <c r="O25" s="158" t="str">
        <f>IF(OR($D25="",GlobalParameters!$C$12=""),"",$S25)</f>
        <v/>
      </c>
      <c r="P25" s="159"/>
      <c r="Q25" s="283"/>
      <c r="R25" s="283"/>
      <c r="S25" s="160" t="str">
        <f>IF(OR($D25="",$T25="",GlobalParameters!$C$12=""),"",IF($W25&lt;200,$T25-VLOOKUP($W25,Conn_Req!$A$2:$J$7,10),""))</f>
        <v/>
      </c>
      <c r="T25" s="283"/>
      <c r="U25" s="283"/>
      <c r="V25" s="159"/>
      <c r="W25" s="134" t="e">
        <f>100+VLOOKUP($D25,Conn_Req!$O$2:$P$3,2)+VLOOKUP(GlobalParameters!$C$12,Conn_Req!$Q$2:$R$4,2)</f>
        <v>#N/A</v>
      </c>
    </row>
    <row r="26" spans="1:23" x14ac:dyDescent="0.25">
      <c r="A26" s="133"/>
      <c r="B26" s="283"/>
      <c r="C26" s="283"/>
      <c r="D26" s="284"/>
      <c r="E26" s="287"/>
      <c r="F26" s="166" t="str">
        <f t="shared" si="0"/>
        <v/>
      </c>
      <c r="G26" s="156" t="str">
        <f>IF($D26="","",VLOOKUP($W26,Conn_Req!$A$2:$J$7,5))</f>
        <v/>
      </c>
      <c r="H26" s="285"/>
      <c r="I26" s="155" t="str">
        <f t="shared" si="1"/>
        <v/>
      </c>
      <c r="J26" s="156" t="str">
        <f>IF($D26="","",VLOOKUP($W26,Conn_Req!$A$2:$J$7,6))</f>
        <v/>
      </c>
      <c r="K26" s="285"/>
      <c r="L26" s="155" t="str">
        <f t="shared" si="2"/>
        <v/>
      </c>
      <c r="M26" s="156" t="str">
        <f>IF($D26="","",VLOOKUP($W26,Conn_Req!$A$2:$J$7,6))</f>
        <v/>
      </c>
      <c r="N26" s="157" t="str">
        <f t="shared" si="3"/>
        <v/>
      </c>
      <c r="O26" s="158" t="str">
        <f>IF(OR($D26="",GlobalParameters!$C$12=""),"",$S26)</f>
        <v/>
      </c>
      <c r="P26" s="159"/>
      <c r="Q26" s="283"/>
      <c r="R26" s="283"/>
      <c r="S26" s="160" t="str">
        <f>IF(OR($D26="",$T26="",GlobalParameters!$C$12=""),"",IF($W26&lt;200,$T26-VLOOKUP($W26,Conn_Req!$A$2:$J$7,10),""))</f>
        <v/>
      </c>
      <c r="T26" s="283"/>
      <c r="U26" s="283"/>
      <c r="V26" s="159"/>
      <c r="W26" s="134" t="e">
        <f>100+VLOOKUP($D26,Conn_Req!$O$2:$P$3,2)+VLOOKUP(GlobalParameters!$C$12,Conn_Req!$Q$2:$R$4,2)</f>
        <v>#N/A</v>
      </c>
    </row>
    <row r="27" spans="1:23" x14ac:dyDescent="0.25">
      <c r="A27" s="133"/>
      <c r="B27" s="283"/>
      <c r="C27" s="283"/>
      <c r="D27" s="284"/>
      <c r="E27" s="287"/>
      <c r="F27" s="166" t="str">
        <f t="shared" si="0"/>
        <v/>
      </c>
      <c r="G27" s="156" t="str">
        <f>IF($D27="","",VLOOKUP($W27,Conn_Req!$A$2:$J$7,5))</f>
        <v/>
      </c>
      <c r="H27" s="285"/>
      <c r="I27" s="155" t="str">
        <f t="shared" si="1"/>
        <v/>
      </c>
      <c r="J27" s="156" t="str">
        <f>IF($D27="","",VLOOKUP($W27,Conn_Req!$A$2:$J$7,6))</f>
        <v/>
      </c>
      <c r="K27" s="285"/>
      <c r="L27" s="155" t="str">
        <f t="shared" si="2"/>
        <v/>
      </c>
      <c r="M27" s="156" t="str">
        <f>IF($D27="","",VLOOKUP($W27,Conn_Req!$A$2:$J$7,6))</f>
        <v/>
      </c>
      <c r="N27" s="157" t="str">
        <f t="shared" si="3"/>
        <v/>
      </c>
      <c r="O27" s="158" t="str">
        <f>IF(OR($D27="",GlobalParameters!$C$12=""),"",$S27)</f>
        <v/>
      </c>
      <c r="P27" s="159"/>
      <c r="Q27" s="283"/>
      <c r="R27" s="283"/>
      <c r="S27" s="160" t="str">
        <f>IF(OR($D27="",$T27="",GlobalParameters!$C$12=""),"",IF($W27&lt;200,$T27-VLOOKUP($W27,Conn_Req!$A$2:$J$7,10),""))</f>
        <v/>
      </c>
      <c r="T27" s="283"/>
      <c r="U27" s="283"/>
      <c r="V27" s="159"/>
      <c r="W27" s="134" t="e">
        <f>100+VLOOKUP($D27,Conn_Req!$O$2:$P$3,2)+VLOOKUP(GlobalParameters!$C$12,Conn_Req!$Q$2:$R$4,2)</f>
        <v>#N/A</v>
      </c>
    </row>
    <row r="28" spans="1:23" x14ac:dyDescent="0.25">
      <c r="A28" s="133"/>
      <c r="B28" s="283"/>
      <c r="C28" s="283"/>
      <c r="D28" s="284"/>
      <c r="E28" s="287"/>
      <c r="F28" s="166" t="str">
        <f t="shared" si="0"/>
        <v/>
      </c>
      <c r="G28" s="156" t="str">
        <f>IF($D28="","",VLOOKUP($W28,Conn_Req!$A$2:$J$7,5))</f>
        <v/>
      </c>
      <c r="H28" s="285"/>
      <c r="I28" s="155" t="str">
        <f t="shared" si="1"/>
        <v/>
      </c>
      <c r="J28" s="156" t="str">
        <f>IF($D28="","",VLOOKUP($W28,Conn_Req!$A$2:$J$7,6))</f>
        <v/>
      </c>
      <c r="K28" s="285"/>
      <c r="L28" s="155" t="str">
        <f t="shared" si="2"/>
        <v/>
      </c>
      <c r="M28" s="156" t="str">
        <f>IF($D28="","",VLOOKUP($W28,Conn_Req!$A$2:$J$7,6))</f>
        <v/>
      </c>
      <c r="N28" s="157" t="str">
        <f t="shared" si="3"/>
        <v/>
      </c>
      <c r="O28" s="158" t="str">
        <f>IF(OR($D28="",GlobalParameters!$C$12=""),"",$S28)</f>
        <v/>
      </c>
      <c r="P28" s="159"/>
      <c r="Q28" s="283"/>
      <c r="R28" s="283"/>
      <c r="S28" s="160" t="str">
        <f>IF(OR($D28="",$T28="",GlobalParameters!$C$12=""),"",IF($W28&lt;200,$T28-VLOOKUP($W28,Conn_Req!$A$2:$J$7,10),""))</f>
        <v/>
      </c>
      <c r="T28" s="283"/>
      <c r="U28" s="283"/>
      <c r="V28" s="159"/>
      <c r="W28" s="134" t="e">
        <f>100+VLOOKUP($D28,Conn_Req!$O$2:$P$3,2)+VLOOKUP(GlobalParameters!$C$12,Conn_Req!$Q$2:$R$4,2)</f>
        <v>#N/A</v>
      </c>
    </row>
    <row r="29" spans="1:23" x14ac:dyDescent="0.25">
      <c r="A29" s="133"/>
      <c r="B29" s="283"/>
      <c r="C29" s="283"/>
      <c r="D29" s="284"/>
      <c r="E29" s="287"/>
      <c r="F29" s="166" t="str">
        <f t="shared" si="0"/>
        <v/>
      </c>
      <c r="G29" s="156" t="str">
        <f>IF($D29="","",VLOOKUP($W29,Conn_Req!$A$2:$J$7,5))</f>
        <v/>
      </c>
      <c r="H29" s="285"/>
      <c r="I29" s="155" t="str">
        <f t="shared" si="1"/>
        <v/>
      </c>
      <c r="J29" s="156" t="str">
        <f>IF($D29="","",VLOOKUP($W29,Conn_Req!$A$2:$J$7,6))</f>
        <v/>
      </c>
      <c r="K29" s="285"/>
      <c r="L29" s="155" t="str">
        <f t="shared" si="2"/>
        <v/>
      </c>
      <c r="M29" s="156" t="str">
        <f>IF($D29="","",VLOOKUP($W29,Conn_Req!$A$2:$J$7,6))</f>
        <v/>
      </c>
      <c r="N29" s="157" t="str">
        <f t="shared" si="3"/>
        <v/>
      </c>
      <c r="O29" s="158" t="str">
        <f>IF(OR($D29="",GlobalParameters!$C$12=""),"",$S29)</f>
        <v/>
      </c>
      <c r="P29" s="159"/>
      <c r="Q29" s="283"/>
      <c r="R29" s="283"/>
      <c r="S29" s="160" t="str">
        <f>IF(OR($D29="",$T29="",GlobalParameters!$C$12=""),"",IF($W29&lt;200,$T29-VLOOKUP($W29,Conn_Req!$A$2:$J$7,10),""))</f>
        <v/>
      </c>
      <c r="T29" s="283"/>
      <c r="U29" s="283"/>
      <c r="V29" s="159"/>
      <c r="W29" s="134" t="e">
        <f>100+VLOOKUP($D29,Conn_Req!$O$2:$P$3,2)+VLOOKUP(GlobalParameters!$C$12,Conn_Req!$Q$2:$R$4,2)</f>
        <v>#N/A</v>
      </c>
    </row>
    <row r="30" spans="1:23" x14ac:dyDescent="0.25">
      <c r="A30" s="133"/>
      <c r="B30" s="283"/>
      <c r="C30" s="283"/>
      <c r="D30" s="284"/>
      <c r="E30" s="287"/>
      <c r="F30" s="166" t="str">
        <f t="shared" si="0"/>
        <v/>
      </c>
      <c r="G30" s="156" t="str">
        <f>IF($D30="","",VLOOKUP($W30,Conn_Req!$A$2:$J$7,5))</f>
        <v/>
      </c>
      <c r="H30" s="285"/>
      <c r="I30" s="155" t="str">
        <f t="shared" si="1"/>
        <v/>
      </c>
      <c r="J30" s="156" t="str">
        <f>IF($D30="","",VLOOKUP($W30,Conn_Req!$A$2:$J$7,6))</f>
        <v/>
      </c>
      <c r="K30" s="285"/>
      <c r="L30" s="155" t="str">
        <f t="shared" si="2"/>
        <v/>
      </c>
      <c r="M30" s="156" t="str">
        <f>IF($D30="","",VLOOKUP($W30,Conn_Req!$A$2:$J$7,6))</f>
        <v/>
      </c>
      <c r="N30" s="157" t="str">
        <f t="shared" si="3"/>
        <v/>
      </c>
      <c r="O30" s="158" t="str">
        <f>IF(OR($D30="",GlobalParameters!$C$12=""),"",$S30)</f>
        <v/>
      </c>
      <c r="P30" s="159"/>
      <c r="Q30" s="283"/>
      <c r="R30" s="283"/>
      <c r="S30" s="160" t="str">
        <f>IF(OR($D30="",$T30="",GlobalParameters!$C$12=""),"",IF($W30&lt;200,$T30-VLOOKUP($W30,Conn_Req!$A$2:$J$7,10),""))</f>
        <v/>
      </c>
      <c r="T30" s="283"/>
      <c r="U30" s="283"/>
      <c r="V30" s="159"/>
      <c r="W30" s="134" t="e">
        <f>100+VLOOKUP($D30,Conn_Req!$O$2:$P$3,2)+VLOOKUP(GlobalParameters!$C$12,Conn_Req!$Q$2:$R$4,2)</f>
        <v>#N/A</v>
      </c>
    </row>
    <row r="31" spans="1:23" x14ac:dyDescent="0.25">
      <c r="A31" s="133"/>
      <c r="B31" s="283"/>
      <c r="C31" s="283"/>
      <c r="D31" s="284"/>
      <c r="E31" s="287"/>
      <c r="F31" s="166" t="str">
        <f t="shared" si="0"/>
        <v/>
      </c>
      <c r="G31" s="156" t="str">
        <f>IF($D31="","",VLOOKUP($W31,Conn_Req!$A$2:$J$7,5))</f>
        <v/>
      </c>
      <c r="H31" s="285"/>
      <c r="I31" s="155" t="str">
        <f t="shared" si="1"/>
        <v/>
      </c>
      <c r="J31" s="156" t="str">
        <f>IF($D31="","",VLOOKUP($W31,Conn_Req!$A$2:$J$7,6))</f>
        <v/>
      </c>
      <c r="K31" s="285"/>
      <c r="L31" s="155" t="str">
        <f t="shared" si="2"/>
        <v/>
      </c>
      <c r="M31" s="156" t="str">
        <f>IF($D31="","",VLOOKUP($W31,Conn_Req!$A$2:$J$7,6))</f>
        <v/>
      </c>
      <c r="N31" s="157" t="str">
        <f t="shared" si="3"/>
        <v/>
      </c>
      <c r="O31" s="158" t="str">
        <f>IF(OR($D31="",GlobalParameters!$C$12=""),"",$S31)</f>
        <v/>
      </c>
      <c r="P31" s="159"/>
      <c r="Q31" s="283"/>
      <c r="R31" s="283"/>
      <c r="S31" s="160" t="str">
        <f>IF(OR($D31="",$T31="",GlobalParameters!$C$12=""),"",IF($W31&lt;200,$T31-VLOOKUP($W31,Conn_Req!$A$2:$J$7,10),""))</f>
        <v/>
      </c>
      <c r="T31" s="283"/>
      <c r="U31" s="283"/>
      <c r="V31" s="159"/>
      <c r="W31" s="134" t="e">
        <f>100+VLOOKUP($D31,Conn_Req!$O$2:$P$3,2)+VLOOKUP(GlobalParameters!$C$12,Conn_Req!$Q$2:$R$4,2)</f>
        <v>#N/A</v>
      </c>
    </row>
    <row r="32" spans="1:23" x14ac:dyDescent="0.25">
      <c r="A32" s="133"/>
      <c r="B32" s="283"/>
      <c r="C32" s="283"/>
      <c r="D32" s="284"/>
      <c r="E32" s="287"/>
      <c r="F32" s="166" t="str">
        <f t="shared" si="0"/>
        <v/>
      </c>
      <c r="G32" s="156" t="str">
        <f>IF($D32="","",VLOOKUP($W32,Conn_Req!$A$2:$J$7,5))</f>
        <v/>
      </c>
      <c r="H32" s="285"/>
      <c r="I32" s="155" t="str">
        <f t="shared" si="1"/>
        <v/>
      </c>
      <c r="J32" s="156" t="str">
        <f>IF($D32="","",VLOOKUP($W32,Conn_Req!$A$2:$J$7,6))</f>
        <v/>
      </c>
      <c r="K32" s="285"/>
      <c r="L32" s="155" t="str">
        <f t="shared" si="2"/>
        <v/>
      </c>
      <c r="M32" s="156" t="str">
        <f>IF($D32="","",VLOOKUP($W32,Conn_Req!$A$2:$J$7,6))</f>
        <v/>
      </c>
      <c r="N32" s="157" t="str">
        <f t="shared" si="3"/>
        <v/>
      </c>
      <c r="O32" s="158" t="str">
        <f>IF(OR($D32="",GlobalParameters!$C$12=""),"",$S32)</f>
        <v/>
      </c>
      <c r="P32" s="159"/>
      <c r="Q32" s="283"/>
      <c r="R32" s="283"/>
      <c r="S32" s="160" t="str">
        <f>IF(OR($D32="",$T32="",GlobalParameters!$C$12=""),"",IF($W32&lt;200,$T32-VLOOKUP($W32,Conn_Req!$A$2:$J$7,10),""))</f>
        <v/>
      </c>
      <c r="T32" s="283"/>
      <c r="U32" s="283"/>
      <c r="V32" s="159"/>
      <c r="W32" s="134" t="e">
        <f>100+VLOOKUP($D32,Conn_Req!$O$2:$P$3,2)+VLOOKUP(GlobalParameters!$C$12,Conn_Req!$Q$2:$R$4,2)</f>
        <v>#N/A</v>
      </c>
    </row>
    <row r="33" spans="1:23" x14ac:dyDescent="0.25">
      <c r="A33" s="133"/>
      <c r="B33" s="283"/>
      <c r="C33" s="283"/>
      <c r="D33" s="284"/>
      <c r="E33" s="287"/>
      <c r="F33" s="166" t="str">
        <f t="shared" si="0"/>
        <v/>
      </c>
      <c r="G33" s="156" t="str">
        <f>IF($D33="","",VLOOKUP($W33,Conn_Req!$A$2:$J$7,5))</f>
        <v/>
      </c>
      <c r="H33" s="285"/>
      <c r="I33" s="155" t="str">
        <f t="shared" si="1"/>
        <v/>
      </c>
      <c r="J33" s="156" t="str">
        <f>IF($D33="","",VLOOKUP($W33,Conn_Req!$A$2:$J$7,6))</f>
        <v/>
      </c>
      <c r="K33" s="285"/>
      <c r="L33" s="155" t="str">
        <f t="shared" si="2"/>
        <v/>
      </c>
      <c r="M33" s="156" t="str">
        <f>IF($D33="","",VLOOKUP($W33,Conn_Req!$A$2:$J$7,6))</f>
        <v/>
      </c>
      <c r="N33" s="157" t="str">
        <f t="shared" ref="N33:N96" si="4">IF($D33="","",$J$6+U33)</f>
        <v/>
      </c>
      <c r="O33" s="158" t="str">
        <f>IF(OR($D33="",GlobalParameters!$C$12=""),"",$S33)</f>
        <v/>
      </c>
      <c r="P33" s="159"/>
      <c r="Q33" s="283"/>
      <c r="R33" s="283"/>
      <c r="S33" s="160" t="str">
        <f>IF(OR($D33="",$T33="",GlobalParameters!$C$12=""),"",IF($W33&lt;200,$T33-VLOOKUP($W33,Conn_Req!$A$2:$J$7,10),""))</f>
        <v/>
      </c>
      <c r="T33" s="283"/>
      <c r="U33" s="283"/>
      <c r="V33" s="159"/>
      <c r="W33" s="134" t="e">
        <f>100+VLOOKUP($D33,Conn_Req!$O$2:$P$3,2)+VLOOKUP(GlobalParameters!$C$12,Conn_Req!$Q$2:$R$4,2)</f>
        <v>#N/A</v>
      </c>
    </row>
    <row r="34" spans="1:23" x14ac:dyDescent="0.25">
      <c r="A34" s="133"/>
      <c r="B34" s="283"/>
      <c r="C34" s="283"/>
      <c r="D34" s="284"/>
      <c r="E34" s="287"/>
      <c r="F34" s="166" t="str">
        <f t="shared" si="0"/>
        <v/>
      </c>
      <c r="G34" s="156" t="str">
        <f>IF($D34="","",VLOOKUP($W34,Conn_Req!$A$2:$J$7,5))</f>
        <v/>
      </c>
      <c r="H34" s="285"/>
      <c r="I34" s="155" t="str">
        <f t="shared" si="1"/>
        <v/>
      </c>
      <c r="J34" s="156" t="str">
        <f>IF($D34="","",VLOOKUP($W34,Conn_Req!$A$2:$J$7,6))</f>
        <v/>
      </c>
      <c r="K34" s="285"/>
      <c r="L34" s="155" t="str">
        <f t="shared" si="2"/>
        <v/>
      </c>
      <c r="M34" s="156" t="str">
        <f>IF($D34="","",VLOOKUP($W34,Conn_Req!$A$2:$J$7,6))</f>
        <v/>
      </c>
      <c r="N34" s="157" t="str">
        <f t="shared" si="4"/>
        <v/>
      </c>
      <c r="O34" s="158" t="str">
        <f>IF(OR($D34="",GlobalParameters!$C$12=""),"",$S34)</f>
        <v/>
      </c>
      <c r="P34" s="159"/>
      <c r="Q34" s="283"/>
      <c r="R34" s="283"/>
      <c r="S34" s="160" t="str">
        <f>IF(OR($D34="",$T34="",GlobalParameters!$C$12=""),"",IF($W34&lt;200,$T34-VLOOKUP($W34,Conn_Req!$A$2:$J$7,10),""))</f>
        <v/>
      </c>
      <c r="T34" s="283"/>
      <c r="U34" s="283"/>
      <c r="V34" s="159"/>
      <c r="W34" s="134" t="e">
        <f>100+VLOOKUP($D34,Conn_Req!$O$2:$P$3,2)+VLOOKUP(GlobalParameters!$C$12,Conn_Req!$Q$2:$R$4,2)</f>
        <v>#N/A</v>
      </c>
    </row>
    <row r="35" spans="1:23" x14ac:dyDescent="0.25">
      <c r="A35" s="133"/>
      <c r="B35" s="283"/>
      <c r="C35" s="283"/>
      <c r="D35" s="284"/>
      <c r="E35" s="287"/>
      <c r="F35" s="166" t="str">
        <f t="shared" si="0"/>
        <v/>
      </c>
      <c r="G35" s="156" t="str">
        <f>IF($D35="","",VLOOKUP($W35,Conn_Req!$A$2:$J$7,5))</f>
        <v/>
      </c>
      <c r="H35" s="285"/>
      <c r="I35" s="155" t="str">
        <f t="shared" si="1"/>
        <v/>
      </c>
      <c r="J35" s="156" t="str">
        <f>IF($D35="","",VLOOKUP($W35,Conn_Req!$A$2:$J$7,6))</f>
        <v/>
      </c>
      <c r="K35" s="285"/>
      <c r="L35" s="155" t="str">
        <f t="shared" si="2"/>
        <v/>
      </c>
      <c r="M35" s="156" t="str">
        <f>IF($D35="","",VLOOKUP($W35,Conn_Req!$A$2:$J$7,6))</f>
        <v/>
      </c>
      <c r="N35" s="157" t="str">
        <f t="shared" si="4"/>
        <v/>
      </c>
      <c r="O35" s="158" t="str">
        <f>IF(OR($D35="",GlobalParameters!$C$12=""),"",$S35)</f>
        <v/>
      </c>
      <c r="P35" s="159"/>
      <c r="Q35" s="283"/>
      <c r="R35" s="283"/>
      <c r="S35" s="160" t="str">
        <f>IF(OR($D35="",$T35="",GlobalParameters!$C$12=""),"",IF($W35&lt;200,$T35-VLOOKUP($W35,Conn_Req!$A$2:$J$7,10),""))</f>
        <v/>
      </c>
      <c r="T35" s="283"/>
      <c r="U35" s="283"/>
      <c r="V35" s="159"/>
      <c r="W35" s="134" t="e">
        <f>100+VLOOKUP($D35,Conn_Req!$O$2:$P$3,2)+VLOOKUP(GlobalParameters!$C$12,Conn_Req!$Q$2:$R$4,2)</f>
        <v>#N/A</v>
      </c>
    </row>
    <row r="36" spans="1:23" x14ac:dyDescent="0.25">
      <c r="A36" s="133"/>
      <c r="B36" s="283"/>
      <c r="C36" s="283"/>
      <c r="D36" s="284"/>
      <c r="E36" s="287"/>
      <c r="F36" s="166" t="str">
        <f t="shared" si="0"/>
        <v/>
      </c>
      <c r="G36" s="156" t="str">
        <f>IF($D36="","",VLOOKUP($W36,Conn_Req!$A$2:$J$7,5))</f>
        <v/>
      </c>
      <c r="H36" s="285"/>
      <c r="I36" s="155" t="str">
        <f t="shared" si="1"/>
        <v/>
      </c>
      <c r="J36" s="156" t="str">
        <f>IF($D36="","",VLOOKUP($W36,Conn_Req!$A$2:$J$7,6))</f>
        <v/>
      </c>
      <c r="K36" s="285"/>
      <c r="L36" s="155" t="str">
        <f t="shared" si="2"/>
        <v/>
      </c>
      <c r="M36" s="156" t="str">
        <f>IF($D36="","",VLOOKUP($W36,Conn_Req!$A$2:$J$7,6))</f>
        <v/>
      </c>
      <c r="N36" s="157" t="str">
        <f t="shared" si="4"/>
        <v/>
      </c>
      <c r="O36" s="158" t="str">
        <f>IF(OR($D36="",GlobalParameters!$C$12=""),"",$S36)</f>
        <v/>
      </c>
      <c r="P36" s="159"/>
      <c r="Q36" s="283"/>
      <c r="R36" s="283"/>
      <c r="S36" s="160" t="str">
        <f>IF(OR($D36="",$T36="",GlobalParameters!$C$12=""),"",IF($W36&lt;200,$T36-VLOOKUP($W36,Conn_Req!$A$2:$J$7,10),""))</f>
        <v/>
      </c>
      <c r="T36" s="283"/>
      <c r="U36" s="283"/>
      <c r="V36" s="159"/>
      <c r="W36" s="134" t="e">
        <f>100+VLOOKUP($D36,Conn_Req!$O$2:$P$3,2)+VLOOKUP(GlobalParameters!$C$12,Conn_Req!$Q$2:$R$4,2)</f>
        <v>#N/A</v>
      </c>
    </row>
    <row r="37" spans="1:23" x14ac:dyDescent="0.25">
      <c r="A37" s="133"/>
      <c r="B37" s="283"/>
      <c r="C37" s="283"/>
      <c r="D37" s="284"/>
      <c r="E37" s="287"/>
      <c r="F37" s="166" t="str">
        <f t="shared" si="0"/>
        <v/>
      </c>
      <c r="G37" s="156" t="str">
        <f>IF($D37="","",VLOOKUP($W37,Conn_Req!$A$2:$J$7,5))</f>
        <v/>
      </c>
      <c r="H37" s="285"/>
      <c r="I37" s="155" t="str">
        <f t="shared" si="1"/>
        <v/>
      </c>
      <c r="J37" s="156" t="str">
        <f>IF($D37="","",VLOOKUP($W37,Conn_Req!$A$2:$J$7,6))</f>
        <v/>
      </c>
      <c r="K37" s="285"/>
      <c r="L37" s="155" t="str">
        <f t="shared" si="2"/>
        <v/>
      </c>
      <c r="M37" s="156" t="str">
        <f>IF($D37="","",VLOOKUP($W37,Conn_Req!$A$2:$J$7,6))</f>
        <v/>
      </c>
      <c r="N37" s="157" t="str">
        <f t="shared" si="4"/>
        <v/>
      </c>
      <c r="O37" s="158" t="str">
        <f>IF(OR($D37="",GlobalParameters!$C$12=""),"",$S37)</f>
        <v/>
      </c>
      <c r="P37" s="159"/>
      <c r="Q37" s="283"/>
      <c r="R37" s="283"/>
      <c r="S37" s="160" t="str">
        <f>IF(OR($D37="",$T37="",GlobalParameters!$C$12=""),"",IF($W37&lt;200,$T37-VLOOKUP($W37,Conn_Req!$A$2:$J$7,10),""))</f>
        <v/>
      </c>
      <c r="T37" s="283"/>
      <c r="U37" s="283"/>
      <c r="V37" s="159"/>
      <c r="W37" s="134" t="e">
        <f>100+VLOOKUP($D37,Conn_Req!$O$2:$P$3,2)+VLOOKUP(GlobalParameters!$C$12,Conn_Req!$Q$2:$R$4,2)</f>
        <v>#N/A</v>
      </c>
    </row>
    <row r="38" spans="1:23" x14ac:dyDescent="0.25">
      <c r="A38" s="133"/>
      <c r="B38" s="283"/>
      <c r="C38" s="283"/>
      <c r="D38" s="284"/>
      <c r="E38" s="287"/>
      <c r="F38" s="166" t="str">
        <f t="shared" si="0"/>
        <v/>
      </c>
      <c r="G38" s="156" t="str">
        <f>IF($D38="","",VLOOKUP($W38,Conn_Req!$A$2:$J$7,5))</f>
        <v/>
      </c>
      <c r="H38" s="285"/>
      <c r="I38" s="155" t="str">
        <f t="shared" si="1"/>
        <v/>
      </c>
      <c r="J38" s="156" t="str">
        <f>IF($D38="","",VLOOKUP($W38,Conn_Req!$A$2:$J$7,6))</f>
        <v/>
      </c>
      <c r="K38" s="285"/>
      <c r="L38" s="155" t="str">
        <f t="shared" si="2"/>
        <v/>
      </c>
      <c r="M38" s="156" t="str">
        <f>IF($D38="","",VLOOKUP($W38,Conn_Req!$A$2:$J$7,6))</f>
        <v/>
      </c>
      <c r="N38" s="157" t="str">
        <f t="shared" si="4"/>
        <v/>
      </c>
      <c r="O38" s="158" t="str">
        <f>IF(OR($D38="",GlobalParameters!$C$12=""),"",$S38)</f>
        <v/>
      </c>
      <c r="P38" s="159"/>
      <c r="Q38" s="283"/>
      <c r="R38" s="283"/>
      <c r="S38" s="160" t="str">
        <f>IF(OR($D38="",$T38="",GlobalParameters!$C$12=""),"",IF($W38&lt;200,$T38-VLOOKUP($W38,Conn_Req!$A$2:$J$7,10),""))</f>
        <v/>
      </c>
      <c r="T38" s="283"/>
      <c r="U38" s="283"/>
      <c r="V38" s="159"/>
      <c r="W38" s="134" t="e">
        <f>100+VLOOKUP($D38,Conn_Req!$O$2:$P$3,2)+VLOOKUP(GlobalParameters!$C$12,Conn_Req!$Q$2:$R$4,2)</f>
        <v>#N/A</v>
      </c>
    </row>
    <row r="39" spans="1:23" x14ac:dyDescent="0.25">
      <c r="A39" s="133"/>
      <c r="B39" s="283"/>
      <c r="C39" s="283"/>
      <c r="D39" s="284"/>
      <c r="E39" s="287"/>
      <c r="F39" s="166" t="str">
        <f t="shared" si="0"/>
        <v/>
      </c>
      <c r="G39" s="156" t="str">
        <f>IF($D39="","",VLOOKUP($W39,Conn_Req!$A$2:$J$7,5))</f>
        <v/>
      </c>
      <c r="H39" s="285"/>
      <c r="I39" s="155" t="str">
        <f t="shared" si="1"/>
        <v/>
      </c>
      <c r="J39" s="156" t="str">
        <f>IF($D39="","",VLOOKUP($W39,Conn_Req!$A$2:$J$7,6))</f>
        <v/>
      </c>
      <c r="K39" s="285"/>
      <c r="L39" s="155" t="str">
        <f t="shared" si="2"/>
        <v/>
      </c>
      <c r="M39" s="156" t="str">
        <f>IF($D39="","",VLOOKUP($W39,Conn_Req!$A$2:$J$7,6))</f>
        <v/>
      </c>
      <c r="N39" s="157" t="str">
        <f t="shared" si="4"/>
        <v/>
      </c>
      <c r="O39" s="158" t="str">
        <f>IF(OR($D39="",GlobalParameters!$C$12=""),"",$S39)</f>
        <v/>
      </c>
      <c r="P39" s="159"/>
      <c r="Q39" s="283"/>
      <c r="R39" s="283"/>
      <c r="S39" s="160" t="str">
        <f>IF(OR($D39="",$T39="",GlobalParameters!$C$12=""),"",IF($W39&lt;200,$T39-VLOOKUP($W39,Conn_Req!$A$2:$J$7,10),""))</f>
        <v/>
      </c>
      <c r="T39" s="283"/>
      <c r="U39" s="283"/>
      <c r="V39" s="159"/>
      <c r="W39" s="134" t="e">
        <f>100+VLOOKUP($D39,Conn_Req!$O$2:$P$3,2)+VLOOKUP(GlobalParameters!$C$12,Conn_Req!$Q$2:$R$4,2)</f>
        <v>#N/A</v>
      </c>
    </row>
    <row r="40" spans="1:23" x14ac:dyDescent="0.25">
      <c r="A40" s="133"/>
      <c r="B40" s="283"/>
      <c r="C40" s="283"/>
      <c r="D40" s="284"/>
      <c r="E40" s="287"/>
      <c r="F40" s="166" t="str">
        <f t="shared" si="0"/>
        <v/>
      </c>
      <c r="G40" s="156" t="str">
        <f>IF($D40="","",VLOOKUP($W40,Conn_Req!$A$2:$J$7,5))</f>
        <v/>
      </c>
      <c r="H40" s="285"/>
      <c r="I40" s="155" t="str">
        <f t="shared" si="1"/>
        <v/>
      </c>
      <c r="J40" s="156" t="str">
        <f>IF($D40="","",VLOOKUP($W40,Conn_Req!$A$2:$J$7,6))</f>
        <v/>
      </c>
      <c r="K40" s="285"/>
      <c r="L40" s="155" t="str">
        <f t="shared" si="2"/>
        <v/>
      </c>
      <c r="M40" s="156" t="str">
        <f>IF($D40="","",VLOOKUP($W40,Conn_Req!$A$2:$J$7,6))</f>
        <v/>
      </c>
      <c r="N40" s="157" t="str">
        <f t="shared" si="4"/>
        <v/>
      </c>
      <c r="O40" s="158" t="str">
        <f>IF(OR($D40="",GlobalParameters!$C$12=""),"",$S40)</f>
        <v/>
      </c>
      <c r="P40" s="159"/>
      <c r="Q40" s="283"/>
      <c r="R40" s="283"/>
      <c r="S40" s="160" t="str">
        <f>IF(OR($D40="",$T40="",GlobalParameters!$C$12=""),"",IF($W40&lt;200,$T40-VLOOKUP($W40,Conn_Req!$A$2:$J$7,10),""))</f>
        <v/>
      </c>
      <c r="T40" s="283"/>
      <c r="U40" s="283"/>
      <c r="V40" s="159"/>
      <c r="W40" s="134" t="e">
        <f>100+VLOOKUP($D40,Conn_Req!$O$2:$P$3,2)+VLOOKUP(GlobalParameters!$C$12,Conn_Req!$Q$2:$R$4,2)</f>
        <v>#N/A</v>
      </c>
    </row>
    <row r="41" spans="1:23" x14ac:dyDescent="0.25">
      <c r="A41" s="133"/>
      <c r="B41" s="283"/>
      <c r="C41" s="283"/>
      <c r="D41" s="284"/>
      <c r="E41" s="287"/>
      <c r="F41" s="166" t="str">
        <f t="shared" si="0"/>
        <v/>
      </c>
      <c r="G41" s="156" t="str">
        <f>IF($D41="","",VLOOKUP($W41,Conn_Req!$A$2:$J$7,5))</f>
        <v/>
      </c>
      <c r="H41" s="285"/>
      <c r="I41" s="155" t="str">
        <f t="shared" si="1"/>
        <v/>
      </c>
      <c r="J41" s="156" t="str">
        <f>IF($D41="","",VLOOKUP($W41,Conn_Req!$A$2:$J$7,6))</f>
        <v/>
      </c>
      <c r="K41" s="285"/>
      <c r="L41" s="155" t="str">
        <f t="shared" si="2"/>
        <v/>
      </c>
      <c r="M41" s="156" t="str">
        <f>IF($D41="","",VLOOKUP($W41,Conn_Req!$A$2:$J$7,6))</f>
        <v/>
      </c>
      <c r="N41" s="157" t="str">
        <f t="shared" si="4"/>
        <v/>
      </c>
      <c r="O41" s="158" t="str">
        <f>IF(OR($D41="",GlobalParameters!$C$12=""),"",$S41)</f>
        <v/>
      </c>
      <c r="P41" s="159"/>
      <c r="Q41" s="283"/>
      <c r="R41" s="283"/>
      <c r="S41" s="160" t="str">
        <f>IF(OR($D41="",$T41="",GlobalParameters!$C$12=""),"",IF($W41&lt;200,$T41-VLOOKUP($W41,Conn_Req!$A$2:$J$7,10),""))</f>
        <v/>
      </c>
      <c r="T41" s="283"/>
      <c r="U41" s="283"/>
      <c r="V41" s="159"/>
      <c r="W41" s="134" t="e">
        <f>100+VLOOKUP($D41,Conn_Req!$O$2:$P$3,2)+VLOOKUP(GlobalParameters!$C$12,Conn_Req!$Q$2:$R$4,2)</f>
        <v>#N/A</v>
      </c>
    </row>
    <row r="42" spans="1:23" x14ac:dyDescent="0.25">
      <c r="A42" s="133"/>
      <c r="B42" s="283"/>
      <c r="C42" s="283"/>
      <c r="D42" s="284"/>
      <c r="E42" s="287"/>
      <c r="F42" s="166" t="str">
        <f t="shared" si="0"/>
        <v/>
      </c>
      <c r="G42" s="156" t="str">
        <f>IF($D42="","",VLOOKUP($W42,Conn_Req!$A$2:$J$7,5))</f>
        <v/>
      </c>
      <c r="H42" s="285"/>
      <c r="I42" s="155" t="str">
        <f t="shared" si="1"/>
        <v/>
      </c>
      <c r="J42" s="156" t="str">
        <f>IF($D42="","",VLOOKUP($W42,Conn_Req!$A$2:$J$7,6))</f>
        <v/>
      </c>
      <c r="K42" s="285"/>
      <c r="L42" s="155" t="str">
        <f t="shared" si="2"/>
        <v/>
      </c>
      <c r="M42" s="156" t="str">
        <f>IF($D42="","",VLOOKUP($W42,Conn_Req!$A$2:$J$7,6))</f>
        <v/>
      </c>
      <c r="N42" s="157" t="str">
        <f t="shared" si="4"/>
        <v/>
      </c>
      <c r="O42" s="158" t="str">
        <f>IF(OR($D42="",GlobalParameters!$C$12=""),"",$S42)</f>
        <v/>
      </c>
      <c r="P42" s="159"/>
      <c r="Q42" s="283"/>
      <c r="R42" s="283"/>
      <c r="S42" s="160" t="str">
        <f>IF(OR($D42="",$T42="",GlobalParameters!$C$12=""),"",IF($W42&lt;200,$T42-VLOOKUP($W42,Conn_Req!$A$2:$J$7,10),""))</f>
        <v/>
      </c>
      <c r="T42" s="283"/>
      <c r="U42" s="283"/>
      <c r="V42" s="159"/>
      <c r="W42" s="134" t="e">
        <f>100+VLOOKUP($D42,Conn_Req!$O$2:$P$3,2)+VLOOKUP(GlobalParameters!$C$12,Conn_Req!$Q$2:$R$4,2)</f>
        <v>#N/A</v>
      </c>
    </row>
    <row r="43" spans="1:23" x14ac:dyDescent="0.25">
      <c r="A43" s="133"/>
      <c r="B43" s="283"/>
      <c r="C43" s="283"/>
      <c r="D43" s="284"/>
      <c r="E43" s="287"/>
      <c r="F43" s="166" t="str">
        <f t="shared" si="0"/>
        <v/>
      </c>
      <c r="G43" s="156" t="str">
        <f>IF($D43="","",VLOOKUP($W43,Conn_Req!$A$2:$J$7,5))</f>
        <v/>
      </c>
      <c r="H43" s="285"/>
      <c r="I43" s="155" t="str">
        <f t="shared" si="1"/>
        <v/>
      </c>
      <c r="J43" s="156" t="str">
        <f>IF($D43="","",VLOOKUP($W43,Conn_Req!$A$2:$J$7,6))</f>
        <v/>
      </c>
      <c r="K43" s="285"/>
      <c r="L43" s="155" t="str">
        <f t="shared" si="2"/>
        <v/>
      </c>
      <c r="M43" s="156" t="str">
        <f>IF($D43="","",VLOOKUP($W43,Conn_Req!$A$2:$J$7,6))</f>
        <v/>
      </c>
      <c r="N43" s="157" t="str">
        <f t="shared" si="4"/>
        <v/>
      </c>
      <c r="O43" s="158" t="str">
        <f>IF(OR($D43="",GlobalParameters!$C$12=""),"",$S43)</f>
        <v/>
      </c>
      <c r="P43" s="159"/>
      <c r="Q43" s="283"/>
      <c r="R43" s="283"/>
      <c r="S43" s="160" t="str">
        <f>IF(OR($D43="",$T43="",GlobalParameters!$C$12=""),"",IF($W43&lt;200,$T43-VLOOKUP($W43,Conn_Req!$A$2:$J$7,10),""))</f>
        <v/>
      </c>
      <c r="T43" s="283"/>
      <c r="U43" s="283"/>
      <c r="V43" s="159"/>
      <c r="W43" s="134" t="e">
        <f>100+VLOOKUP($D43,Conn_Req!$O$2:$P$3,2)+VLOOKUP(GlobalParameters!$C$12,Conn_Req!$Q$2:$R$4,2)</f>
        <v>#N/A</v>
      </c>
    </row>
    <row r="44" spans="1:23" x14ac:dyDescent="0.25">
      <c r="A44" s="133"/>
      <c r="B44" s="283"/>
      <c r="C44" s="283"/>
      <c r="D44" s="284"/>
      <c r="E44" s="287"/>
      <c r="F44" s="166" t="str">
        <f t="shared" si="0"/>
        <v/>
      </c>
      <c r="G44" s="156" t="str">
        <f>IF($D44="","",VLOOKUP($W44,Conn_Req!$A$2:$J$7,5))</f>
        <v/>
      </c>
      <c r="H44" s="285"/>
      <c r="I44" s="155" t="str">
        <f t="shared" si="1"/>
        <v/>
      </c>
      <c r="J44" s="156" t="str">
        <f>IF($D44="","",VLOOKUP($W44,Conn_Req!$A$2:$J$7,6))</f>
        <v/>
      </c>
      <c r="K44" s="285"/>
      <c r="L44" s="155" t="str">
        <f t="shared" si="2"/>
        <v/>
      </c>
      <c r="M44" s="156" t="str">
        <f>IF($D44="","",VLOOKUP($W44,Conn_Req!$A$2:$J$7,6))</f>
        <v/>
      </c>
      <c r="N44" s="157" t="str">
        <f t="shared" si="4"/>
        <v/>
      </c>
      <c r="O44" s="158" t="str">
        <f>IF(OR($D44="",GlobalParameters!$C$12=""),"",$S44)</f>
        <v/>
      </c>
      <c r="P44" s="159"/>
      <c r="Q44" s="283"/>
      <c r="R44" s="283"/>
      <c r="S44" s="160" t="str">
        <f>IF(OR($D44="",$T44="",GlobalParameters!$C$12=""),"",IF($W44&lt;200,$T44-VLOOKUP($W44,Conn_Req!$A$2:$J$7,10),""))</f>
        <v/>
      </c>
      <c r="T44" s="283"/>
      <c r="U44" s="283"/>
      <c r="V44" s="159"/>
      <c r="W44" s="134" t="e">
        <f>100+VLOOKUP($D44,Conn_Req!$O$2:$P$3,2)+VLOOKUP(GlobalParameters!$C$12,Conn_Req!$Q$2:$R$4,2)</f>
        <v>#N/A</v>
      </c>
    </row>
    <row r="45" spans="1:23" x14ac:dyDescent="0.25">
      <c r="A45" s="133"/>
      <c r="B45" s="283"/>
      <c r="C45" s="283"/>
      <c r="D45" s="284"/>
      <c r="E45" s="287"/>
      <c r="F45" s="166" t="str">
        <f t="shared" si="0"/>
        <v/>
      </c>
      <c r="G45" s="156" t="str">
        <f>IF($D45="","",VLOOKUP($W45,Conn_Req!$A$2:$J$7,5))</f>
        <v/>
      </c>
      <c r="H45" s="285"/>
      <c r="I45" s="155" t="str">
        <f t="shared" si="1"/>
        <v/>
      </c>
      <c r="J45" s="156" t="str">
        <f>IF($D45="","",VLOOKUP($W45,Conn_Req!$A$2:$J$7,6))</f>
        <v/>
      </c>
      <c r="K45" s="285"/>
      <c r="L45" s="155" t="str">
        <f t="shared" si="2"/>
        <v/>
      </c>
      <c r="M45" s="156" t="str">
        <f>IF($D45="","",VLOOKUP($W45,Conn_Req!$A$2:$J$7,6))</f>
        <v/>
      </c>
      <c r="N45" s="157" t="str">
        <f t="shared" si="4"/>
        <v/>
      </c>
      <c r="O45" s="158" t="str">
        <f>IF(OR($D45="",GlobalParameters!$C$12=""),"",$S45)</f>
        <v/>
      </c>
      <c r="P45" s="159"/>
      <c r="Q45" s="283"/>
      <c r="R45" s="283"/>
      <c r="S45" s="160" t="str">
        <f>IF(OR($D45="",$T45="",GlobalParameters!$C$12=""),"",IF($W45&lt;200,$T45-VLOOKUP($W45,Conn_Req!$A$2:$J$7,10),""))</f>
        <v/>
      </c>
      <c r="T45" s="283"/>
      <c r="U45" s="283"/>
      <c r="V45" s="159"/>
      <c r="W45" s="134" t="e">
        <f>100+VLOOKUP($D45,Conn_Req!$O$2:$P$3,2)+VLOOKUP(GlobalParameters!$C$12,Conn_Req!$Q$2:$R$4,2)</f>
        <v>#N/A</v>
      </c>
    </row>
    <row r="46" spans="1:23" x14ac:dyDescent="0.25">
      <c r="A46" s="133"/>
      <c r="B46" s="283"/>
      <c r="C46" s="283"/>
      <c r="D46" s="284"/>
      <c r="E46" s="287"/>
      <c r="F46" s="166" t="str">
        <f t="shared" si="0"/>
        <v/>
      </c>
      <c r="G46" s="156" t="str">
        <f>IF($D46="","",VLOOKUP($W46,Conn_Req!$A$2:$J$7,5))</f>
        <v/>
      </c>
      <c r="H46" s="285"/>
      <c r="I46" s="155" t="str">
        <f t="shared" si="1"/>
        <v/>
      </c>
      <c r="J46" s="156" t="str">
        <f>IF($D46="","",VLOOKUP($W46,Conn_Req!$A$2:$J$7,6))</f>
        <v/>
      </c>
      <c r="K46" s="285"/>
      <c r="L46" s="155" t="str">
        <f t="shared" si="2"/>
        <v/>
      </c>
      <c r="M46" s="156" t="str">
        <f>IF($D46="","",VLOOKUP($W46,Conn_Req!$A$2:$J$7,6))</f>
        <v/>
      </c>
      <c r="N46" s="157" t="str">
        <f t="shared" si="4"/>
        <v/>
      </c>
      <c r="O46" s="158" t="str">
        <f>IF(OR($D46="",GlobalParameters!$C$12=""),"",$S46)</f>
        <v/>
      </c>
      <c r="P46" s="159"/>
      <c r="Q46" s="283"/>
      <c r="R46" s="283"/>
      <c r="S46" s="160" t="str">
        <f>IF(OR($D46="",$T46="",GlobalParameters!$C$12=""),"",IF($W46&lt;200,$T46-VLOOKUP($W46,Conn_Req!$A$2:$J$7,10),""))</f>
        <v/>
      </c>
      <c r="T46" s="283"/>
      <c r="U46" s="283"/>
      <c r="V46" s="159"/>
      <c r="W46" s="134" t="e">
        <f>100+VLOOKUP($D46,Conn_Req!$O$2:$P$3,2)+VLOOKUP(GlobalParameters!$C$12,Conn_Req!$Q$2:$R$4,2)</f>
        <v>#N/A</v>
      </c>
    </row>
    <row r="47" spans="1:23" x14ac:dyDescent="0.25">
      <c r="A47" s="133"/>
      <c r="B47" s="283"/>
      <c r="C47" s="283"/>
      <c r="D47" s="284"/>
      <c r="E47" s="287"/>
      <c r="F47" s="166" t="str">
        <f t="shared" si="0"/>
        <v/>
      </c>
      <c r="G47" s="156" t="str">
        <f>IF($D47="","",VLOOKUP($W47,Conn_Req!$A$2:$J$7,5))</f>
        <v/>
      </c>
      <c r="H47" s="285"/>
      <c r="I47" s="155" t="str">
        <f t="shared" si="1"/>
        <v/>
      </c>
      <c r="J47" s="156" t="str">
        <f>IF($D47="","",VLOOKUP($W47,Conn_Req!$A$2:$J$7,6))</f>
        <v/>
      </c>
      <c r="K47" s="285"/>
      <c r="L47" s="155" t="str">
        <f t="shared" si="2"/>
        <v/>
      </c>
      <c r="M47" s="156" t="str">
        <f>IF($D47="","",VLOOKUP($W47,Conn_Req!$A$2:$J$7,6))</f>
        <v/>
      </c>
      <c r="N47" s="157" t="str">
        <f t="shared" si="4"/>
        <v/>
      </c>
      <c r="O47" s="158" t="str">
        <f>IF(OR($D47="",GlobalParameters!$C$12=""),"",$S47)</f>
        <v/>
      </c>
      <c r="P47" s="159"/>
      <c r="Q47" s="283"/>
      <c r="R47" s="283"/>
      <c r="S47" s="160" t="str">
        <f>IF(OR($D47="",$T47="",GlobalParameters!$C$12=""),"",IF($W47&lt;200,$T47-VLOOKUP($W47,Conn_Req!$A$2:$J$7,10),""))</f>
        <v/>
      </c>
      <c r="T47" s="283"/>
      <c r="U47" s="283"/>
      <c r="V47" s="159"/>
      <c r="W47" s="134" t="e">
        <f>100+VLOOKUP($D47,Conn_Req!$O$2:$P$3,2)+VLOOKUP(GlobalParameters!$C$12,Conn_Req!$Q$2:$R$4,2)</f>
        <v>#N/A</v>
      </c>
    </row>
    <row r="48" spans="1:23" x14ac:dyDescent="0.25">
      <c r="A48" s="133"/>
      <c r="B48" s="283"/>
      <c r="C48" s="283"/>
      <c r="D48" s="284"/>
      <c r="E48" s="287"/>
      <c r="F48" s="166" t="str">
        <f t="shared" si="0"/>
        <v/>
      </c>
      <c r="G48" s="156" t="str">
        <f>IF($D48="","",VLOOKUP($W48,Conn_Req!$A$2:$J$7,5))</f>
        <v/>
      </c>
      <c r="H48" s="285"/>
      <c r="I48" s="155" t="str">
        <f t="shared" si="1"/>
        <v/>
      </c>
      <c r="J48" s="156" t="str">
        <f>IF($D48="","",VLOOKUP($W48,Conn_Req!$A$2:$J$7,6))</f>
        <v/>
      </c>
      <c r="K48" s="285"/>
      <c r="L48" s="155" t="str">
        <f t="shared" si="2"/>
        <v/>
      </c>
      <c r="M48" s="156" t="str">
        <f>IF($D48="","",VLOOKUP($W48,Conn_Req!$A$2:$J$7,6))</f>
        <v/>
      </c>
      <c r="N48" s="157" t="str">
        <f t="shared" si="4"/>
        <v/>
      </c>
      <c r="O48" s="158" t="str">
        <f>IF(OR($D48="",GlobalParameters!$C$12=""),"",$S48)</f>
        <v/>
      </c>
      <c r="P48" s="159"/>
      <c r="Q48" s="283"/>
      <c r="R48" s="283"/>
      <c r="S48" s="160" t="str">
        <f>IF(OR($D48="",$T48="",GlobalParameters!$C$12=""),"",IF($W48&lt;200,$T48-VLOOKUP($W48,Conn_Req!$A$2:$J$7,10),""))</f>
        <v/>
      </c>
      <c r="T48" s="283"/>
      <c r="U48" s="283"/>
      <c r="V48" s="159"/>
      <c r="W48" s="134" t="e">
        <f>100+VLOOKUP($D48,Conn_Req!$O$2:$P$3,2)+VLOOKUP(GlobalParameters!$C$12,Conn_Req!$Q$2:$R$4,2)</f>
        <v>#N/A</v>
      </c>
    </row>
    <row r="49" spans="1:23" x14ac:dyDescent="0.25">
      <c r="A49" s="133"/>
      <c r="B49" s="283"/>
      <c r="C49" s="283"/>
      <c r="D49" s="284"/>
      <c r="E49" s="287"/>
      <c r="F49" s="166" t="str">
        <f t="shared" si="0"/>
        <v/>
      </c>
      <c r="G49" s="156" t="str">
        <f>IF($D49="","",VLOOKUP($W49,Conn_Req!$A$2:$J$7,5))</f>
        <v/>
      </c>
      <c r="H49" s="285"/>
      <c r="I49" s="155" t="str">
        <f t="shared" si="1"/>
        <v/>
      </c>
      <c r="J49" s="156" t="str">
        <f>IF($D49="","",VLOOKUP($W49,Conn_Req!$A$2:$J$7,6))</f>
        <v/>
      </c>
      <c r="K49" s="285"/>
      <c r="L49" s="155" t="str">
        <f t="shared" si="2"/>
        <v/>
      </c>
      <c r="M49" s="156" t="str">
        <f>IF($D49="","",VLOOKUP($W49,Conn_Req!$A$2:$J$7,6))</f>
        <v/>
      </c>
      <c r="N49" s="157" t="str">
        <f t="shared" si="4"/>
        <v/>
      </c>
      <c r="O49" s="158" t="str">
        <f>IF(OR($D49="",GlobalParameters!$C$12=""),"",$S49)</f>
        <v/>
      </c>
      <c r="P49" s="159"/>
      <c r="Q49" s="283"/>
      <c r="R49" s="283"/>
      <c r="S49" s="160" t="str">
        <f>IF(OR($D49="",$T49="",GlobalParameters!$C$12=""),"",IF($W49&lt;200,$T49-VLOOKUP($W49,Conn_Req!$A$2:$J$7,10),""))</f>
        <v/>
      </c>
      <c r="T49" s="283"/>
      <c r="U49" s="283"/>
      <c r="V49" s="159"/>
      <c r="W49" s="134" t="e">
        <f>100+VLOOKUP($D49,Conn_Req!$O$2:$P$3,2)+VLOOKUP(GlobalParameters!$C$12,Conn_Req!$Q$2:$R$4,2)</f>
        <v>#N/A</v>
      </c>
    </row>
    <row r="50" spans="1:23" x14ac:dyDescent="0.25">
      <c r="A50" s="133"/>
      <c r="B50" s="283"/>
      <c r="C50" s="283"/>
      <c r="D50" s="284"/>
      <c r="E50" s="287"/>
      <c r="F50" s="166" t="str">
        <f t="shared" si="0"/>
        <v/>
      </c>
      <c r="G50" s="156" t="str">
        <f>IF($D50="","",VLOOKUP($W50,Conn_Req!$A$2:$J$7,5))</f>
        <v/>
      </c>
      <c r="H50" s="285"/>
      <c r="I50" s="155" t="str">
        <f t="shared" si="1"/>
        <v/>
      </c>
      <c r="J50" s="156" t="str">
        <f>IF($D50="","",VLOOKUP($W50,Conn_Req!$A$2:$J$7,6))</f>
        <v/>
      </c>
      <c r="K50" s="285"/>
      <c r="L50" s="155" t="str">
        <f t="shared" si="2"/>
        <v/>
      </c>
      <c r="M50" s="156" t="str">
        <f>IF($D50="","",VLOOKUP($W50,Conn_Req!$A$2:$J$7,6))</f>
        <v/>
      </c>
      <c r="N50" s="157" t="str">
        <f t="shared" si="4"/>
        <v/>
      </c>
      <c r="O50" s="158" t="str">
        <f>IF(OR($D50="",GlobalParameters!$C$12=""),"",$S50)</f>
        <v/>
      </c>
      <c r="P50" s="159"/>
      <c r="Q50" s="283"/>
      <c r="R50" s="283"/>
      <c r="S50" s="160" t="str">
        <f>IF(OR($D50="",$T50="",GlobalParameters!$C$12=""),"",IF($W50&lt;200,$T50-VLOOKUP($W50,Conn_Req!$A$2:$J$7,10),""))</f>
        <v/>
      </c>
      <c r="T50" s="283"/>
      <c r="U50" s="283"/>
      <c r="V50" s="159"/>
      <c r="W50" s="134" t="e">
        <f>100+VLOOKUP($D50,Conn_Req!$O$2:$P$3,2)+VLOOKUP(GlobalParameters!$C$12,Conn_Req!$Q$2:$R$4,2)</f>
        <v>#N/A</v>
      </c>
    </row>
    <row r="51" spans="1:23" x14ac:dyDescent="0.25">
      <c r="A51" s="133"/>
      <c r="B51" s="283"/>
      <c r="C51" s="283"/>
      <c r="D51" s="284"/>
      <c r="E51" s="287"/>
      <c r="F51" s="166" t="str">
        <f t="shared" si="0"/>
        <v/>
      </c>
      <c r="G51" s="156" t="str">
        <f>IF($D51="","",VLOOKUP($W51,Conn_Req!$A$2:$J$7,5))</f>
        <v/>
      </c>
      <c r="H51" s="285"/>
      <c r="I51" s="155" t="str">
        <f t="shared" si="1"/>
        <v/>
      </c>
      <c r="J51" s="156" t="str">
        <f>IF($D51="","",VLOOKUP($W51,Conn_Req!$A$2:$J$7,6))</f>
        <v/>
      </c>
      <c r="K51" s="285"/>
      <c r="L51" s="155" t="str">
        <f t="shared" si="2"/>
        <v/>
      </c>
      <c r="M51" s="156" t="str">
        <f>IF($D51="","",VLOOKUP($W51,Conn_Req!$A$2:$J$7,6))</f>
        <v/>
      </c>
      <c r="N51" s="157" t="str">
        <f t="shared" si="4"/>
        <v/>
      </c>
      <c r="O51" s="158" t="str">
        <f>IF(OR($D51="",GlobalParameters!$C$12=""),"",$S51)</f>
        <v/>
      </c>
      <c r="P51" s="159"/>
      <c r="Q51" s="283"/>
      <c r="R51" s="283"/>
      <c r="S51" s="160" t="str">
        <f>IF(OR($D51="",$T51="",GlobalParameters!$C$12=""),"",IF($W51&lt;200,$T51-VLOOKUP($W51,Conn_Req!$A$2:$J$7,10),""))</f>
        <v/>
      </c>
      <c r="T51" s="283"/>
      <c r="U51" s="283"/>
      <c r="V51" s="159"/>
      <c r="W51" s="134" t="e">
        <f>100+VLOOKUP($D51,Conn_Req!$O$2:$P$3,2)+VLOOKUP(GlobalParameters!$C$12,Conn_Req!$Q$2:$R$4,2)</f>
        <v>#N/A</v>
      </c>
    </row>
    <row r="52" spans="1:23" x14ac:dyDescent="0.25">
      <c r="A52" s="133"/>
      <c r="B52" s="283"/>
      <c r="C52" s="283"/>
      <c r="D52" s="284"/>
      <c r="E52" s="287"/>
      <c r="F52" s="166" t="str">
        <f t="shared" si="0"/>
        <v/>
      </c>
      <c r="G52" s="156" t="str">
        <f>IF($D52="","",VLOOKUP($W52,Conn_Req!$A$2:$J$7,5))</f>
        <v/>
      </c>
      <c r="H52" s="285"/>
      <c r="I52" s="155" t="str">
        <f t="shared" si="1"/>
        <v/>
      </c>
      <c r="J52" s="156" t="str">
        <f>IF($D52="","",VLOOKUP($W52,Conn_Req!$A$2:$J$7,6))</f>
        <v/>
      </c>
      <c r="K52" s="285"/>
      <c r="L52" s="155" t="str">
        <f t="shared" si="2"/>
        <v/>
      </c>
      <c r="M52" s="156" t="str">
        <f>IF($D52="","",VLOOKUP($W52,Conn_Req!$A$2:$J$7,6))</f>
        <v/>
      </c>
      <c r="N52" s="157" t="str">
        <f t="shared" si="4"/>
        <v/>
      </c>
      <c r="O52" s="158" t="str">
        <f>IF(OR($D52="",GlobalParameters!$C$12=""),"",$S52)</f>
        <v/>
      </c>
      <c r="P52" s="159"/>
      <c r="Q52" s="283"/>
      <c r="R52" s="283"/>
      <c r="S52" s="160" t="str">
        <f>IF(OR($D52="",$T52="",GlobalParameters!$C$12=""),"",IF($W52&lt;200,$T52-VLOOKUP($W52,Conn_Req!$A$2:$J$7,10),""))</f>
        <v/>
      </c>
      <c r="T52" s="283"/>
      <c r="U52" s="283"/>
      <c r="V52" s="159"/>
      <c r="W52" s="134" t="e">
        <f>100+VLOOKUP($D52,Conn_Req!$O$2:$P$3,2)+VLOOKUP(GlobalParameters!$C$12,Conn_Req!$Q$2:$R$4,2)</f>
        <v>#N/A</v>
      </c>
    </row>
    <row r="53" spans="1:23" x14ac:dyDescent="0.25">
      <c r="A53" s="133"/>
      <c r="B53" s="283"/>
      <c r="C53" s="283"/>
      <c r="D53" s="284"/>
      <c r="E53" s="287"/>
      <c r="F53" s="166" t="str">
        <f t="shared" si="0"/>
        <v/>
      </c>
      <c r="G53" s="156" t="str">
        <f>IF($D53="","",VLOOKUP($W53,Conn_Req!$A$2:$J$7,5))</f>
        <v/>
      </c>
      <c r="H53" s="285"/>
      <c r="I53" s="155" t="str">
        <f t="shared" si="1"/>
        <v/>
      </c>
      <c r="J53" s="156" t="str">
        <f>IF($D53="","",VLOOKUP($W53,Conn_Req!$A$2:$J$7,6))</f>
        <v/>
      </c>
      <c r="K53" s="285"/>
      <c r="L53" s="155" t="str">
        <f t="shared" si="2"/>
        <v/>
      </c>
      <c r="M53" s="156" t="str">
        <f>IF($D53="","",VLOOKUP($W53,Conn_Req!$A$2:$J$7,6))</f>
        <v/>
      </c>
      <c r="N53" s="157" t="str">
        <f t="shared" si="4"/>
        <v/>
      </c>
      <c r="O53" s="158" t="str">
        <f>IF(OR($D53="",GlobalParameters!$C$12=""),"",$S53)</f>
        <v/>
      </c>
      <c r="P53" s="159"/>
      <c r="Q53" s="283"/>
      <c r="R53" s="283"/>
      <c r="S53" s="160" t="str">
        <f>IF(OR($D53="",$T53="",GlobalParameters!$C$12=""),"",IF($W53&lt;200,$T53-VLOOKUP($W53,Conn_Req!$A$2:$J$7,10),""))</f>
        <v/>
      </c>
      <c r="T53" s="283"/>
      <c r="U53" s="283"/>
      <c r="V53" s="159"/>
      <c r="W53" s="134" t="e">
        <f>100+VLOOKUP($D53,Conn_Req!$O$2:$P$3,2)+VLOOKUP(GlobalParameters!$C$12,Conn_Req!$Q$2:$R$4,2)</f>
        <v>#N/A</v>
      </c>
    </row>
    <row r="54" spans="1:23" x14ac:dyDescent="0.25">
      <c r="A54" s="133"/>
      <c r="B54" s="283"/>
      <c r="C54" s="283"/>
      <c r="D54" s="284"/>
      <c r="E54" s="287"/>
      <c r="F54" s="166" t="str">
        <f t="shared" si="0"/>
        <v/>
      </c>
      <c r="G54" s="156" t="str">
        <f>IF($D54="","",VLOOKUP($W54,Conn_Req!$A$2:$J$7,5))</f>
        <v/>
      </c>
      <c r="H54" s="285"/>
      <c r="I54" s="155" t="str">
        <f t="shared" si="1"/>
        <v/>
      </c>
      <c r="J54" s="156" t="str">
        <f>IF($D54="","",VLOOKUP($W54,Conn_Req!$A$2:$J$7,6))</f>
        <v/>
      </c>
      <c r="K54" s="285"/>
      <c r="L54" s="155" t="str">
        <f t="shared" si="2"/>
        <v/>
      </c>
      <c r="M54" s="156" t="str">
        <f>IF($D54="","",VLOOKUP($W54,Conn_Req!$A$2:$J$7,6))</f>
        <v/>
      </c>
      <c r="N54" s="157" t="str">
        <f t="shared" si="4"/>
        <v/>
      </c>
      <c r="O54" s="158" t="str">
        <f>IF(OR($D54="",GlobalParameters!$C$12=""),"",$S54)</f>
        <v/>
      </c>
      <c r="P54" s="159"/>
      <c r="Q54" s="283"/>
      <c r="R54" s="283"/>
      <c r="S54" s="160" t="str">
        <f>IF(OR($D54="",$T54="",GlobalParameters!$C$12=""),"",IF($W54&lt;200,$T54-VLOOKUP($W54,Conn_Req!$A$2:$J$7,10),""))</f>
        <v/>
      </c>
      <c r="T54" s="283"/>
      <c r="U54" s="283"/>
      <c r="V54" s="159"/>
      <c r="W54" s="134" t="e">
        <f>100+VLOOKUP($D54,Conn_Req!$O$2:$P$3,2)+VLOOKUP(GlobalParameters!$C$12,Conn_Req!$Q$2:$R$4,2)</f>
        <v>#N/A</v>
      </c>
    </row>
    <row r="55" spans="1:23" x14ac:dyDescent="0.25">
      <c r="A55" s="133"/>
      <c r="B55" s="283"/>
      <c r="C55" s="283"/>
      <c r="D55" s="284"/>
      <c r="E55" s="287"/>
      <c r="F55" s="166" t="str">
        <f t="shared" si="0"/>
        <v/>
      </c>
      <c r="G55" s="156" t="str">
        <f>IF($D55="","",VLOOKUP($W55,Conn_Req!$A$2:$J$7,5))</f>
        <v/>
      </c>
      <c r="H55" s="285"/>
      <c r="I55" s="155" t="str">
        <f t="shared" si="1"/>
        <v/>
      </c>
      <c r="J55" s="156" t="str">
        <f>IF($D55="","",VLOOKUP($W55,Conn_Req!$A$2:$J$7,6))</f>
        <v/>
      </c>
      <c r="K55" s="285"/>
      <c r="L55" s="155" t="str">
        <f t="shared" si="2"/>
        <v/>
      </c>
      <c r="M55" s="156" t="str">
        <f>IF($D55="","",VLOOKUP($W55,Conn_Req!$A$2:$J$7,6))</f>
        <v/>
      </c>
      <c r="N55" s="157" t="str">
        <f t="shared" si="4"/>
        <v/>
      </c>
      <c r="O55" s="158" t="str">
        <f>IF(OR($D55="",GlobalParameters!$C$12=""),"",$S55)</f>
        <v/>
      </c>
      <c r="P55" s="159"/>
      <c r="Q55" s="283"/>
      <c r="R55" s="283"/>
      <c r="S55" s="160" t="str">
        <f>IF(OR($D55="",$T55="",GlobalParameters!$C$12=""),"",IF($W55&lt;200,$T55-VLOOKUP($W55,Conn_Req!$A$2:$J$7,10),""))</f>
        <v/>
      </c>
      <c r="T55" s="283"/>
      <c r="U55" s="283"/>
      <c r="V55" s="159"/>
      <c r="W55" s="134" t="e">
        <f>100+VLOOKUP($D55,Conn_Req!$O$2:$P$3,2)+VLOOKUP(GlobalParameters!$C$12,Conn_Req!$Q$2:$R$4,2)</f>
        <v>#N/A</v>
      </c>
    </row>
    <row r="56" spans="1:23" x14ac:dyDescent="0.25">
      <c r="A56" s="133"/>
      <c r="B56" s="283"/>
      <c r="C56" s="283"/>
      <c r="D56" s="284"/>
      <c r="E56" s="287"/>
      <c r="F56" s="166" t="str">
        <f t="shared" si="0"/>
        <v/>
      </c>
      <c r="G56" s="156" t="str">
        <f>IF($D56="","",VLOOKUP($W56,Conn_Req!$A$2:$J$7,5))</f>
        <v/>
      </c>
      <c r="H56" s="285"/>
      <c r="I56" s="155" t="str">
        <f t="shared" si="1"/>
        <v/>
      </c>
      <c r="J56" s="156" t="str">
        <f>IF($D56="","",VLOOKUP($W56,Conn_Req!$A$2:$J$7,6))</f>
        <v/>
      </c>
      <c r="K56" s="285"/>
      <c r="L56" s="155" t="str">
        <f t="shared" si="2"/>
        <v/>
      </c>
      <c r="M56" s="156" t="str">
        <f>IF($D56="","",VLOOKUP($W56,Conn_Req!$A$2:$J$7,6))</f>
        <v/>
      </c>
      <c r="N56" s="157" t="str">
        <f t="shared" si="4"/>
        <v/>
      </c>
      <c r="O56" s="158" t="str">
        <f>IF(OR($D56="",GlobalParameters!$C$12=""),"",$S56)</f>
        <v/>
      </c>
      <c r="P56" s="159"/>
      <c r="Q56" s="283"/>
      <c r="R56" s="283"/>
      <c r="S56" s="160" t="str">
        <f>IF(OR($D56="",$T56="",GlobalParameters!$C$12=""),"",IF($W56&lt;200,$T56-VLOOKUP($W56,Conn_Req!$A$2:$J$7,10),""))</f>
        <v/>
      </c>
      <c r="T56" s="283"/>
      <c r="U56" s="283"/>
      <c r="V56" s="159"/>
      <c r="W56" s="134" t="e">
        <f>100+VLOOKUP($D56,Conn_Req!$O$2:$P$3,2)+VLOOKUP(GlobalParameters!$C$12,Conn_Req!$Q$2:$R$4,2)</f>
        <v>#N/A</v>
      </c>
    </row>
    <row r="57" spans="1:23" x14ac:dyDescent="0.25">
      <c r="A57" s="133"/>
      <c r="B57" s="283"/>
      <c r="C57" s="283"/>
      <c r="D57" s="284"/>
      <c r="E57" s="287"/>
      <c r="F57" s="166" t="str">
        <f t="shared" si="0"/>
        <v/>
      </c>
      <c r="G57" s="156" t="str">
        <f>IF($D57="","",VLOOKUP($W57,Conn_Req!$A$2:$J$7,5))</f>
        <v/>
      </c>
      <c r="H57" s="285"/>
      <c r="I57" s="155" t="str">
        <f t="shared" si="1"/>
        <v/>
      </c>
      <c r="J57" s="156" t="str">
        <f>IF($D57="","",VLOOKUP($W57,Conn_Req!$A$2:$J$7,6))</f>
        <v/>
      </c>
      <c r="K57" s="285"/>
      <c r="L57" s="155" t="str">
        <f t="shared" si="2"/>
        <v/>
      </c>
      <c r="M57" s="156" t="str">
        <f>IF($D57="","",VLOOKUP($W57,Conn_Req!$A$2:$J$7,6))</f>
        <v/>
      </c>
      <c r="N57" s="157" t="str">
        <f t="shared" si="4"/>
        <v/>
      </c>
      <c r="O57" s="158" t="str">
        <f>IF(OR($D57="",GlobalParameters!$C$12=""),"",$S57)</f>
        <v/>
      </c>
      <c r="P57" s="159"/>
      <c r="Q57" s="283"/>
      <c r="R57" s="283"/>
      <c r="S57" s="160" t="str">
        <f>IF(OR($D57="",$T57="",GlobalParameters!$C$12=""),"",IF($W57&lt;200,$T57-VLOOKUP($W57,Conn_Req!$A$2:$J$7,10),""))</f>
        <v/>
      </c>
      <c r="T57" s="283"/>
      <c r="U57" s="283"/>
      <c r="V57" s="159"/>
      <c r="W57" s="134" t="e">
        <f>100+VLOOKUP($D57,Conn_Req!$O$2:$P$3,2)+VLOOKUP(GlobalParameters!$C$12,Conn_Req!$Q$2:$R$4,2)</f>
        <v>#N/A</v>
      </c>
    </row>
    <row r="58" spans="1:23" x14ac:dyDescent="0.25">
      <c r="A58" s="133"/>
      <c r="B58" s="283"/>
      <c r="C58" s="283"/>
      <c r="D58" s="284"/>
      <c r="E58" s="287"/>
      <c r="F58" s="166" t="str">
        <f t="shared" si="0"/>
        <v/>
      </c>
      <c r="G58" s="156" t="str">
        <f>IF($D58="","",VLOOKUP($W58,Conn_Req!$A$2:$J$7,5))</f>
        <v/>
      </c>
      <c r="H58" s="285"/>
      <c r="I58" s="155" t="str">
        <f t="shared" si="1"/>
        <v/>
      </c>
      <c r="J58" s="156" t="str">
        <f>IF($D58="","",VLOOKUP($W58,Conn_Req!$A$2:$J$7,6))</f>
        <v/>
      </c>
      <c r="K58" s="285"/>
      <c r="L58" s="155" t="str">
        <f t="shared" si="2"/>
        <v/>
      </c>
      <c r="M58" s="156" t="str">
        <f>IF($D58="","",VLOOKUP($W58,Conn_Req!$A$2:$J$7,6))</f>
        <v/>
      </c>
      <c r="N58" s="157" t="str">
        <f t="shared" si="4"/>
        <v/>
      </c>
      <c r="O58" s="158" t="str">
        <f>IF(OR($D58="",GlobalParameters!$C$12=""),"",$S58)</f>
        <v/>
      </c>
      <c r="P58" s="159"/>
      <c r="Q58" s="283"/>
      <c r="R58" s="283"/>
      <c r="S58" s="160" t="str">
        <f>IF(OR($D58="",$T58="",GlobalParameters!$C$12=""),"",IF($W58&lt;200,$T58-VLOOKUP($W58,Conn_Req!$A$2:$J$7,10),""))</f>
        <v/>
      </c>
      <c r="T58" s="283"/>
      <c r="U58" s="283"/>
      <c r="V58" s="159"/>
      <c r="W58" s="134" t="e">
        <f>100+VLOOKUP($D58,Conn_Req!$O$2:$P$3,2)+VLOOKUP(GlobalParameters!$C$12,Conn_Req!$Q$2:$R$4,2)</f>
        <v>#N/A</v>
      </c>
    </row>
    <row r="59" spans="1:23" x14ac:dyDescent="0.25">
      <c r="A59" s="133"/>
      <c r="B59" s="283"/>
      <c r="C59" s="283"/>
      <c r="D59" s="284"/>
      <c r="E59" s="287"/>
      <c r="F59" s="166" t="str">
        <f t="shared" si="0"/>
        <v/>
      </c>
      <c r="G59" s="156" t="str">
        <f>IF($D59="","",VLOOKUP($W59,Conn_Req!$A$2:$J$7,5))</f>
        <v/>
      </c>
      <c r="H59" s="285"/>
      <c r="I59" s="155" t="str">
        <f t="shared" si="1"/>
        <v/>
      </c>
      <c r="J59" s="156" t="str">
        <f>IF($D59="","",VLOOKUP($W59,Conn_Req!$A$2:$J$7,6))</f>
        <v/>
      </c>
      <c r="K59" s="285"/>
      <c r="L59" s="155" t="str">
        <f t="shared" si="2"/>
        <v/>
      </c>
      <c r="M59" s="156" t="str">
        <f>IF($D59="","",VLOOKUP($W59,Conn_Req!$A$2:$J$7,6))</f>
        <v/>
      </c>
      <c r="N59" s="157" t="str">
        <f t="shared" si="4"/>
        <v/>
      </c>
      <c r="O59" s="158" t="str">
        <f>IF(OR($D59="",GlobalParameters!$C$12=""),"",$S59)</f>
        <v/>
      </c>
      <c r="P59" s="159"/>
      <c r="Q59" s="283"/>
      <c r="R59" s="283"/>
      <c r="S59" s="160" t="str">
        <f>IF(OR($D59="",$T59="",GlobalParameters!$C$12=""),"",IF($W59&lt;200,$T59-VLOOKUP($W59,Conn_Req!$A$2:$J$7,10),""))</f>
        <v/>
      </c>
      <c r="T59" s="283"/>
      <c r="U59" s="283"/>
      <c r="V59" s="159"/>
      <c r="W59" s="134" t="e">
        <f>100+VLOOKUP($D59,Conn_Req!$O$2:$P$3,2)+VLOOKUP(GlobalParameters!$C$12,Conn_Req!$Q$2:$R$4,2)</f>
        <v>#N/A</v>
      </c>
    </row>
    <row r="60" spans="1:23" x14ac:dyDescent="0.25">
      <c r="A60" s="133"/>
      <c r="B60" s="283"/>
      <c r="C60" s="283"/>
      <c r="D60" s="284"/>
      <c r="E60" s="287"/>
      <c r="F60" s="166" t="str">
        <f t="shared" si="0"/>
        <v/>
      </c>
      <c r="G60" s="156" t="str">
        <f>IF($D60="","",VLOOKUP($W60,Conn_Req!$A$2:$J$7,5))</f>
        <v/>
      </c>
      <c r="H60" s="285"/>
      <c r="I60" s="155" t="str">
        <f t="shared" si="1"/>
        <v/>
      </c>
      <c r="J60" s="156" t="str">
        <f>IF($D60="","",VLOOKUP($W60,Conn_Req!$A$2:$J$7,6))</f>
        <v/>
      </c>
      <c r="K60" s="285"/>
      <c r="L60" s="155" t="str">
        <f t="shared" si="2"/>
        <v/>
      </c>
      <c r="M60" s="156" t="str">
        <f>IF($D60="","",VLOOKUP($W60,Conn_Req!$A$2:$J$7,6))</f>
        <v/>
      </c>
      <c r="N60" s="157" t="str">
        <f t="shared" si="4"/>
        <v/>
      </c>
      <c r="O60" s="158" t="str">
        <f>IF(OR($D60="",GlobalParameters!$C$12=""),"",$S60)</f>
        <v/>
      </c>
      <c r="P60" s="159"/>
      <c r="Q60" s="283"/>
      <c r="R60" s="283"/>
      <c r="S60" s="160" t="str">
        <f>IF(OR($D60="",$T60="",GlobalParameters!$C$12=""),"",IF($W60&lt;200,$T60-VLOOKUP($W60,Conn_Req!$A$2:$J$7,10),""))</f>
        <v/>
      </c>
      <c r="T60" s="283"/>
      <c r="U60" s="283"/>
      <c r="V60" s="159"/>
      <c r="W60" s="134" t="e">
        <f>100+VLOOKUP($D60,Conn_Req!$O$2:$P$3,2)+VLOOKUP(GlobalParameters!$C$12,Conn_Req!$Q$2:$R$4,2)</f>
        <v>#N/A</v>
      </c>
    </row>
    <row r="61" spans="1:23" x14ac:dyDescent="0.25">
      <c r="A61" s="133"/>
      <c r="B61" s="283"/>
      <c r="C61" s="283"/>
      <c r="D61" s="284"/>
      <c r="E61" s="287"/>
      <c r="F61" s="166" t="str">
        <f t="shared" si="0"/>
        <v/>
      </c>
      <c r="G61" s="156" t="str">
        <f>IF($D61="","",VLOOKUP($W61,Conn_Req!$A$2:$J$7,5))</f>
        <v/>
      </c>
      <c r="H61" s="285"/>
      <c r="I61" s="155" t="str">
        <f t="shared" si="1"/>
        <v/>
      </c>
      <c r="J61" s="156" t="str">
        <f>IF($D61="","",VLOOKUP($W61,Conn_Req!$A$2:$J$7,6))</f>
        <v/>
      </c>
      <c r="K61" s="285"/>
      <c r="L61" s="155" t="str">
        <f t="shared" si="2"/>
        <v/>
      </c>
      <c r="M61" s="156" t="str">
        <f>IF($D61="","",VLOOKUP($W61,Conn_Req!$A$2:$J$7,6))</f>
        <v/>
      </c>
      <c r="N61" s="157" t="str">
        <f t="shared" si="4"/>
        <v/>
      </c>
      <c r="O61" s="158" t="str">
        <f>IF(OR($D61="",GlobalParameters!$C$12=""),"",$S61)</f>
        <v/>
      </c>
      <c r="P61" s="159"/>
      <c r="Q61" s="283"/>
      <c r="R61" s="283"/>
      <c r="S61" s="160" t="str">
        <f>IF(OR($D61="",$T61="",GlobalParameters!$C$12=""),"",IF($W61&lt;200,$T61-VLOOKUP($W61,Conn_Req!$A$2:$J$7,10),""))</f>
        <v/>
      </c>
      <c r="T61" s="283"/>
      <c r="U61" s="283"/>
      <c r="V61" s="159"/>
      <c r="W61" s="134" t="e">
        <f>100+VLOOKUP($D61,Conn_Req!$O$2:$P$3,2)+VLOOKUP(GlobalParameters!$C$12,Conn_Req!$Q$2:$R$4,2)</f>
        <v>#N/A</v>
      </c>
    </row>
    <row r="62" spans="1:23" x14ac:dyDescent="0.25">
      <c r="A62" s="133"/>
      <c r="B62" s="283"/>
      <c r="C62" s="283"/>
      <c r="D62" s="284"/>
      <c r="E62" s="287"/>
      <c r="F62" s="166" t="str">
        <f t="shared" si="0"/>
        <v/>
      </c>
      <c r="G62" s="156" t="str">
        <f>IF($D62="","",VLOOKUP($W62,Conn_Req!$A$2:$J$7,5))</f>
        <v/>
      </c>
      <c r="H62" s="285"/>
      <c r="I62" s="155" t="str">
        <f t="shared" si="1"/>
        <v/>
      </c>
      <c r="J62" s="156" t="str">
        <f>IF($D62="","",VLOOKUP($W62,Conn_Req!$A$2:$J$7,6))</f>
        <v/>
      </c>
      <c r="K62" s="285"/>
      <c r="L62" s="155" t="str">
        <f t="shared" si="2"/>
        <v/>
      </c>
      <c r="M62" s="156" t="str">
        <f>IF($D62="","",VLOOKUP($W62,Conn_Req!$A$2:$J$7,6))</f>
        <v/>
      </c>
      <c r="N62" s="157" t="str">
        <f t="shared" si="4"/>
        <v/>
      </c>
      <c r="O62" s="158" t="str">
        <f>IF(OR($D62="",GlobalParameters!$C$12=""),"",$S62)</f>
        <v/>
      </c>
      <c r="P62" s="159"/>
      <c r="Q62" s="283"/>
      <c r="R62" s="283"/>
      <c r="S62" s="160" t="str">
        <f>IF(OR($D62="",$T62="",GlobalParameters!$C$12=""),"",IF($W62&lt;200,$T62-VLOOKUP($W62,Conn_Req!$A$2:$J$7,10),""))</f>
        <v/>
      </c>
      <c r="T62" s="283"/>
      <c r="U62" s="283"/>
      <c r="V62" s="159"/>
      <c r="W62" s="134" t="e">
        <f>100+VLOOKUP($D62,Conn_Req!$O$2:$P$3,2)+VLOOKUP(GlobalParameters!$C$12,Conn_Req!$Q$2:$R$4,2)</f>
        <v>#N/A</v>
      </c>
    </row>
    <row r="63" spans="1:23" x14ac:dyDescent="0.25">
      <c r="A63" s="133"/>
      <c r="B63" s="283"/>
      <c r="C63" s="283"/>
      <c r="D63" s="284"/>
      <c r="E63" s="287"/>
      <c r="F63" s="166" t="str">
        <f t="shared" si="0"/>
        <v/>
      </c>
      <c r="G63" s="156" t="str">
        <f>IF($D63="","",VLOOKUP($W63,Conn_Req!$A$2:$J$7,5))</f>
        <v/>
      </c>
      <c r="H63" s="285"/>
      <c r="I63" s="155" t="str">
        <f t="shared" si="1"/>
        <v/>
      </c>
      <c r="J63" s="156" t="str">
        <f>IF($D63="","",VLOOKUP($W63,Conn_Req!$A$2:$J$7,6))</f>
        <v/>
      </c>
      <c r="K63" s="285"/>
      <c r="L63" s="155" t="str">
        <f t="shared" si="2"/>
        <v/>
      </c>
      <c r="M63" s="156" t="str">
        <f>IF($D63="","",VLOOKUP($W63,Conn_Req!$A$2:$J$7,6))</f>
        <v/>
      </c>
      <c r="N63" s="157" t="str">
        <f t="shared" si="4"/>
        <v/>
      </c>
      <c r="O63" s="158" t="str">
        <f>IF(OR($D63="",GlobalParameters!$C$12=""),"",$S63)</f>
        <v/>
      </c>
      <c r="P63" s="159"/>
      <c r="Q63" s="283"/>
      <c r="R63" s="283"/>
      <c r="S63" s="160" t="str">
        <f>IF(OR($D63="",$T63="",GlobalParameters!$C$12=""),"",IF($W63&lt;200,$T63-VLOOKUP($W63,Conn_Req!$A$2:$J$7,10),""))</f>
        <v/>
      </c>
      <c r="T63" s="283"/>
      <c r="U63" s="283"/>
      <c r="V63" s="159"/>
      <c r="W63" s="134" t="e">
        <f>100+VLOOKUP($D63,Conn_Req!$O$2:$P$3,2)+VLOOKUP(GlobalParameters!$C$12,Conn_Req!$Q$2:$R$4,2)</f>
        <v>#N/A</v>
      </c>
    </row>
    <row r="64" spans="1:23" x14ac:dyDescent="0.25">
      <c r="A64" s="133"/>
      <c r="B64" s="283"/>
      <c r="C64" s="283"/>
      <c r="D64" s="284"/>
      <c r="E64" s="287"/>
      <c r="F64" s="166" t="str">
        <f t="shared" si="0"/>
        <v/>
      </c>
      <c r="G64" s="156" t="str">
        <f>IF($D64="","",VLOOKUP($W64,Conn_Req!$A$2:$J$7,5))</f>
        <v/>
      </c>
      <c r="H64" s="285"/>
      <c r="I64" s="155" t="str">
        <f t="shared" si="1"/>
        <v/>
      </c>
      <c r="J64" s="156" t="str">
        <f>IF($D64="","",VLOOKUP($W64,Conn_Req!$A$2:$J$7,6))</f>
        <v/>
      </c>
      <c r="K64" s="285"/>
      <c r="L64" s="155" t="str">
        <f t="shared" si="2"/>
        <v/>
      </c>
      <c r="M64" s="156" t="str">
        <f>IF($D64="","",VLOOKUP($W64,Conn_Req!$A$2:$J$7,6))</f>
        <v/>
      </c>
      <c r="N64" s="157" t="str">
        <f t="shared" si="4"/>
        <v/>
      </c>
      <c r="O64" s="158" t="str">
        <f>IF(OR($D64="",GlobalParameters!$C$12=""),"",$S64)</f>
        <v/>
      </c>
      <c r="P64" s="159"/>
      <c r="Q64" s="283"/>
      <c r="R64" s="283"/>
      <c r="S64" s="160" t="str">
        <f>IF(OR($D64="",$T64="",GlobalParameters!$C$12=""),"",IF($W64&lt;200,$T64-VLOOKUP($W64,Conn_Req!$A$2:$J$7,10),""))</f>
        <v/>
      </c>
      <c r="T64" s="283"/>
      <c r="U64" s="283"/>
      <c r="V64" s="159"/>
      <c r="W64" s="134" t="e">
        <f>100+VLOOKUP($D64,Conn_Req!$O$2:$P$3,2)+VLOOKUP(GlobalParameters!$C$12,Conn_Req!$Q$2:$R$4,2)</f>
        <v>#N/A</v>
      </c>
    </row>
    <row r="65" spans="1:23" x14ac:dyDescent="0.25">
      <c r="A65" s="133"/>
      <c r="B65" s="283"/>
      <c r="C65" s="283"/>
      <c r="D65" s="284"/>
      <c r="E65" s="287"/>
      <c r="F65" s="166" t="str">
        <f t="shared" si="0"/>
        <v/>
      </c>
      <c r="G65" s="156" t="str">
        <f>IF($D65="","",VLOOKUP($W65,Conn_Req!$A$2:$J$7,5))</f>
        <v/>
      </c>
      <c r="H65" s="285"/>
      <c r="I65" s="155" t="str">
        <f t="shared" si="1"/>
        <v/>
      </c>
      <c r="J65" s="156" t="str">
        <f>IF($D65="","",VLOOKUP($W65,Conn_Req!$A$2:$J$7,6))</f>
        <v/>
      </c>
      <c r="K65" s="285"/>
      <c r="L65" s="155" t="str">
        <f t="shared" si="2"/>
        <v/>
      </c>
      <c r="M65" s="156" t="str">
        <f>IF($D65="","",VLOOKUP($W65,Conn_Req!$A$2:$J$7,6))</f>
        <v/>
      </c>
      <c r="N65" s="157" t="str">
        <f t="shared" si="4"/>
        <v/>
      </c>
      <c r="O65" s="158" t="str">
        <f>IF(OR($D65="",GlobalParameters!$C$12=""),"",$S65)</f>
        <v/>
      </c>
      <c r="P65" s="159"/>
      <c r="Q65" s="283"/>
      <c r="R65" s="283"/>
      <c r="S65" s="160" t="str">
        <f>IF(OR($D65="",$T65="",GlobalParameters!$C$12=""),"",IF($W65&lt;200,$T65-VLOOKUP($W65,Conn_Req!$A$2:$J$7,10),""))</f>
        <v/>
      </c>
      <c r="T65" s="283"/>
      <c r="U65" s="283"/>
      <c r="V65" s="159"/>
      <c r="W65" s="134" t="e">
        <f>100+VLOOKUP($D65,Conn_Req!$O$2:$P$3,2)+VLOOKUP(GlobalParameters!$C$12,Conn_Req!$Q$2:$R$4,2)</f>
        <v>#N/A</v>
      </c>
    </row>
    <row r="66" spans="1:23" x14ac:dyDescent="0.25">
      <c r="A66" s="133"/>
      <c r="B66" s="283"/>
      <c r="C66" s="283"/>
      <c r="D66" s="284"/>
      <c r="E66" s="287"/>
      <c r="F66" s="166" t="str">
        <f t="shared" si="0"/>
        <v/>
      </c>
      <c r="G66" s="156" t="str">
        <f>IF($D66="","",VLOOKUP($W66,Conn_Req!$A$2:$J$7,5))</f>
        <v/>
      </c>
      <c r="H66" s="285"/>
      <c r="I66" s="155" t="str">
        <f t="shared" si="1"/>
        <v/>
      </c>
      <c r="J66" s="156" t="str">
        <f>IF($D66="","",VLOOKUP($W66,Conn_Req!$A$2:$J$7,6))</f>
        <v/>
      </c>
      <c r="K66" s="285"/>
      <c r="L66" s="155" t="str">
        <f t="shared" si="2"/>
        <v/>
      </c>
      <c r="M66" s="156" t="str">
        <f>IF($D66="","",VLOOKUP($W66,Conn_Req!$A$2:$J$7,6))</f>
        <v/>
      </c>
      <c r="N66" s="157" t="str">
        <f t="shared" si="4"/>
        <v/>
      </c>
      <c r="O66" s="158" t="str">
        <f>IF(OR($D66="",GlobalParameters!$C$12=""),"",$S66)</f>
        <v/>
      </c>
      <c r="P66" s="159"/>
      <c r="Q66" s="283"/>
      <c r="R66" s="283"/>
      <c r="S66" s="160" t="str">
        <f>IF(OR($D66="",$T66="",GlobalParameters!$C$12=""),"",IF($W66&lt;200,$T66-VLOOKUP($W66,Conn_Req!$A$2:$J$7,10),""))</f>
        <v/>
      </c>
      <c r="T66" s="283"/>
      <c r="U66" s="283"/>
      <c r="V66" s="159"/>
      <c r="W66" s="134" t="e">
        <f>100+VLOOKUP($D66,Conn_Req!$O$2:$P$3,2)+VLOOKUP(GlobalParameters!$C$12,Conn_Req!$Q$2:$R$4,2)</f>
        <v>#N/A</v>
      </c>
    </row>
    <row r="67" spans="1:23" x14ac:dyDescent="0.25">
      <c r="A67" s="133"/>
      <c r="B67" s="283"/>
      <c r="C67" s="283"/>
      <c r="D67" s="284"/>
      <c r="E67" s="287"/>
      <c r="F67" s="166" t="str">
        <f t="shared" si="0"/>
        <v/>
      </c>
      <c r="G67" s="156" t="str">
        <f>IF($D67="","",VLOOKUP($W67,Conn_Req!$A$2:$J$7,5))</f>
        <v/>
      </c>
      <c r="H67" s="285"/>
      <c r="I67" s="155" t="str">
        <f t="shared" si="1"/>
        <v/>
      </c>
      <c r="J67" s="156" t="str">
        <f>IF($D67="","",VLOOKUP($W67,Conn_Req!$A$2:$J$7,6))</f>
        <v/>
      </c>
      <c r="K67" s="285"/>
      <c r="L67" s="155" t="str">
        <f t="shared" si="2"/>
        <v/>
      </c>
      <c r="M67" s="156" t="str">
        <f>IF($D67="","",VLOOKUP($W67,Conn_Req!$A$2:$J$7,6))</f>
        <v/>
      </c>
      <c r="N67" s="157" t="str">
        <f t="shared" si="4"/>
        <v/>
      </c>
      <c r="O67" s="158" t="str">
        <f>IF(OR($D67="",GlobalParameters!$C$12=""),"",$S67)</f>
        <v/>
      </c>
      <c r="P67" s="159"/>
      <c r="Q67" s="283"/>
      <c r="R67" s="283"/>
      <c r="S67" s="160" t="str">
        <f>IF(OR($D67="",$T67="",GlobalParameters!$C$12=""),"",IF($W67&lt;200,$T67-VLOOKUP($W67,Conn_Req!$A$2:$J$7,10),""))</f>
        <v/>
      </c>
      <c r="T67" s="283"/>
      <c r="U67" s="283"/>
      <c r="V67" s="159"/>
      <c r="W67" s="134" t="e">
        <f>100+VLOOKUP($D67,Conn_Req!$O$2:$P$3,2)+VLOOKUP(GlobalParameters!$C$12,Conn_Req!$Q$2:$R$4,2)</f>
        <v>#N/A</v>
      </c>
    </row>
    <row r="68" spans="1:23" x14ac:dyDescent="0.25">
      <c r="A68" s="133"/>
      <c r="B68" s="283"/>
      <c r="C68" s="283"/>
      <c r="D68" s="284"/>
      <c r="E68" s="287"/>
      <c r="F68" s="166" t="str">
        <f t="shared" si="0"/>
        <v/>
      </c>
      <c r="G68" s="156" t="str">
        <f>IF($D68="","",VLOOKUP($W68,Conn_Req!$A$2:$J$7,5))</f>
        <v/>
      </c>
      <c r="H68" s="285"/>
      <c r="I68" s="155" t="str">
        <f t="shared" si="1"/>
        <v/>
      </c>
      <c r="J68" s="156" t="str">
        <f>IF($D68="","",VLOOKUP($W68,Conn_Req!$A$2:$J$7,6))</f>
        <v/>
      </c>
      <c r="K68" s="285"/>
      <c r="L68" s="155" t="str">
        <f t="shared" si="2"/>
        <v/>
      </c>
      <c r="M68" s="156" t="str">
        <f>IF($D68="","",VLOOKUP($W68,Conn_Req!$A$2:$J$7,6))</f>
        <v/>
      </c>
      <c r="N68" s="157" t="str">
        <f t="shared" si="4"/>
        <v/>
      </c>
      <c r="O68" s="158" t="str">
        <f>IF(OR($D68="",GlobalParameters!$C$12=""),"",$S68)</f>
        <v/>
      </c>
      <c r="P68" s="159"/>
      <c r="Q68" s="283"/>
      <c r="R68" s="283"/>
      <c r="S68" s="160" t="str">
        <f>IF(OR($D68="",$T68="",GlobalParameters!$C$12=""),"",IF($W68&lt;200,$T68-VLOOKUP($W68,Conn_Req!$A$2:$J$7,10),""))</f>
        <v/>
      </c>
      <c r="T68" s="283"/>
      <c r="U68" s="283"/>
      <c r="V68" s="159"/>
      <c r="W68" s="134" t="e">
        <f>100+VLOOKUP($D68,Conn_Req!$O$2:$P$3,2)+VLOOKUP(GlobalParameters!$C$12,Conn_Req!$Q$2:$R$4,2)</f>
        <v>#N/A</v>
      </c>
    </row>
    <row r="69" spans="1:23" x14ac:dyDescent="0.25">
      <c r="A69" s="133"/>
      <c r="B69" s="283"/>
      <c r="C69" s="283"/>
      <c r="D69" s="284"/>
      <c r="E69" s="287"/>
      <c r="F69" s="166" t="str">
        <f t="shared" si="0"/>
        <v/>
      </c>
      <c r="G69" s="156" t="str">
        <f>IF($D69="","",VLOOKUP($W69,Conn_Req!$A$2:$J$7,5))</f>
        <v/>
      </c>
      <c r="H69" s="285"/>
      <c r="I69" s="155" t="str">
        <f t="shared" si="1"/>
        <v/>
      </c>
      <c r="J69" s="156" t="str">
        <f>IF($D69="","",VLOOKUP($W69,Conn_Req!$A$2:$J$7,6))</f>
        <v/>
      </c>
      <c r="K69" s="285"/>
      <c r="L69" s="155" t="str">
        <f t="shared" si="2"/>
        <v/>
      </c>
      <c r="M69" s="156" t="str">
        <f>IF($D69="","",VLOOKUP($W69,Conn_Req!$A$2:$J$7,6))</f>
        <v/>
      </c>
      <c r="N69" s="157" t="str">
        <f t="shared" si="4"/>
        <v/>
      </c>
      <c r="O69" s="158" t="str">
        <f>IF(OR($D69="",GlobalParameters!$C$12=""),"",$S69)</f>
        <v/>
      </c>
      <c r="P69" s="159"/>
      <c r="Q69" s="283"/>
      <c r="R69" s="283"/>
      <c r="S69" s="160" t="str">
        <f>IF(OR($D69="",$T69="",GlobalParameters!$C$12=""),"",IF($W69&lt;200,$T69-VLOOKUP($W69,Conn_Req!$A$2:$J$7,10),""))</f>
        <v/>
      </c>
      <c r="T69" s="283"/>
      <c r="U69" s="283"/>
      <c r="V69" s="159"/>
      <c r="W69" s="134" t="e">
        <f>100+VLOOKUP($D69,Conn_Req!$O$2:$P$3,2)+VLOOKUP(GlobalParameters!$C$12,Conn_Req!$Q$2:$R$4,2)</f>
        <v>#N/A</v>
      </c>
    </row>
    <row r="70" spans="1:23" x14ac:dyDescent="0.25">
      <c r="A70" s="133"/>
      <c r="B70" s="283"/>
      <c r="C70" s="283"/>
      <c r="D70" s="284"/>
      <c r="E70" s="287"/>
      <c r="F70" s="166" t="str">
        <f t="shared" si="0"/>
        <v/>
      </c>
      <c r="G70" s="156" t="str">
        <f>IF($D70="","",VLOOKUP($W70,Conn_Req!$A$2:$J$7,5))</f>
        <v/>
      </c>
      <c r="H70" s="285"/>
      <c r="I70" s="155" t="str">
        <f t="shared" si="1"/>
        <v/>
      </c>
      <c r="J70" s="156" t="str">
        <f>IF($D70="","",VLOOKUP($W70,Conn_Req!$A$2:$J$7,6))</f>
        <v/>
      </c>
      <c r="K70" s="285"/>
      <c r="L70" s="155" t="str">
        <f t="shared" si="2"/>
        <v/>
      </c>
      <c r="M70" s="156" t="str">
        <f>IF($D70="","",VLOOKUP($W70,Conn_Req!$A$2:$J$7,6))</f>
        <v/>
      </c>
      <c r="N70" s="157" t="str">
        <f t="shared" si="4"/>
        <v/>
      </c>
      <c r="O70" s="158" t="str">
        <f>IF(OR($D70="",GlobalParameters!$C$12=""),"",$S70)</f>
        <v/>
      </c>
      <c r="P70" s="159"/>
      <c r="Q70" s="283"/>
      <c r="R70" s="283"/>
      <c r="S70" s="160" t="str">
        <f>IF(OR($D70="",$T70="",GlobalParameters!$C$12=""),"",IF($W70&lt;200,$T70-VLOOKUP($W70,Conn_Req!$A$2:$J$7,10),""))</f>
        <v/>
      </c>
      <c r="T70" s="283"/>
      <c r="U70" s="283"/>
      <c r="V70" s="159"/>
      <c r="W70" s="134" t="e">
        <f>100+VLOOKUP($D70,Conn_Req!$O$2:$P$3,2)+VLOOKUP(GlobalParameters!$C$12,Conn_Req!$Q$2:$R$4,2)</f>
        <v>#N/A</v>
      </c>
    </row>
    <row r="71" spans="1:23" x14ac:dyDescent="0.25">
      <c r="A71" s="133"/>
      <c r="B71" s="283"/>
      <c r="C71" s="283"/>
      <c r="D71" s="284"/>
      <c r="E71" s="287"/>
      <c r="F71" s="166" t="str">
        <f t="shared" si="0"/>
        <v/>
      </c>
      <c r="G71" s="156" t="str">
        <f>IF($D71="","",VLOOKUP($W71,Conn_Req!$A$2:$J$7,5))</f>
        <v/>
      </c>
      <c r="H71" s="285"/>
      <c r="I71" s="155" t="str">
        <f t="shared" si="1"/>
        <v/>
      </c>
      <c r="J71" s="156" t="str">
        <f>IF($D71="","",VLOOKUP($W71,Conn_Req!$A$2:$J$7,6))</f>
        <v/>
      </c>
      <c r="K71" s="285"/>
      <c r="L71" s="155" t="str">
        <f t="shared" si="2"/>
        <v/>
      </c>
      <c r="M71" s="156" t="str">
        <f>IF($D71="","",VLOOKUP($W71,Conn_Req!$A$2:$J$7,6))</f>
        <v/>
      </c>
      <c r="N71" s="157" t="str">
        <f t="shared" si="4"/>
        <v/>
      </c>
      <c r="O71" s="158" t="str">
        <f>IF(OR($D71="",GlobalParameters!$C$12=""),"",$S71)</f>
        <v/>
      </c>
      <c r="P71" s="159"/>
      <c r="Q71" s="283"/>
      <c r="R71" s="283"/>
      <c r="S71" s="160" t="str">
        <f>IF(OR($D71="",$T71="",GlobalParameters!$C$12=""),"",IF($W71&lt;200,$T71-VLOOKUP($W71,Conn_Req!$A$2:$J$7,10),""))</f>
        <v/>
      </c>
      <c r="T71" s="283"/>
      <c r="U71" s="283"/>
      <c r="V71" s="159"/>
      <c r="W71" s="134" t="e">
        <f>100+VLOOKUP($D71,Conn_Req!$O$2:$P$3,2)+VLOOKUP(GlobalParameters!$C$12,Conn_Req!$Q$2:$R$4,2)</f>
        <v>#N/A</v>
      </c>
    </row>
    <row r="72" spans="1:23" x14ac:dyDescent="0.25">
      <c r="A72" s="133"/>
      <c r="B72" s="283"/>
      <c r="C72" s="283"/>
      <c r="D72" s="284"/>
      <c r="E72" s="287"/>
      <c r="F72" s="166" t="str">
        <f t="shared" si="0"/>
        <v/>
      </c>
      <c r="G72" s="156" t="str">
        <f>IF($D72="","",VLOOKUP($W72,Conn_Req!$A$2:$J$7,5))</f>
        <v/>
      </c>
      <c r="H72" s="285"/>
      <c r="I72" s="155" t="str">
        <f t="shared" si="1"/>
        <v/>
      </c>
      <c r="J72" s="156" t="str">
        <f>IF($D72="","",VLOOKUP($W72,Conn_Req!$A$2:$J$7,6))</f>
        <v/>
      </c>
      <c r="K72" s="285"/>
      <c r="L72" s="155" t="str">
        <f t="shared" si="2"/>
        <v/>
      </c>
      <c r="M72" s="156" t="str">
        <f>IF($D72="","",VLOOKUP($W72,Conn_Req!$A$2:$J$7,6))</f>
        <v/>
      </c>
      <c r="N72" s="157" t="str">
        <f t="shared" si="4"/>
        <v/>
      </c>
      <c r="O72" s="158" t="str">
        <f>IF(OR($D72="",GlobalParameters!$C$12=""),"",$S72)</f>
        <v/>
      </c>
      <c r="P72" s="159"/>
      <c r="Q72" s="283"/>
      <c r="R72" s="283"/>
      <c r="S72" s="160" t="str">
        <f>IF(OR($D72="",$T72="",GlobalParameters!$C$12=""),"",IF($W72&lt;200,$T72-VLOOKUP($W72,Conn_Req!$A$2:$J$7,10),""))</f>
        <v/>
      </c>
      <c r="T72" s="283"/>
      <c r="U72" s="283"/>
      <c r="V72" s="159"/>
      <c r="W72" s="134" t="e">
        <f>100+VLOOKUP($D72,Conn_Req!$O$2:$P$3,2)+VLOOKUP(GlobalParameters!$C$12,Conn_Req!$Q$2:$R$4,2)</f>
        <v>#N/A</v>
      </c>
    </row>
    <row r="73" spans="1:23" x14ac:dyDescent="0.25">
      <c r="A73" s="133"/>
      <c r="B73" s="283"/>
      <c r="C73" s="283"/>
      <c r="D73" s="284"/>
      <c r="E73" s="287"/>
      <c r="F73" s="166" t="str">
        <f t="shared" si="0"/>
        <v/>
      </c>
      <c r="G73" s="156" t="str">
        <f>IF($D73="","",VLOOKUP($W73,Conn_Req!$A$2:$J$7,5))</f>
        <v/>
      </c>
      <c r="H73" s="285"/>
      <c r="I73" s="155" t="str">
        <f t="shared" si="1"/>
        <v/>
      </c>
      <c r="J73" s="156" t="str">
        <f>IF($D73="","",VLOOKUP($W73,Conn_Req!$A$2:$J$7,6))</f>
        <v/>
      </c>
      <c r="K73" s="285"/>
      <c r="L73" s="155" t="str">
        <f t="shared" si="2"/>
        <v/>
      </c>
      <c r="M73" s="156" t="str">
        <f>IF($D73="","",VLOOKUP($W73,Conn_Req!$A$2:$J$7,6))</f>
        <v/>
      </c>
      <c r="N73" s="157" t="str">
        <f t="shared" si="4"/>
        <v/>
      </c>
      <c r="O73" s="158" t="str">
        <f>IF(OR($D73="",GlobalParameters!$C$12=""),"",$S73)</f>
        <v/>
      </c>
      <c r="P73" s="159"/>
      <c r="Q73" s="283"/>
      <c r="R73" s="283"/>
      <c r="S73" s="160" t="str">
        <f>IF(OR($D73="",$T73="",GlobalParameters!$C$12=""),"",IF($W73&lt;200,$T73-VLOOKUP($W73,Conn_Req!$A$2:$J$7,10),""))</f>
        <v/>
      </c>
      <c r="T73" s="283"/>
      <c r="U73" s="283"/>
      <c r="V73" s="159"/>
      <c r="W73" s="134" t="e">
        <f>100+VLOOKUP($D73,Conn_Req!$O$2:$P$3,2)+VLOOKUP(GlobalParameters!$C$12,Conn_Req!$Q$2:$R$4,2)</f>
        <v>#N/A</v>
      </c>
    </row>
    <row r="74" spans="1:23" x14ac:dyDescent="0.25">
      <c r="A74" s="133"/>
      <c r="B74" s="283"/>
      <c r="C74" s="283"/>
      <c r="D74" s="284"/>
      <c r="E74" s="287"/>
      <c r="F74" s="166" t="str">
        <f t="shared" si="0"/>
        <v/>
      </c>
      <c r="G74" s="156" t="str">
        <f>IF($D74="","",VLOOKUP($W74,Conn_Req!$A$2:$J$7,5))</f>
        <v/>
      </c>
      <c r="H74" s="285"/>
      <c r="I74" s="155" t="str">
        <f t="shared" si="1"/>
        <v/>
      </c>
      <c r="J74" s="156" t="str">
        <f>IF($D74="","",VLOOKUP($W74,Conn_Req!$A$2:$J$7,6))</f>
        <v/>
      </c>
      <c r="K74" s="285"/>
      <c r="L74" s="155" t="str">
        <f t="shared" si="2"/>
        <v/>
      </c>
      <c r="M74" s="156" t="str">
        <f>IF($D74="","",VLOOKUP($W74,Conn_Req!$A$2:$J$7,6))</f>
        <v/>
      </c>
      <c r="N74" s="157" t="str">
        <f t="shared" si="4"/>
        <v/>
      </c>
      <c r="O74" s="158" t="str">
        <f>IF(OR($D74="",GlobalParameters!$C$12=""),"",$S74)</f>
        <v/>
      </c>
      <c r="P74" s="159"/>
      <c r="Q74" s="283"/>
      <c r="R74" s="283"/>
      <c r="S74" s="160" t="str">
        <f>IF(OR($D74="",$T74="",GlobalParameters!$C$12=""),"",IF($W74&lt;200,$T74-VLOOKUP($W74,Conn_Req!$A$2:$J$7,10),""))</f>
        <v/>
      </c>
      <c r="T74" s="283"/>
      <c r="U74" s="283"/>
      <c r="V74" s="159"/>
      <c r="W74" s="134" t="e">
        <f>100+VLOOKUP($D74,Conn_Req!$O$2:$P$3,2)+VLOOKUP(GlobalParameters!$C$12,Conn_Req!$Q$2:$R$4,2)</f>
        <v>#N/A</v>
      </c>
    </row>
    <row r="75" spans="1:23" x14ac:dyDescent="0.25">
      <c r="A75" s="133"/>
      <c r="B75" s="283"/>
      <c r="C75" s="283"/>
      <c r="D75" s="284"/>
      <c r="E75" s="287"/>
      <c r="F75" s="166" t="str">
        <f t="shared" si="0"/>
        <v/>
      </c>
      <c r="G75" s="156" t="str">
        <f>IF($D75="","",VLOOKUP($W75,Conn_Req!$A$2:$J$7,5))</f>
        <v/>
      </c>
      <c r="H75" s="285"/>
      <c r="I75" s="155" t="str">
        <f t="shared" si="1"/>
        <v/>
      </c>
      <c r="J75" s="156" t="str">
        <f>IF($D75="","",VLOOKUP($W75,Conn_Req!$A$2:$J$7,6))</f>
        <v/>
      </c>
      <c r="K75" s="285"/>
      <c r="L75" s="155" t="str">
        <f t="shared" si="2"/>
        <v/>
      </c>
      <c r="M75" s="156" t="str">
        <f>IF($D75="","",VLOOKUP($W75,Conn_Req!$A$2:$J$7,6))</f>
        <v/>
      </c>
      <c r="N75" s="157" t="str">
        <f t="shared" si="4"/>
        <v/>
      </c>
      <c r="O75" s="158" t="str">
        <f>IF(OR($D75="",GlobalParameters!$C$12=""),"",$S75)</f>
        <v/>
      </c>
      <c r="P75" s="159"/>
      <c r="Q75" s="283"/>
      <c r="R75" s="283"/>
      <c r="S75" s="160" t="str">
        <f>IF(OR($D75="",$T75="",GlobalParameters!$C$12=""),"",IF($W75&lt;200,$T75-VLOOKUP($W75,Conn_Req!$A$2:$J$7,10),""))</f>
        <v/>
      </c>
      <c r="T75" s="283"/>
      <c r="U75" s="283"/>
      <c r="V75" s="159"/>
      <c r="W75" s="134" t="e">
        <f>100+VLOOKUP($D75,Conn_Req!$O$2:$P$3,2)+VLOOKUP(GlobalParameters!$C$12,Conn_Req!$Q$2:$R$4,2)</f>
        <v>#N/A</v>
      </c>
    </row>
    <row r="76" spans="1:23" x14ac:dyDescent="0.25">
      <c r="A76" s="133"/>
      <c r="B76" s="283"/>
      <c r="C76" s="283"/>
      <c r="D76" s="284"/>
      <c r="E76" s="287"/>
      <c r="F76" s="166" t="str">
        <f t="shared" si="0"/>
        <v/>
      </c>
      <c r="G76" s="156" t="str">
        <f>IF($D76="","",VLOOKUP($W76,Conn_Req!$A$2:$J$7,5))</f>
        <v/>
      </c>
      <c r="H76" s="285"/>
      <c r="I76" s="155" t="str">
        <f t="shared" si="1"/>
        <v/>
      </c>
      <c r="J76" s="156" t="str">
        <f>IF($D76="","",VLOOKUP($W76,Conn_Req!$A$2:$J$7,6))</f>
        <v/>
      </c>
      <c r="K76" s="285"/>
      <c r="L76" s="155" t="str">
        <f t="shared" si="2"/>
        <v/>
      </c>
      <c r="M76" s="156" t="str">
        <f>IF($D76="","",VLOOKUP($W76,Conn_Req!$A$2:$J$7,6))</f>
        <v/>
      </c>
      <c r="N76" s="157" t="str">
        <f t="shared" si="4"/>
        <v/>
      </c>
      <c r="O76" s="158" t="str">
        <f>IF(OR($D76="",GlobalParameters!$C$12=""),"",$S76)</f>
        <v/>
      </c>
      <c r="P76" s="159"/>
      <c r="Q76" s="283"/>
      <c r="R76" s="283"/>
      <c r="S76" s="160" t="str">
        <f>IF(OR($D76="",$T76="",GlobalParameters!$C$12=""),"",IF($W76&lt;200,$T76-VLOOKUP($W76,Conn_Req!$A$2:$J$7,10),""))</f>
        <v/>
      </c>
      <c r="T76" s="283"/>
      <c r="U76" s="283"/>
      <c r="V76" s="159"/>
      <c r="W76" s="134" t="e">
        <f>100+VLOOKUP($D76,Conn_Req!$O$2:$P$3,2)+VLOOKUP(GlobalParameters!$C$12,Conn_Req!$Q$2:$R$4,2)</f>
        <v>#N/A</v>
      </c>
    </row>
    <row r="77" spans="1:23" x14ac:dyDescent="0.25">
      <c r="A77" s="133"/>
      <c r="B77" s="283"/>
      <c r="C77" s="283"/>
      <c r="D77" s="284"/>
      <c r="E77" s="287"/>
      <c r="F77" s="166" t="str">
        <f t="shared" si="0"/>
        <v/>
      </c>
      <c r="G77" s="156" t="str">
        <f>IF($D77="","",VLOOKUP($W77,Conn_Req!$A$2:$J$7,5))</f>
        <v/>
      </c>
      <c r="H77" s="285"/>
      <c r="I77" s="155" t="str">
        <f t="shared" si="1"/>
        <v/>
      </c>
      <c r="J77" s="156" t="str">
        <f>IF($D77="","",VLOOKUP($W77,Conn_Req!$A$2:$J$7,6))</f>
        <v/>
      </c>
      <c r="K77" s="285"/>
      <c r="L77" s="155" t="str">
        <f t="shared" si="2"/>
        <v/>
      </c>
      <c r="M77" s="156" t="str">
        <f>IF($D77="","",VLOOKUP($W77,Conn_Req!$A$2:$J$7,6))</f>
        <v/>
      </c>
      <c r="N77" s="157" t="str">
        <f t="shared" si="4"/>
        <v/>
      </c>
      <c r="O77" s="158" t="str">
        <f>IF(OR($D77="",GlobalParameters!$C$12=""),"",$S77)</f>
        <v/>
      </c>
      <c r="P77" s="159"/>
      <c r="Q77" s="283"/>
      <c r="R77" s="283"/>
      <c r="S77" s="160" t="str">
        <f>IF(OR($D77="",$T77="",GlobalParameters!$C$12=""),"",IF($W77&lt;200,$T77-VLOOKUP($W77,Conn_Req!$A$2:$J$7,10),""))</f>
        <v/>
      </c>
      <c r="T77" s="283"/>
      <c r="U77" s="283"/>
      <c r="V77" s="159"/>
      <c r="W77" s="134" t="e">
        <f>100+VLOOKUP($D77,Conn_Req!$O$2:$P$3,2)+VLOOKUP(GlobalParameters!$C$12,Conn_Req!$Q$2:$R$4,2)</f>
        <v>#N/A</v>
      </c>
    </row>
    <row r="78" spans="1:23" x14ac:dyDescent="0.25">
      <c r="A78" s="133"/>
      <c r="B78" s="283"/>
      <c r="C78" s="283"/>
      <c r="D78" s="284"/>
      <c r="E78" s="287"/>
      <c r="F78" s="166" t="str">
        <f t="shared" si="0"/>
        <v/>
      </c>
      <c r="G78" s="156" t="str">
        <f>IF($D78="","",VLOOKUP($W78,Conn_Req!$A$2:$J$7,5))</f>
        <v/>
      </c>
      <c r="H78" s="285"/>
      <c r="I78" s="155" t="str">
        <f t="shared" si="1"/>
        <v/>
      </c>
      <c r="J78" s="156" t="str">
        <f>IF($D78="","",VLOOKUP($W78,Conn_Req!$A$2:$J$7,6))</f>
        <v/>
      </c>
      <c r="K78" s="285"/>
      <c r="L78" s="155" t="str">
        <f t="shared" si="2"/>
        <v/>
      </c>
      <c r="M78" s="156" t="str">
        <f>IF($D78="","",VLOOKUP($W78,Conn_Req!$A$2:$J$7,6))</f>
        <v/>
      </c>
      <c r="N78" s="157" t="str">
        <f t="shared" si="4"/>
        <v/>
      </c>
      <c r="O78" s="158" t="str">
        <f>IF(OR($D78="",GlobalParameters!$C$12=""),"",$S78)</f>
        <v/>
      </c>
      <c r="P78" s="159"/>
      <c r="Q78" s="283"/>
      <c r="R78" s="283"/>
      <c r="S78" s="160" t="str">
        <f>IF(OR($D78="",$T78="",GlobalParameters!$C$12=""),"",IF($W78&lt;200,$T78-VLOOKUP($W78,Conn_Req!$A$2:$J$7,10),""))</f>
        <v/>
      </c>
      <c r="T78" s="283"/>
      <c r="U78" s="283"/>
      <c r="V78" s="159"/>
      <c r="W78" s="134" t="e">
        <f>100+VLOOKUP($D78,Conn_Req!$O$2:$P$3,2)+VLOOKUP(GlobalParameters!$C$12,Conn_Req!$Q$2:$R$4,2)</f>
        <v>#N/A</v>
      </c>
    </row>
    <row r="79" spans="1:23" x14ac:dyDescent="0.25">
      <c r="A79" s="133"/>
      <c r="B79" s="283"/>
      <c r="C79" s="283"/>
      <c r="D79" s="284"/>
      <c r="E79" s="287"/>
      <c r="F79" s="166" t="str">
        <f t="shared" ref="F79:F142" si="5">IF(OR($D79="",$Q79="",$G79=""),"",IF($W79&lt;200,$Q79*$G79,""))</f>
        <v/>
      </c>
      <c r="G79" s="156" t="str">
        <f>IF($D79="","",VLOOKUP($W79,Conn_Req!$A$2:$J$7,5))</f>
        <v/>
      </c>
      <c r="H79" s="285"/>
      <c r="I79" s="155" t="str">
        <f t="shared" ref="I79:I142" si="6">IF(OR($D79="",$R79="",$J79=""),"",IF($W79&lt;200,$R79*$J79,""))</f>
        <v/>
      </c>
      <c r="J79" s="156" t="str">
        <f>IF($D79="","",VLOOKUP($W79,Conn_Req!$A$2:$J$7,6))</f>
        <v/>
      </c>
      <c r="K79" s="285"/>
      <c r="L79" s="155" t="str">
        <f t="shared" ref="L79:L142" si="7">IF(OR($D79="",$R79="",$M79=""),"",IF($W79&lt;200,$R79*$M79,""))</f>
        <v/>
      </c>
      <c r="M79" s="156" t="str">
        <f>IF($D79="","",VLOOKUP($W79,Conn_Req!$A$2:$J$7,6))</f>
        <v/>
      </c>
      <c r="N79" s="157" t="str">
        <f t="shared" si="4"/>
        <v/>
      </c>
      <c r="O79" s="158" t="str">
        <f>IF(OR($D79="",GlobalParameters!$C$12=""),"",$S79)</f>
        <v/>
      </c>
      <c r="P79" s="159"/>
      <c r="Q79" s="283"/>
      <c r="R79" s="283"/>
      <c r="S79" s="160" t="str">
        <f>IF(OR($D79="",$T79="",GlobalParameters!$C$12=""),"",IF($W79&lt;200,$T79-VLOOKUP($W79,Conn_Req!$A$2:$J$7,10),""))</f>
        <v/>
      </c>
      <c r="T79" s="283"/>
      <c r="U79" s="283"/>
      <c r="V79" s="159"/>
      <c r="W79" s="134" t="e">
        <f>100+VLOOKUP($D79,Conn_Req!$O$2:$P$3,2)+VLOOKUP(GlobalParameters!$C$12,Conn_Req!$Q$2:$R$4,2)</f>
        <v>#N/A</v>
      </c>
    </row>
    <row r="80" spans="1:23" x14ac:dyDescent="0.25">
      <c r="A80" s="133"/>
      <c r="B80" s="283"/>
      <c r="C80" s="283"/>
      <c r="D80" s="284"/>
      <c r="E80" s="287"/>
      <c r="F80" s="166" t="str">
        <f t="shared" si="5"/>
        <v/>
      </c>
      <c r="G80" s="156" t="str">
        <f>IF($D80="","",VLOOKUP($W80,Conn_Req!$A$2:$J$7,5))</f>
        <v/>
      </c>
      <c r="H80" s="285"/>
      <c r="I80" s="155" t="str">
        <f t="shared" si="6"/>
        <v/>
      </c>
      <c r="J80" s="156" t="str">
        <f>IF($D80="","",VLOOKUP($W80,Conn_Req!$A$2:$J$7,6))</f>
        <v/>
      </c>
      <c r="K80" s="285"/>
      <c r="L80" s="155" t="str">
        <f t="shared" si="7"/>
        <v/>
      </c>
      <c r="M80" s="156" t="str">
        <f>IF($D80="","",VLOOKUP($W80,Conn_Req!$A$2:$J$7,6))</f>
        <v/>
      </c>
      <c r="N80" s="157" t="str">
        <f t="shared" si="4"/>
        <v/>
      </c>
      <c r="O80" s="158" t="str">
        <f>IF(OR($D80="",GlobalParameters!$C$12=""),"",$S80)</f>
        <v/>
      </c>
      <c r="P80" s="159"/>
      <c r="Q80" s="283"/>
      <c r="R80" s="283"/>
      <c r="S80" s="160" t="str">
        <f>IF(OR($D80="",$T80="",GlobalParameters!$C$12=""),"",IF($W80&lt;200,$T80-VLOOKUP($W80,Conn_Req!$A$2:$J$7,10),""))</f>
        <v/>
      </c>
      <c r="T80" s="283"/>
      <c r="U80" s="283"/>
      <c r="V80" s="159"/>
      <c r="W80" s="134" t="e">
        <f>100+VLOOKUP($D80,Conn_Req!$O$2:$P$3,2)+VLOOKUP(GlobalParameters!$C$12,Conn_Req!$Q$2:$R$4,2)</f>
        <v>#N/A</v>
      </c>
    </row>
    <row r="81" spans="1:23" x14ac:dyDescent="0.25">
      <c r="A81" s="133"/>
      <c r="B81" s="283"/>
      <c r="C81" s="283"/>
      <c r="D81" s="284"/>
      <c r="E81" s="287"/>
      <c r="F81" s="166" t="str">
        <f t="shared" si="5"/>
        <v/>
      </c>
      <c r="G81" s="156" t="str">
        <f>IF($D81="","",VLOOKUP($W81,Conn_Req!$A$2:$J$7,5))</f>
        <v/>
      </c>
      <c r="H81" s="285"/>
      <c r="I81" s="155" t="str">
        <f t="shared" si="6"/>
        <v/>
      </c>
      <c r="J81" s="156" t="str">
        <f>IF($D81="","",VLOOKUP($W81,Conn_Req!$A$2:$J$7,6))</f>
        <v/>
      </c>
      <c r="K81" s="285"/>
      <c r="L81" s="155" t="str">
        <f t="shared" si="7"/>
        <v/>
      </c>
      <c r="M81" s="156" t="str">
        <f>IF($D81="","",VLOOKUP($W81,Conn_Req!$A$2:$J$7,6))</f>
        <v/>
      </c>
      <c r="N81" s="157" t="str">
        <f t="shared" si="4"/>
        <v/>
      </c>
      <c r="O81" s="158" t="str">
        <f>IF(OR($D81="",GlobalParameters!$C$12=""),"",$S81)</f>
        <v/>
      </c>
      <c r="P81" s="159"/>
      <c r="Q81" s="283"/>
      <c r="R81" s="283"/>
      <c r="S81" s="160" t="str">
        <f>IF(OR($D81="",$T81="",GlobalParameters!$C$12=""),"",IF($W81&lt;200,$T81-VLOOKUP($W81,Conn_Req!$A$2:$J$7,10),""))</f>
        <v/>
      </c>
      <c r="T81" s="283"/>
      <c r="U81" s="283"/>
      <c r="V81" s="159"/>
      <c r="W81" s="134" t="e">
        <f>100+VLOOKUP($D81,Conn_Req!$O$2:$P$3,2)+VLOOKUP(GlobalParameters!$C$12,Conn_Req!$Q$2:$R$4,2)</f>
        <v>#N/A</v>
      </c>
    </row>
    <row r="82" spans="1:23" x14ac:dyDescent="0.25">
      <c r="A82" s="133"/>
      <c r="B82" s="283"/>
      <c r="C82" s="283"/>
      <c r="D82" s="284"/>
      <c r="E82" s="287"/>
      <c r="F82" s="166" t="str">
        <f t="shared" si="5"/>
        <v/>
      </c>
      <c r="G82" s="156" t="str">
        <f>IF($D82="","",VLOOKUP($W82,Conn_Req!$A$2:$J$7,5))</f>
        <v/>
      </c>
      <c r="H82" s="285"/>
      <c r="I82" s="155" t="str">
        <f t="shared" si="6"/>
        <v/>
      </c>
      <c r="J82" s="156" t="str">
        <f>IF($D82="","",VLOOKUP($W82,Conn_Req!$A$2:$J$7,6))</f>
        <v/>
      </c>
      <c r="K82" s="285"/>
      <c r="L82" s="155" t="str">
        <f t="shared" si="7"/>
        <v/>
      </c>
      <c r="M82" s="156" t="str">
        <f>IF($D82="","",VLOOKUP($W82,Conn_Req!$A$2:$J$7,6))</f>
        <v/>
      </c>
      <c r="N82" s="157" t="str">
        <f t="shared" si="4"/>
        <v/>
      </c>
      <c r="O82" s="158" t="str">
        <f>IF(OR($D82="",GlobalParameters!$C$12=""),"",$S82)</f>
        <v/>
      </c>
      <c r="P82" s="159"/>
      <c r="Q82" s="283"/>
      <c r="R82" s="283"/>
      <c r="S82" s="160" t="str">
        <f>IF(OR($D82="",$T82="",GlobalParameters!$C$12=""),"",IF($W82&lt;200,$T82-VLOOKUP($W82,Conn_Req!$A$2:$J$7,10),""))</f>
        <v/>
      </c>
      <c r="T82" s="283"/>
      <c r="U82" s="283"/>
      <c r="V82" s="159"/>
      <c r="W82" s="134" t="e">
        <f>100+VLOOKUP($D82,Conn_Req!$O$2:$P$3,2)+VLOOKUP(GlobalParameters!$C$12,Conn_Req!$Q$2:$R$4,2)</f>
        <v>#N/A</v>
      </c>
    </row>
    <row r="83" spans="1:23" x14ac:dyDescent="0.25">
      <c r="A83" s="133"/>
      <c r="B83" s="283"/>
      <c r="C83" s="283"/>
      <c r="D83" s="284"/>
      <c r="E83" s="287"/>
      <c r="F83" s="166" t="str">
        <f t="shared" si="5"/>
        <v/>
      </c>
      <c r="G83" s="156" t="str">
        <f>IF($D83="","",VLOOKUP($W83,Conn_Req!$A$2:$J$7,5))</f>
        <v/>
      </c>
      <c r="H83" s="285"/>
      <c r="I83" s="155" t="str">
        <f t="shared" si="6"/>
        <v/>
      </c>
      <c r="J83" s="156" t="str">
        <f>IF($D83="","",VLOOKUP($W83,Conn_Req!$A$2:$J$7,6))</f>
        <v/>
      </c>
      <c r="K83" s="285"/>
      <c r="L83" s="155" t="str">
        <f t="shared" si="7"/>
        <v/>
      </c>
      <c r="M83" s="156" t="str">
        <f>IF($D83="","",VLOOKUP($W83,Conn_Req!$A$2:$J$7,6))</f>
        <v/>
      </c>
      <c r="N83" s="157" t="str">
        <f t="shared" si="4"/>
        <v/>
      </c>
      <c r="O83" s="158" t="str">
        <f>IF(OR($D83="",GlobalParameters!$C$12=""),"",$S83)</f>
        <v/>
      </c>
      <c r="P83" s="159"/>
      <c r="Q83" s="283"/>
      <c r="R83" s="283"/>
      <c r="S83" s="160" t="str">
        <f>IF(OR($D83="",$T83="",GlobalParameters!$C$12=""),"",IF($W83&lt;200,$T83-VLOOKUP($W83,Conn_Req!$A$2:$J$7,10),""))</f>
        <v/>
      </c>
      <c r="T83" s="283"/>
      <c r="U83" s="283"/>
      <c r="V83" s="159"/>
      <c r="W83" s="134" t="e">
        <f>100+VLOOKUP($D83,Conn_Req!$O$2:$P$3,2)+VLOOKUP(GlobalParameters!$C$12,Conn_Req!$Q$2:$R$4,2)</f>
        <v>#N/A</v>
      </c>
    </row>
    <row r="84" spans="1:23" x14ac:dyDescent="0.25">
      <c r="A84" s="133"/>
      <c r="B84" s="283"/>
      <c r="C84" s="283"/>
      <c r="D84" s="284"/>
      <c r="E84" s="287"/>
      <c r="F84" s="166" t="str">
        <f t="shared" si="5"/>
        <v/>
      </c>
      <c r="G84" s="156" t="str">
        <f>IF($D84="","",VLOOKUP($W84,Conn_Req!$A$2:$J$7,5))</f>
        <v/>
      </c>
      <c r="H84" s="285"/>
      <c r="I84" s="155" t="str">
        <f t="shared" si="6"/>
        <v/>
      </c>
      <c r="J84" s="156" t="str">
        <f>IF($D84="","",VLOOKUP($W84,Conn_Req!$A$2:$J$7,6))</f>
        <v/>
      </c>
      <c r="K84" s="285"/>
      <c r="L84" s="155" t="str">
        <f t="shared" si="7"/>
        <v/>
      </c>
      <c r="M84" s="156" t="str">
        <f>IF($D84="","",VLOOKUP($W84,Conn_Req!$A$2:$J$7,6))</f>
        <v/>
      </c>
      <c r="N84" s="157" t="str">
        <f t="shared" si="4"/>
        <v/>
      </c>
      <c r="O84" s="158" t="str">
        <f>IF(OR($D84="",GlobalParameters!$C$12=""),"",$S84)</f>
        <v/>
      </c>
      <c r="P84" s="159"/>
      <c r="Q84" s="283"/>
      <c r="R84" s="283"/>
      <c r="S84" s="160" t="str">
        <f>IF(OR($D84="",$T84="",GlobalParameters!$C$12=""),"",IF($W84&lt;200,$T84-VLOOKUP($W84,Conn_Req!$A$2:$J$7,10),""))</f>
        <v/>
      </c>
      <c r="T84" s="283"/>
      <c r="U84" s="283"/>
      <c r="V84" s="159"/>
      <c r="W84" s="134" t="e">
        <f>100+VLOOKUP($D84,Conn_Req!$O$2:$P$3,2)+VLOOKUP(GlobalParameters!$C$12,Conn_Req!$Q$2:$R$4,2)</f>
        <v>#N/A</v>
      </c>
    </row>
    <row r="85" spans="1:23" x14ac:dyDescent="0.25">
      <c r="A85" s="133"/>
      <c r="B85" s="283"/>
      <c r="C85" s="283"/>
      <c r="D85" s="284"/>
      <c r="E85" s="287"/>
      <c r="F85" s="166" t="str">
        <f t="shared" si="5"/>
        <v/>
      </c>
      <c r="G85" s="156" t="str">
        <f>IF($D85="","",VLOOKUP($W85,Conn_Req!$A$2:$J$7,5))</f>
        <v/>
      </c>
      <c r="H85" s="285"/>
      <c r="I85" s="155" t="str">
        <f t="shared" si="6"/>
        <v/>
      </c>
      <c r="J85" s="156" t="str">
        <f>IF($D85="","",VLOOKUP($W85,Conn_Req!$A$2:$J$7,6))</f>
        <v/>
      </c>
      <c r="K85" s="285"/>
      <c r="L85" s="155" t="str">
        <f t="shared" si="7"/>
        <v/>
      </c>
      <c r="M85" s="156" t="str">
        <f>IF($D85="","",VLOOKUP($W85,Conn_Req!$A$2:$J$7,6))</f>
        <v/>
      </c>
      <c r="N85" s="157" t="str">
        <f t="shared" si="4"/>
        <v/>
      </c>
      <c r="O85" s="158" t="str">
        <f>IF(OR($D85="",GlobalParameters!$C$12=""),"",$S85)</f>
        <v/>
      </c>
      <c r="P85" s="159"/>
      <c r="Q85" s="283"/>
      <c r="R85" s="283"/>
      <c r="S85" s="160" t="str">
        <f>IF(OR($D85="",$T85="",GlobalParameters!$C$12=""),"",IF($W85&lt;200,$T85-VLOOKUP($W85,Conn_Req!$A$2:$J$7,10),""))</f>
        <v/>
      </c>
      <c r="T85" s="283"/>
      <c r="U85" s="283"/>
      <c r="V85" s="159"/>
      <c r="W85" s="134" t="e">
        <f>100+VLOOKUP($D85,Conn_Req!$O$2:$P$3,2)+VLOOKUP(GlobalParameters!$C$12,Conn_Req!$Q$2:$R$4,2)</f>
        <v>#N/A</v>
      </c>
    </row>
    <row r="86" spans="1:23" x14ac:dyDescent="0.25">
      <c r="A86" s="133"/>
      <c r="B86" s="283"/>
      <c r="C86" s="283"/>
      <c r="D86" s="284"/>
      <c r="E86" s="287"/>
      <c r="F86" s="166" t="str">
        <f t="shared" si="5"/>
        <v/>
      </c>
      <c r="G86" s="156" t="str">
        <f>IF($D86="","",VLOOKUP($W86,Conn_Req!$A$2:$J$7,5))</f>
        <v/>
      </c>
      <c r="H86" s="285"/>
      <c r="I86" s="155" t="str">
        <f t="shared" si="6"/>
        <v/>
      </c>
      <c r="J86" s="156" t="str">
        <f>IF($D86="","",VLOOKUP($W86,Conn_Req!$A$2:$J$7,6))</f>
        <v/>
      </c>
      <c r="K86" s="285"/>
      <c r="L86" s="155" t="str">
        <f t="shared" si="7"/>
        <v/>
      </c>
      <c r="M86" s="156" t="str">
        <f>IF($D86="","",VLOOKUP($W86,Conn_Req!$A$2:$J$7,6))</f>
        <v/>
      </c>
      <c r="N86" s="157" t="str">
        <f t="shared" si="4"/>
        <v/>
      </c>
      <c r="O86" s="158" t="str">
        <f>IF(OR($D86="",GlobalParameters!$C$12=""),"",$S86)</f>
        <v/>
      </c>
      <c r="P86" s="159"/>
      <c r="Q86" s="283"/>
      <c r="R86" s="283"/>
      <c r="S86" s="160" t="str">
        <f>IF(OR($D86="",$T86="",GlobalParameters!$C$12=""),"",IF($W86&lt;200,$T86-VLOOKUP($W86,Conn_Req!$A$2:$J$7,10),""))</f>
        <v/>
      </c>
      <c r="T86" s="283"/>
      <c r="U86" s="283"/>
      <c r="V86" s="159"/>
      <c r="W86" s="134" t="e">
        <f>100+VLOOKUP($D86,Conn_Req!$O$2:$P$3,2)+VLOOKUP(GlobalParameters!$C$12,Conn_Req!$Q$2:$R$4,2)</f>
        <v>#N/A</v>
      </c>
    </row>
    <row r="87" spans="1:23" x14ac:dyDescent="0.25">
      <c r="A87" s="133"/>
      <c r="B87" s="283"/>
      <c r="C87" s="283"/>
      <c r="D87" s="284"/>
      <c r="E87" s="287"/>
      <c r="F87" s="166" t="str">
        <f t="shared" si="5"/>
        <v/>
      </c>
      <c r="G87" s="156" t="str">
        <f>IF($D87="","",VLOOKUP($W87,Conn_Req!$A$2:$J$7,5))</f>
        <v/>
      </c>
      <c r="H87" s="285"/>
      <c r="I87" s="155" t="str">
        <f t="shared" si="6"/>
        <v/>
      </c>
      <c r="J87" s="156" t="str">
        <f>IF($D87="","",VLOOKUP($W87,Conn_Req!$A$2:$J$7,6))</f>
        <v/>
      </c>
      <c r="K87" s="285"/>
      <c r="L87" s="155" t="str">
        <f t="shared" si="7"/>
        <v/>
      </c>
      <c r="M87" s="156" t="str">
        <f>IF($D87="","",VLOOKUP($W87,Conn_Req!$A$2:$J$7,6))</f>
        <v/>
      </c>
      <c r="N87" s="157" t="str">
        <f t="shared" si="4"/>
        <v/>
      </c>
      <c r="O87" s="158" t="str">
        <f>IF(OR($D87="",GlobalParameters!$C$12=""),"",$S87)</f>
        <v/>
      </c>
      <c r="P87" s="159"/>
      <c r="Q87" s="283"/>
      <c r="R87" s="283"/>
      <c r="S87" s="160" t="str">
        <f>IF(OR($D87="",$T87="",GlobalParameters!$C$12=""),"",IF($W87&lt;200,$T87-VLOOKUP($W87,Conn_Req!$A$2:$J$7,10),""))</f>
        <v/>
      </c>
      <c r="T87" s="283"/>
      <c r="U87" s="283"/>
      <c r="V87" s="159"/>
      <c r="W87" s="134" t="e">
        <f>100+VLOOKUP($D87,Conn_Req!$O$2:$P$3,2)+VLOOKUP(GlobalParameters!$C$12,Conn_Req!$Q$2:$R$4,2)</f>
        <v>#N/A</v>
      </c>
    </row>
    <row r="88" spans="1:23" x14ac:dyDescent="0.25">
      <c r="A88" s="133"/>
      <c r="B88" s="283"/>
      <c r="C88" s="283"/>
      <c r="D88" s="284"/>
      <c r="E88" s="287"/>
      <c r="F88" s="166" t="str">
        <f t="shared" si="5"/>
        <v/>
      </c>
      <c r="G88" s="156" t="str">
        <f>IF($D88="","",VLOOKUP($W88,Conn_Req!$A$2:$J$7,5))</f>
        <v/>
      </c>
      <c r="H88" s="285"/>
      <c r="I88" s="155" t="str">
        <f t="shared" si="6"/>
        <v/>
      </c>
      <c r="J88" s="156" t="str">
        <f>IF($D88="","",VLOOKUP($W88,Conn_Req!$A$2:$J$7,6))</f>
        <v/>
      </c>
      <c r="K88" s="285"/>
      <c r="L88" s="155" t="str">
        <f t="shared" si="7"/>
        <v/>
      </c>
      <c r="M88" s="156" t="str">
        <f>IF($D88="","",VLOOKUP($W88,Conn_Req!$A$2:$J$7,6))</f>
        <v/>
      </c>
      <c r="N88" s="157" t="str">
        <f t="shared" si="4"/>
        <v/>
      </c>
      <c r="O88" s="158" t="str">
        <f>IF(OR($D88="",GlobalParameters!$C$12=""),"",$S88)</f>
        <v/>
      </c>
      <c r="P88" s="159"/>
      <c r="Q88" s="283"/>
      <c r="R88" s="283"/>
      <c r="S88" s="160" t="str">
        <f>IF(OR($D88="",$T88="",GlobalParameters!$C$12=""),"",IF($W88&lt;200,$T88-VLOOKUP($W88,Conn_Req!$A$2:$J$7,10),""))</f>
        <v/>
      </c>
      <c r="T88" s="283"/>
      <c r="U88" s="283"/>
      <c r="V88" s="159"/>
      <c r="W88" s="134" t="e">
        <f>100+VLOOKUP($D88,Conn_Req!$O$2:$P$3,2)+VLOOKUP(GlobalParameters!$C$12,Conn_Req!$Q$2:$R$4,2)</f>
        <v>#N/A</v>
      </c>
    </row>
    <row r="89" spans="1:23" x14ac:dyDescent="0.25">
      <c r="A89" s="133"/>
      <c r="B89" s="283"/>
      <c r="C89" s="283"/>
      <c r="D89" s="284"/>
      <c r="E89" s="287"/>
      <c r="F89" s="166" t="str">
        <f t="shared" si="5"/>
        <v/>
      </c>
      <c r="G89" s="156" t="str">
        <f>IF($D89="","",VLOOKUP($W89,Conn_Req!$A$2:$J$7,5))</f>
        <v/>
      </c>
      <c r="H89" s="285"/>
      <c r="I89" s="155" t="str">
        <f t="shared" si="6"/>
        <v/>
      </c>
      <c r="J89" s="156" t="str">
        <f>IF($D89="","",VLOOKUP($W89,Conn_Req!$A$2:$J$7,6))</f>
        <v/>
      </c>
      <c r="K89" s="285"/>
      <c r="L89" s="155" t="str">
        <f t="shared" si="7"/>
        <v/>
      </c>
      <c r="M89" s="156" t="str">
        <f>IF($D89="","",VLOOKUP($W89,Conn_Req!$A$2:$J$7,6))</f>
        <v/>
      </c>
      <c r="N89" s="157" t="str">
        <f t="shared" si="4"/>
        <v/>
      </c>
      <c r="O89" s="158" t="str">
        <f>IF(OR($D89="",GlobalParameters!$C$12=""),"",$S89)</f>
        <v/>
      </c>
      <c r="P89" s="159"/>
      <c r="Q89" s="283"/>
      <c r="R89" s="283"/>
      <c r="S89" s="160" t="str">
        <f>IF(OR($D89="",$T89="",GlobalParameters!$C$12=""),"",IF($W89&lt;200,$T89-VLOOKUP($W89,Conn_Req!$A$2:$J$7,10),""))</f>
        <v/>
      </c>
      <c r="T89" s="283"/>
      <c r="U89" s="283"/>
      <c r="V89" s="159"/>
      <c r="W89" s="134" t="e">
        <f>100+VLOOKUP($D89,Conn_Req!$O$2:$P$3,2)+VLOOKUP(GlobalParameters!$C$12,Conn_Req!$Q$2:$R$4,2)</f>
        <v>#N/A</v>
      </c>
    </row>
    <row r="90" spans="1:23" x14ac:dyDescent="0.25">
      <c r="A90" s="133"/>
      <c r="B90" s="283"/>
      <c r="C90" s="283"/>
      <c r="D90" s="284"/>
      <c r="E90" s="287"/>
      <c r="F90" s="166" t="str">
        <f t="shared" si="5"/>
        <v/>
      </c>
      <c r="G90" s="156" t="str">
        <f>IF($D90="","",VLOOKUP($W90,Conn_Req!$A$2:$J$7,5))</f>
        <v/>
      </c>
      <c r="H90" s="285"/>
      <c r="I90" s="155" t="str">
        <f t="shared" si="6"/>
        <v/>
      </c>
      <c r="J90" s="156" t="str">
        <f>IF($D90="","",VLOOKUP($W90,Conn_Req!$A$2:$J$7,6))</f>
        <v/>
      </c>
      <c r="K90" s="285"/>
      <c r="L90" s="155" t="str">
        <f t="shared" si="7"/>
        <v/>
      </c>
      <c r="M90" s="156" t="str">
        <f>IF($D90="","",VLOOKUP($W90,Conn_Req!$A$2:$J$7,6))</f>
        <v/>
      </c>
      <c r="N90" s="157" t="str">
        <f t="shared" si="4"/>
        <v/>
      </c>
      <c r="O90" s="158" t="str">
        <f>IF(OR($D90="",GlobalParameters!$C$12=""),"",$S90)</f>
        <v/>
      </c>
      <c r="P90" s="159"/>
      <c r="Q90" s="283"/>
      <c r="R90" s="283"/>
      <c r="S90" s="160" t="str">
        <f>IF(OR($D90="",$T90="",GlobalParameters!$C$12=""),"",IF($W90&lt;200,$T90-VLOOKUP($W90,Conn_Req!$A$2:$J$7,10),""))</f>
        <v/>
      </c>
      <c r="T90" s="283"/>
      <c r="U90" s="283"/>
      <c r="V90" s="159"/>
      <c r="W90" s="134" t="e">
        <f>100+VLOOKUP($D90,Conn_Req!$O$2:$P$3,2)+VLOOKUP(GlobalParameters!$C$12,Conn_Req!$Q$2:$R$4,2)</f>
        <v>#N/A</v>
      </c>
    </row>
    <row r="91" spans="1:23" x14ac:dyDescent="0.25">
      <c r="A91" s="133"/>
      <c r="B91" s="283"/>
      <c r="C91" s="283"/>
      <c r="D91" s="284"/>
      <c r="E91" s="287"/>
      <c r="F91" s="166" t="str">
        <f t="shared" si="5"/>
        <v/>
      </c>
      <c r="G91" s="156" t="str">
        <f>IF($D91="","",VLOOKUP($W91,Conn_Req!$A$2:$J$7,5))</f>
        <v/>
      </c>
      <c r="H91" s="285"/>
      <c r="I91" s="155" t="str">
        <f t="shared" si="6"/>
        <v/>
      </c>
      <c r="J91" s="156" t="str">
        <f>IF($D91="","",VLOOKUP($W91,Conn_Req!$A$2:$J$7,6))</f>
        <v/>
      </c>
      <c r="K91" s="285"/>
      <c r="L91" s="155" t="str">
        <f t="shared" si="7"/>
        <v/>
      </c>
      <c r="M91" s="156" t="str">
        <f>IF($D91="","",VLOOKUP($W91,Conn_Req!$A$2:$J$7,6))</f>
        <v/>
      </c>
      <c r="N91" s="157" t="str">
        <f t="shared" si="4"/>
        <v/>
      </c>
      <c r="O91" s="158" t="str">
        <f>IF(OR($D91="",GlobalParameters!$C$12=""),"",$S91)</f>
        <v/>
      </c>
      <c r="P91" s="159"/>
      <c r="Q91" s="283"/>
      <c r="R91" s="283"/>
      <c r="S91" s="160" t="str">
        <f>IF(OR($D91="",$T91="",GlobalParameters!$C$12=""),"",IF($W91&lt;200,$T91-VLOOKUP($W91,Conn_Req!$A$2:$J$7,10),""))</f>
        <v/>
      </c>
      <c r="T91" s="283"/>
      <c r="U91" s="283"/>
      <c r="V91" s="159"/>
      <c r="W91" s="134" t="e">
        <f>100+VLOOKUP($D91,Conn_Req!$O$2:$P$3,2)+VLOOKUP(GlobalParameters!$C$12,Conn_Req!$Q$2:$R$4,2)</f>
        <v>#N/A</v>
      </c>
    </row>
    <row r="92" spans="1:23" x14ac:dyDescent="0.25">
      <c r="A92" s="133"/>
      <c r="B92" s="283"/>
      <c r="C92" s="283"/>
      <c r="D92" s="284"/>
      <c r="E92" s="287"/>
      <c r="F92" s="166" t="str">
        <f t="shared" si="5"/>
        <v/>
      </c>
      <c r="G92" s="156" t="str">
        <f>IF($D92="","",VLOOKUP($W92,Conn_Req!$A$2:$J$7,5))</f>
        <v/>
      </c>
      <c r="H92" s="285"/>
      <c r="I92" s="155" t="str">
        <f t="shared" si="6"/>
        <v/>
      </c>
      <c r="J92" s="156" t="str">
        <f>IF($D92="","",VLOOKUP($W92,Conn_Req!$A$2:$J$7,6))</f>
        <v/>
      </c>
      <c r="K92" s="285"/>
      <c r="L92" s="155" t="str">
        <f t="shared" si="7"/>
        <v/>
      </c>
      <c r="M92" s="156" t="str">
        <f>IF($D92="","",VLOOKUP($W92,Conn_Req!$A$2:$J$7,6))</f>
        <v/>
      </c>
      <c r="N92" s="157" t="str">
        <f t="shared" si="4"/>
        <v/>
      </c>
      <c r="O92" s="158" t="str">
        <f>IF(OR($D92="",GlobalParameters!$C$12=""),"",$S92)</f>
        <v/>
      </c>
      <c r="P92" s="159"/>
      <c r="Q92" s="283"/>
      <c r="R92" s="283"/>
      <c r="S92" s="160" t="str">
        <f>IF(OR($D92="",$T92="",GlobalParameters!$C$12=""),"",IF($W92&lt;200,$T92-VLOOKUP($W92,Conn_Req!$A$2:$J$7,10),""))</f>
        <v/>
      </c>
      <c r="T92" s="283"/>
      <c r="U92" s="283"/>
      <c r="V92" s="159"/>
      <c r="W92" s="134" t="e">
        <f>100+VLOOKUP($D92,Conn_Req!$O$2:$P$3,2)+VLOOKUP(GlobalParameters!$C$12,Conn_Req!$Q$2:$R$4,2)</f>
        <v>#N/A</v>
      </c>
    </row>
    <row r="93" spans="1:23" x14ac:dyDescent="0.25">
      <c r="A93" s="133"/>
      <c r="B93" s="283"/>
      <c r="C93" s="283"/>
      <c r="D93" s="284"/>
      <c r="E93" s="287"/>
      <c r="F93" s="166" t="str">
        <f t="shared" si="5"/>
        <v/>
      </c>
      <c r="G93" s="156" t="str">
        <f>IF($D93="","",VLOOKUP($W93,Conn_Req!$A$2:$J$7,5))</f>
        <v/>
      </c>
      <c r="H93" s="285"/>
      <c r="I93" s="155" t="str">
        <f t="shared" si="6"/>
        <v/>
      </c>
      <c r="J93" s="156" t="str">
        <f>IF($D93="","",VLOOKUP($W93,Conn_Req!$A$2:$J$7,6))</f>
        <v/>
      </c>
      <c r="K93" s="285"/>
      <c r="L93" s="155" t="str">
        <f t="shared" si="7"/>
        <v/>
      </c>
      <c r="M93" s="156" t="str">
        <f>IF($D93="","",VLOOKUP($W93,Conn_Req!$A$2:$J$7,6))</f>
        <v/>
      </c>
      <c r="N93" s="157" t="str">
        <f t="shared" si="4"/>
        <v/>
      </c>
      <c r="O93" s="158" t="str">
        <f>IF(OR($D93="",GlobalParameters!$C$12=""),"",$S93)</f>
        <v/>
      </c>
      <c r="P93" s="159"/>
      <c r="Q93" s="283"/>
      <c r="R93" s="283"/>
      <c r="S93" s="160" t="str">
        <f>IF(OR($D93="",$T93="",GlobalParameters!$C$12=""),"",IF($W93&lt;200,$T93-VLOOKUP($W93,Conn_Req!$A$2:$J$7,10),""))</f>
        <v/>
      </c>
      <c r="T93" s="283"/>
      <c r="U93" s="283"/>
      <c r="V93" s="159"/>
      <c r="W93" s="134" t="e">
        <f>100+VLOOKUP($D93,Conn_Req!$O$2:$P$3,2)+VLOOKUP(GlobalParameters!$C$12,Conn_Req!$Q$2:$R$4,2)</f>
        <v>#N/A</v>
      </c>
    </row>
    <row r="94" spans="1:23" x14ac:dyDescent="0.25">
      <c r="A94" s="133"/>
      <c r="B94" s="283"/>
      <c r="C94" s="283"/>
      <c r="D94" s="284"/>
      <c r="E94" s="287"/>
      <c r="F94" s="166" t="str">
        <f t="shared" si="5"/>
        <v/>
      </c>
      <c r="G94" s="156" t="str">
        <f>IF($D94="","",VLOOKUP($W94,Conn_Req!$A$2:$J$7,5))</f>
        <v/>
      </c>
      <c r="H94" s="285"/>
      <c r="I94" s="155" t="str">
        <f t="shared" si="6"/>
        <v/>
      </c>
      <c r="J94" s="156" t="str">
        <f>IF($D94="","",VLOOKUP($W94,Conn_Req!$A$2:$J$7,6))</f>
        <v/>
      </c>
      <c r="K94" s="285"/>
      <c r="L94" s="155" t="str">
        <f t="shared" si="7"/>
        <v/>
      </c>
      <c r="M94" s="156" t="str">
        <f>IF($D94="","",VLOOKUP($W94,Conn_Req!$A$2:$J$7,6))</f>
        <v/>
      </c>
      <c r="N94" s="157" t="str">
        <f t="shared" si="4"/>
        <v/>
      </c>
      <c r="O94" s="158" t="str">
        <f>IF(OR($D94="",GlobalParameters!$C$12=""),"",$S94)</f>
        <v/>
      </c>
      <c r="P94" s="159"/>
      <c r="Q94" s="283"/>
      <c r="R94" s="283"/>
      <c r="S94" s="160" t="str">
        <f>IF(OR($D94="",$T94="",GlobalParameters!$C$12=""),"",IF($W94&lt;200,$T94-VLOOKUP($W94,Conn_Req!$A$2:$J$7,10),""))</f>
        <v/>
      </c>
      <c r="T94" s="283"/>
      <c r="U94" s="283"/>
      <c r="V94" s="159"/>
      <c r="W94" s="134" t="e">
        <f>100+VLOOKUP($D94,Conn_Req!$O$2:$P$3,2)+VLOOKUP(GlobalParameters!$C$12,Conn_Req!$Q$2:$R$4,2)</f>
        <v>#N/A</v>
      </c>
    </row>
    <row r="95" spans="1:23" x14ac:dyDescent="0.25">
      <c r="A95" s="133"/>
      <c r="B95" s="283"/>
      <c r="C95" s="283"/>
      <c r="D95" s="284"/>
      <c r="E95" s="287"/>
      <c r="F95" s="166" t="str">
        <f t="shared" si="5"/>
        <v/>
      </c>
      <c r="G95" s="156" t="str">
        <f>IF($D95="","",VLOOKUP($W95,Conn_Req!$A$2:$J$7,5))</f>
        <v/>
      </c>
      <c r="H95" s="285"/>
      <c r="I95" s="155" t="str">
        <f t="shared" si="6"/>
        <v/>
      </c>
      <c r="J95" s="156" t="str">
        <f>IF($D95="","",VLOOKUP($W95,Conn_Req!$A$2:$J$7,6))</f>
        <v/>
      </c>
      <c r="K95" s="285"/>
      <c r="L95" s="155" t="str">
        <f t="shared" si="7"/>
        <v/>
      </c>
      <c r="M95" s="156" t="str">
        <f>IF($D95="","",VLOOKUP($W95,Conn_Req!$A$2:$J$7,6))</f>
        <v/>
      </c>
      <c r="N95" s="157" t="str">
        <f t="shared" si="4"/>
        <v/>
      </c>
      <c r="O95" s="158" t="str">
        <f>IF(OR($D95="",GlobalParameters!$C$12=""),"",$S95)</f>
        <v/>
      </c>
      <c r="P95" s="159"/>
      <c r="Q95" s="283"/>
      <c r="R95" s="283"/>
      <c r="S95" s="160" t="str">
        <f>IF(OR($D95="",$T95="",GlobalParameters!$C$12=""),"",IF($W95&lt;200,$T95-VLOOKUP($W95,Conn_Req!$A$2:$J$7,10),""))</f>
        <v/>
      </c>
      <c r="T95" s="283"/>
      <c r="U95" s="283"/>
      <c r="V95" s="159"/>
      <c r="W95" s="134" t="e">
        <f>100+VLOOKUP($D95,Conn_Req!$O$2:$P$3,2)+VLOOKUP(GlobalParameters!$C$12,Conn_Req!$Q$2:$R$4,2)</f>
        <v>#N/A</v>
      </c>
    </row>
    <row r="96" spans="1:23" x14ac:dyDescent="0.25">
      <c r="A96" s="133"/>
      <c r="B96" s="283"/>
      <c r="C96" s="283"/>
      <c r="D96" s="284"/>
      <c r="E96" s="287"/>
      <c r="F96" s="166" t="str">
        <f t="shared" si="5"/>
        <v/>
      </c>
      <c r="G96" s="156" t="str">
        <f>IF($D96="","",VLOOKUP($W96,Conn_Req!$A$2:$J$7,5))</f>
        <v/>
      </c>
      <c r="H96" s="285"/>
      <c r="I96" s="155" t="str">
        <f t="shared" si="6"/>
        <v/>
      </c>
      <c r="J96" s="156" t="str">
        <f>IF($D96="","",VLOOKUP($W96,Conn_Req!$A$2:$J$7,6))</f>
        <v/>
      </c>
      <c r="K96" s="285"/>
      <c r="L96" s="155" t="str">
        <f t="shared" si="7"/>
        <v/>
      </c>
      <c r="M96" s="156" t="str">
        <f>IF($D96="","",VLOOKUP($W96,Conn_Req!$A$2:$J$7,6))</f>
        <v/>
      </c>
      <c r="N96" s="157" t="str">
        <f t="shared" si="4"/>
        <v/>
      </c>
      <c r="O96" s="158" t="str">
        <f>IF(OR($D96="",GlobalParameters!$C$12=""),"",$S96)</f>
        <v/>
      </c>
      <c r="P96" s="159"/>
      <c r="Q96" s="283"/>
      <c r="R96" s="283"/>
      <c r="S96" s="160" t="str">
        <f>IF(OR($D96="",$T96="",GlobalParameters!$C$12=""),"",IF($W96&lt;200,$T96-VLOOKUP($W96,Conn_Req!$A$2:$J$7,10),""))</f>
        <v/>
      </c>
      <c r="T96" s="283"/>
      <c r="U96" s="283"/>
      <c r="V96" s="159"/>
      <c r="W96" s="134" t="e">
        <f>100+VLOOKUP($D96,Conn_Req!$O$2:$P$3,2)+VLOOKUP(GlobalParameters!$C$12,Conn_Req!$Q$2:$R$4,2)</f>
        <v>#N/A</v>
      </c>
    </row>
    <row r="97" spans="1:23" x14ac:dyDescent="0.25">
      <c r="A97" s="133"/>
      <c r="B97" s="283"/>
      <c r="C97" s="283"/>
      <c r="D97" s="284"/>
      <c r="E97" s="287"/>
      <c r="F97" s="166" t="str">
        <f t="shared" si="5"/>
        <v/>
      </c>
      <c r="G97" s="156" t="str">
        <f>IF($D97="","",VLOOKUP($W97,Conn_Req!$A$2:$J$7,5))</f>
        <v/>
      </c>
      <c r="H97" s="285"/>
      <c r="I97" s="155" t="str">
        <f t="shared" si="6"/>
        <v/>
      </c>
      <c r="J97" s="156" t="str">
        <f>IF($D97="","",VLOOKUP($W97,Conn_Req!$A$2:$J$7,6))</f>
        <v/>
      </c>
      <c r="K97" s="285"/>
      <c r="L97" s="155" t="str">
        <f t="shared" si="7"/>
        <v/>
      </c>
      <c r="M97" s="156" t="str">
        <f>IF($D97="","",VLOOKUP($W97,Conn_Req!$A$2:$J$7,6))</f>
        <v/>
      </c>
      <c r="N97" s="157" t="str">
        <f t="shared" ref="N97:N160" si="8">IF($D97="","",$J$6+U97)</f>
        <v/>
      </c>
      <c r="O97" s="158" t="str">
        <f>IF(OR($D97="",GlobalParameters!$C$12=""),"",$S97)</f>
        <v/>
      </c>
      <c r="P97" s="159"/>
      <c r="Q97" s="283"/>
      <c r="R97" s="283"/>
      <c r="S97" s="160" t="str">
        <f>IF(OR($D97="",$T97="",GlobalParameters!$C$12=""),"",IF($W97&lt;200,$T97-VLOOKUP($W97,Conn_Req!$A$2:$J$7,10),""))</f>
        <v/>
      </c>
      <c r="T97" s="283"/>
      <c r="U97" s="283"/>
      <c r="V97" s="159"/>
      <c r="W97" s="134" t="e">
        <f>100+VLOOKUP($D97,Conn_Req!$O$2:$P$3,2)+VLOOKUP(GlobalParameters!$C$12,Conn_Req!$Q$2:$R$4,2)</f>
        <v>#N/A</v>
      </c>
    </row>
    <row r="98" spans="1:23" x14ac:dyDescent="0.25">
      <c r="A98" s="133"/>
      <c r="B98" s="283"/>
      <c r="C98" s="283"/>
      <c r="D98" s="284"/>
      <c r="E98" s="287"/>
      <c r="F98" s="166" t="str">
        <f t="shared" si="5"/>
        <v/>
      </c>
      <c r="G98" s="156" t="str">
        <f>IF($D98="","",VLOOKUP($W98,Conn_Req!$A$2:$J$7,5))</f>
        <v/>
      </c>
      <c r="H98" s="285"/>
      <c r="I98" s="155" t="str">
        <f t="shared" si="6"/>
        <v/>
      </c>
      <c r="J98" s="156" t="str">
        <f>IF($D98="","",VLOOKUP($W98,Conn_Req!$A$2:$J$7,6))</f>
        <v/>
      </c>
      <c r="K98" s="285"/>
      <c r="L98" s="155" t="str">
        <f t="shared" si="7"/>
        <v/>
      </c>
      <c r="M98" s="156" t="str">
        <f>IF($D98="","",VLOOKUP($W98,Conn_Req!$A$2:$J$7,6))</f>
        <v/>
      </c>
      <c r="N98" s="157" t="str">
        <f t="shared" si="8"/>
        <v/>
      </c>
      <c r="O98" s="158" t="str">
        <f>IF(OR($D98="",GlobalParameters!$C$12=""),"",$S98)</f>
        <v/>
      </c>
      <c r="P98" s="159"/>
      <c r="Q98" s="283"/>
      <c r="R98" s="283"/>
      <c r="S98" s="160" t="str">
        <f>IF(OR($D98="",$T98="",GlobalParameters!$C$12=""),"",IF($W98&lt;200,$T98-VLOOKUP($W98,Conn_Req!$A$2:$J$7,10),""))</f>
        <v/>
      </c>
      <c r="T98" s="283"/>
      <c r="U98" s="283"/>
      <c r="V98" s="159"/>
      <c r="W98" s="134" t="e">
        <f>100+VLOOKUP($D98,Conn_Req!$O$2:$P$3,2)+VLOOKUP(GlobalParameters!$C$12,Conn_Req!$Q$2:$R$4,2)</f>
        <v>#N/A</v>
      </c>
    </row>
    <row r="99" spans="1:23" x14ac:dyDescent="0.25">
      <c r="A99" s="133"/>
      <c r="B99" s="283"/>
      <c r="C99" s="283"/>
      <c r="D99" s="284"/>
      <c r="E99" s="287"/>
      <c r="F99" s="166" t="str">
        <f t="shared" si="5"/>
        <v/>
      </c>
      <c r="G99" s="156" t="str">
        <f>IF($D99="","",VLOOKUP($W99,Conn_Req!$A$2:$J$7,5))</f>
        <v/>
      </c>
      <c r="H99" s="285"/>
      <c r="I99" s="155" t="str">
        <f t="shared" si="6"/>
        <v/>
      </c>
      <c r="J99" s="156" t="str">
        <f>IF($D99="","",VLOOKUP($W99,Conn_Req!$A$2:$J$7,6))</f>
        <v/>
      </c>
      <c r="K99" s="285"/>
      <c r="L99" s="155" t="str">
        <f t="shared" si="7"/>
        <v/>
      </c>
      <c r="M99" s="156" t="str">
        <f>IF($D99="","",VLOOKUP($W99,Conn_Req!$A$2:$J$7,6))</f>
        <v/>
      </c>
      <c r="N99" s="157" t="str">
        <f t="shared" si="8"/>
        <v/>
      </c>
      <c r="O99" s="158" t="str">
        <f>IF(OR($D99="",GlobalParameters!$C$12=""),"",$S99)</f>
        <v/>
      </c>
      <c r="P99" s="159"/>
      <c r="Q99" s="283"/>
      <c r="R99" s="283"/>
      <c r="S99" s="160" t="str">
        <f>IF(OR($D99="",$T99="",GlobalParameters!$C$12=""),"",IF($W99&lt;200,$T99-VLOOKUP($W99,Conn_Req!$A$2:$J$7,10),""))</f>
        <v/>
      </c>
      <c r="T99" s="283"/>
      <c r="U99" s="283"/>
      <c r="V99" s="159"/>
      <c r="W99" s="134" t="e">
        <f>100+VLOOKUP($D99,Conn_Req!$O$2:$P$3,2)+VLOOKUP(GlobalParameters!$C$12,Conn_Req!$Q$2:$R$4,2)</f>
        <v>#N/A</v>
      </c>
    </row>
    <row r="100" spans="1:23" x14ac:dyDescent="0.25">
      <c r="A100" s="133"/>
      <c r="B100" s="283"/>
      <c r="C100" s="283"/>
      <c r="D100" s="284"/>
      <c r="E100" s="287"/>
      <c r="F100" s="166" t="str">
        <f t="shared" si="5"/>
        <v/>
      </c>
      <c r="G100" s="156" t="str">
        <f>IF($D100="","",VLOOKUP($W100,Conn_Req!$A$2:$J$7,5))</f>
        <v/>
      </c>
      <c r="H100" s="285"/>
      <c r="I100" s="155" t="str">
        <f t="shared" si="6"/>
        <v/>
      </c>
      <c r="J100" s="156" t="str">
        <f>IF($D100="","",VLOOKUP($W100,Conn_Req!$A$2:$J$7,6))</f>
        <v/>
      </c>
      <c r="K100" s="285"/>
      <c r="L100" s="155" t="str">
        <f t="shared" si="7"/>
        <v/>
      </c>
      <c r="M100" s="156" t="str">
        <f>IF($D100="","",VLOOKUP($W100,Conn_Req!$A$2:$J$7,6))</f>
        <v/>
      </c>
      <c r="N100" s="157" t="str">
        <f t="shared" si="8"/>
        <v/>
      </c>
      <c r="O100" s="158" t="str">
        <f>IF(OR($D100="",GlobalParameters!$C$12=""),"",$S100)</f>
        <v/>
      </c>
      <c r="P100" s="159"/>
      <c r="Q100" s="283"/>
      <c r="R100" s="283"/>
      <c r="S100" s="160" t="str">
        <f>IF(OR($D100="",$T100="",GlobalParameters!$C$12=""),"",IF($W100&lt;200,$T100-VLOOKUP($W100,Conn_Req!$A$2:$J$7,10),""))</f>
        <v/>
      </c>
      <c r="T100" s="283"/>
      <c r="U100" s="283"/>
      <c r="V100" s="159"/>
      <c r="W100" s="134" t="e">
        <f>100+VLOOKUP($D100,Conn_Req!$O$2:$P$3,2)+VLOOKUP(GlobalParameters!$C$12,Conn_Req!$Q$2:$R$4,2)</f>
        <v>#N/A</v>
      </c>
    </row>
    <row r="101" spans="1:23" x14ac:dyDescent="0.25">
      <c r="A101" s="133"/>
      <c r="B101" s="283"/>
      <c r="C101" s="283"/>
      <c r="D101" s="284"/>
      <c r="E101" s="287"/>
      <c r="F101" s="166" t="str">
        <f t="shared" si="5"/>
        <v/>
      </c>
      <c r="G101" s="156" t="str">
        <f>IF($D101="","",VLOOKUP($W101,Conn_Req!$A$2:$J$7,5))</f>
        <v/>
      </c>
      <c r="H101" s="285"/>
      <c r="I101" s="155" t="str">
        <f t="shared" si="6"/>
        <v/>
      </c>
      <c r="J101" s="156" t="str">
        <f>IF($D101="","",VLOOKUP($W101,Conn_Req!$A$2:$J$7,6))</f>
        <v/>
      </c>
      <c r="K101" s="285"/>
      <c r="L101" s="155" t="str">
        <f t="shared" si="7"/>
        <v/>
      </c>
      <c r="M101" s="156" t="str">
        <f>IF($D101="","",VLOOKUP($W101,Conn_Req!$A$2:$J$7,6))</f>
        <v/>
      </c>
      <c r="N101" s="157" t="str">
        <f t="shared" si="8"/>
        <v/>
      </c>
      <c r="O101" s="158" t="str">
        <f>IF(OR($D101="",GlobalParameters!$C$12=""),"",$S101)</f>
        <v/>
      </c>
      <c r="P101" s="159"/>
      <c r="Q101" s="283"/>
      <c r="R101" s="283"/>
      <c r="S101" s="160" t="str">
        <f>IF(OR($D101="",$T101="",GlobalParameters!$C$12=""),"",IF($W101&lt;200,$T101-VLOOKUP($W101,Conn_Req!$A$2:$J$7,10),""))</f>
        <v/>
      </c>
      <c r="T101" s="283"/>
      <c r="U101" s="283"/>
      <c r="V101" s="159"/>
      <c r="W101" s="134" t="e">
        <f>100+VLOOKUP($D101,Conn_Req!$O$2:$P$3,2)+VLOOKUP(GlobalParameters!$C$12,Conn_Req!$Q$2:$R$4,2)</f>
        <v>#N/A</v>
      </c>
    </row>
    <row r="102" spans="1:23" x14ac:dyDescent="0.25">
      <c r="A102" s="133"/>
      <c r="B102" s="283"/>
      <c r="C102" s="283"/>
      <c r="D102" s="284"/>
      <c r="E102" s="287"/>
      <c r="F102" s="166" t="str">
        <f t="shared" si="5"/>
        <v/>
      </c>
      <c r="G102" s="156" t="str">
        <f>IF($D102="","",VLOOKUP($W102,Conn_Req!$A$2:$J$7,5))</f>
        <v/>
      </c>
      <c r="H102" s="285"/>
      <c r="I102" s="155" t="str">
        <f t="shared" si="6"/>
        <v/>
      </c>
      <c r="J102" s="156" t="str">
        <f>IF($D102="","",VLOOKUP($W102,Conn_Req!$A$2:$J$7,6))</f>
        <v/>
      </c>
      <c r="K102" s="285"/>
      <c r="L102" s="155" t="str">
        <f t="shared" si="7"/>
        <v/>
      </c>
      <c r="M102" s="156" t="str">
        <f>IF($D102="","",VLOOKUP($W102,Conn_Req!$A$2:$J$7,6))</f>
        <v/>
      </c>
      <c r="N102" s="157" t="str">
        <f t="shared" si="8"/>
        <v/>
      </c>
      <c r="O102" s="158" t="str">
        <f>IF(OR($D102="",GlobalParameters!$C$12=""),"",$S102)</f>
        <v/>
      </c>
      <c r="P102" s="159"/>
      <c r="Q102" s="283"/>
      <c r="R102" s="283"/>
      <c r="S102" s="160" t="str">
        <f>IF(OR($D102="",$T102="",GlobalParameters!$C$12=""),"",IF($W102&lt;200,$T102-VLOOKUP($W102,Conn_Req!$A$2:$J$7,10),""))</f>
        <v/>
      </c>
      <c r="T102" s="283"/>
      <c r="U102" s="283"/>
      <c r="V102" s="159"/>
      <c r="W102" s="134" t="e">
        <f>100+VLOOKUP($D102,Conn_Req!$O$2:$P$3,2)+VLOOKUP(GlobalParameters!$C$12,Conn_Req!$Q$2:$R$4,2)</f>
        <v>#N/A</v>
      </c>
    </row>
    <row r="103" spans="1:23" x14ac:dyDescent="0.25">
      <c r="A103" s="133"/>
      <c r="B103" s="283"/>
      <c r="C103" s="283"/>
      <c r="D103" s="284"/>
      <c r="E103" s="287"/>
      <c r="F103" s="166" t="str">
        <f t="shared" si="5"/>
        <v/>
      </c>
      <c r="G103" s="156" t="str">
        <f>IF($D103="","",VLOOKUP($W103,Conn_Req!$A$2:$J$7,5))</f>
        <v/>
      </c>
      <c r="H103" s="285"/>
      <c r="I103" s="155" t="str">
        <f t="shared" si="6"/>
        <v/>
      </c>
      <c r="J103" s="156" t="str">
        <f>IF($D103="","",VLOOKUP($W103,Conn_Req!$A$2:$J$7,6))</f>
        <v/>
      </c>
      <c r="K103" s="285"/>
      <c r="L103" s="155" t="str">
        <f t="shared" si="7"/>
        <v/>
      </c>
      <c r="M103" s="156" t="str">
        <f>IF($D103="","",VLOOKUP($W103,Conn_Req!$A$2:$J$7,6))</f>
        <v/>
      </c>
      <c r="N103" s="157" t="str">
        <f t="shared" si="8"/>
        <v/>
      </c>
      <c r="O103" s="158" t="str">
        <f>IF(OR($D103="",GlobalParameters!$C$12=""),"",$S103)</f>
        <v/>
      </c>
      <c r="P103" s="159"/>
      <c r="Q103" s="283"/>
      <c r="R103" s="283"/>
      <c r="S103" s="160" t="str">
        <f>IF(OR($D103="",$T103="",GlobalParameters!$C$12=""),"",IF($W103&lt;200,$T103-VLOOKUP($W103,Conn_Req!$A$2:$J$7,10),""))</f>
        <v/>
      </c>
      <c r="T103" s="283"/>
      <c r="U103" s="283"/>
      <c r="V103" s="159"/>
      <c r="W103" s="134" t="e">
        <f>100+VLOOKUP($D103,Conn_Req!$O$2:$P$3,2)+VLOOKUP(GlobalParameters!$C$12,Conn_Req!$Q$2:$R$4,2)</f>
        <v>#N/A</v>
      </c>
    </row>
    <row r="104" spans="1:23" x14ac:dyDescent="0.25">
      <c r="A104" s="133"/>
      <c r="B104" s="283"/>
      <c r="C104" s="283"/>
      <c r="D104" s="284"/>
      <c r="E104" s="287"/>
      <c r="F104" s="166" t="str">
        <f t="shared" si="5"/>
        <v/>
      </c>
      <c r="G104" s="156" t="str">
        <f>IF($D104="","",VLOOKUP($W104,Conn_Req!$A$2:$J$7,5))</f>
        <v/>
      </c>
      <c r="H104" s="285"/>
      <c r="I104" s="155" t="str">
        <f t="shared" si="6"/>
        <v/>
      </c>
      <c r="J104" s="156" t="str">
        <f>IF($D104="","",VLOOKUP($W104,Conn_Req!$A$2:$J$7,6))</f>
        <v/>
      </c>
      <c r="K104" s="285"/>
      <c r="L104" s="155" t="str">
        <f t="shared" si="7"/>
        <v/>
      </c>
      <c r="M104" s="156" t="str">
        <f>IF($D104="","",VLOOKUP($W104,Conn_Req!$A$2:$J$7,6))</f>
        <v/>
      </c>
      <c r="N104" s="157" t="str">
        <f t="shared" si="8"/>
        <v/>
      </c>
      <c r="O104" s="158" t="str">
        <f>IF(OR($D104="",GlobalParameters!$C$12=""),"",$S104)</f>
        <v/>
      </c>
      <c r="P104" s="159"/>
      <c r="Q104" s="283"/>
      <c r="R104" s="283"/>
      <c r="S104" s="160" t="str">
        <f>IF(OR($D104="",$T104="",GlobalParameters!$C$12=""),"",IF($W104&lt;200,$T104-VLOOKUP($W104,Conn_Req!$A$2:$J$7,10),""))</f>
        <v/>
      </c>
      <c r="T104" s="283"/>
      <c r="U104" s="283"/>
      <c r="V104" s="159"/>
      <c r="W104" s="134" t="e">
        <f>100+VLOOKUP($D104,Conn_Req!$O$2:$P$3,2)+VLOOKUP(GlobalParameters!$C$12,Conn_Req!$Q$2:$R$4,2)</f>
        <v>#N/A</v>
      </c>
    </row>
    <row r="105" spans="1:23" x14ac:dyDescent="0.25">
      <c r="A105" s="133"/>
      <c r="B105" s="283"/>
      <c r="C105" s="283"/>
      <c r="D105" s="284"/>
      <c r="E105" s="287"/>
      <c r="F105" s="166" t="str">
        <f t="shared" si="5"/>
        <v/>
      </c>
      <c r="G105" s="156" t="str">
        <f>IF($D105="","",VLOOKUP($W105,Conn_Req!$A$2:$J$7,5))</f>
        <v/>
      </c>
      <c r="H105" s="285"/>
      <c r="I105" s="155" t="str">
        <f t="shared" si="6"/>
        <v/>
      </c>
      <c r="J105" s="156" t="str">
        <f>IF($D105="","",VLOOKUP($W105,Conn_Req!$A$2:$J$7,6))</f>
        <v/>
      </c>
      <c r="K105" s="285"/>
      <c r="L105" s="155" t="str">
        <f t="shared" si="7"/>
        <v/>
      </c>
      <c r="M105" s="156" t="str">
        <f>IF($D105="","",VLOOKUP($W105,Conn_Req!$A$2:$J$7,6))</f>
        <v/>
      </c>
      <c r="N105" s="157" t="str">
        <f t="shared" si="8"/>
        <v/>
      </c>
      <c r="O105" s="158" t="str">
        <f>IF(OR($D105="",GlobalParameters!$C$12=""),"",$S105)</f>
        <v/>
      </c>
      <c r="P105" s="159"/>
      <c r="Q105" s="283"/>
      <c r="R105" s="283"/>
      <c r="S105" s="160" t="str">
        <f>IF(OR($D105="",$T105="",GlobalParameters!$C$12=""),"",IF($W105&lt;200,$T105-VLOOKUP($W105,Conn_Req!$A$2:$J$7,10),""))</f>
        <v/>
      </c>
      <c r="T105" s="283"/>
      <c r="U105" s="283"/>
      <c r="V105" s="159"/>
      <c r="W105" s="134" t="e">
        <f>100+VLOOKUP($D105,Conn_Req!$O$2:$P$3,2)+VLOOKUP(GlobalParameters!$C$12,Conn_Req!$Q$2:$R$4,2)</f>
        <v>#N/A</v>
      </c>
    </row>
    <row r="106" spans="1:23" x14ac:dyDescent="0.25">
      <c r="A106" s="133"/>
      <c r="B106" s="283"/>
      <c r="C106" s="283"/>
      <c r="D106" s="284"/>
      <c r="E106" s="287"/>
      <c r="F106" s="166" t="str">
        <f t="shared" si="5"/>
        <v/>
      </c>
      <c r="G106" s="156" t="str">
        <f>IF($D106="","",VLOOKUP($W106,Conn_Req!$A$2:$J$7,5))</f>
        <v/>
      </c>
      <c r="H106" s="285"/>
      <c r="I106" s="155" t="str">
        <f t="shared" si="6"/>
        <v/>
      </c>
      <c r="J106" s="156" t="str">
        <f>IF($D106="","",VLOOKUP($W106,Conn_Req!$A$2:$J$7,6))</f>
        <v/>
      </c>
      <c r="K106" s="285"/>
      <c r="L106" s="155" t="str">
        <f t="shared" si="7"/>
        <v/>
      </c>
      <c r="M106" s="156" t="str">
        <f>IF($D106="","",VLOOKUP($W106,Conn_Req!$A$2:$J$7,6))</f>
        <v/>
      </c>
      <c r="N106" s="157" t="str">
        <f t="shared" si="8"/>
        <v/>
      </c>
      <c r="O106" s="158" t="str">
        <f>IF(OR($D106="",GlobalParameters!$C$12=""),"",$S106)</f>
        <v/>
      </c>
      <c r="P106" s="159"/>
      <c r="Q106" s="283"/>
      <c r="R106" s="283"/>
      <c r="S106" s="160" t="str">
        <f>IF(OR($D106="",$T106="",GlobalParameters!$C$12=""),"",IF($W106&lt;200,$T106-VLOOKUP($W106,Conn_Req!$A$2:$J$7,10),""))</f>
        <v/>
      </c>
      <c r="T106" s="283"/>
      <c r="U106" s="283"/>
      <c r="V106" s="159"/>
      <c r="W106" s="134" t="e">
        <f>100+VLOOKUP($D106,Conn_Req!$O$2:$P$3,2)+VLOOKUP(GlobalParameters!$C$12,Conn_Req!$Q$2:$R$4,2)</f>
        <v>#N/A</v>
      </c>
    </row>
    <row r="107" spans="1:23" x14ac:dyDescent="0.25">
      <c r="A107" s="133"/>
      <c r="B107" s="283"/>
      <c r="C107" s="283"/>
      <c r="D107" s="284"/>
      <c r="E107" s="287"/>
      <c r="F107" s="166" t="str">
        <f t="shared" si="5"/>
        <v/>
      </c>
      <c r="G107" s="156" t="str">
        <f>IF($D107="","",VLOOKUP($W107,Conn_Req!$A$2:$J$7,5))</f>
        <v/>
      </c>
      <c r="H107" s="285"/>
      <c r="I107" s="155" t="str">
        <f t="shared" si="6"/>
        <v/>
      </c>
      <c r="J107" s="156" t="str">
        <f>IF($D107="","",VLOOKUP($W107,Conn_Req!$A$2:$J$7,6))</f>
        <v/>
      </c>
      <c r="K107" s="285"/>
      <c r="L107" s="155" t="str">
        <f t="shared" si="7"/>
        <v/>
      </c>
      <c r="M107" s="156" t="str">
        <f>IF($D107="","",VLOOKUP($W107,Conn_Req!$A$2:$J$7,6))</f>
        <v/>
      </c>
      <c r="N107" s="157" t="str">
        <f t="shared" si="8"/>
        <v/>
      </c>
      <c r="O107" s="158" t="str">
        <f>IF(OR($D107="",GlobalParameters!$C$12=""),"",$S107)</f>
        <v/>
      </c>
      <c r="P107" s="159"/>
      <c r="Q107" s="283"/>
      <c r="R107" s="283"/>
      <c r="S107" s="160" t="str">
        <f>IF(OR($D107="",$T107="",GlobalParameters!$C$12=""),"",IF($W107&lt;200,$T107-VLOOKUP($W107,Conn_Req!$A$2:$J$7,10),""))</f>
        <v/>
      </c>
      <c r="T107" s="283"/>
      <c r="U107" s="283"/>
      <c r="V107" s="159"/>
      <c r="W107" s="134" t="e">
        <f>100+VLOOKUP($D107,Conn_Req!$O$2:$P$3,2)+VLOOKUP(GlobalParameters!$C$12,Conn_Req!$Q$2:$R$4,2)</f>
        <v>#N/A</v>
      </c>
    </row>
    <row r="108" spans="1:23" x14ac:dyDescent="0.25">
      <c r="A108" s="133"/>
      <c r="B108" s="283"/>
      <c r="C108" s="283"/>
      <c r="D108" s="284"/>
      <c r="E108" s="287"/>
      <c r="F108" s="166" t="str">
        <f t="shared" si="5"/>
        <v/>
      </c>
      <c r="G108" s="156" t="str">
        <f>IF($D108="","",VLOOKUP($W108,Conn_Req!$A$2:$J$7,5))</f>
        <v/>
      </c>
      <c r="H108" s="285"/>
      <c r="I108" s="155" t="str">
        <f t="shared" si="6"/>
        <v/>
      </c>
      <c r="J108" s="156" t="str">
        <f>IF($D108="","",VLOOKUP($W108,Conn_Req!$A$2:$J$7,6))</f>
        <v/>
      </c>
      <c r="K108" s="285"/>
      <c r="L108" s="155" t="str">
        <f t="shared" si="7"/>
        <v/>
      </c>
      <c r="M108" s="156" t="str">
        <f>IF($D108="","",VLOOKUP($W108,Conn_Req!$A$2:$J$7,6))</f>
        <v/>
      </c>
      <c r="N108" s="157" t="str">
        <f t="shared" si="8"/>
        <v/>
      </c>
      <c r="O108" s="158" t="str">
        <f>IF(OR($D108="",GlobalParameters!$C$12=""),"",$S108)</f>
        <v/>
      </c>
      <c r="P108" s="159"/>
      <c r="Q108" s="283"/>
      <c r="R108" s="283"/>
      <c r="S108" s="160" t="str">
        <f>IF(OR($D108="",$T108="",GlobalParameters!$C$12=""),"",IF($W108&lt;200,$T108-VLOOKUP($W108,Conn_Req!$A$2:$J$7,10),""))</f>
        <v/>
      </c>
      <c r="T108" s="283"/>
      <c r="U108" s="283"/>
      <c r="V108" s="159"/>
      <c r="W108" s="134" t="e">
        <f>100+VLOOKUP($D108,Conn_Req!$O$2:$P$3,2)+VLOOKUP(GlobalParameters!$C$12,Conn_Req!$Q$2:$R$4,2)</f>
        <v>#N/A</v>
      </c>
    </row>
    <row r="109" spans="1:23" x14ac:dyDescent="0.25">
      <c r="A109" s="133"/>
      <c r="B109" s="283"/>
      <c r="C109" s="283"/>
      <c r="D109" s="284"/>
      <c r="E109" s="287"/>
      <c r="F109" s="166" t="str">
        <f t="shared" si="5"/>
        <v/>
      </c>
      <c r="G109" s="156" t="str">
        <f>IF($D109="","",VLOOKUP($W109,Conn_Req!$A$2:$J$7,5))</f>
        <v/>
      </c>
      <c r="H109" s="285"/>
      <c r="I109" s="155" t="str">
        <f t="shared" si="6"/>
        <v/>
      </c>
      <c r="J109" s="156" t="str">
        <f>IF($D109="","",VLOOKUP($W109,Conn_Req!$A$2:$J$7,6))</f>
        <v/>
      </c>
      <c r="K109" s="285"/>
      <c r="L109" s="155" t="str">
        <f t="shared" si="7"/>
        <v/>
      </c>
      <c r="M109" s="156" t="str">
        <f>IF($D109="","",VLOOKUP($W109,Conn_Req!$A$2:$J$7,6))</f>
        <v/>
      </c>
      <c r="N109" s="157" t="str">
        <f t="shared" si="8"/>
        <v/>
      </c>
      <c r="O109" s="158" t="str">
        <f>IF(OR($D109="",GlobalParameters!$C$12=""),"",$S109)</f>
        <v/>
      </c>
      <c r="P109" s="159"/>
      <c r="Q109" s="283"/>
      <c r="R109" s="283"/>
      <c r="S109" s="160" t="str">
        <f>IF(OR($D109="",$T109="",GlobalParameters!$C$12=""),"",IF($W109&lt;200,$T109-VLOOKUP($W109,Conn_Req!$A$2:$J$7,10),""))</f>
        <v/>
      </c>
      <c r="T109" s="283"/>
      <c r="U109" s="283"/>
      <c r="V109" s="159"/>
      <c r="W109" s="134" t="e">
        <f>100+VLOOKUP($D109,Conn_Req!$O$2:$P$3,2)+VLOOKUP(GlobalParameters!$C$12,Conn_Req!$Q$2:$R$4,2)</f>
        <v>#N/A</v>
      </c>
    </row>
    <row r="110" spans="1:23" x14ac:dyDescent="0.25">
      <c r="A110" s="133"/>
      <c r="B110" s="283"/>
      <c r="C110" s="283"/>
      <c r="D110" s="284"/>
      <c r="E110" s="287"/>
      <c r="F110" s="166" t="str">
        <f t="shared" si="5"/>
        <v/>
      </c>
      <c r="G110" s="156" t="str">
        <f>IF($D110="","",VLOOKUP($W110,Conn_Req!$A$2:$J$7,5))</f>
        <v/>
      </c>
      <c r="H110" s="285"/>
      <c r="I110" s="155" t="str">
        <f t="shared" si="6"/>
        <v/>
      </c>
      <c r="J110" s="156" t="str">
        <f>IF($D110="","",VLOOKUP($W110,Conn_Req!$A$2:$J$7,6))</f>
        <v/>
      </c>
      <c r="K110" s="285"/>
      <c r="L110" s="155" t="str">
        <f t="shared" si="7"/>
        <v/>
      </c>
      <c r="M110" s="156" t="str">
        <f>IF($D110="","",VLOOKUP($W110,Conn_Req!$A$2:$J$7,6))</f>
        <v/>
      </c>
      <c r="N110" s="157" t="str">
        <f t="shared" si="8"/>
        <v/>
      </c>
      <c r="O110" s="158" t="str">
        <f>IF(OR($D110="",GlobalParameters!$C$12=""),"",$S110)</f>
        <v/>
      </c>
      <c r="P110" s="159"/>
      <c r="Q110" s="283"/>
      <c r="R110" s="283"/>
      <c r="S110" s="160" t="str">
        <f>IF(OR($D110="",$T110="",GlobalParameters!$C$12=""),"",IF($W110&lt;200,$T110-VLOOKUP($W110,Conn_Req!$A$2:$J$7,10),""))</f>
        <v/>
      </c>
      <c r="T110" s="283"/>
      <c r="U110" s="283"/>
      <c r="V110" s="159"/>
      <c r="W110" s="134" t="e">
        <f>100+VLOOKUP($D110,Conn_Req!$O$2:$P$3,2)+VLOOKUP(GlobalParameters!$C$12,Conn_Req!$Q$2:$R$4,2)</f>
        <v>#N/A</v>
      </c>
    </row>
    <row r="111" spans="1:23" x14ac:dyDescent="0.25">
      <c r="A111" s="133"/>
      <c r="B111" s="283"/>
      <c r="C111" s="283"/>
      <c r="D111" s="284"/>
      <c r="E111" s="287"/>
      <c r="F111" s="166" t="str">
        <f t="shared" si="5"/>
        <v/>
      </c>
      <c r="G111" s="156" t="str">
        <f>IF($D111="","",VLOOKUP($W111,Conn_Req!$A$2:$J$7,5))</f>
        <v/>
      </c>
      <c r="H111" s="285"/>
      <c r="I111" s="155" t="str">
        <f t="shared" si="6"/>
        <v/>
      </c>
      <c r="J111" s="156" t="str">
        <f>IF($D111="","",VLOOKUP($W111,Conn_Req!$A$2:$J$7,6))</f>
        <v/>
      </c>
      <c r="K111" s="285"/>
      <c r="L111" s="155" t="str">
        <f t="shared" si="7"/>
        <v/>
      </c>
      <c r="M111" s="156" t="str">
        <f>IF($D111="","",VLOOKUP($W111,Conn_Req!$A$2:$J$7,6))</f>
        <v/>
      </c>
      <c r="N111" s="157" t="str">
        <f t="shared" si="8"/>
        <v/>
      </c>
      <c r="O111" s="158" t="str">
        <f>IF(OR($D111="",GlobalParameters!$C$12=""),"",$S111)</f>
        <v/>
      </c>
      <c r="P111" s="159"/>
      <c r="Q111" s="283"/>
      <c r="R111" s="283"/>
      <c r="S111" s="160" t="str">
        <f>IF(OR($D111="",$T111="",GlobalParameters!$C$12=""),"",IF($W111&lt;200,$T111-VLOOKUP($W111,Conn_Req!$A$2:$J$7,10),""))</f>
        <v/>
      </c>
      <c r="T111" s="283"/>
      <c r="U111" s="283"/>
      <c r="V111" s="159"/>
      <c r="W111" s="134" t="e">
        <f>100+VLOOKUP($D111,Conn_Req!$O$2:$P$3,2)+VLOOKUP(GlobalParameters!$C$12,Conn_Req!$Q$2:$R$4,2)</f>
        <v>#N/A</v>
      </c>
    </row>
    <row r="112" spans="1:23" x14ac:dyDescent="0.25">
      <c r="A112" s="133"/>
      <c r="B112" s="283"/>
      <c r="C112" s="283"/>
      <c r="D112" s="284"/>
      <c r="E112" s="287"/>
      <c r="F112" s="166" t="str">
        <f t="shared" si="5"/>
        <v/>
      </c>
      <c r="G112" s="156" t="str">
        <f>IF($D112="","",VLOOKUP($W112,Conn_Req!$A$2:$J$7,5))</f>
        <v/>
      </c>
      <c r="H112" s="285"/>
      <c r="I112" s="155" t="str">
        <f t="shared" si="6"/>
        <v/>
      </c>
      <c r="J112" s="156" t="str">
        <f>IF($D112="","",VLOOKUP($W112,Conn_Req!$A$2:$J$7,6))</f>
        <v/>
      </c>
      <c r="K112" s="285"/>
      <c r="L112" s="155" t="str">
        <f t="shared" si="7"/>
        <v/>
      </c>
      <c r="M112" s="156" t="str">
        <f>IF($D112="","",VLOOKUP($W112,Conn_Req!$A$2:$J$7,6))</f>
        <v/>
      </c>
      <c r="N112" s="157" t="str">
        <f t="shared" si="8"/>
        <v/>
      </c>
      <c r="O112" s="158" t="str">
        <f>IF(OR($D112="",GlobalParameters!$C$12=""),"",$S112)</f>
        <v/>
      </c>
      <c r="P112" s="159"/>
      <c r="Q112" s="283"/>
      <c r="R112" s="283"/>
      <c r="S112" s="160" t="str">
        <f>IF(OR($D112="",$T112="",GlobalParameters!$C$12=""),"",IF($W112&lt;200,$T112-VLOOKUP($W112,Conn_Req!$A$2:$J$7,10),""))</f>
        <v/>
      </c>
      <c r="T112" s="283"/>
      <c r="U112" s="283"/>
      <c r="V112" s="159"/>
      <c r="W112" s="134" t="e">
        <f>100+VLOOKUP($D112,Conn_Req!$O$2:$P$3,2)+VLOOKUP(GlobalParameters!$C$12,Conn_Req!$Q$2:$R$4,2)</f>
        <v>#N/A</v>
      </c>
    </row>
    <row r="113" spans="1:23" x14ac:dyDescent="0.25">
      <c r="A113" s="133"/>
      <c r="B113" s="283"/>
      <c r="C113" s="283"/>
      <c r="D113" s="284"/>
      <c r="E113" s="287"/>
      <c r="F113" s="166" t="str">
        <f t="shared" si="5"/>
        <v/>
      </c>
      <c r="G113" s="156" t="str">
        <f>IF($D113="","",VLOOKUP($W113,Conn_Req!$A$2:$J$7,5))</f>
        <v/>
      </c>
      <c r="H113" s="285"/>
      <c r="I113" s="155" t="str">
        <f t="shared" si="6"/>
        <v/>
      </c>
      <c r="J113" s="156" t="str">
        <f>IF($D113="","",VLOOKUP($W113,Conn_Req!$A$2:$J$7,6))</f>
        <v/>
      </c>
      <c r="K113" s="285"/>
      <c r="L113" s="155" t="str">
        <f t="shared" si="7"/>
        <v/>
      </c>
      <c r="M113" s="156" t="str">
        <f>IF($D113="","",VLOOKUP($W113,Conn_Req!$A$2:$J$7,6))</f>
        <v/>
      </c>
      <c r="N113" s="157" t="str">
        <f t="shared" si="8"/>
        <v/>
      </c>
      <c r="O113" s="158" t="str">
        <f>IF(OR($D113="",GlobalParameters!$C$12=""),"",$S113)</f>
        <v/>
      </c>
      <c r="P113" s="159"/>
      <c r="Q113" s="283"/>
      <c r="R113" s="283"/>
      <c r="S113" s="160" t="str">
        <f>IF(OR($D113="",$T113="",GlobalParameters!$C$12=""),"",IF($W113&lt;200,$T113-VLOOKUP($W113,Conn_Req!$A$2:$J$7,10),""))</f>
        <v/>
      </c>
      <c r="T113" s="283"/>
      <c r="U113" s="283"/>
      <c r="V113" s="159"/>
      <c r="W113" s="134" t="e">
        <f>100+VLOOKUP($D113,Conn_Req!$O$2:$P$3,2)+VLOOKUP(GlobalParameters!$C$12,Conn_Req!$Q$2:$R$4,2)</f>
        <v>#N/A</v>
      </c>
    </row>
    <row r="114" spans="1:23" x14ac:dyDescent="0.25">
      <c r="A114" s="133"/>
      <c r="B114" s="283"/>
      <c r="C114" s="283"/>
      <c r="D114" s="284"/>
      <c r="E114" s="287"/>
      <c r="F114" s="166" t="str">
        <f t="shared" si="5"/>
        <v/>
      </c>
      <c r="G114" s="156" t="str">
        <f>IF($D114="","",VLOOKUP($W114,Conn_Req!$A$2:$J$7,5))</f>
        <v/>
      </c>
      <c r="H114" s="285"/>
      <c r="I114" s="155" t="str">
        <f t="shared" si="6"/>
        <v/>
      </c>
      <c r="J114" s="156" t="str">
        <f>IF($D114="","",VLOOKUP($W114,Conn_Req!$A$2:$J$7,6))</f>
        <v/>
      </c>
      <c r="K114" s="285"/>
      <c r="L114" s="155" t="str">
        <f t="shared" si="7"/>
        <v/>
      </c>
      <c r="M114" s="156" t="str">
        <f>IF($D114="","",VLOOKUP($W114,Conn_Req!$A$2:$J$7,6))</f>
        <v/>
      </c>
      <c r="N114" s="157" t="str">
        <f t="shared" si="8"/>
        <v/>
      </c>
      <c r="O114" s="158" t="str">
        <f>IF(OR($D114="",GlobalParameters!$C$12=""),"",$S114)</f>
        <v/>
      </c>
      <c r="P114" s="159"/>
      <c r="Q114" s="283"/>
      <c r="R114" s="283"/>
      <c r="S114" s="160" t="str">
        <f>IF(OR($D114="",$T114="",GlobalParameters!$C$12=""),"",IF($W114&lt;200,$T114-VLOOKUP($W114,Conn_Req!$A$2:$J$7,10),""))</f>
        <v/>
      </c>
      <c r="T114" s="283"/>
      <c r="U114" s="283"/>
      <c r="V114" s="159"/>
      <c r="W114" s="134" t="e">
        <f>100+VLOOKUP($D114,Conn_Req!$O$2:$P$3,2)+VLOOKUP(GlobalParameters!$C$12,Conn_Req!$Q$2:$R$4,2)</f>
        <v>#N/A</v>
      </c>
    </row>
    <row r="115" spans="1:23" x14ac:dyDescent="0.25">
      <c r="A115" s="133"/>
      <c r="B115" s="283"/>
      <c r="C115" s="283"/>
      <c r="D115" s="284"/>
      <c r="E115" s="287"/>
      <c r="F115" s="166" t="str">
        <f t="shared" si="5"/>
        <v/>
      </c>
      <c r="G115" s="156" t="str">
        <f>IF($D115="","",VLOOKUP($W115,Conn_Req!$A$2:$J$7,5))</f>
        <v/>
      </c>
      <c r="H115" s="285"/>
      <c r="I115" s="155" t="str">
        <f t="shared" si="6"/>
        <v/>
      </c>
      <c r="J115" s="156" t="str">
        <f>IF($D115="","",VLOOKUP($W115,Conn_Req!$A$2:$J$7,6))</f>
        <v/>
      </c>
      <c r="K115" s="285"/>
      <c r="L115" s="155" t="str">
        <f t="shared" si="7"/>
        <v/>
      </c>
      <c r="M115" s="156" t="str">
        <f>IF($D115="","",VLOOKUP($W115,Conn_Req!$A$2:$J$7,6))</f>
        <v/>
      </c>
      <c r="N115" s="157" t="str">
        <f t="shared" si="8"/>
        <v/>
      </c>
      <c r="O115" s="158" t="str">
        <f>IF(OR($D115="",GlobalParameters!$C$12=""),"",$S115)</f>
        <v/>
      </c>
      <c r="P115" s="159"/>
      <c r="Q115" s="283"/>
      <c r="R115" s="283"/>
      <c r="S115" s="160" t="str">
        <f>IF(OR($D115="",$T115="",GlobalParameters!$C$12=""),"",IF($W115&lt;200,$T115-VLOOKUP($W115,Conn_Req!$A$2:$J$7,10),""))</f>
        <v/>
      </c>
      <c r="T115" s="283"/>
      <c r="U115" s="283"/>
      <c r="V115" s="159"/>
      <c r="W115" s="134" t="e">
        <f>100+VLOOKUP($D115,Conn_Req!$O$2:$P$3,2)+VLOOKUP(GlobalParameters!$C$12,Conn_Req!$Q$2:$R$4,2)</f>
        <v>#N/A</v>
      </c>
    </row>
    <row r="116" spans="1:23" x14ac:dyDescent="0.25">
      <c r="A116" s="133"/>
      <c r="B116" s="283"/>
      <c r="C116" s="283"/>
      <c r="D116" s="284"/>
      <c r="E116" s="287"/>
      <c r="F116" s="166" t="str">
        <f t="shared" si="5"/>
        <v/>
      </c>
      <c r="G116" s="156" t="str">
        <f>IF($D116="","",VLOOKUP($W116,Conn_Req!$A$2:$J$7,5))</f>
        <v/>
      </c>
      <c r="H116" s="285"/>
      <c r="I116" s="155" t="str">
        <f t="shared" si="6"/>
        <v/>
      </c>
      <c r="J116" s="156" t="str">
        <f>IF($D116="","",VLOOKUP($W116,Conn_Req!$A$2:$J$7,6))</f>
        <v/>
      </c>
      <c r="K116" s="285"/>
      <c r="L116" s="155" t="str">
        <f t="shared" si="7"/>
        <v/>
      </c>
      <c r="M116" s="156" t="str">
        <f>IF($D116="","",VLOOKUP($W116,Conn_Req!$A$2:$J$7,6))</f>
        <v/>
      </c>
      <c r="N116" s="157" t="str">
        <f t="shared" si="8"/>
        <v/>
      </c>
      <c r="O116" s="158" t="str">
        <f>IF(OR($D116="",GlobalParameters!$C$12=""),"",$S116)</f>
        <v/>
      </c>
      <c r="P116" s="159"/>
      <c r="Q116" s="283"/>
      <c r="R116" s="283"/>
      <c r="S116" s="160" t="str">
        <f>IF(OR($D116="",$T116="",GlobalParameters!$C$12=""),"",IF($W116&lt;200,$T116-VLOOKUP($W116,Conn_Req!$A$2:$J$7,10),""))</f>
        <v/>
      </c>
      <c r="T116" s="283"/>
      <c r="U116" s="283"/>
      <c r="V116" s="159"/>
      <c r="W116" s="134" t="e">
        <f>100+VLOOKUP($D116,Conn_Req!$O$2:$P$3,2)+VLOOKUP(GlobalParameters!$C$12,Conn_Req!$Q$2:$R$4,2)</f>
        <v>#N/A</v>
      </c>
    </row>
    <row r="117" spans="1:23" x14ac:dyDescent="0.25">
      <c r="A117" s="133"/>
      <c r="B117" s="283"/>
      <c r="C117" s="283"/>
      <c r="D117" s="284"/>
      <c r="E117" s="287"/>
      <c r="F117" s="166" t="str">
        <f t="shared" si="5"/>
        <v/>
      </c>
      <c r="G117" s="156" t="str">
        <f>IF($D117="","",VLOOKUP($W117,Conn_Req!$A$2:$J$7,5))</f>
        <v/>
      </c>
      <c r="H117" s="285"/>
      <c r="I117" s="155" t="str">
        <f t="shared" si="6"/>
        <v/>
      </c>
      <c r="J117" s="156" t="str">
        <f>IF($D117="","",VLOOKUP($W117,Conn_Req!$A$2:$J$7,6))</f>
        <v/>
      </c>
      <c r="K117" s="285"/>
      <c r="L117" s="155" t="str">
        <f t="shared" si="7"/>
        <v/>
      </c>
      <c r="M117" s="156" t="str">
        <f>IF($D117="","",VLOOKUP($W117,Conn_Req!$A$2:$J$7,6))</f>
        <v/>
      </c>
      <c r="N117" s="157" t="str">
        <f t="shared" si="8"/>
        <v/>
      </c>
      <c r="O117" s="158" t="str">
        <f>IF(OR($D117="",GlobalParameters!$C$12=""),"",$S117)</f>
        <v/>
      </c>
      <c r="P117" s="159"/>
      <c r="Q117" s="283"/>
      <c r="R117" s="283"/>
      <c r="S117" s="160" t="str">
        <f>IF(OR($D117="",$T117="",GlobalParameters!$C$12=""),"",IF($W117&lt;200,$T117-VLOOKUP($W117,Conn_Req!$A$2:$J$7,10),""))</f>
        <v/>
      </c>
      <c r="T117" s="283"/>
      <c r="U117" s="283"/>
      <c r="V117" s="159"/>
      <c r="W117" s="134" t="e">
        <f>100+VLOOKUP($D117,Conn_Req!$O$2:$P$3,2)+VLOOKUP(GlobalParameters!$C$12,Conn_Req!$Q$2:$R$4,2)</f>
        <v>#N/A</v>
      </c>
    </row>
    <row r="118" spans="1:23" x14ac:dyDescent="0.25">
      <c r="A118" s="133"/>
      <c r="B118" s="283"/>
      <c r="C118" s="283"/>
      <c r="D118" s="284"/>
      <c r="E118" s="287"/>
      <c r="F118" s="166" t="str">
        <f t="shared" si="5"/>
        <v/>
      </c>
      <c r="G118" s="156" t="str">
        <f>IF($D118="","",VLOOKUP($W118,Conn_Req!$A$2:$J$7,5))</f>
        <v/>
      </c>
      <c r="H118" s="285"/>
      <c r="I118" s="155" t="str">
        <f t="shared" si="6"/>
        <v/>
      </c>
      <c r="J118" s="156" t="str">
        <f>IF($D118="","",VLOOKUP($W118,Conn_Req!$A$2:$J$7,6))</f>
        <v/>
      </c>
      <c r="K118" s="285"/>
      <c r="L118" s="155" t="str">
        <f t="shared" si="7"/>
        <v/>
      </c>
      <c r="M118" s="156" t="str">
        <f>IF($D118="","",VLOOKUP($W118,Conn_Req!$A$2:$J$7,6))</f>
        <v/>
      </c>
      <c r="N118" s="157" t="str">
        <f t="shared" si="8"/>
        <v/>
      </c>
      <c r="O118" s="158" t="str">
        <f>IF(OR($D118="",GlobalParameters!$C$12=""),"",$S118)</f>
        <v/>
      </c>
      <c r="P118" s="159"/>
      <c r="Q118" s="283"/>
      <c r="R118" s="283"/>
      <c r="S118" s="160" t="str">
        <f>IF(OR($D118="",$T118="",GlobalParameters!$C$12=""),"",IF($W118&lt;200,$T118-VLOOKUP($W118,Conn_Req!$A$2:$J$7,10),""))</f>
        <v/>
      </c>
      <c r="T118" s="283"/>
      <c r="U118" s="283"/>
      <c r="V118" s="159"/>
      <c r="W118" s="134" t="e">
        <f>100+VLOOKUP($D118,Conn_Req!$O$2:$P$3,2)+VLOOKUP(GlobalParameters!$C$12,Conn_Req!$Q$2:$R$4,2)</f>
        <v>#N/A</v>
      </c>
    </row>
    <row r="119" spans="1:23" x14ac:dyDescent="0.25">
      <c r="A119" s="133"/>
      <c r="B119" s="283"/>
      <c r="C119" s="283"/>
      <c r="D119" s="284"/>
      <c r="E119" s="287"/>
      <c r="F119" s="166" t="str">
        <f t="shared" si="5"/>
        <v/>
      </c>
      <c r="G119" s="156" t="str">
        <f>IF($D119="","",VLOOKUP($W119,Conn_Req!$A$2:$J$7,5))</f>
        <v/>
      </c>
      <c r="H119" s="285"/>
      <c r="I119" s="155" t="str">
        <f t="shared" si="6"/>
        <v/>
      </c>
      <c r="J119" s="156" t="str">
        <f>IF($D119="","",VLOOKUP($W119,Conn_Req!$A$2:$J$7,6))</f>
        <v/>
      </c>
      <c r="K119" s="285"/>
      <c r="L119" s="155" t="str">
        <f t="shared" si="7"/>
        <v/>
      </c>
      <c r="M119" s="156" t="str">
        <f>IF($D119="","",VLOOKUP($W119,Conn_Req!$A$2:$J$7,6))</f>
        <v/>
      </c>
      <c r="N119" s="157" t="str">
        <f t="shared" si="8"/>
        <v/>
      </c>
      <c r="O119" s="158" t="str">
        <f>IF(OR($D119="",GlobalParameters!$C$12=""),"",$S119)</f>
        <v/>
      </c>
      <c r="P119" s="159"/>
      <c r="Q119" s="283"/>
      <c r="R119" s="283"/>
      <c r="S119" s="160" t="str">
        <f>IF(OR($D119="",$T119="",GlobalParameters!$C$12=""),"",IF($W119&lt;200,$T119-VLOOKUP($W119,Conn_Req!$A$2:$J$7,10),""))</f>
        <v/>
      </c>
      <c r="T119" s="283"/>
      <c r="U119" s="283"/>
      <c r="V119" s="159"/>
      <c r="W119" s="134" t="e">
        <f>100+VLOOKUP($D119,Conn_Req!$O$2:$P$3,2)+VLOOKUP(GlobalParameters!$C$12,Conn_Req!$Q$2:$R$4,2)</f>
        <v>#N/A</v>
      </c>
    </row>
    <row r="120" spans="1:23" x14ac:dyDescent="0.25">
      <c r="A120" s="133"/>
      <c r="B120" s="283"/>
      <c r="C120" s="283"/>
      <c r="D120" s="284"/>
      <c r="E120" s="287"/>
      <c r="F120" s="166" t="str">
        <f t="shared" si="5"/>
        <v/>
      </c>
      <c r="G120" s="156" t="str">
        <f>IF($D120="","",VLOOKUP($W120,Conn_Req!$A$2:$J$7,5))</f>
        <v/>
      </c>
      <c r="H120" s="285"/>
      <c r="I120" s="155" t="str">
        <f t="shared" si="6"/>
        <v/>
      </c>
      <c r="J120" s="156" t="str">
        <f>IF($D120="","",VLOOKUP($W120,Conn_Req!$A$2:$J$7,6))</f>
        <v/>
      </c>
      <c r="K120" s="285"/>
      <c r="L120" s="155" t="str">
        <f t="shared" si="7"/>
        <v/>
      </c>
      <c r="M120" s="156" t="str">
        <f>IF($D120="","",VLOOKUP($W120,Conn_Req!$A$2:$J$7,6))</f>
        <v/>
      </c>
      <c r="N120" s="157" t="str">
        <f t="shared" si="8"/>
        <v/>
      </c>
      <c r="O120" s="158" t="str">
        <f>IF(OR($D120="",GlobalParameters!$C$12=""),"",$S120)</f>
        <v/>
      </c>
      <c r="P120" s="159"/>
      <c r="Q120" s="283"/>
      <c r="R120" s="283"/>
      <c r="S120" s="160" t="str">
        <f>IF(OR($D120="",$T120="",GlobalParameters!$C$12=""),"",IF($W120&lt;200,$T120-VLOOKUP($W120,Conn_Req!$A$2:$J$7,10),""))</f>
        <v/>
      </c>
      <c r="T120" s="283"/>
      <c r="U120" s="283"/>
      <c r="V120" s="159"/>
      <c r="W120" s="134" t="e">
        <f>100+VLOOKUP($D120,Conn_Req!$O$2:$P$3,2)+VLOOKUP(GlobalParameters!$C$12,Conn_Req!$Q$2:$R$4,2)</f>
        <v>#N/A</v>
      </c>
    </row>
    <row r="121" spans="1:23" x14ac:dyDescent="0.25">
      <c r="A121" s="133"/>
      <c r="B121" s="283"/>
      <c r="C121" s="283"/>
      <c r="D121" s="284"/>
      <c r="E121" s="287"/>
      <c r="F121" s="166" t="str">
        <f t="shared" si="5"/>
        <v/>
      </c>
      <c r="G121" s="156" t="str">
        <f>IF($D121="","",VLOOKUP($W121,Conn_Req!$A$2:$J$7,5))</f>
        <v/>
      </c>
      <c r="H121" s="285"/>
      <c r="I121" s="155" t="str">
        <f t="shared" si="6"/>
        <v/>
      </c>
      <c r="J121" s="156" t="str">
        <f>IF($D121="","",VLOOKUP($W121,Conn_Req!$A$2:$J$7,6))</f>
        <v/>
      </c>
      <c r="K121" s="285"/>
      <c r="L121" s="155" t="str">
        <f t="shared" si="7"/>
        <v/>
      </c>
      <c r="M121" s="156" t="str">
        <f>IF($D121="","",VLOOKUP($W121,Conn_Req!$A$2:$J$7,6))</f>
        <v/>
      </c>
      <c r="N121" s="157" t="str">
        <f t="shared" si="8"/>
        <v/>
      </c>
      <c r="O121" s="158" t="str">
        <f>IF(OR($D121="",GlobalParameters!$C$12=""),"",$S121)</f>
        <v/>
      </c>
      <c r="P121" s="159"/>
      <c r="Q121" s="283"/>
      <c r="R121" s="283"/>
      <c r="S121" s="160" t="str">
        <f>IF(OR($D121="",$T121="",GlobalParameters!$C$12=""),"",IF($W121&lt;200,$T121-VLOOKUP($W121,Conn_Req!$A$2:$J$7,10),""))</f>
        <v/>
      </c>
      <c r="T121" s="283"/>
      <c r="U121" s="283"/>
      <c r="V121" s="159"/>
      <c r="W121" s="134" t="e">
        <f>100+VLOOKUP($D121,Conn_Req!$O$2:$P$3,2)+VLOOKUP(GlobalParameters!$C$12,Conn_Req!$Q$2:$R$4,2)</f>
        <v>#N/A</v>
      </c>
    </row>
    <row r="122" spans="1:23" x14ac:dyDescent="0.25">
      <c r="A122" s="133"/>
      <c r="B122" s="283"/>
      <c r="C122" s="283"/>
      <c r="D122" s="284"/>
      <c r="E122" s="287"/>
      <c r="F122" s="166" t="str">
        <f t="shared" si="5"/>
        <v/>
      </c>
      <c r="G122" s="156" t="str">
        <f>IF($D122="","",VLOOKUP($W122,Conn_Req!$A$2:$J$7,5))</f>
        <v/>
      </c>
      <c r="H122" s="285"/>
      <c r="I122" s="155" t="str">
        <f t="shared" si="6"/>
        <v/>
      </c>
      <c r="J122" s="156" t="str">
        <f>IF($D122="","",VLOOKUP($W122,Conn_Req!$A$2:$J$7,6))</f>
        <v/>
      </c>
      <c r="K122" s="285"/>
      <c r="L122" s="155" t="str">
        <f t="shared" si="7"/>
        <v/>
      </c>
      <c r="M122" s="156" t="str">
        <f>IF($D122="","",VLOOKUP($W122,Conn_Req!$A$2:$J$7,6))</f>
        <v/>
      </c>
      <c r="N122" s="157" t="str">
        <f t="shared" si="8"/>
        <v/>
      </c>
      <c r="O122" s="158" t="str">
        <f>IF(OR($D122="",GlobalParameters!$C$12=""),"",$S122)</f>
        <v/>
      </c>
      <c r="P122" s="159"/>
      <c r="Q122" s="283"/>
      <c r="R122" s="283"/>
      <c r="S122" s="160" t="str">
        <f>IF(OR($D122="",$T122="",GlobalParameters!$C$12=""),"",IF($W122&lt;200,$T122-VLOOKUP($W122,Conn_Req!$A$2:$J$7,10),""))</f>
        <v/>
      </c>
      <c r="T122" s="283"/>
      <c r="U122" s="283"/>
      <c r="V122" s="159"/>
      <c r="W122" s="134" t="e">
        <f>100+VLOOKUP($D122,Conn_Req!$O$2:$P$3,2)+VLOOKUP(GlobalParameters!$C$12,Conn_Req!$Q$2:$R$4,2)</f>
        <v>#N/A</v>
      </c>
    </row>
    <row r="123" spans="1:23" x14ac:dyDescent="0.25">
      <c r="A123" s="133"/>
      <c r="B123" s="283"/>
      <c r="C123" s="283"/>
      <c r="D123" s="284"/>
      <c r="E123" s="287"/>
      <c r="F123" s="166" t="str">
        <f t="shared" si="5"/>
        <v/>
      </c>
      <c r="G123" s="156" t="str">
        <f>IF($D123="","",VLOOKUP($W123,Conn_Req!$A$2:$J$7,5))</f>
        <v/>
      </c>
      <c r="H123" s="285"/>
      <c r="I123" s="155" t="str">
        <f t="shared" si="6"/>
        <v/>
      </c>
      <c r="J123" s="156" t="str">
        <f>IF($D123="","",VLOOKUP($W123,Conn_Req!$A$2:$J$7,6))</f>
        <v/>
      </c>
      <c r="K123" s="285"/>
      <c r="L123" s="155" t="str">
        <f t="shared" si="7"/>
        <v/>
      </c>
      <c r="M123" s="156" t="str">
        <f>IF($D123="","",VLOOKUP($W123,Conn_Req!$A$2:$J$7,6))</f>
        <v/>
      </c>
      <c r="N123" s="157" t="str">
        <f t="shared" si="8"/>
        <v/>
      </c>
      <c r="O123" s="158" t="str">
        <f>IF(OR($D123="",GlobalParameters!$C$12=""),"",$S123)</f>
        <v/>
      </c>
      <c r="P123" s="159"/>
      <c r="Q123" s="283"/>
      <c r="R123" s="283"/>
      <c r="S123" s="160" t="str">
        <f>IF(OR($D123="",$T123="",GlobalParameters!$C$12=""),"",IF($W123&lt;200,$T123-VLOOKUP($W123,Conn_Req!$A$2:$J$7,10),""))</f>
        <v/>
      </c>
      <c r="T123" s="283"/>
      <c r="U123" s="283"/>
      <c r="V123" s="159"/>
      <c r="W123" s="134" t="e">
        <f>100+VLOOKUP($D123,Conn_Req!$O$2:$P$3,2)+VLOOKUP(GlobalParameters!$C$12,Conn_Req!$Q$2:$R$4,2)</f>
        <v>#N/A</v>
      </c>
    </row>
    <row r="124" spans="1:23" x14ac:dyDescent="0.25">
      <c r="A124" s="133"/>
      <c r="B124" s="283"/>
      <c r="C124" s="283"/>
      <c r="D124" s="284"/>
      <c r="E124" s="287"/>
      <c r="F124" s="166" t="str">
        <f t="shared" si="5"/>
        <v/>
      </c>
      <c r="G124" s="156" t="str">
        <f>IF($D124="","",VLOOKUP($W124,Conn_Req!$A$2:$J$7,5))</f>
        <v/>
      </c>
      <c r="H124" s="285"/>
      <c r="I124" s="155" t="str">
        <f t="shared" si="6"/>
        <v/>
      </c>
      <c r="J124" s="156" t="str">
        <f>IF($D124="","",VLOOKUP($W124,Conn_Req!$A$2:$J$7,6))</f>
        <v/>
      </c>
      <c r="K124" s="285"/>
      <c r="L124" s="155" t="str">
        <f t="shared" si="7"/>
        <v/>
      </c>
      <c r="M124" s="156" t="str">
        <f>IF($D124="","",VLOOKUP($W124,Conn_Req!$A$2:$J$7,6))</f>
        <v/>
      </c>
      <c r="N124" s="157" t="str">
        <f t="shared" si="8"/>
        <v/>
      </c>
      <c r="O124" s="158" t="str">
        <f>IF(OR($D124="",GlobalParameters!$C$12=""),"",$S124)</f>
        <v/>
      </c>
      <c r="P124" s="159"/>
      <c r="Q124" s="283"/>
      <c r="R124" s="283"/>
      <c r="S124" s="160" t="str">
        <f>IF(OR($D124="",$T124="",GlobalParameters!$C$12=""),"",IF($W124&lt;200,$T124-VLOOKUP($W124,Conn_Req!$A$2:$J$7,10),""))</f>
        <v/>
      </c>
      <c r="T124" s="283"/>
      <c r="U124" s="283"/>
      <c r="V124" s="159"/>
      <c r="W124" s="134" t="e">
        <f>100+VLOOKUP($D124,Conn_Req!$O$2:$P$3,2)+VLOOKUP(GlobalParameters!$C$12,Conn_Req!$Q$2:$R$4,2)</f>
        <v>#N/A</v>
      </c>
    </row>
    <row r="125" spans="1:23" x14ac:dyDescent="0.25">
      <c r="A125" s="133"/>
      <c r="B125" s="283"/>
      <c r="C125" s="283"/>
      <c r="D125" s="284"/>
      <c r="E125" s="287"/>
      <c r="F125" s="166" t="str">
        <f t="shared" si="5"/>
        <v/>
      </c>
      <c r="G125" s="156" t="str">
        <f>IF($D125="","",VLOOKUP($W125,Conn_Req!$A$2:$J$7,5))</f>
        <v/>
      </c>
      <c r="H125" s="285"/>
      <c r="I125" s="155" t="str">
        <f t="shared" si="6"/>
        <v/>
      </c>
      <c r="J125" s="156" t="str">
        <f>IF($D125="","",VLOOKUP($W125,Conn_Req!$A$2:$J$7,6))</f>
        <v/>
      </c>
      <c r="K125" s="285"/>
      <c r="L125" s="155" t="str">
        <f t="shared" si="7"/>
        <v/>
      </c>
      <c r="M125" s="156" t="str">
        <f>IF($D125="","",VLOOKUP($W125,Conn_Req!$A$2:$J$7,6))</f>
        <v/>
      </c>
      <c r="N125" s="157" t="str">
        <f t="shared" si="8"/>
        <v/>
      </c>
      <c r="O125" s="158" t="str">
        <f>IF(OR($D125="",GlobalParameters!$C$12=""),"",$S125)</f>
        <v/>
      </c>
      <c r="P125" s="159"/>
      <c r="Q125" s="283"/>
      <c r="R125" s="283"/>
      <c r="S125" s="160" t="str">
        <f>IF(OR($D125="",$T125="",GlobalParameters!$C$12=""),"",IF($W125&lt;200,$T125-VLOOKUP($W125,Conn_Req!$A$2:$J$7,10),""))</f>
        <v/>
      </c>
      <c r="T125" s="283"/>
      <c r="U125" s="283"/>
      <c r="V125" s="159"/>
      <c r="W125" s="134" t="e">
        <f>100+VLOOKUP($D125,Conn_Req!$O$2:$P$3,2)+VLOOKUP(GlobalParameters!$C$12,Conn_Req!$Q$2:$R$4,2)</f>
        <v>#N/A</v>
      </c>
    </row>
    <row r="126" spans="1:23" x14ac:dyDescent="0.25">
      <c r="A126" s="133"/>
      <c r="B126" s="283"/>
      <c r="C126" s="283"/>
      <c r="D126" s="284"/>
      <c r="E126" s="287"/>
      <c r="F126" s="166" t="str">
        <f t="shared" si="5"/>
        <v/>
      </c>
      <c r="G126" s="156" t="str">
        <f>IF($D126="","",VLOOKUP($W126,Conn_Req!$A$2:$J$7,5))</f>
        <v/>
      </c>
      <c r="H126" s="285"/>
      <c r="I126" s="155" t="str">
        <f t="shared" si="6"/>
        <v/>
      </c>
      <c r="J126" s="156" t="str">
        <f>IF($D126="","",VLOOKUP($W126,Conn_Req!$A$2:$J$7,6))</f>
        <v/>
      </c>
      <c r="K126" s="285"/>
      <c r="L126" s="155" t="str">
        <f t="shared" si="7"/>
        <v/>
      </c>
      <c r="M126" s="156" t="str">
        <f>IF($D126="","",VLOOKUP($W126,Conn_Req!$A$2:$J$7,6))</f>
        <v/>
      </c>
      <c r="N126" s="157" t="str">
        <f t="shared" si="8"/>
        <v/>
      </c>
      <c r="O126" s="158" t="str">
        <f>IF(OR($D126="",GlobalParameters!$C$12=""),"",$S126)</f>
        <v/>
      </c>
      <c r="P126" s="159"/>
      <c r="Q126" s="283"/>
      <c r="R126" s="283"/>
      <c r="S126" s="160" t="str">
        <f>IF(OR($D126="",$T126="",GlobalParameters!$C$12=""),"",IF($W126&lt;200,$T126-VLOOKUP($W126,Conn_Req!$A$2:$J$7,10),""))</f>
        <v/>
      </c>
      <c r="T126" s="283"/>
      <c r="U126" s="283"/>
      <c r="V126" s="159"/>
      <c r="W126" s="134" t="e">
        <f>100+VLOOKUP($D126,Conn_Req!$O$2:$P$3,2)+VLOOKUP(GlobalParameters!$C$12,Conn_Req!$Q$2:$R$4,2)</f>
        <v>#N/A</v>
      </c>
    </row>
    <row r="127" spans="1:23" x14ac:dyDescent="0.25">
      <c r="A127" s="133"/>
      <c r="B127" s="283"/>
      <c r="C127" s="283"/>
      <c r="D127" s="284"/>
      <c r="E127" s="287"/>
      <c r="F127" s="166" t="str">
        <f t="shared" si="5"/>
        <v/>
      </c>
      <c r="G127" s="156" t="str">
        <f>IF($D127="","",VLOOKUP($W127,Conn_Req!$A$2:$J$7,5))</f>
        <v/>
      </c>
      <c r="H127" s="285"/>
      <c r="I127" s="155" t="str">
        <f t="shared" si="6"/>
        <v/>
      </c>
      <c r="J127" s="156" t="str">
        <f>IF($D127="","",VLOOKUP($W127,Conn_Req!$A$2:$J$7,6))</f>
        <v/>
      </c>
      <c r="K127" s="285"/>
      <c r="L127" s="155" t="str">
        <f t="shared" si="7"/>
        <v/>
      </c>
      <c r="M127" s="156" t="str">
        <f>IF($D127="","",VLOOKUP($W127,Conn_Req!$A$2:$J$7,6))</f>
        <v/>
      </c>
      <c r="N127" s="157" t="str">
        <f t="shared" si="8"/>
        <v/>
      </c>
      <c r="O127" s="158" t="str">
        <f>IF(OR($D127="",GlobalParameters!$C$12=""),"",$S127)</f>
        <v/>
      </c>
      <c r="P127" s="159"/>
      <c r="Q127" s="283"/>
      <c r="R127" s="283"/>
      <c r="S127" s="160" t="str">
        <f>IF(OR($D127="",$T127="",GlobalParameters!$C$12=""),"",IF($W127&lt;200,$T127-VLOOKUP($W127,Conn_Req!$A$2:$J$7,10),""))</f>
        <v/>
      </c>
      <c r="T127" s="283"/>
      <c r="U127" s="283"/>
      <c r="V127" s="159"/>
      <c r="W127" s="134" t="e">
        <f>100+VLOOKUP($D127,Conn_Req!$O$2:$P$3,2)+VLOOKUP(GlobalParameters!$C$12,Conn_Req!$Q$2:$R$4,2)</f>
        <v>#N/A</v>
      </c>
    </row>
    <row r="128" spans="1:23" x14ac:dyDescent="0.25">
      <c r="A128" s="133"/>
      <c r="B128" s="283"/>
      <c r="C128" s="283"/>
      <c r="D128" s="284"/>
      <c r="E128" s="287"/>
      <c r="F128" s="166" t="str">
        <f t="shared" si="5"/>
        <v/>
      </c>
      <c r="G128" s="156" t="str">
        <f>IF($D128="","",VLOOKUP($W128,Conn_Req!$A$2:$J$7,5))</f>
        <v/>
      </c>
      <c r="H128" s="285"/>
      <c r="I128" s="155" t="str">
        <f t="shared" si="6"/>
        <v/>
      </c>
      <c r="J128" s="156" t="str">
        <f>IF($D128="","",VLOOKUP($W128,Conn_Req!$A$2:$J$7,6))</f>
        <v/>
      </c>
      <c r="K128" s="285"/>
      <c r="L128" s="155" t="str">
        <f t="shared" si="7"/>
        <v/>
      </c>
      <c r="M128" s="156" t="str">
        <f>IF($D128="","",VLOOKUP($W128,Conn_Req!$A$2:$J$7,6))</f>
        <v/>
      </c>
      <c r="N128" s="157" t="str">
        <f t="shared" si="8"/>
        <v/>
      </c>
      <c r="O128" s="158" t="str">
        <f>IF(OR($D128="",GlobalParameters!$C$12=""),"",$S128)</f>
        <v/>
      </c>
      <c r="P128" s="159"/>
      <c r="Q128" s="283"/>
      <c r="R128" s="283"/>
      <c r="S128" s="160" t="str">
        <f>IF(OR($D128="",$T128="",GlobalParameters!$C$12=""),"",IF($W128&lt;200,$T128-VLOOKUP($W128,Conn_Req!$A$2:$J$7,10),""))</f>
        <v/>
      </c>
      <c r="T128" s="283"/>
      <c r="U128" s="283"/>
      <c r="V128" s="159"/>
      <c r="W128" s="134" t="e">
        <f>100+VLOOKUP($D128,Conn_Req!$O$2:$P$3,2)+VLOOKUP(GlobalParameters!$C$12,Conn_Req!$Q$2:$R$4,2)</f>
        <v>#N/A</v>
      </c>
    </row>
    <row r="129" spans="1:23" x14ac:dyDescent="0.25">
      <c r="A129" s="133"/>
      <c r="B129" s="283"/>
      <c r="C129" s="283"/>
      <c r="D129" s="284"/>
      <c r="E129" s="287"/>
      <c r="F129" s="166" t="str">
        <f t="shared" si="5"/>
        <v/>
      </c>
      <c r="G129" s="156" t="str">
        <f>IF($D129="","",VLOOKUP($W129,Conn_Req!$A$2:$J$7,5))</f>
        <v/>
      </c>
      <c r="H129" s="285"/>
      <c r="I129" s="155" t="str">
        <f t="shared" si="6"/>
        <v/>
      </c>
      <c r="J129" s="156" t="str">
        <f>IF($D129="","",VLOOKUP($W129,Conn_Req!$A$2:$J$7,6))</f>
        <v/>
      </c>
      <c r="K129" s="285"/>
      <c r="L129" s="155" t="str">
        <f t="shared" si="7"/>
        <v/>
      </c>
      <c r="M129" s="156" t="str">
        <f>IF($D129="","",VLOOKUP($W129,Conn_Req!$A$2:$J$7,6))</f>
        <v/>
      </c>
      <c r="N129" s="157" t="str">
        <f t="shared" si="8"/>
        <v/>
      </c>
      <c r="O129" s="158" t="str">
        <f>IF(OR($D129="",GlobalParameters!$C$12=""),"",$S129)</f>
        <v/>
      </c>
      <c r="P129" s="159"/>
      <c r="Q129" s="283"/>
      <c r="R129" s="283"/>
      <c r="S129" s="160" t="str">
        <f>IF(OR($D129="",$T129="",GlobalParameters!$C$12=""),"",IF($W129&lt;200,$T129-VLOOKUP($W129,Conn_Req!$A$2:$J$7,10),""))</f>
        <v/>
      </c>
      <c r="T129" s="283"/>
      <c r="U129" s="283"/>
      <c r="V129" s="159"/>
      <c r="W129" s="134" t="e">
        <f>100+VLOOKUP($D129,Conn_Req!$O$2:$P$3,2)+VLOOKUP(GlobalParameters!$C$12,Conn_Req!$Q$2:$R$4,2)</f>
        <v>#N/A</v>
      </c>
    </row>
    <row r="130" spans="1:23" x14ac:dyDescent="0.25">
      <c r="A130" s="133"/>
      <c r="B130" s="283"/>
      <c r="C130" s="283"/>
      <c r="D130" s="284"/>
      <c r="E130" s="287"/>
      <c r="F130" s="166" t="str">
        <f t="shared" si="5"/>
        <v/>
      </c>
      <c r="G130" s="156" t="str">
        <f>IF($D130="","",VLOOKUP($W130,Conn_Req!$A$2:$J$7,5))</f>
        <v/>
      </c>
      <c r="H130" s="285"/>
      <c r="I130" s="155" t="str">
        <f t="shared" si="6"/>
        <v/>
      </c>
      <c r="J130" s="156" t="str">
        <f>IF($D130="","",VLOOKUP($W130,Conn_Req!$A$2:$J$7,6))</f>
        <v/>
      </c>
      <c r="K130" s="285"/>
      <c r="L130" s="155" t="str">
        <f t="shared" si="7"/>
        <v/>
      </c>
      <c r="M130" s="156" t="str">
        <f>IF($D130="","",VLOOKUP($W130,Conn_Req!$A$2:$J$7,6))</f>
        <v/>
      </c>
      <c r="N130" s="157" t="str">
        <f t="shared" si="8"/>
        <v/>
      </c>
      <c r="O130" s="158" t="str">
        <f>IF(OR($D130="",GlobalParameters!$C$12=""),"",$S130)</f>
        <v/>
      </c>
      <c r="P130" s="159"/>
      <c r="Q130" s="283"/>
      <c r="R130" s="283"/>
      <c r="S130" s="160" t="str">
        <f>IF(OR($D130="",$T130="",GlobalParameters!$C$12=""),"",IF($W130&lt;200,$T130-VLOOKUP($W130,Conn_Req!$A$2:$J$7,10),""))</f>
        <v/>
      </c>
      <c r="T130" s="283"/>
      <c r="U130" s="283"/>
      <c r="V130" s="159"/>
      <c r="W130" s="134" t="e">
        <f>100+VLOOKUP($D130,Conn_Req!$O$2:$P$3,2)+VLOOKUP(GlobalParameters!$C$12,Conn_Req!$Q$2:$R$4,2)</f>
        <v>#N/A</v>
      </c>
    </row>
    <row r="131" spans="1:23" x14ac:dyDescent="0.25">
      <c r="A131" s="133"/>
      <c r="B131" s="283"/>
      <c r="C131" s="283"/>
      <c r="D131" s="284"/>
      <c r="E131" s="287"/>
      <c r="F131" s="166" t="str">
        <f t="shared" si="5"/>
        <v/>
      </c>
      <c r="G131" s="156" t="str">
        <f>IF($D131="","",VLOOKUP($W131,Conn_Req!$A$2:$J$7,5))</f>
        <v/>
      </c>
      <c r="H131" s="285"/>
      <c r="I131" s="155" t="str">
        <f t="shared" si="6"/>
        <v/>
      </c>
      <c r="J131" s="156" t="str">
        <f>IF($D131="","",VLOOKUP($W131,Conn_Req!$A$2:$J$7,6))</f>
        <v/>
      </c>
      <c r="K131" s="285"/>
      <c r="L131" s="155" t="str">
        <f t="shared" si="7"/>
        <v/>
      </c>
      <c r="M131" s="156" t="str">
        <f>IF($D131="","",VLOOKUP($W131,Conn_Req!$A$2:$J$7,6))</f>
        <v/>
      </c>
      <c r="N131" s="157" t="str">
        <f t="shared" si="8"/>
        <v/>
      </c>
      <c r="O131" s="158" t="str">
        <f>IF(OR($D131="",GlobalParameters!$C$12=""),"",$S131)</f>
        <v/>
      </c>
      <c r="P131" s="159"/>
      <c r="Q131" s="283"/>
      <c r="R131" s="283"/>
      <c r="S131" s="160" t="str">
        <f>IF(OR($D131="",$T131="",GlobalParameters!$C$12=""),"",IF($W131&lt;200,$T131-VLOOKUP($W131,Conn_Req!$A$2:$J$7,10),""))</f>
        <v/>
      </c>
      <c r="T131" s="283"/>
      <c r="U131" s="283"/>
      <c r="V131" s="159"/>
      <c r="W131" s="134" t="e">
        <f>100+VLOOKUP($D131,Conn_Req!$O$2:$P$3,2)+VLOOKUP(GlobalParameters!$C$12,Conn_Req!$Q$2:$R$4,2)</f>
        <v>#N/A</v>
      </c>
    </row>
    <row r="132" spans="1:23" x14ac:dyDescent="0.25">
      <c r="A132" s="133"/>
      <c r="B132" s="283"/>
      <c r="C132" s="283"/>
      <c r="D132" s="284"/>
      <c r="E132" s="287"/>
      <c r="F132" s="166" t="str">
        <f t="shared" si="5"/>
        <v/>
      </c>
      <c r="G132" s="156" t="str">
        <f>IF($D132="","",VLOOKUP($W132,Conn_Req!$A$2:$J$7,5))</f>
        <v/>
      </c>
      <c r="H132" s="285"/>
      <c r="I132" s="155" t="str">
        <f t="shared" si="6"/>
        <v/>
      </c>
      <c r="J132" s="156" t="str">
        <f>IF($D132="","",VLOOKUP($W132,Conn_Req!$A$2:$J$7,6))</f>
        <v/>
      </c>
      <c r="K132" s="285"/>
      <c r="L132" s="155" t="str">
        <f t="shared" si="7"/>
        <v/>
      </c>
      <c r="M132" s="156" t="str">
        <f>IF($D132="","",VLOOKUP($W132,Conn_Req!$A$2:$J$7,6))</f>
        <v/>
      </c>
      <c r="N132" s="157" t="str">
        <f t="shared" si="8"/>
        <v/>
      </c>
      <c r="O132" s="158" t="str">
        <f>IF(OR($D132="",GlobalParameters!$C$12=""),"",$S132)</f>
        <v/>
      </c>
      <c r="P132" s="159"/>
      <c r="Q132" s="283"/>
      <c r="R132" s="283"/>
      <c r="S132" s="160" t="str">
        <f>IF(OR($D132="",$T132="",GlobalParameters!$C$12=""),"",IF($W132&lt;200,$T132-VLOOKUP($W132,Conn_Req!$A$2:$J$7,10),""))</f>
        <v/>
      </c>
      <c r="T132" s="283"/>
      <c r="U132" s="283"/>
      <c r="V132" s="159"/>
      <c r="W132" s="134" t="e">
        <f>100+VLOOKUP($D132,Conn_Req!$O$2:$P$3,2)+VLOOKUP(GlobalParameters!$C$12,Conn_Req!$Q$2:$R$4,2)</f>
        <v>#N/A</v>
      </c>
    </row>
    <row r="133" spans="1:23" x14ac:dyDescent="0.25">
      <c r="A133" s="133"/>
      <c r="B133" s="283"/>
      <c r="C133" s="283"/>
      <c r="D133" s="284"/>
      <c r="E133" s="287"/>
      <c r="F133" s="166" t="str">
        <f t="shared" si="5"/>
        <v/>
      </c>
      <c r="G133" s="156" t="str">
        <f>IF($D133="","",VLOOKUP($W133,Conn_Req!$A$2:$J$7,5))</f>
        <v/>
      </c>
      <c r="H133" s="285"/>
      <c r="I133" s="155" t="str">
        <f t="shared" si="6"/>
        <v/>
      </c>
      <c r="J133" s="156" t="str">
        <f>IF($D133="","",VLOOKUP($W133,Conn_Req!$A$2:$J$7,6))</f>
        <v/>
      </c>
      <c r="K133" s="285"/>
      <c r="L133" s="155" t="str">
        <f t="shared" si="7"/>
        <v/>
      </c>
      <c r="M133" s="156" t="str">
        <f>IF($D133="","",VLOOKUP($W133,Conn_Req!$A$2:$J$7,6))</f>
        <v/>
      </c>
      <c r="N133" s="157" t="str">
        <f t="shared" si="8"/>
        <v/>
      </c>
      <c r="O133" s="158" t="str">
        <f>IF(OR($D133="",GlobalParameters!$C$12=""),"",$S133)</f>
        <v/>
      </c>
      <c r="P133" s="159"/>
      <c r="Q133" s="283"/>
      <c r="R133" s="283"/>
      <c r="S133" s="160" t="str">
        <f>IF(OR($D133="",$T133="",GlobalParameters!$C$12=""),"",IF($W133&lt;200,$T133-VLOOKUP($W133,Conn_Req!$A$2:$J$7,10),""))</f>
        <v/>
      </c>
      <c r="T133" s="283"/>
      <c r="U133" s="283"/>
      <c r="V133" s="159"/>
      <c r="W133" s="134" t="e">
        <f>100+VLOOKUP($D133,Conn_Req!$O$2:$P$3,2)+VLOOKUP(GlobalParameters!$C$12,Conn_Req!$Q$2:$R$4,2)</f>
        <v>#N/A</v>
      </c>
    </row>
    <row r="134" spans="1:23" x14ac:dyDescent="0.25">
      <c r="A134" s="133"/>
      <c r="B134" s="283"/>
      <c r="C134" s="283"/>
      <c r="D134" s="284"/>
      <c r="E134" s="287"/>
      <c r="F134" s="166" t="str">
        <f t="shared" si="5"/>
        <v/>
      </c>
      <c r="G134" s="156" t="str">
        <f>IF($D134="","",VLOOKUP($W134,Conn_Req!$A$2:$J$7,5))</f>
        <v/>
      </c>
      <c r="H134" s="285"/>
      <c r="I134" s="155" t="str">
        <f t="shared" si="6"/>
        <v/>
      </c>
      <c r="J134" s="156" t="str">
        <f>IF($D134="","",VLOOKUP($W134,Conn_Req!$A$2:$J$7,6))</f>
        <v/>
      </c>
      <c r="K134" s="285"/>
      <c r="L134" s="155" t="str">
        <f t="shared" si="7"/>
        <v/>
      </c>
      <c r="M134" s="156" t="str">
        <f>IF($D134="","",VLOOKUP($W134,Conn_Req!$A$2:$J$7,6))</f>
        <v/>
      </c>
      <c r="N134" s="157" t="str">
        <f t="shared" si="8"/>
        <v/>
      </c>
      <c r="O134" s="158" t="str">
        <f>IF(OR($D134="",GlobalParameters!$C$12=""),"",$S134)</f>
        <v/>
      </c>
      <c r="P134" s="159"/>
      <c r="Q134" s="283"/>
      <c r="R134" s="283"/>
      <c r="S134" s="160" t="str">
        <f>IF(OR($D134="",$T134="",GlobalParameters!$C$12=""),"",IF($W134&lt;200,$T134-VLOOKUP($W134,Conn_Req!$A$2:$J$7,10),""))</f>
        <v/>
      </c>
      <c r="T134" s="283"/>
      <c r="U134" s="283"/>
      <c r="V134" s="159"/>
      <c r="W134" s="134" t="e">
        <f>100+VLOOKUP($D134,Conn_Req!$O$2:$P$3,2)+VLOOKUP(GlobalParameters!$C$12,Conn_Req!$Q$2:$R$4,2)</f>
        <v>#N/A</v>
      </c>
    </row>
    <row r="135" spans="1:23" x14ac:dyDescent="0.25">
      <c r="A135" s="133"/>
      <c r="B135" s="283"/>
      <c r="C135" s="283"/>
      <c r="D135" s="284"/>
      <c r="E135" s="287"/>
      <c r="F135" s="166" t="str">
        <f t="shared" si="5"/>
        <v/>
      </c>
      <c r="G135" s="156" t="str">
        <f>IF($D135="","",VLOOKUP($W135,Conn_Req!$A$2:$J$7,5))</f>
        <v/>
      </c>
      <c r="H135" s="285"/>
      <c r="I135" s="155" t="str">
        <f t="shared" si="6"/>
        <v/>
      </c>
      <c r="J135" s="156" t="str">
        <f>IF($D135="","",VLOOKUP($W135,Conn_Req!$A$2:$J$7,6))</f>
        <v/>
      </c>
      <c r="K135" s="285"/>
      <c r="L135" s="155" t="str">
        <f t="shared" si="7"/>
        <v/>
      </c>
      <c r="M135" s="156" t="str">
        <f>IF($D135="","",VLOOKUP($W135,Conn_Req!$A$2:$J$7,6))</f>
        <v/>
      </c>
      <c r="N135" s="157" t="str">
        <f t="shared" si="8"/>
        <v/>
      </c>
      <c r="O135" s="158" t="str">
        <f>IF(OR($D135="",GlobalParameters!$C$12=""),"",$S135)</f>
        <v/>
      </c>
      <c r="P135" s="159"/>
      <c r="Q135" s="283"/>
      <c r="R135" s="283"/>
      <c r="S135" s="160" t="str">
        <f>IF(OR($D135="",$T135="",GlobalParameters!$C$12=""),"",IF($W135&lt;200,$T135-VLOOKUP($W135,Conn_Req!$A$2:$J$7,10),""))</f>
        <v/>
      </c>
      <c r="T135" s="283"/>
      <c r="U135" s="283"/>
      <c r="V135" s="159"/>
      <c r="W135" s="134" t="e">
        <f>100+VLOOKUP($D135,Conn_Req!$O$2:$P$3,2)+VLOOKUP(GlobalParameters!$C$12,Conn_Req!$Q$2:$R$4,2)</f>
        <v>#N/A</v>
      </c>
    </row>
    <row r="136" spans="1:23" x14ac:dyDescent="0.25">
      <c r="A136" s="133"/>
      <c r="B136" s="283"/>
      <c r="C136" s="283"/>
      <c r="D136" s="284"/>
      <c r="E136" s="287"/>
      <c r="F136" s="166" t="str">
        <f t="shared" si="5"/>
        <v/>
      </c>
      <c r="G136" s="156" t="str">
        <f>IF($D136="","",VLOOKUP($W136,Conn_Req!$A$2:$J$7,5))</f>
        <v/>
      </c>
      <c r="H136" s="285"/>
      <c r="I136" s="155" t="str">
        <f t="shared" si="6"/>
        <v/>
      </c>
      <c r="J136" s="156" t="str">
        <f>IF($D136="","",VLOOKUP($W136,Conn_Req!$A$2:$J$7,6))</f>
        <v/>
      </c>
      <c r="K136" s="285"/>
      <c r="L136" s="155" t="str">
        <f t="shared" si="7"/>
        <v/>
      </c>
      <c r="M136" s="156" t="str">
        <f>IF($D136="","",VLOOKUP($W136,Conn_Req!$A$2:$J$7,6))</f>
        <v/>
      </c>
      <c r="N136" s="157" t="str">
        <f t="shared" si="8"/>
        <v/>
      </c>
      <c r="O136" s="158" t="str">
        <f>IF(OR($D136="",GlobalParameters!$C$12=""),"",$S136)</f>
        <v/>
      </c>
      <c r="P136" s="159"/>
      <c r="Q136" s="283"/>
      <c r="R136" s="283"/>
      <c r="S136" s="160" t="str">
        <f>IF(OR($D136="",$T136="",GlobalParameters!$C$12=""),"",IF($W136&lt;200,$T136-VLOOKUP($W136,Conn_Req!$A$2:$J$7,10),""))</f>
        <v/>
      </c>
      <c r="T136" s="283"/>
      <c r="U136" s="283"/>
      <c r="V136" s="159"/>
      <c r="W136" s="134" t="e">
        <f>100+VLOOKUP($D136,Conn_Req!$O$2:$P$3,2)+VLOOKUP(GlobalParameters!$C$12,Conn_Req!$Q$2:$R$4,2)</f>
        <v>#N/A</v>
      </c>
    </row>
    <row r="137" spans="1:23" x14ac:dyDescent="0.25">
      <c r="A137" s="133"/>
      <c r="B137" s="283"/>
      <c r="C137" s="283"/>
      <c r="D137" s="284"/>
      <c r="E137" s="287"/>
      <c r="F137" s="166" t="str">
        <f t="shared" si="5"/>
        <v/>
      </c>
      <c r="G137" s="156" t="str">
        <f>IF($D137="","",VLOOKUP($W137,Conn_Req!$A$2:$J$7,5))</f>
        <v/>
      </c>
      <c r="H137" s="285"/>
      <c r="I137" s="155" t="str">
        <f t="shared" si="6"/>
        <v/>
      </c>
      <c r="J137" s="156" t="str">
        <f>IF($D137="","",VLOOKUP($W137,Conn_Req!$A$2:$J$7,6))</f>
        <v/>
      </c>
      <c r="K137" s="285"/>
      <c r="L137" s="155" t="str">
        <f t="shared" si="7"/>
        <v/>
      </c>
      <c r="M137" s="156" t="str">
        <f>IF($D137="","",VLOOKUP($W137,Conn_Req!$A$2:$J$7,6))</f>
        <v/>
      </c>
      <c r="N137" s="157" t="str">
        <f t="shared" si="8"/>
        <v/>
      </c>
      <c r="O137" s="158" t="str">
        <f>IF(OR($D137="",GlobalParameters!$C$12=""),"",$S137)</f>
        <v/>
      </c>
      <c r="P137" s="159"/>
      <c r="Q137" s="283"/>
      <c r="R137" s="283"/>
      <c r="S137" s="160" t="str">
        <f>IF(OR($D137="",$T137="",GlobalParameters!$C$12=""),"",IF($W137&lt;200,$T137-VLOOKUP($W137,Conn_Req!$A$2:$J$7,10),""))</f>
        <v/>
      </c>
      <c r="T137" s="283"/>
      <c r="U137" s="283"/>
      <c r="V137" s="159"/>
      <c r="W137" s="134" t="e">
        <f>100+VLOOKUP($D137,Conn_Req!$O$2:$P$3,2)+VLOOKUP(GlobalParameters!$C$12,Conn_Req!$Q$2:$R$4,2)</f>
        <v>#N/A</v>
      </c>
    </row>
    <row r="138" spans="1:23" x14ac:dyDescent="0.25">
      <c r="A138" s="133"/>
      <c r="B138" s="283"/>
      <c r="C138" s="283"/>
      <c r="D138" s="284"/>
      <c r="E138" s="287"/>
      <c r="F138" s="166" t="str">
        <f t="shared" si="5"/>
        <v/>
      </c>
      <c r="G138" s="156" t="str">
        <f>IF($D138="","",VLOOKUP($W138,Conn_Req!$A$2:$J$7,5))</f>
        <v/>
      </c>
      <c r="H138" s="285"/>
      <c r="I138" s="155" t="str">
        <f t="shared" si="6"/>
        <v/>
      </c>
      <c r="J138" s="156" t="str">
        <f>IF($D138="","",VLOOKUP($W138,Conn_Req!$A$2:$J$7,6))</f>
        <v/>
      </c>
      <c r="K138" s="285"/>
      <c r="L138" s="155" t="str">
        <f t="shared" si="7"/>
        <v/>
      </c>
      <c r="M138" s="156" t="str">
        <f>IF($D138="","",VLOOKUP($W138,Conn_Req!$A$2:$J$7,6))</f>
        <v/>
      </c>
      <c r="N138" s="157" t="str">
        <f t="shared" si="8"/>
        <v/>
      </c>
      <c r="O138" s="158" t="str">
        <f>IF(OR($D138="",GlobalParameters!$C$12=""),"",$S138)</f>
        <v/>
      </c>
      <c r="P138" s="159"/>
      <c r="Q138" s="283"/>
      <c r="R138" s="283"/>
      <c r="S138" s="160" t="str">
        <f>IF(OR($D138="",$T138="",GlobalParameters!$C$12=""),"",IF($W138&lt;200,$T138-VLOOKUP($W138,Conn_Req!$A$2:$J$7,10),""))</f>
        <v/>
      </c>
      <c r="T138" s="283"/>
      <c r="U138" s="283"/>
      <c r="V138" s="159"/>
      <c r="W138" s="134" t="e">
        <f>100+VLOOKUP($D138,Conn_Req!$O$2:$P$3,2)+VLOOKUP(GlobalParameters!$C$12,Conn_Req!$Q$2:$R$4,2)</f>
        <v>#N/A</v>
      </c>
    </row>
    <row r="139" spans="1:23" x14ac:dyDescent="0.25">
      <c r="A139" s="133"/>
      <c r="B139" s="283"/>
      <c r="C139" s="283"/>
      <c r="D139" s="284"/>
      <c r="E139" s="287"/>
      <c r="F139" s="166" t="str">
        <f t="shared" si="5"/>
        <v/>
      </c>
      <c r="G139" s="156" t="str">
        <f>IF($D139="","",VLOOKUP($W139,Conn_Req!$A$2:$J$7,5))</f>
        <v/>
      </c>
      <c r="H139" s="285"/>
      <c r="I139" s="155" t="str">
        <f t="shared" si="6"/>
        <v/>
      </c>
      <c r="J139" s="156" t="str">
        <f>IF($D139="","",VLOOKUP($W139,Conn_Req!$A$2:$J$7,6))</f>
        <v/>
      </c>
      <c r="K139" s="285"/>
      <c r="L139" s="155" t="str">
        <f t="shared" si="7"/>
        <v/>
      </c>
      <c r="M139" s="156" t="str">
        <f>IF($D139="","",VLOOKUP($W139,Conn_Req!$A$2:$J$7,6))</f>
        <v/>
      </c>
      <c r="N139" s="157" t="str">
        <f t="shared" si="8"/>
        <v/>
      </c>
      <c r="O139" s="158" t="str">
        <f>IF(OR($D139="",GlobalParameters!$C$12=""),"",$S139)</f>
        <v/>
      </c>
      <c r="P139" s="159"/>
      <c r="Q139" s="283"/>
      <c r="R139" s="283"/>
      <c r="S139" s="160" t="str">
        <f>IF(OR($D139="",$T139="",GlobalParameters!$C$12=""),"",IF($W139&lt;200,$T139-VLOOKUP($W139,Conn_Req!$A$2:$J$7,10),""))</f>
        <v/>
      </c>
      <c r="T139" s="283"/>
      <c r="U139" s="283"/>
      <c r="V139" s="159"/>
      <c r="W139" s="134" t="e">
        <f>100+VLOOKUP($D139,Conn_Req!$O$2:$P$3,2)+VLOOKUP(GlobalParameters!$C$12,Conn_Req!$Q$2:$R$4,2)</f>
        <v>#N/A</v>
      </c>
    </row>
    <row r="140" spans="1:23" x14ac:dyDescent="0.25">
      <c r="A140" s="133"/>
      <c r="B140" s="283"/>
      <c r="C140" s="283"/>
      <c r="D140" s="284"/>
      <c r="E140" s="287"/>
      <c r="F140" s="166" t="str">
        <f t="shared" si="5"/>
        <v/>
      </c>
      <c r="G140" s="156" t="str">
        <f>IF($D140="","",VLOOKUP($W140,Conn_Req!$A$2:$J$7,5))</f>
        <v/>
      </c>
      <c r="H140" s="285"/>
      <c r="I140" s="155" t="str">
        <f t="shared" si="6"/>
        <v/>
      </c>
      <c r="J140" s="156" t="str">
        <f>IF($D140="","",VLOOKUP($W140,Conn_Req!$A$2:$J$7,6))</f>
        <v/>
      </c>
      <c r="K140" s="285"/>
      <c r="L140" s="155" t="str">
        <f t="shared" si="7"/>
        <v/>
      </c>
      <c r="M140" s="156" t="str">
        <f>IF($D140="","",VLOOKUP($W140,Conn_Req!$A$2:$J$7,6))</f>
        <v/>
      </c>
      <c r="N140" s="157" t="str">
        <f t="shared" si="8"/>
        <v/>
      </c>
      <c r="O140" s="158" t="str">
        <f>IF(OR($D140="",GlobalParameters!$C$12=""),"",$S140)</f>
        <v/>
      </c>
      <c r="P140" s="159"/>
      <c r="Q140" s="283"/>
      <c r="R140" s="283"/>
      <c r="S140" s="160" t="str">
        <f>IF(OR($D140="",$T140="",GlobalParameters!$C$12=""),"",IF($W140&lt;200,$T140-VLOOKUP($W140,Conn_Req!$A$2:$J$7,10),""))</f>
        <v/>
      </c>
      <c r="T140" s="283"/>
      <c r="U140" s="283"/>
      <c r="V140" s="159"/>
      <c r="W140" s="134" t="e">
        <f>100+VLOOKUP($D140,Conn_Req!$O$2:$P$3,2)+VLOOKUP(GlobalParameters!$C$12,Conn_Req!$Q$2:$R$4,2)</f>
        <v>#N/A</v>
      </c>
    </row>
    <row r="141" spans="1:23" x14ac:dyDescent="0.25">
      <c r="A141" s="133"/>
      <c r="B141" s="283"/>
      <c r="C141" s="283"/>
      <c r="D141" s="284"/>
      <c r="E141" s="287"/>
      <c r="F141" s="166" t="str">
        <f t="shared" si="5"/>
        <v/>
      </c>
      <c r="G141" s="156" t="str">
        <f>IF($D141="","",VLOOKUP($W141,Conn_Req!$A$2:$J$7,5))</f>
        <v/>
      </c>
      <c r="H141" s="285"/>
      <c r="I141" s="155" t="str">
        <f t="shared" si="6"/>
        <v/>
      </c>
      <c r="J141" s="156" t="str">
        <f>IF($D141="","",VLOOKUP($W141,Conn_Req!$A$2:$J$7,6))</f>
        <v/>
      </c>
      <c r="K141" s="285"/>
      <c r="L141" s="155" t="str">
        <f t="shared" si="7"/>
        <v/>
      </c>
      <c r="M141" s="156" t="str">
        <f>IF($D141="","",VLOOKUP($W141,Conn_Req!$A$2:$J$7,6))</f>
        <v/>
      </c>
      <c r="N141" s="157" t="str">
        <f t="shared" si="8"/>
        <v/>
      </c>
      <c r="O141" s="158" t="str">
        <f>IF(OR($D141="",GlobalParameters!$C$12=""),"",$S141)</f>
        <v/>
      </c>
      <c r="P141" s="159"/>
      <c r="Q141" s="283"/>
      <c r="R141" s="283"/>
      <c r="S141" s="160" t="str">
        <f>IF(OR($D141="",$T141="",GlobalParameters!$C$12=""),"",IF($W141&lt;200,$T141-VLOOKUP($W141,Conn_Req!$A$2:$J$7,10),""))</f>
        <v/>
      </c>
      <c r="T141" s="283"/>
      <c r="U141" s="283"/>
      <c r="V141" s="159"/>
      <c r="W141" s="134" t="e">
        <f>100+VLOOKUP($D141,Conn_Req!$O$2:$P$3,2)+VLOOKUP(GlobalParameters!$C$12,Conn_Req!$Q$2:$R$4,2)</f>
        <v>#N/A</v>
      </c>
    </row>
    <row r="142" spans="1:23" x14ac:dyDescent="0.25">
      <c r="A142" s="133"/>
      <c r="B142" s="283"/>
      <c r="C142" s="283"/>
      <c r="D142" s="284"/>
      <c r="E142" s="287"/>
      <c r="F142" s="166" t="str">
        <f t="shared" si="5"/>
        <v/>
      </c>
      <c r="G142" s="156" t="str">
        <f>IF($D142="","",VLOOKUP($W142,Conn_Req!$A$2:$J$7,5))</f>
        <v/>
      </c>
      <c r="H142" s="285"/>
      <c r="I142" s="155" t="str">
        <f t="shared" si="6"/>
        <v/>
      </c>
      <c r="J142" s="156" t="str">
        <f>IF($D142="","",VLOOKUP($W142,Conn_Req!$A$2:$J$7,6))</f>
        <v/>
      </c>
      <c r="K142" s="285"/>
      <c r="L142" s="155" t="str">
        <f t="shared" si="7"/>
        <v/>
      </c>
      <c r="M142" s="156" t="str">
        <f>IF($D142="","",VLOOKUP($W142,Conn_Req!$A$2:$J$7,6))</f>
        <v/>
      </c>
      <c r="N142" s="157" t="str">
        <f t="shared" si="8"/>
        <v/>
      </c>
      <c r="O142" s="158" t="str">
        <f>IF(OR($D142="",GlobalParameters!$C$12=""),"",$S142)</f>
        <v/>
      </c>
      <c r="P142" s="159"/>
      <c r="Q142" s="283"/>
      <c r="R142" s="283"/>
      <c r="S142" s="160" t="str">
        <f>IF(OR($D142="",$T142="",GlobalParameters!$C$12=""),"",IF($W142&lt;200,$T142-VLOOKUP($W142,Conn_Req!$A$2:$J$7,10),""))</f>
        <v/>
      </c>
      <c r="T142" s="283"/>
      <c r="U142" s="283"/>
      <c r="V142" s="159"/>
      <c r="W142" s="134" t="e">
        <f>100+VLOOKUP($D142,Conn_Req!$O$2:$P$3,2)+VLOOKUP(GlobalParameters!$C$12,Conn_Req!$Q$2:$R$4,2)</f>
        <v>#N/A</v>
      </c>
    </row>
    <row r="143" spans="1:23" x14ac:dyDescent="0.25">
      <c r="A143" s="133"/>
      <c r="B143" s="283"/>
      <c r="C143" s="283"/>
      <c r="D143" s="284"/>
      <c r="E143" s="287"/>
      <c r="F143" s="166" t="str">
        <f t="shared" ref="F143:F206" si="9">IF(OR($D143="",$Q143="",$G143=""),"",IF($W143&lt;200,$Q143*$G143,""))</f>
        <v/>
      </c>
      <c r="G143" s="156" t="str">
        <f>IF($D143="","",VLOOKUP($W143,Conn_Req!$A$2:$J$7,5))</f>
        <v/>
      </c>
      <c r="H143" s="285"/>
      <c r="I143" s="155" t="str">
        <f t="shared" ref="I143:I206" si="10">IF(OR($D143="",$R143="",$J143=""),"",IF($W143&lt;200,$R143*$J143,""))</f>
        <v/>
      </c>
      <c r="J143" s="156" t="str">
        <f>IF($D143="","",VLOOKUP($W143,Conn_Req!$A$2:$J$7,6))</f>
        <v/>
      </c>
      <c r="K143" s="285"/>
      <c r="L143" s="155" t="str">
        <f t="shared" ref="L143:L206" si="11">IF(OR($D143="",$R143="",$M143=""),"",IF($W143&lt;200,$R143*$M143,""))</f>
        <v/>
      </c>
      <c r="M143" s="156" t="str">
        <f>IF($D143="","",VLOOKUP($W143,Conn_Req!$A$2:$J$7,6))</f>
        <v/>
      </c>
      <c r="N143" s="157" t="str">
        <f t="shared" si="8"/>
        <v/>
      </c>
      <c r="O143" s="158" t="str">
        <f>IF(OR($D143="",GlobalParameters!$C$12=""),"",$S143)</f>
        <v/>
      </c>
      <c r="P143" s="159"/>
      <c r="Q143" s="283"/>
      <c r="R143" s="283"/>
      <c r="S143" s="160" t="str">
        <f>IF(OR($D143="",$T143="",GlobalParameters!$C$12=""),"",IF($W143&lt;200,$T143-VLOOKUP($W143,Conn_Req!$A$2:$J$7,10),""))</f>
        <v/>
      </c>
      <c r="T143" s="283"/>
      <c r="U143" s="283"/>
      <c r="V143" s="159"/>
      <c r="W143" s="134" t="e">
        <f>100+VLOOKUP($D143,Conn_Req!$O$2:$P$3,2)+VLOOKUP(GlobalParameters!$C$12,Conn_Req!$Q$2:$R$4,2)</f>
        <v>#N/A</v>
      </c>
    </row>
    <row r="144" spans="1:23" x14ac:dyDescent="0.25">
      <c r="A144" s="133"/>
      <c r="B144" s="283"/>
      <c r="C144" s="283"/>
      <c r="D144" s="284"/>
      <c r="E144" s="287"/>
      <c r="F144" s="166" t="str">
        <f t="shared" si="9"/>
        <v/>
      </c>
      <c r="G144" s="156" t="str">
        <f>IF($D144="","",VLOOKUP($W144,Conn_Req!$A$2:$J$7,5))</f>
        <v/>
      </c>
      <c r="H144" s="285"/>
      <c r="I144" s="155" t="str">
        <f t="shared" si="10"/>
        <v/>
      </c>
      <c r="J144" s="156" t="str">
        <f>IF($D144="","",VLOOKUP($W144,Conn_Req!$A$2:$J$7,6))</f>
        <v/>
      </c>
      <c r="K144" s="285"/>
      <c r="L144" s="155" t="str">
        <f t="shared" si="11"/>
        <v/>
      </c>
      <c r="M144" s="156" t="str">
        <f>IF($D144="","",VLOOKUP($W144,Conn_Req!$A$2:$J$7,6))</f>
        <v/>
      </c>
      <c r="N144" s="157" t="str">
        <f t="shared" si="8"/>
        <v/>
      </c>
      <c r="O144" s="158" t="str">
        <f>IF(OR($D144="",GlobalParameters!$C$12=""),"",$S144)</f>
        <v/>
      </c>
      <c r="P144" s="159"/>
      <c r="Q144" s="283"/>
      <c r="R144" s="283"/>
      <c r="S144" s="160" t="str">
        <f>IF(OR($D144="",$T144="",GlobalParameters!$C$12=""),"",IF($W144&lt;200,$T144-VLOOKUP($W144,Conn_Req!$A$2:$J$7,10),""))</f>
        <v/>
      </c>
      <c r="T144" s="283"/>
      <c r="U144" s="283"/>
      <c r="V144" s="159"/>
      <c r="W144" s="134" t="e">
        <f>100+VLOOKUP($D144,Conn_Req!$O$2:$P$3,2)+VLOOKUP(GlobalParameters!$C$12,Conn_Req!$Q$2:$R$4,2)</f>
        <v>#N/A</v>
      </c>
    </row>
    <row r="145" spans="1:23" x14ac:dyDescent="0.25">
      <c r="A145" s="133"/>
      <c r="B145" s="283"/>
      <c r="C145" s="283"/>
      <c r="D145" s="284"/>
      <c r="E145" s="287"/>
      <c r="F145" s="166" t="str">
        <f t="shared" si="9"/>
        <v/>
      </c>
      <c r="G145" s="156" t="str">
        <f>IF($D145="","",VLOOKUP($W145,Conn_Req!$A$2:$J$7,5))</f>
        <v/>
      </c>
      <c r="H145" s="285"/>
      <c r="I145" s="155" t="str">
        <f t="shared" si="10"/>
        <v/>
      </c>
      <c r="J145" s="156" t="str">
        <f>IF($D145="","",VLOOKUP($W145,Conn_Req!$A$2:$J$7,6))</f>
        <v/>
      </c>
      <c r="K145" s="285"/>
      <c r="L145" s="155" t="str">
        <f t="shared" si="11"/>
        <v/>
      </c>
      <c r="M145" s="156" t="str">
        <f>IF($D145="","",VLOOKUP($W145,Conn_Req!$A$2:$J$7,6))</f>
        <v/>
      </c>
      <c r="N145" s="157" t="str">
        <f t="shared" si="8"/>
        <v/>
      </c>
      <c r="O145" s="158" t="str">
        <f>IF(OR($D145="",GlobalParameters!$C$12=""),"",$S145)</f>
        <v/>
      </c>
      <c r="P145" s="159"/>
      <c r="Q145" s="283"/>
      <c r="R145" s="283"/>
      <c r="S145" s="160" t="str">
        <f>IF(OR($D145="",$T145="",GlobalParameters!$C$12=""),"",IF($W145&lt;200,$T145-VLOOKUP($W145,Conn_Req!$A$2:$J$7,10),""))</f>
        <v/>
      </c>
      <c r="T145" s="283"/>
      <c r="U145" s="283"/>
      <c r="V145" s="159"/>
      <c r="W145" s="134" t="e">
        <f>100+VLOOKUP($D145,Conn_Req!$O$2:$P$3,2)+VLOOKUP(GlobalParameters!$C$12,Conn_Req!$Q$2:$R$4,2)</f>
        <v>#N/A</v>
      </c>
    </row>
    <row r="146" spans="1:23" x14ac:dyDescent="0.25">
      <c r="A146" s="133"/>
      <c r="B146" s="283"/>
      <c r="C146" s="283"/>
      <c r="D146" s="284"/>
      <c r="E146" s="287"/>
      <c r="F146" s="166" t="str">
        <f t="shared" si="9"/>
        <v/>
      </c>
      <c r="G146" s="156" t="str">
        <f>IF($D146="","",VLOOKUP($W146,Conn_Req!$A$2:$J$7,5))</f>
        <v/>
      </c>
      <c r="H146" s="285"/>
      <c r="I146" s="155" t="str">
        <f t="shared" si="10"/>
        <v/>
      </c>
      <c r="J146" s="156" t="str">
        <f>IF($D146="","",VLOOKUP($W146,Conn_Req!$A$2:$J$7,6))</f>
        <v/>
      </c>
      <c r="K146" s="285"/>
      <c r="L146" s="155" t="str">
        <f t="shared" si="11"/>
        <v/>
      </c>
      <c r="M146" s="156" t="str">
        <f>IF($D146="","",VLOOKUP($W146,Conn_Req!$A$2:$J$7,6))</f>
        <v/>
      </c>
      <c r="N146" s="157" t="str">
        <f t="shared" si="8"/>
        <v/>
      </c>
      <c r="O146" s="158" t="str">
        <f>IF(OR($D146="",GlobalParameters!$C$12=""),"",$S146)</f>
        <v/>
      </c>
      <c r="P146" s="159"/>
      <c r="Q146" s="283"/>
      <c r="R146" s="283"/>
      <c r="S146" s="160" t="str">
        <f>IF(OR($D146="",$T146="",GlobalParameters!$C$12=""),"",IF($W146&lt;200,$T146-VLOOKUP($W146,Conn_Req!$A$2:$J$7,10),""))</f>
        <v/>
      </c>
      <c r="T146" s="283"/>
      <c r="U146" s="283"/>
      <c r="V146" s="159"/>
      <c r="W146" s="134" t="e">
        <f>100+VLOOKUP($D146,Conn_Req!$O$2:$P$3,2)+VLOOKUP(GlobalParameters!$C$12,Conn_Req!$Q$2:$R$4,2)</f>
        <v>#N/A</v>
      </c>
    </row>
    <row r="147" spans="1:23" x14ac:dyDescent="0.25">
      <c r="A147" s="133"/>
      <c r="B147" s="283"/>
      <c r="C147" s="283"/>
      <c r="D147" s="284"/>
      <c r="E147" s="287"/>
      <c r="F147" s="166" t="str">
        <f t="shared" si="9"/>
        <v/>
      </c>
      <c r="G147" s="156" t="str">
        <f>IF($D147="","",VLOOKUP($W147,Conn_Req!$A$2:$J$7,5))</f>
        <v/>
      </c>
      <c r="H147" s="285"/>
      <c r="I147" s="155" t="str">
        <f t="shared" si="10"/>
        <v/>
      </c>
      <c r="J147" s="156" t="str">
        <f>IF($D147="","",VLOOKUP($W147,Conn_Req!$A$2:$J$7,6))</f>
        <v/>
      </c>
      <c r="K147" s="285"/>
      <c r="L147" s="155" t="str">
        <f t="shared" si="11"/>
        <v/>
      </c>
      <c r="M147" s="156" t="str">
        <f>IF($D147="","",VLOOKUP($W147,Conn_Req!$A$2:$J$7,6))</f>
        <v/>
      </c>
      <c r="N147" s="157" t="str">
        <f t="shared" si="8"/>
        <v/>
      </c>
      <c r="O147" s="158" t="str">
        <f>IF(OR($D147="",GlobalParameters!$C$12=""),"",$S147)</f>
        <v/>
      </c>
      <c r="P147" s="159"/>
      <c r="Q147" s="283"/>
      <c r="R147" s="283"/>
      <c r="S147" s="160" t="str">
        <f>IF(OR($D147="",$T147="",GlobalParameters!$C$12=""),"",IF($W147&lt;200,$T147-VLOOKUP($W147,Conn_Req!$A$2:$J$7,10),""))</f>
        <v/>
      </c>
      <c r="T147" s="283"/>
      <c r="U147" s="283"/>
      <c r="V147" s="159"/>
      <c r="W147" s="134" t="e">
        <f>100+VLOOKUP($D147,Conn_Req!$O$2:$P$3,2)+VLOOKUP(GlobalParameters!$C$12,Conn_Req!$Q$2:$R$4,2)</f>
        <v>#N/A</v>
      </c>
    </row>
    <row r="148" spans="1:23" x14ac:dyDescent="0.25">
      <c r="A148" s="133"/>
      <c r="B148" s="283"/>
      <c r="C148" s="283"/>
      <c r="D148" s="284"/>
      <c r="E148" s="287"/>
      <c r="F148" s="166" t="str">
        <f t="shared" si="9"/>
        <v/>
      </c>
      <c r="G148" s="156" t="str">
        <f>IF($D148="","",VLOOKUP($W148,Conn_Req!$A$2:$J$7,5))</f>
        <v/>
      </c>
      <c r="H148" s="285"/>
      <c r="I148" s="155" t="str">
        <f t="shared" si="10"/>
        <v/>
      </c>
      <c r="J148" s="156" t="str">
        <f>IF($D148="","",VLOOKUP($W148,Conn_Req!$A$2:$J$7,6))</f>
        <v/>
      </c>
      <c r="K148" s="285"/>
      <c r="L148" s="155" t="str">
        <f t="shared" si="11"/>
        <v/>
      </c>
      <c r="M148" s="156" t="str">
        <f>IF($D148="","",VLOOKUP($W148,Conn_Req!$A$2:$J$7,6))</f>
        <v/>
      </c>
      <c r="N148" s="157" t="str">
        <f t="shared" si="8"/>
        <v/>
      </c>
      <c r="O148" s="158" t="str">
        <f>IF(OR($D148="",GlobalParameters!$C$12=""),"",$S148)</f>
        <v/>
      </c>
      <c r="P148" s="159"/>
      <c r="Q148" s="283"/>
      <c r="R148" s="283"/>
      <c r="S148" s="160" t="str">
        <f>IF(OR($D148="",$T148="",GlobalParameters!$C$12=""),"",IF($W148&lt;200,$T148-VLOOKUP($W148,Conn_Req!$A$2:$J$7,10),""))</f>
        <v/>
      </c>
      <c r="T148" s="283"/>
      <c r="U148" s="283"/>
      <c r="V148" s="159"/>
      <c r="W148" s="134" t="e">
        <f>100+VLOOKUP($D148,Conn_Req!$O$2:$P$3,2)+VLOOKUP(GlobalParameters!$C$12,Conn_Req!$Q$2:$R$4,2)</f>
        <v>#N/A</v>
      </c>
    </row>
    <row r="149" spans="1:23" x14ac:dyDescent="0.25">
      <c r="A149" s="133"/>
      <c r="B149" s="283"/>
      <c r="C149" s="283"/>
      <c r="D149" s="284"/>
      <c r="E149" s="287"/>
      <c r="F149" s="166" t="str">
        <f t="shared" si="9"/>
        <v/>
      </c>
      <c r="G149" s="156" t="str">
        <f>IF($D149="","",VLOOKUP($W149,Conn_Req!$A$2:$J$7,5))</f>
        <v/>
      </c>
      <c r="H149" s="285"/>
      <c r="I149" s="155" t="str">
        <f t="shared" si="10"/>
        <v/>
      </c>
      <c r="J149" s="156" t="str">
        <f>IF($D149="","",VLOOKUP($W149,Conn_Req!$A$2:$J$7,6))</f>
        <v/>
      </c>
      <c r="K149" s="285"/>
      <c r="L149" s="155" t="str">
        <f t="shared" si="11"/>
        <v/>
      </c>
      <c r="M149" s="156" t="str">
        <f>IF($D149="","",VLOOKUP($W149,Conn_Req!$A$2:$J$7,6))</f>
        <v/>
      </c>
      <c r="N149" s="157" t="str">
        <f t="shared" si="8"/>
        <v/>
      </c>
      <c r="O149" s="158" t="str">
        <f>IF(OR($D149="",GlobalParameters!$C$12=""),"",$S149)</f>
        <v/>
      </c>
      <c r="P149" s="159"/>
      <c r="Q149" s="283"/>
      <c r="R149" s="283"/>
      <c r="S149" s="160" t="str">
        <f>IF(OR($D149="",$T149="",GlobalParameters!$C$12=""),"",IF($W149&lt;200,$T149-VLOOKUP($W149,Conn_Req!$A$2:$J$7,10),""))</f>
        <v/>
      </c>
      <c r="T149" s="283"/>
      <c r="U149" s="283"/>
      <c r="V149" s="159"/>
      <c r="W149" s="134" t="e">
        <f>100+VLOOKUP($D149,Conn_Req!$O$2:$P$3,2)+VLOOKUP(GlobalParameters!$C$12,Conn_Req!$Q$2:$R$4,2)</f>
        <v>#N/A</v>
      </c>
    </row>
    <row r="150" spans="1:23" x14ac:dyDescent="0.25">
      <c r="A150" s="133"/>
      <c r="B150" s="283"/>
      <c r="C150" s="283"/>
      <c r="D150" s="284"/>
      <c r="E150" s="287"/>
      <c r="F150" s="166" t="str">
        <f t="shared" si="9"/>
        <v/>
      </c>
      <c r="G150" s="156" t="str">
        <f>IF($D150="","",VLOOKUP($W150,Conn_Req!$A$2:$J$7,5))</f>
        <v/>
      </c>
      <c r="H150" s="285"/>
      <c r="I150" s="155" t="str">
        <f t="shared" si="10"/>
        <v/>
      </c>
      <c r="J150" s="156" t="str">
        <f>IF($D150="","",VLOOKUP($W150,Conn_Req!$A$2:$J$7,6))</f>
        <v/>
      </c>
      <c r="K150" s="285"/>
      <c r="L150" s="155" t="str">
        <f t="shared" si="11"/>
        <v/>
      </c>
      <c r="M150" s="156" t="str">
        <f>IF($D150="","",VLOOKUP($W150,Conn_Req!$A$2:$J$7,6))</f>
        <v/>
      </c>
      <c r="N150" s="157" t="str">
        <f t="shared" si="8"/>
        <v/>
      </c>
      <c r="O150" s="158" t="str">
        <f>IF(OR($D150="",GlobalParameters!$C$12=""),"",$S150)</f>
        <v/>
      </c>
      <c r="P150" s="159"/>
      <c r="Q150" s="283"/>
      <c r="R150" s="283"/>
      <c r="S150" s="160" t="str">
        <f>IF(OR($D150="",$T150="",GlobalParameters!$C$12=""),"",IF($W150&lt;200,$T150-VLOOKUP($W150,Conn_Req!$A$2:$J$7,10),""))</f>
        <v/>
      </c>
      <c r="T150" s="283"/>
      <c r="U150" s="283"/>
      <c r="V150" s="159"/>
      <c r="W150" s="134" t="e">
        <f>100+VLOOKUP($D150,Conn_Req!$O$2:$P$3,2)+VLOOKUP(GlobalParameters!$C$12,Conn_Req!$Q$2:$R$4,2)</f>
        <v>#N/A</v>
      </c>
    </row>
    <row r="151" spans="1:23" x14ac:dyDescent="0.25">
      <c r="A151" s="133"/>
      <c r="B151" s="283"/>
      <c r="C151" s="283"/>
      <c r="D151" s="284"/>
      <c r="E151" s="287"/>
      <c r="F151" s="166" t="str">
        <f t="shared" si="9"/>
        <v/>
      </c>
      <c r="G151" s="156" t="str">
        <f>IF($D151="","",VLOOKUP($W151,Conn_Req!$A$2:$J$7,5))</f>
        <v/>
      </c>
      <c r="H151" s="285"/>
      <c r="I151" s="155" t="str">
        <f t="shared" si="10"/>
        <v/>
      </c>
      <c r="J151" s="156" t="str">
        <f>IF($D151="","",VLOOKUP($W151,Conn_Req!$A$2:$J$7,6))</f>
        <v/>
      </c>
      <c r="K151" s="285"/>
      <c r="L151" s="155" t="str">
        <f t="shared" si="11"/>
        <v/>
      </c>
      <c r="M151" s="156" t="str">
        <f>IF($D151="","",VLOOKUP($W151,Conn_Req!$A$2:$J$7,6))</f>
        <v/>
      </c>
      <c r="N151" s="157" t="str">
        <f t="shared" si="8"/>
        <v/>
      </c>
      <c r="O151" s="158" t="str">
        <f>IF(OR($D151="",GlobalParameters!$C$12=""),"",$S151)</f>
        <v/>
      </c>
      <c r="P151" s="159"/>
      <c r="Q151" s="283"/>
      <c r="R151" s="283"/>
      <c r="S151" s="160" t="str">
        <f>IF(OR($D151="",$T151="",GlobalParameters!$C$12=""),"",IF($W151&lt;200,$T151-VLOOKUP($W151,Conn_Req!$A$2:$J$7,10),""))</f>
        <v/>
      </c>
      <c r="T151" s="283"/>
      <c r="U151" s="283"/>
      <c r="V151" s="159"/>
      <c r="W151" s="134" t="e">
        <f>100+VLOOKUP($D151,Conn_Req!$O$2:$P$3,2)+VLOOKUP(GlobalParameters!$C$12,Conn_Req!$Q$2:$R$4,2)</f>
        <v>#N/A</v>
      </c>
    </row>
    <row r="152" spans="1:23" x14ac:dyDescent="0.25">
      <c r="A152" s="133"/>
      <c r="B152" s="283"/>
      <c r="C152" s="283"/>
      <c r="D152" s="284"/>
      <c r="E152" s="287"/>
      <c r="F152" s="166" t="str">
        <f t="shared" si="9"/>
        <v/>
      </c>
      <c r="G152" s="156" t="str">
        <f>IF($D152="","",VLOOKUP($W152,Conn_Req!$A$2:$J$7,5))</f>
        <v/>
      </c>
      <c r="H152" s="285"/>
      <c r="I152" s="155" t="str">
        <f t="shared" si="10"/>
        <v/>
      </c>
      <c r="J152" s="156" t="str">
        <f>IF($D152="","",VLOOKUP($W152,Conn_Req!$A$2:$J$7,6))</f>
        <v/>
      </c>
      <c r="K152" s="285"/>
      <c r="L152" s="155" t="str">
        <f t="shared" si="11"/>
        <v/>
      </c>
      <c r="M152" s="156" t="str">
        <f>IF($D152="","",VLOOKUP($W152,Conn_Req!$A$2:$J$7,6))</f>
        <v/>
      </c>
      <c r="N152" s="157" t="str">
        <f t="shared" si="8"/>
        <v/>
      </c>
      <c r="O152" s="158" t="str">
        <f>IF(OR($D152="",GlobalParameters!$C$12=""),"",$S152)</f>
        <v/>
      </c>
      <c r="P152" s="159"/>
      <c r="Q152" s="283"/>
      <c r="R152" s="283"/>
      <c r="S152" s="160" t="str">
        <f>IF(OR($D152="",$T152="",GlobalParameters!$C$12=""),"",IF($W152&lt;200,$T152-VLOOKUP($W152,Conn_Req!$A$2:$J$7,10),""))</f>
        <v/>
      </c>
      <c r="T152" s="283"/>
      <c r="U152" s="283"/>
      <c r="V152" s="159"/>
      <c r="W152" s="134" t="e">
        <f>100+VLOOKUP($D152,Conn_Req!$O$2:$P$3,2)+VLOOKUP(GlobalParameters!$C$12,Conn_Req!$Q$2:$R$4,2)</f>
        <v>#N/A</v>
      </c>
    </row>
    <row r="153" spans="1:23" x14ac:dyDescent="0.25">
      <c r="A153" s="133"/>
      <c r="B153" s="283"/>
      <c r="C153" s="283"/>
      <c r="D153" s="284"/>
      <c r="E153" s="287"/>
      <c r="F153" s="166" t="str">
        <f t="shared" si="9"/>
        <v/>
      </c>
      <c r="G153" s="156" t="str">
        <f>IF($D153="","",VLOOKUP($W153,Conn_Req!$A$2:$J$7,5))</f>
        <v/>
      </c>
      <c r="H153" s="285"/>
      <c r="I153" s="155" t="str">
        <f t="shared" si="10"/>
        <v/>
      </c>
      <c r="J153" s="156" t="str">
        <f>IF($D153="","",VLOOKUP($W153,Conn_Req!$A$2:$J$7,6))</f>
        <v/>
      </c>
      <c r="K153" s="285"/>
      <c r="L153" s="155" t="str">
        <f t="shared" si="11"/>
        <v/>
      </c>
      <c r="M153" s="156" t="str">
        <f>IF($D153="","",VLOOKUP($W153,Conn_Req!$A$2:$J$7,6))</f>
        <v/>
      </c>
      <c r="N153" s="157" t="str">
        <f t="shared" si="8"/>
        <v/>
      </c>
      <c r="O153" s="158" t="str">
        <f>IF(OR($D153="",GlobalParameters!$C$12=""),"",$S153)</f>
        <v/>
      </c>
      <c r="P153" s="159"/>
      <c r="Q153" s="283"/>
      <c r="R153" s="283"/>
      <c r="S153" s="160" t="str">
        <f>IF(OR($D153="",$T153="",GlobalParameters!$C$12=""),"",IF($W153&lt;200,$T153-VLOOKUP($W153,Conn_Req!$A$2:$J$7,10),""))</f>
        <v/>
      </c>
      <c r="T153" s="283"/>
      <c r="U153" s="283"/>
      <c r="V153" s="159"/>
      <c r="W153" s="134" t="e">
        <f>100+VLOOKUP($D153,Conn_Req!$O$2:$P$3,2)+VLOOKUP(GlobalParameters!$C$12,Conn_Req!$Q$2:$R$4,2)</f>
        <v>#N/A</v>
      </c>
    </row>
    <row r="154" spans="1:23" x14ac:dyDescent="0.25">
      <c r="A154" s="133"/>
      <c r="B154" s="283"/>
      <c r="C154" s="283"/>
      <c r="D154" s="284"/>
      <c r="E154" s="287"/>
      <c r="F154" s="166" t="str">
        <f t="shared" si="9"/>
        <v/>
      </c>
      <c r="G154" s="156" t="str">
        <f>IF($D154="","",VLOOKUP($W154,Conn_Req!$A$2:$J$7,5))</f>
        <v/>
      </c>
      <c r="H154" s="285"/>
      <c r="I154" s="155" t="str">
        <f t="shared" si="10"/>
        <v/>
      </c>
      <c r="J154" s="156" t="str">
        <f>IF($D154="","",VLOOKUP($W154,Conn_Req!$A$2:$J$7,6))</f>
        <v/>
      </c>
      <c r="K154" s="285"/>
      <c r="L154" s="155" t="str">
        <f t="shared" si="11"/>
        <v/>
      </c>
      <c r="M154" s="156" t="str">
        <f>IF($D154="","",VLOOKUP($W154,Conn_Req!$A$2:$J$7,6))</f>
        <v/>
      </c>
      <c r="N154" s="157" t="str">
        <f t="shared" si="8"/>
        <v/>
      </c>
      <c r="O154" s="158" t="str">
        <f>IF(OR($D154="",GlobalParameters!$C$12=""),"",$S154)</f>
        <v/>
      </c>
      <c r="P154" s="159"/>
      <c r="Q154" s="283"/>
      <c r="R154" s="283"/>
      <c r="S154" s="160" t="str">
        <f>IF(OR($D154="",$T154="",GlobalParameters!$C$12=""),"",IF($W154&lt;200,$T154-VLOOKUP($W154,Conn_Req!$A$2:$J$7,10),""))</f>
        <v/>
      </c>
      <c r="T154" s="283"/>
      <c r="U154" s="283"/>
      <c r="V154" s="159"/>
      <c r="W154" s="134" t="e">
        <f>100+VLOOKUP($D154,Conn_Req!$O$2:$P$3,2)+VLOOKUP(GlobalParameters!$C$12,Conn_Req!$Q$2:$R$4,2)</f>
        <v>#N/A</v>
      </c>
    </row>
    <row r="155" spans="1:23" x14ac:dyDescent="0.25">
      <c r="A155" s="133"/>
      <c r="B155" s="283"/>
      <c r="C155" s="283"/>
      <c r="D155" s="284"/>
      <c r="E155" s="287"/>
      <c r="F155" s="166" t="str">
        <f t="shared" si="9"/>
        <v/>
      </c>
      <c r="G155" s="156" t="str">
        <f>IF($D155="","",VLOOKUP($W155,Conn_Req!$A$2:$J$7,5))</f>
        <v/>
      </c>
      <c r="H155" s="285"/>
      <c r="I155" s="155" t="str">
        <f t="shared" si="10"/>
        <v/>
      </c>
      <c r="J155" s="156" t="str">
        <f>IF($D155="","",VLOOKUP($W155,Conn_Req!$A$2:$J$7,6))</f>
        <v/>
      </c>
      <c r="K155" s="285"/>
      <c r="L155" s="155" t="str">
        <f t="shared" si="11"/>
        <v/>
      </c>
      <c r="M155" s="156" t="str">
        <f>IF($D155="","",VLOOKUP($W155,Conn_Req!$A$2:$J$7,6))</f>
        <v/>
      </c>
      <c r="N155" s="157" t="str">
        <f t="shared" si="8"/>
        <v/>
      </c>
      <c r="O155" s="158" t="str">
        <f>IF(OR($D155="",GlobalParameters!$C$12=""),"",$S155)</f>
        <v/>
      </c>
      <c r="P155" s="159"/>
      <c r="Q155" s="283"/>
      <c r="R155" s="283"/>
      <c r="S155" s="160" t="str">
        <f>IF(OR($D155="",$T155="",GlobalParameters!$C$12=""),"",IF($W155&lt;200,$T155-VLOOKUP($W155,Conn_Req!$A$2:$J$7,10),""))</f>
        <v/>
      </c>
      <c r="T155" s="283"/>
      <c r="U155" s="283"/>
      <c r="V155" s="159"/>
      <c r="W155" s="134" t="e">
        <f>100+VLOOKUP($D155,Conn_Req!$O$2:$P$3,2)+VLOOKUP(GlobalParameters!$C$12,Conn_Req!$Q$2:$R$4,2)</f>
        <v>#N/A</v>
      </c>
    </row>
    <row r="156" spans="1:23" x14ac:dyDescent="0.25">
      <c r="A156" s="133"/>
      <c r="B156" s="283"/>
      <c r="C156" s="283"/>
      <c r="D156" s="284"/>
      <c r="E156" s="287"/>
      <c r="F156" s="166" t="str">
        <f t="shared" si="9"/>
        <v/>
      </c>
      <c r="G156" s="156" t="str">
        <f>IF($D156="","",VLOOKUP($W156,Conn_Req!$A$2:$J$7,5))</f>
        <v/>
      </c>
      <c r="H156" s="285"/>
      <c r="I156" s="155" t="str">
        <f t="shared" si="10"/>
        <v/>
      </c>
      <c r="J156" s="156" t="str">
        <f>IF($D156="","",VLOOKUP($W156,Conn_Req!$A$2:$J$7,6))</f>
        <v/>
      </c>
      <c r="K156" s="285"/>
      <c r="L156" s="155" t="str">
        <f t="shared" si="11"/>
        <v/>
      </c>
      <c r="M156" s="156" t="str">
        <f>IF($D156="","",VLOOKUP($W156,Conn_Req!$A$2:$J$7,6))</f>
        <v/>
      </c>
      <c r="N156" s="157" t="str">
        <f t="shared" si="8"/>
        <v/>
      </c>
      <c r="O156" s="158" t="str">
        <f>IF(OR($D156="",GlobalParameters!$C$12=""),"",$S156)</f>
        <v/>
      </c>
      <c r="P156" s="159"/>
      <c r="Q156" s="283"/>
      <c r="R156" s="283"/>
      <c r="S156" s="160" t="str">
        <f>IF(OR($D156="",$T156="",GlobalParameters!$C$12=""),"",IF($W156&lt;200,$T156-VLOOKUP($W156,Conn_Req!$A$2:$J$7,10),""))</f>
        <v/>
      </c>
      <c r="T156" s="283"/>
      <c r="U156" s="283"/>
      <c r="V156" s="159"/>
      <c r="W156" s="134" t="e">
        <f>100+VLOOKUP($D156,Conn_Req!$O$2:$P$3,2)+VLOOKUP(GlobalParameters!$C$12,Conn_Req!$Q$2:$R$4,2)</f>
        <v>#N/A</v>
      </c>
    </row>
    <row r="157" spans="1:23" x14ac:dyDescent="0.25">
      <c r="A157" s="133"/>
      <c r="B157" s="283"/>
      <c r="C157" s="283"/>
      <c r="D157" s="284"/>
      <c r="E157" s="287"/>
      <c r="F157" s="166" t="str">
        <f t="shared" si="9"/>
        <v/>
      </c>
      <c r="G157" s="156" t="str">
        <f>IF($D157="","",VLOOKUP($W157,Conn_Req!$A$2:$J$7,5))</f>
        <v/>
      </c>
      <c r="H157" s="285"/>
      <c r="I157" s="155" t="str">
        <f t="shared" si="10"/>
        <v/>
      </c>
      <c r="J157" s="156" t="str">
        <f>IF($D157="","",VLOOKUP($W157,Conn_Req!$A$2:$J$7,6))</f>
        <v/>
      </c>
      <c r="K157" s="285"/>
      <c r="L157" s="155" t="str">
        <f t="shared" si="11"/>
        <v/>
      </c>
      <c r="M157" s="156" t="str">
        <f>IF($D157="","",VLOOKUP($W157,Conn_Req!$A$2:$J$7,6))</f>
        <v/>
      </c>
      <c r="N157" s="157" t="str">
        <f t="shared" si="8"/>
        <v/>
      </c>
      <c r="O157" s="158" t="str">
        <f>IF(OR($D157="",GlobalParameters!$C$12=""),"",$S157)</f>
        <v/>
      </c>
      <c r="P157" s="159"/>
      <c r="Q157" s="283"/>
      <c r="R157" s="283"/>
      <c r="S157" s="160" t="str">
        <f>IF(OR($D157="",$T157="",GlobalParameters!$C$12=""),"",IF($W157&lt;200,$T157-VLOOKUP($W157,Conn_Req!$A$2:$J$7,10),""))</f>
        <v/>
      </c>
      <c r="T157" s="283"/>
      <c r="U157" s="283"/>
      <c r="V157" s="159"/>
      <c r="W157" s="134" t="e">
        <f>100+VLOOKUP($D157,Conn_Req!$O$2:$P$3,2)+VLOOKUP(GlobalParameters!$C$12,Conn_Req!$Q$2:$R$4,2)</f>
        <v>#N/A</v>
      </c>
    </row>
    <row r="158" spans="1:23" x14ac:dyDescent="0.25">
      <c r="A158" s="133"/>
      <c r="B158" s="283"/>
      <c r="C158" s="283"/>
      <c r="D158" s="284"/>
      <c r="E158" s="287"/>
      <c r="F158" s="166" t="str">
        <f t="shared" si="9"/>
        <v/>
      </c>
      <c r="G158" s="156" t="str">
        <f>IF($D158="","",VLOOKUP($W158,Conn_Req!$A$2:$J$7,5))</f>
        <v/>
      </c>
      <c r="H158" s="285"/>
      <c r="I158" s="155" t="str">
        <f t="shared" si="10"/>
        <v/>
      </c>
      <c r="J158" s="156" t="str">
        <f>IF($D158="","",VLOOKUP($W158,Conn_Req!$A$2:$J$7,6))</f>
        <v/>
      </c>
      <c r="K158" s="285"/>
      <c r="L158" s="155" t="str">
        <f t="shared" si="11"/>
        <v/>
      </c>
      <c r="M158" s="156" t="str">
        <f>IF($D158="","",VLOOKUP($W158,Conn_Req!$A$2:$J$7,6))</f>
        <v/>
      </c>
      <c r="N158" s="157" t="str">
        <f t="shared" si="8"/>
        <v/>
      </c>
      <c r="O158" s="158" t="str">
        <f>IF(OR($D158="",GlobalParameters!$C$12=""),"",$S158)</f>
        <v/>
      </c>
      <c r="P158" s="159"/>
      <c r="Q158" s="283"/>
      <c r="R158" s="283"/>
      <c r="S158" s="160" t="str">
        <f>IF(OR($D158="",$T158="",GlobalParameters!$C$12=""),"",IF($W158&lt;200,$T158-VLOOKUP($W158,Conn_Req!$A$2:$J$7,10),""))</f>
        <v/>
      </c>
      <c r="T158" s="283"/>
      <c r="U158" s="283"/>
      <c r="V158" s="159"/>
      <c r="W158" s="134" t="e">
        <f>100+VLOOKUP($D158,Conn_Req!$O$2:$P$3,2)+VLOOKUP(GlobalParameters!$C$12,Conn_Req!$Q$2:$R$4,2)</f>
        <v>#N/A</v>
      </c>
    </row>
    <row r="159" spans="1:23" x14ac:dyDescent="0.25">
      <c r="A159" s="133"/>
      <c r="B159" s="283"/>
      <c r="C159" s="283"/>
      <c r="D159" s="284"/>
      <c r="E159" s="287"/>
      <c r="F159" s="166" t="str">
        <f t="shared" si="9"/>
        <v/>
      </c>
      <c r="G159" s="156" t="str">
        <f>IF($D159="","",VLOOKUP($W159,Conn_Req!$A$2:$J$7,5))</f>
        <v/>
      </c>
      <c r="H159" s="285"/>
      <c r="I159" s="155" t="str">
        <f t="shared" si="10"/>
        <v/>
      </c>
      <c r="J159" s="156" t="str">
        <f>IF($D159="","",VLOOKUP($W159,Conn_Req!$A$2:$J$7,6))</f>
        <v/>
      </c>
      <c r="K159" s="285"/>
      <c r="L159" s="155" t="str">
        <f t="shared" si="11"/>
        <v/>
      </c>
      <c r="M159" s="156" t="str">
        <f>IF($D159="","",VLOOKUP($W159,Conn_Req!$A$2:$J$7,6))</f>
        <v/>
      </c>
      <c r="N159" s="157" t="str">
        <f t="shared" si="8"/>
        <v/>
      </c>
      <c r="O159" s="158" t="str">
        <f>IF(OR($D159="",GlobalParameters!$C$12=""),"",$S159)</f>
        <v/>
      </c>
      <c r="P159" s="159"/>
      <c r="Q159" s="283"/>
      <c r="R159" s="283"/>
      <c r="S159" s="160" t="str">
        <f>IF(OR($D159="",$T159="",GlobalParameters!$C$12=""),"",IF($W159&lt;200,$T159-VLOOKUP($W159,Conn_Req!$A$2:$J$7,10),""))</f>
        <v/>
      </c>
      <c r="T159" s="283"/>
      <c r="U159" s="283"/>
      <c r="V159" s="159"/>
      <c r="W159" s="134" t="e">
        <f>100+VLOOKUP($D159,Conn_Req!$O$2:$P$3,2)+VLOOKUP(GlobalParameters!$C$12,Conn_Req!$Q$2:$R$4,2)</f>
        <v>#N/A</v>
      </c>
    </row>
    <row r="160" spans="1:23" x14ac:dyDescent="0.25">
      <c r="A160" s="133"/>
      <c r="B160" s="283"/>
      <c r="C160" s="283"/>
      <c r="D160" s="284"/>
      <c r="E160" s="287"/>
      <c r="F160" s="166" t="str">
        <f t="shared" si="9"/>
        <v/>
      </c>
      <c r="G160" s="156" t="str">
        <f>IF($D160="","",VLOOKUP($W160,Conn_Req!$A$2:$J$7,5))</f>
        <v/>
      </c>
      <c r="H160" s="285"/>
      <c r="I160" s="155" t="str">
        <f t="shared" si="10"/>
        <v/>
      </c>
      <c r="J160" s="156" t="str">
        <f>IF($D160="","",VLOOKUP($W160,Conn_Req!$A$2:$J$7,6))</f>
        <v/>
      </c>
      <c r="K160" s="285"/>
      <c r="L160" s="155" t="str">
        <f t="shared" si="11"/>
        <v/>
      </c>
      <c r="M160" s="156" t="str">
        <f>IF($D160="","",VLOOKUP($W160,Conn_Req!$A$2:$J$7,6))</f>
        <v/>
      </c>
      <c r="N160" s="157" t="str">
        <f t="shared" si="8"/>
        <v/>
      </c>
      <c r="O160" s="158" t="str">
        <f>IF(OR($D160="",GlobalParameters!$C$12=""),"",$S160)</f>
        <v/>
      </c>
      <c r="P160" s="159"/>
      <c r="Q160" s="283"/>
      <c r="R160" s="283"/>
      <c r="S160" s="160" t="str">
        <f>IF(OR($D160="",$T160="",GlobalParameters!$C$12=""),"",IF($W160&lt;200,$T160-VLOOKUP($W160,Conn_Req!$A$2:$J$7,10),""))</f>
        <v/>
      </c>
      <c r="T160" s="283"/>
      <c r="U160" s="283"/>
      <c r="V160" s="159"/>
      <c r="W160" s="134" t="e">
        <f>100+VLOOKUP($D160,Conn_Req!$O$2:$P$3,2)+VLOOKUP(GlobalParameters!$C$12,Conn_Req!$Q$2:$R$4,2)</f>
        <v>#N/A</v>
      </c>
    </row>
    <row r="161" spans="1:23" x14ac:dyDescent="0.25">
      <c r="A161" s="133"/>
      <c r="B161" s="283"/>
      <c r="C161" s="283"/>
      <c r="D161" s="284"/>
      <c r="E161" s="287"/>
      <c r="F161" s="166" t="str">
        <f t="shared" si="9"/>
        <v/>
      </c>
      <c r="G161" s="156" t="str">
        <f>IF($D161="","",VLOOKUP($W161,Conn_Req!$A$2:$J$7,5))</f>
        <v/>
      </c>
      <c r="H161" s="285"/>
      <c r="I161" s="155" t="str">
        <f t="shared" si="10"/>
        <v/>
      </c>
      <c r="J161" s="156" t="str">
        <f>IF($D161="","",VLOOKUP($W161,Conn_Req!$A$2:$J$7,6))</f>
        <v/>
      </c>
      <c r="K161" s="285"/>
      <c r="L161" s="155" t="str">
        <f t="shared" si="11"/>
        <v/>
      </c>
      <c r="M161" s="156" t="str">
        <f>IF($D161="","",VLOOKUP($W161,Conn_Req!$A$2:$J$7,6))</f>
        <v/>
      </c>
      <c r="N161" s="157" t="str">
        <f t="shared" ref="N161:N224" si="12">IF($D161="","",$J$6+U161)</f>
        <v/>
      </c>
      <c r="O161" s="158" t="str">
        <f>IF(OR($D161="",GlobalParameters!$C$12=""),"",$S161)</f>
        <v/>
      </c>
      <c r="P161" s="159"/>
      <c r="Q161" s="283"/>
      <c r="R161" s="283"/>
      <c r="S161" s="160" t="str">
        <f>IF(OR($D161="",$T161="",GlobalParameters!$C$12=""),"",IF($W161&lt;200,$T161-VLOOKUP($W161,Conn_Req!$A$2:$J$7,10),""))</f>
        <v/>
      </c>
      <c r="T161" s="283"/>
      <c r="U161" s="283"/>
      <c r="V161" s="159"/>
      <c r="W161" s="134" t="e">
        <f>100+VLOOKUP($D161,Conn_Req!$O$2:$P$3,2)+VLOOKUP(GlobalParameters!$C$12,Conn_Req!$Q$2:$R$4,2)</f>
        <v>#N/A</v>
      </c>
    </row>
    <row r="162" spans="1:23" x14ac:dyDescent="0.25">
      <c r="A162" s="133"/>
      <c r="B162" s="283"/>
      <c r="C162" s="283"/>
      <c r="D162" s="284"/>
      <c r="E162" s="287"/>
      <c r="F162" s="166" t="str">
        <f t="shared" si="9"/>
        <v/>
      </c>
      <c r="G162" s="156" t="str">
        <f>IF($D162="","",VLOOKUP($W162,Conn_Req!$A$2:$J$7,5))</f>
        <v/>
      </c>
      <c r="H162" s="285"/>
      <c r="I162" s="155" t="str">
        <f t="shared" si="10"/>
        <v/>
      </c>
      <c r="J162" s="156" t="str">
        <f>IF($D162="","",VLOOKUP($W162,Conn_Req!$A$2:$J$7,6))</f>
        <v/>
      </c>
      <c r="K162" s="285"/>
      <c r="L162" s="155" t="str">
        <f t="shared" si="11"/>
        <v/>
      </c>
      <c r="M162" s="156" t="str">
        <f>IF($D162="","",VLOOKUP($W162,Conn_Req!$A$2:$J$7,6))</f>
        <v/>
      </c>
      <c r="N162" s="157" t="str">
        <f t="shared" si="12"/>
        <v/>
      </c>
      <c r="O162" s="158" t="str">
        <f>IF(OR($D162="",GlobalParameters!$C$12=""),"",$S162)</f>
        <v/>
      </c>
      <c r="P162" s="159"/>
      <c r="Q162" s="283"/>
      <c r="R162" s="283"/>
      <c r="S162" s="160" t="str">
        <f>IF(OR($D162="",$T162="",GlobalParameters!$C$12=""),"",IF($W162&lt;200,$T162-VLOOKUP($W162,Conn_Req!$A$2:$J$7,10),""))</f>
        <v/>
      </c>
      <c r="T162" s="283"/>
      <c r="U162" s="283"/>
      <c r="V162" s="159"/>
      <c r="W162" s="134" t="e">
        <f>100+VLOOKUP($D162,Conn_Req!$O$2:$P$3,2)+VLOOKUP(GlobalParameters!$C$12,Conn_Req!$Q$2:$R$4,2)</f>
        <v>#N/A</v>
      </c>
    </row>
    <row r="163" spans="1:23" x14ac:dyDescent="0.25">
      <c r="A163" s="133"/>
      <c r="B163" s="283"/>
      <c r="C163" s="283"/>
      <c r="D163" s="284"/>
      <c r="E163" s="287"/>
      <c r="F163" s="166" t="str">
        <f t="shared" si="9"/>
        <v/>
      </c>
      <c r="G163" s="156" t="str">
        <f>IF($D163="","",VLOOKUP($W163,Conn_Req!$A$2:$J$7,5))</f>
        <v/>
      </c>
      <c r="H163" s="285"/>
      <c r="I163" s="155" t="str">
        <f t="shared" si="10"/>
        <v/>
      </c>
      <c r="J163" s="156" t="str">
        <f>IF($D163="","",VLOOKUP($W163,Conn_Req!$A$2:$J$7,6))</f>
        <v/>
      </c>
      <c r="K163" s="285"/>
      <c r="L163" s="155" t="str">
        <f t="shared" si="11"/>
        <v/>
      </c>
      <c r="M163" s="156" t="str">
        <f>IF($D163="","",VLOOKUP($W163,Conn_Req!$A$2:$J$7,6))</f>
        <v/>
      </c>
      <c r="N163" s="157" t="str">
        <f t="shared" si="12"/>
        <v/>
      </c>
      <c r="O163" s="158" t="str">
        <f>IF(OR($D163="",GlobalParameters!$C$12=""),"",$S163)</f>
        <v/>
      </c>
      <c r="P163" s="159"/>
      <c r="Q163" s="283"/>
      <c r="R163" s="283"/>
      <c r="S163" s="160" t="str">
        <f>IF(OR($D163="",$T163="",GlobalParameters!$C$12=""),"",IF($W163&lt;200,$T163-VLOOKUP($W163,Conn_Req!$A$2:$J$7,10),""))</f>
        <v/>
      </c>
      <c r="T163" s="283"/>
      <c r="U163" s="283"/>
      <c r="V163" s="159"/>
      <c r="W163" s="134" t="e">
        <f>100+VLOOKUP($D163,Conn_Req!$O$2:$P$3,2)+VLOOKUP(GlobalParameters!$C$12,Conn_Req!$Q$2:$R$4,2)</f>
        <v>#N/A</v>
      </c>
    </row>
    <row r="164" spans="1:23" x14ac:dyDescent="0.25">
      <c r="A164" s="133"/>
      <c r="B164" s="283"/>
      <c r="C164" s="283"/>
      <c r="D164" s="284"/>
      <c r="E164" s="287"/>
      <c r="F164" s="166" t="str">
        <f t="shared" si="9"/>
        <v/>
      </c>
      <c r="G164" s="156" t="str">
        <f>IF($D164="","",VLOOKUP($W164,Conn_Req!$A$2:$J$7,5))</f>
        <v/>
      </c>
      <c r="H164" s="285"/>
      <c r="I164" s="155" t="str">
        <f t="shared" si="10"/>
        <v/>
      </c>
      <c r="J164" s="156" t="str">
        <f>IF($D164="","",VLOOKUP($W164,Conn_Req!$A$2:$J$7,6))</f>
        <v/>
      </c>
      <c r="K164" s="285"/>
      <c r="L164" s="155" t="str">
        <f t="shared" si="11"/>
        <v/>
      </c>
      <c r="M164" s="156" t="str">
        <f>IF($D164="","",VLOOKUP($W164,Conn_Req!$A$2:$J$7,6))</f>
        <v/>
      </c>
      <c r="N164" s="157" t="str">
        <f t="shared" si="12"/>
        <v/>
      </c>
      <c r="O164" s="158" t="str">
        <f>IF(OR($D164="",GlobalParameters!$C$12=""),"",$S164)</f>
        <v/>
      </c>
      <c r="P164" s="159"/>
      <c r="Q164" s="283"/>
      <c r="R164" s="283"/>
      <c r="S164" s="160" t="str">
        <f>IF(OR($D164="",$T164="",GlobalParameters!$C$12=""),"",IF($W164&lt;200,$T164-VLOOKUP($W164,Conn_Req!$A$2:$J$7,10),""))</f>
        <v/>
      </c>
      <c r="T164" s="283"/>
      <c r="U164" s="283"/>
      <c r="V164" s="159"/>
      <c r="W164" s="134" t="e">
        <f>100+VLOOKUP($D164,Conn_Req!$O$2:$P$3,2)+VLOOKUP(GlobalParameters!$C$12,Conn_Req!$Q$2:$R$4,2)</f>
        <v>#N/A</v>
      </c>
    </row>
    <row r="165" spans="1:23" x14ac:dyDescent="0.25">
      <c r="A165" s="133"/>
      <c r="B165" s="283"/>
      <c r="C165" s="283"/>
      <c r="D165" s="284"/>
      <c r="E165" s="287"/>
      <c r="F165" s="166" t="str">
        <f t="shared" si="9"/>
        <v/>
      </c>
      <c r="G165" s="156" t="str">
        <f>IF($D165="","",VLOOKUP($W165,Conn_Req!$A$2:$J$7,5))</f>
        <v/>
      </c>
      <c r="H165" s="285"/>
      <c r="I165" s="155" t="str">
        <f t="shared" si="10"/>
        <v/>
      </c>
      <c r="J165" s="156" t="str">
        <f>IF($D165="","",VLOOKUP($W165,Conn_Req!$A$2:$J$7,6))</f>
        <v/>
      </c>
      <c r="K165" s="285"/>
      <c r="L165" s="155" t="str">
        <f t="shared" si="11"/>
        <v/>
      </c>
      <c r="M165" s="156" t="str">
        <f>IF($D165="","",VLOOKUP($W165,Conn_Req!$A$2:$J$7,6))</f>
        <v/>
      </c>
      <c r="N165" s="157" t="str">
        <f t="shared" si="12"/>
        <v/>
      </c>
      <c r="O165" s="158" t="str">
        <f>IF(OR($D165="",GlobalParameters!$C$12=""),"",$S165)</f>
        <v/>
      </c>
      <c r="P165" s="159"/>
      <c r="Q165" s="283"/>
      <c r="R165" s="283"/>
      <c r="S165" s="160" t="str">
        <f>IF(OR($D165="",$T165="",GlobalParameters!$C$12=""),"",IF($W165&lt;200,$T165-VLOOKUP($W165,Conn_Req!$A$2:$J$7,10),""))</f>
        <v/>
      </c>
      <c r="T165" s="283"/>
      <c r="U165" s="283"/>
      <c r="V165" s="159"/>
      <c r="W165" s="134" t="e">
        <f>100+VLOOKUP($D165,Conn_Req!$O$2:$P$3,2)+VLOOKUP(GlobalParameters!$C$12,Conn_Req!$Q$2:$R$4,2)</f>
        <v>#N/A</v>
      </c>
    </row>
    <row r="166" spans="1:23" x14ac:dyDescent="0.25">
      <c r="A166" s="133"/>
      <c r="B166" s="283"/>
      <c r="C166" s="283"/>
      <c r="D166" s="284"/>
      <c r="E166" s="287"/>
      <c r="F166" s="166" t="str">
        <f t="shared" si="9"/>
        <v/>
      </c>
      <c r="G166" s="156" t="str">
        <f>IF($D166="","",VLOOKUP($W166,Conn_Req!$A$2:$J$7,5))</f>
        <v/>
      </c>
      <c r="H166" s="285"/>
      <c r="I166" s="155" t="str">
        <f t="shared" si="10"/>
        <v/>
      </c>
      <c r="J166" s="156" t="str">
        <f>IF($D166="","",VLOOKUP($W166,Conn_Req!$A$2:$J$7,6))</f>
        <v/>
      </c>
      <c r="K166" s="285"/>
      <c r="L166" s="155" t="str">
        <f t="shared" si="11"/>
        <v/>
      </c>
      <c r="M166" s="156" t="str">
        <f>IF($D166="","",VLOOKUP($W166,Conn_Req!$A$2:$J$7,6))</f>
        <v/>
      </c>
      <c r="N166" s="157" t="str">
        <f t="shared" si="12"/>
        <v/>
      </c>
      <c r="O166" s="158" t="str">
        <f>IF(OR($D166="",GlobalParameters!$C$12=""),"",$S166)</f>
        <v/>
      </c>
      <c r="P166" s="159"/>
      <c r="Q166" s="283"/>
      <c r="R166" s="283"/>
      <c r="S166" s="160" t="str">
        <f>IF(OR($D166="",$T166="",GlobalParameters!$C$12=""),"",IF($W166&lt;200,$T166-VLOOKUP($W166,Conn_Req!$A$2:$J$7,10),""))</f>
        <v/>
      </c>
      <c r="T166" s="283"/>
      <c r="U166" s="283"/>
      <c r="V166" s="159"/>
      <c r="W166" s="134" t="e">
        <f>100+VLOOKUP($D166,Conn_Req!$O$2:$P$3,2)+VLOOKUP(GlobalParameters!$C$12,Conn_Req!$Q$2:$R$4,2)</f>
        <v>#N/A</v>
      </c>
    </row>
    <row r="167" spans="1:23" x14ac:dyDescent="0.25">
      <c r="A167" s="133"/>
      <c r="B167" s="283"/>
      <c r="C167" s="283"/>
      <c r="D167" s="284"/>
      <c r="E167" s="287"/>
      <c r="F167" s="166" t="str">
        <f t="shared" si="9"/>
        <v/>
      </c>
      <c r="G167" s="156" t="str">
        <f>IF($D167="","",VLOOKUP($W167,Conn_Req!$A$2:$J$7,5))</f>
        <v/>
      </c>
      <c r="H167" s="285"/>
      <c r="I167" s="155" t="str">
        <f t="shared" si="10"/>
        <v/>
      </c>
      <c r="J167" s="156" t="str">
        <f>IF($D167="","",VLOOKUP($W167,Conn_Req!$A$2:$J$7,6))</f>
        <v/>
      </c>
      <c r="K167" s="285"/>
      <c r="L167" s="155" t="str">
        <f t="shared" si="11"/>
        <v/>
      </c>
      <c r="M167" s="156" t="str">
        <f>IF($D167="","",VLOOKUP($W167,Conn_Req!$A$2:$J$7,6))</f>
        <v/>
      </c>
      <c r="N167" s="157" t="str">
        <f t="shared" si="12"/>
        <v/>
      </c>
      <c r="O167" s="158" t="str">
        <f>IF(OR($D167="",GlobalParameters!$C$12=""),"",$S167)</f>
        <v/>
      </c>
      <c r="P167" s="159"/>
      <c r="Q167" s="283"/>
      <c r="R167" s="283"/>
      <c r="S167" s="160" t="str">
        <f>IF(OR($D167="",$T167="",GlobalParameters!$C$12=""),"",IF($W167&lt;200,$T167-VLOOKUP($W167,Conn_Req!$A$2:$J$7,10),""))</f>
        <v/>
      </c>
      <c r="T167" s="283"/>
      <c r="U167" s="283"/>
      <c r="V167" s="159"/>
      <c r="W167" s="134" t="e">
        <f>100+VLOOKUP($D167,Conn_Req!$O$2:$P$3,2)+VLOOKUP(GlobalParameters!$C$12,Conn_Req!$Q$2:$R$4,2)</f>
        <v>#N/A</v>
      </c>
    </row>
    <row r="168" spans="1:23" x14ac:dyDescent="0.25">
      <c r="A168" s="133"/>
      <c r="B168" s="283"/>
      <c r="C168" s="283"/>
      <c r="D168" s="284"/>
      <c r="E168" s="287"/>
      <c r="F168" s="166" t="str">
        <f t="shared" si="9"/>
        <v/>
      </c>
      <c r="G168" s="156" t="str">
        <f>IF($D168="","",VLOOKUP($W168,Conn_Req!$A$2:$J$7,5))</f>
        <v/>
      </c>
      <c r="H168" s="285"/>
      <c r="I168" s="155" t="str">
        <f t="shared" si="10"/>
        <v/>
      </c>
      <c r="J168" s="156" t="str">
        <f>IF($D168="","",VLOOKUP($W168,Conn_Req!$A$2:$J$7,6))</f>
        <v/>
      </c>
      <c r="K168" s="285"/>
      <c r="L168" s="155" t="str">
        <f t="shared" si="11"/>
        <v/>
      </c>
      <c r="M168" s="156" t="str">
        <f>IF($D168="","",VLOOKUP($W168,Conn_Req!$A$2:$J$7,6))</f>
        <v/>
      </c>
      <c r="N168" s="157" t="str">
        <f t="shared" si="12"/>
        <v/>
      </c>
      <c r="O168" s="158" t="str">
        <f>IF(OR($D168="",GlobalParameters!$C$12=""),"",$S168)</f>
        <v/>
      </c>
      <c r="P168" s="159"/>
      <c r="Q168" s="283"/>
      <c r="R168" s="283"/>
      <c r="S168" s="160" t="str">
        <f>IF(OR($D168="",$T168="",GlobalParameters!$C$12=""),"",IF($W168&lt;200,$T168-VLOOKUP($W168,Conn_Req!$A$2:$J$7,10),""))</f>
        <v/>
      </c>
      <c r="T168" s="283"/>
      <c r="U168" s="283"/>
      <c r="V168" s="159"/>
      <c r="W168" s="134" t="e">
        <f>100+VLOOKUP($D168,Conn_Req!$O$2:$P$3,2)+VLOOKUP(GlobalParameters!$C$12,Conn_Req!$Q$2:$R$4,2)</f>
        <v>#N/A</v>
      </c>
    </row>
    <row r="169" spans="1:23" x14ac:dyDescent="0.25">
      <c r="A169" s="133"/>
      <c r="B169" s="283"/>
      <c r="C169" s="283"/>
      <c r="D169" s="284"/>
      <c r="E169" s="287"/>
      <c r="F169" s="166" t="str">
        <f t="shared" si="9"/>
        <v/>
      </c>
      <c r="G169" s="156" t="str">
        <f>IF($D169="","",VLOOKUP($W169,Conn_Req!$A$2:$J$7,5))</f>
        <v/>
      </c>
      <c r="H169" s="285"/>
      <c r="I169" s="155" t="str">
        <f t="shared" si="10"/>
        <v/>
      </c>
      <c r="J169" s="156" t="str">
        <f>IF($D169="","",VLOOKUP($W169,Conn_Req!$A$2:$J$7,6))</f>
        <v/>
      </c>
      <c r="K169" s="285"/>
      <c r="L169" s="155" t="str">
        <f t="shared" si="11"/>
        <v/>
      </c>
      <c r="M169" s="156" t="str">
        <f>IF($D169="","",VLOOKUP($W169,Conn_Req!$A$2:$J$7,6))</f>
        <v/>
      </c>
      <c r="N169" s="157" t="str">
        <f t="shared" si="12"/>
        <v/>
      </c>
      <c r="O169" s="158" t="str">
        <f>IF(OR($D169="",GlobalParameters!$C$12=""),"",$S169)</f>
        <v/>
      </c>
      <c r="P169" s="159"/>
      <c r="Q169" s="283"/>
      <c r="R169" s="283"/>
      <c r="S169" s="160" t="str">
        <f>IF(OR($D169="",$T169="",GlobalParameters!$C$12=""),"",IF($W169&lt;200,$T169-VLOOKUP($W169,Conn_Req!$A$2:$J$7,10),""))</f>
        <v/>
      </c>
      <c r="T169" s="283"/>
      <c r="U169" s="283"/>
      <c r="V169" s="159"/>
      <c r="W169" s="134" t="e">
        <f>100+VLOOKUP($D169,Conn_Req!$O$2:$P$3,2)+VLOOKUP(GlobalParameters!$C$12,Conn_Req!$Q$2:$R$4,2)</f>
        <v>#N/A</v>
      </c>
    </row>
    <row r="170" spans="1:23" x14ac:dyDescent="0.25">
      <c r="A170" s="133"/>
      <c r="B170" s="283"/>
      <c r="C170" s="283"/>
      <c r="D170" s="284"/>
      <c r="E170" s="287"/>
      <c r="F170" s="166" t="str">
        <f t="shared" si="9"/>
        <v/>
      </c>
      <c r="G170" s="156" t="str">
        <f>IF($D170="","",VLOOKUP($W170,Conn_Req!$A$2:$J$7,5))</f>
        <v/>
      </c>
      <c r="H170" s="285"/>
      <c r="I170" s="155" t="str">
        <f t="shared" si="10"/>
        <v/>
      </c>
      <c r="J170" s="156" t="str">
        <f>IF($D170="","",VLOOKUP($W170,Conn_Req!$A$2:$J$7,6))</f>
        <v/>
      </c>
      <c r="K170" s="285"/>
      <c r="L170" s="155" t="str">
        <f t="shared" si="11"/>
        <v/>
      </c>
      <c r="M170" s="156" t="str">
        <f>IF($D170="","",VLOOKUP($W170,Conn_Req!$A$2:$J$7,6))</f>
        <v/>
      </c>
      <c r="N170" s="157" t="str">
        <f t="shared" si="12"/>
        <v/>
      </c>
      <c r="O170" s="158" t="str">
        <f>IF(OR($D170="",GlobalParameters!$C$12=""),"",$S170)</f>
        <v/>
      </c>
      <c r="P170" s="159"/>
      <c r="Q170" s="283"/>
      <c r="R170" s="283"/>
      <c r="S170" s="160" t="str">
        <f>IF(OR($D170="",$T170="",GlobalParameters!$C$12=""),"",IF($W170&lt;200,$T170-VLOOKUP($W170,Conn_Req!$A$2:$J$7,10),""))</f>
        <v/>
      </c>
      <c r="T170" s="283"/>
      <c r="U170" s="283"/>
      <c r="V170" s="159"/>
      <c r="W170" s="134" t="e">
        <f>100+VLOOKUP($D170,Conn_Req!$O$2:$P$3,2)+VLOOKUP(GlobalParameters!$C$12,Conn_Req!$Q$2:$R$4,2)</f>
        <v>#N/A</v>
      </c>
    </row>
    <row r="171" spans="1:23" x14ac:dyDescent="0.25">
      <c r="A171" s="133"/>
      <c r="B171" s="283"/>
      <c r="C171" s="283"/>
      <c r="D171" s="284"/>
      <c r="E171" s="287"/>
      <c r="F171" s="166" t="str">
        <f t="shared" si="9"/>
        <v/>
      </c>
      <c r="G171" s="156" t="str">
        <f>IF($D171="","",VLOOKUP($W171,Conn_Req!$A$2:$J$7,5))</f>
        <v/>
      </c>
      <c r="H171" s="285"/>
      <c r="I171" s="155" t="str">
        <f t="shared" si="10"/>
        <v/>
      </c>
      <c r="J171" s="156" t="str">
        <f>IF($D171="","",VLOOKUP($W171,Conn_Req!$A$2:$J$7,6))</f>
        <v/>
      </c>
      <c r="K171" s="285"/>
      <c r="L171" s="155" t="str">
        <f t="shared" si="11"/>
        <v/>
      </c>
      <c r="M171" s="156" t="str">
        <f>IF($D171="","",VLOOKUP($W171,Conn_Req!$A$2:$J$7,6))</f>
        <v/>
      </c>
      <c r="N171" s="157" t="str">
        <f t="shared" si="12"/>
        <v/>
      </c>
      <c r="O171" s="158" t="str">
        <f>IF(OR($D171="",GlobalParameters!$C$12=""),"",$S171)</f>
        <v/>
      </c>
      <c r="P171" s="159"/>
      <c r="Q171" s="283"/>
      <c r="R171" s="283"/>
      <c r="S171" s="160" t="str">
        <f>IF(OR($D171="",$T171="",GlobalParameters!$C$12=""),"",IF($W171&lt;200,$T171-VLOOKUP($W171,Conn_Req!$A$2:$J$7,10),""))</f>
        <v/>
      </c>
      <c r="T171" s="283"/>
      <c r="U171" s="283"/>
      <c r="V171" s="159"/>
      <c r="W171" s="134" t="e">
        <f>100+VLOOKUP($D171,Conn_Req!$O$2:$P$3,2)+VLOOKUP(GlobalParameters!$C$12,Conn_Req!$Q$2:$R$4,2)</f>
        <v>#N/A</v>
      </c>
    </row>
    <row r="172" spans="1:23" x14ac:dyDescent="0.25">
      <c r="A172" s="133"/>
      <c r="B172" s="283"/>
      <c r="C172" s="283"/>
      <c r="D172" s="284"/>
      <c r="E172" s="287"/>
      <c r="F172" s="166" t="str">
        <f t="shared" si="9"/>
        <v/>
      </c>
      <c r="G172" s="156" t="str">
        <f>IF($D172="","",VLOOKUP($W172,Conn_Req!$A$2:$J$7,5))</f>
        <v/>
      </c>
      <c r="H172" s="285"/>
      <c r="I172" s="155" t="str">
        <f t="shared" si="10"/>
        <v/>
      </c>
      <c r="J172" s="156" t="str">
        <f>IF($D172="","",VLOOKUP($W172,Conn_Req!$A$2:$J$7,6))</f>
        <v/>
      </c>
      <c r="K172" s="285"/>
      <c r="L172" s="155" t="str">
        <f t="shared" si="11"/>
        <v/>
      </c>
      <c r="M172" s="156" t="str">
        <f>IF($D172="","",VLOOKUP($W172,Conn_Req!$A$2:$J$7,6))</f>
        <v/>
      </c>
      <c r="N172" s="157" t="str">
        <f t="shared" si="12"/>
        <v/>
      </c>
      <c r="O172" s="158" t="str">
        <f>IF(OR($D172="",GlobalParameters!$C$12=""),"",$S172)</f>
        <v/>
      </c>
      <c r="P172" s="159"/>
      <c r="Q172" s="283"/>
      <c r="R172" s="283"/>
      <c r="S172" s="160" t="str">
        <f>IF(OR($D172="",$T172="",GlobalParameters!$C$12=""),"",IF($W172&lt;200,$T172-VLOOKUP($W172,Conn_Req!$A$2:$J$7,10),""))</f>
        <v/>
      </c>
      <c r="T172" s="283"/>
      <c r="U172" s="283"/>
      <c r="V172" s="159"/>
      <c r="W172" s="134" t="e">
        <f>100+VLOOKUP($D172,Conn_Req!$O$2:$P$3,2)+VLOOKUP(GlobalParameters!$C$12,Conn_Req!$Q$2:$R$4,2)</f>
        <v>#N/A</v>
      </c>
    </row>
    <row r="173" spans="1:23" x14ac:dyDescent="0.25">
      <c r="A173" s="133"/>
      <c r="B173" s="283"/>
      <c r="C173" s="283"/>
      <c r="D173" s="284"/>
      <c r="E173" s="287"/>
      <c r="F173" s="166" t="str">
        <f t="shared" si="9"/>
        <v/>
      </c>
      <c r="G173" s="156" t="str">
        <f>IF($D173="","",VLOOKUP($W173,Conn_Req!$A$2:$J$7,5))</f>
        <v/>
      </c>
      <c r="H173" s="285"/>
      <c r="I173" s="155" t="str">
        <f t="shared" si="10"/>
        <v/>
      </c>
      <c r="J173" s="156" t="str">
        <f>IF($D173="","",VLOOKUP($W173,Conn_Req!$A$2:$J$7,6))</f>
        <v/>
      </c>
      <c r="K173" s="285"/>
      <c r="L173" s="155" t="str">
        <f t="shared" si="11"/>
        <v/>
      </c>
      <c r="M173" s="156" t="str">
        <f>IF($D173="","",VLOOKUP($W173,Conn_Req!$A$2:$J$7,6))</f>
        <v/>
      </c>
      <c r="N173" s="157" t="str">
        <f t="shared" si="12"/>
        <v/>
      </c>
      <c r="O173" s="158" t="str">
        <f>IF(OR($D173="",GlobalParameters!$C$12=""),"",$S173)</f>
        <v/>
      </c>
      <c r="P173" s="159"/>
      <c r="Q173" s="283"/>
      <c r="R173" s="283"/>
      <c r="S173" s="160" t="str">
        <f>IF(OR($D173="",$T173="",GlobalParameters!$C$12=""),"",IF($W173&lt;200,$T173-VLOOKUP($W173,Conn_Req!$A$2:$J$7,10),""))</f>
        <v/>
      </c>
      <c r="T173" s="283"/>
      <c r="U173" s="283"/>
      <c r="V173" s="159"/>
      <c r="W173" s="134" t="e">
        <f>100+VLOOKUP($D173,Conn_Req!$O$2:$P$3,2)+VLOOKUP(GlobalParameters!$C$12,Conn_Req!$Q$2:$R$4,2)</f>
        <v>#N/A</v>
      </c>
    </row>
    <row r="174" spans="1:23" x14ac:dyDescent="0.25">
      <c r="A174" s="133"/>
      <c r="B174" s="283"/>
      <c r="C174" s="283"/>
      <c r="D174" s="284"/>
      <c r="E174" s="287"/>
      <c r="F174" s="166" t="str">
        <f t="shared" si="9"/>
        <v/>
      </c>
      <c r="G174" s="156" t="str">
        <f>IF($D174="","",VLOOKUP($W174,Conn_Req!$A$2:$J$7,5))</f>
        <v/>
      </c>
      <c r="H174" s="285"/>
      <c r="I174" s="155" t="str">
        <f t="shared" si="10"/>
        <v/>
      </c>
      <c r="J174" s="156" t="str">
        <f>IF($D174="","",VLOOKUP($W174,Conn_Req!$A$2:$J$7,6))</f>
        <v/>
      </c>
      <c r="K174" s="285"/>
      <c r="L174" s="155" t="str">
        <f t="shared" si="11"/>
        <v/>
      </c>
      <c r="M174" s="156" t="str">
        <f>IF($D174="","",VLOOKUP($W174,Conn_Req!$A$2:$J$7,6))</f>
        <v/>
      </c>
      <c r="N174" s="157" t="str">
        <f t="shared" si="12"/>
        <v/>
      </c>
      <c r="O174" s="158" t="str">
        <f>IF(OR($D174="",GlobalParameters!$C$12=""),"",$S174)</f>
        <v/>
      </c>
      <c r="P174" s="159"/>
      <c r="Q174" s="283"/>
      <c r="R174" s="283"/>
      <c r="S174" s="160" t="str">
        <f>IF(OR($D174="",$T174="",GlobalParameters!$C$12=""),"",IF($W174&lt;200,$T174-VLOOKUP($W174,Conn_Req!$A$2:$J$7,10),""))</f>
        <v/>
      </c>
      <c r="T174" s="283"/>
      <c r="U174" s="283"/>
      <c r="V174" s="159"/>
      <c r="W174" s="134" t="e">
        <f>100+VLOOKUP($D174,Conn_Req!$O$2:$P$3,2)+VLOOKUP(GlobalParameters!$C$12,Conn_Req!$Q$2:$R$4,2)</f>
        <v>#N/A</v>
      </c>
    </row>
    <row r="175" spans="1:23" x14ac:dyDescent="0.25">
      <c r="A175" s="133"/>
      <c r="B175" s="283"/>
      <c r="C175" s="283"/>
      <c r="D175" s="284"/>
      <c r="E175" s="287"/>
      <c r="F175" s="166" t="str">
        <f t="shared" si="9"/>
        <v/>
      </c>
      <c r="G175" s="156" t="str">
        <f>IF($D175="","",VLOOKUP($W175,Conn_Req!$A$2:$J$7,5))</f>
        <v/>
      </c>
      <c r="H175" s="285"/>
      <c r="I175" s="155" t="str">
        <f t="shared" si="10"/>
        <v/>
      </c>
      <c r="J175" s="156" t="str">
        <f>IF($D175="","",VLOOKUP($W175,Conn_Req!$A$2:$J$7,6))</f>
        <v/>
      </c>
      <c r="K175" s="285"/>
      <c r="L175" s="155" t="str">
        <f t="shared" si="11"/>
        <v/>
      </c>
      <c r="M175" s="156" t="str">
        <f>IF($D175="","",VLOOKUP($W175,Conn_Req!$A$2:$J$7,6))</f>
        <v/>
      </c>
      <c r="N175" s="157" t="str">
        <f t="shared" si="12"/>
        <v/>
      </c>
      <c r="O175" s="158" t="str">
        <f>IF(OR($D175="",GlobalParameters!$C$12=""),"",$S175)</f>
        <v/>
      </c>
      <c r="P175" s="159"/>
      <c r="Q175" s="283"/>
      <c r="R175" s="283"/>
      <c r="S175" s="160" t="str">
        <f>IF(OR($D175="",$T175="",GlobalParameters!$C$12=""),"",IF($W175&lt;200,$T175-VLOOKUP($W175,Conn_Req!$A$2:$J$7,10),""))</f>
        <v/>
      </c>
      <c r="T175" s="283"/>
      <c r="U175" s="283"/>
      <c r="V175" s="159"/>
      <c r="W175" s="134" t="e">
        <f>100+VLOOKUP($D175,Conn_Req!$O$2:$P$3,2)+VLOOKUP(GlobalParameters!$C$12,Conn_Req!$Q$2:$R$4,2)</f>
        <v>#N/A</v>
      </c>
    </row>
    <row r="176" spans="1:23" x14ac:dyDescent="0.25">
      <c r="A176" s="133"/>
      <c r="B176" s="283"/>
      <c r="C176" s="283"/>
      <c r="D176" s="284"/>
      <c r="E176" s="287"/>
      <c r="F176" s="166" t="str">
        <f t="shared" si="9"/>
        <v/>
      </c>
      <c r="G176" s="156" t="str">
        <f>IF($D176="","",VLOOKUP($W176,Conn_Req!$A$2:$J$7,5))</f>
        <v/>
      </c>
      <c r="H176" s="285"/>
      <c r="I176" s="155" t="str">
        <f t="shared" si="10"/>
        <v/>
      </c>
      <c r="J176" s="156" t="str">
        <f>IF($D176="","",VLOOKUP($W176,Conn_Req!$A$2:$J$7,6))</f>
        <v/>
      </c>
      <c r="K176" s="285"/>
      <c r="L176" s="155" t="str">
        <f t="shared" si="11"/>
        <v/>
      </c>
      <c r="M176" s="156" t="str">
        <f>IF($D176="","",VLOOKUP($W176,Conn_Req!$A$2:$J$7,6))</f>
        <v/>
      </c>
      <c r="N176" s="157" t="str">
        <f t="shared" si="12"/>
        <v/>
      </c>
      <c r="O176" s="158" t="str">
        <f>IF(OR($D176="",GlobalParameters!$C$12=""),"",$S176)</f>
        <v/>
      </c>
      <c r="P176" s="159"/>
      <c r="Q176" s="283"/>
      <c r="R176" s="283"/>
      <c r="S176" s="160" t="str">
        <f>IF(OR($D176="",$T176="",GlobalParameters!$C$12=""),"",IF($W176&lt;200,$T176-VLOOKUP($W176,Conn_Req!$A$2:$J$7,10),""))</f>
        <v/>
      </c>
      <c r="T176" s="283"/>
      <c r="U176" s="283"/>
      <c r="V176" s="159"/>
      <c r="W176" s="134" t="e">
        <f>100+VLOOKUP($D176,Conn_Req!$O$2:$P$3,2)+VLOOKUP(GlobalParameters!$C$12,Conn_Req!$Q$2:$R$4,2)</f>
        <v>#N/A</v>
      </c>
    </row>
    <row r="177" spans="1:23" x14ac:dyDescent="0.25">
      <c r="A177" s="133"/>
      <c r="B177" s="283"/>
      <c r="C177" s="283"/>
      <c r="D177" s="284"/>
      <c r="E177" s="287"/>
      <c r="F177" s="166" t="str">
        <f t="shared" si="9"/>
        <v/>
      </c>
      <c r="G177" s="156" t="str">
        <f>IF($D177="","",VLOOKUP($W177,Conn_Req!$A$2:$J$7,5))</f>
        <v/>
      </c>
      <c r="H177" s="285"/>
      <c r="I177" s="155" t="str">
        <f t="shared" si="10"/>
        <v/>
      </c>
      <c r="J177" s="156" t="str">
        <f>IF($D177="","",VLOOKUP($W177,Conn_Req!$A$2:$J$7,6))</f>
        <v/>
      </c>
      <c r="K177" s="285"/>
      <c r="L177" s="155" t="str">
        <f t="shared" si="11"/>
        <v/>
      </c>
      <c r="M177" s="156" t="str">
        <f>IF($D177="","",VLOOKUP($W177,Conn_Req!$A$2:$J$7,6))</f>
        <v/>
      </c>
      <c r="N177" s="157" t="str">
        <f t="shared" si="12"/>
        <v/>
      </c>
      <c r="O177" s="158" t="str">
        <f>IF(OR($D177="",GlobalParameters!$C$12=""),"",$S177)</f>
        <v/>
      </c>
      <c r="P177" s="159"/>
      <c r="Q177" s="283"/>
      <c r="R177" s="283"/>
      <c r="S177" s="160" t="str">
        <f>IF(OR($D177="",$T177="",GlobalParameters!$C$12=""),"",IF($W177&lt;200,$T177-VLOOKUP($W177,Conn_Req!$A$2:$J$7,10),""))</f>
        <v/>
      </c>
      <c r="T177" s="283"/>
      <c r="U177" s="283"/>
      <c r="V177" s="159"/>
      <c r="W177" s="134" t="e">
        <f>100+VLOOKUP($D177,Conn_Req!$O$2:$P$3,2)+VLOOKUP(GlobalParameters!$C$12,Conn_Req!$Q$2:$R$4,2)</f>
        <v>#N/A</v>
      </c>
    </row>
    <row r="178" spans="1:23" x14ac:dyDescent="0.25">
      <c r="A178" s="133"/>
      <c r="B178" s="283"/>
      <c r="C178" s="283"/>
      <c r="D178" s="284"/>
      <c r="E178" s="287"/>
      <c r="F178" s="166" t="str">
        <f t="shared" si="9"/>
        <v/>
      </c>
      <c r="G178" s="156" t="str">
        <f>IF($D178="","",VLOOKUP($W178,Conn_Req!$A$2:$J$7,5))</f>
        <v/>
      </c>
      <c r="H178" s="285"/>
      <c r="I178" s="155" t="str">
        <f t="shared" si="10"/>
        <v/>
      </c>
      <c r="J178" s="156" t="str">
        <f>IF($D178="","",VLOOKUP($W178,Conn_Req!$A$2:$J$7,6))</f>
        <v/>
      </c>
      <c r="K178" s="285"/>
      <c r="L178" s="155" t="str">
        <f t="shared" si="11"/>
        <v/>
      </c>
      <c r="M178" s="156" t="str">
        <f>IF($D178="","",VLOOKUP($W178,Conn_Req!$A$2:$J$7,6))</f>
        <v/>
      </c>
      <c r="N178" s="157" t="str">
        <f t="shared" si="12"/>
        <v/>
      </c>
      <c r="O178" s="158" t="str">
        <f>IF(OR($D178="",GlobalParameters!$C$12=""),"",$S178)</f>
        <v/>
      </c>
      <c r="P178" s="159"/>
      <c r="Q178" s="283"/>
      <c r="R178" s="283"/>
      <c r="S178" s="160" t="str">
        <f>IF(OR($D178="",$T178="",GlobalParameters!$C$12=""),"",IF($W178&lt;200,$T178-VLOOKUP($W178,Conn_Req!$A$2:$J$7,10),""))</f>
        <v/>
      </c>
      <c r="T178" s="283"/>
      <c r="U178" s="283"/>
      <c r="V178" s="159"/>
      <c r="W178" s="134" t="e">
        <f>100+VLOOKUP($D178,Conn_Req!$O$2:$P$3,2)+VLOOKUP(GlobalParameters!$C$12,Conn_Req!$Q$2:$R$4,2)</f>
        <v>#N/A</v>
      </c>
    </row>
    <row r="179" spans="1:23" x14ac:dyDescent="0.25">
      <c r="A179" s="133"/>
      <c r="B179" s="283"/>
      <c r="C179" s="283"/>
      <c r="D179" s="284"/>
      <c r="E179" s="287"/>
      <c r="F179" s="166" t="str">
        <f t="shared" si="9"/>
        <v/>
      </c>
      <c r="G179" s="156" t="str">
        <f>IF($D179="","",VLOOKUP($W179,Conn_Req!$A$2:$J$7,5))</f>
        <v/>
      </c>
      <c r="H179" s="285"/>
      <c r="I179" s="155" t="str">
        <f t="shared" si="10"/>
        <v/>
      </c>
      <c r="J179" s="156" t="str">
        <f>IF($D179="","",VLOOKUP($W179,Conn_Req!$A$2:$J$7,6))</f>
        <v/>
      </c>
      <c r="K179" s="285"/>
      <c r="L179" s="155" t="str">
        <f t="shared" si="11"/>
        <v/>
      </c>
      <c r="M179" s="156" t="str">
        <f>IF($D179="","",VLOOKUP($W179,Conn_Req!$A$2:$J$7,6))</f>
        <v/>
      </c>
      <c r="N179" s="157" t="str">
        <f t="shared" si="12"/>
        <v/>
      </c>
      <c r="O179" s="158" t="str">
        <f>IF(OR($D179="",GlobalParameters!$C$12=""),"",$S179)</f>
        <v/>
      </c>
      <c r="P179" s="159"/>
      <c r="Q179" s="283"/>
      <c r="R179" s="283"/>
      <c r="S179" s="160" t="str">
        <f>IF(OR($D179="",$T179="",GlobalParameters!$C$12=""),"",IF($W179&lt;200,$T179-VLOOKUP($W179,Conn_Req!$A$2:$J$7,10),""))</f>
        <v/>
      </c>
      <c r="T179" s="283"/>
      <c r="U179" s="283"/>
      <c r="V179" s="159"/>
      <c r="W179" s="134" t="e">
        <f>100+VLOOKUP($D179,Conn_Req!$O$2:$P$3,2)+VLOOKUP(GlobalParameters!$C$12,Conn_Req!$Q$2:$R$4,2)</f>
        <v>#N/A</v>
      </c>
    </row>
    <row r="180" spans="1:23" x14ac:dyDescent="0.25">
      <c r="A180" s="133"/>
      <c r="B180" s="283"/>
      <c r="C180" s="283"/>
      <c r="D180" s="284"/>
      <c r="E180" s="287"/>
      <c r="F180" s="166" t="str">
        <f t="shared" si="9"/>
        <v/>
      </c>
      <c r="G180" s="156" t="str">
        <f>IF($D180="","",VLOOKUP($W180,Conn_Req!$A$2:$J$7,5))</f>
        <v/>
      </c>
      <c r="H180" s="285"/>
      <c r="I180" s="155" t="str">
        <f t="shared" si="10"/>
        <v/>
      </c>
      <c r="J180" s="156" t="str">
        <f>IF($D180="","",VLOOKUP($W180,Conn_Req!$A$2:$J$7,6))</f>
        <v/>
      </c>
      <c r="K180" s="285"/>
      <c r="L180" s="155" t="str">
        <f t="shared" si="11"/>
        <v/>
      </c>
      <c r="M180" s="156" t="str">
        <f>IF($D180="","",VLOOKUP($W180,Conn_Req!$A$2:$J$7,6))</f>
        <v/>
      </c>
      <c r="N180" s="157" t="str">
        <f t="shared" si="12"/>
        <v/>
      </c>
      <c r="O180" s="158" t="str">
        <f>IF(OR($D180="",GlobalParameters!$C$12=""),"",$S180)</f>
        <v/>
      </c>
      <c r="P180" s="159"/>
      <c r="Q180" s="283"/>
      <c r="R180" s="283"/>
      <c r="S180" s="160" t="str">
        <f>IF(OR($D180="",$T180="",GlobalParameters!$C$12=""),"",IF($W180&lt;200,$T180-VLOOKUP($W180,Conn_Req!$A$2:$J$7,10),""))</f>
        <v/>
      </c>
      <c r="T180" s="283"/>
      <c r="U180" s="283"/>
      <c r="V180" s="159"/>
      <c r="W180" s="134" t="e">
        <f>100+VLOOKUP($D180,Conn_Req!$O$2:$P$3,2)+VLOOKUP(GlobalParameters!$C$12,Conn_Req!$Q$2:$R$4,2)</f>
        <v>#N/A</v>
      </c>
    </row>
    <row r="181" spans="1:23" x14ac:dyDescent="0.25">
      <c r="A181" s="133"/>
      <c r="B181" s="283"/>
      <c r="C181" s="283"/>
      <c r="D181" s="284"/>
      <c r="E181" s="287"/>
      <c r="F181" s="166" t="str">
        <f t="shared" si="9"/>
        <v/>
      </c>
      <c r="G181" s="156" t="str">
        <f>IF($D181="","",VLOOKUP($W181,Conn_Req!$A$2:$J$7,5))</f>
        <v/>
      </c>
      <c r="H181" s="285"/>
      <c r="I181" s="155" t="str">
        <f t="shared" si="10"/>
        <v/>
      </c>
      <c r="J181" s="156" t="str">
        <f>IF($D181="","",VLOOKUP($W181,Conn_Req!$A$2:$J$7,6))</f>
        <v/>
      </c>
      <c r="K181" s="285"/>
      <c r="L181" s="155" t="str">
        <f t="shared" si="11"/>
        <v/>
      </c>
      <c r="M181" s="156" t="str">
        <f>IF($D181="","",VLOOKUP($W181,Conn_Req!$A$2:$J$7,6))</f>
        <v/>
      </c>
      <c r="N181" s="157" t="str">
        <f t="shared" si="12"/>
        <v/>
      </c>
      <c r="O181" s="158" t="str">
        <f>IF(OR($D181="",GlobalParameters!$C$12=""),"",$S181)</f>
        <v/>
      </c>
      <c r="P181" s="159"/>
      <c r="Q181" s="283"/>
      <c r="R181" s="283"/>
      <c r="S181" s="160" t="str">
        <f>IF(OR($D181="",$T181="",GlobalParameters!$C$12=""),"",IF($W181&lt;200,$T181-VLOOKUP($W181,Conn_Req!$A$2:$J$7,10),""))</f>
        <v/>
      </c>
      <c r="T181" s="283"/>
      <c r="U181" s="283"/>
      <c r="V181" s="159"/>
      <c r="W181" s="134" t="e">
        <f>100+VLOOKUP($D181,Conn_Req!$O$2:$P$3,2)+VLOOKUP(GlobalParameters!$C$12,Conn_Req!$Q$2:$R$4,2)</f>
        <v>#N/A</v>
      </c>
    </row>
    <row r="182" spans="1:23" x14ac:dyDescent="0.25">
      <c r="A182" s="133"/>
      <c r="B182" s="283"/>
      <c r="C182" s="283"/>
      <c r="D182" s="284"/>
      <c r="E182" s="287"/>
      <c r="F182" s="166" t="str">
        <f t="shared" si="9"/>
        <v/>
      </c>
      <c r="G182" s="156" t="str">
        <f>IF($D182="","",VLOOKUP($W182,Conn_Req!$A$2:$J$7,5))</f>
        <v/>
      </c>
      <c r="H182" s="285"/>
      <c r="I182" s="155" t="str">
        <f t="shared" si="10"/>
        <v/>
      </c>
      <c r="J182" s="156" t="str">
        <f>IF($D182="","",VLOOKUP($W182,Conn_Req!$A$2:$J$7,6))</f>
        <v/>
      </c>
      <c r="K182" s="285"/>
      <c r="L182" s="155" t="str">
        <f t="shared" si="11"/>
        <v/>
      </c>
      <c r="M182" s="156" t="str">
        <f>IF($D182="","",VLOOKUP($W182,Conn_Req!$A$2:$J$7,6))</f>
        <v/>
      </c>
      <c r="N182" s="157" t="str">
        <f t="shared" si="12"/>
        <v/>
      </c>
      <c r="O182" s="158" t="str">
        <f>IF(OR($D182="",GlobalParameters!$C$12=""),"",$S182)</f>
        <v/>
      </c>
      <c r="P182" s="159"/>
      <c r="Q182" s="283"/>
      <c r="R182" s="283"/>
      <c r="S182" s="160" t="str">
        <f>IF(OR($D182="",$T182="",GlobalParameters!$C$12=""),"",IF($W182&lt;200,$T182-VLOOKUP($W182,Conn_Req!$A$2:$J$7,10),""))</f>
        <v/>
      </c>
      <c r="T182" s="283"/>
      <c r="U182" s="283"/>
      <c r="V182" s="159"/>
      <c r="W182" s="134" t="e">
        <f>100+VLOOKUP($D182,Conn_Req!$O$2:$P$3,2)+VLOOKUP(GlobalParameters!$C$12,Conn_Req!$Q$2:$R$4,2)</f>
        <v>#N/A</v>
      </c>
    </row>
    <row r="183" spans="1:23" x14ac:dyDescent="0.25">
      <c r="A183" s="133"/>
      <c r="B183" s="283"/>
      <c r="C183" s="283"/>
      <c r="D183" s="284"/>
      <c r="E183" s="287"/>
      <c r="F183" s="166" t="str">
        <f t="shared" si="9"/>
        <v/>
      </c>
      <c r="G183" s="156" t="str">
        <f>IF($D183="","",VLOOKUP($W183,Conn_Req!$A$2:$J$7,5))</f>
        <v/>
      </c>
      <c r="H183" s="285"/>
      <c r="I183" s="155" t="str">
        <f t="shared" si="10"/>
        <v/>
      </c>
      <c r="J183" s="156" t="str">
        <f>IF($D183="","",VLOOKUP($W183,Conn_Req!$A$2:$J$7,6))</f>
        <v/>
      </c>
      <c r="K183" s="285"/>
      <c r="L183" s="155" t="str">
        <f t="shared" si="11"/>
        <v/>
      </c>
      <c r="M183" s="156" t="str">
        <f>IF($D183="","",VLOOKUP($W183,Conn_Req!$A$2:$J$7,6))</f>
        <v/>
      </c>
      <c r="N183" s="157" t="str">
        <f t="shared" si="12"/>
        <v/>
      </c>
      <c r="O183" s="158" t="str">
        <f>IF(OR($D183="",GlobalParameters!$C$12=""),"",$S183)</f>
        <v/>
      </c>
      <c r="P183" s="159"/>
      <c r="Q183" s="283"/>
      <c r="R183" s="283"/>
      <c r="S183" s="160" t="str">
        <f>IF(OR($D183="",$T183="",GlobalParameters!$C$12=""),"",IF($W183&lt;200,$T183-VLOOKUP($W183,Conn_Req!$A$2:$J$7,10),""))</f>
        <v/>
      </c>
      <c r="T183" s="283"/>
      <c r="U183" s="283"/>
      <c r="V183" s="159"/>
      <c r="W183" s="134" t="e">
        <f>100+VLOOKUP($D183,Conn_Req!$O$2:$P$3,2)+VLOOKUP(GlobalParameters!$C$12,Conn_Req!$Q$2:$R$4,2)</f>
        <v>#N/A</v>
      </c>
    </row>
    <row r="184" spans="1:23" x14ac:dyDescent="0.25">
      <c r="A184" s="133"/>
      <c r="B184" s="283"/>
      <c r="C184" s="283"/>
      <c r="D184" s="284"/>
      <c r="E184" s="287"/>
      <c r="F184" s="166" t="str">
        <f t="shared" si="9"/>
        <v/>
      </c>
      <c r="G184" s="156" t="str">
        <f>IF($D184="","",VLOOKUP($W184,Conn_Req!$A$2:$J$7,5))</f>
        <v/>
      </c>
      <c r="H184" s="285"/>
      <c r="I184" s="155" t="str">
        <f t="shared" si="10"/>
        <v/>
      </c>
      <c r="J184" s="156" t="str">
        <f>IF($D184="","",VLOOKUP($W184,Conn_Req!$A$2:$J$7,6))</f>
        <v/>
      </c>
      <c r="K184" s="285"/>
      <c r="L184" s="155" t="str">
        <f t="shared" si="11"/>
        <v/>
      </c>
      <c r="M184" s="156" t="str">
        <f>IF($D184="","",VLOOKUP($W184,Conn_Req!$A$2:$J$7,6))</f>
        <v/>
      </c>
      <c r="N184" s="157" t="str">
        <f t="shared" si="12"/>
        <v/>
      </c>
      <c r="O184" s="158" t="str">
        <f>IF(OR($D184="",GlobalParameters!$C$12=""),"",$S184)</f>
        <v/>
      </c>
      <c r="P184" s="159"/>
      <c r="Q184" s="283"/>
      <c r="R184" s="283"/>
      <c r="S184" s="160" t="str">
        <f>IF(OR($D184="",$T184="",GlobalParameters!$C$12=""),"",IF($W184&lt;200,$T184-VLOOKUP($W184,Conn_Req!$A$2:$J$7,10),""))</f>
        <v/>
      </c>
      <c r="T184" s="283"/>
      <c r="U184" s="283"/>
      <c r="V184" s="159"/>
      <c r="W184" s="134" t="e">
        <f>100+VLOOKUP($D184,Conn_Req!$O$2:$P$3,2)+VLOOKUP(GlobalParameters!$C$12,Conn_Req!$Q$2:$R$4,2)</f>
        <v>#N/A</v>
      </c>
    </row>
    <row r="185" spans="1:23" x14ac:dyDescent="0.25">
      <c r="A185" s="133"/>
      <c r="B185" s="283"/>
      <c r="C185" s="283"/>
      <c r="D185" s="284"/>
      <c r="E185" s="287"/>
      <c r="F185" s="166" t="str">
        <f t="shared" si="9"/>
        <v/>
      </c>
      <c r="G185" s="156" t="str">
        <f>IF($D185="","",VLOOKUP($W185,Conn_Req!$A$2:$J$7,5))</f>
        <v/>
      </c>
      <c r="H185" s="285"/>
      <c r="I185" s="155" t="str">
        <f t="shared" si="10"/>
        <v/>
      </c>
      <c r="J185" s="156" t="str">
        <f>IF($D185="","",VLOOKUP($W185,Conn_Req!$A$2:$J$7,6))</f>
        <v/>
      </c>
      <c r="K185" s="285"/>
      <c r="L185" s="155" t="str">
        <f t="shared" si="11"/>
        <v/>
      </c>
      <c r="M185" s="156" t="str">
        <f>IF($D185="","",VLOOKUP($W185,Conn_Req!$A$2:$J$7,6))</f>
        <v/>
      </c>
      <c r="N185" s="157" t="str">
        <f t="shared" si="12"/>
        <v/>
      </c>
      <c r="O185" s="158" t="str">
        <f>IF(OR($D185="",GlobalParameters!$C$12=""),"",$S185)</f>
        <v/>
      </c>
      <c r="P185" s="159"/>
      <c r="Q185" s="283"/>
      <c r="R185" s="283"/>
      <c r="S185" s="160" t="str">
        <f>IF(OR($D185="",$T185="",GlobalParameters!$C$12=""),"",IF($W185&lt;200,$T185-VLOOKUP($W185,Conn_Req!$A$2:$J$7,10),""))</f>
        <v/>
      </c>
      <c r="T185" s="283"/>
      <c r="U185" s="283"/>
      <c r="V185" s="159"/>
      <c r="W185" s="134" t="e">
        <f>100+VLOOKUP($D185,Conn_Req!$O$2:$P$3,2)+VLOOKUP(GlobalParameters!$C$12,Conn_Req!$Q$2:$R$4,2)</f>
        <v>#N/A</v>
      </c>
    </row>
    <row r="186" spans="1:23" x14ac:dyDescent="0.25">
      <c r="A186" s="133"/>
      <c r="B186" s="283"/>
      <c r="C186" s="283"/>
      <c r="D186" s="284"/>
      <c r="E186" s="287"/>
      <c r="F186" s="166" t="str">
        <f t="shared" si="9"/>
        <v/>
      </c>
      <c r="G186" s="156" t="str">
        <f>IF($D186="","",VLOOKUP($W186,Conn_Req!$A$2:$J$7,5))</f>
        <v/>
      </c>
      <c r="H186" s="285"/>
      <c r="I186" s="155" t="str">
        <f t="shared" si="10"/>
        <v/>
      </c>
      <c r="J186" s="156" t="str">
        <f>IF($D186="","",VLOOKUP($W186,Conn_Req!$A$2:$J$7,6))</f>
        <v/>
      </c>
      <c r="K186" s="285"/>
      <c r="L186" s="155" t="str">
        <f t="shared" si="11"/>
        <v/>
      </c>
      <c r="M186" s="156" t="str">
        <f>IF($D186="","",VLOOKUP($W186,Conn_Req!$A$2:$J$7,6))</f>
        <v/>
      </c>
      <c r="N186" s="157" t="str">
        <f t="shared" si="12"/>
        <v/>
      </c>
      <c r="O186" s="158" t="str">
        <f>IF(OR($D186="",GlobalParameters!$C$12=""),"",$S186)</f>
        <v/>
      </c>
      <c r="P186" s="159"/>
      <c r="Q186" s="283"/>
      <c r="R186" s="283"/>
      <c r="S186" s="160" t="str">
        <f>IF(OR($D186="",$T186="",GlobalParameters!$C$12=""),"",IF($W186&lt;200,$T186-VLOOKUP($W186,Conn_Req!$A$2:$J$7,10),""))</f>
        <v/>
      </c>
      <c r="T186" s="283"/>
      <c r="U186" s="283"/>
      <c r="V186" s="159"/>
      <c r="W186" s="134" t="e">
        <f>100+VLOOKUP($D186,Conn_Req!$O$2:$P$3,2)+VLOOKUP(GlobalParameters!$C$12,Conn_Req!$Q$2:$R$4,2)</f>
        <v>#N/A</v>
      </c>
    </row>
    <row r="187" spans="1:23" x14ac:dyDescent="0.25">
      <c r="A187" s="133"/>
      <c r="B187" s="283"/>
      <c r="C187" s="283"/>
      <c r="D187" s="284"/>
      <c r="E187" s="287"/>
      <c r="F187" s="166" t="str">
        <f t="shared" si="9"/>
        <v/>
      </c>
      <c r="G187" s="156" t="str">
        <f>IF($D187="","",VLOOKUP($W187,Conn_Req!$A$2:$J$7,5))</f>
        <v/>
      </c>
      <c r="H187" s="285"/>
      <c r="I187" s="155" t="str">
        <f t="shared" si="10"/>
        <v/>
      </c>
      <c r="J187" s="156" t="str">
        <f>IF($D187="","",VLOOKUP($W187,Conn_Req!$A$2:$J$7,6))</f>
        <v/>
      </c>
      <c r="K187" s="285"/>
      <c r="L187" s="155" t="str">
        <f t="shared" si="11"/>
        <v/>
      </c>
      <c r="M187" s="156" t="str">
        <f>IF($D187="","",VLOOKUP($W187,Conn_Req!$A$2:$J$7,6))</f>
        <v/>
      </c>
      <c r="N187" s="157" t="str">
        <f t="shared" si="12"/>
        <v/>
      </c>
      <c r="O187" s="158" t="str">
        <f>IF(OR($D187="",GlobalParameters!$C$12=""),"",$S187)</f>
        <v/>
      </c>
      <c r="P187" s="159"/>
      <c r="Q187" s="283"/>
      <c r="R187" s="283"/>
      <c r="S187" s="160" t="str">
        <f>IF(OR($D187="",$T187="",GlobalParameters!$C$12=""),"",IF($W187&lt;200,$T187-VLOOKUP($W187,Conn_Req!$A$2:$J$7,10),""))</f>
        <v/>
      </c>
      <c r="T187" s="283"/>
      <c r="U187" s="283"/>
      <c r="V187" s="159"/>
      <c r="W187" s="134" t="e">
        <f>100+VLOOKUP($D187,Conn_Req!$O$2:$P$3,2)+VLOOKUP(GlobalParameters!$C$12,Conn_Req!$Q$2:$R$4,2)</f>
        <v>#N/A</v>
      </c>
    </row>
    <row r="188" spans="1:23" x14ac:dyDescent="0.25">
      <c r="A188" s="133"/>
      <c r="B188" s="283"/>
      <c r="C188" s="283"/>
      <c r="D188" s="284"/>
      <c r="E188" s="287"/>
      <c r="F188" s="166" t="str">
        <f t="shared" si="9"/>
        <v/>
      </c>
      <c r="G188" s="156" t="str">
        <f>IF($D188="","",VLOOKUP($W188,Conn_Req!$A$2:$J$7,5))</f>
        <v/>
      </c>
      <c r="H188" s="285"/>
      <c r="I188" s="155" t="str">
        <f t="shared" si="10"/>
        <v/>
      </c>
      <c r="J188" s="156" t="str">
        <f>IF($D188="","",VLOOKUP($W188,Conn_Req!$A$2:$J$7,6))</f>
        <v/>
      </c>
      <c r="K188" s="285"/>
      <c r="L188" s="155" t="str">
        <f t="shared" si="11"/>
        <v/>
      </c>
      <c r="M188" s="156" t="str">
        <f>IF($D188="","",VLOOKUP($W188,Conn_Req!$A$2:$J$7,6))</f>
        <v/>
      </c>
      <c r="N188" s="157" t="str">
        <f t="shared" si="12"/>
        <v/>
      </c>
      <c r="O188" s="158" t="str">
        <f>IF(OR($D188="",GlobalParameters!$C$12=""),"",$S188)</f>
        <v/>
      </c>
      <c r="P188" s="159"/>
      <c r="Q188" s="283"/>
      <c r="R188" s="283"/>
      <c r="S188" s="160" t="str">
        <f>IF(OR($D188="",$T188="",GlobalParameters!$C$12=""),"",IF($W188&lt;200,$T188-VLOOKUP($W188,Conn_Req!$A$2:$J$7,10),""))</f>
        <v/>
      </c>
      <c r="T188" s="283"/>
      <c r="U188" s="283"/>
      <c r="V188" s="159"/>
      <c r="W188" s="134" t="e">
        <f>100+VLOOKUP($D188,Conn_Req!$O$2:$P$3,2)+VLOOKUP(GlobalParameters!$C$12,Conn_Req!$Q$2:$R$4,2)</f>
        <v>#N/A</v>
      </c>
    </row>
    <row r="189" spans="1:23" x14ac:dyDescent="0.25">
      <c r="A189" s="133"/>
      <c r="B189" s="283"/>
      <c r="C189" s="283"/>
      <c r="D189" s="284"/>
      <c r="E189" s="287"/>
      <c r="F189" s="166" t="str">
        <f t="shared" si="9"/>
        <v/>
      </c>
      <c r="G189" s="156" t="str">
        <f>IF($D189="","",VLOOKUP($W189,Conn_Req!$A$2:$J$7,5))</f>
        <v/>
      </c>
      <c r="H189" s="285"/>
      <c r="I189" s="155" t="str">
        <f t="shared" si="10"/>
        <v/>
      </c>
      <c r="J189" s="156" t="str">
        <f>IF($D189="","",VLOOKUP($W189,Conn_Req!$A$2:$J$7,6))</f>
        <v/>
      </c>
      <c r="K189" s="285"/>
      <c r="L189" s="155" t="str">
        <f t="shared" si="11"/>
        <v/>
      </c>
      <c r="M189" s="156" t="str">
        <f>IF($D189="","",VLOOKUP($W189,Conn_Req!$A$2:$J$7,6))</f>
        <v/>
      </c>
      <c r="N189" s="157" t="str">
        <f t="shared" si="12"/>
        <v/>
      </c>
      <c r="O189" s="158" t="str">
        <f>IF(OR($D189="",GlobalParameters!$C$12=""),"",$S189)</f>
        <v/>
      </c>
      <c r="P189" s="159"/>
      <c r="Q189" s="283"/>
      <c r="R189" s="283"/>
      <c r="S189" s="160" t="str">
        <f>IF(OR($D189="",$T189="",GlobalParameters!$C$12=""),"",IF($W189&lt;200,$T189-VLOOKUP($W189,Conn_Req!$A$2:$J$7,10),""))</f>
        <v/>
      </c>
      <c r="T189" s="283"/>
      <c r="U189" s="283"/>
      <c r="V189" s="159"/>
      <c r="W189" s="134" t="e">
        <f>100+VLOOKUP($D189,Conn_Req!$O$2:$P$3,2)+VLOOKUP(GlobalParameters!$C$12,Conn_Req!$Q$2:$R$4,2)</f>
        <v>#N/A</v>
      </c>
    </row>
    <row r="190" spans="1:23" x14ac:dyDescent="0.25">
      <c r="A190" s="133"/>
      <c r="B190" s="283"/>
      <c r="C190" s="283"/>
      <c r="D190" s="284"/>
      <c r="E190" s="287"/>
      <c r="F190" s="166" t="str">
        <f t="shared" si="9"/>
        <v/>
      </c>
      <c r="G190" s="156" t="str">
        <f>IF($D190="","",VLOOKUP($W190,Conn_Req!$A$2:$J$7,5))</f>
        <v/>
      </c>
      <c r="H190" s="285"/>
      <c r="I190" s="155" t="str">
        <f t="shared" si="10"/>
        <v/>
      </c>
      <c r="J190" s="156" t="str">
        <f>IF($D190="","",VLOOKUP($W190,Conn_Req!$A$2:$J$7,6))</f>
        <v/>
      </c>
      <c r="K190" s="285"/>
      <c r="L190" s="155" t="str">
        <f t="shared" si="11"/>
        <v/>
      </c>
      <c r="M190" s="156" t="str">
        <f>IF($D190="","",VLOOKUP($W190,Conn_Req!$A$2:$J$7,6))</f>
        <v/>
      </c>
      <c r="N190" s="157" t="str">
        <f t="shared" si="12"/>
        <v/>
      </c>
      <c r="O190" s="158" t="str">
        <f>IF(OR($D190="",GlobalParameters!$C$12=""),"",$S190)</f>
        <v/>
      </c>
      <c r="P190" s="159"/>
      <c r="Q190" s="283"/>
      <c r="R190" s="283"/>
      <c r="S190" s="160" t="str">
        <f>IF(OR($D190="",$T190="",GlobalParameters!$C$12=""),"",IF($W190&lt;200,$T190-VLOOKUP($W190,Conn_Req!$A$2:$J$7,10),""))</f>
        <v/>
      </c>
      <c r="T190" s="283"/>
      <c r="U190" s="283"/>
      <c r="V190" s="159"/>
      <c r="W190" s="134" t="e">
        <f>100+VLOOKUP($D190,Conn_Req!$O$2:$P$3,2)+VLOOKUP(GlobalParameters!$C$12,Conn_Req!$Q$2:$R$4,2)</f>
        <v>#N/A</v>
      </c>
    </row>
    <row r="191" spans="1:23" x14ac:dyDescent="0.25">
      <c r="A191" s="133"/>
      <c r="B191" s="283"/>
      <c r="C191" s="283"/>
      <c r="D191" s="284"/>
      <c r="E191" s="287"/>
      <c r="F191" s="166" t="str">
        <f t="shared" si="9"/>
        <v/>
      </c>
      <c r="G191" s="156" t="str">
        <f>IF($D191="","",VLOOKUP($W191,Conn_Req!$A$2:$J$7,5))</f>
        <v/>
      </c>
      <c r="H191" s="285"/>
      <c r="I191" s="155" t="str">
        <f t="shared" si="10"/>
        <v/>
      </c>
      <c r="J191" s="156" t="str">
        <f>IF($D191="","",VLOOKUP($W191,Conn_Req!$A$2:$J$7,6))</f>
        <v/>
      </c>
      <c r="K191" s="285"/>
      <c r="L191" s="155" t="str">
        <f t="shared" si="11"/>
        <v/>
      </c>
      <c r="M191" s="156" t="str">
        <f>IF($D191="","",VLOOKUP($W191,Conn_Req!$A$2:$J$7,6))</f>
        <v/>
      </c>
      <c r="N191" s="157" t="str">
        <f t="shared" si="12"/>
        <v/>
      </c>
      <c r="O191" s="158" t="str">
        <f>IF(OR($D191="",GlobalParameters!$C$12=""),"",$S191)</f>
        <v/>
      </c>
      <c r="P191" s="159"/>
      <c r="Q191" s="283"/>
      <c r="R191" s="283"/>
      <c r="S191" s="160" t="str">
        <f>IF(OR($D191="",$T191="",GlobalParameters!$C$12=""),"",IF($W191&lt;200,$T191-VLOOKUP($W191,Conn_Req!$A$2:$J$7,10),""))</f>
        <v/>
      </c>
      <c r="T191" s="283"/>
      <c r="U191" s="283"/>
      <c r="V191" s="159"/>
      <c r="W191" s="134" t="e">
        <f>100+VLOOKUP($D191,Conn_Req!$O$2:$P$3,2)+VLOOKUP(GlobalParameters!$C$12,Conn_Req!$Q$2:$R$4,2)</f>
        <v>#N/A</v>
      </c>
    </row>
    <row r="192" spans="1:23" x14ac:dyDescent="0.25">
      <c r="A192" s="133"/>
      <c r="B192" s="283"/>
      <c r="C192" s="283"/>
      <c r="D192" s="284"/>
      <c r="E192" s="287"/>
      <c r="F192" s="166" t="str">
        <f t="shared" si="9"/>
        <v/>
      </c>
      <c r="G192" s="156" t="str">
        <f>IF($D192="","",VLOOKUP($W192,Conn_Req!$A$2:$J$7,5))</f>
        <v/>
      </c>
      <c r="H192" s="285"/>
      <c r="I192" s="155" t="str">
        <f t="shared" si="10"/>
        <v/>
      </c>
      <c r="J192" s="156" t="str">
        <f>IF($D192="","",VLOOKUP($W192,Conn_Req!$A$2:$J$7,6))</f>
        <v/>
      </c>
      <c r="K192" s="285"/>
      <c r="L192" s="155" t="str">
        <f t="shared" si="11"/>
        <v/>
      </c>
      <c r="M192" s="156" t="str">
        <f>IF($D192="","",VLOOKUP($W192,Conn_Req!$A$2:$J$7,6))</f>
        <v/>
      </c>
      <c r="N192" s="157" t="str">
        <f t="shared" si="12"/>
        <v/>
      </c>
      <c r="O192" s="158" t="str">
        <f>IF(OR($D192="",GlobalParameters!$C$12=""),"",$S192)</f>
        <v/>
      </c>
      <c r="P192" s="159"/>
      <c r="Q192" s="283"/>
      <c r="R192" s="283"/>
      <c r="S192" s="160" t="str">
        <f>IF(OR($D192="",$T192="",GlobalParameters!$C$12=""),"",IF($W192&lt;200,$T192-VLOOKUP($W192,Conn_Req!$A$2:$J$7,10),""))</f>
        <v/>
      </c>
      <c r="T192" s="283"/>
      <c r="U192" s="283"/>
      <c r="V192" s="159"/>
      <c r="W192" s="134" t="e">
        <f>100+VLOOKUP($D192,Conn_Req!$O$2:$P$3,2)+VLOOKUP(GlobalParameters!$C$12,Conn_Req!$Q$2:$R$4,2)</f>
        <v>#N/A</v>
      </c>
    </row>
    <row r="193" spans="1:23" x14ac:dyDescent="0.25">
      <c r="A193" s="133"/>
      <c r="B193" s="283"/>
      <c r="C193" s="283"/>
      <c r="D193" s="284"/>
      <c r="E193" s="287"/>
      <c r="F193" s="166" t="str">
        <f t="shared" si="9"/>
        <v/>
      </c>
      <c r="G193" s="156" t="str">
        <f>IF($D193="","",VLOOKUP($W193,Conn_Req!$A$2:$J$7,5))</f>
        <v/>
      </c>
      <c r="H193" s="285"/>
      <c r="I193" s="155" t="str">
        <f t="shared" si="10"/>
        <v/>
      </c>
      <c r="J193" s="156" t="str">
        <f>IF($D193="","",VLOOKUP($W193,Conn_Req!$A$2:$J$7,6))</f>
        <v/>
      </c>
      <c r="K193" s="285"/>
      <c r="L193" s="155" t="str">
        <f t="shared" si="11"/>
        <v/>
      </c>
      <c r="M193" s="156" t="str">
        <f>IF($D193="","",VLOOKUP($W193,Conn_Req!$A$2:$J$7,6))</f>
        <v/>
      </c>
      <c r="N193" s="157" t="str">
        <f t="shared" si="12"/>
        <v/>
      </c>
      <c r="O193" s="158" t="str">
        <f>IF(OR($D193="",GlobalParameters!$C$12=""),"",$S193)</f>
        <v/>
      </c>
      <c r="P193" s="159"/>
      <c r="Q193" s="283"/>
      <c r="R193" s="283"/>
      <c r="S193" s="160" t="str">
        <f>IF(OR($D193="",$T193="",GlobalParameters!$C$12=""),"",IF($W193&lt;200,$T193-VLOOKUP($W193,Conn_Req!$A$2:$J$7,10),""))</f>
        <v/>
      </c>
      <c r="T193" s="283"/>
      <c r="U193" s="283"/>
      <c r="V193" s="159"/>
      <c r="W193" s="134" t="e">
        <f>100+VLOOKUP($D193,Conn_Req!$O$2:$P$3,2)+VLOOKUP(GlobalParameters!$C$12,Conn_Req!$Q$2:$R$4,2)</f>
        <v>#N/A</v>
      </c>
    </row>
    <row r="194" spans="1:23" x14ac:dyDescent="0.25">
      <c r="A194" s="133"/>
      <c r="B194" s="283"/>
      <c r="C194" s="283"/>
      <c r="D194" s="284"/>
      <c r="E194" s="287"/>
      <c r="F194" s="166" t="str">
        <f t="shared" si="9"/>
        <v/>
      </c>
      <c r="G194" s="156" t="str">
        <f>IF($D194="","",VLOOKUP($W194,Conn_Req!$A$2:$J$7,5))</f>
        <v/>
      </c>
      <c r="H194" s="285"/>
      <c r="I194" s="155" t="str">
        <f t="shared" si="10"/>
        <v/>
      </c>
      <c r="J194" s="156" t="str">
        <f>IF($D194="","",VLOOKUP($W194,Conn_Req!$A$2:$J$7,6))</f>
        <v/>
      </c>
      <c r="K194" s="285"/>
      <c r="L194" s="155" t="str">
        <f t="shared" si="11"/>
        <v/>
      </c>
      <c r="M194" s="156" t="str">
        <f>IF($D194="","",VLOOKUP($W194,Conn_Req!$A$2:$J$7,6))</f>
        <v/>
      </c>
      <c r="N194" s="157" t="str">
        <f t="shared" si="12"/>
        <v/>
      </c>
      <c r="O194" s="158" t="str">
        <f>IF(OR($D194="",GlobalParameters!$C$12=""),"",$S194)</f>
        <v/>
      </c>
      <c r="P194" s="159"/>
      <c r="Q194" s="283"/>
      <c r="R194" s="283"/>
      <c r="S194" s="160" t="str">
        <f>IF(OR($D194="",$T194="",GlobalParameters!$C$12=""),"",IF($W194&lt;200,$T194-VLOOKUP($W194,Conn_Req!$A$2:$J$7,10),""))</f>
        <v/>
      </c>
      <c r="T194" s="283"/>
      <c r="U194" s="283"/>
      <c r="V194" s="159"/>
      <c r="W194" s="134" t="e">
        <f>100+VLOOKUP($D194,Conn_Req!$O$2:$P$3,2)+VLOOKUP(GlobalParameters!$C$12,Conn_Req!$Q$2:$R$4,2)</f>
        <v>#N/A</v>
      </c>
    </row>
    <row r="195" spans="1:23" x14ac:dyDescent="0.25">
      <c r="A195" s="133"/>
      <c r="B195" s="283"/>
      <c r="C195" s="283"/>
      <c r="D195" s="284"/>
      <c r="E195" s="287"/>
      <c r="F195" s="166" t="str">
        <f t="shared" si="9"/>
        <v/>
      </c>
      <c r="G195" s="156" t="str">
        <f>IF($D195="","",VLOOKUP($W195,Conn_Req!$A$2:$J$7,5))</f>
        <v/>
      </c>
      <c r="H195" s="285"/>
      <c r="I195" s="155" t="str">
        <f t="shared" si="10"/>
        <v/>
      </c>
      <c r="J195" s="156" t="str">
        <f>IF($D195="","",VLOOKUP($W195,Conn_Req!$A$2:$J$7,6))</f>
        <v/>
      </c>
      <c r="K195" s="285"/>
      <c r="L195" s="155" t="str">
        <f t="shared" si="11"/>
        <v/>
      </c>
      <c r="M195" s="156" t="str">
        <f>IF($D195="","",VLOOKUP($W195,Conn_Req!$A$2:$J$7,6))</f>
        <v/>
      </c>
      <c r="N195" s="157" t="str">
        <f t="shared" si="12"/>
        <v/>
      </c>
      <c r="O195" s="158" t="str">
        <f>IF(OR($D195="",GlobalParameters!$C$12=""),"",$S195)</f>
        <v/>
      </c>
      <c r="P195" s="159"/>
      <c r="Q195" s="283"/>
      <c r="R195" s="283"/>
      <c r="S195" s="160" t="str">
        <f>IF(OR($D195="",$T195="",GlobalParameters!$C$12=""),"",IF($W195&lt;200,$T195-VLOOKUP($W195,Conn_Req!$A$2:$J$7,10),""))</f>
        <v/>
      </c>
      <c r="T195" s="283"/>
      <c r="U195" s="283"/>
      <c r="V195" s="159"/>
      <c r="W195" s="134" t="e">
        <f>100+VLOOKUP($D195,Conn_Req!$O$2:$P$3,2)+VLOOKUP(GlobalParameters!$C$12,Conn_Req!$Q$2:$R$4,2)</f>
        <v>#N/A</v>
      </c>
    </row>
    <row r="196" spans="1:23" x14ac:dyDescent="0.25">
      <c r="A196" s="133"/>
      <c r="B196" s="283"/>
      <c r="C196" s="283"/>
      <c r="D196" s="284"/>
      <c r="E196" s="287"/>
      <c r="F196" s="166" t="str">
        <f t="shared" si="9"/>
        <v/>
      </c>
      <c r="G196" s="156" t="str">
        <f>IF($D196="","",VLOOKUP($W196,Conn_Req!$A$2:$J$7,5))</f>
        <v/>
      </c>
      <c r="H196" s="285"/>
      <c r="I196" s="155" t="str">
        <f t="shared" si="10"/>
        <v/>
      </c>
      <c r="J196" s="156" t="str">
        <f>IF($D196="","",VLOOKUP($W196,Conn_Req!$A$2:$J$7,6))</f>
        <v/>
      </c>
      <c r="K196" s="285"/>
      <c r="L196" s="155" t="str">
        <f t="shared" si="11"/>
        <v/>
      </c>
      <c r="M196" s="156" t="str">
        <f>IF($D196="","",VLOOKUP($W196,Conn_Req!$A$2:$J$7,6))</f>
        <v/>
      </c>
      <c r="N196" s="157" t="str">
        <f t="shared" si="12"/>
        <v/>
      </c>
      <c r="O196" s="158" t="str">
        <f>IF(OR($D196="",GlobalParameters!$C$12=""),"",$S196)</f>
        <v/>
      </c>
      <c r="P196" s="159"/>
      <c r="Q196" s="283"/>
      <c r="R196" s="283"/>
      <c r="S196" s="160" t="str">
        <f>IF(OR($D196="",$T196="",GlobalParameters!$C$12=""),"",IF($W196&lt;200,$T196-VLOOKUP($W196,Conn_Req!$A$2:$J$7,10),""))</f>
        <v/>
      </c>
      <c r="T196" s="283"/>
      <c r="U196" s="283"/>
      <c r="V196" s="159"/>
      <c r="W196" s="134" t="e">
        <f>100+VLOOKUP($D196,Conn_Req!$O$2:$P$3,2)+VLOOKUP(GlobalParameters!$C$12,Conn_Req!$Q$2:$R$4,2)</f>
        <v>#N/A</v>
      </c>
    </row>
    <row r="197" spans="1:23" x14ac:dyDescent="0.25">
      <c r="A197" s="133"/>
      <c r="B197" s="283"/>
      <c r="C197" s="283"/>
      <c r="D197" s="284"/>
      <c r="E197" s="287"/>
      <c r="F197" s="166" t="str">
        <f t="shared" si="9"/>
        <v/>
      </c>
      <c r="G197" s="156" t="str">
        <f>IF($D197="","",VLOOKUP($W197,Conn_Req!$A$2:$J$7,5))</f>
        <v/>
      </c>
      <c r="H197" s="285"/>
      <c r="I197" s="155" t="str">
        <f t="shared" si="10"/>
        <v/>
      </c>
      <c r="J197" s="156" t="str">
        <f>IF($D197="","",VLOOKUP($W197,Conn_Req!$A$2:$J$7,6))</f>
        <v/>
      </c>
      <c r="K197" s="285"/>
      <c r="L197" s="155" t="str">
        <f t="shared" si="11"/>
        <v/>
      </c>
      <c r="M197" s="156" t="str">
        <f>IF($D197="","",VLOOKUP($W197,Conn_Req!$A$2:$J$7,6))</f>
        <v/>
      </c>
      <c r="N197" s="157" t="str">
        <f t="shared" si="12"/>
        <v/>
      </c>
      <c r="O197" s="158" t="str">
        <f>IF(OR($D197="",GlobalParameters!$C$12=""),"",$S197)</f>
        <v/>
      </c>
      <c r="P197" s="159"/>
      <c r="Q197" s="283"/>
      <c r="R197" s="283"/>
      <c r="S197" s="160" t="str">
        <f>IF(OR($D197="",$T197="",GlobalParameters!$C$12=""),"",IF($W197&lt;200,$T197-VLOOKUP($W197,Conn_Req!$A$2:$J$7,10),""))</f>
        <v/>
      </c>
      <c r="T197" s="283"/>
      <c r="U197" s="283"/>
      <c r="V197" s="159"/>
      <c r="W197" s="134" t="e">
        <f>100+VLOOKUP($D197,Conn_Req!$O$2:$P$3,2)+VLOOKUP(GlobalParameters!$C$12,Conn_Req!$Q$2:$R$4,2)</f>
        <v>#N/A</v>
      </c>
    </row>
    <row r="198" spans="1:23" x14ac:dyDescent="0.25">
      <c r="A198" s="133"/>
      <c r="B198" s="283"/>
      <c r="C198" s="283"/>
      <c r="D198" s="284"/>
      <c r="E198" s="287"/>
      <c r="F198" s="166" t="str">
        <f t="shared" si="9"/>
        <v/>
      </c>
      <c r="G198" s="156" t="str">
        <f>IF($D198="","",VLOOKUP($W198,Conn_Req!$A$2:$J$7,5))</f>
        <v/>
      </c>
      <c r="H198" s="285"/>
      <c r="I198" s="155" t="str">
        <f t="shared" si="10"/>
        <v/>
      </c>
      <c r="J198" s="156" t="str">
        <f>IF($D198="","",VLOOKUP($W198,Conn_Req!$A$2:$J$7,6))</f>
        <v/>
      </c>
      <c r="K198" s="285"/>
      <c r="L198" s="155" t="str">
        <f t="shared" si="11"/>
        <v/>
      </c>
      <c r="M198" s="156" t="str">
        <f>IF($D198="","",VLOOKUP($W198,Conn_Req!$A$2:$J$7,6))</f>
        <v/>
      </c>
      <c r="N198" s="157" t="str">
        <f t="shared" si="12"/>
        <v/>
      </c>
      <c r="O198" s="158" t="str">
        <f>IF(OR($D198="",GlobalParameters!$C$12=""),"",$S198)</f>
        <v/>
      </c>
      <c r="P198" s="159"/>
      <c r="Q198" s="283"/>
      <c r="R198" s="283"/>
      <c r="S198" s="160" t="str">
        <f>IF(OR($D198="",$T198="",GlobalParameters!$C$12=""),"",IF($W198&lt;200,$T198-VLOOKUP($W198,Conn_Req!$A$2:$J$7,10),""))</f>
        <v/>
      </c>
      <c r="T198" s="283"/>
      <c r="U198" s="283"/>
      <c r="V198" s="159"/>
      <c r="W198" s="134" t="e">
        <f>100+VLOOKUP($D198,Conn_Req!$O$2:$P$3,2)+VLOOKUP(GlobalParameters!$C$12,Conn_Req!$Q$2:$R$4,2)</f>
        <v>#N/A</v>
      </c>
    </row>
    <row r="199" spans="1:23" x14ac:dyDescent="0.25">
      <c r="A199" s="133"/>
      <c r="B199" s="283"/>
      <c r="C199" s="283"/>
      <c r="D199" s="284"/>
      <c r="E199" s="287"/>
      <c r="F199" s="166" t="str">
        <f t="shared" si="9"/>
        <v/>
      </c>
      <c r="G199" s="156" t="str">
        <f>IF($D199="","",VLOOKUP($W199,Conn_Req!$A$2:$J$7,5))</f>
        <v/>
      </c>
      <c r="H199" s="285"/>
      <c r="I199" s="155" t="str">
        <f t="shared" si="10"/>
        <v/>
      </c>
      <c r="J199" s="156" t="str">
        <f>IF($D199="","",VLOOKUP($W199,Conn_Req!$A$2:$J$7,6))</f>
        <v/>
      </c>
      <c r="K199" s="285"/>
      <c r="L199" s="155" t="str">
        <f t="shared" si="11"/>
        <v/>
      </c>
      <c r="M199" s="156" t="str">
        <f>IF($D199="","",VLOOKUP($W199,Conn_Req!$A$2:$J$7,6))</f>
        <v/>
      </c>
      <c r="N199" s="157" t="str">
        <f t="shared" si="12"/>
        <v/>
      </c>
      <c r="O199" s="158" t="str">
        <f>IF(OR($D199="",GlobalParameters!$C$12=""),"",$S199)</f>
        <v/>
      </c>
      <c r="P199" s="159"/>
      <c r="Q199" s="283"/>
      <c r="R199" s="283"/>
      <c r="S199" s="160" t="str">
        <f>IF(OR($D199="",$T199="",GlobalParameters!$C$12=""),"",IF($W199&lt;200,$T199-VLOOKUP($W199,Conn_Req!$A$2:$J$7,10),""))</f>
        <v/>
      </c>
      <c r="T199" s="283"/>
      <c r="U199" s="283"/>
      <c r="V199" s="159"/>
      <c r="W199" s="134" t="e">
        <f>100+VLOOKUP($D199,Conn_Req!$O$2:$P$3,2)+VLOOKUP(GlobalParameters!$C$12,Conn_Req!$Q$2:$R$4,2)</f>
        <v>#N/A</v>
      </c>
    </row>
    <row r="200" spans="1:23" x14ac:dyDescent="0.25">
      <c r="A200" s="133"/>
      <c r="B200" s="283"/>
      <c r="C200" s="283"/>
      <c r="D200" s="284"/>
      <c r="E200" s="287"/>
      <c r="F200" s="166" t="str">
        <f t="shared" si="9"/>
        <v/>
      </c>
      <c r="G200" s="156" t="str">
        <f>IF($D200="","",VLOOKUP($W200,Conn_Req!$A$2:$J$7,5))</f>
        <v/>
      </c>
      <c r="H200" s="285"/>
      <c r="I200" s="155" t="str">
        <f t="shared" si="10"/>
        <v/>
      </c>
      <c r="J200" s="156" t="str">
        <f>IF($D200="","",VLOOKUP($W200,Conn_Req!$A$2:$J$7,6))</f>
        <v/>
      </c>
      <c r="K200" s="285"/>
      <c r="L200" s="155" t="str">
        <f t="shared" si="11"/>
        <v/>
      </c>
      <c r="M200" s="156" t="str">
        <f>IF($D200="","",VLOOKUP($W200,Conn_Req!$A$2:$J$7,6))</f>
        <v/>
      </c>
      <c r="N200" s="157" t="str">
        <f t="shared" si="12"/>
        <v/>
      </c>
      <c r="O200" s="158" t="str">
        <f>IF(OR($D200="",GlobalParameters!$C$12=""),"",$S200)</f>
        <v/>
      </c>
      <c r="P200" s="159"/>
      <c r="Q200" s="283"/>
      <c r="R200" s="283"/>
      <c r="S200" s="160" t="str">
        <f>IF(OR($D200="",$T200="",GlobalParameters!$C$12=""),"",IF($W200&lt;200,$T200-VLOOKUP($W200,Conn_Req!$A$2:$J$7,10),""))</f>
        <v/>
      </c>
      <c r="T200" s="283"/>
      <c r="U200" s="283"/>
      <c r="V200" s="159"/>
      <c r="W200" s="134" t="e">
        <f>100+VLOOKUP($D200,Conn_Req!$O$2:$P$3,2)+VLOOKUP(GlobalParameters!$C$12,Conn_Req!$Q$2:$R$4,2)</f>
        <v>#N/A</v>
      </c>
    </row>
    <row r="201" spans="1:23" x14ac:dyDescent="0.25">
      <c r="A201" s="133"/>
      <c r="B201" s="283"/>
      <c r="C201" s="283"/>
      <c r="D201" s="284"/>
      <c r="E201" s="287"/>
      <c r="F201" s="166" t="str">
        <f t="shared" si="9"/>
        <v/>
      </c>
      <c r="G201" s="156" t="str">
        <f>IF($D201="","",VLOOKUP($W201,Conn_Req!$A$2:$J$7,5))</f>
        <v/>
      </c>
      <c r="H201" s="285"/>
      <c r="I201" s="155" t="str">
        <f t="shared" si="10"/>
        <v/>
      </c>
      <c r="J201" s="156" t="str">
        <f>IF($D201="","",VLOOKUP($W201,Conn_Req!$A$2:$J$7,6))</f>
        <v/>
      </c>
      <c r="K201" s="285"/>
      <c r="L201" s="155" t="str">
        <f t="shared" si="11"/>
        <v/>
      </c>
      <c r="M201" s="156" t="str">
        <f>IF($D201="","",VLOOKUP($W201,Conn_Req!$A$2:$J$7,6))</f>
        <v/>
      </c>
      <c r="N201" s="157" t="str">
        <f t="shared" si="12"/>
        <v/>
      </c>
      <c r="O201" s="158" t="str">
        <f>IF(OR($D201="",GlobalParameters!$C$12=""),"",$S201)</f>
        <v/>
      </c>
      <c r="P201" s="159"/>
      <c r="Q201" s="283"/>
      <c r="R201" s="283"/>
      <c r="S201" s="160" t="str">
        <f>IF(OR($D201="",$T201="",GlobalParameters!$C$12=""),"",IF($W201&lt;200,$T201-VLOOKUP($W201,Conn_Req!$A$2:$J$7,10),""))</f>
        <v/>
      </c>
      <c r="T201" s="283"/>
      <c r="U201" s="283"/>
      <c r="V201" s="159"/>
      <c r="W201" s="134" t="e">
        <f>100+VLOOKUP($D201,Conn_Req!$O$2:$P$3,2)+VLOOKUP(GlobalParameters!$C$12,Conn_Req!$Q$2:$R$4,2)</f>
        <v>#N/A</v>
      </c>
    </row>
    <row r="202" spans="1:23" x14ac:dyDescent="0.25">
      <c r="A202" s="133"/>
      <c r="B202" s="283"/>
      <c r="C202" s="283"/>
      <c r="D202" s="284"/>
      <c r="E202" s="287"/>
      <c r="F202" s="166" t="str">
        <f t="shared" si="9"/>
        <v/>
      </c>
      <c r="G202" s="156" t="str">
        <f>IF($D202="","",VLOOKUP($W202,Conn_Req!$A$2:$J$7,5))</f>
        <v/>
      </c>
      <c r="H202" s="285"/>
      <c r="I202" s="155" t="str">
        <f t="shared" si="10"/>
        <v/>
      </c>
      <c r="J202" s="156" t="str">
        <f>IF($D202="","",VLOOKUP($W202,Conn_Req!$A$2:$J$7,6))</f>
        <v/>
      </c>
      <c r="K202" s="285"/>
      <c r="L202" s="155" t="str">
        <f t="shared" si="11"/>
        <v/>
      </c>
      <c r="M202" s="156" t="str">
        <f>IF($D202="","",VLOOKUP($W202,Conn_Req!$A$2:$J$7,6))</f>
        <v/>
      </c>
      <c r="N202" s="157" t="str">
        <f t="shared" si="12"/>
        <v/>
      </c>
      <c r="O202" s="158" t="str">
        <f>IF(OR($D202="",GlobalParameters!$C$12=""),"",$S202)</f>
        <v/>
      </c>
      <c r="P202" s="159"/>
      <c r="Q202" s="283"/>
      <c r="R202" s="283"/>
      <c r="S202" s="160" t="str">
        <f>IF(OR($D202="",$T202="",GlobalParameters!$C$12=""),"",IF($W202&lt;200,$T202-VLOOKUP($W202,Conn_Req!$A$2:$J$7,10),""))</f>
        <v/>
      </c>
      <c r="T202" s="283"/>
      <c r="U202" s="283"/>
      <c r="V202" s="159"/>
      <c r="W202" s="134" t="e">
        <f>100+VLOOKUP($D202,Conn_Req!$O$2:$P$3,2)+VLOOKUP(GlobalParameters!$C$12,Conn_Req!$Q$2:$R$4,2)</f>
        <v>#N/A</v>
      </c>
    </row>
    <row r="203" spans="1:23" x14ac:dyDescent="0.25">
      <c r="A203" s="133"/>
      <c r="B203" s="283"/>
      <c r="C203" s="283"/>
      <c r="D203" s="284"/>
      <c r="E203" s="287"/>
      <c r="F203" s="166" t="str">
        <f t="shared" si="9"/>
        <v/>
      </c>
      <c r="G203" s="156" t="str">
        <f>IF($D203="","",VLOOKUP($W203,Conn_Req!$A$2:$J$7,5))</f>
        <v/>
      </c>
      <c r="H203" s="285"/>
      <c r="I203" s="155" t="str">
        <f t="shared" si="10"/>
        <v/>
      </c>
      <c r="J203" s="156" t="str">
        <f>IF($D203="","",VLOOKUP($W203,Conn_Req!$A$2:$J$7,6))</f>
        <v/>
      </c>
      <c r="K203" s="285"/>
      <c r="L203" s="155" t="str">
        <f t="shared" si="11"/>
        <v/>
      </c>
      <c r="M203" s="156" t="str">
        <f>IF($D203="","",VLOOKUP($W203,Conn_Req!$A$2:$J$7,6))</f>
        <v/>
      </c>
      <c r="N203" s="157" t="str">
        <f t="shared" si="12"/>
        <v/>
      </c>
      <c r="O203" s="158" t="str">
        <f>IF(OR($D203="",GlobalParameters!$C$12=""),"",$S203)</f>
        <v/>
      </c>
      <c r="P203" s="159"/>
      <c r="Q203" s="283"/>
      <c r="R203" s="283"/>
      <c r="S203" s="160" t="str">
        <f>IF(OR($D203="",$T203="",GlobalParameters!$C$12=""),"",IF($W203&lt;200,$T203-VLOOKUP($W203,Conn_Req!$A$2:$J$7,10),""))</f>
        <v/>
      </c>
      <c r="T203" s="283"/>
      <c r="U203" s="283"/>
      <c r="V203" s="159"/>
      <c r="W203" s="134" t="e">
        <f>100+VLOOKUP($D203,Conn_Req!$O$2:$P$3,2)+VLOOKUP(GlobalParameters!$C$12,Conn_Req!$Q$2:$R$4,2)</f>
        <v>#N/A</v>
      </c>
    </row>
    <row r="204" spans="1:23" x14ac:dyDescent="0.25">
      <c r="A204" s="133"/>
      <c r="B204" s="283"/>
      <c r="C204" s="283"/>
      <c r="D204" s="284"/>
      <c r="E204" s="287"/>
      <c r="F204" s="166" t="str">
        <f t="shared" si="9"/>
        <v/>
      </c>
      <c r="G204" s="156" t="str">
        <f>IF($D204="","",VLOOKUP($W204,Conn_Req!$A$2:$J$7,5))</f>
        <v/>
      </c>
      <c r="H204" s="285"/>
      <c r="I204" s="155" t="str">
        <f t="shared" si="10"/>
        <v/>
      </c>
      <c r="J204" s="156" t="str">
        <f>IF($D204="","",VLOOKUP($W204,Conn_Req!$A$2:$J$7,6))</f>
        <v/>
      </c>
      <c r="K204" s="285"/>
      <c r="L204" s="155" t="str">
        <f t="shared" si="11"/>
        <v/>
      </c>
      <c r="M204" s="156" t="str">
        <f>IF($D204="","",VLOOKUP($W204,Conn_Req!$A$2:$J$7,6))</f>
        <v/>
      </c>
      <c r="N204" s="157" t="str">
        <f t="shared" si="12"/>
        <v/>
      </c>
      <c r="O204" s="158" t="str">
        <f>IF(OR($D204="",GlobalParameters!$C$12=""),"",$S204)</f>
        <v/>
      </c>
      <c r="P204" s="159"/>
      <c r="Q204" s="283"/>
      <c r="R204" s="283"/>
      <c r="S204" s="160" t="str">
        <f>IF(OR($D204="",$T204="",GlobalParameters!$C$12=""),"",IF($W204&lt;200,$T204-VLOOKUP($W204,Conn_Req!$A$2:$J$7,10),""))</f>
        <v/>
      </c>
      <c r="T204" s="283"/>
      <c r="U204" s="283"/>
      <c r="V204" s="159"/>
      <c r="W204" s="134" t="e">
        <f>100+VLOOKUP($D204,Conn_Req!$O$2:$P$3,2)+VLOOKUP(GlobalParameters!$C$12,Conn_Req!$Q$2:$R$4,2)</f>
        <v>#N/A</v>
      </c>
    </row>
    <row r="205" spans="1:23" x14ac:dyDescent="0.25">
      <c r="A205" s="133"/>
      <c r="B205" s="283"/>
      <c r="C205" s="283"/>
      <c r="D205" s="284"/>
      <c r="E205" s="287"/>
      <c r="F205" s="166" t="str">
        <f t="shared" si="9"/>
        <v/>
      </c>
      <c r="G205" s="156" t="str">
        <f>IF($D205="","",VLOOKUP($W205,Conn_Req!$A$2:$J$7,5))</f>
        <v/>
      </c>
      <c r="H205" s="285"/>
      <c r="I205" s="155" t="str">
        <f t="shared" si="10"/>
        <v/>
      </c>
      <c r="J205" s="156" t="str">
        <f>IF($D205="","",VLOOKUP($W205,Conn_Req!$A$2:$J$7,6))</f>
        <v/>
      </c>
      <c r="K205" s="285"/>
      <c r="L205" s="155" t="str">
        <f t="shared" si="11"/>
        <v/>
      </c>
      <c r="M205" s="156" t="str">
        <f>IF($D205="","",VLOOKUP($W205,Conn_Req!$A$2:$J$7,6))</f>
        <v/>
      </c>
      <c r="N205" s="157" t="str">
        <f t="shared" si="12"/>
        <v/>
      </c>
      <c r="O205" s="158" t="str">
        <f>IF(OR($D205="",GlobalParameters!$C$12=""),"",$S205)</f>
        <v/>
      </c>
      <c r="P205" s="159"/>
      <c r="Q205" s="283"/>
      <c r="R205" s="283"/>
      <c r="S205" s="160" t="str">
        <f>IF(OR($D205="",$T205="",GlobalParameters!$C$12=""),"",IF($W205&lt;200,$T205-VLOOKUP($W205,Conn_Req!$A$2:$J$7,10),""))</f>
        <v/>
      </c>
      <c r="T205" s="283"/>
      <c r="U205" s="283"/>
      <c r="V205" s="159"/>
      <c r="W205" s="134" t="e">
        <f>100+VLOOKUP($D205,Conn_Req!$O$2:$P$3,2)+VLOOKUP(GlobalParameters!$C$12,Conn_Req!$Q$2:$R$4,2)</f>
        <v>#N/A</v>
      </c>
    </row>
    <row r="206" spans="1:23" x14ac:dyDescent="0.25">
      <c r="A206" s="133"/>
      <c r="B206" s="283"/>
      <c r="C206" s="283"/>
      <c r="D206" s="284"/>
      <c r="E206" s="287"/>
      <c r="F206" s="166" t="str">
        <f t="shared" si="9"/>
        <v/>
      </c>
      <c r="G206" s="156" t="str">
        <f>IF($D206="","",VLOOKUP($W206,Conn_Req!$A$2:$J$7,5))</f>
        <v/>
      </c>
      <c r="H206" s="285"/>
      <c r="I206" s="155" t="str">
        <f t="shared" si="10"/>
        <v/>
      </c>
      <c r="J206" s="156" t="str">
        <f>IF($D206="","",VLOOKUP($W206,Conn_Req!$A$2:$J$7,6))</f>
        <v/>
      </c>
      <c r="K206" s="285"/>
      <c r="L206" s="155" t="str">
        <f t="shared" si="11"/>
        <v/>
      </c>
      <c r="M206" s="156" t="str">
        <f>IF($D206="","",VLOOKUP($W206,Conn_Req!$A$2:$J$7,6))</f>
        <v/>
      </c>
      <c r="N206" s="157" t="str">
        <f t="shared" si="12"/>
        <v/>
      </c>
      <c r="O206" s="158" t="str">
        <f>IF(OR($D206="",GlobalParameters!$C$12=""),"",$S206)</f>
        <v/>
      </c>
      <c r="P206" s="159"/>
      <c r="Q206" s="283"/>
      <c r="R206" s="283"/>
      <c r="S206" s="160" t="str">
        <f>IF(OR($D206="",$T206="",GlobalParameters!$C$12=""),"",IF($W206&lt;200,$T206-VLOOKUP($W206,Conn_Req!$A$2:$J$7,10),""))</f>
        <v/>
      </c>
      <c r="T206" s="283"/>
      <c r="U206" s="283"/>
      <c r="V206" s="159"/>
      <c r="W206" s="134" t="e">
        <f>100+VLOOKUP($D206,Conn_Req!$O$2:$P$3,2)+VLOOKUP(GlobalParameters!$C$12,Conn_Req!$Q$2:$R$4,2)</f>
        <v>#N/A</v>
      </c>
    </row>
    <row r="207" spans="1:23" x14ac:dyDescent="0.25">
      <c r="A207" s="133"/>
      <c r="B207" s="283"/>
      <c r="C207" s="283"/>
      <c r="D207" s="284"/>
      <c r="E207" s="287"/>
      <c r="F207" s="166" t="str">
        <f t="shared" ref="F207:F270" si="13">IF(OR($D207="",$Q207="",$G207=""),"",IF($W207&lt;200,$Q207*$G207,""))</f>
        <v/>
      </c>
      <c r="G207" s="156" t="str">
        <f>IF($D207="","",VLOOKUP($W207,Conn_Req!$A$2:$J$7,5))</f>
        <v/>
      </c>
      <c r="H207" s="285"/>
      <c r="I207" s="155" t="str">
        <f t="shared" ref="I207:I270" si="14">IF(OR($D207="",$R207="",$J207=""),"",IF($W207&lt;200,$R207*$J207,""))</f>
        <v/>
      </c>
      <c r="J207" s="156" t="str">
        <f>IF($D207="","",VLOOKUP($W207,Conn_Req!$A$2:$J$7,6))</f>
        <v/>
      </c>
      <c r="K207" s="285"/>
      <c r="L207" s="155" t="str">
        <f t="shared" ref="L207:L270" si="15">IF(OR($D207="",$R207="",$M207=""),"",IF($W207&lt;200,$R207*$M207,""))</f>
        <v/>
      </c>
      <c r="M207" s="156" t="str">
        <f>IF($D207="","",VLOOKUP($W207,Conn_Req!$A$2:$J$7,6))</f>
        <v/>
      </c>
      <c r="N207" s="157" t="str">
        <f t="shared" si="12"/>
        <v/>
      </c>
      <c r="O207" s="158" t="str">
        <f>IF(OR($D207="",GlobalParameters!$C$12=""),"",$S207)</f>
        <v/>
      </c>
      <c r="P207" s="159"/>
      <c r="Q207" s="283"/>
      <c r="R207" s="283"/>
      <c r="S207" s="160" t="str">
        <f>IF(OR($D207="",$T207="",GlobalParameters!$C$12=""),"",IF($W207&lt;200,$T207-VLOOKUP($W207,Conn_Req!$A$2:$J$7,10),""))</f>
        <v/>
      </c>
      <c r="T207" s="283"/>
      <c r="U207" s="283"/>
      <c r="V207" s="159"/>
      <c r="W207" s="134" t="e">
        <f>100+VLOOKUP($D207,Conn_Req!$O$2:$P$3,2)+VLOOKUP(GlobalParameters!$C$12,Conn_Req!$Q$2:$R$4,2)</f>
        <v>#N/A</v>
      </c>
    </row>
    <row r="208" spans="1:23" x14ac:dyDescent="0.25">
      <c r="A208" s="133"/>
      <c r="B208" s="283"/>
      <c r="C208" s="283"/>
      <c r="D208" s="284"/>
      <c r="E208" s="287"/>
      <c r="F208" s="166" t="str">
        <f t="shared" si="13"/>
        <v/>
      </c>
      <c r="G208" s="156" t="str">
        <f>IF($D208="","",VLOOKUP($W208,Conn_Req!$A$2:$J$7,5))</f>
        <v/>
      </c>
      <c r="H208" s="285"/>
      <c r="I208" s="155" t="str">
        <f t="shared" si="14"/>
        <v/>
      </c>
      <c r="J208" s="156" t="str">
        <f>IF($D208="","",VLOOKUP($W208,Conn_Req!$A$2:$J$7,6))</f>
        <v/>
      </c>
      <c r="K208" s="285"/>
      <c r="L208" s="155" t="str">
        <f t="shared" si="15"/>
        <v/>
      </c>
      <c r="M208" s="156" t="str">
        <f>IF($D208="","",VLOOKUP($W208,Conn_Req!$A$2:$J$7,6))</f>
        <v/>
      </c>
      <c r="N208" s="157" t="str">
        <f t="shared" si="12"/>
        <v/>
      </c>
      <c r="O208" s="158" t="str">
        <f>IF(OR($D208="",GlobalParameters!$C$12=""),"",$S208)</f>
        <v/>
      </c>
      <c r="P208" s="159"/>
      <c r="Q208" s="283"/>
      <c r="R208" s="283"/>
      <c r="S208" s="160" t="str">
        <f>IF(OR($D208="",$T208="",GlobalParameters!$C$12=""),"",IF($W208&lt;200,$T208-VLOOKUP($W208,Conn_Req!$A$2:$J$7,10),""))</f>
        <v/>
      </c>
      <c r="T208" s="283"/>
      <c r="U208" s="283"/>
      <c r="V208" s="159"/>
      <c r="W208" s="134" t="e">
        <f>100+VLOOKUP($D208,Conn_Req!$O$2:$P$3,2)+VLOOKUP(GlobalParameters!$C$12,Conn_Req!$Q$2:$R$4,2)</f>
        <v>#N/A</v>
      </c>
    </row>
    <row r="209" spans="1:23" x14ac:dyDescent="0.25">
      <c r="A209" s="133"/>
      <c r="B209" s="283"/>
      <c r="C209" s="283"/>
      <c r="D209" s="284"/>
      <c r="E209" s="287"/>
      <c r="F209" s="166" t="str">
        <f t="shared" si="13"/>
        <v/>
      </c>
      <c r="G209" s="156" t="str">
        <f>IF($D209="","",VLOOKUP($W209,Conn_Req!$A$2:$J$7,5))</f>
        <v/>
      </c>
      <c r="H209" s="285"/>
      <c r="I209" s="155" t="str">
        <f t="shared" si="14"/>
        <v/>
      </c>
      <c r="J209" s="156" t="str">
        <f>IF($D209="","",VLOOKUP($W209,Conn_Req!$A$2:$J$7,6))</f>
        <v/>
      </c>
      <c r="K209" s="285"/>
      <c r="L209" s="155" t="str">
        <f t="shared" si="15"/>
        <v/>
      </c>
      <c r="M209" s="156" t="str">
        <f>IF($D209="","",VLOOKUP($W209,Conn_Req!$A$2:$J$7,6))</f>
        <v/>
      </c>
      <c r="N209" s="157" t="str">
        <f t="shared" si="12"/>
        <v/>
      </c>
      <c r="O209" s="158" t="str">
        <f>IF(OR($D209="",GlobalParameters!$C$12=""),"",$S209)</f>
        <v/>
      </c>
      <c r="P209" s="159"/>
      <c r="Q209" s="283"/>
      <c r="R209" s="283"/>
      <c r="S209" s="160" t="str">
        <f>IF(OR($D209="",$T209="",GlobalParameters!$C$12=""),"",IF($W209&lt;200,$T209-VLOOKUP($W209,Conn_Req!$A$2:$J$7,10),""))</f>
        <v/>
      </c>
      <c r="T209" s="283"/>
      <c r="U209" s="283"/>
      <c r="V209" s="159"/>
      <c r="W209" s="134" t="e">
        <f>100+VLOOKUP($D209,Conn_Req!$O$2:$P$3,2)+VLOOKUP(GlobalParameters!$C$12,Conn_Req!$Q$2:$R$4,2)</f>
        <v>#N/A</v>
      </c>
    </row>
    <row r="210" spans="1:23" x14ac:dyDescent="0.25">
      <c r="A210" s="133"/>
      <c r="B210" s="283"/>
      <c r="C210" s="283"/>
      <c r="D210" s="284"/>
      <c r="E210" s="287"/>
      <c r="F210" s="166" t="str">
        <f t="shared" si="13"/>
        <v/>
      </c>
      <c r="G210" s="156" t="str">
        <f>IF($D210="","",VLOOKUP($W210,Conn_Req!$A$2:$J$7,5))</f>
        <v/>
      </c>
      <c r="H210" s="285"/>
      <c r="I210" s="155" t="str">
        <f t="shared" si="14"/>
        <v/>
      </c>
      <c r="J210" s="156" t="str">
        <f>IF($D210="","",VLOOKUP($W210,Conn_Req!$A$2:$J$7,6))</f>
        <v/>
      </c>
      <c r="K210" s="285"/>
      <c r="L210" s="155" t="str">
        <f t="shared" si="15"/>
        <v/>
      </c>
      <c r="M210" s="156" t="str">
        <f>IF($D210="","",VLOOKUP($W210,Conn_Req!$A$2:$J$7,6))</f>
        <v/>
      </c>
      <c r="N210" s="157" t="str">
        <f t="shared" si="12"/>
        <v/>
      </c>
      <c r="O210" s="158" t="str">
        <f>IF(OR($D210="",GlobalParameters!$C$12=""),"",$S210)</f>
        <v/>
      </c>
      <c r="P210" s="159"/>
      <c r="Q210" s="283"/>
      <c r="R210" s="283"/>
      <c r="S210" s="160" t="str">
        <f>IF(OR($D210="",$T210="",GlobalParameters!$C$12=""),"",IF($W210&lt;200,$T210-VLOOKUP($W210,Conn_Req!$A$2:$J$7,10),""))</f>
        <v/>
      </c>
      <c r="T210" s="283"/>
      <c r="U210" s="283"/>
      <c r="V210" s="159"/>
      <c r="W210" s="134" t="e">
        <f>100+VLOOKUP($D210,Conn_Req!$O$2:$P$3,2)+VLOOKUP(GlobalParameters!$C$12,Conn_Req!$Q$2:$R$4,2)</f>
        <v>#N/A</v>
      </c>
    </row>
    <row r="211" spans="1:23" x14ac:dyDescent="0.25">
      <c r="A211" s="133"/>
      <c r="B211" s="283"/>
      <c r="C211" s="283"/>
      <c r="D211" s="284"/>
      <c r="E211" s="287"/>
      <c r="F211" s="166" t="str">
        <f t="shared" si="13"/>
        <v/>
      </c>
      <c r="G211" s="156" t="str">
        <f>IF($D211="","",VLOOKUP($W211,Conn_Req!$A$2:$J$7,5))</f>
        <v/>
      </c>
      <c r="H211" s="285"/>
      <c r="I211" s="155" t="str">
        <f t="shared" si="14"/>
        <v/>
      </c>
      <c r="J211" s="156" t="str">
        <f>IF($D211="","",VLOOKUP($W211,Conn_Req!$A$2:$J$7,6))</f>
        <v/>
      </c>
      <c r="K211" s="285"/>
      <c r="L211" s="155" t="str">
        <f t="shared" si="15"/>
        <v/>
      </c>
      <c r="M211" s="156" t="str">
        <f>IF($D211="","",VLOOKUP($W211,Conn_Req!$A$2:$J$7,6))</f>
        <v/>
      </c>
      <c r="N211" s="157" t="str">
        <f t="shared" si="12"/>
        <v/>
      </c>
      <c r="O211" s="158" t="str">
        <f>IF(OR($D211="",GlobalParameters!$C$12=""),"",$S211)</f>
        <v/>
      </c>
      <c r="P211" s="159"/>
      <c r="Q211" s="283"/>
      <c r="R211" s="283"/>
      <c r="S211" s="160" t="str">
        <f>IF(OR($D211="",$T211="",GlobalParameters!$C$12=""),"",IF($W211&lt;200,$T211-VLOOKUP($W211,Conn_Req!$A$2:$J$7,10),""))</f>
        <v/>
      </c>
      <c r="T211" s="283"/>
      <c r="U211" s="283"/>
      <c r="V211" s="159"/>
      <c r="W211" s="134" t="e">
        <f>100+VLOOKUP($D211,Conn_Req!$O$2:$P$3,2)+VLOOKUP(GlobalParameters!$C$12,Conn_Req!$Q$2:$R$4,2)</f>
        <v>#N/A</v>
      </c>
    </row>
    <row r="212" spans="1:23" x14ac:dyDescent="0.25">
      <c r="A212" s="133"/>
      <c r="B212" s="283"/>
      <c r="C212" s="283"/>
      <c r="D212" s="284"/>
      <c r="E212" s="287"/>
      <c r="F212" s="166" t="str">
        <f t="shared" si="13"/>
        <v/>
      </c>
      <c r="G212" s="156" t="str">
        <f>IF($D212="","",VLOOKUP($W212,Conn_Req!$A$2:$J$7,5))</f>
        <v/>
      </c>
      <c r="H212" s="285"/>
      <c r="I212" s="155" t="str">
        <f t="shared" si="14"/>
        <v/>
      </c>
      <c r="J212" s="156" t="str">
        <f>IF($D212="","",VLOOKUP($W212,Conn_Req!$A$2:$J$7,6))</f>
        <v/>
      </c>
      <c r="K212" s="285"/>
      <c r="L212" s="155" t="str">
        <f t="shared" si="15"/>
        <v/>
      </c>
      <c r="M212" s="156" t="str">
        <f>IF($D212="","",VLOOKUP($W212,Conn_Req!$A$2:$J$7,6))</f>
        <v/>
      </c>
      <c r="N212" s="157" t="str">
        <f t="shared" si="12"/>
        <v/>
      </c>
      <c r="O212" s="158" t="str">
        <f>IF(OR($D212="",GlobalParameters!$C$12=""),"",$S212)</f>
        <v/>
      </c>
      <c r="P212" s="159"/>
      <c r="Q212" s="283"/>
      <c r="R212" s="283"/>
      <c r="S212" s="160" t="str">
        <f>IF(OR($D212="",$T212="",GlobalParameters!$C$12=""),"",IF($W212&lt;200,$T212-VLOOKUP($W212,Conn_Req!$A$2:$J$7,10),""))</f>
        <v/>
      </c>
      <c r="T212" s="283"/>
      <c r="U212" s="283"/>
      <c r="V212" s="159"/>
      <c r="W212" s="134" t="e">
        <f>100+VLOOKUP($D212,Conn_Req!$O$2:$P$3,2)+VLOOKUP(GlobalParameters!$C$12,Conn_Req!$Q$2:$R$4,2)</f>
        <v>#N/A</v>
      </c>
    </row>
    <row r="213" spans="1:23" x14ac:dyDescent="0.25">
      <c r="A213" s="133"/>
      <c r="B213" s="283"/>
      <c r="C213" s="283"/>
      <c r="D213" s="284"/>
      <c r="E213" s="287"/>
      <c r="F213" s="166" t="str">
        <f t="shared" si="13"/>
        <v/>
      </c>
      <c r="G213" s="156" t="str">
        <f>IF($D213="","",VLOOKUP($W213,Conn_Req!$A$2:$J$7,5))</f>
        <v/>
      </c>
      <c r="H213" s="285"/>
      <c r="I213" s="155" t="str">
        <f t="shared" si="14"/>
        <v/>
      </c>
      <c r="J213" s="156" t="str">
        <f>IF($D213="","",VLOOKUP($W213,Conn_Req!$A$2:$J$7,6))</f>
        <v/>
      </c>
      <c r="K213" s="285"/>
      <c r="L213" s="155" t="str">
        <f t="shared" si="15"/>
        <v/>
      </c>
      <c r="M213" s="156" t="str">
        <f>IF($D213="","",VLOOKUP($W213,Conn_Req!$A$2:$J$7,6))</f>
        <v/>
      </c>
      <c r="N213" s="157" t="str">
        <f t="shared" si="12"/>
        <v/>
      </c>
      <c r="O213" s="158" t="str">
        <f>IF(OR($D213="",GlobalParameters!$C$12=""),"",$S213)</f>
        <v/>
      </c>
      <c r="P213" s="159"/>
      <c r="Q213" s="283"/>
      <c r="R213" s="283"/>
      <c r="S213" s="160" t="str">
        <f>IF(OR($D213="",$T213="",GlobalParameters!$C$12=""),"",IF($W213&lt;200,$T213-VLOOKUP($W213,Conn_Req!$A$2:$J$7,10),""))</f>
        <v/>
      </c>
      <c r="T213" s="283"/>
      <c r="U213" s="283"/>
      <c r="V213" s="159"/>
      <c r="W213" s="134" t="e">
        <f>100+VLOOKUP($D213,Conn_Req!$O$2:$P$3,2)+VLOOKUP(GlobalParameters!$C$12,Conn_Req!$Q$2:$R$4,2)</f>
        <v>#N/A</v>
      </c>
    </row>
    <row r="214" spans="1:23" x14ac:dyDescent="0.25">
      <c r="A214" s="133"/>
      <c r="B214" s="283"/>
      <c r="C214" s="283"/>
      <c r="D214" s="284"/>
      <c r="E214" s="287"/>
      <c r="F214" s="166" t="str">
        <f t="shared" si="13"/>
        <v/>
      </c>
      <c r="G214" s="156" t="str">
        <f>IF($D214="","",VLOOKUP($W214,Conn_Req!$A$2:$J$7,5))</f>
        <v/>
      </c>
      <c r="H214" s="285"/>
      <c r="I214" s="155" t="str">
        <f t="shared" si="14"/>
        <v/>
      </c>
      <c r="J214" s="156" t="str">
        <f>IF($D214="","",VLOOKUP($W214,Conn_Req!$A$2:$J$7,6))</f>
        <v/>
      </c>
      <c r="K214" s="285"/>
      <c r="L214" s="155" t="str">
        <f t="shared" si="15"/>
        <v/>
      </c>
      <c r="M214" s="156" t="str">
        <f>IF($D214="","",VLOOKUP($W214,Conn_Req!$A$2:$J$7,6))</f>
        <v/>
      </c>
      <c r="N214" s="157" t="str">
        <f t="shared" si="12"/>
        <v/>
      </c>
      <c r="O214" s="158" t="str">
        <f>IF(OR($D214="",GlobalParameters!$C$12=""),"",$S214)</f>
        <v/>
      </c>
      <c r="P214" s="159"/>
      <c r="Q214" s="283"/>
      <c r="R214" s="283"/>
      <c r="S214" s="160" t="str">
        <f>IF(OR($D214="",$T214="",GlobalParameters!$C$12=""),"",IF($W214&lt;200,$T214-VLOOKUP($W214,Conn_Req!$A$2:$J$7,10),""))</f>
        <v/>
      </c>
      <c r="T214" s="283"/>
      <c r="U214" s="283"/>
      <c r="V214" s="159"/>
      <c r="W214" s="134" t="e">
        <f>100+VLOOKUP($D214,Conn_Req!$O$2:$P$3,2)+VLOOKUP(GlobalParameters!$C$12,Conn_Req!$Q$2:$R$4,2)</f>
        <v>#N/A</v>
      </c>
    </row>
    <row r="215" spans="1:23" x14ac:dyDescent="0.25">
      <c r="A215" s="133"/>
      <c r="B215" s="283"/>
      <c r="C215" s="283"/>
      <c r="D215" s="284"/>
      <c r="E215" s="287"/>
      <c r="F215" s="166" t="str">
        <f t="shared" si="13"/>
        <v/>
      </c>
      <c r="G215" s="156" t="str">
        <f>IF($D215="","",VLOOKUP($W215,Conn_Req!$A$2:$J$7,5))</f>
        <v/>
      </c>
      <c r="H215" s="285"/>
      <c r="I215" s="155" t="str">
        <f t="shared" si="14"/>
        <v/>
      </c>
      <c r="J215" s="156" t="str">
        <f>IF($D215="","",VLOOKUP($W215,Conn_Req!$A$2:$J$7,6))</f>
        <v/>
      </c>
      <c r="K215" s="285"/>
      <c r="L215" s="155" t="str">
        <f t="shared" si="15"/>
        <v/>
      </c>
      <c r="M215" s="156" t="str">
        <f>IF($D215="","",VLOOKUP($W215,Conn_Req!$A$2:$J$7,6))</f>
        <v/>
      </c>
      <c r="N215" s="157" t="str">
        <f t="shared" si="12"/>
        <v/>
      </c>
      <c r="O215" s="158" t="str">
        <f>IF(OR($D215="",GlobalParameters!$C$12=""),"",$S215)</f>
        <v/>
      </c>
      <c r="P215" s="159"/>
      <c r="Q215" s="283"/>
      <c r="R215" s="283"/>
      <c r="S215" s="160" t="str">
        <f>IF(OR($D215="",$T215="",GlobalParameters!$C$12=""),"",IF($W215&lt;200,$T215-VLOOKUP($W215,Conn_Req!$A$2:$J$7,10),""))</f>
        <v/>
      </c>
      <c r="T215" s="283"/>
      <c r="U215" s="283"/>
      <c r="V215" s="159"/>
      <c r="W215" s="134" t="e">
        <f>100+VLOOKUP($D215,Conn_Req!$O$2:$P$3,2)+VLOOKUP(GlobalParameters!$C$12,Conn_Req!$Q$2:$R$4,2)</f>
        <v>#N/A</v>
      </c>
    </row>
    <row r="216" spans="1:23" x14ac:dyDescent="0.25">
      <c r="A216" s="133"/>
      <c r="B216" s="283"/>
      <c r="C216" s="283"/>
      <c r="D216" s="284"/>
      <c r="E216" s="287"/>
      <c r="F216" s="166" t="str">
        <f t="shared" si="13"/>
        <v/>
      </c>
      <c r="G216" s="156" t="str">
        <f>IF($D216="","",VLOOKUP($W216,Conn_Req!$A$2:$J$7,5))</f>
        <v/>
      </c>
      <c r="H216" s="285"/>
      <c r="I216" s="155" t="str">
        <f t="shared" si="14"/>
        <v/>
      </c>
      <c r="J216" s="156" t="str">
        <f>IF($D216="","",VLOOKUP($W216,Conn_Req!$A$2:$J$7,6))</f>
        <v/>
      </c>
      <c r="K216" s="285"/>
      <c r="L216" s="155" t="str">
        <f t="shared" si="15"/>
        <v/>
      </c>
      <c r="M216" s="156" t="str">
        <f>IF($D216="","",VLOOKUP($W216,Conn_Req!$A$2:$J$7,6))</f>
        <v/>
      </c>
      <c r="N216" s="157" t="str">
        <f t="shared" si="12"/>
        <v/>
      </c>
      <c r="O216" s="158" t="str">
        <f>IF(OR($D216="",GlobalParameters!$C$12=""),"",$S216)</f>
        <v/>
      </c>
      <c r="P216" s="159"/>
      <c r="Q216" s="283"/>
      <c r="R216" s="283"/>
      <c r="S216" s="160" t="str">
        <f>IF(OR($D216="",$T216="",GlobalParameters!$C$12=""),"",IF($W216&lt;200,$T216-VLOOKUP($W216,Conn_Req!$A$2:$J$7,10),""))</f>
        <v/>
      </c>
      <c r="T216" s="283"/>
      <c r="U216" s="283"/>
      <c r="V216" s="159"/>
      <c r="W216" s="134" t="e">
        <f>100+VLOOKUP($D216,Conn_Req!$O$2:$P$3,2)+VLOOKUP(GlobalParameters!$C$12,Conn_Req!$Q$2:$R$4,2)</f>
        <v>#N/A</v>
      </c>
    </row>
    <row r="217" spans="1:23" x14ac:dyDescent="0.25">
      <c r="A217" s="133"/>
      <c r="B217" s="283"/>
      <c r="C217" s="283"/>
      <c r="D217" s="284"/>
      <c r="E217" s="287"/>
      <c r="F217" s="166" t="str">
        <f t="shared" si="13"/>
        <v/>
      </c>
      <c r="G217" s="156" t="str">
        <f>IF($D217="","",VLOOKUP($W217,Conn_Req!$A$2:$J$7,5))</f>
        <v/>
      </c>
      <c r="H217" s="285"/>
      <c r="I217" s="155" t="str">
        <f t="shared" si="14"/>
        <v/>
      </c>
      <c r="J217" s="156" t="str">
        <f>IF($D217="","",VLOOKUP($W217,Conn_Req!$A$2:$J$7,6))</f>
        <v/>
      </c>
      <c r="K217" s="285"/>
      <c r="L217" s="155" t="str">
        <f t="shared" si="15"/>
        <v/>
      </c>
      <c r="M217" s="156" t="str">
        <f>IF($D217="","",VLOOKUP($W217,Conn_Req!$A$2:$J$7,6))</f>
        <v/>
      </c>
      <c r="N217" s="157" t="str">
        <f t="shared" si="12"/>
        <v/>
      </c>
      <c r="O217" s="158" t="str">
        <f>IF(OR($D217="",GlobalParameters!$C$12=""),"",$S217)</f>
        <v/>
      </c>
      <c r="P217" s="159"/>
      <c r="Q217" s="283"/>
      <c r="R217" s="283"/>
      <c r="S217" s="160" t="str">
        <f>IF(OR($D217="",$T217="",GlobalParameters!$C$12=""),"",IF($W217&lt;200,$T217-VLOOKUP($W217,Conn_Req!$A$2:$J$7,10),""))</f>
        <v/>
      </c>
      <c r="T217" s="283"/>
      <c r="U217" s="283"/>
      <c r="V217" s="159"/>
      <c r="W217" s="134" t="e">
        <f>100+VLOOKUP($D217,Conn_Req!$O$2:$P$3,2)+VLOOKUP(GlobalParameters!$C$12,Conn_Req!$Q$2:$R$4,2)</f>
        <v>#N/A</v>
      </c>
    </row>
    <row r="218" spans="1:23" x14ac:dyDescent="0.25">
      <c r="A218" s="133"/>
      <c r="B218" s="283"/>
      <c r="C218" s="283"/>
      <c r="D218" s="284"/>
      <c r="E218" s="287"/>
      <c r="F218" s="166" t="str">
        <f t="shared" si="13"/>
        <v/>
      </c>
      <c r="G218" s="156" t="str">
        <f>IF($D218="","",VLOOKUP($W218,Conn_Req!$A$2:$J$7,5))</f>
        <v/>
      </c>
      <c r="H218" s="285"/>
      <c r="I218" s="155" t="str">
        <f t="shared" si="14"/>
        <v/>
      </c>
      <c r="J218" s="156" t="str">
        <f>IF($D218="","",VLOOKUP($W218,Conn_Req!$A$2:$J$7,6))</f>
        <v/>
      </c>
      <c r="K218" s="285"/>
      <c r="L218" s="155" t="str">
        <f t="shared" si="15"/>
        <v/>
      </c>
      <c r="M218" s="156" t="str">
        <f>IF($D218="","",VLOOKUP($W218,Conn_Req!$A$2:$J$7,6))</f>
        <v/>
      </c>
      <c r="N218" s="157" t="str">
        <f t="shared" si="12"/>
        <v/>
      </c>
      <c r="O218" s="158" t="str">
        <f>IF(OR($D218="",GlobalParameters!$C$12=""),"",$S218)</f>
        <v/>
      </c>
      <c r="P218" s="159"/>
      <c r="Q218" s="283"/>
      <c r="R218" s="283"/>
      <c r="S218" s="160" t="str">
        <f>IF(OR($D218="",$T218="",GlobalParameters!$C$12=""),"",IF($W218&lt;200,$T218-VLOOKUP($W218,Conn_Req!$A$2:$J$7,10),""))</f>
        <v/>
      </c>
      <c r="T218" s="283"/>
      <c r="U218" s="283"/>
      <c r="V218" s="159"/>
      <c r="W218" s="134" t="e">
        <f>100+VLOOKUP($D218,Conn_Req!$O$2:$P$3,2)+VLOOKUP(GlobalParameters!$C$12,Conn_Req!$Q$2:$R$4,2)</f>
        <v>#N/A</v>
      </c>
    </row>
    <row r="219" spans="1:23" x14ac:dyDescent="0.25">
      <c r="A219" s="133"/>
      <c r="B219" s="283"/>
      <c r="C219" s="283"/>
      <c r="D219" s="284"/>
      <c r="E219" s="287"/>
      <c r="F219" s="166" t="str">
        <f t="shared" si="13"/>
        <v/>
      </c>
      <c r="G219" s="156" t="str">
        <f>IF($D219="","",VLOOKUP($W219,Conn_Req!$A$2:$J$7,5))</f>
        <v/>
      </c>
      <c r="H219" s="285"/>
      <c r="I219" s="155" t="str">
        <f t="shared" si="14"/>
        <v/>
      </c>
      <c r="J219" s="156" t="str">
        <f>IF($D219="","",VLOOKUP($W219,Conn_Req!$A$2:$J$7,6))</f>
        <v/>
      </c>
      <c r="K219" s="285"/>
      <c r="L219" s="155" t="str">
        <f t="shared" si="15"/>
        <v/>
      </c>
      <c r="M219" s="156" t="str">
        <f>IF($D219="","",VLOOKUP($W219,Conn_Req!$A$2:$J$7,6))</f>
        <v/>
      </c>
      <c r="N219" s="157" t="str">
        <f t="shared" si="12"/>
        <v/>
      </c>
      <c r="O219" s="158" t="str">
        <f>IF(OR($D219="",GlobalParameters!$C$12=""),"",$S219)</f>
        <v/>
      </c>
      <c r="P219" s="159"/>
      <c r="Q219" s="283"/>
      <c r="R219" s="283"/>
      <c r="S219" s="160" t="str">
        <f>IF(OR($D219="",$T219="",GlobalParameters!$C$12=""),"",IF($W219&lt;200,$T219-VLOOKUP($W219,Conn_Req!$A$2:$J$7,10),""))</f>
        <v/>
      </c>
      <c r="T219" s="283"/>
      <c r="U219" s="283"/>
      <c r="V219" s="159"/>
      <c r="W219" s="134" t="e">
        <f>100+VLOOKUP($D219,Conn_Req!$O$2:$P$3,2)+VLOOKUP(GlobalParameters!$C$12,Conn_Req!$Q$2:$R$4,2)</f>
        <v>#N/A</v>
      </c>
    </row>
    <row r="220" spans="1:23" x14ac:dyDescent="0.25">
      <c r="A220" s="133"/>
      <c r="B220" s="283"/>
      <c r="C220" s="283"/>
      <c r="D220" s="284"/>
      <c r="E220" s="287"/>
      <c r="F220" s="166" t="str">
        <f t="shared" si="13"/>
        <v/>
      </c>
      <c r="G220" s="156" t="str">
        <f>IF($D220="","",VLOOKUP($W220,Conn_Req!$A$2:$J$7,5))</f>
        <v/>
      </c>
      <c r="H220" s="285"/>
      <c r="I220" s="155" t="str">
        <f t="shared" si="14"/>
        <v/>
      </c>
      <c r="J220" s="156" t="str">
        <f>IF($D220="","",VLOOKUP($W220,Conn_Req!$A$2:$J$7,6))</f>
        <v/>
      </c>
      <c r="K220" s="285"/>
      <c r="L220" s="155" t="str">
        <f t="shared" si="15"/>
        <v/>
      </c>
      <c r="M220" s="156" t="str">
        <f>IF($D220="","",VLOOKUP($W220,Conn_Req!$A$2:$J$7,6))</f>
        <v/>
      </c>
      <c r="N220" s="157" t="str">
        <f t="shared" si="12"/>
        <v/>
      </c>
      <c r="O220" s="158" t="str">
        <f>IF(OR($D220="",GlobalParameters!$C$12=""),"",$S220)</f>
        <v/>
      </c>
      <c r="P220" s="159"/>
      <c r="Q220" s="283"/>
      <c r="R220" s="283"/>
      <c r="S220" s="160" t="str">
        <f>IF(OR($D220="",$T220="",GlobalParameters!$C$12=""),"",IF($W220&lt;200,$T220-VLOOKUP($W220,Conn_Req!$A$2:$J$7,10),""))</f>
        <v/>
      </c>
      <c r="T220" s="283"/>
      <c r="U220" s="283"/>
      <c r="V220" s="159"/>
      <c r="W220" s="134" t="e">
        <f>100+VLOOKUP($D220,Conn_Req!$O$2:$P$3,2)+VLOOKUP(GlobalParameters!$C$12,Conn_Req!$Q$2:$R$4,2)</f>
        <v>#N/A</v>
      </c>
    </row>
    <row r="221" spans="1:23" x14ac:dyDescent="0.25">
      <c r="A221" s="133"/>
      <c r="B221" s="283"/>
      <c r="C221" s="283"/>
      <c r="D221" s="284"/>
      <c r="E221" s="287"/>
      <c r="F221" s="166" t="str">
        <f t="shared" si="13"/>
        <v/>
      </c>
      <c r="G221" s="156" t="str">
        <f>IF($D221="","",VLOOKUP($W221,Conn_Req!$A$2:$J$7,5))</f>
        <v/>
      </c>
      <c r="H221" s="285"/>
      <c r="I221" s="155" t="str">
        <f t="shared" si="14"/>
        <v/>
      </c>
      <c r="J221" s="156" t="str">
        <f>IF($D221="","",VLOOKUP($W221,Conn_Req!$A$2:$J$7,6))</f>
        <v/>
      </c>
      <c r="K221" s="285"/>
      <c r="L221" s="155" t="str">
        <f t="shared" si="15"/>
        <v/>
      </c>
      <c r="M221" s="156" t="str">
        <f>IF($D221="","",VLOOKUP($W221,Conn_Req!$A$2:$J$7,6))</f>
        <v/>
      </c>
      <c r="N221" s="157" t="str">
        <f t="shared" si="12"/>
        <v/>
      </c>
      <c r="O221" s="158" t="str">
        <f>IF(OR($D221="",GlobalParameters!$C$12=""),"",$S221)</f>
        <v/>
      </c>
      <c r="P221" s="159"/>
      <c r="Q221" s="283"/>
      <c r="R221" s="283"/>
      <c r="S221" s="160" t="str">
        <f>IF(OR($D221="",$T221="",GlobalParameters!$C$12=""),"",IF($W221&lt;200,$T221-VLOOKUP($W221,Conn_Req!$A$2:$J$7,10),""))</f>
        <v/>
      </c>
      <c r="T221" s="283"/>
      <c r="U221" s="283"/>
      <c r="V221" s="159"/>
      <c r="W221" s="134" t="e">
        <f>100+VLOOKUP($D221,Conn_Req!$O$2:$P$3,2)+VLOOKUP(GlobalParameters!$C$12,Conn_Req!$Q$2:$R$4,2)</f>
        <v>#N/A</v>
      </c>
    </row>
    <row r="222" spans="1:23" x14ac:dyDescent="0.25">
      <c r="A222" s="133"/>
      <c r="B222" s="283"/>
      <c r="C222" s="283"/>
      <c r="D222" s="284"/>
      <c r="E222" s="287"/>
      <c r="F222" s="166" t="str">
        <f t="shared" si="13"/>
        <v/>
      </c>
      <c r="G222" s="156" t="str">
        <f>IF($D222="","",VLOOKUP($W222,Conn_Req!$A$2:$J$7,5))</f>
        <v/>
      </c>
      <c r="H222" s="285"/>
      <c r="I222" s="155" t="str">
        <f t="shared" si="14"/>
        <v/>
      </c>
      <c r="J222" s="156" t="str">
        <f>IF($D222="","",VLOOKUP($W222,Conn_Req!$A$2:$J$7,6))</f>
        <v/>
      </c>
      <c r="K222" s="285"/>
      <c r="L222" s="155" t="str">
        <f t="shared" si="15"/>
        <v/>
      </c>
      <c r="M222" s="156" t="str">
        <f>IF($D222="","",VLOOKUP($W222,Conn_Req!$A$2:$J$7,6))</f>
        <v/>
      </c>
      <c r="N222" s="157" t="str">
        <f t="shared" si="12"/>
        <v/>
      </c>
      <c r="O222" s="158" t="str">
        <f>IF(OR($D222="",GlobalParameters!$C$12=""),"",$S222)</f>
        <v/>
      </c>
      <c r="P222" s="159"/>
      <c r="Q222" s="283"/>
      <c r="R222" s="283"/>
      <c r="S222" s="160" t="str">
        <f>IF(OR($D222="",$T222="",GlobalParameters!$C$12=""),"",IF($W222&lt;200,$T222-VLOOKUP($W222,Conn_Req!$A$2:$J$7,10),""))</f>
        <v/>
      </c>
      <c r="T222" s="283"/>
      <c r="U222" s="283"/>
      <c r="V222" s="159"/>
      <c r="W222" s="134" t="e">
        <f>100+VLOOKUP($D222,Conn_Req!$O$2:$P$3,2)+VLOOKUP(GlobalParameters!$C$12,Conn_Req!$Q$2:$R$4,2)</f>
        <v>#N/A</v>
      </c>
    </row>
    <row r="223" spans="1:23" x14ac:dyDescent="0.25">
      <c r="A223" s="133"/>
      <c r="B223" s="283"/>
      <c r="C223" s="283"/>
      <c r="D223" s="284"/>
      <c r="E223" s="287"/>
      <c r="F223" s="166" t="str">
        <f t="shared" si="13"/>
        <v/>
      </c>
      <c r="G223" s="156" t="str">
        <f>IF($D223="","",VLOOKUP($W223,Conn_Req!$A$2:$J$7,5))</f>
        <v/>
      </c>
      <c r="H223" s="285"/>
      <c r="I223" s="155" t="str">
        <f t="shared" si="14"/>
        <v/>
      </c>
      <c r="J223" s="156" t="str">
        <f>IF($D223="","",VLOOKUP($W223,Conn_Req!$A$2:$J$7,6))</f>
        <v/>
      </c>
      <c r="K223" s="285"/>
      <c r="L223" s="155" t="str">
        <f t="shared" si="15"/>
        <v/>
      </c>
      <c r="M223" s="156" t="str">
        <f>IF($D223="","",VLOOKUP($W223,Conn_Req!$A$2:$J$7,6))</f>
        <v/>
      </c>
      <c r="N223" s="157" t="str">
        <f t="shared" si="12"/>
        <v/>
      </c>
      <c r="O223" s="158" t="str">
        <f>IF(OR($D223="",GlobalParameters!$C$12=""),"",$S223)</f>
        <v/>
      </c>
      <c r="P223" s="159"/>
      <c r="Q223" s="283"/>
      <c r="R223" s="283"/>
      <c r="S223" s="160" t="str">
        <f>IF(OR($D223="",$T223="",GlobalParameters!$C$12=""),"",IF($W223&lt;200,$T223-VLOOKUP($W223,Conn_Req!$A$2:$J$7,10),""))</f>
        <v/>
      </c>
      <c r="T223" s="283"/>
      <c r="U223" s="283"/>
      <c r="V223" s="159"/>
      <c r="W223" s="134" t="e">
        <f>100+VLOOKUP($D223,Conn_Req!$O$2:$P$3,2)+VLOOKUP(GlobalParameters!$C$12,Conn_Req!$Q$2:$R$4,2)</f>
        <v>#N/A</v>
      </c>
    </row>
    <row r="224" spans="1:23" x14ac:dyDescent="0.25">
      <c r="A224" s="133"/>
      <c r="B224" s="283"/>
      <c r="C224" s="283"/>
      <c r="D224" s="284"/>
      <c r="E224" s="287"/>
      <c r="F224" s="166" t="str">
        <f t="shared" si="13"/>
        <v/>
      </c>
      <c r="G224" s="156" t="str">
        <f>IF($D224="","",VLOOKUP($W224,Conn_Req!$A$2:$J$7,5))</f>
        <v/>
      </c>
      <c r="H224" s="285"/>
      <c r="I224" s="155" t="str">
        <f t="shared" si="14"/>
        <v/>
      </c>
      <c r="J224" s="156" t="str">
        <f>IF($D224="","",VLOOKUP($W224,Conn_Req!$A$2:$J$7,6))</f>
        <v/>
      </c>
      <c r="K224" s="285"/>
      <c r="L224" s="155" t="str">
        <f t="shared" si="15"/>
        <v/>
      </c>
      <c r="M224" s="156" t="str">
        <f>IF($D224="","",VLOOKUP($W224,Conn_Req!$A$2:$J$7,6))</f>
        <v/>
      </c>
      <c r="N224" s="157" t="str">
        <f t="shared" si="12"/>
        <v/>
      </c>
      <c r="O224" s="158" t="str">
        <f>IF(OR($D224="",GlobalParameters!$C$12=""),"",$S224)</f>
        <v/>
      </c>
      <c r="P224" s="159"/>
      <c r="Q224" s="283"/>
      <c r="R224" s="283"/>
      <c r="S224" s="160" t="str">
        <f>IF(OR($D224="",$T224="",GlobalParameters!$C$12=""),"",IF($W224&lt;200,$T224-VLOOKUP($W224,Conn_Req!$A$2:$J$7,10),""))</f>
        <v/>
      </c>
      <c r="T224" s="283"/>
      <c r="U224" s="283"/>
      <c r="V224" s="159"/>
      <c r="W224" s="134" t="e">
        <f>100+VLOOKUP($D224,Conn_Req!$O$2:$P$3,2)+VLOOKUP(GlobalParameters!$C$12,Conn_Req!$Q$2:$R$4,2)</f>
        <v>#N/A</v>
      </c>
    </row>
    <row r="225" spans="1:23" x14ac:dyDescent="0.25">
      <c r="A225" s="133"/>
      <c r="B225" s="283"/>
      <c r="C225" s="283"/>
      <c r="D225" s="284"/>
      <c r="E225" s="287"/>
      <c r="F225" s="166" t="str">
        <f t="shared" si="13"/>
        <v/>
      </c>
      <c r="G225" s="156" t="str">
        <f>IF($D225="","",VLOOKUP($W225,Conn_Req!$A$2:$J$7,5))</f>
        <v/>
      </c>
      <c r="H225" s="285"/>
      <c r="I225" s="155" t="str">
        <f t="shared" si="14"/>
        <v/>
      </c>
      <c r="J225" s="156" t="str">
        <f>IF($D225="","",VLOOKUP($W225,Conn_Req!$A$2:$J$7,6))</f>
        <v/>
      </c>
      <c r="K225" s="285"/>
      <c r="L225" s="155" t="str">
        <f t="shared" si="15"/>
        <v/>
      </c>
      <c r="M225" s="156" t="str">
        <f>IF($D225="","",VLOOKUP($W225,Conn_Req!$A$2:$J$7,6))</f>
        <v/>
      </c>
      <c r="N225" s="157" t="str">
        <f t="shared" ref="N225:N288" si="16">IF($D225="","",$J$6+U225)</f>
        <v/>
      </c>
      <c r="O225" s="158" t="str">
        <f>IF(OR($D225="",GlobalParameters!$C$12=""),"",$S225)</f>
        <v/>
      </c>
      <c r="P225" s="159"/>
      <c r="Q225" s="283"/>
      <c r="R225" s="283"/>
      <c r="S225" s="160" t="str">
        <f>IF(OR($D225="",$T225="",GlobalParameters!$C$12=""),"",IF($W225&lt;200,$T225-VLOOKUP($W225,Conn_Req!$A$2:$J$7,10),""))</f>
        <v/>
      </c>
      <c r="T225" s="283"/>
      <c r="U225" s="283"/>
      <c r="V225" s="159"/>
      <c r="W225" s="134" t="e">
        <f>100+VLOOKUP($D225,Conn_Req!$O$2:$P$3,2)+VLOOKUP(GlobalParameters!$C$12,Conn_Req!$Q$2:$R$4,2)</f>
        <v>#N/A</v>
      </c>
    </row>
    <row r="226" spans="1:23" x14ac:dyDescent="0.25">
      <c r="A226" s="133"/>
      <c r="B226" s="283"/>
      <c r="C226" s="283"/>
      <c r="D226" s="284"/>
      <c r="E226" s="287"/>
      <c r="F226" s="166" t="str">
        <f t="shared" si="13"/>
        <v/>
      </c>
      <c r="G226" s="156" t="str">
        <f>IF($D226="","",VLOOKUP($W226,Conn_Req!$A$2:$J$7,5))</f>
        <v/>
      </c>
      <c r="H226" s="285"/>
      <c r="I226" s="155" t="str">
        <f t="shared" si="14"/>
        <v/>
      </c>
      <c r="J226" s="156" t="str">
        <f>IF($D226="","",VLOOKUP($W226,Conn_Req!$A$2:$J$7,6))</f>
        <v/>
      </c>
      <c r="K226" s="285"/>
      <c r="L226" s="155" t="str">
        <f t="shared" si="15"/>
        <v/>
      </c>
      <c r="M226" s="156" t="str">
        <f>IF($D226="","",VLOOKUP($W226,Conn_Req!$A$2:$J$7,6))</f>
        <v/>
      </c>
      <c r="N226" s="157" t="str">
        <f t="shared" si="16"/>
        <v/>
      </c>
      <c r="O226" s="158" t="str">
        <f>IF(OR($D226="",GlobalParameters!$C$12=""),"",$S226)</f>
        <v/>
      </c>
      <c r="P226" s="159"/>
      <c r="Q226" s="283"/>
      <c r="R226" s="283"/>
      <c r="S226" s="160" t="str">
        <f>IF(OR($D226="",$T226="",GlobalParameters!$C$12=""),"",IF($W226&lt;200,$T226-VLOOKUP($W226,Conn_Req!$A$2:$J$7,10),""))</f>
        <v/>
      </c>
      <c r="T226" s="283"/>
      <c r="U226" s="283"/>
      <c r="V226" s="159"/>
      <c r="W226" s="134" t="e">
        <f>100+VLOOKUP($D226,Conn_Req!$O$2:$P$3,2)+VLOOKUP(GlobalParameters!$C$12,Conn_Req!$Q$2:$R$4,2)</f>
        <v>#N/A</v>
      </c>
    </row>
    <row r="227" spans="1:23" x14ac:dyDescent="0.25">
      <c r="A227" s="133"/>
      <c r="B227" s="283"/>
      <c r="C227" s="283"/>
      <c r="D227" s="284"/>
      <c r="E227" s="287"/>
      <c r="F227" s="166" t="str">
        <f t="shared" si="13"/>
        <v/>
      </c>
      <c r="G227" s="156" t="str">
        <f>IF($D227="","",VLOOKUP($W227,Conn_Req!$A$2:$J$7,5))</f>
        <v/>
      </c>
      <c r="H227" s="285"/>
      <c r="I227" s="155" t="str">
        <f t="shared" si="14"/>
        <v/>
      </c>
      <c r="J227" s="156" t="str">
        <f>IF($D227="","",VLOOKUP($W227,Conn_Req!$A$2:$J$7,6))</f>
        <v/>
      </c>
      <c r="K227" s="285"/>
      <c r="L227" s="155" t="str">
        <f t="shared" si="15"/>
        <v/>
      </c>
      <c r="M227" s="156" t="str">
        <f>IF($D227="","",VLOOKUP($W227,Conn_Req!$A$2:$J$7,6))</f>
        <v/>
      </c>
      <c r="N227" s="157" t="str">
        <f t="shared" si="16"/>
        <v/>
      </c>
      <c r="O227" s="158" t="str">
        <f>IF(OR($D227="",GlobalParameters!$C$12=""),"",$S227)</f>
        <v/>
      </c>
      <c r="P227" s="159"/>
      <c r="Q227" s="283"/>
      <c r="R227" s="283"/>
      <c r="S227" s="160" t="str">
        <f>IF(OR($D227="",$T227="",GlobalParameters!$C$12=""),"",IF($W227&lt;200,$T227-VLOOKUP($W227,Conn_Req!$A$2:$J$7,10),""))</f>
        <v/>
      </c>
      <c r="T227" s="283"/>
      <c r="U227" s="283"/>
      <c r="V227" s="159"/>
      <c r="W227" s="134" t="e">
        <f>100+VLOOKUP($D227,Conn_Req!$O$2:$P$3,2)+VLOOKUP(GlobalParameters!$C$12,Conn_Req!$Q$2:$R$4,2)</f>
        <v>#N/A</v>
      </c>
    </row>
    <row r="228" spans="1:23" x14ac:dyDescent="0.25">
      <c r="A228" s="133"/>
      <c r="B228" s="283"/>
      <c r="C228" s="283"/>
      <c r="D228" s="284"/>
      <c r="E228" s="287"/>
      <c r="F228" s="166" t="str">
        <f t="shared" si="13"/>
        <v/>
      </c>
      <c r="G228" s="156" t="str">
        <f>IF($D228="","",VLOOKUP($W228,Conn_Req!$A$2:$J$7,5))</f>
        <v/>
      </c>
      <c r="H228" s="285"/>
      <c r="I228" s="155" t="str">
        <f t="shared" si="14"/>
        <v/>
      </c>
      <c r="J228" s="156" t="str">
        <f>IF($D228="","",VLOOKUP($W228,Conn_Req!$A$2:$J$7,6))</f>
        <v/>
      </c>
      <c r="K228" s="285"/>
      <c r="L228" s="155" t="str">
        <f t="shared" si="15"/>
        <v/>
      </c>
      <c r="M228" s="156" t="str">
        <f>IF($D228="","",VLOOKUP($W228,Conn_Req!$A$2:$J$7,6))</f>
        <v/>
      </c>
      <c r="N228" s="157" t="str">
        <f t="shared" si="16"/>
        <v/>
      </c>
      <c r="O228" s="158" t="str">
        <f>IF(OR($D228="",GlobalParameters!$C$12=""),"",$S228)</f>
        <v/>
      </c>
      <c r="P228" s="159"/>
      <c r="Q228" s="283"/>
      <c r="R228" s="283"/>
      <c r="S228" s="160" t="str">
        <f>IF(OR($D228="",$T228="",GlobalParameters!$C$12=""),"",IF($W228&lt;200,$T228-VLOOKUP($W228,Conn_Req!$A$2:$J$7,10),""))</f>
        <v/>
      </c>
      <c r="T228" s="283"/>
      <c r="U228" s="283"/>
      <c r="V228" s="159"/>
      <c r="W228" s="134" t="e">
        <f>100+VLOOKUP($D228,Conn_Req!$O$2:$P$3,2)+VLOOKUP(GlobalParameters!$C$12,Conn_Req!$Q$2:$R$4,2)</f>
        <v>#N/A</v>
      </c>
    </row>
    <row r="229" spans="1:23" x14ac:dyDescent="0.25">
      <c r="A229" s="133"/>
      <c r="B229" s="283"/>
      <c r="C229" s="283"/>
      <c r="D229" s="284"/>
      <c r="E229" s="287"/>
      <c r="F229" s="166" t="str">
        <f t="shared" si="13"/>
        <v/>
      </c>
      <c r="G229" s="156" t="str">
        <f>IF($D229="","",VLOOKUP($W229,Conn_Req!$A$2:$J$7,5))</f>
        <v/>
      </c>
      <c r="H229" s="285"/>
      <c r="I229" s="155" t="str">
        <f t="shared" si="14"/>
        <v/>
      </c>
      <c r="J229" s="156" t="str">
        <f>IF($D229="","",VLOOKUP($W229,Conn_Req!$A$2:$J$7,6))</f>
        <v/>
      </c>
      <c r="K229" s="285"/>
      <c r="L229" s="155" t="str">
        <f t="shared" si="15"/>
        <v/>
      </c>
      <c r="M229" s="156" t="str">
        <f>IF($D229="","",VLOOKUP($W229,Conn_Req!$A$2:$J$7,6))</f>
        <v/>
      </c>
      <c r="N229" s="157" t="str">
        <f t="shared" si="16"/>
        <v/>
      </c>
      <c r="O229" s="158" t="str">
        <f>IF(OR($D229="",GlobalParameters!$C$12=""),"",$S229)</f>
        <v/>
      </c>
      <c r="P229" s="159"/>
      <c r="Q229" s="283"/>
      <c r="R229" s="283"/>
      <c r="S229" s="160" t="str">
        <f>IF(OR($D229="",$T229="",GlobalParameters!$C$12=""),"",IF($W229&lt;200,$T229-VLOOKUP($W229,Conn_Req!$A$2:$J$7,10),""))</f>
        <v/>
      </c>
      <c r="T229" s="283"/>
      <c r="U229" s="283"/>
      <c r="V229" s="159"/>
      <c r="W229" s="134" t="e">
        <f>100+VLOOKUP($D229,Conn_Req!$O$2:$P$3,2)+VLOOKUP(GlobalParameters!$C$12,Conn_Req!$Q$2:$R$4,2)</f>
        <v>#N/A</v>
      </c>
    </row>
    <row r="230" spans="1:23" x14ac:dyDescent="0.25">
      <c r="A230" s="133"/>
      <c r="B230" s="283"/>
      <c r="C230" s="283"/>
      <c r="D230" s="284"/>
      <c r="E230" s="287"/>
      <c r="F230" s="166" t="str">
        <f t="shared" si="13"/>
        <v/>
      </c>
      <c r="G230" s="156" t="str">
        <f>IF($D230="","",VLOOKUP($W230,Conn_Req!$A$2:$J$7,5))</f>
        <v/>
      </c>
      <c r="H230" s="285"/>
      <c r="I230" s="155" t="str">
        <f t="shared" si="14"/>
        <v/>
      </c>
      <c r="J230" s="156" t="str">
        <f>IF($D230="","",VLOOKUP($W230,Conn_Req!$A$2:$J$7,6))</f>
        <v/>
      </c>
      <c r="K230" s="285"/>
      <c r="L230" s="155" t="str">
        <f t="shared" si="15"/>
        <v/>
      </c>
      <c r="M230" s="156" t="str">
        <f>IF($D230="","",VLOOKUP($W230,Conn_Req!$A$2:$J$7,6))</f>
        <v/>
      </c>
      <c r="N230" s="157" t="str">
        <f t="shared" si="16"/>
        <v/>
      </c>
      <c r="O230" s="158" t="str">
        <f>IF(OR($D230="",GlobalParameters!$C$12=""),"",$S230)</f>
        <v/>
      </c>
      <c r="P230" s="159"/>
      <c r="Q230" s="283"/>
      <c r="R230" s="283"/>
      <c r="S230" s="160" t="str">
        <f>IF(OR($D230="",$T230="",GlobalParameters!$C$12=""),"",IF($W230&lt;200,$T230-VLOOKUP($W230,Conn_Req!$A$2:$J$7,10),""))</f>
        <v/>
      </c>
      <c r="T230" s="283"/>
      <c r="U230" s="283"/>
      <c r="V230" s="159"/>
      <c r="W230" s="134" t="e">
        <f>100+VLOOKUP($D230,Conn_Req!$O$2:$P$3,2)+VLOOKUP(GlobalParameters!$C$12,Conn_Req!$Q$2:$R$4,2)</f>
        <v>#N/A</v>
      </c>
    </row>
    <row r="231" spans="1:23" x14ac:dyDescent="0.25">
      <c r="A231" s="133"/>
      <c r="B231" s="283"/>
      <c r="C231" s="283"/>
      <c r="D231" s="284"/>
      <c r="E231" s="287"/>
      <c r="F231" s="166" t="str">
        <f t="shared" si="13"/>
        <v/>
      </c>
      <c r="G231" s="156" t="str">
        <f>IF($D231="","",VLOOKUP($W231,Conn_Req!$A$2:$J$7,5))</f>
        <v/>
      </c>
      <c r="H231" s="285"/>
      <c r="I231" s="155" t="str">
        <f t="shared" si="14"/>
        <v/>
      </c>
      <c r="J231" s="156" t="str">
        <f>IF($D231="","",VLOOKUP($W231,Conn_Req!$A$2:$J$7,6))</f>
        <v/>
      </c>
      <c r="K231" s="285"/>
      <c r="L231" s="155" t="str">
        <f t="shared" si="15"/>
        <v/>
      </c>
      <c r="M231" s="156" t="str">
        <f>IF($D231="","",VLOOKUP($W231,Conn_Req!$A$2:$J$7,6))</f>
        <v/>
      </c>
      <c r="N231" s="157" t="str">
        <f t="shared" si="16"/>
        <v/>
      </c>
      <c r="O231" s="158" t="str">
        <f>IF(OR($D231="",GlobalParameters!$C$12=""),"",$S231)</f>
        <v/>
      </c>
      <c r="P231" s="159"/>
      <c r="Q231" s="283"/>
      <c r="R231" s="283"/>
      <c r="S231" s="160" t="str">
        <f>IF(OR($D231="",$T231="",GlobalParameters!$C$12=""),"",IF($W231&lt;200,$T231-VLOOKUP($W231,Conn_Req!$A$2:$J$7,10),""))</f>
        <v/>
      </c>
      <c r="T231" s="283"/>
      <c r="U231" s="283"/>
      <c r="V231" s="159"/>
      <c r="W231" s="134" t="e">
        <f>100+VLOOKUP($D231,Conn_Req!$O$2:$P$3,2)+VLOOKUP(GlobalParameters!$C$12,Conn_Req!$Q$2:$R$4,2)</f>
        <v>#N/A</v>
      </c>
    </row>
    <row r="232" spans="1:23" x14ac:dyDescent="0.25">
      <c r="A232" s="133"/>
      <c r="B232" s="283"/>
      <c r="C232" s="283"/>
      <c r="D232" s="284"/>
      <c r="E232" s="287"/>
      <c r="F232" s="166" t="str">
        <f t="shared" si="13"/>
        <v/>
      </c>
      <c r="G232" s="156" t="str">
        <f>IF($D232="","",VLOOKUP($W232,Conn_Req!$A$2:$J$7,5))</f>
        <v/>
      </c>
      <c r="H232" s="285"/>
      <c r="I232" s="155" t="str">
        <f t="shared" si="14"/>
        <v/>
      </c>
      <c r="J232" s="156" t="str">
        <f>IF($D232="","",VLOOKUP($W232,Conn_Req!$A$2:$J$7,6))</f>
        <v/>
      </c>
      <c r="K232" s="285"/>
      <c r="L232" s="155" t="str">
        <f t="shared" si="15"/>
        <v/>
      </c>
      <c r="M232" s="156" t="str">
        <f>IF($D232="","",VLOOKUP($W232,Conn_Req!$A$2:$J$7,6))</f>
        <v/>
      </c>
      <c r="N232" s="157" t="str">
        <f t="shared" si="16"/>
        <v/>
      </c>
      <c r="O232" s="158" t="str">
        <f>IF(OR($D232="",GlobalParameters!$C$12=""),"",$S232)</f>
        <v/>
      </c>
      <c r="P232" s="159"/>
      <c r="Q232" s="283"/>
      <c r="R232" s="283"/>
      <c r="S232" s="160" t="str">
        <f>IF(OR($D232="",$T232="",GlobalParameters!$C$12=""),"",IF($W232&lt;200,$T232-VLOOKUP($W232,Conn_Req!$A$2:$J$7,10),""))</f>
        <v/>
      </c>
      <c r="T232" s="283"/>
      <c r="U232" s="283"/>
      <c r="V232" s="159"/>
      <c r="W232" s="134" t="e">
        <f>100+VLOOKUP($D232,Conn_Req!$O$2:$P$3,2)+VLOOKUP(GlobalParameters!$C$12,Conn_Req!$Q$2:$R$4,2)</f>
        <v>#N/A</v>
      </c>
    </row>
    <row r="233" spans="1:23" x14ac:dyDescent="0.25">
      <c r="A233" s="133"/>
      <c r="B233" s="283"/>
      <c r="C233" s="283"/>
      <c r="D233" s="284"/>
      <c r="E233" s="287"/>
      <c r="F233" s="166" t="str">
        <f t="shared" si="13"/>
        <v/>
      </c>
      <c r="G233" s="156" t="str">
        <f>IF($D233="","",VLOOKUP($W233,Conn_Req!$A$2:$J$7,5))</f>
        <v/>
      </c>
      <c r="H233" s="285"/>
      <c r="I233" s="155" t="str">
        <f t="shared" si="14"/>
        <v/>
      </c>
      <c r="J233" s="156" t="str">
        <f>IF($D233="","",VLOOKUP($W233,Conn_Req!$A$2:$J$7,6))</f>
        <v/>
      </c>
      <c r="K233" s="285"/>
      <c r="L233" s="155" t="str">
        <f t="shared" si="15"/>
        <v/>
      </c>
      <c r="M233" s="156" t="str">
        <f>IF($D233="","",VLOOKUP($W233,Conn_Req!$A$2:$J$7,6))</f>
        <v/>
      </c>
      <c r="N233" s="157" t="str">
        <f t="shared" si="16"/>
        <v/>
      </c>
      <c r="O233" s="158" t="str">
        <f>IF(OR($D233="",GlobalParameters!$C$12=""),"",$S233)</f>
        <v/>
      </c>
      <c r="P233" s="159"/>
      <c r="Q233" s="283"/>
      <c r="R233" s="283"/>
      <c r="S233" s="160" t="str">
        <f>IF(OR($D233="",$T233="",GlobalParameters!$C$12=""),"",IF($W233&lt;200,$T233-VLOOKUP($W233,Conn_Req!$A$2:$J$7,10),""))</f>
        <v/>
      </c>
      <c r="T233" s="283"/>
      <c r="U233" s="283"/>
      <c r="V233" s="159"/>
      <c r="W233" s="134" t="e">
        <f>100+VLOOKUP($D233,Conn_Req!$O$2:$P$3,2)+VLOOKUP(GlobalParameters!$C$12,Conn_Req!$Q$2:$R$4,2)</f>
        <v>#N/A</v>
      </c>
    </row>
    <row r="234" spans="1:23" x14ac:dyDescent="0.25">
      <c r="A234" s="133"/>
      <c r="B234" s="283"/>
      <c r="C234" s="283"/>
      <c r="D234" s="284"/>
      <c r="E234" s="287"/>
      <c r="F234" s="166" t="str">
        <f t="shared" si="13"/>
        <v/>
      </c>
      <c r="G234" s="156" t="str">
        <f>IF($D234="","",VLOOKUP($W234,Conn_Req!$A$2:$J$7,5))</f>
        <v/>
      </c>
      <c r="H234" s="285"/>
      <c r="I234" s="155" t="str">
        <f t="shared" si="14"/>
        <v/>
      </c>
      <c r="J234" s="156" t="str">
        <f>IF($D234="","",VLOOKUP($W234,Conn_Req!$A$2:$J$7,6))</f>
        <v/>
      </c>
      <c r="K234" s="285"/>
      <c r="L234" s="155" t="str">
        <f t="shared" si="15"/>
        <v/>
      </c>
      <c r="M234" s="156" t="str">
        <f>IF($D234="","",VLOOKUP($W234,Conn_Req!$A$2:$J$7,6))</f>
        <v/>
      </c>
      <c r="N234" s="157" t="str">
        <f t="shared" si="16"/>
        <v/>
      </c>
      <c r="O234" s="158" t="str">
        <f>IF(OR($D234="",GlobalParameters!$C$12=""),"",$S234)</f>
        <v/>
      </c>
      <c r="P234" s="159"/>
      <c r="Q234" s="283"/>
      <c r="R234" s="283"/>
      <c r="S234" s="160" t="str">
        <f>IF(OR($D234="",$T234="",GlobalParameters!$C$12=""),"",IF($W234&lt;200,$T234-VLOOKUP($W234,Conn_Req!$A$2:$J$7,10),""))</f>
        <v/>
      </c>
      <c r="T234" s="283"/>
      <c r="U234" s="283"/>
      <c r="V234" s="159"/>
      <c r="W234" s="134" t="e">
        <f>100+VLOOKUP($D234,Conn_Req!$O$2:$P$3,2)+VLOOKUP(GlobalParameters!$C$12,Conn_Req!$Q$2:$R$4,2)</f>
        <v>#N/A</v>
      </c>
    </row>
    <row r="235" spans="1:23" x14ac:dyDescent="0.25">
      <c r="A235" s="133"/>
      <c r="B235" s="283"/>
      <c r="C235" s="283"/>
      <c r="D235" s="284"/>
      <c r="E235" s="287"/>
      <c r="F235" s="166" t="str">
        <f t="shared" si="13"/>
        <v/>
      </c>
      <c r="G235" s="156" t="str">
        <f>IF($D235="","",VLOOKUP($W235,Conn_Req!$A$2:$J$7,5))</f>
        <v/>
      </c>
      <c r="H235" s="285"/>
      <c r="I235" s="155" t="str">
        <f t="shared" si="14"/>
        <v/>
      </c>
      <c r="J235" s="156" t="str">
        <f>IF($D235="","",VLOOKUP($W235,Conn_Req!$A$2:$J$7,6))</f>
        <v/>
      </c>
      <c r="K235" s="285"/>
      <c r="L235" s="155" t="str">
        <f t="shared" si="15"/>
        <v/>
      </c>
      <c r="M235" s="156" t="str">
        <f>IF($D235="","",VLOOKUP($W235,Conn_Req!$A$2:$J$7,6))</f>
        <v/>
      </c>
      <c r="N235" s="157" t="str">
        <f t="shared" si="16"/>
        <v/>
      </c>
      <c r="O235" s="158" t="str">
        <f>IF(OR($D235="",GlobalParameters!$C$12=""),"",$S235)</f>
        <v/>
      </c>
      <c r="P235" s="159"/>
      <c r="Q235" s="283"/>
      <c r="R235" s="283"/>
      <c r="S235" s="160" t="str">
        <f>IF(OR($D235="",$T235="",GlobalParameters!$C$12=""),"",IF($W235&lt;200,$T235-VLOOKUP($W235,Conn_Req!$A$2:$J$7,10),""))</f>
        <v/>
      </c>
      <c r="T235" s="283"/>
      <c r="U235" s="283"/>
      <c r="V235" s="159"/>
      <c r="W235" s="134" t="e">
        <f>100+VLOOKUP($D235,Conn_Req!$O$2:$P$3,2)+VLOOKUP(GlobalParameters!$C$12,Conn_Req!$Q$2:$R$4,2)</f>
        <v>#N/A</v>
      </c>
    </row>
    <row r="236" spans="1:23" x14ac:dyDescent="0.25">
      <c r="A236" s="133"/>
      <c r="B236" s="283"/>
      <c r="C236" s="283"/>
      <c r="D236" s="284"/>
      <c r="E236" s="287"/>
      <c r="F236" s="166" t="str">
        <f t="shared" si="13"/>
        <v/>
      </c>
      <c r="G236" s="156" t="str">
        <f>IF($D236="","",VLOOKUP($W236,Conn_Req!$A$2:$J$7,5))</f>
        <v/>
      </c>
      <c r="H236" s="285"/>
      <c r="I236" s="155" t="str">
        <f t="shared" si="14"/>
        <v/>
      </c>
      <c r="J236" s="156" t="str">
        <f>IF($D236="","",VLOOKUP($W236,Conn_Req!$A$2:$J$7,6))</f>
        <v/>
      </c>
      <c r="K236" s="285"/>
      <c r="L236" s="155" t="str">
        <f t="shared" si="15"/>
        <v/>
      </c>
      <c r="M236" s="156" t="str">
        <f>IF($D236="","",VLOOKUP($W236,Conn_Req!$A$2:$J$7,6))</f>
        <v/>
      </c>
      <c r="N236" s="157" t="str">
        <f t="shared" si="16"/>
        <v/>
      </c>
      <c r="O236" s="158" t="str">
        <f>IF(OR($D236="",GlobalParameters!$C$12=""),"",$S236)</f>
        <v/>
      </c>
      <c r="P236" s="159"/>
      <c r="Q236" s="283"/>
      <c r="R236" s="283"/>
      <c r="S236" s="160" t="str">
        <f>IF(OR($D236="",$T236="",GlobalParameters!$C$12=""),"",IF($W236&lt;200,$T236-VLOOKUP($W236,Conn_Req!$A$2:$J$7,10),""))</f>
        <v/>
      </c>
      <c r="T236" s="283"/>
      <c r="U236" s="283"/>
      <c r="V236" s="159"/>
      <c r="W236" s="134" t="e">
        <f>100+VLOOKUP($D236,Conn_Req!$O$2:$P$3,2)+VLOOKUP(GlobalParameters!$C$12,Conn_Req!$Q$2:$R$4,2)</f>
        <v>#N/A</v>
      </c>
    </row>
    <row r="237" spans="1:23" x14ac:dyDescent="0.25">
      <c r="A237" s="133"/>
      <c r="B237" s="283"/>
      <c r="C237" s="283"/>
      <c r="D237" s="284"/>
      <c r="E237" s="287"/>
      <c r="F237" s="166" t="str">
        <f t="shared" si="13"/>
        <v/>
      </c>
      <c r="G237" s="156" t="str">
        <f>IF($D237="","",VLOOKUP($W237,Conn_Req!$A$2:$J$7,5))</f>
        <v/>
      </c>
      <c r="H237" s="285"/>
      <c r="I237" s="155" t="str">
        <f t="shared" si="14"/>
        <v/>
      </c>
      <c r="J237" s="156" t="str">
        <f>IF($D237="","",VLOOKUP($W237,Conn_Req!$A$2:$J$7,6))</f>
        <v/>
      </c>
      <c r="K237" s="285"/>
      <c r="L237" s="155" t="str">
        <f t="shared" si="15"/>
        <v/>
      </c>
      <c r="M237" s="156" t="str">
        <f>IF($D237="","",VLOOKUP($W237,Conn_Req!$A$2:$J$7,6))</f>
        <v/>
      </c>
      <c r="N237" s="157" t="str">
        <f t="shared" si="16"/>
        <v/>
      </c>
      <c r="O237" s="158" t="str">
        <f>IF(OR($D237="",GlobalParameters!$C$12=""),"",$S237)</f>
        <v/>
      </c>
      <c r="P237" s="159"/>
      <c r="Q237" s="283"/>
      <c r="R237" s="283"/>
      <c r="S237" s="160" t="str">
        <f>IF(OR($D237="",$T237="",GlobalParameters!$C$12=""),"",IF($W237&lt;200,$T237-VLOOKUP($W237,Conn_Req!$A$2:$J$7,10),""))</f>
        <v/>
      </c>
      <c r="T237" s="283"/>
      <c r="U237" s="283"/>
      <c r="V237" s="159"/>
      <c r="W237" s="134" t="e">
        <f>100+VLOOKUP($D237,Conn_Req!$O$2:$P$3,2)+VLOOKUP(GlobalParameters!$C$12,Conn_Req!$Q$2:$R$4,2)</f>
        <v>#N/A</v>
      </c>
    </row>
    <row r="238" spans="1:23" x14ac:dyDescent="0.25">
      <c r="A238" s="133"/>
      <c r="B238" s="283"/>
      <c r="C238" s="283"/>
      <c r="D238" s="284"/>
      <c r="E238" s="287"/>
      <c r="F238" s="166" t="str">
        <f t="shared" si="13"/>
        <v/>
      </c>
      <c r="G238" s="156" t="str">
        <f>IF($D238="","",VLOOKUP($W238,Conn_Req!$A$2:$J$7,5))</f>
        <v/>
      </c>
      <c r="H238" s="285"/>
      <c r="I238" s="155" t="str">
        <f t="shared" si="14"/>
        <v/>
      </c>
      <c r="J238" s="156" t="str">
        <f>IF($D238="","",VLOOKUP($W238,Conn_Req!$A$2:$J$7,6))</f>
        <v/>
      </c>
      <c r="K238" s="285"/>
      <c r="L238" s="155" t="str">
        <f t="shared" si="15"/>
        <v/>
      </c>
      <c r="M238" s="156" t="str">
        <f>IF($D238="","",VLOOKUP($W238,Conn_Req!$A$2:$J$7,6))</f>
        <v/>
      </c>
      <c r="N238" s="157" t="str">
        <f t="shared" si="16"/>
        <v/>
      </c>
      <c r="O238" s="158" t="str">
        <f>IF(OR($D238="",GlobalParameters!$C$12=""),"",$S238)</f>
        <v/>
      </c>
      <c r="P238" s="159"/>
      <c r="Q238" s="283"/>
      <c r="R238" s="283"/>
      <c r="S238" s="160" t="str">
        <f>IF(OR($D238="",$T238="",GlobalParameters!$C$12=""),"",IF($W238&lt;200,$T238-VLOOKUP($W238,Conn_Req!$A$2:$J$7,10),""))</f>
        <v/>
      </c>
      <c r="T238" s="283"/>
      <c r="U238" s="283"/>
      <c r="V238" s="159"/>
      <c r="W238" s="134" t="e">
        <f>100+VLOOKUP($D238,Conn_Req!$O$2:$P$3,2)+VLOOKUP(GlobalParameters!$C$12,Conn_Req!$Q$2:$R$4,2)</f>
        <v>#N/A</v>
      </c>
    </row>
    <row r="239" spans="1:23" x14ac:dyDescent="0.25">
      <c r="A239" s="133"/>
      <c r="B239" s="283"/>
      <c r="C239" s="283"/>
      <c r="D239" s="284"/>
      <c r="E239" s="287"/>
      <c r="F239" s="166" t="str">
        <f t="shared" si="13"/>
        <v/>
      </c>
      <c r="G239" s="156" t="str">
        <f>IF($D239="","",VLOOKUP($W239,Conn_Req!$A$2:$J$7,5))</f>
        <v/>
      </c>
      <c r="H239" s="285"/>
      <c r="I239" s="155" t="str">
        <f t="shared" si="14"/>
        <v/>
      </c>
      <c r="J239" s="156" t="str">
        <f>IF($D239="","",VLOOKUP($W239,Conn_Req!$A$2:$J$7,6))</f>
        <v/>
      </c>
      <c r="K239" s="285"/>
      <c r="L239" s="155" t="str">
        <f t="shared" si="15"/>
        <v/>
      </c>
      <c r="M239" s="156" t="str">
        <f>IF($D239="","",VLOOKUP($W239,Conn_Req!$A$2:$J$7,6))</f>
        <v/>
      </c>
      <c r="N239" s="157" t="str">
        <f t="shared" si="16"/>
        <v/>
      </c>
      <c r="O239" s="158" t="str">
        <f>IF(OR($D239="",GlobalParameters!$C$12=""),"",$S239)</f>
        <v/>
      </c>
      <c r="P239" s="159"/>
      <c r="Q239" s="283"/>
      <c r="R239" s="283"/>
      <c r="S239" s="160" t="str">
        <f>IF(OR($D239="",$T239="",GlobalParameters!$C$12=""),"",IF($W239&lt;200,$T239-VLOOKUP($W239,Conn_Req!$A$2:$J$7,10),""))</f>
        <v/>
      </c>
      <c r="T239" s="283"/>
      <c r="U239" s="283"/>
      <c r="V239" s="159"/>
      <c r="W239" s="134" t="e">
        <f>100+VLOOKUP($D239,Conn_Req!$O$2:$P$3,2)+VLOOKUP(GlobalParameters!$C$12,Conn_Req!$Q$2:$R$4,2)</f>
        <v>#N/A</v>
      </c>
    </row>
    <row r="240" spans="1:23" x14ac:dyDescent="0.25">
      <c r="A240" s="133"/>
      <c r="B240" s="283"/>
      <c r="C240" s="283"/>
      <c r="D240" s="284"/>
      <c r="E240" s="287"/>
      <c r="F240" s="166" t="str">
        <f t="shared" si="13"/>
        <v/>
      </c>
      <c r="G240" s="156" t="str">
        <f>IF($D240="","",VLOOKUP($W240,Conn_Req!$A$2:$J$7,5))</f>
        <v/>
      </c>
      <c r="H240" s="285"/>
      <c r="I240" s="155" t="str">
        <f t="shared" si="14"/>
        <v/>
      </c>
      <c r="J240" s="156" t="str">
        <f>IF($D240="","",VLOOKUP($W240,Conn_Req!$A$2:$J$7,6))</f>
        <v/>
      </c>
      <c r="K240" s="285"/>
      <c r="L240" s="155" t="str">
        <f t="shared" si="15"/>
        <v/>
      </c>
      <c r="M240" s="156" t="str">
        <f>IF($D240="","",VLOOKUP($W240,Conn_Req!$A$2:$J$7,6))</f>
        <v/>
      </c>
      <c r="N240" s="157" t="str">
        <f t="shared" si="16"/>
        <v/>
      </c>
      <c r="O240" s="158" t="str">
        <f>IF(OR($D240="",GlobalParameters!$C$12=""),"",$S240)</f>
        <v/>
      </c>
      <c r="P240" s="159"/>
      <c r="Q240" s="283"/>
      <c r="R240" s="283"/>
      <c r="S240" s="160" t="str">
        <f>IF(OR($D240="",$T240="",GlobalParameters!$C$12=""),"",IF($W240&lt;200,$T240-VLOOKUP($W240,Conn_Req!$A$2:$J$7,10),""))</f>
        <v/>
      </c>
      <c r="T240" s="283"/>
      <c r="U240" s="283"/>
      <c r="V240" s="159"/>
      <c r="W240" s="134" t="e">
        <f>100+VLOOKUP($D240,Conn_Req!$O$2:$P$3,2)+VLOOKUP(GlobalParameters!$C$12,Conn_Req!$Q$2:$R$4,2)</f>
        <v>#N/A</v>
      </c>
    </row>
    <row r="241" spans="1:23" x14ac:dyDescent="0.25">
      <c r="A241" s="133"/>
      <c r="B241" s="283"/>
      <c r="C241" s="283"/>
      <c r="D241" s="284"/>
      <c r="E241" s="287"/>
      <c r="F241" s="166" t="str">
        <f t="shared" si="13"/>
        <v/>
      </c>
      <c r="G241" s="156" t="str">
        <f>IF($D241="","",VLOOKUP($W241,Conn_Req!$A$2:$J$7,5))</f>
        <v/>
      </c>
      <c r="H241" s="285"/>
      <c r="I241" s="155" t="str">
        <f t="shared" si="14"/>
        <v/>
      </c>
      <c r="J241" s="156" t="str">
        <f>IF($D241="","",VLOOKUP($W241,Conn_Req!$A$2:$J$7,6))</f>
        <v/>
      </c>
      <c r="K241" s="285"/>
      <c r="L241" s="155" t="str">
        <f t="shared" si="15"/>
        <v/>
      </c>
      <c r="M241" s="156" t="str">
        <f>IF($D241="","",VLOOKUP($W241,Conn_Req!$A$2:$J$7,6))</f>
        <v/>
      </c>
      <c r="N241" s="157" t="str">
        <f t="shared" si="16"/>
        <v/>
      </c>
      <c r="O241" s="158" t="str">
        <f>IF(OR($D241="",GlobalParameters!$C$12=""),"",$S241)</f>
        <v/>
      </c>
      <c r="P241" s="159"/>
      <c r="Q241" s="283"/>
      <c r="R241" s="283"/>
      <c r="S241" s="160" t="str">
        <f>IF(OR($D241="",$T241="",GlobalParameters!$C$12=""),"",IF($W241&lt;200,$T241-VLOOKUP($W241,Conn_Req!$A$2:$J$7,10),""))</f>
        <v/>
      </c>
      <c r="T241" s="283"/>
      <c r="U241" s="283"/>
      <c r="V241" s="159"/>
      <c r="W241" s="134" t="e">
        <f>100+VLOOKUP($D241,Conn_Req!$O$2:$P$3,2)+VLOOKUP(GlobalParameters!$C$12,Conn_Req!$Q$2:$R$4,2)</f>
        <v>#N/A</v>
      </c>
    </row>
    <row r="242" spans="1:23" x14ac:dyDescent="0.25">
      <c r="A242" s="133"/>
      <c r="B242" s="283"/>
      <c r="C242" s="283"/>
      <c r="D242" s="284"/>
      <c r="E242" s="287"/>
      <c r="F242" s="166" t="str">
        <f t="shared" si="13"/>
        <v/>
      </c>
      <c r="G242" s="156" t="str">
        <f>IF($D242="","",VLOOKUP($W242,Conn_Req!$A$2:$J$7,5))</f>
        <v/>
      </c>
      <c r="H242" s="285"/>
      <c r="I242" s="155" t="str">
        <f t="shared" si="14"/>
        <v/>
      </c>
      <c r="J242" s="156" t="str">
        <f>IF($D242="","",VLOOKUP($W242,Conn_Req!$A$2:$J$7,6))</f>
        <v/>
      </c>
      <c r="K242" s="285"/>
      <c r="L242" s="155" t="str">
        <f t="shared" si="15"/>
        <v/>
      </c>
      <c r="M242" s="156" t="str">
        <f>IF($D242="","",VLOOKUP($W242,Conn_Req!$A$2:$J$7,6))</f>
        <v/>
      </c>
      <c r="N242" s="157" t="str">
        <f t="shared" si="16"/>
        <v/>
      </c>
      <c r="O242" s="158" t="str">
        <f>IF(OR($D242="",GlobalParameters!$C$12=""),"",$S242)</f>
        <v/>
      </c>
      <c r="P242" s="159"/>
      <c r="Q242" s="283"/>
      <c r="R242" s="283"/>
      <c r="S242" s="160" t="str">
        <f>IF(OR($D242="",$T242="",GlobalParameters!$C$12=""),"",IF($W242&lt;200,$T242-VLOOKUP($W242,Conn_Req!$A$2:$J$7,10),""))</f>
        <v/>
      </c>
      <c r="T242" s="283"/>
      <c r="U242" s="283"/>
      <c r="V242" s="159"/>
      <c r="W242" s="134" t="e">
        <f>100+VLOOKUP($D242,Conn_Req!$O$2:$P$3,2)+VLOOKUP(GlobalParameters!$C$12,Conn_Req!$Q$2:$R$4,2)</f>
        <v>#N/A</v>
      </c>
    </row>
    <row r="243" spans="1:23" x14ac:dyDescent="0.25">
      <c r="A243" s="133"/>
      <c r="B243" s="283"/>
      <c r="C243" s="283"/>
      <c r="D243" s="284"/>
      <c r="E243" s="287"/>
      <c r="F243" s="166" t="str">
        <f t="shared" si="13"/>
        <v/>
      </c>
      <c r="G243" s="156" t="str">
        <f>IF($D243="","",VLOOKUP($W243,Conn_Req!$A$2:$J$7,5))</f>
        <v/>
      </c>
      <c r="H243" s="285"/>
      <c r="I243" s="155" t="str">
        <f t="shared" si="14"/>
        <v/>
      </c>
      <c r="J243" s="156" t="str">
        <f>IF($D243="","",VLOOKUP($W243,Conn_Req!$A$2:$J$7,6))</f>
        <v/>
      </c>
      <c r="K243" s="285"/>
      <c r="L243" s="155" t="str">
        <f t="shared" si="15"/>
        <v/>
      </c>
      <c r="M243" s="156" t="str">
        <f>IF($D243="","",VLOOKUP($W243,Conn_Req!$A$2:$J$7,6))</f>
        <v/>
      </c>
      <c r="N243" s="157" t="str">
        <f t="shared" si="16"/>
        <v/>
      </c>
      <c r="O243" s="158" t="str">
        <f>IF(OR($D243="",GlobalParameters!$C$12=""),"",$S243)</f>
        <v/>
      </c>
      <c r="P243" s="159"/>
      <c r="Q243" s="283"/>
      <c r="R243" s="283"/>
      <c r="S243" s="160" t="str">
        <f>IF(OR($D243="",$T243="",GlobalParameters!$C$12=""),"",IF($W243&lt;200,$T243-VLOOKUP($W243,Conn_Req!$A$2:$J$7,10),""))</f>
        <v/>
      </c>
      <c r="T243" s="283"/>
      <c r="U243" s="283"/>
      <c r="V243" s="159"/>
      <c r="W243" s="134" t="e">
        <f>100+VLOOKUP($D243,Conn_Req!$O$2:$P$3,2)+VLOOKUP(GlobalParameters!$C$12,Conn_Req!$Q$2:$R$4,2)</f>
        <v>#N/A</v>
      </c>
    </row>
    <row r="244" spans="1:23" x14ac:dyDescent="0.25">
      <c r="A244" s="133"/>
      <c r="B244" s="283"/>
      <c r="C244" s="283"/>
      <c r="D244" s="284"/>
      <c r="E244" s="287"/>
      <c r="F244" s="166" t="str">
        <f t="shared" si="13"/>
        <v/>
      </c>
      <c r="G244" s="156" t="str">
        <f>IF($D244="","",VLOOKUP($W244,Conn_Req!$A$2:$J$7,5))</f>
        <v/>
      </c>
      <c r="H244" s="285"/>
      <c r="I244" s="155" t="str">
        <f t="shared" si="14"/>
        <v/>
      </c>
      <c r="J244" s="156" t="str">
        <f>IF($D244="","",VLOOKUP($W244,Conn_Req!$A$2:$J$7,6))</f>
        <v/>
      </c>
      <c r="K244" s="285"/>
      <c r="L244" s="155" t="str">
        <f t="shared" si="15"/>
        <v/>
      </c>
      <c r="M244" s="156" t="str">
        <f>IF($D244="","",VLOOKUP($W244,Conn_Req!$A$2:$J$7,6))</f>
        <v/>
      </c>
      <c r="N244" s="157" t="str">
        <f t="shared" si="16"/>
        <v/>
      </c>
      <c r="O244" s="158" t="str">
        <f>IF(OR($D244="",GlobalParameters!$C$12=""),"",$S244)</f>
        <v/>
      </c>
      <c r="P244" s="159"/>
      <c r="Q244" s="283"/>
      <c r="R244" s="283"/>
      <c r="S244" s="160" t="str">
        <f>IF(OR($D244="",$T244="",GlobalParameters!$C$12=""),"",IF($W244&lt;200,$T244-VLOOKUP($W244,Conn_Req!$A$2:$J$7,10),""))</f>
        <v/>
      </c>
      <c r="T244" s="283"/>
      <c r="U244" s="283"/>
      <c r="V244" s="159"/>
      <c r="W244" s="134" t="e">
        <f>100+VLOOKUP($D244,Conn_Req!$O$2:$P$3,2)+VLOOKUP(GlobalParameters!$C$12,Conn_Req!$Q$2:$R$4,2)</f>
        <v>#N/A</v>
      </c>
    </row>
    <row r="245" spans="1:23" x14ac:dyDescent="0.25">
      <c r="A245" s="133"/>
      <c r="B245" s="283"/>
      <c r="C245" s="283"/>
      <c r="D245" s="284"/>
      <c r="E245" s="287"/>
      <c r="F245" s="166" t="str">
        <f t="shared" si="13"/>
        <v/>
      </c>
      <c r="G245" s="156" t="str">
        <f>IF($D245="","",VLOOKUP($W245,Conn_Req!$A$2:$J$7,5))</f>
        <v/>
      </c>
      <c r="H245" s="285"/>
      <c r="I245" s="155" t="str">
        <f t="shared" si="14"/>
        <v/>
      </c>
      <c r="J245" s="156" t="str">
        <f>IF($D245="","",VLOOKUP($W245,Conn_Req!$A$2:$J$7,6))</f>
        <v/>
      </c>
      <c r="K245" s="285"/>
      <c r="L245" s="155" t="str">
        <f t="shared" si="15"/>
        <v/>
      </c>
      <c r="M245" s="156" t="str">
        <f>IF($D245="","",VLOOKUP($W245,Conn_Req!$A$2:$J$7,6))</f>
        <v/>
      </c>
      <c r="N245" s="157" t="str">
        <f t="shared" si="16"/>
        <v/>
      </c>
      <c r="O245" s="158" t="str">
        <f>IF(OR($D245="",GlobalParameters!$C$12=""),"",$S245)</f>
        <v/>
      </c>
      <c r="P245" s="159"/>
      <c r="Q245" s="283"/>
      <c r="R245" s="283"/>
      <c r="S245" s="160" t="str">
        <f>IF(OR($D245="",$T245="",GlobalParameters!$C$12=""),"",IF($W245&lt;200,$T245-VLOOKUP($W245,Conn_Req!$A$2:$J$7,10),""))</f>
        <v/>
      </c>
      <c r="T245" s="283"/>
      <c r="U245" s="283"/>
      <c r="V245" s="159"/>
      <c r="W245" s="134" t="e">
        <f>100+VLOOKUP($D245,Conn_Req!$O$2:$P$3,2)+VLOOKUP(GlobalParameters!$C$12,Conn_Req!$Q$2:$R$4,2)</f>
        <v>#N/A</v>
      </c>
    </row>
    <row r="246" spans="1:23" x14ac:dyDescent="0.25">
      <c r="A246" s="133"/>
      <c r="B246" s="283"/>
      <c r="C246" s="283"/>
      <c r="D246" s="284"/>
      <c r="E246" s="287"/>
      <c r="F246" s="166" t="str">
        <f t="shared" si="13"/>
        <v/>
      </c>
      <c r="G246" s="156" t="str">
        <f>IF($D246="","",VLOOKUP($W246,Conn_Req!$A$2:$J$7,5))</f>
        <v/>
      </c>
      <c r="H246" s="285"/>
      <c r="I246" s="155" t="str">
        <f t="shared" si="14"/>
        <v/>
      </c>
      <c r="J246" s="156" t="str">
        <f>IF($D246="","",VLOOKUP($W246,Conn_Req!$A$2:$J$7,6))</f>
        <v/>
      </c>
      <c r="K246" s="285"/>
      <c r="L246" s="155" t="str">
        <f t="shared" si="15"/>
        <v/>
      </c>
      <c r="M246" s="156" t="str">
        <f>IF($D246="","",VLOOKUP($W246,Conn_Req!$A$2:$J$7,6))</f>
        <v/>
      </c>
      <c r="N246" s="157" t="str">
        <f t="shared" si="16"/>
        <v/>
      </c>
      <c r="O246" s="158" t="str">
        <f>IF(OR($D246="",GlobalParameters!$C$12=""),"",$S246)</f>
        <v/>
      </c>
      <c r="P246" s="159"/>
      <c r="Q246" s="283"/>
      <c r="R246" s="283"/>
      <c r="S246" s="160" t="str">
        <f>IF(OR($D246="",$T246="",GlobalParameters!$C$12=""),"",IF($W246&lt;200,$T246-VLOOKUP($W246,Conn_Req!$A$2:$J$7,10),""))</f>
        <v/>
      </c>
      <c r="T246" s="283"/>
      <c r="U246" s="283"/>
      <c r="V246" s="159"/>
      <c r="W246" s="134" t="e">
        <f>100+VLOOKUP($D246,Conn_Req!$O$2:$P$3,2)+VLOOKUP(GlobalParameters!$C$12,Conn_Req!$Q$2:$R$4,2)</f>
        <v>#N/A</v>
      </c>
    </row>
    <row r="247" spans="1:23" x14ac:dyDescent="0.25">
      <c r="A247" s="133"/>
      <c r="B247" s="283"/>
      <c r="C247" s="283"/>
      <c r="D247" s="284"/>
      <c r="E247" s="287"/>
      <c r="F247" s="166" t="str">
        <f t="shared" si="13"/>
        <v/>
      </c>
      <c r="G247" s="156" t="str">
        <f>IF($D247="","",VLOOKUP($W247,Conn_Req!$A$2:$J$7,5))</f>
        <v/>
      </c>
      <c r="H247" s="285"/>
      <c r="I247" s="155" t="str">
        <f t="shared" si="14"/>
        <v/>
      </c>
      <c r="J247" s="156" t="str">
        <f>IF($D247="","",VLOOKUP($W247,Conn_Req!$A$2:$J$7,6))</f>
        <v/>
      </c>
      <c r="K247" s="285"/>
      <c r="L247" s="155" t="str">
        <f t="shared" si="15"/>
        <v/>
      </c>
      <c r="M247" s="156" t="str">
        <f>IF($D247="","",VLOOKUP($W247,Conn_Req!$A$2:$J$7,6))</f>
        <v/>
      </c>
      <c r="N247" s="157" t="str">
        <f t="shared" si="16"/>
        <v/>
      </c>
      <c r="O247" s="158" t="str">
        <f>IF(OR($D247="",GlobalParameters!$C$12=""),"",$S247)</f>
        <v/>
      </c>
      <c r="P247" s="159"/>
      <c r="Q247" s="283"/>
      <c r="R247" s="283"/>
      <c r="S247" s="160" t="str">
        <f>IF(OR($D247="",$T247="",GlobalParameters!$C$12=""),"",IF($W247&lt;200,$T247-VLOOKUP($W247,Conn_Req!$A$2:$J$7,10),""))</f>
        <v/>
      </c>
      <c r="T247" s="283"/>
      <c r="U247" s="283"/>
      <c r="V247" s="159"/>
      <c r="W247" s="134" t="e">
        <f>100+VLOOKUP($D247,Conn_Req!$O$2:$P$3,2)+VLOOKUP(GlobalParameters!$C$12,Conn_Req!$Q$2:$R$4,2)</f>
        <v>#N/A</v>
      </c>
    </row>
    <row r="248" spans="1:23" x14ac:dyDescent="0.25">
      <c r="A248" s="133"/>
      <c r="B248" s="283"/>
      <c r="C248" s="283"/>
      <c r="D248" s="284"/>
      <c r="E248" s="287"/>
      <c r="F248" s="166" t="str">
        <f t="shared" si="13"/>
        <v/>
      </c>
      <c r="G248" s="156" t="str">
        <f>IF($D248="","",VLOOKUP($W248,Conn_Req!$A$2:$J$7,5))</f>
        <v/>
      </c>
      <c r="H248" s="285"/>
      <c r="I248" s="155" t="str">
        <f t="shared" si="14"/>
        <v/>
      </c>
      <c r="J248" s="156" t="str">
        <f>IF($D248="","",VLOOKUP($W248,Conn_Req!$A$2:$J$7,6))</f>
        <v/>
      </c>
      <c r="K248" s="285"/>
      <c r="L248" s="155" t="str">
        <f t="shared" si="15"/>
        <v/>
      </c>
      <c r="M248" s="156" t="str">
        <f>IF($D248="","",VLOOKUP($W248,Conn_Req!$A$2:$J$7,6))</f>
        <v/>
      </c>
      <c r="N248" s="157" t="str">
        <f t="shared" si="16"/>
        <v/>
      </c>
      <c r="O248" s="158" t="str">
        <f>IF(OR($D248="",GlobalParameters!$C$12=""),"",$S248)</f>
        <v/>
      </c>
      <c r="P248" s="159"/>
      <c r="Q248" s="283"/>
      <c r="R248" s="283"/>
      <c r="S248" s="160" t="str">
        <f>IF(OR($D248="",$T248="",GlobalParameters!$C$12=""),"",IF($W248&lt;200,$T248-VLOOKUP($W248,Conn_Req!$A$2:$J$7,10),""))</f>
        <v/>
      </c>
      <c r="T248" s="283"/>
      <c r="U248" s="283"/>
      <c r="V248" s="159"/>
      <c r="W248" s="134" t="e">
        <f>100+VLOOKUP($D248,Conn_Req!$O$2:$P$3,2)+VLOOKUP(GlobalParameters!$C$12,Conn_Req!$Q$2:$R$4,2)</f>
        <v>#N/A</v>
      </c>
    </row>
    <row r="249" spans="1:23" x14ac:dyDescent="0.25">
      <c r="A249" s="133"/>
      <c r="B249" s="283"/>
      <c r="C249" s="283"/>
      <c r="D249" s="284"/>
      <c r="E249" s="287"/>
      <c r="F249" s="166" t="str">
        <f t="shared" si="13"/>
        <v/>
      </c>
      <c r="G249" s="156" t="str">
        <f>IF($D249="","",VLOOKUP($W249,Conn_Req!$A$2:$J$7,5))</f>
        <v/>
      </c>
      <c r="H249" s="285"/>
      <c r="I249" s="155" t="str">
        <f t="shared" si="14"/>
        <v/>
      </c>
      <c r="J249" s="156" t="str">
        <f>IF($D249="","",VLOOKUP($W249,Conn_Req!$A$2:$J$7,6))</f>
        <v/>
      </c>
      <c r="K249" s="285"/>
      <c r="L249" s="155" t="str">
        <f t="shared" si="15"/>
        <v/>
      </c>
      <c r="M249" s="156" t="str">
        <f>IF($D249="","",VLOOKUP($W249,Conn_Req!$A$2:$J$7,6))</f>
        <v/>
      </c>
      <c r="N249" s="157" t="str">
        <f t="shared" si="16"/>
        <v/>
      </c>
      <c r="O249" s="158" t="str">
        <f>IF(OR($D249="",GlobalParameters!$C$12=""),"",$S249)</f>
        <v/>
      </c>
      <c r="P249" s="159"/>
      <c r="Q249" s="283"/>
      <c r="R249" s="283"/>
      <c r="S249" s="160" t="str">
        <f>IF(OR($D249="",$T249="",GlobalParameters!$C$12=""),"",IF($W249&lt;200,$T249-VLOOKUP($W249,Conn_Req!$A$2:$J$7,10),""))</f>
        <v/>
      </c>
      <c r="T249" s="283"/>
      <c r="U249" s="283"/>
      <c r="V249" s="159"/>
      <c r="W249" s="134" t="e">
        <f>100+VLOOKUP($D249,Conn_Req!$O$2:$P$3,2)+VLOOKUP(GlobalParameters!$C$12,Conn_Req!$Q$2:$R$4,2)</f>
        <v>#N/A</v>
      </c>
    </row>
    <row r="250" spans="1:23" x14ac:dyDescent="0.25">
      <c r="A250" s="133"/>
      <c r="B250" s="283"/>
      <c r="C250" s="283"/>
      <c r="D250" s="284"/>
      <c r="E250" s="287"/>
      <c r="F250" s="166" t="str">
        <f t="shared" si="13"/>
        <v/>
      </c>
      <c r="G250" s="156" t="str">
        <f>IF($D250="","",VLOOKUP($W250,Conn_Req!$A$2:$J$7,5))</f>
        <v/>
      </c>
      <c r="H250" s="285"/>
      <c r="I250" s="155" t="str">
        <f t="shared" si="14"/>
        <v/>
      </c>
      <c r="J250" s="156" t="str">
        <f>IF($D250="","",VLOOKUP($W250,Conn_Req!$A$2:$J$7,6))</f>
        <v/>
      </c>
      <c r="K250" s="285"/>
      <c r="L250" s="155" t="str">
        <f t="shared" si="15"/>
        <v/>
      </c>
      <c r="M250" s="156" t="str">
        <f>IF($D250="","",VLOOKUP($W250,Conn_Req!$A$2:$J$7,6))</f>
        <v/>
      </c>
      <c r="N250" s="157" t="str">
        <f t="shared" si="16"/>
        <v/>
      </c>
      <c r="O250" s="158" t="str">
        <f>IF(OR($D250="",GlobalParameters!$C$12=""),"",$S250)</f>
        <v/>
      </c>
      <c r="P250" s="159"/>
      <c r="Q250" s="283"/>
      <c r="R250" s="283"/>
      <c r="S250" s="160" t="str">
        <f>IF(OR($D250="",$T250="",GlobalParameters!$C$12=""),"",IF($W250&lt;200,$T250-VLOOKUP($W250,Conn_Req!$A$2:$J$7,10),""))</f>
        <v/>
      </c>
      <c r="T250" s="283"/>
      <c r="U250" s="283"/>
      <c r="V250" s="159"/>
      <c r="W250" s="134" t="e">
        <f>100+VLOOKUP($D250,Conn_Req!$O$2:$P$3,2)+VLOOKUP(GlobalParameters!$C$12,Conn_Req!$Q$2:$R$4,2)</f>
        <v>#N/A</v>
      </c>
    </row>
    <row r="251" spans="1:23" x14ac:dyDescent="0.25">
      <c r="A251" s="133"/>
      <c r="B251" s="283"/>
      <c r="C251" s="283"/>
      <c r="D251" s="284"/>
      <c r="E251" s="287"/>
      <c r="F251" s="166" t="str">
        <f t="shared" si="13"/>
        <v/>
      </c>
      <c r="G251" s="156" t="str">
        <f>IF($D251="","",VLOOKUP($W251,Conn_Req!$A$2:$J$7,5))</f>
        <v/>
      </c>
      <c r="H251" s="285"/>
      <c r="I251" s="155" t="str">
        <f t="shared" si="14"/>
        <v/>
      </c>
      <c r="J251" s="156" t="str">
        <f>IF($D251="","",VLOOKUP($W251,Conn_Req!$A$2:$J$7,6))</f>
        <v/>
      </c>
      <c r="K251" s="285"/>
      <c r="L251" s="155" t="str">
        <f t="shared" si="15"/>
        <v/>
      </c>
      <c r="M251" s="156" t="str">
        <f>IF($D251="","",VLOOKUP($W251,Conn_Req!$A$2:$J$7,6))</f>
        <v/>
      </c>
      <c r="N251" s="157" t="str">
        <f t="shared" si="16"/>
        <v/>
      </c>
      <c r="O251" s="158" t="str">
        <f>IF(OR($D251="",GlobalParameters!$C$12=""),"",$S251)</f>
        <v/>
      </c>
      <c r="P251" s="159"/>
      <c r="Q251" s="283"/>
      <c r="R251" s="283"/>
      <c r="S251" s="160" t="str">
        <f>IF(OR($D251="",$T251="",GlobalParameters!$C$12=""),"",IF($W251&lt;200,$T251-VLOOKUP($W251,Conn_Req!$A$2:$J$7,10),""))</f>
        <v/>
      </c>
      <c r="T251" s="283"/>
      <c r="U251" s="283"/>
      <c r="V251" s="159"/>
      <c r="W251" s="134" t="e">
        <f>100+VLOOKUP($D251,Conn_Req!$O$2:$P$3,2)+VLOOKUP(GlobalParameters!$C$12,Conn_Req!$Q$2:$R$4,2)</f>
        <v>#N/A</v>
      </c>
    </row>
    <row r="252" spans="1:23" x14ac:dyDescent="0.25">
      <c r="A252" s="133"/>
      <c r="B252" s="283"/>
      <c r="C252" s="283"/>
      <c r="D252" s="284"/>
      <c r="E252" s="287"/>
      <c r="F252" s="166" t="str">
        <f t="shared" si="13"/>
        <v/>
      </c>
      <c r="G252" s="156" t="str">
        <f>IF($D252="","",VLOOKUP($W252,Conn_Req!$A$2:$J$7,5))</f>
        <v/>
      </c>
      <c r="H252" s="285"/>
      <c r="I252" s="155" t="str">
        <f t="shared" si="14"/>
        <v/>
      </c>
      <c r="J252" s="156" t="str">
        <f>IF($D252="","",VLOOKUP($W252,Conn_Req!$A$2:$J$7,6))</f>
        <v/>
      </c>
      <c r="K252" s="285"/>
      <c r="L252" s="155" t="str">
        <f t="shared" si="15"/>
        <v/>
      </c>
      <c r="M252" s="156" t="str">
        <f>IF($D252="","",VLOOKUP($W252,Conn_Req!$A$2:$J$7,6))</f>
        <v/>
      </c>
      <c r="N252" s="157" t="str">
        <f t="shared" si="16"/>
        <v/>
      </c>
      <c r="O252" s="158" t="str">
        <f>IF(OR($D252="",GlobalParameters!$C$12=""),"",$S252)</f>
        <v/>
      </c>
      <c r="P252" s="159"/>
      <c r="Q252" s="283"/>
      <c r="R252" s="283"/>
      <c r="S252" s="160" t="str">
        <f>IF(OR($D252="",$T252="",GlobalParameters!$C$12=""),"",IF($W252&lt;200,$T252-VLOOKUP($W252,Conn_Req!$A$2:$J$7,10),""))</f>
        <v/>
      </c>
      <c r="T252" s="283"/>
      <c r="U252" s="283"/>
      <c r="V252" s="159"/>
      <c r="W252" s="134" t="e">
        <f>100+VLOOKUP($D252,Conn_Req!$O$2:$P$3,2)+VLOOKUP(GlobalParameters!$C$12,Conn_Req!$Q$2:$R$4,2)</f>
        <v>#N/A</v>
      </c>
    </row>
    <row r="253" spans="1:23" x14ac:dyDescent="0.25">
      <c r="A253" s="133"/>
      <c r="B253" s="283"/>
      <c r="C253" s="283"/>
      <c r="D253" s="284"/>
      <c r="E253" s="287"/>
      <c r="F253" s="166" t="str">
        <f t="shared" si="13"/>
        <v/>
      </c>
      <c r="G253" s="156" t="str">
        <f>IF($D253="","",VLOOKUP($W253,Conn_Req!$A$2:$J$7,5))</f>
        <v/>
      </c>
      <c r="H253" s="285"/>
      <c r="I253" s="155" t="str">
        <f t="shared" si="14"/>
        <v/>
      </c>
      <c r="J253" s="156" t="str">
        <f>IF($D253="","",VLOOKUP($W253,Conn_Req!$A$2:$J$7,6))</f>
        <v/>
      </c>
      <c r="K253" s="285"/>
      <c r="L253" s="155" t="str">
        <f t="shared" si="15"/>
        <v/>
      </c>
      <c r="M253" s="156" t="str">
        <f>IF($D253="","",VLOOKUP($W253,Conn_Req!$A$2:$J$7,6))</f>
        <v/>
      </c>
      <c r="N253" s="157" t="str">
        <f t="shared" si="16"/>
        <v/>
      </c>
      <c r="O253" s="158" t="str">
        <f>IF(OR($D253="",GlobalParameters!$C$12=""),"",$S253)</f>
        <v/>
      </c>
      <c r="P253" s="159"/>
      <c r="Q253" s="283"/>
      <c r="R253" s="283"/>
      <c r="S253" s="160" t="str">
        <f>IF(OR($D253="",$T253="",GlobalParameters!$C$12=""),"",IF($W253&lt;200,$T253-VLOOKUP($W253,Conn_Req!$A$2:$J$7,10),""))</f>
        <v/>
      </c>
      <c r="T253" s="283"/>
      <c r="U253" s="283"/>
      <c r="V253" s="159"/>
      <c r="W253" s="134" t="e">
        <f>100+VLOOKUP($D253,Conn_Req!$O$2:$P$3,2)+VLOOKUP(GlobalParameters!$C$12,Conn_Req!$Q$2:$R$4,2)</f>
        <v>#N/A</v>
      </c>
    </row>
    <row r="254" spans="1:23" x14ac:dyDescent="0.25">
      <c r="A254" s="133"/>
      <c r="B254" s="283"/>
      <c r="C254" s="283"/>
      <c r="D254" s="284"/>
      <c r="E254" s="287"/>
      <c r="F254" s="166" t="str">
        <f t="shared" si="13"/>
        <v/>
      </c>
      <c r="G254" s="156" t="str">
        <f>IF($D254="","",VLOOKUP($W254,Conn_Req!$A$2:$J$7,5))</f>
        <v/>
      </c>
      <c r="H254" s="285"/>
      <c r="I254" s="155" t="str">
        <f t="shared" si="14"/>
        <v/>
      </c>
      <c r="J254" s="156" t="str">
        <f>IF($D254="","",VLOOKUP($W254,Conn_Req!$A$2:$J$7,6))</f>
        <v/>
      </c>
      <c r="K254" s="285"/>
      <c r="L254" s="155" t="str">
        <f t="shared" si="15"/>
        <v/>
      </c>
      <c r="M254" s="156" t="str">
        <f>IF($D254="","",VLOOKUP($W254,Conn_Req!$A$2:$J$7,6))</f>
        <v/>
      </c>
      <c r="N254" s="157" t="str">
        <f t="shared" si="16"/>
        <v/>
      </c>
      <c r="O254" s="158" t="str">
        <f>IF(OR($D254="",GlobalParameters!$C$12=""),"",$S254)</f>
        <v/>
      </c>
      <c r="P254" s="159"/>
      <c r="Q254" s="283"/>
      <c r="R254" s="283"/>
      <c r="S254" s="160" t="str">
        <f>IF(OR($D254="",$T254="",GlobalParameters!$C$12=""),"",IF($W254&lt;200,$T254-VLOOKUP($W254,Conn_Req!$A$2:$J$7,10),""))</f>
        <v/>
      </c>
      <c r="T254" s="283"/>
      <c r="U254" s="283"/>
      <c r="V254" s="159"/>
      <c r="W254" s="134" t="e">
        <f>100+VLOOKUP($D254,Conn_Req!$O$2:$P$3,2)+VLOOKUP(GlobalParameters!$C$12,Conn_Req!$Q$2:$R$4,2)</f>
        <v>#N/A</v>
      </c>
    </row>
    <row r="255" spans="1:23" x14ac:dyDescent="0.25">
      <c r="A255" s="133"/>
      <c r="B255" s="283"/>
      <c r="C255" s="283"/>
      <c r="D255" s="284"/>
      <c r="E255" s="287"/>
      <c r="F255" s="166" t="str">
        <f t="shared" si="13"/>
        <v/>
      </c>
      <c r="G255" s="156" t="str">
        <f>IF($D255="","",VLOOKUP($W255,Conn_Req!$A$2:$J$7,5))</f>
        <v/>
      </c>
      <c r="H255" s="285"/>
      <c r="I255" s="155" t="str">
        <f t="shared" si="14"/>
        <v/>
      </c>
      <c r="J255" s="156" t="str">
        <f>IF($D255="","",VLOOKUP($W255,Conn_Req!$A$2:$J$7,6))</f>
        <v/>
      </c>
      <c r="K255" s="285"/>
      <c r="L255" s="155" t="str">
        <f t="shared" si="15"/>
        <v/>
      </c>
      <c r="M255" s="156" t="str">
        <f>IF($D255="","",VLOOKUP($W255,Conn_Req!$A$2:$J$7,6))</f>
        <v/>
      </c>
      <c r="N255" s="157" t="str">
        <f t="shared" si="16"/>
        <v/>
      </c>
      <c r="O255" s="158" t="str">
        <f>IF(OR($D255="",GlobalParameters!$C$12=""),"",$S255)</f>
        <v/>
      </c>
      <c r="P255" s="159"/>
      <c r="Q255" s="283"/>
      <c r="R255" s="283"/>
      <c r="S255" s="160" t="str">
        <f>IF(OR($D255="",$T255="",GlobalParameters!$C$12=""),"",IF($W255&lt;200,$T255-VLOOKUP($W255,Conn_Req!$A$2:$J$7,10),""))</f>
        <v/>
      </c>
      <c r="T255" s="283"/>
      <c r="U255" s="283"/>
      <c r="V255" s="159"/>
      <c r="W255" s="134" t="e">
        <f>100+VLOOKUP($D255,Conn_Req!$O$2:$P$3,2)+VLOOKUP(GlobalParameters!$C$12,Conn_Req!$Q$2:$R$4,2)</f>
        <v>#N/A</v>
      </c>
    </row>
    <row r="256" spans="1:23" x14ac:dyDescent="0.25">
      <c r="A256" s="133"/>
      <c r="B256" s="283"/>
      <c r="C256" s="283"/>
      <c r="D256" s="284"/>
      <c r="E256" s="287"/>
      <c r="F256" s="166" t="str">
        <f t="shared" si="13"/>
        <v/>
      </c>
      <c r="G256" s="156" t="str">
        <f>IF($D256="","",VLOOKUP($W256,Conn_Req!$A$2:$J$7,5))</f>
        <v/>
      </c>
      <c r="H256" s="285"/>
      <c r="I256" s="155" t="str">
        <f t="shared" si="14"/>
        <v/>
      </c>
      <c r="J256" s="156" t="str">
        <f>IF($D256="","",VLOOKUP($W256,Conn_Req!$A$2:$J$7,6))</f>
        <v/>
      </c>
      <c r="K256" s="285"/>
      <c r="L256" s="155" t="str">
        <f t="shared" si="15"/>
        <v/>
      </c>
      <c r="M256" s="156" t="str">
        <f>IF($D256="","",VLOOKUP($W256,Conn_Req!$A$2:$J$7,6))</f>
        <v/>
      </c>
      <c r="N256" s="157" t="str">
        <f t="shared" si="16"/>
        <v/>
      </c>
      <c r="O256" s="158" t="str">
        <f>IF(OR($D256="",GlobalParameters!$C$12=""),"",$S256)</f>
        <v/>
      </c>
      <c r="P256" s="159"/>
      <c r="Q256" s="283"/>
      <c r="R256" s="283"/>
      <c r="S256" s="160" t="str">
        <f>IF(OR($D256="",$T256="",GlobalParameters!$C$12=""),"",IF($W256&lt;200,$T256-VLOOKUP($W256,Conn_Req!$A$2:$J$7,10),""))</f>
        <v/>
      </c>
      <c r="T256" s="283"/>
      <c r="U256" s="283"/>
      <c r="V256" s="159"/>
      <c r="W256" s="134" t="e">
        <f>100+VLOOKUP($D256,Conn_Req!$O$2:$P$3,2)+VLOOKUP(GlobalParameters!$C$12,Conn_Req!$Q$2:$R$4,2)</f>
        <v>#N/A</v>
      </c>
    </row>
    <row r="257" spans="1:23" x14ac:dyDescent="0.25">
      <c r="A257" s="133"/>
      <c r="B257" s="283"/>
      <c r="C257" s="283"/>
      <c r="D257" s="284"/>
      <c r="E257" s="287"/>
      <c r="F257" s="166" t="str">
        <f t="shared" si="13"/>
        <v/>
      </c>
      <c r="G257" s="156" t="str">
        <f>IF($D257="","",VLOOKUP($W257,Conn_Req!$A$2:$J$7,5))</f>
        <v/>
      </c>
      <c r="H257" s="285"/>
      <c r="I257" s="155" t="str">
        <f t="shared" si="14"/>
        <v/>
      </c>
      <c r="J257" s="156" t="str">
        <f>IF($D257="","",VLOOKUP($W257,Conn_Req!$A$2:$J$7,6))</f>
        <v/>
      </c>
      <c r="K257" s="285"/>
      <c r="L257" s="155" t="str">
        <f t="shared" si="15"/>
        <v/>
      </c>
      <c r="M257" s="156" t="str">
        <f>IF($D257="","",VLOOKUP($W257,Conn_Req!$A$2:$J$7,6))</f>
        <v/>
      </c>
      <c r="N257" s="157" t="str">
        <f t="shared" si="16"/>
        <v/>
      </c>
      <c r="O257" s="158" t="str">
        <f>IF(OR($D257="",GlobalParameters!$C$12=""),"",$S257)</f>
        <v/>
      </c>
      <c r="P257" s="159"/>
      <c r="Q257" s="283"/>
      <c r="R257" s="283"/>
      <c r="S257" s="160" t="str">
        <f>IF(OR($D257="",$T257="",GlobalParameters!$C$12=""),"",IF($W257&lt;200,$T257-VLOOKUP($W257,Conn_Req!$A$2:$J$7,10),""))</f>
        <v/>
      </c>
      <c r="T257" s="283"/>
      <c r="U257" s="283"/>
      <c r="V257" s="159"/>
      <c r="W257" s="134" t="e">
        <f>100+VLOOKUP($D257,Conn_Req!$O$2:$P$3,2)+VLOOKUP(GlobalParameters!$C$12,Conn_Req!$Q$2:$R$4,2)</f>
        <v>#N/A</v>
      </c>
    </row>
    <row r="258" spans="1:23" x14ac:dyDescent="0.25">
      <c r="A258" s="133"/>
      <c r="B258" s="283"/>
      <c r="C258" s="283"/>
      <c r="D258" s="284"/>
      <c r="E258" s="287"/>
      <c r="F258" s="166" t="str">
        <f t="shared" si="13"/>
        <v/>
      </c>
      <c r="G258" s="156" t="str">
        <f>IF($D258="","",VLOOKUP($W258,Conn_Req!$A$2:$J$7,5))</f>
        <v/>
      </c>
      <c r="H258" s="285"/>
      <c r="I258" s="155" t="str">
        <f t="shared" si="14"/>
        <v/>
      </c>
      <c r="J258" s="156" t="str">
        <f>IF($D258="","",VLOOKUP($W258,Conn_Req!$A$2:$J$7,6))</f>
        <v/>
      </c>
      <c r="K258" s="285"/>
      <c r="L258" s="155" t="str">
        <f t="shared" si="15"/>
        <v/>
      </c>
      <c r="M258" s="156" t="str">
        <f>IF($D258="","",VLOOKUP($W258,Conn_Req!$A$2:$J$7,6))</f>
        <v/>
      </c>
      <c r="N258" s="157" t="str">
        <f t="shared" si="16"/>
        <v/>
      </c>
      <c r="O258" s="158" t="str">
        <f>IF(OR($D258="",GlobalParameters!$C$12=""),"",$S258)</f>
        <v/>
      </c>
      <c r="P258" s="159"/>
      <c r="Q258" s="283"/>
      <c r="R258" s="283"/>
      <c r="S258" s="160" t="str">
        <f>IF(OR($D258="",$T258="",GlobalParameters!$C$12=""),"",IF($W258&lt;200,$T258-VLOOKUP($W258,Conn_Req!$A$2:$J$7,10),""))</f>
        <v/>
      </c>
      <c r="T258" s="283"/>
      <c r="U258" s="283"/>
      <c r="V258" s="159"/>
      <c r="W258" s="134" t="e">
        <f>100+VLOOKUP($D258,Conn_Req!$O$2:$P$3,2)+VLOOKUP(GlobalParameters!$C$12,Conn_Req!$Q$2:$R$4,2)</f>
        <v>#N/A</v>
      </c>
    </row>
    <row r="259" spans="1:23" x14ac:dyDescent="0.25">
      <c r="A259" s="133"/>
      <c r="B259" s="283"/>
      <c r="C259" s="283"/>
      <c r="D259" s="284"/>
      <c r="E259" s="287"/>
      <c r="F259" s="166" t="str">
        <f t="shared" si="13"/>
        <v/>
      </c>
      <c r="G259" s="156" t="str">
        <f>IF($D259="","",VLOOKUP($W259,Conn_Req!$A$2:$J$7,5))</f>
        <v/>
      </c>
      <c r="H259" s="285"/>
      <c r="I259" s="155" t="str">
        <f t="shared" si="14"/>
        <v/>
      </c>
      <c r="J259" s="156" t="str">
        <f>IF($D259="","",VLOOKUP($W259,Conn_Req!$A$2:$J$7,6))</f>
        <v/>
      </c>
      <c r="K259" s="285"/>
      <c r="L259" s="155" t="str">
        <f t="shared" si="15"/>
        <v/>
      </c>
      <c r="M259" s="156" t="str">
        <f>IF($D259="","",VLOOKUP($W259,Conn_Req!$A$2:$J$7,6))</f>
        <v/>
      </c>
      <c r="N259" s="157" t="str">
        <f t="shared" si="16"/>
        <v/>
      </c>
      <c r="O259" s="158" t="str">
        <f>IF(OR($D259="",GlobalParameters!$C$12=""),"",$S259)</f>
        <v/>
      </c>
      <c r="P259" s="159"/>
      <c r="Q259" s="283"/>
      <c r="R259" s="283"/>
      <c r="S259" s="160" t="str">
        <f>IF(OR($D259="",$T259="",GlobalParameters!$C$12=""),"",IF($W259&lt;200,$T259-VLOOKUP($W259,Conn_Req!$A$2:$J$7,10),""))</f>
        <v/>
      </c>
      <c r="T259" s="283"/>
      <c r="U259" s="283"/>
      <c r="V259" s="159"/>
      <c r="W259" s="134" t="e">
        <f>100+VLOOKUP($D259,Conn_Req!$O$2:$P$3,2)+VLOOKUP(GlobalParameters!$C$12,Conn_Req!$Q$2:$R$4,2)</f>
        <v>#N/A</v>
      </c>
    </row>
    <row r="260" spans="1:23" x14ac:dyDescent="0.25">
      <c r="A260" s="133"/>
      <c r="B260" s="283"/>
      <c r="C260" s="283"/>
      <c r="D260" s="284"/>
      <c r="E260" s="287"/>
      <c r="F260" s="166" t="str">
        <f t="shared" si="13"/>
        <v/>
      </c>
      <c r="G260" s="156" t="str">
        <f>IF($D260="","",VLOOKUP($W260,Conn_Req!$A$2:$J$7,5))</f>
        <v/>
      </c>
      <c r="H260" s="285"/>
      <c r="I260" s="155" t="str">
        <f t="shared" si="14"/>
        <v/>
      </c>
      <c r="J260" s="156" t="str">
        <f>IF($D260="","",VLOOKUP($W260,Conn_Req!$A$2:$J$7,6))</f>
        <v/>
      </c>
      <c r="K260" s="285"/>
      <c r="L260" s="155" t="str">
        <f t="shared" si="15"/>
        <v/>
      </c>
      <c r="M260" s="156" t="str">
        <f>IF($D260="","",VLOOKUP($W260,Conn_Req!$A$2:$J$7,6))</f>
        <v/>
      </c>
      <c r="N260" s="157" t="str">
        <f t="shared" si="16"/>
        <v/>
      </c>
      <c r="O260" s="158" t="str">
        <f>IF(OR($D260="",GlobalParameters!$C$12=""),"",$S260)</f>
        <v/>
      </c>
      <c r="P260" s="159"/>
      <c r="Q260" s="283"/>
      <c r="R260" s="283"/>
      <c r="S260" s="160" t="str">
        <f>IF(OR($D260="",$T260="",GlobalParameters!$C$12=""),"",IF($W260&lt;200,$T260-VLOOKUP($W260,Conn_Req!$A$2:$J$7,10),""))</f>
        <v/>
      </c>
      <c r="T260" s="283"/>
      <c r="U260" s="283"/>
      <c r="V260" s="159"/>
      <c r="W260" s="134" t="e">
        <f>100+VLOOKUP($D260,Conn_Req!$O$2:$P$3,2)+VLOOKUP(GlobalParameters!$C$12,Conn_Req!$Q$2:$R$4,2)</f>
        <v>#N/A</v>
      </c>
    </row>
    <row r="261" spans="1:23" x14ac:dyDescent="0.25">
      <c r="A261" s="133"/>
      <c r="B261" s="283"/>
      <c r="C261" s="283"/>
      <c r="D261" s="284"/>
      <c r="E261" s="287"/>
      <c r="F261" s="166" t="str">
        <f t="shared" si="13"/>
        <v/>
      </c>
      <c r="G261" s="156" t="str">
        <f>IF($D261="","",VLOOKUP($W261,Conn_Req!$A$2:$J$7,5))</f>
        <v/>
      </c>
      <c r="H261" s="285"/>
      <c r="I261" s="155" t="str">
        <f t="shared" si="14"/>
        <v/>
      </c>
      <c r="J261" s="156" t="str">
        <f>IF($D261="","",VLOOKUP($W261,Conn_Req!$A$2:$J$7,6))</f>
        <v/>
      </c>
      <c r="K261" s="285"/>
      <c r="L261" s="155" t="str">
        <f t="shared" si="15"/>
        <v/>
      </c>
      <c r="M261" s="156" t="str">
        <f>IF($D261="","",VLOOKUP($W261,Conn_Req!$A$2:$J$7,6))</f>
        <v/>
      </c>
      <c r="N261" s="157" t="str">
        <f t="shared" si="16"/>
        <v/>
      </c>
      <c r="O261" s="158" t="str">
        <f>IF(OR($D261="",GlobalParameters!$C$12=""),"",$S261)</f>
        <v/>
      </c>
      <c r="P261" s="159"/>
      <c r="Q261" s="283"/>
      <c r="R261" s="283"/>
      <c r="S261" s="160" t="str">
        <f>IF(OR($D261="",$T261="",GlobalParameters!$C$12=""),"",IF($W261&lt;200,$T261-VLOOKUP($W261,Conn_Req!$A$2:$J$7,10),""))</f>
        <v/>
      </c>
      <c r="T261" s="283"/>
      <c r="U261" s="283"/>
      <c r="V261" s="159"/>
      <c r="W261" s="134" t="e">
        <f>100+VLOOKUP($D261,Conn_Req!$O$2:$P$3,2)+VLOOKUP(GlobalParameters!$C$12,Conn_Req!$Q$2:$R$4,2)</f>
        <v>#N/A</v>
      </c>
    </row>
    <row r="262" spans="1:23" x14ac:dyDescent="0.25">
      <c r="A262" s="133"/>
      <c r="B262" s="283"/>
      <c r="C262" s="283"/>
      <c r="D262" s="284"/>
      <c r="E262" s="287"/>
      <c r="F262" s="166" t="str">
        <f t="shared" si="13"/>
        <v/>
      </c>
      <c r="G262" s="156" t="str">
        <f>IF($D262="","",VLOOKUP($W262,Conn_Req!$A$2:$J$7,5))</f>
        <v/>
      </c>
      <c r="H262" s="285"/>
      <c r="I262" s="155" t="str">
        <f t="shared" si="14"/>
        <v/>
      </c>
      <c r="J262" s="156" t="str">
        <f>IF($D262="","",VLOOKUP($W262,Conn_Req!$A$2:$J$7,6))</f>
        <v/>
      </c>
      <c r="K262" s="285"/>
      <c r="L262" s="155" t="str">
        <f t="shared" si="15"/>
        <v/>
      </c>
      <c r="M262" s="156" t="str">
        <f>IF($D262="","",VLOOKUP($W262,Conn_Req!$A$2:$J$7,6))</f>
        <v/>
      </c>
      <c r="N262" s="157" t="str">
        <f t="shared" si="16"/>
        <v/>
      </c>
      <c r="O262" s="158" t="str">
        <f>IF(OR($D262="",GlobalParameters!$C$12=""),"",$S262)</f>
        <v/>
      </c>
      <c r="P262" s="159"/>
      <c r="Q262" s="283"/>
      <c r="R262" s="283"/>
      <c r="S262" s="160" t="str">
        <f>IF(OR($D262="",$T262="",GlobalParameters!$C$12=""),"",IF($W262&lt;200,$T262-VLOOKUP($W262,Conn_Req!$A$2:$J$7,10),""))</f>
        <v/>
      </c>
      <c r="T262" s="283"/>
      <c r="U262" s="283"/>
      <c r="V262" s="159"/>
      <c r="W262" s="134" t="e">
        <f>100+VLOOKUP($D262,Conn_Req!$O$2:$P$3,2)+VLOOKUP(GlobalParameters!$C$12,Conn_Req!$Q$2:$R$4,2)</f>
        <v>#N/A</v>
      </c>
    </row>
    <row r="263" spans="1:23" x14ac:dyDescent="0.25">
      <c r="A263" s="133"/>
      <c r="B263" s="283"/>
      <c r="C263" s="283"/>
      <c r="D263" s="284"/>
      <c r="E263" s="287"/>
      <c r="F263" s="166" t="str">
        <f t="shared" si="13"/>
        <v/>
      </c>
      <c r="G263" s="156" t="str">
        <f>IF($D263="","",VLOOKUP($W263,Conn_Req!$A$2:$J$7,5))</f>
        <v/>
      </c>
      <c r="H263" s="285"/>
      <c r="I263" s="155" t="str">
        <f t="shared" si="14"/>
        <v/>
      </c>
      <c r="J263" s="156" t="str">
        <f>IF($D263="","",VLOOKUP($W263,Conn_Req!$A$2:$J$7,6))</f>
        <v/>
      </c>
      <c r="K263" s="285"/>
      <c r="L263" s="155" t="str">
        <f t="shared" si="15"/>
        <v/>
      </c>
      <c r="M263" s="156" t="str">
        <f>IF($D263="","",VLOOKUP($W263,Conn_Req!$A$2:$J$7,6))</f>
        <v/>
      </c>
      <c r="N263" s="157" t="str">
        <f t="shared" si="16"/>
        <v/>
      </c>
      <c r="O263" s="158" t="str">
        <f>IF(OR($D263="",GlobalParameters!$C$12=""),"",$S263)</f>
        <v/>
      </c>
      <c r="P263" s="159"/>
      <c r="Q263" s="283"/>
      <c r="R263" s="283"/>
      <c r="S263" s="160" t="str">
        <f>IF(OR($D263="",$T263="",GlobalParameters!$C$12=""),"",IF($W263&lt;200,$T263-VLOOKUP($W263,Conn_Req!$A$2:$J$7,10),""))</f>
        <v/>
      </c>
      <c r="T263" s="283"/>
      <c r="U263" s="283"/>
      <c r="V263" s="159"/>
      <c r="W263" s="134" t="e">
        <f>100+VLOOKUP($D263,Conn_Req!$O$2:$P$3,2)+VLOOKUP(GlobalParameters!$C$12,Conn_Req!$Q$2:$R$4,2)</f>
        <v>#N/A</v>
      </c>
    </row>
    <row r="264" spans="1:23" x14ac:dyDescent="0.25">
      <c r="A264" s="133"/>
      <c r="B264" s="283"/>
      <c r="C264" s="283"/>
      <c r="D264" s="284"/>
      <c r="E264" s="287"/>
      <c r="F264" s="166" t="str">
        <f t="shared" si="13"/>
        <v/>
      </c>
      <c r="G264" s="156" t="str">
        <f>IF($D264="","",VLOOKUP($W264,Conn_Req!$A$2:$J$7,5))</f>
        <v/>
      </c>
      <c r="H264" s="285"/>
      <c r="I264" s="155" t="str">
        <f t="shared" si="14"/>
        <v/>
      </c>
      <c r="J264" s="156" t="str">
        <f>IF($D264="","",VLOOKUP($W264,Conn_Req!$A$2:$J$7,6))</f>
        <v/>
      </c>
      <c r="K264" s="285"/>
      <c r="L264" s="155" t="str">
        <f t="shared" si="15"/>
        <v/>
      </c>
      <c r="M264" s="156" t="str">
        <f>IF($D264="","",VLOOKUP($W264,Conn_Req!$A$2:$J$7,6))</f>
        <v/>
      </c>
      <c r="N264" s="157" t="str">
        <f t="shared" si="16"/>
        <v/>
      </c>
      <c r="O264" s="158" t="str">
        <f>IF(OR($D264="",GlobalParameters!$C$12=""),"",$S264)</f>
        <v/>
      </c>
      <c r="P264" s="159"/>
      <c r="Q264" s="283"/>
      <c r="R264" s="283"/>
      <c r="S264" s="160" t="str">
        <f>IF(OR($D264="",$T264="",GlobalParameters!$C$12=""),"",IF($W264&lt;200,$T264-VLOOKUP($W264,Conn_Req!$A$2:$J$7,10),""))</f>
        <v/>
      </c>
      <c r="T264" s="283"/>
      <c r="U264" s="283"/>
      <c r="V264" s="159"/>
      <c r="W264" s="134" t="e">
        <f>100+VLOOKUP($D264,Conn_Req!$O$2:$P$3,2)+VLOOKUP(GlobalParameters!$C$12,Conn_Req!$Q$2:$R$4,2)</f>
        <v>#N/A</v>
      </c>
    </row>
    <row r="265" spans="1:23" x14ac:dyDescent="0.25">
      <c r="A265" s="133"/>
      <c r="B265" s="283"/>
      <c r="C265" s="283"/>
      <c r="D265" s="284"/>
      <c r="E265" s="287"/>
      <c r="F265" s="166" t="str">
        <f t="shared" si="13"/>
        <v/>
      </c>
      <c r="G265" s="156" t="str">
        <f>IF($D265="","",VLOOKUP($W265,Conn_Req!$A$2:$J$7,5))</f>
        <v/>
      </c>
      <c r="H265" s="285"/>
      <c r="I265" s="155" t="str">
        <f t="shared" si="14"/>
        <v/>
      </c>
      <c r="J265" s="156" t="str">
        <f>IF($D265="","",VLOOKUP($W265,Conn_Req!$A$2:$J$7,6))</f>
        <v/>
      </c>
      <c r="K265" s="285"/>
      <c r="L265" s="155" t="str">
        <f t="shared" si="15"/>
        <v/>
      </c>
      <c r="M265" s="156" t="str">
        <f>IF($D265="","",VLOOKUP($W265,Conn_Req!$A$2:$J$7,6))</f>
        <v/>
      </c>
      <c r="N265" s="157" t="str">
        <f t="shared" si="16"/>
        <v/>
      </c>
      <c r="O265" s="158" t="str">
        <f>IF(OR($D265="",GlobalParameters!$C$12=""),"",$S265)</f>
        <v/>
      </c>
      <c r="P265" s="159"/>
      <c r="Q265" s="283"/>
      <c r="R265" s="283"/>
      <c r="S265" s="160" t="str">
        <f>IF(OR($D265="",$T265="",GlobalParameters!$C$12=""),"",IF($W265&lt;200,$T265-VLOOKUP($W265,Conn_Req!$A$2:$J$7,10),""))</f>
        <v/>
      </c>
      <c r="T265" s="283"/>
      <c r="U265" s="283"/>
      <c r="V265" s="159"/>
      <c r="W265" s="134" t="e">
        <f>100+VLOOKUP($D265,Conn_Req!$O$2:$P$3,2)+VLOOKUP(GlobalParameters!$C$12,Conn_Req!$Q$2:$R$4,2)</f>
        <v>#N/A</v>
      </c>
    </row>
    <row r="266" spans="1:23" x14ac:dyDescent="0.25">
      <c r="A266" s="133"/>
      <c r="B266" s="283"/>
      <c r="C266" s="283"/>
      <c r="D266" s="284"/>
      <c r="E266" s="287"/>
      <c r="F266" s="166" t="str">
        <f t="shared" si="13"/>
        <v/>
      </c>
      <c r="G266" s="156" t="str">
        <f>IF($D266="","",VLOOKUP($W266,Conn_Req!$A$2:$J$7,5))</f>
        <v/>
      </c>
      <c r="H266" s="285"/>
      <c r="I266" s="155" t="str">
        <f t="shared" si="14"/>
        <v/>
      </c>
      <c r="J266" s="156" t="str">
        <f>IF($D266="","",VLOOKUP($W266,Conn_Req!$A$2:$J$7,6))</f>
        <v/>
      </c>
      <c r="K266" s="285"/>
      <c r="L266" s="155" t="str">
        <f t="shared" si="15"/>
        <v/>
      </c>
      <c r="M266" s="156" t="str">
        <f>IF($D266="","",VLOOKUP($W266,Conn_Req!$A$2:$J$7,6))</f>
        <v/>
      </c>
      <c r="N266" s="157" t="str">
        <f t="shared" si="16"/>
        <v/>
      </c>
      <c r="O266" s="158" t="str">
        <f>IF(OR($D266="",GlobalParameters!$C$12=""),"",$S266)</f>
        <v/>
      </c>
      <c r="P266" s="159"/>
      <c r="Q266" s="283"/>
      <c r="R266" s="283"/>
      <c r="S266" s="160" t="str">
        <f>IF(OR($D266="",$T266="",GlobalParameters!$C$12=""),"",IF($W266&lt;200,$T266-VLOOKUP($W266,Conn_Req!$A$2:$J$7,10),""))</f>
        <v/>
      </c>
      <c r="T266" s="283"/>
      <c r="U266" s="283"/>
      <c r="V266" s="159"/>
      <c r="W266" s="134" t="e">
        <f>100+VLOOKUP($D266,Conn_Req!$O$2:$P$3,2)+VLOOKUP(GlobalParameters!$C$12,Conn_Req!$Q$2:$R$4,2)</f>
        <v>#N/A</v>
      </c>
    </row>
    <row r="267" spans="1:23" x14ac:dyDescent="0.25">
      <c r="A267" s="133"/>
      <c r="B267" s="283"/>
      <c r="C267" s="283"/>
      <c r="D267" s="284"/>
      <c r="E267" s="287"/>
      <c r="F267" s="166" t="str">
        <f t="shared" si="13"/>
        <v/>
      </c>
      <c r="G267" s="156" t="str">
        <f>IF($D267="","",VLOOKUP($W267,Conn_Req!$A$2:$J$7,5))</f>
        <v/>
      </c>
      <c r="H267" s="285"/>
      <c r="I267" s="155" t="str">
        <f t="shared" si="14"/>
        <v/>
      </c>
      <c r="J267" s="156" t="str">
        <f>IF($D267="","",VLOOKUP($W267,Conn_Req!$A$2:$J$7,6))</f>
        <v/>
      </c>
      <c r="K267" s="285"/>
      <c r="L267" s="155" t="str">
        <f t="shared" si="15"/>
        <v/>
      </c>
      <c r="M267" s="156" t="str">
        <f>IF($D267="","",VLOOKUP($W267,Conn_Req!$A$2:$J$7,6))</f>
        <v/>
      </c>
      <c r="N267" s="157" t="str">
        <f t="shared" si="16"/>
        <v/>
      </c>
      <c r="O267" s="158" t="str">
        <f>IF(OR($D267="",GlobalParameters!$C$12=""),"",$S267)</f>
        <v/>
      </c>
      <c r="P267" s="159"/>
      <c r="Q267" s="283"/>
      <c r="R267" s="283"/>
      <c r="S267" s="160" t="str">
        <f>IF(OR($D267="",$T267="",GlobalParameters!$C$12=""),"",IF($W267&lt;200,$T267-VLOOKUP($W267,Conn_Req!$A$2:$J$7,10),""))</f>
        <v/>
      </c>
      <c r="T267" s="283"/>
      <c r="U267" s="283"/>
      <c r="V267" s="159"/>
      <c r="W267" s="134" t="e">
        <f>100+VLOOKUP($D267,Conn_Req!$O$2:$P$3,2)+VLOOKUP(GlobalParameters!$C$12,Conn_Req!$Q$2:$R$4,2)</f>
        <v>#N/A</v>
      </c>
    </row>
    <row r="268" spans="1:23" x14ac:dyDescent="0.25">
      <c r="A268" s="133"/>
      <c r="B268" s="283"/>
      <c r="C268" s="283"/>
      <c r="D268" s="284"/>
      <c r="E268" s="287"/>
      <c r="F268" s="166" t="str">
        <f t="shared" si="13"/>
        <v/>
      </c>
      <c r="G268" s="156" t="str">
        <f>IF($D268="","",VLOOKUP($W268,Conn_Req!$A$2:$J$7,5))</f>
        <v/>
      </c>
      <c r="H268" s="285"/>
      <c r="I268" s="155" t="str">
        <f t="shared" si="14"/>
        <v/>
      </c>
      <c r="J268" s="156" t="str">
        <f>IF($D268="","",VLOOKUP($W268,Conn_Req!$A$2:$J$7,6))</f>
        <v/>
      </c>
      <c r="K268" s="285"/>
      <c r="L268" s="155" t="str">
        <f t="shared" si="15"/>
        <v/>
      </c>
      <c r="M268" s="156" t="str">
        <f>IF($D268="","",VLOOKUP($W268,Conn_Req!$A$2:$J$7,6))</f>
        <v/>
      </c>
      <c r="N268" s="157" t="str">
        <f t="shared" si="16"/>
        <v/>
      </c>
      <c r="O268" s="158" t="str">
        <f>IF(OR($D268="",GlobalParameters!$C$12=""),"",$S268)</f>
        <v/>
      </c>
      <c r="P268" s="159"/>
      <c r="Q268" s="283"/>
      <c r="R268" s="283"/>
      <c r="S268" s="160" t="str">
        <f>IF(OR($D268="",$T268="",GlobalParameters!$C$12=""),"",IF($W268&lt;200,$T268-VLOOKUP($W268,Conn_Req!$A$2:$J$7,10),""))</f>
        <v/>
      </c>
      <c r="T268" s="283"/>
      <c r="U268" s="283"/>
      <c r="V268" s="159"/>
      <c r="W268" s="134" t="e">
        <f>100+VLOOKUP($D268,Conn_Req!$O$2:$P$3,2)+VLOOKUP(GlobalParameters!$C$12,Conn_Req!$Q$2:$R$4,2)</f>
        <v>#N/A</v>
      </c>
    </row>
    <row r="269" spans="1:23" x14ac:dyDescent="0.25">
      <c r="A269" s="133"/>
      <c r="B269" s="283"/>
      <c r="C269" s="283"/>
      <c r="D269" s="284"/>
      <c r="E269" s="287"/>
      <c r="F269" s="166" t="str">
        <f t="shared" si="13"/>
        <v/>
      </c>
      <c r="G269" s="156" t="str">
        <f>IF($D269="","",VLOOKUP($W269,Conn_Req!$A$2:$J$7,5))</f>
        <v/>
      </c>
      <c r="H269" s="285"/>
      <c r="I269" s="155" t="str">
        <f t="shared" si="14"/>
        <v/>
      </c>
      <c r="J269" s="156" t="str">
        <f>IF($D269="","",VLOOKUP($W269,Conn_Req!$A$2:$J$7,6))</f>
        <v/>
      </c>
      <c r="K269" s="285"/>
      <c r="L269" s="155" t="str">
        <f t="shared" si="15"/>
        <v/>
      </c>
      <c r="M269" s="156" t="str">
        <f>IF($D269="","",VLOOKUP($W269,Conn_Req!$A$2:$J$7,6))</f>
        <v/>
      </c>
      <c r="N269" s="157" t="str">
        <f t="shared" si="16"/>
        <v/>
      </c>
      <c r="O269" s="158" t="str">
        <f>IF(OR($D269="",GlobalParameters!$C$12=""),"",$S269)</f>
        <v/>
      </c>
      <c r="P269" s="159"/>
      <c r="Q269" s="283"/>
      <c r="R269" s="283"/>
      <c r="S269" s="160" t="str">
        <f>IF(OR($D269="",$T269="",GlobalParameters!$C$12=""),"",IF($W269&lt;200,$T269-VLOOKUP($W269,Conn_Req!$A$2:$J$7,10),""))</f>
        <v/>
      </c>
      <c r="T269" s="283"/>
      <c r="U269" s="283"/>
      <c r="V269" s="159"/>
      <c r="W269" s="134" t="e">
        <f>100+VLOOKUP($D269,Conn_Req!$O$2:$P$3,2)+VLOOKUP(GlobalParameters!$C$12,Conn_Req!$Q$2:$R$4,2)</f>
        <v>#N/A</v>
      </c>
    </row>
    <row r="270" spans="1:23" x14ac:dyDescent="0.25">
      <c r="A270" s="133"/>
      <c r="B270" s="283"/>
      <c r="C270" s="283"/>
      <c r="D270" s="284"/>
      <c r="E270" s="287"/>
      <c r="F270" s="166" t="str">
        <f t="shared" si="13"/>
        <v/>
      </c>
      <c r="G270" s="156" t="str">
        <f>IF($D270="","",VLOOKUP($W270,Conn_Req!$A$2:$J$7,5))</f>
        <v/>
      </c>
      <c r="H270" s="285"/>
      <c r="I270" s="155" t="str">
        <f t="shared" si="14"/>
        <v/>
      </c>
      <c r="J270" s="156" t="str">
        <f>IF($D270="","",VLOOKUP($W270,Conn_Req!$A$2:$J$7,6))</f>
        <v/>
      </c>
      <c r="K270" s="285"/>
      <c r="L270" s="155" t="str">
        <f t="shared" si="15"/>
        <v/>
      </c>
      <c r="M270" s="156" t="str">
        <f>IF($D270="","",VLOOKUP($W270,Conn_Req!$A$2:$J$7,6))</f>
        <v/>
      </c>
      <c r="N270" s="157" t="str">
        <f t="shared" si="16"/>
        <v/>
      </c>
      <c r="O270" s="158" t="str">
        <f>IF(OR($D270="",GlobalParameters!$C$12=""),"",$S270)</f>
        <v/>
      </c>
      <c r="P270" s="159"/>
      <c r="Q270" s="283"/>
      <c r="R270" s="283"/>
      <c r="S270" s="160" t="str">
        <f>IF(OR($D270="",$T270="",GlobalParameters!$C$12=""),"",IF($W270&lt;200,$T270-VLOOKUP($W270,Conn_Req!$A$2:$J$7,10),""))</f>
        <v/>
      </c>
      <c r="T270" s="283"/>
      <c r="U270" s="283"/>
      <c r="V270" s="159"/>
      <c r="W270" s="134" t="e">
        <f>100+VLOOKUP($D270,Conn_Req!$O$2:$P$3,2)+VLOOKUP(GlobalParameters!$C$12,Conn_Req!$Q$2:$R$4,2)</f>
        <v>#N/A</v>
      </c>
    </row>
    <row r="271" spans="1:23" x14ac:dyDescent="0.25">
      <c r="A271" s="133"/>
      <c r="B271" s="283"/>
      <c r="C271" s="283"/>
      <c r="D271" s="284"/>
      <c r="E271" s="287"/>
      <c r="F271" s="166" t="str">
        <f t="shared" ref="F271:F314" si="17">IF(OR($D271="",$Q271="",$G271=""),"",IF($W271&lt;200,$Q271*$G271,""))</f>
        <v/>
      </c>
      <c r="G271" s="156" t="str">
        <f>IF($D271="","",VLOOKUP($W271,Conn_Req!$A$2:$J$7,5))</f>
        <v/>
      </c>
      <c r="H271" s="285"/>
      <c r="I271" s="155" t="str">
        <f t="shared" ref="I271:I314" si="18">IF(OR($D271="",$R271="",$J271=""),"",IF($W271&lt;200,$R271*$J271,""))</f>
        <v/>
      </c>
      <c r="J271" s="156" t="str">
        <f>IF($D271="","",VLOOKUP($W271,Conn_Req!$A$2:$J$7,6))</f>
        <v/>
      </c>
      <c r="K271" s="285"/>
      <c r="L271" s="155" t="str">
        <f t="shared" ref="L271:L314" si="19">IF(OR($D271="",$R271="",$M271=""),"",IF($W271&lt;200,$R271*$M271,""))</f>
        <v/>
      </c>
      <c r="M271" s="156" t="str">
        <f>IF($D271="","",VLOOKUP($W271,Conn_Req!$A$2:$J$7,6))</f>
        <v/>
      </c>
      <c r="N271" s="157" t="str">
        <f t="shared" si="16"/>
        <v/>
      </c>
      <c r="O271" s="158" t="str">
        <f>IF(OR($D271="",GlobalParameters!$C$12=""),"",$S271)</f>
        <v/>
      </c>
      <c r="P271" s="159"/>
      <c r="Q271" s="283"/>
      <c r="R271" s="283"/>
      <c r="S271" s="160" t="str">
        <f>IF(OR($D271="",$T271="",GlobalParameters!$C$12=""),"",IF($W271&lt;200,$T271-VLOOKUP($W271,Conn_Req!$A$2:$J$7,10),""))</f>
        <v/>
      </c>
      <c r="T271" s="283"/>
      <c r="U271" s="283"/>
      <c r="V271" s="159"/>
      <c r="W271" s="134" t="e">
        <f>100+VLOOKUP($D271,Conn_Req!$O$2:$P$3,2)+VLOOKUP(GlobalParameters!$C$12,Conn_Req!$Q$2:$R$4,2)</f>
        <v>#N/A</v>
      </c>
    </row>
    <row r="272" spans="1:23" x14ac:dyDescent="0.25">
      <c r="A272" s="133"/>
      <c r="B272" s="283"/>
      <c r="C272" s="283"/>
      <c r="D272" s="284"/>
      <c r="E272" s="287"/>
      <c r="F272" s="166" t="str">
        <f t="shared" si="17"/>
        <v/>
      </c>
      <c r="G272" s="156" t="str">
        <f>IF($D272="","",VLOOKUP($W272,Conn_Req!$A$2:$J$7,5))</f>
        <v/>
      </c>
      <c r="H272" s="285"/>
      <c r="I272" s="155" t="str">
        <f t="shared" si="18"/>
        <v/>
      </c>
      <c r="J272" s="156" t="str">
        <f>IF($D272="","",VLOOKUP($W272,Conn_Req!$A$2:$J$7,6))</f>
        <v/>
      </c>
      <c r="K272" s="285"/>
      <c r="L272" s="155" t="str">
        <f t="shared" si="19"/>
        <v/>
      </c>
      <c r="M272" s="156" t="str">
        <f>IF($D272="","",VLOOKUP($W272,Conn_Req!$A$2:$J$7,6))</f>
        <v/>
      </c>
      <c r="N272" s="157" t="str">
        <f t="shared" si="16"/>
        <v/>
      </c>
      <c r="O272" s="158" t="str">
        <f>IF(OR($D272="",GlobalParameters!$C$12=""),"",$S272)</f>
        <v/>
      </c>
      <c r="P272" s="159"/>
      <c r="Q272" s="283"/>
      <c r="R272" s="283"/>
      <c r="S272" s="160" t="str">
        <f>IF(OR($D272="",$T272="",GlobalParameters!$C$12=""),"",IF($W272&lt;200,$T272-VLOOKUP($W272,Conn_Req!$A$2:$J$7,10),""))</f>
        <v/>
      </c>
      <c r="T272" s="283"/>
      <c r="U272" s="283"/>
      <c r="V272" s="159"/>
      <c r="W272" s="134" t="e">
        <f>100+VLOOKUP($D272,Conn_Req!$O$2:$P$3,2)+VLOOKUP(GlobalParameters!$C$12,Conn_Req!$Q$2:$R$4,2)</f>
        <v>#N/A</v>
      </c>
    </row>
    <row r="273" spans="1:23" x14ac:dyDescent="0.25">
      <c r="A273" s="133"/>
      <c r="B273" s="283"/>
      <c r="C273" s="283"/>
      <c r="D273" s="284"/>
      <c r="E273" s="287"/>
      <c r="F273" s="166" t="str">
        <f t="shared" si="17"/>
        <v/>
      </c>
      <c r="G273" s="156" t="str">
        <f>IF($D273="","",VLOOKUP($W273,Conn_Req!$A$2:$J$7,5))</f>
        <v/>
      </c>
      <c r="H273" s="285"/>
      <c r="I273" s="155" t="str">
        <f t="shared" si="18"/>
        <v/>
      </c>
      <c r="J273" s="156" t="str">
        <f>IF($D273="","",VLOOKUP($W273,Conn_Req!$A$2:$J$7,6))</f>
        <v/>
      </c>
      <c r="K273" s="285"/>
      <c r="L273" s="155" t="str">
        <f t="shared" si="19"/>
        <v/>
      </c>
      <c r="M273" s="156" t="str">
        <f>IF($D273="","",VLOOKUP($W273,Conn_Req!$A$2:$J$7,6))</f>
        <v/>
      </c>
      <c r="N273" s="157" t="str">
        <f t="shared" si="16"/>
        <v/>
      </c>
      <c r="O273" s="158" t="str">
        <f>IF(OR($D273="",GlobalParameters!$C$12=""),"",$S273)</f>
        <v/>
      </c>
      <c r="P273" s="159"/>
      <c r="Q273" s="283"/>
      <c r="R273" s="283"/>
      <c r="S273" s="160" t="str">
        <f>IF(OR($D273="",$T273="",GlobalParameters!$C$12=""),"",IF($W273&lt;200,$T273-VLOOKUP($W273,Conn_Req!$A$2:$J$7,10),""))</f>
        <v/>
      </c>
      <c r="T273" s="283"/>
      <c r="U273" s="283"/>
      <c r="V273" s="159"/>
      <c r="W273" s="134" t="e">
        <f>100+VLOOKUP($D273,Conn_Req!$O$2:$P$3,2)+VLOOKUP(GlobalParameters!$C$12,Conn_Req!$Q$2:$R$4,2)</f>
        <v>#N/A</v>
      </c>
    </row>
    <row r="274" spans="1:23" x14ac:dyDescent="0.25">
      <c r="A274" s="133"/>
      <c r="B274" s="283"/>
      <c r="C274" s="283"/>
      <c r="D274" s="284"/>
      <c r="E274" s="287"/>
      <c r="F274" s="166" t="str">
        <f t="shared" si="17"/>
        <v/>
      </c>
      <c r="G274" s="156" t="str">
        <f>IF($D274="","",VLOOKUP($W274,Conn_Req!$A$2:$J$7,5))</f>
        <v/>
      </c>
      <c r="H274" s="285"/>
      <c r="I274" s="155" t="str">
        <f t="shared" si="18"/>
        <v/>
      </c>
      <c r="J274" s="156" t="str">
        <f>IF($D274="","",VLOOKUP($W274,Conn_Req!$A$2:$J$7,6))</f>
        <v/>
      </c>
      <c r="K274" s="285"/>
      <c r="L274" s="155" t="str">
        <f t="shared" si="19"/>
        <v/>
      </c>
      <c r="M274" s="156" t="str">
        <f>IF($D274="","",VLOOKUP($W274,Conn_Req!$A$2:$J$7,6))</f>
        <v/>
      </c>
      <c r="N274" s="157" t="str">
        <f t="shared" si="16"/>
        <v/>
      </c>
      <c r="O274" s="158" t="str">
        <f>IF(OR($D274="",GlobalParameters!$C$12=""),"",$S274)</f>
        <v/>
      </c>
      <c r="P274" s="159"/>
      <c r="Q274" s="283"/>
      <c r="R274" s="283"/>
      <c r="S274" s="160" t="str">
        <f>IF(OR($D274="",$T274="",GlobalParameters!$C$12=""),"",IF($W274&lt;200,$T274-VLOOKUP($W274,Conn_Req!$A$2:$J$7,10),""))</f>
        <v/>
      </c>
      <c r="T274" s="283"/>
      <c r="U274" s="283"/>
      <c r="V274" s="159"/>
      <c r="W274" s="134" t="e">
        <f>100+VLOOKUP($D274,Conn_Req!$O$2:$P$3,2)+VLOOKUP(GlobalParameters!$C$12,Conn_Req!$Q$2:$R$4,2)</f>
        <v>#N/A</v>
      </c>
    </row>
    <row r="275" spans="1:23" x14ac:dyDescent="0.25">
      <c r="A275" s="133"/>
      <c r="B275" s="283"/>
      <c r="C275" s="283"/>
      <c r="D275" s="284"/>
      <c r="E275" s="287"/>
      <c r="F275" s="166" t="str">
        <f t="shared" si="17"/>
        <v/>
      </c>
      <c r="G275" s="156" t="str">
        <f>IF($D275="","",VLOOKUP($W275,Conn_Req!$A$2:$J$7,5))</f>
        <v/>
      </c>
      <c r="H275" s="285"/>
      <c r="I275" s="155" t="str">
        <f t="shared" si="18"/>
        <v/>
      </c>
      <c r="J275" s="156" t="str">
        <f>IF($D275="","",VLOOKUP($W275,Conn_Req!$A$2:$J$7,6))</f>
        <v/>
      </c>
      <c r="K275" s="285"/>
      <c r="L275" s="155" t="str">
        <f t="shared" si="19"/>
        <v/>
      </c>
      <c r="M275" s="156" t="str">
        <f>IF($D275="","",VLOOKUP($W275,Conn_Req!$A$2:$J$7,6))</f>
        <v/>
      </c>
      <c r="N275" s="157" t="str">
        <f t="shared" si="16"/>
        <v/>
      </c>
      <c r="O275" s="158" t="str">
        <f>IF(OR($D275="",GlobalParameters!$C$12=""),"",$S275)</f>
        <v/>
      </c>
      <c r="P275" s="159"/>
      <c r="Q275" s="283"/>
      <c r="R275" s="283"/>
      <c r="S275" s="160" t="str">
        <f>IF(OR($D275="",$T275="",GlobalParameters!$C$12=""),"",IF($W275&lt;200,$T275-VLOOKUP($W275,Conn_Req!$A$2:$J$7,10),""))</f>
        <v/>
      </c>
      <c r="T275" s="283"/>
      <c r="U275" s="283"/>
      <c r="V275" s="159"/>
      <c r="W275" s="134" t="e">
        <f>100+VLOOKUP($D275,Conn_Req!$O$2:$P$3,2)+VLOOKUP(GlobalParameters!$C$12,Conn_Req!$Q$2:$R$4,2)</f>
        <v>#N/A</v>
      </c>
    </row>
    <row r="276" spans="1:23" x14ac:dyDescent="0.25">
      <c r="A276" s="133"/>
      <c r="B276" s="283"/>
      <c r="C276" s="283"/>
      <c r="D276" s="284"/>
      <c r="E276" s="287"/>
      <c r="F276" s="166" t="str">
        <f t="shared" si="17"/>
        <v/>
      </c>
      <c r="G276" s="156" t="str">
        <f>IF($D276="","",VLOOKUP($W276,Conn_Req!$A$2:$J$7,5))</f>
        <v/>
      </c>
      <c r="H276" s="285"/>
      <c r="I276" s="155" t="str">
        <f t="shared" si="18"/>
        <v/>
      </c>
      <c r="J276" s="156" t="str">
        <f>IF($D276="","",VLOOKUP($W276,Conn_Req!$A$2:$J$7,6))</f>
        <v/>
      </c>
      <c r="K276" s="285"/>
      <c r="L276" s="155" t="str">
        <f t="shared" si="19"/>
        <v/>
      </c>
      <c r="M276" s="156" t="str">
        <f>IF($D276="","",VLOOKUP($W276,Conn_Req!$A$2:$J$7,6))</f>
        <v/>
      </c>
      <c r="N276" s="157" t="str">
        <f t="shared" si="16"/>
        <v/>
      </c>
      <c r="O276" s="158" t="str">
        <f>IF(OR($D276="",GlobalParameters!$C$12=""),"",$S276)</f>
        <v/>
      </c>
      <c r="P276" s="159"/>
      <c r="Q276" s="283"/>
      <c r="R276" s="283"/>
      <c r="S276" s="160" t="str">
        <f>IF(OR($D276="",$T276="",GlobalParameters!$C$12=""),"",IF($W276&lt;200,$T276-VLOOKUP($W276,Conn_Req!$A$2:$J$7,10),""))</f>
        <v/>
      </c>
      <c r="T276" s="283"/>
      <c r="U276" s="283"/>
      <c r="V276" s="159"/>
      <c r="W276" s="134" t="e">
        <f>100+VLOOKUP($D276,Conn_Req!$O$2:$P$3,2)+VLOOKUP(GlobalParameters!$C$12,Conn_Req!$Q$2:$R$4,2)</f>
        <v>#N/A</v>
      </c>
    </row>
    <row r="277" spans="1:23" x14ac:dyDescent="0.25">
      <c r="A277" s="133"/>
      <c r="B277" s="283"/>
      <c r="C277" s="283"/>
      <c r="D277" s="284"/>
      <c r="E277" s="287"/>
      <c r="F277" s="166" t="str">
        <f t="shared" si="17"/>
        <v/>
      </c>
      <c r="G277" s="156" t="str">
        <f>IF($D277="","",VLOOKUP($W277,Conn_Req!$A$2:$J$7,5))</f>
        <v/>
      </c>
      <c r="H277" s="285"/>
      <c r="I277" s="155" t="str">
        <f t="shared" si="18"/>
        <v/>
      </c>
      <c r="J277" s="156" t="str">
        <f>IF($D277="","",VLOOKUP($W277,Conn_Req!$A$2:$J$7,6))</f>
        <v/>
      </c>
      <c r="K277" s="285"/>
      <c r="L277" s="155" t="str">
        <f t="shared" si="19"/>
        <v/>
      </c>
      <c r="M277" s="156" t="str">
        <f>IF($D277="","",VLOOKUP($W277,Conn_Req!$A$2:$J$7,6))</f>
        <v/>
      </c>
      <c r="N277" s="157" t="str">
        <f t="shared" si="16"/>
        <v/>
      </c>
      <c r="O277" s="158" t="str">
        <f>IF(OR($D277="",GlobalParameters!$C$12=""),"",$S277)</f>
        <v/>
      </c>
      <c r="P277" s="159"/>
      <c r="Q277" s="283"/>
      <c r="R277" s="283"/>
      <c r="S277" s="160" t="str">
        <f>IF(OR($D277="",$T277="",GlobalParameters!$C$12=""),"",IF($W277&lt;200,$T277-VLOOKUP($W277,Conn_Req!$A$2:$J$7,10),""))</f>
        <v/>
      </c>
      <c r="T277" s="283"/>
      <c r="U277" s="283"/>
      <c r="V277" s="159"/>
      <c r="W277" s="134" t="e">
        <f>100+VLOOKUP($D277,Conn_Req!$O$2:$P$3,2)+VLOOKUP(GlobalParameters!$C$12,Conn_Req!$Q$2:$R$4,2)</f>
        <v>#N/A</v>
      </c>
    </row>
    <row r="278" spans="1:23" x14ac:dyDescent="0.25">
      <c r="A278" s="133"/>
      <c r="B278" s="283"/>
      <c r="C278" s="283"/>
      <c r="D278" s="284"/>
      <c r="E278" s="287"/>
      <c r="F278" s="166" t="str">
        <f t="shared" si="17"/>
        <v/>
      </c>
      <c r="G278" s="156" t="str">
        <f>IF($D278="","",VLOOKUP($W278,Conn_Req!$A$2:$J$7,5))</f>
        <v/>
      </c>
      <c r="H278" s="285"/>
      <c r="I278" s="155" t="str">
        <f t="shared" si="18"/>
        <v/>
      </c>
      <c r="J278" s="156" t="str">
        <f>IF($D278="","",VLOOKUP($W278,Conn_Req!$A$2:$J$7,6))</f>
        <v/>
      </c>
      <c r="K278" s="285"/>
      <c r="L278" s="155" t="str">
        <f t="shared" si="19"/>
        <v/>
      </c>
      <c r="M278" s="156" t="str">
        <f>IF($D278="","",VLOOKUP($W278,Conn_Req!$A$2:$J$7,6))</f>
        <v/>
      </c>
      <c r="N278" s="157" t="str">
        <f t="shared" si="16"/>
        <v/>
      </c>
      <c r="O278" s="158" t="str">
        <f>IF(OR($D278="",GlobalParameters!$C$12=""),"",$S278)</f>
        <v/>
      </c>
      <c r="P278" s="159"/>
      <c r="Q278" s="283"/>
      <c r="R278" s="283"/>
      <c r="S278" s="160" t="str">
        <f>IF(OR($D278="",$T278="",GlobalParameters!$C$12=""),"",IF($W278&lt;200,$T278-VLOOKUP($W278,Conn_Req!$A$2:$J$7,10),""))</f>
        <v/>
      </c>
      <c r="T278" s="283"/>
      <c r="U278" s="283"/>
      <c r="V278" s="159"/>
      <c r="W278" s="134" t="e">
        <f>100+VLOOKUP($D278,Conn_Req!$O$2:$P$3,2)+VLOOKUP(GlobalParameters!$C$12,Conn_Req!$Q$2:$R$4,2)</f>
        <v>#N/A</v>
      </c>
    </row>
    <row r="279" spans="1:23" x14ac:dyDescent="0.25">
      <c r="A279" s="133"/>
      <c r="B279" s="283"/>
      <c r="C279" s="283"/>
      <c r="D279" s="284"/>
      <c r="E279" s="287"/>
      <c r="F279" s="166" t="str">
        <f t="shared" si="17"/>
        <v/>
      </c>
      <c r="G279" s="156" t="str">
        <f>IF($D279="","",VLOOKUP($W279,Conn_Req!$A$2:$J$7,5))</f>
        <v/>
      </c>
      <c r="H279" s="285"/>
      <c r="I279" s="155" t="str">
        <f t="shared" si="18"/>
        <v/>
      </c>
      <c r="J279" s="156" t="str">
        <f>IF($D279="","",VLOOKUP($W279,Conn_Req!$A$2:$J$7,6))</f>
        <v/>
      </c>
      <c r="K279" s="285"/>
      <c r="L279" s="155" t="str">
        <f t="shared" si="19"/>
        <v/>
      </c>
      <c r="M279" s="156" t="str">
        <f>IF($D279="","",VLOOKUP($W279,Conn_Req!$A$2:$J$7,6))</f>
        <v/>
      </c>
      <c r="N279" s="157" t="str">
        <f t="shared" si="16"/>
        <v/>
      </c>
      <c r="O279" s="158" t="str">
        <f>IF(OR($D279="",GlobalParameters!$C$12=""),"",$S279)</f>
        <v/>
      </c>
      <c r="P279" s="159"/>
      <c r="Q279" s="283"/>
      <c r="R279" s="283"/>
      <c r="S279" s="160" t="str">
        <f>IF(OR($D279="",$T279="",GlobalParameters!$C$12=""),"",IF($W279&lt;200,$T279-VLOOKUP($W279,Conn_Req!$A$2:$J$7,10),""))</f>
        <v/>
      </c>
      <c r="T279" s="283"/>
      <c r="U279" s="283"/>
      <c r="V279" s="159"/>
      <c r="W279" s="134" t="e">
        <f>100+VLOOKUP($D279,Conn_Req!$O$2:$P$3,2)+VLOOKUP(GlobalParameters!$C$12,Conn_Req!$Q$2:$R$4,2)</f>
        <v>#N/A</v>
      </c>
    </row>
    <row r="280" spans="1:23" x14ac:dyDescent="0.25">
      <c r="A280" s="133"/>
      <c r="B280" s="283"/>
      <c r="C280" s="283"/>
      <c r="D280" s="284"/>
      <c r="E280" s="287"/>
      <c r="F280" s="166" t="str">
        <f t="shared" si="17"/>
        <v/>
      </c>
      <c r="G280" s="156" t="str">
        <f>IF($D280="","",VLOOKUP($W280,Conn_Req!$A$2:$J$7,5))</f>
        <v/>
      </c>
      <c r="H280" s="285"/>
      <c r="I280" s="155" t="str">
        <f t="shared" si="18"/>
        <v/>
      </c>
      <c r="J280" s="156" t="str">
        <f>IF($D280="","",VLOOKUP($W280,Conn_Req!$A$2:$J$7,6))</f>
        <v/>
      </c>
      <c r="K280" s="285"/>
      <c r="L280" s="155" t="str">
        <f t="shared" si="19"/>
        <v/>
      </c>
      <c r="M280" s="156" t="str">
        <f>IF($D280="","",VLOOKUP($W280,Conn_Req!$A$2:$J$7,6))</f>
        <v/>
      </c>
      <c r="N280" s="157" t="str">
        <f t="shared" si="16"/>
        <v/>
      </c>
      <c r="O280" s="158" t="str">
        <f>IF(OR($D280="",GlobalParameters!$C$12=""),"",$S280)</f>
        <v/>
      </c>
      <c r="P280" s="159"/>
      <c r="Q280" s="283"/>
      <c r="R280" s="283"/>
      <c r="S280" s="160" t="str">
        <f>IF(OR($D280="",$T280="",GlobalParameters!$C$12=""),"",IF($W280&lt;200,$T280-VLOOKUP($W280,Conn_Req!$A$2:$J$7,10),""))</f>
        <v/>
      </c>
      <c r="T280" s="283"/>
      <c r="U280" s="283"/>
      <c r="V280" s="159"/>
      <c r="W280" s="134" t="e">
        <f>100+VLOOKUP($D280,Conn_Req!$O$2:$P$3,2)+VLOOKUP(GlobalParameters!$C$12,Conn_Req!$Q$2:$R$4,2)</f>
        <v>#N/A</v>
      </c>
    </row>
    <row r="281" spans="1:23" x14ac:dyDescent="0.25">
      <c r="A281" s="133"/>
      <c r="B281" s="283"/>
      <c r="C281" s="283"/>
      <c r="D281" s="284"/>
      <c r="E281" s="287"/>
      <c r="F281" s="166" t="str">
        <f t="shared" si="17"/>
        <v/>
      </c>
      <c r="G281" s="156" t="str">
        <f>IF($D281="","",VLOOKUP($W281,Conn_Req!$A$2:$J$7,5))</f>
        <v/>
      </c>
      <c r="H281" s="285"/>
      <c r="I281" s="155" t="str">
        <f t="shared" si="18"/>
        <v/>
      </c>
      <c r="J281" s="156" t="str">
        <f>IF($D281="","",VLOOKUP($W281,Conn_Req!$A$2:$J$7,6))</f>
        <v/>
      </c>
      <c r="K281" s="285"/>
      <c r="L281" s="155" t="str">
        <f t="shared" si="19"/>
        <v/>
      </c>
      <c r="M281" s="156" t="str">
        <f>IF($D281="","",VLOOKUP($W281,Conn_Req!$A$2:$J$7,6))</f>
        <v/>
      </c>
      <c r="N281" s="157" t="str">
        <f t="shared" si="16"/>
        <v/>
      </c>
      <c r="O281" s="158" t="str">
        <f>IF(OR($D281="",GlobalParameters!$C$12=""),"",$S281)</f>
        <v/>
      </c>
      <c r="P281" s="159"/>
      <c r="Q281" s="283"/>
      <c r="R281" s="283"/>
      <c r="S281" s="160" t="str">
        <f>IF(OR($D281="",$T281="",GlobalParameters!$C$12=""),"",IF($W281&lt;200,$T281-VLOOKUP($W281,Conn_Req!$A$2:$J$7,10),""))</f>
        <v/>
      </c>
      <c r="T281" s="283"/>
      <c r="U281" s="283"/>
      <c r="V281" s="159"/>
      <c r="W281" s="134" t="e">
        <f>100+VLOOKUP($D281,Conn_Req!$O$2:$P$3,2)+VLOOKUP(GlobalParameters!$C$12,Conn_Req!$Q$2:$R$4,2)</f>
        <v>#N/A</v>
      </c>
    </row>
    <row r="282" spans="1:23" x14ac:dyDescent="0.25">
      <c r="A282" s="133"/>
      <c r="B282" s="283"/>
      <c r="C282" s="283"/>
      <c r="D282" s="284"/>
      <c r="E282" s="287"/>
      <c r="F282" s="166" t="str">
        <f t="shared" si="17"/>
        <v/>
      </c>
      <c r="G282" s="156" t="str">
        <f>IF($D282="","",VLOOKUP($W282,Conn_Req!$A$2:$J$7,5))</f>
        <v/>
      </c>
      <c r="H282" s="285"/>
      <c r="I282" s="155" t="str">
        <f t="shared" si="18"/>
        <v/>
      </c>
      <c r="J282" s="156" t="str">
        <f>IF($D282="","",VLOOKUP($W282,Conn_Req!$A$2:$J$7,6))</f>
        <v/>
      </c>
      <c r="K282" s="285"/>
      <c r="L282" s="155" t="str">
        <f t="shared" si="19"/>
        <v/>
      </c>
      <c r="M282" s="156" t="str">
        <f>IF($D282="","",VLOOKUP($W282,Conn_Req!$A$2:$J$7,6))</f>
        <v/>
      </c>
      <c r="N282" s="157" t="str">
        <f t="shared" si="16"/>
        <v/>
      </c>
      <c r="O282" s="158" t="str">
        <f>IF(OR($D282="",GlobalParameters!$C$12=""),"",$S282)</f>
        <v/>
      </c>
      <c r="P282" s="159"/>
      <c r="Q282" s="283"/>
      <c r="R282" s="283"/>
      <c r="S282" s="160" t="str">
        <f>IF(OR($D282="",$T282="",GlobalParameters!$C$12=""),"",IF($W282&lt;200,$T282-VLOOKUP($W282,Conn_Req!$A$2:$J$7,10),""))</f>
        <v/>
      </c>
      <c r="T282" s="283"/>
      <c r="U282" s="283"/>
      <c r="V282" s="159"/>
      <c r="W282" s="134" t="e">
        <f>100+VLOOKUP($D282,Conn_Req!$O$2:$P$3,2)+VLOOKUP(GlobalParameters!$C$12,Conn_Req!$Q$2:$R$4,2)</f>
        <v>#N/A</v>
      </c>
    </row>
    <row r="283" spans="1:23" x14ac:dyDescent="0.25">
      <c r="A283" s="133"/>
      <c r="B283" s="283"/>
      <c r="C283" s="283"/>
      <c r="D283" s="284"/>
      <c r="E283" s="287"/>
      <c r="F283" s="166" t="str">
        <f t="shared" si="17"/>
        <v/>
      </c>
      <c r="G283" s="156" t="str">
        <f>IF($D283="","",VLOOKUP($W283,Conn_Req!$A$2:$J$7,5))</f>
        <v/>
      </c>
      <c r="H283" s="285"/>
      <c r="I283" s="155" t="str">
        <f t="shared" si="18"/>
        <v/>
      </c>
      <c r="J283" s="156" t="str">
        <f>IF($D283="","",VLOOKUP($W283,Conn_Req!$A$2:$J$7,6))</f>
        <v/>
      </c>
      <c r="K283" s="285"/>
      <c r="L283" s="155" t="str">
        <f t="shared" si="19"/>
        <v/>
      </c>
      <c r="M283" s="156" t="str">
        <f>IF($D283="","",VLOOKUP($W283,Conn_Req!$A$2:$J$7,6))</f>
        <v/>
      </c>
      <c r="N283" s="157" t="str">
        <f t="shared" si="16"/>
        <v/>
      </c>
      <c r="O283" s="158" t="str">
        <f>IF(OR($D283="",GlobalParameters!$C$12=""),"",$S283)</f>
        <v/>
      </c>
      <c r="P283" s="159"/>
      <c r="Q283" s="283"/>
      <c r="R283" s="283"/>
      <c r="S283" s="160" t="str">
        <f>IF(OR($D283="",$T283="",GlobalParameters!$C$12=""),"",IF($W283&lt;200,$T283-VLOOKUP($W283,Conn_Req!$A$2:$J$7,10),""))</f>
        <v/>
      </c>
      <c r="T283" s="283"/>
      <c r="U283" s="283"/>
      <c r="V283" s="159"/>
      <c r="W283" s="134" t="e">
        <f>100+VLOOKUP($D283,Conn_Req!$O$2:$P$3,2)+VLOOKUP(GlobalParameters!$C$12,Conn_Req!$Q$2:$R$4,2)</f>
        <v>#N/A</v>
      </c>
    </row>
    <row r="284" spans="1:23" x14ac:dyDescent="0.25">
      <c r="A284" s="133"/>
      <c r="B284" s="283"/>
      <c r="C284" s="283"/>
      <c r="D284" s="284"/>
      <c r="E284" s="287"/>
      <c r="F284" s="166" t="str">
        <f t="shared" si="17"/>
        <v/>
      </c>
      <c r="G284" s="156" t="str">
        <f>IF($D284="","",VLOOKUP($W284,Conn_Req!$A$2:$J$7,5))</f>
        <v/>
      </c>
      <c r="H284" s="285"/>
      <c r="I284" s="155" t="str">
        <f t="shared" si="18"/>
        <v/>
      </c>
      <c r="J284" s="156" t="str">
        <f>IF($D284="","",VLOOKUP($W284,Conn_Req!$A$2:$J$7,6))</f>
        <v/>
      </c>
      <c r="K284" s="285"/>
      <c r="L284" s="155" t="str">
        <f t="shared" si="19"/>
        <v/>
      </c>
      <c r="M284" s="156" t="str">
        <f>IF($D284="","",VLOOKUP($W284,Conn_Req!$A$2:$J$7,6))</f>
        <v/>
      </c>
      <c r="N284" s="157" t="str">
        <f t="shared" si="16"/>
        <v/>
      </c>
      <c r="O284" s="158" t="str">
        <f>IF(OR($D284="",GlobalParameters!$C$12=""),"",$S284)</f>
        <v/>
      </c>
      <c r="P284" s="159"/>
      <c r="Q284" s="283"/>
      <c r="R284" s="283"/>
      <c r="S284" s="160" t="str">
        <f>IF(OR($D284="",$T284="",GlobalParameters!$C$12=""),"",IF($W284&lt;200,$T284-VLOOKUP($W284,Conn_Req!$A$2:$J$7,10),""))</f>
        <v/>
      </c>
      <c r="T284" s="283"/>
      <c r="U284" s="283"/>
      <c r="V284" s="159"/>
      <c r="W284" s="134" t="e">
        <f>100+VLOOKUP($D284,Conn_Req!$O$2:$P$3,2)+VLOOKUP(GlobalParameters!$C$12,Conn_Req!$Q$2:$R$4,2)</f>
        <v>#N/A</v>
      </c>
    </row>
    <row r="285" spans="1:23" x14ac:dyDescent="0.25">
      <c r="A285" s="133"/>
      <c r="B285" s="283"/>
      <c r="C285" s="283"/>
      <c r="D285" s="284"/>
      <c r="E285" s="287"/>
      <c r="F285" s="166" t="str">
        <f t="shared" si="17"/>
        <v/>
      </c>
      <c r="G285" s="156" t="str">
        <f>IF($D285="","",VLOOKUP($W285,Conn_Req!$A$2:$J$7,5))</f>
        <v/>
      </c>
      <c r="H285" s="285"/>
      <c r="I285" s="155" t="str">
        <f t="shared" si="18"/>
        <v/>
      </c>
      <c r="J285" s="156" t="str">
        <f>IF($D285="","",VLOOKUP($W285,Conn_Req!$A$2:$J$7,6))</f>
        <v/>
      </c>
      <c r="K285" s="285"/>
      <c r="L285" s="155" t="str">
        <f t="shared" si="19"/>
        <v/>
      </c>
      <c r="M285" s="156" t="str">
        <f>IF($D285="","",VLOOKUP($W285,Conn_Req!$A$2:$J$7,6))</f>
        <v/>
      </c>
      <c r="N285" s="157" t="str">
        <f t="shared" si="16"/>
        <v/>
      </c>
      <c r="O285" s="158" t="str">
        <f>IF(OR($D285="",GlobalParameters!$C$12=""),"",$S285)</f>
        <v/>
      </c>
      <c r="P285" s="159"/>
      <c r="Q285" s="283"/>
      <c r="R285" s="283"/>
      <c r="S285" s="160" t="str">
        <f>IF(OR($D285="",$T285="",GlobalParameters!$C$12=""),"",IF($W285&lt;200,$T285-VLOOKUP($W285,Conn_Req!$A$2:$J$7,10),""))</f>
        <v/>
      </c>
      <c r="T285" s="283"/>
      <c r="U285" s="283"/>
      <c r="V285" s="159"/>
      <c r="W285" s="134" t="e">
        <f>100+VLOOKUP($D285,Conn_Req!$O$2:$P$3,2)+VLOOKUP(GlobalParameters!$C$12,Conn_Req!$Q$2:$R$4,2)</f>
        <v>#N/A</v>
      </c>
    </row>
    <row r="286" spans="1:23" x14ac:dyDescent="0.25">
      <c r="A286" s="133"/>
      <c r="B286" s="283"/>
      <c r="C286" s="283"/>
      <c r="D286" s="284"/>
      <c r="E286" s="287"/>
      <c r="F286" s="166" t="str">
        <f t="shared" si="17"/>
        <v/>
      </c>
      <c r="G286" s="156" t="str">
        <f>IF($D286="","",VLOOKUP($W286,Conn_Req!$A$2:$J$7,5))</f>
        <v/>
      </c>
      <c r="H286" s="285"/>
      <c r="I286" s="155" t="str">
        <f t="shared" si="18"/>
        <v/>
      </c>
      <c r="J286" s="156" t="str">
        <f>IF($D286="","",VLOOKUP($W286,Conn_Req!$A$2:$J$7,6))</f>
        <v/>
      </c>
      <c r="K286" s="285"/>
      <c r="L286" s="155" t="str">
        <f t="shared" si="19"/>
        <v/>
      </c>
      <c r="M286" s="156" t="str">
        <f>IF($D286="","",VLOOKUP($W286,Conn_Req!$A$2:$J$7,6))</f>
        <v/>
      </c>
      <c r="N286" s="157" t="str">
        <f t="shared" si="16"/>
        <v/>
      </c>
      <c r="O286" s="158" t="str">
        <f>IF(OR($D286="",GlobalParameters!$C$12=""),"",$S286)</f>
        <v/>
      </c>
      <c r="P286" s="159"/>
      <c r="Q286" s="283"/>
      <c r="R286" s="283"/>
      <c r="S286" s="160" t="str">
        <f>IF(OR($D286="",$T286="",GlobalParameters!$C$12=""),"",IF($W286&lt;200,$T286-VLOOKUP($W286,Conn_Req!$A$2:$J$7,10),""))</f>
        <v/>
      </c>
      <c r="T286" s="283"/>
      <c r="U286" s="283"/>
      <c r="V286" s="159"/>
      <c r="W286" s="134" t="e">
        <f>100+VLOOKUP($D286,Conn_Req!$O$2:$P$3,2)+VLOOKUP(GlobalParameters!$C$12,Conn_Req!$Q$2:$R$4,2)</f>
        <v>#N/A</v>
      </c>
    </row>
    <row r="287" spans="1:23" x14ac:dyDescent="0.25">
      <c r="A287" s="133"/>
      <c r="B287" s="283"/>
      <c r="C287" s="283"/>
      <c r="D287" s="284"/>
      <c r="E287" s="287"/>
      <c r="F287" s="166" t="str">
        <f t="shared" si="17"/>
        <v/>
      </c>
      <c r="G287" s="156" t="str">
        <f>IF($D287="","",VLOOKUP($W287,Conn_Req!$A$2:$J$7,5))</f>
        <v/>
      </c>
      <c r="H287" s="285"/>
      <c r="I287" s="155" t="str">
        <f t="shared" si="18"/>
        <v/>
      </c>
      <c r="J287" s="156" t="str">
        <f>IF($D287="","",VLOOKUP($W287,Conn_Req!$A$2:$J$7,6))</f>
        <v/>
      </c>
      <c r="K287" s="285"/>
      <c r="L287" s="155" t="str">
        <f t="shared" si="19"/>
        <v/>
      </c>
      <c r="M287" s="156" t="str">
        <f>IF($D287="","",VLOOKUP($W287,Conn_Req!$A$2:$J$7,6))</f>
        <v/>
      </c>
      <c r="N287" s="157" t="str">
        <f t="shared" si="16"/>
        <v/>
      </c>
      <c r="O287" s="158" t="str">
        <f>IF(OR($D287="",GlobalParameters!$C$12=""),"",$S287)</f>
        <v/>
      </c>
      <c r="P287" s="159"/>
      <c r="Q287" s="283"/>
      <c r="R287" s="283"/>
      <c r="S287" s="160" t="str">
        <f>IF(OR($D287="",$T287="",GlobalParameters!$C$12=""),"",IF($W287&lt;200,$T287-VLOOKUP($W287,Conn_Req!$A$2:$J$7,10),""))</f>
        <v/>
      </c>
      <c r="T287" s="283"/>
      <c r="U287" s="283"/>
      <c r="V287" s="159"/>
      <c r="W287" s="134" t="e">
        <f>100+VLOOKUP($D287,Conn_Req!$O$2:$P$3,2)+VLOOKUP(GlobalParameters!$C$12,Conn_Req!$Q$2:$R$4,2)</f>
        <v>#N/A</v>
      </c>
    </row>
    <row r="288" spans="1:23" x14ac:dyDescent="0.25">
      <c r="A288" s="133"/>
      <c r="B288" s="283"/>
      <c r="C288" s="283"/>
      <c r="D288" s="284"/>
      <c r="E288" s="287"/>
      <c r="F288" s="166" t="str">
        <f t="shared" si="17"/>
        <v/>
      </c>
      <c r="G288" s="156" t="str">
        <f>IF($D288="","",VLOOKUP($W288,Conn_Req!$A$2:$J$7,5))</f>
        <v/>
      </c>
      <c r="H288" s="285"/>
      <c r="I288" s="155" t="str">
        <f t="shared" si="18"/>
        <v/>
      </c>
      <c r="J288" s="156" t="str">
        <f>IF($D288="","",VLOOKUP($W288,Conn_Req!$A$2:$J$7,6))</f>
        <v/>
      </c>
      <c r="K288" s="285"/>
      <c r="L288" s="155" t="str">
        <f t="shared" si="19"/>
        <v/>
      </c>
      <c r="M288" s="156" t="str">
        <f>IF($D288="","",VLOOKUP($W288,Conn_Req!$A$2:$J$7,6))</f>
        <v/>
      </c>
      <c r="N288" s="157" t="str">
        <f t="shared" si="16"/>
        <v/>
      </c>
      <c r="O288" s="158" t="str">
        <f>IF(OR($D288="",GlobalParameters!$C$12=""),"",$S288)</f>
        <v/>
      </c>
      <c r="P288" s="159"/>
      <c r="Q288" s="283"/>
      <c r="R288" s="283"/>
      <c r="S288" s="160" t="str">
        <f>IF(OR($D288="",$T288="",GlobalParameters!$C$12=""),"",IF($W288&lt;200,$T288-VLOOKUP($W288,Conn_Req!$A$2:$J$7,10),""))</f>
        <v/>
      </c>
      <c r="T288" s="283"/>
      <c r="U288" s="283"/>
      <c r="V288" s="159"/>
      <c r="W288" s="134" t="e">
        <f>100+VLOOKUP($D288,Conn_Req!$O$2:$P$3,2)+VLOOKUP(GlobalParameters!$C$12,Conn_Req!$Q$2:$R$4,2)</f>
        <v>#N/A</v>
      </c>
    </row>
    <row r="289" spans="1:23" x14ac:dyDescent="0.25">
      <c r="A289" s="133"/>
      <c r="B289" s="283"/>
      <c r="C289" s="283"/>
      <c r="D289" s="284"/>
      <c r="E289" s="287"/>
      <c r="F289" s="166" t="str">
        <f t="shared" si="17"/>
        <v/>
      </c>
      <c r="G289" s="156" t="str">
        <f>IF($D289="","",VLOOKUP($W289,Conn_Req!$A$2:$J$7,5))</f>
        <v/>
      </c>
      <c r="H289" s="285"/>
      <c r="I289" s="155" t="str">
        <f t="shared" si="18"/>
        <v/>
      </c>
      <c r="J289" s="156" t="str">
        <f>IF($D289="","",VLOOKUP($W289,Conn_Req!$A$2:$J$7,6))</f>
        <v/>
      </c>
      <c r="K289" s="285"/>
      <c r="L289" s="155" t="str">
        <f t="shared" si="19"/>
        <v/>
      </c>
      <c r="M289" s="156" t="str">
        <f>IF($D289="","",VLOOKUP($W289,Conn_Req!$A$2:$J$7,6))</f>
        <v/>
      </c>
      <c r="N289" s="157" t="str">
        <f t="shared" ref="N289:N314" si="20">IF($D289="","",$J$6+U289)</f>
        <v/>
      </c>
      <c r="O289" s="158" t="str">
        <f>IF(OR($D289="",GlobalParameters!$C$12=""),"",$S289)</f>
        <v/>
      </c>
      <c r="P289" s="159"/>
      <c r="Q289" s="283"/>
      <c r="R289" s="283"/>
      <c r="S289" s="160" t="str">
        <f>IF(OR($D289="",$T289="",GlobalParameters!$C$12=""),"",IF($W289&lt;200,$T289-VLOOKUP($W289,Conn_Req!$A$2:$J$7,10),""))</f>
        <v/>
      </c>
      <c r="T289" s="283"/>
      <c r="U289" s="283"/>
      <c r="V289" s="159"/>
      <c r="W289" s="134" t="e">
        <f>100+VLOOKUP($D289,Conn_Req!$O$2:$P$3,2)+VLOOKUP(GlobalParameters!$C$12,Conn_Req!$Q$2:$R$4,2)</f>
        <v>#N/A</v>
      </c>
    </row>
    <row r="290" spans="1:23" x14ac:dyDescent="0.25">
      <c r="A290" s="133"/>
      <c r="B290" s="283"/>
      <c r="C290" s="283"/>
      <c r="D290" s="284"/>
      <c r="E290" s="287"/>
      <c r="F290" s="166" t="str">
        <f t="shared" si="17"/>
        <v/>
      </c>
      <c r="G290" s="156" t="str">
        <f>IF($D290="","",VLOOKUP($W290,Conn_Req!$A$2:$J$7,5))</f>
        <v/>
      </c>
      <c r="H290" s="285"/>
      <c r="I290" s="155" t="str">
        <f t="shared" si="18"/>
        <v/>
      </c>
      <c r="J290" s="156" t="str">
        <f>IF($D290="","",VLOOKUP($W290,Conn_Req!$A$2:$J$7,6))</f>
        <v/>
      </c>
      <c r="K290" s="285"/>
      <c r="L290" s="155" t="str">
        <f t="shared" si="19"/>
        <v/>
      </c>
      <c r="M290" s="156" t="str">
        <f>IF($D290="","",VLOOKUP($W290,Conn_Req!$A$2:$J$7,6))</f>
        <v/>
      </c>
      <c r="N290" s="157" t="str">
        <f t="shared" si="20"/>
        <v/>
      </c>
      <c r="O290" s="158" t="str">
        <f>IF(OR($D290="",GlobalParameters!$C$12=""),"",$S290)</f>
        <v/>
      </c>
      <c r="P290" s="159"/>
      <c r="Q290" s="283"/>
      <c r="R290" s="283"/>
      <c r="S290" s="160" t="str">
        <f>IF(OR($D290="",$T290="",GlobalParameters!$C$12=""),"",IF($W290&lt;200,$T290-VLOOKUP($W290,Conn_Req!$A$2:$J$7,10),""))</f>
        <v/>
      </c>
      <c r="T290" s="283"/>
      <c r="U290" s="283"/>
      <c r="V290" s="159"/>
      <c r="W290" s="134" t="e">
        <f>100+VLOOKUP($D290,Conn_Req!$O$2:$P$3,2)+VLOOKUP(GlobalParameters!$C$12,Conn_Req!$Q$2:$R$4,2)</f>
        <v>#N/A</v>
      </c>
    </row>
    <row r="291" spans="1:23" x14ac:dyDescent="0.25">
      <c r="A291" s="133"/>
      <c r="B291" s="283"/>
      <c r="C291" s="283"/>
      <c r="D291" s="284"/>
      <c r="E291" s="287"/>
      <c r="F291" s="166" t="str">
        <f t="shared" si="17"/>
        <v/>
      </c>
      <c r="G291" s="156" t="str">
        <f>IF($D291="","",VLOOKUP($W291,Conn_Req!$A$2:$J$7,5))</f>
        <v/>
      </c>
      <c r="H291" s="285"/>
      <c r="I291" s="155" t="str">
        <f t="shared" si="18"/>
        <v/>
      </c>
      <c r="J291" s="156" t="str">
        <f>IF($D291="","",VLOOKUP($W291,Conn_Req!$A$2:$J$7,6))</f>
        <v/>
      </c>
      <c r="K291" s="285"/>
      <c r="L291" s="155" t="str">
        <f t="shared" si="19"/>
        <v/>
      </c>
      <c r="M291" s="156" t="str">
        <f>IF($D291="","",VLOOKUP($W291,Conn_Req!$A$2:$J$7,6))</f>
        <v/>
      </c>
      <c r="N291" s="157" t="str">
        <f t="shared" si="20"/>
        <v/>
      </c>
      <c r="O291" s="158" t="str">
        <f>IF(OR($D291="",GlobalParameters!$C$12=""),"",$S291)</f>
        <v/>
      </c>
      <c r="P291" s="159"/>
      <c r="Q291" s="283"/>
      <c r="R291" s="283"/>
      <c r="S291" s="160" t="str">
        <f>IF(OR($D291="",$T291="",GlobalParameters!$C$12=""),"",IF($W291&lt;200,$T291-VLOOKUP($W291,Conn_Req!$A$2:$J$7,10),""))</f>
        <v/>
      </c>
      <c r="T291" s="283"/>
      <c r="U291" s="283"/>
      <c r="V291" s="159"/>
      <c r="W291" s="134" t="e">
        <f>100+VLOOKUP($D291,Conn_Req!$O$2:$P$3,2)+VLOOKUP(GlobalParameters!$C$12,Conn_Req!$Q$2:$R$4,2)</f>
        <v>#N/A</v>
      </c>
    </row>
    <row r="292" spans="1:23" x14ac:dyDescent="0.25">
      <c r="A292" s="133"/>
      <c r="B292" s="283"/>
      <c r="C292" s="283"/>
      <c r="D292" s="284"/>
      <c r="E292" s="287"/>
      <c r="F292" s="166" t="str">
        <f t="shared" si="17"/>
        <v/>
      </c>
      <c r="G292" s="156" t="str">
        <f>IF($D292="","",VLOOKUP($W292,Conn_Req!$A$2:$J$7,5))</f>
        <v/>
      </c>
      <c r="H292" s="285"/>
      <c r="I292" s="155" t="str">
        <f t="shared" si="18"/>
        <v/>
      </c>
      <c r="J292" s="156" t="str">
        <f>IF($D292="","",VLOOKUP($W292,Conn_Req!$A$2:$J$7,6))</f>
        <v/>
      </c>
      <c r="K292" s="285"/>
      <c r="L292" s="155" t="str">
        <f t="shared" si="19"/>
        <v/>
      </c>
      <c r="M292" s="156" t="str">
        <f>IF($D292="","",VLOOKUP($W292,Conn_Req!$A$2:$J$7,6))</f>
        <v/>
      </c>
      <c r="N292" s="157" t="str">
        <f t="shared" si="20"/>
        <v/>
      </c>
      <c r="O292" s="158" t="str">
        <f>IF(OR($D292="",GlobalParameters!$C$12=""),"",$S292)</f>
        <v/>
      </c>
      <c r="P292" s="159"/>
      <c r="Q292" s="283"/>
      <c r="R292" s="283"/>
      <c r="S292" s="160" t="str">
        <f>IF(OR($D292="",$T292="",GlobalParameters!$C$12=""),"",IF($W292&lt;200,$T292-VLOOKUP($W292,Conn_Req!$A$2:$J$7,10),""))</f>
        <v/>
      </c>
      <c r="T292" s="283"/>
      <c r="U292" s="283"/>
      <c r="V292" s="159"/>
      <c r="W292" s="134" t="e">
        <f>100+VLOOKUP($D292,Conn_Req!$O$2:$P$3,2)+VLOOKUP(GlobalParameters!$C$12,Conn_Req!$Q$2:$R$4,2)</f>
        <v>#N/A</v>
      </c>
    </row>
    <row r="293" spans="1:23" x14ac:dyDescent="0.25">
      <c r="A293" s="133"/>
      <c r="B293" s="283"/>
      <c r="C293" s="283"/>
      <c r="D293" s="284"/>
      <c r="E293" s="287"/>
      <c r="F293" s="166" t="str">
        <f t="shared" si="17"/>
        <v/>
      </c>
      <c r="G293" s="156" t="str">
        <f>IF($D293="","",VLOOKUP($W293,Conn_Req!$A$2:$J$7,5))</f>
        <v/>
      </c>
      <c r="H293" s="285"/>
      <c r="I293" s="155" t="str">
        <f t="shared" si="18"/>
        <v/>
      </c>
      <c r="J293" s="156" t="str">
        <f>IF($D293="","",VLOOKUP($W293,Conn_Req!$A$2:$J$7,6))</f>
        <v/>
      </c>
      <c r="K293" s="285"/>
      <c r="L293" s="155" t="str">
        <f t="shared" si="19"/>
        <v/>
      </c>
      <c r="M293" s="156" t="str">
        <f>IF($D293="","",VLOOKUP($W293,Conn_Req!$A$2:$J$7,6))</f>
        <v/>
      </c>
      <c r="N293" s="157" t="str">
        <f t="shared" si="20"/>
        <v/>
      </c>
      <c r="O293" s="158" t="str">
        <f>IF(OR($D293="",GlobalParameters!$C$12=""),"",$S293)</f>
        <v/>
      </c>
      <c r="P293" s="159"/>
      <c r="Q293" s="283"/>
      <c r="R293" s="283"/>
      <c r="S293" s="160" t="str">
        <f>IF(OR($D293="",$T293="",GlobalParameters!$C$12=""),"",IF($W293&lt;200,$T293-VLOOKUP($W293,Conn_Req!$A$2:$J$7,10),""))</f>
        <v/>
      </c>
      <c r="T293" s="283"/>
      <c r="U293" s="283"/>
      <c r="V293" s="159"/>
      <c r="W293" s="134" t="e">
        <f>100+VLOOKUP($D293,Conn_Req!$O$2:$P$3,2)+VLOOKUP(GlobalParameters!$C$12,Conn_Req!$Q$2:$R$4,2)</f>
        <v>#N/A</v>
      </c>
    </row>
    <row r="294" spans="1:23" x14ac:dyDescent="0.25">
      <c r="A294" s="133"/>
      <c r="B294" s="283"/>
      <c r="C294" s="283"/>
      <c r="D294" s="284"/>
      <c r="E294" s="287"/>
      <c r="F294" s="166" t="str">
        <f t="shared" si="17"/>
        <v/>
      </c>
      <c r="G294" s="156" t="str">
        <f>IF($D294="","",VLOOKUP($W294,Conn_Req!$A$2:$J$7,5))</f>
        <v/>
      </c>
      <c r="H294" s="285"/>
      <c r="I294" s="155" t="str">
        <f t="shared" si="18"/>
        <v/>
      </c>
      <c r="J294" s="156" t="str">
        <f>IF($D294="","",VLOOKUP($W294,Conn_Req!$A$2:$J$7,6))</f>
        <v/>
      </c>
      <c r="K294" s="285"/>
      <c r="L294" s="155" t="str">
        <f t="shared" si="19"/>
        <v/>
      </c>
      <c r="M294" s="156" t="str">
        <f>IF($D294="","",VLOOKUP($W294,Conn_Req!$A$2:$J$7,6))</f>
        <v/>
      </c>
      <c r="N294" s="157" t="str">
        <f t="shared" si="20"/>
        <v/>
      </c>
      <c r="O294" s="158" t="str">
        <f>IF(OR($D294="",GlobalParameters!$C$12=""),"",$S294)</f>
        <v/>
      </c>
      <c r="P294" s="159"/>
      <c r="Q294" s="283"/>
      <c r="R294" s="283"/>
      <c r="S294" s="160" t="str">
        <f>IF(OR($D294="",$T294="",GlobalParameters!$C$12=""),"",IF($W294&lt;200,$T294-VLOOKUP($W294,Conn_Req!$A$2:$J$7,10),""))</f>
        <v/>
      </c>
      <c r="T294" s="283"/>
      <c r="U294" s="283"/>
      <c r="V294" s="159"/>
      <c r="W294" s="134" t="e">
        <f>100+VLOOKUP($D294,Conn_Req!$O$2:$P$3,2)+VLOOKUP(GlobalParameters!$C$12,Conn_Req!$Q$2:$R$4,2)</f>
        <v>#N/A</v>
      </c>
    </row>
    <row r="295" spans="1:23" x14ac:dyDescent="0.25">
      <c r="A295" s="133"/>
      <c r="B295" s="283"/>
      <c r="C295" s="283"/>
      <c r="D295" s="284"/>
      <c r="E295" s="287"/>
      <c r="F295" s="166" t="str">
        <f t="shared" si="17"/>
        <v/>
      </c>
      <c r="G295" s="156" t="str">
        <f>IF($D295="","",VLOOKUP($W295,Conn_Req!$A$2:$J$7,5))</f>
        <v/>
      </c>
      <c r="H295" s="285"/>
      <c r="I295" s="155" t="str">
        <f t="shared" si="18"/>
        <v/>
      </c>
      <c r="J295" s="156" t="str">
        <f>IF($D295="","",VLOOKUP($W295,Conn_Req!$A$2:$J$7,6))</f>
        <v/>
      </c>
      <c r="K295" s="285"/>
      <c r="L295" s="155" t="str">
        <f t="shared" si="19"/>
        <v/>
      </c>
      <c r="M295" s="156" t="str">
        <f>IF($D295="","",VLOOKUP($W295,Conn_Req!$A$2:$J$7,6))</f>
        <v/>
      </c>
      <c r="N295" s="157" t="str">
        <f t="shared" si="20"/>
        <v/>
      </c>
      <c r="O295" s="158" t="str">
        <f>IF(OR($D295="",GlobalParameters!$C$12=""),"",$S295)</f>
        <v/>
      </c>
      <c r="P295" s="159"/>
      <c r="Q295" s="283"/>
      <c r="R295" s="283"/>
      <c r="S295" s="160" t="str">
        <f>IF(OR($D295="",$T295="",GlobalParameters!$C$12=""),"",IF($W295&lt;200,$T295-VLOOKUP($W295,Conn_Req!$A$2:$J$7,10),""))</f>
        <v/>
      </c>
      <c r="T295" s="283"/>
      <c r="U295" s="283"/>
      <c r="V295" s="159"/>
      <c r="W295" s="134" t="e">
        <f>100+VLOOKUP($D295,Conn_Req!$O$2:$P$3,2)+VLOOKUP(GlobalParameters!$C$12,Conn_Req!$Q$2:$R$4,2)</f>
        <v>#N/A</v>
      </c>
    </row>
    <row r="296" spans="1:23" x14ac:dyDescent="0.25">
      <c r="A296" s="133"/>
      <c r="B296" s="283"/>
      <c r="C296" s="283"/>
      <c r="D296" s="284"/>
      <c r="E296" s="287"/>
      <c r="F296" s="166" t="str">
        <f t="shared" si="17"/>
        <v/>
      </c>
      <c r="G296" s="156" t="str">
        <f>IF($D296="","",VLOOKUP($W296,Conn_Req!$A$2:$J$7,5))</f>
        <v/>
      </c>
      <c r="H296" s="285"/>
      <c r="I296" s="155" t="str">
        <f t="shared" si="18"/>
        <v/>
      </c>
      <c r="J296" s="156" t="str">
        <f>IF($D296="","",VLOOKUP($W296,Conn_Req!$A$2:$J$7,6))</f>
        <v/>
      </c>
      <c r="K296" s="285"/>
      <c r="L296" s="155" t="str">
        <f t="shared" si="19"/>
        <v/>
      </c>
      <c r="M296" s="156" t="str">
        <f>IF($D296="","",VLOOKUP($W296,Conn_Req!$A$2:$J$7,6))</f>
        <v/>
      </c>
      <c r="N296" s="157" t="str">
        <f t="shared" si="20"/>
        <v/>
      </c>
      <c r="O296" s="158" t="str">
        <f>IF(OR($D296="",GlobalParameters!$C$12=""),"",$S296)</f>
        <v/>
      </c>
      <c r="P296" s="159"/>
      <c r="Q296" s="283"/>
      <c r="R296" s="283"/>
      <c r="S296" s="160" t="str">
        <f>IF(OR($D296="",$T296="",GlobalParameters!$C$12=""),"",IF($W296&lt;200,$T296-VLOOKUP($W296,Conn_Req!$A$2:$J$7,10),""))</f>
        <v/>
      </c>
      <c r="T296" s="283"/>
      <c r="U296" s="283"/>
      <c r="V296" s="159"/>
      <c r="W296" s="134" t="e">
        <f>100+VLOOKUP($D296,Conn_Req!$O$2:$P$3,2)+VLOOKUP(GlobalParameters!$C$12,Conn_Req!$Q$2:$R$4,2)</f>
        <v>#N/A</v>
      </c>
    </row>
    <row r="297" spans="1:23" x14ac:dyDescent="0.25">
      <c r="A297" s="133"/>
      <c r="B297" s="283"/>
      <c r="C297" s="283"/>
      <c r="D297" s="284"/>
      <c r="E297" s="287"/>
      <c r="F297" s="166" t="str">
        <f t="shared" si="17"/>
        <v/>
      </c>
      <c r="G297" s="156" t="str">
        <f>IF($D297="","",VLOOKUP($W297,Conn_Req!$A$2:$J$7,5))</f>
        <v/>
      </c>
      <c r="H297" s="285"/>
      <c r="I297" s="155" t="str">
        <f t="shared" si="18"/>
        <v/>
      </c>
      <c r="J297" s="156" t="str">
        <f>IF($D297="","",VLOOKUP($W297,Conn_Req!$A$2:$J$7,6))</f>
        <v/>
      </c>
      <c r="K297" s="285"/>
      <c r="L297" s="155" t="str">
        <f t="shared" si="19"/>
        <v/>
      </c>
      <c r="M297" s="156" t="str">
        <f>IF($D297="","",VLOOKUP($W297,Conn_Req!$A$2:$J$7,6))</f>
        <v/>
      </c>
      <c r="N297" s="157" t="str">
        <f t="shared" si="20"/>
        <v/>
      </c>
      <c r="O297" s="158" t="str">
        <f>IF(OR($D297="",GlobalParameters!$C$12=""),"",$S297)</f>
        <v/>
      </c>
      <c r="P297" s="159"/>
      <c r="Q297" s="283"/>
      <c r="R297" s="283"/>
      <c r="S297" s="160" t="str">
        <f>IF(OR($D297="",$T297="",GlobalParameters!$C$12=""),"",IF($W297&lt;200,$T297-VLOOKUP($W297,Conn_Req!$A$2:$J$7,10),""))</f>
        <v/>
      </c>
      <c r="T297" s="283"/>
      <c r="U297" s="283"/>
      <c r="V297" s="159"/>
      <c r="W297" s="134" t="e">
        <f>100+VLOOKUP($D297,Conn_Req!$O$2:$P$3,2)+VLOOKUP(GlobalParameters!$C$12,Conn_Req!$Q$2:$R$4,2)</f>
        <v>#N/A</v>
      </c>
    </row>
    <row r="298" spans="1:23" x14ac:dyDescent="0.25">
      <c r="A298" s="133"/>
      <c r="B298" s="283"/>
      <c r="C298" s="283"/>
      <c r="D298" s="284"/>
      <c r="E298" s="287"/>
      <c r="F298" s="166" t="str">
        <f t="shared" si="17"/>
        <v/>
      </c>
      <c r="G298" s="156" t="str">
        <f>IF($D298="","",VLOOKUP($W298,Conn_Req!$A$2:$J$7,5))</f>
        <v/>
      </c>
      <c r="H298" s="285"/>
      <c r="I298" s="155" t="str">
        <f t="shared" si="18"/>
        <v/>
      </c>
      <c r="J298" s="156" t="str">
        <f>IF($D298="","",VLOOKUP($W298,Conn_Req!$A$2:$J$7,6))</f>
        <v/>
      </c>
      <c r="K298" s="285"/>
      <c r="L298" s="155" t="str">
        <f t="shared" si="19"/>
        <v/>
      </c>
      <c r="M298" s="156" t="str">
        <f>IF($D298="","",VLOOKUP($W298,Conn_Req!$A$2:$J$7,6))</f>
        <v/>
      </c>
      <c r="N298" s="157" t="str">
        <f t="shared" si="20"/>
        <v/>
      </c>
      <c r="O298" s="158" t="str">
        <f>IF(OR($D298="",GlobalParameters!$C$12=""),"",$S298)</f>
        <v/>
      </c>
      <c r="P298" s="159"/>
      <c r="Q298" s="283"/>
      <c r="R298" s="283"/>
      <c r="S298" s="160" t="str">
        <f>IF(OR($D298="",$T298="",GlobalParameters!$C$12=""),"",IF($W298&lt;200,$T298-VLOOKUP($W298,Conn_Req!$A$2:$J$7,10),""))</f>
        <v/>
      </c>
      <c r="T298" s="283"/>
      <c r="U298" s="283"/>
      <c r="V298" s="159"/>
      <c r="W298" s="134" t="e">
        <f>100+VLOOKUP($D298,Conn_Req!$O$2:$P$3,2)+VLOOKUP(GlobalParameters!$C$12,Conn_Req!$Q$2:$R$4,2)</f>
        <v>#N/A</v>
      </c>
    </row>
    <row r="299" spans="1:23" x14ac:dyDescent="0.25">
      <c r="A299" s="133"/>
      <c r="B299" s="283"/>
      <c r="C299" s="283"/>
      <c r="D299" s="284"/>
      <c r="E299" s="287"/>
      <c r="F299" s="166" t="str">
        <f t="shared" si="17"/>
        <v/>
      </c>
      <c r="G299" s="156" t="str">
        <f>IF($D299="","",VLOOKUP($W299,Conn_Req!$A$2:$J$7,5))</f>
        <v/>
      </c>
      <c r="H299" s="285"/>
      <c r="I299" s="155" t="str">
        <f t="shared" si="18"/>
        <v/>
      </c>
      <c r="J299" s="156" t="str">
        <f>IF($D299="","",VLOOKUP($W299,Conn_Req!$A$2:$J$7,6))</f>
        <v/>
      </c>
      <c r="K299" s="285"/>
      <c r="L299" s="155" t="str">
        <f t="shared" si="19"/>
        <v/>
      </c>
      <c r="M299" s="156" t="str">
        <f>IF($D299="","",VLOOKUP($W299,Conn_Req!$A$2:$J$7,6))</f>
        <v/>
      </c>
      <c r="N299" s="157" t="str">
        <f t="shared" si="20"/>
        <v/>
      </c>
      <c r="O299" s="158" t="str">
        <f>IF(OR($D299="",GlobalParameters!$C$12=""),"",$S299)</f>
        <v/>
      </c>
      <c r="P299" s="159"/>
      <c r="Q299" s="283"/>
      <c r="R299" s="283"/>
      <c r="S299" s="160" t="str">
        <f>IF(OR($D299="",$T299="",GlobalParameters!$C$12=""),"",IF($W299&lt;200,$T299-VLOOKUP($W299,Conn_Req!$A$2:$J$7,10),""))</f>
        <v/>
      </c>
      <c r="T299" s="283"/>
      <c r="U299" s="283"/>
      <c r="V299" s="159"/>
      <c r="W299" s="134" t="e">
        <f>100+VLOOKUP($D299,Conn_Req!$O$2:$P$3,2)+VLOOKUP(GlobalParameters!$C$12,Conn_Req!$Q$2:$R$4,2)</f>
        <v>#N/A</v>
      </c>
    </row>
    <row r="300" spans="1:23" x14ac:dyDescent="0.25">
      <c r="A300" s="133"/>
      <c r="B300" s="283"/>
      <c r="C300" s="283"/>
      <c r="D300" s="284"/>
      <c r="E300" s="287"/>
      <c r="F300" s="166" t="str">
        <f t="shared" si="17"/>
        <v/>
      </c>
      <c r="G300" s="156" t="str">
        <f>IF($D300="","",VLOOKUP($W300,Conn_Req!$A$2:$J$7,5))</f>
        <v/>
      </c>
      <c r="H300" s="285"/>
      <c r="I300" s="155" t="str">
        <f t="shared" si="18"/>
        <v/>
      </c>
      <c r="J300" s="156" t="str">
        <f>IF($D300="","",VLOOKUP($W300,Conn_Req!$A$2:$J$7,6))</f>
        <v/>
      </c>
      <c r="K300" s="285"/>
      <c r="L300" s="155" t="str">
        <f t="shared" si="19"/>
        <v/>
      </c>
      <c r="M300" s="156" t="str">
        <f>IF($D300="","",VLOOKUP($W300,Conn_Req!$A$2:$J$7,6))</f>
        <v/>
      </c>
      <c r="N300" s="157" t="str">
        <f t="shared" si="20"/>
        <v/>
      </c>
      <c r="O300" s="158" t="str">
        <f>IF(OR($D300="",GlobalParameters!$C$12=""),"",$S300)</f>
        <v/>
      </c>
      <c r="P300" s="159"/>
      <c r="Q300" s="283"/>
      <c r="R300" s="283"/>
      <c r="S300" s="160" t="str">
        <f>IF(OR($D300="",$T300="",GlobalParameters!$C$12=""),"",IF($W300&lt;200,$T300-VLOOKUP($W300,Conn_Req!$A$2:$J$7,10),""))</f>
        <v/>
      </c>
      <c r="T300" s="283"/>
      <c r="U300" s="283"/>
      <c r="V300" s="159"/>
      <c r="W300" s="134" t="e">
        <f>100+VLOOKUP($D300,Conn_Req!$O$2:$P$3,2)+VLOOKUP(GlobalParameters!$C$12,Conn_Req!$Q$2:$R$4,2)</f>
        <v>#N/A</v>
      </c>
    </row>
    <row r="301" spans="1:23" x14ac:dyDescent="0.25">
      <c r="A301" s="133"/>
      <c r="B301" s="283"/>
      <c r="C301" s="283"/>
      <c r="D301" s="284"/>
      <c r="E301" s="287"/>
      <c r="F301" s="166" t="str">
        <f t="shared" si="17"/>
        <v/>
      </c>
      <c r="G301" s="156" t="str">
        <f>IF($D301="","",VLOOKUP($W301,Conn_Req!$A$2:$J$7,5))</f>
        <v/>
      </c>
      <c r="H301" s="285"/>
      <c r="I301" s="155" t="str">
        <f t="shared" si="18"/>
        <v/>
      </c>
      <c r="J301" s="156" t="str">
        <f>IF($D301="","",VLOOKUP($W301,Conn_Req!$A$2:$J$7,6))</f>
        <v/>
      </c>
      <c r="K301" s="285"/>
      <c r="L301" s="155" t="str">
        <f t="shared" si="19"/>
        <v/>
      </c>
      <c r="M301" s="156" t="str">
        <f>IF($D301="","",VLOOKUP($W301,Conn_Req!$A$2:$J$7,6))</f>
        <v/>
      </c>
      <c r="N301" s="157" t="str">
        <f t="shared" si="20"/>
        <v/>
      </c>
      <c r="O301" s="158" t="str">
        <f>IF(OR($D301="",GlobalParameters!$C$12=""),"",$S301)</f>
        <v/>
      </c>
      <c r="P301" s="159"/>
      <c r="Q301" s="283"/>
      <c r="R301" s="283"/>
      <c r="S301" s="160" t="str">
        <f>IF(OR($D301="",$T301="",GlobalParameters!$C$12=""),"",IF($W301&lt;200,$T301-VLOOKUP($W301,Conn_Req!$A$2:$J$7,10),""))</f>
        <v/>
      </c>
      <c r="T301" s="283"/>
      <c r="U301" s="283"/>
      <c r="V301" s="159"/>
      <c r="W301" s="134" t="e">
        <f>100+VLOOKUP($D301,Conn_Req!$O$2:$P$3,2)+VLOOKUP(GlobalParameters!$C$12,Conn_Req!$Q$2:$R$4,2)</f>
        <v>#N/A</v>
      </c>
    </row>
    <row r="302" spans="1:23" x14ac:dyDescent="0.25">
      <c r="A302" s="133"/>
      <c r="B302" s="283"/>
      <c r="C302" s="283"/>
      <c r="D302" s="284"/>
      <c r="E302" s="287"/>
      <c r="F302" s="166" t="str">
        <f t="shared" si="17"/>
        <v/>
      </c>
      <c r="G302" s="156" t="str">
        <f>IF($D302="","",VLOOKUP($W302,Conn_Req!$A$2:$J$7,5))</f>
        <v/>
      </c>
      <c r="H302" s="285"/>
      <c r="I302" s="155" t="str">
        <f t="shared" si="18"/>
        <v/>
      </c>
      <c r="J302" s="156" t="str">
        <f>IF($D302="","",VLOOKUP($W302,Conn_Req!$A$2:$J$7,6))</f>
        <v/>
      </c>
      <c r="K302" s="285"/>
      <c r="L302" s="155" t="str">
        <f t="shared" si="19"/>
        <v/>
      </c>
      <c r="M302" s="156" t="str">
        <f>IF($D302="","",VLOOKUP($W302,Conn_Req!$A$2:$J$7,6))</f>
        <v/>
      </c>
      <c r="N302" s="157" t="str">
        <f t="shared" si="20"/>
        <v/>
      </c>
      <c r="O302" s="158" t="str">
        <f>IF(OR($D302="",GlobalParameters!$C$12=""),"",$S302)</f>
        <v/>
      </c>
      <c r="P302" s="159"/>
      <c r="Q302" s="283"/>
      <c r="R302" s="283"/>
      <c r="S302" s="160" t="str">
        <f>IF(OR($D302="",$T302="",GlobalParameters!$C$12=""),"",IF($W302&lt;200,$T302-VLOOKUP($W302,Conn_Req!$A$2:$J$7,10),""))</f>
        <v/>
      </c>
      <c r="T302" s="283"/>
      <c r="U302" s="283"/>
      <c r="V302" s="159"/>
      <c r="W302" s="134" t="e">
        <f>100+VLOOKUP($D302,Conn_Req!$O$2:$P$3,2)+VLOOKUP(GlobalParameters!$C$12,Conn_Req!$Q$2:$R$4,2)</f>
        <v>#N/A</v>
      </c>
    </row>
    <row r="303" spans="1:23" x14ac:dyDescent="0.25">
      <c r="A303" s="133"/>
      <c r="B303" s="283"/>
      <c r="C303" s="283"/>
      <c r="D303" s="284"/>
      <c r="E303" s="287"/>
      <c r="F303" s="166" t="str">
        <f t="shared" si="17"/>
        <v/>
      </c>
      <c r="G303" s="156" t="str">
        <f>IF($D303="","",VLOOKUP($W303,Conn_Req!$A$2:$J$7,5))</f>
        <v/>
      </c>
      <c r="H303" s="285"/>
      <c r="I303" s="155" t="str">
        <f t="shared" si="18"/>
        <v/>
      </c>
      <c r="J303" s="156" t="str">
        <f>IF($D303="","",VLOOKUP($W303,Conn_Req!$A$2:$J$7,6))</f>
        <v/>
      </c>
      <c r="K303" s="285"/>
      <c r="L303" s="155" t="str">
        <f t="shared" si="19"/>
        <v/>
      </c>
      <c r="M303" s="156" t="str">
        <f>IF($D303="","",VLOOKUP($W303,Conn_Req!$A$2:$J$7,6))</f>
        <v/>
      </c>
      <c r="N303" s="157" t="str">
        <f t="shared" si="20"/>
        <v/>
      </c>
      <c r="O303" s="158" t="str">
        <f>IF(OR($D303="",GlobalParameters!$C$12=""),"",$S303)</f>
        <v/>
      </c>
      <c r="P303" s="159"/>
      <c r="Q303" s="283"/>
      <c r="R303" s="283"/>
      <c r="S303" s="160" t="str">
        <f>IF(OR($D303="",$T303="",GlobalParameters!$C$12=""),"",IF($W303&lt;200,$T303-VLOOKUP($W303,Conn_Req!$A$2:$J$7,10),""))</f>
        <v/>
      </c>
      <c r="T303" s="283"/>
      <c r="U303" s="283"/>
      <c r="V303" s="159"/>
      <c r="W303" s="134" t="e">
        <f>100+VLOOKUP($D303,Conn_Req!$O$2:$P$3,2)+VLOOKUP(GlobalParameters!$C$12,Conn_Req!$Q$2:$R$4,2)</f>
        <v>#N/A</v>
      </c>
    </row>
    <row r="304" spans="1:23" x14ac:dyDescent="0.25">
      <c r="A304" s="133"/>
      <c r="B304" s="283"/>
      <c r="C304" s="283"/>
      <c r="D304" s="284"/>
      <c r="E304" s="287"/>
      <c r="F304" s="166" t="str">
        <f t="shared" si="17"/>
        <v/>
      </c>
      <c r="G304" s="156" t="str">
        <f>IF($D304="","",VLOOKUP($W304,Conn_Req!$A$2:$J$7,5))</f>
        <v/>
      </c>
      <c r="H304" s="285"/>
      <c r="I304" s="155" t="str">
        <f t="shared" si="18"/>
        <v/>
      </c>
      <c r="J304" s="156" t="str">
        <f>IF($D304="","",VLOOKUP($W304,Conn_Req!$A$2:$J$7,6))</f>
        <v/>
      </c>
      <c r="K304" s="285"/>
      <c r="L304" s="155" t="str">
        <f t="shared" si="19"/>
        <v/>
      </c>
      <c r="M304" s="156" t="str">
        <f>IF($D304="","",VLOOKUP($W304,Conn_Req!$A$2:$J$7,6))</f>
        <v/>
      </c>
      <c r="N304" s="157" t="str">
        <f t="shared" si="20"/>
        <v/>
      </c>
      <c r="O304" s="158" t="str">
        <f>IF(OR($D304="",GlobalParameters!$C$12=""),"",$S304)</f>
        <v/>
      </c>
      <c r="P304" s="159"/>
      <c r="Q304" s="283"/>
      <c r="R304" s="283"/>
      <c r="S304" s="160" t="str">
        <f>IF(OR($D304="",$T304="",GlobalParameters!$C$12=""),"",IF($W304&lt;200,$T304-VLOOKUP($W304,Conn_Req!$A$2:$J$7,10),""))</f>
        <v/>
      </c>
      <c r="T304" s="283"/>
      <c r="U304" s="283"/>
      <c r="V304" s="159"/>
      <c r="W304" s="134" t="e">
        <f>100+VLOOKUP($D304,Conn_Req!$O$2:$P$3,2)+VLOOKUP(GlobalParameters!$C$12,Conn_Req!$Q$2:$R$4,2)</f>
        <v>#N/A</v>
      </c>
    </row>
    <row r="305" spans="1:23" x14ac:dyDescent="0.25">
      <c r="A305" s="133"/>
      <c r="B305" s="283"/>
      <c r="C305" s="283"/>
      <c r="D305" s="284"/>
      <c r="E305" s="287"/>
      <c r="F305" s="166" t="str">
        <f t="shared" si="17"/>
        <v/>
      </c>
      <c r="G305" s="156" t="str">
        <f>IF($D305="","",VLOOKUP($W305,Conn_Req!$A$2:$J$7,5))</f>
        <v/>
      </c>
      <c r="H305" s="285"/>
      <c r="I305" s="155" t="str">
        <f t="shared" si="18"/>
        <v/>
      </c>
      <c r="J305" s="156" t="str">
        <f>IF($D305="","",VLOOKUP($W305,Conn_Req!$A$2:$J$7,6))</f>
        <v/>
      </c>
      <c r="K305" s="285"/>
      <c r="L305" s="155" t="str">
        <f t="shared" si="19"/>
        <v/>
      </c>
      <c r="M305" s="156" t="str">
        <f>IF($D305="","",VLOOKUP($W305,Conn_Req!$A$2:$J$7,6))</f>
        <v/>
      </c>
      <c r="N305" s="157" t="str">
        <f t="shared" si="20"/>
        <v/>
      </c>
      <c r="O305" s="158" t="str">
        <f>IF(OR($D305="",GlobalParameters!$C$12=""),"",$S305)</f>
        <v/>
      </c>
      <c r="P305" s="159"/>
      <c r="Q305" s="283"/>
      <c r="R305" s="283"/>
      <c r="S305" s="160" t="str">
        <f>IF(OR($D305="",$T305="",GlobalParameters!$C$12=""),"",IF($W305&lt;200,$T305-VLOOKUP($W305,Conn_Req!$A$2:$J$7,10),""))</f>
        <v/>
      </c>
      <c r="T305" s="283"/>
      <c r="U305" s="283"/>
      <c r="V305" s="159"/>
      <c r="W305" s="134" t="e">
        <f>100+VLOOKUP($D305,Conn_Req!$O$2:$P$3,2)+VLOOKUP(GlobalParameters!$C$12,Conn_Req!$Q$2:$R$4,2)</f>
        <v>#N/A</v>
      </c>
    </row>
    <row r="306" spans="1:23" x14ac:dyDescent="0.25">
      <c r="A306" s="133"/>
      <c r="B306" s="283"/>
      <c r="C306" s="283"/>
      <c r="D306" s="284"/>
      <c r="E306" s="287"/>
      <c r="F306" s="166" t="str">
        <f t="shared" si="17"/>
        <v/>
      </c>
      <c r="G306" s="156" t="str">
        <f>IF($D306="","",VLOOKUP($W306,Conn_Req!$A$2:$J$7,5))</f>
        <v/>
      </c>
      <c r="H306" s="285"/>
      <c r="I306" s="155" t="str">
        <f t="shared" si="18"/>
        <v/>
      </c>
      <c r="J306" s="156" t="str">
        <f>IF($D306="","",VLOOKUP($W306,Conn_Req!$A$2:$J$7,6))</f>
        <v/>
      </c>
      <c r="K306" s="285"/>
      <c r="L306" s="155" t="str">
        <f t="shared" si="19"/>
        <v/>
      </c>
      <c r="M306" s="156" t="str">
        <f>IF($D306="","",VLOOKUP($W306,Conn_Req!$A$2:$J$7,6))</f>
        <v/>
      </c>
      <c r="N306" s="157" t="str">
        <f t="shared" si="20"/>
        <v/>
      </c>
      <c r="O306" s="158" t="str">
        <f>IF(OR($D306="",GlobalParameters!$C$12=""),"",$S306)</f>
        <v/>
      </c>
      <c r="P306" s="159"/>
      <c r="Q306" s="283"/>
      <c r="R306" s="283"/>
      <c r="S306" s="160" t="str">
        <f>IF(OR($D306="",$T306="",GlobalParameters!$C$12=""),"",IF($W306&lt;200,$T306-VLOOKUP($W306,Conn_Req!$A$2:$J$7,10),""))</f>
        <v/>
      </c>
      <c r="T306" s="283"/>
      <c r="U306" s="283"/>
      <c r="V306" s="159"/>
      <c r="W306" s="134" t="e">
        <f>100+VLOOKUP($D306,Conn_Req!$O$2:$P$3,2)+VLOOKUP(GlobalParameters!$C$12,Conn_Req!$Q$2:$R$4,2)</f>
        <v>#N/A</v>
      </c>
    </row>
    <row r="307" spans="1:23" x14ac:dyDescent="0.25">
      <c r="A307" s="133"/>
      <c r="B307" s="283"/>
      <c r="C307" s="283"/>
      <c r="D307" s="284"/>
      <c r="E307" s="287"/>
      <c r="F307" s="166" t="str">
        <f t="shared" si="17"/>
        <v/>
      </c>
      <c r="G307" s="156" t="str">
        <f>IF($D307="","",VLOOKUP($W307,Conn_Req!$A$2:$J$7,5))</f>
        <v/>
      </c>
      <c r="H307" s="285"/>
      <c r="I307" s="155" t="str">
        <f t="shared" si="18"/>
        <v/>
      </c>
      <c r="J307" s="156" t="str">
        <f>IF($D307="","",VLOOKUP($W307,Conn_Req!$A$2:$J$7,6))</f>
        <v/>
      </c>
      <c r="K307" s="285"/>
      <c r="L307" s="155" t="str">
        <f t="shared" si="19"/>
        <v/>
      </c>
      <c r="M307" s="156" t="str">
        <f>IF($D307="","",VLOOKUP($W307,Conn_Req!$A$2:$J$7,6))</f>
        <v/>
      </c>
      <c r="N307" s="157" t="str">
        <f t="shared" si="20"/>
        <v/>
      </c>
      <c r="O307" s="158" t="str">
        <f>IF(OR($D307="",GlobalParameters!$C$12=""),"",$S307)</f>
        <v/>
      </c>
      <c r="P307" s="159"/>
      <c r="Q307" s="283"/>
      <c r="R307" s="283"/>
      <c r="S307" s="160" t="str">
        <f>IF(OR($D307="",$T307="",GlobalParameters!$C$12=""),"",IF($W307&lt;200,$T307-VLOOKUP($W307,Conn_Req!$A$2:$J$7,10),""))</f>
        <v/>
      </c>
      <c r="T307" s="283"/>
      <c r="U307" s="283"/>
      <c r="V307" s="159"/>
      <c r="W307" s="134" t="e">
        <f>100+VLOOKUP($D307,Conn_Req!$O$2:$P$3,2)+VLOOKUP(GlobalParameters!$C$12,Conn_Req!$Q$2:$R$4,2)</f>
        <v>#N/A</v>
      </c>
    </row>
    <row r="308" spans="1:23" x14ac:dyDescent="0.25">
      <c r="A308" s="133"/>
      <c r="B308" s="283"/>
      <c r="C308" s="283"/>
      <c r="D308" s="284"/>
      <c r="E308" s="287"/>
      <c r="F308" s="166" t="str">
        <f t="shared" si="17"/>
        <v/>
      </c>
      <c r="G308" s="156" t="str">
        <f>IF($D308="","",VLOOKUP($W308,Conn_Req!$A$2:$J$7,5))</f>
        <v/>
      </c>
      <c r="H308" s="285"/>
      <c r="I308" s="155" t="str">
        <f t="shared" si="18"/>
        <v/>
      </c>
      <c r="J308" s="156" t="str">
        <f>IF($D308="","",VLOOKUP($W308,Conn_Req!$A$2:$J$7,6))</f>
        <v/>
      </c>
      <c r="K308" s="285"/>
      <c r="L308" s="155" t="str">
        <f t="shared" si="19"/>
        <v/>
      </c>
      <c r="M308" s="156" t="str">
        <f>IF($D308="","",VLOOKUP($W308,Conn_Req!$A$2:$J$7,6))</f>
        <v/>
      </c>
      <c r="N308" s="157" t="str">
        <f t="shared" si="20"/>
        <v/>
      </c>
      <c r="O308" s="158" t="str">
        <f>IF(OR($D308="",GlobalParameters!$C$12=""),"",$S308)</f>
        <v/>
      </c>
      <c r="P308" s="159"/>
      <c r="Q308" s="283"/>
      <c r="R308" s="283"/>
      <c r="S308" s="160" t="str">
        <f>IF(OR($D308="",$T308="",GlobalParameters!$C$12=""),"",IF($W308&lt;200,$T308-VLOOKUP($W308,Conn_Req!$A$2:$J$7,10),""))</f>
        <v/>
      </c>
      <c r="T308" s="283"/>
      <c r="U308" s="283"/>
      <c r="V308" s="159"/>
      <c r="W308" s="134" t="e">
        <f>100+VLOOKUP($D308,Conn_Req!$O$2:$P$3,2)+VLOOKUP(GlobalParameters!$C$12,Conn_Req!$Q$2:$R$4,2)</f>
        <v>#N/A</v>
      </c>
    </row>
    <row r="309" spans="1:23" x14ac:dyDescent="0.25">
      <c r="A309" s="133"/>
      <c r="B309" s="283"/>
      <c r="C309" s="283"/>
      <c r="D309" s="284"/>
      <c r="E309" s="287"/>
      <c r="F309" s="166" t="str">
        <f t="shared" si="17"/>
        <v/>
      </c>
      <c r="G309" s="156" t="str">
        <f>IF($D309="","",VLOOKUP($W309,Conn_Req!$A$2:$J$7,5))</f>
        <v/>
      </c>
      <c r="H309" s="285"/>
      <c r="I309" s="155" t="str">
        <f t="shared" si="18"/>
        <v/>
      </c>
      <c r="J309" s="156" t="str">
        <f>IF($D309="","",VLOOKUP($W309,Conn_Req!$A$2:$J$7,6))</f>
        <v/>
      </c>
      <c r="K309" s="285"/>
      <c r="L309" s="155" t="str">
        <f t="shared" si="19"/>
        <v/>
      </c>
      <c r="M309" s="156" t="str">
        <f>IF($D309="","",VLOOKUP($W309,Conn_Req!$A$2:$J$7,6))</f>
        <v/>
      </c>
      <c r="N309" s="157" t="str">
        <f t="shared" si="20"/>
        <v/>
      </c>
      <c r="O309" s="158" t="str">
        <f>IF(OR($D309="",GlobalParameters!$C$12=""),"",$S309)</f>
        <v/>
      </c>
      <c r="P309" s="159"/>
      <c r="Q309" s="283"/>
      <c r="R309" s="283"/>
      <c r="S309" s="160" t="str">
        <f>IF(OR($D309="",$T309="",GlobalParameters!$C$12=""),"",IF($W309&lt;200,$T309-VLOOKUP($W309,Conn_Req!$A$2:$J$7,10),""))</f>
        <v/>
      </c>
      <c r="T309" s="283"/>
      <c r="U309" s="283"/>
      <c r="V309" s="159"/>
      <c r="W309" s="134" t="e">
        <f>100+VLOOKUP($D309,Conn_Req!$O$2:$P$3,2)+VLOOKUP(GlobalParameters!$C$12,Conn_Req!$Q$2:$R$4,2)</f>
        <v>#N/A</v>
      </c>
    </row>
    <row r="310" spans="1:23" x14ac:dyDescent="0.25">
      <c r="A310" s="133"/>
      <c r="B310" s="283"/>
      <c r="C310" s="283"/>
      <c r="D310" s="284"/>
      <c r="E310" s="287"/>
      <c r="F310" s="166" t="str">
        <f t="shared" si="17"/>
        <v/>
      </c>
      <c r="G310" s="156" t="str">
        <f>IF($D310="","",VLOOKUP($W310,Conn_Req!$A$2:$J$7,5))</f>
        <v/>
      </c>
      <c r="H310" s="285"/>
      <c r="I310" s="155" t="str">
        <f t="shared" si="18"/>
        <v/>
      </c>
      <c r="J310" s="156" t="str">
        <f>IF($D310="","",VLOOKUP($W310,Conn_Req!$A$2:$J$7,6))</f>
        <v/>
      </c>
      <c r="K310" s="285"/>
      <c r="L310" s="155" t="str">
        <f t="shared" si="19"/>
        <v/>
      </c>
      <c r="M310" s="156" t="str">
        <f>IF($D310="","",VLOOKUP($W310,Conn_Req!$A$2:$J$7,6))</f>
        <v/>
      </c>
      <c r="N310" s="157" t="str">
        <f t="shared" si="20"/>
        <v/>
      </c>
      <c r="O310" s="158" t="str">
        <f>IF(OR($D310="",GlobalParameters!$C$12=""),"",$S310)</f>
        <v/>
      </c>
      <c r="P310" s="159"/>
      <c r="Q310" s="283"/>
      <c r="R310" s="283"/>
      <c r="S310" s="160" t="str">
        <f>IF(OR($D310="",$T310="",GlobalParameters!$C$12=""),"",IF($W310&lt;200,$T310-VLOOKUP($W310,Conn_Req!$A$2:$J$7,10),""))</f>
        <v/>
      </c>
      <c r="T310" s="283"/>
      <c r="U310" s="283"/>
      <c r="V310" s="159"/>
      <c r="W310" s="134" t="e">
        <f>100+VLOOKUP($D310,Conn_Req!$O$2:$P$3,2)+VLOOKUP(GlobalParameters!$C$12,Conn_Req!$Q$2:$R$4,2)</f>
        <v>#N/A</v>
      </c>
    </row>
    <row r="311" spans="1:23" x14ac:dyDescent="0.25">
      <c r="A311" s="133"/>
      <c r="B311" s="283"/>
      <c r="C311" s="283"/>
      <c r="D311" s="284"/>
      <c r="E311" s="287"/>
      <c r="F311" s="166" t="str">
        <f t="shared" si="17"/>
        <v/>
      </c>
      <c r="G311" s="156" t="str">
        <f>IF($D311="","",VLOOKUP($W311,Conn_Req!$A$2:$J$7,5))</f>
        <v/>
      </c>
      <c r="H311" s="285"/>
      <c r="I311" s="155" t="str">
        <f t="shared" si="18"/>
        <v/>
      </c>
      <c r="J311" s="156" t="str">
        <f>IF($D311="","",VLOOKUP($W311,Conn_Req!$A$2:$J$7,6))</f>
        <v/>
      </c>
      <c r="K311" s="285"/>
      <c r="L311" s="155" t="str">
        <f t="shared" si="19"/>
        <v/>
      </c>
      <c r="M311" s="156" t="str">
        <f>IF($D311="","",VLOOKUP($W311,Conn_Req!$A$2:$J$7,6))</f>
        <v/>
      </c>
      <c r="N311" s="157" t="str">
        <f t="shared" si="20"/>
        <v/>
      </c>
      <c r="O311" s="158" t="str">
        <f>IF(OR($D311="",GlobalParameters!$C$12=""),"",$S311)</f>
        <v/>
      </c>
      <c r="P311" s="159"/>
      <c r="Q311" s="283"/>
      <c r="R311" s="283"/>
      <c r="S311" s="160" t="str">
        <f>IF(OR($D311="",$T311="",GlobalParameters!$C$12=""),"",IF($W311&lt;200,$T311-VLOOKUP($W311,Conn_Req!$A$2:$J$7,10),""))</f>
        <v/>
      </c>
      <c r="T311" s="283"/>
      <c r="U311" s="283"/>
      <c r="V311" s="159"/>
      <c r="W311" s="134" t="e">
        <f>100+VLOOKUP($D311,Conn_Req!$O$2:$P$3,2)+VLOOKUP(GlobalParameters!$C$12,Conn_Req!$Q$2:$R$4,2)</f>
        <v>#N/A</v>
      </c>
    </row>
    <row r="312" spans="1:23" x14ac:dyDescent="0.25">
      <c r="A312" s="133"/>
      <c r="B312" s="283"/>
      <c r="C312" s="283"/>
      <c r="D312" s="284"/>
      <c r="E312" s="287"/>
      <c r="F312" s="166" t="str">
        <f t="shared" si="17"/>
        <v/>
      </c>
      <c r="G312" s="156" t="str">
        <f>IF($D312="","",VLOOKUP($W312,Conn_Req!$A$2:$J$7,5))</f>
        <v/>
      </c>
      <c r="H312" s="285"/>
      <c r="I312" s="155" t="str">
        <f t="shared" si="18"/>
        <v/>
      </c>
      <c r="J312" s="156" t="str">
        <f>IF($D312="","",VLOOKUP($W312,Conn_Req!$A$2:$J$7,6))</f>
        <v/>
      </c>
      <c r="K312" s="285"/>
      <c r="L312" s="155" t="str">
        <f t="shared" si="19"/>
        <v/>
      </c>
      <c r="M312" s="156" t="str">
        <f>IF($D312="","",VLOOKUP($W312,Conn_Req!$A$2:$J$7,6))</f>
        <v/>
      </c>
      <c r="N312" s="157" t="str">
        <f t="shared" si="20"/>
        <v/>
      </c>
      <c r="O312" s="158" t="str">
        <f>IF(OR($D312="",GlobalParameters!$C$12=""),"",$S312)</f>
        <v/>
      </c>
      <c r="P312" s="159"/>
      <c r="Q312" s="283"/>
      <c r="R312" s="283"/>
      <c r="S312" s="160" t="str">
        <f>IF(OR($D312="",$T312="",GlobalParameters!$C$12=""),"",IF($W312&lt;200,$T312-VLOOKUP($W312,Conn_Req!$A$2:$J$7,10),""))</f>
        <v/>
      </c>
      <c r="T312" s="283"/>
      <c r="U312" s="283"/>
      <c r="V312" s="159"/>
      <c r="W312" s="134" t="e">
        <f>100+VLOOKUP($D312,Conn_Req!$O$2:$P$3,2)+VLOOKUP(GlobalParameters!$C$12,Conn_Req!$Q$2:$R$4,2)</f>
        <v>#N/A</v>
      </c>
    </row>
    <row r="313" spans="1:23" x14ac:dyDescent="0.25">
      <c r="A313" s="133"/>
      <c r="B313" s="283"/>
      <c r="C313" s="283"/>
      <c r="D313" s="284"/>
      <c r="E313" s="287"/>
      <c r="F313" s="166" t="str">
        <f t="shared" si="17"/>
        <v/>
      </c>
      <c r="G313" s="156" t="str">
        <f>IF($D313="","",VLOOKUP($W313,Conn_Req!$A$2:$J$7,5))</f>
        <v/>
      </c>
      <c r="H313" s="285"/>
      <c r="I313" s="155" t="str">
        <f t="shared" si="18"/>
        <v/>
      </c>
      <c r="J313" s="156" t="str">
        <f>IF($D313="","",VLOOKUP($W313,Conn_Req!$A$2:$J$7,6))</f>
        <v/>
      </c>
      <c r="K313" s="285"/>
      <c r="L313" s="155" t="str">
        <f t="shared" si="19"/>
        <v/>
      </c>
      <c r="M313" s="156" t="str">
        <f>IF($D313="","",VLOOKUP($W313,Conn_Req!$A$2:$J$7,6))</f>
        <v/>
      </c>
      <c r="N313" s="157" t="str">
        <f t="shared" si="20"/>
        <v/>
      </c>
      <c r="O313" s="158" t="str">
        <f>IF(OR($D313="",GlobalParameters!$C$12=""),"",$S313)</f>
        <v/>
      </c>
      <c r="P313" s="159"/>
      <c r="Q313" s="283"/>
      <c r="R313" s="283"/>
      <c r="S313" s="160" t="str">
        <f>IF(OR($D313="",$T313="",GlobalParameters!$C$12=""),"",IF($W313&lt;200,$T313-VLOOKUP($W313,Conn_Req!$A$2:$J$7,10),""))</f>
        <v/>
      </c>
      <c r="T313" s="283"/>
      <c r="U313" s="283"/>
      <c r="V313" s="159"/>
      <c r="W313" s="134" t="e">
        <f>100+VLOOKUP($D313,Conn_Req!$O$2:$P$3,2)+VLOOKUP(GlobalParameters!$C$12,Conn_Req!$Q$2:$R$4,2)</f>
        <v>#N/A</v>
      </c>
    </row>
    <row r="314" spans="1:23" x14ac:dyDescent="0.25">
      <c r="A314" s="133"/>
      <c r="B314" s="283"/>
      <c r="C314" s="283"/>
      <c r="D314" s="284"/>
      <c r="E314" s="287"/>
      <c r="F314" s="166" t="str">
        <f t="shared" si="17"/>
        <v/>
      </c>
      <c r="G314" s="156" t="str">
        <f>IF($D314="","",VLOOKUP($W314,Conn_Req!$A$2:$J$7,5))</f>
        <v/>
      </c>
      <c r="H314" s="285"/>
      <c r="I314" s="155" t="str">
        <f t="shared" si="18"/>
        <v/>
      </c>
      <c r="J314" s="156" t="str">
        <f>IF($D314="","",VLOOKUP($W314,Conn_Req!$A$2:$J$7,6))</f>
        <v/>
      </c>
      <c r="K314" s="285"/>
      <c r="L314" s="155" t="str">
        <f t="shared" si="19"/>
        <v/>
      </c>
      <c r="M314" s="156" t="str">
        <f>IF($D314="","",VLOOKUP($W314,Conn_Req!$A$2:$J$7,6))</f>
        <v/>
      </c>
      <c r="N314" s="157" t="str">
        <f t="shared" si="20"/>
        <v/>
      </c>
      <c r="O314" s="158" t="str">
        <f>IF(OR($D314="",GlobalParameters!$C$12=""),"",$S314)</f>
        <v/>
      </c>
      <c r="P314" s="159"/>
      <c r="Q314" s="283"/>
      <c r="R314" s="283"/>
      <c r="S314" s="160" t="str">
        <f>IF(OR($D314="",$T314="",GlobalParameters!$C$12=""),"",IF($W314&lt;200,$T314-VLOOKUP($W314,Conn_Req!$A$2:$J$7,10),""))</f>
        <v/>
      </c>
      <c r="T314" s="283"/>
      <c r="U314" s="283"/>
      <c r="V314" s="159"/>
      <c r="W314" s="134" t="e">
        <f>100+VLOOKUP($D314,Conn_Req!$O$2:$P$3,2)+VLOOKUP(GlobalParameters!$C$12,Conn_Req!$Q$2:$R$4,2)</f>
        <v>#N/A</v>
      </c>
    </row>
    <row r="315" spans="1:23"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row>
    <row r="316" spans="1:23"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row>
    <row r="317" spans="1:23"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row>
    <row r="318" spans="1:23"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row>
    <row r="319" spans="1:23"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row>
    <row r="320" spans="1:23"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row>
    <row r="321" spans="1:22"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row>
    <row r="322" spans="1:22"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row>
    <row r="323" spans="1:22" x14ac:dyDescent="0.25">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row>
    <row r="324" spans="1:22" x14ac:dyDescent="0.25">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row>
  </sheetData>
  <sheetProtection password="C070" sheet="1" objects="1" scenarios="1"/>
  <mergeCells count="16">
    <mergeCell ref="Q13:T13"/>
    <mergeCell ref="G5:I5"/>
    <mergeCell ref="J5:M5"/>
    <mergeCell ref="C3:D3"/>
    <mergeCell ref="G3:I3"/>
    <mergeCell ref="J3:M3"/>
    <mergeCell ref="C4:D4"/>
    <mergeCell ref="G4:I4"/>
    <mergeCell ref="N13:O13"/>
    <mergeCell ref="C11:J11"/>
    <mergeCell ref="C6:D6"/>
    <mergeCell ref="G6:I6"/>
    <mergeCell ref="E13:G13"/>
    <mergeCell ref="H13:J13"/>
    <mergeCell ref="K13:M13"/>
    <mergeCell ref="J4:M4"/>
  </mergeCells>
  <conditionalFormatting sqref="F15:G314">
    <cfRule type="expression" dxfId="305" priority="1021">
      <formula>$W15&gt;=200</formula>
    </cfRule>
  </conditionalFormatting>
  <conditionalFormatting sqref="I15:J314">
    <cfRule type="expression" dxfId="304" priority="1018">
      <formula>$W15&gt;=200</formula>
    </cfRule>
  </conditionalFormatting>
  <conditionalFormatting sqref="Q15:Q314">
    <cfRule type="expression" dxfId="303" priority="1017">
      <formula>$W15&gt;=200</formula>
    </cfRule>
  </conditionalFormatting>
  <conditionalFormatting sqref="R15:R314">
    <cfRule type="expression" dxfId="302" priority="1016">
      <formula>$W15&gt;=200</formula>
    </cfRule>
  </conditionalFormatting>
  <conditionalFormatting sqref="L15:M314">
    <cfRule type="expression" dxfId="301" priority="1011">
      <formula>$W15&gt;=200</formula>
    </cfRule>
  </conditionalFormatting>
  <conditionalFormatting sqref="E15:E314">
    <cfRule type="expression" dxfId="300" priority="6251">
      <formula>$W15&gt;=200</formula>
    </cfRule>
    <cfRule type="expression" dxfId="299" priority="6252">
      <formula>OR($E15="",$F15="")</formula>
    </cfRule>
    <cfRule type="cellIs" dxfId="298" priority="6253" operator="between">
      <formula>0</formula>
      <formula>$F15</formula>
    </cfRule>
    <cfRule type="cellIs" dxfId="297" priority="6254" operator="greaterThan">
      <formula>$F15</formula>
    </cfRule>
  </conditionalFormatting>
  <conditionalFormatting sqref="H15:H314">
    <cfRule type="expression" dxfId="296" priority="6259">
      <formula>$W15&gt;=200</formula>
    </cfRule>
    <cfRule type="expression" dxfId="295" priority="6260">
      <formula>OR($H15="",$I15="")</formula>
    </cfRule>
    <cfRule type="cellIs" dxfId="294" priority="6261" operator="between">
      <formula>0</formula>
      <formula>$I15</formula>
    </cfRule>
    <cfRule type="cellIs" dxfId="293" priority="6262" operator="greaterThan">
      <formula>$I15</formula>
    </cfRule>
  </conditionalFormatting>
  <conditionalFormatting sqref="K15:K314">
    <cfRule type="expression" dxfId="292" priority="6255">
      <formula>$W15&gt;=200</formula>
    </cfRule>
    <cfRule type="expression" dxfId="291" priority="6256">
      <formula>OR($K15="",$L15="")</formula>
    </cfRule>
    <cfRule type="cellIs" dxfId="290" priority="6257" operator="between">
      <formula>0</formula>
      <formula>$L15</formula>
    </cfRule>
    <cfRule type="cellIs" dxfId="289" priority="6258" operator="greaterThan">
      <formula>$L15</formula>
    </cfRule>
  </conditionalFormatting>
  <conditionalFormatting sqref="N15:N314">
    <cfRule type="expression" dxfId="288" priority="1022">
      <formula>OR($N15="",$O15="")</formula>
    </cfRule>
    <cfRule type="cellIs" dxfId="287" priority="1023" operator="between">
      <formula>0</formula>
      <formula>$O15</formula>
    </cfRule>
    <cfRule type="cellIs" dxfId="286" priority="1024" operator="greaterThan">
      <formula>$O15</formula>
    </cfRule>
  </conditionalFormatting>
  <dataValidations count="3">
    <dataValidation type="decimal" operator="greaterThanOrEqual" allowBlank="1" showInputMessage="1" showErrorMessage="1" error="Data must be a numeric value greater than or equal to 0" sqref="E15:E314 H15:H314 K15:K314 Q15:R314 T15:T314">
      <formula1>0</formula1>
    </dataValidation>
    <dataValidation type="decimal" allowBlank="1" showInputMessage="1" showErrorMessage="1" error="Data must be a numeric value" prompt="Enter the temperature rise from the ambient (reference) to the component hotspot" sqref="U15:U314">
      <formula1>-500</formula1>
      <formula2>500</formula2>
    </dataValidation>
    <dataValidation type="list" allowBlank="1" showInputMessage="1" showErrorMessage="1" sqref="D15:D314">
      <formula1>$Z$15:$Z$16</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H324"/>
  <sheetViews>
    <sheetView workbookViewId="0">
      <selection activeCell="G30" sqref="G30"/>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19" width="9.140625" style="134"/>
    <col min="20" max="20" width="9.7109375" style="134" customWidth="1"/>
    <col min="21" max="21" width="9.140625" style="134"/>
    <col min="22" max="25" width="9.7109375" style="134" customWidth="1"/>
    <col min="26" max="30" width="9.140625" style="134"/>
    <col min="31" max="31" width="9.140625" style="134" hidden="1" customWidth="1"/>
    <col min="32" max="33" width="9.140625" style="134"/>
    <col min="34" max="34" width="0" style="178" hidden="1" customWidth="1"/>
    <col min="35" max="16384" width="9.140625" style="134"/>
  </cols>
  <sheetData>
    <row r="1" spans="1:34"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4"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row>
    <row r="3" spans="1:34" ht="15.75" thickBot="1" x14ac:dyDescent="0.3">
      <c r="A3" s="133"/>
      <c r="B3" s="133"/>
      <c r="C3" s="238" t="s">
        <v>17</v>
      </c>
      <c r="D3" s="221"/>
      <c r="E3" s="135"/>
      <c r="F3" s="135"/>
      <c r="G3" s="238" t="s">
        <v>19</v>
      </c>
      <c r="H3" s="242"/>
      <c r="I3" s="243"/>
      <c r="J3" s="244" t="str">
        <f>IF(GlobalParameters!$C$8="","",GlobalParameters!$C$8)</f>
        <v/>
      </c>
      <c r="K3" s="288"/>
      <c r="L3" s="288"/>
      <c r="M3" s="289"/>
      <c r="N3" s="135"/>
      <c r="O3" s="135"/>
      <c r="P3" s="135"/>
      <c r="Q3" s="133"/>
      <c r="R3" s="133"/>
      <c r="S3" s="133"/>
      <c r="T3" s="133"/>
      <c r="U3" s="133"/>
      <c r="V3" s="133"/>
      <c r="W3" s="133"/>
      <c r="X3" s="133"/>
      <c r="Y3" s="133"/>
      <c r="Z3" s="133"/>
      <c r="AA3" s="133"/>
      <c r="AB3" s="133"/>
      <c r="AC3" s="133"/>
      <c r="AD3" s="133"/>
    </row>
    <row r="4" spans="1:34" ht="15.75" thickBot="1" x14ac:dyDescent="0.3">
      <c r="A4" s="133"/>
      <c r="B4" s="133"/>
      <c r="C4" s="238" t="s">
        <v>18</v>
      </c>
      <c r="D4" s="221"/>
      <c r="E4" s="135"/>
      <c r="F4" s="136"/>
      <c r="G4" s="238" t="s">
        <v>20</v>
      </c>
      <c r="H4" s="242"/>
      <c r="I4" s="243"/>
      <c r="J4" s="244" t="str">
        <f>IF(GlobalParameters!$E$8="","",GlobalParameters!$E$8)</f>
        <v/>
      </c>
      <c r="K4" s="288"/>
      <c r="L4" s="288"/>
      <c r="M4" s="289"/>
      <c r="N4" s="163"/>
      <c r="O4" s="163"/>
      <c r="P4" s="163"/>
      <c r="Q4" s="133"/>
      <c r="R4" s="133"/>
      <c r="S4" s="133"/>
      <c r="T4" s="133"/>
      <c r="U4" s="133"/>
      <c r="V4" s="133"/>
      <c r="W4" s="133"/>
      <c r="X4" s="133"/>
      <c r="Y4" s="133"/>
      <c r="Z4" s="133"/>
      <c r="AA4" s="133"/>
      <c r="AB4" s="133"/>
      <c r="AC4" s="133"/>
      <c r="AD4" s="133"/>
    </row>
    <row r="5" spans="1:34" ht="15.75" thickBot="1" x14ac:dyDescent="0.3">
      <c r="A5" s="133"/>
      <c r="B5" s="133"/>
      <c r="C5" s="133"/>
      <c r="D5" s="133"/>
      <c r="E5" s="133"/>
      <c r="F5" s="133"/>
      <c r="G5" s="238" t="s">
        <v>21</v>
      </c>
      <c r="H5" s="220"/>
      <c r="I5" s="221"/>
      <c r="J5" s="244" t="str">
        <f>IF(GlobalParameters!$C$12="","",GlobalParameters!$C$12)</f>
        <v/>
      </c>
      <c r="K5" s="247"/>
      <c r="L5" s="247"/>
      <c r="M5" s="248"/>
      <c r="N5" s="135"/>
      <c r="O5" s="135"/>
      <c r="P5" s="135"/>
      <c r="Q5" s="133"/>
      <c r="R5" s="133"/>
      <c r="S5" s="133"/>
      <c r="T5" s="133"/>
      <c r="U5" s="133"/>
      <c r="V5" s="133"/>
      <c r="W5" s="133"/>
      <c r="X5" s="133"/>
      <c r="Y5" s="133"/>
      <c r="Z5" s="133"/>
      <c r="AA5" s="133"/>
      <c r="AB5" s="133"/>
      <c r="AC5" s="133"/>
      <c r="AD5" s="133"/>
    </row>
    <row r="6" spans="1:34" ht="15.75" customHeight="1" thickBot="1" x14ac:dyDescent="0.3">
      <c r="A6" s="133"/>
      <c r="B6" s="133"/>
      <c r="C6" s="239" t="s">
        <v>236</v>
      </c>
      <c r="D6" s="241"/>
      <c r="E6" s="137"/>
      <c r="F6" s="137"/>
      <c r="G6" s="238" t="s">
        <v>337</v>
      </c>
      <c r="H6" s="242"/>
      <c r="I6" s="243"/>
      <c r="J6" s="138" t="str">
        <f>IF(GlobalParameters!$K$11="","",GlobalParameters!$K$11)</f>
        <v/>
      </c>
      <c r="K6" s="133"/>
      <c r="L6" s="133"/>
      <c r="M6" s="133"/>
      <c r="N6" s="133"/>
      <c r="O6" s="133"/>
      <c r="P6" s="133"/>
      <c r="Q6" s="133"/>
      <c r="R6" s="133"/>
      <c r="S6" s="133"/>
      <c r="T6" s="133"/>
      <c r="U6" s="133"/>
      <c r="V6" s="133"/>
      <c r="W6" s="133"/>
      <c r="X6" s="133"/>
      <c r="Y6" s="133"/>
      <c r="Z6" s="133"/>
      <c r="AA6" s="133"/>
      <c r="AB6" s="133"/>
      <c r="AC6" s="133"/>
      <c r="AD6" s="133"/>
    </row>
    <row r="7" spans="1:34" x14ac:dyDescent="0.25">
      <c r="A7" s="133"/>
      <c r="B7" s="133"/>
      <c r="C7" s="139"/>
      <c r="D7" s="184"/>
      <c r="E7" s="135"/>
      <c r="F7" s="135"/>
      <c r="G7" s="136"/>
      <c r="H7" s="133"/>
      <c r="I7" s="133"/>
      <c r="J7" s="133"/>
      <c r="K7" s="133"/>
      <c r="L7" s="133"/>
      <c r="M7" s="133"/>
      <c r="N7" s="133"/>
      <c r="O7" s="133"/>
      <c r="P7" s="133"/>
      <c r="Q7" s="133"/>
      <c r="R7" s="133"/>
      <c r="S7" s="133"/>
      <c r="T7" s="133"/>
      <c r="U7" s="133"/>
      <c r="V7" s="133"/>
      <c r="W7" s="133"/>
      <c r="X7" s="133"/>
      <c r="Y7" s="133"/>
      <c r="Z7" s="133"/>
      <c r="AA7" s="133"/>
      <c r="AB7" s="133"/>
      <c r="AC7" s="133"/>
      <c r="AD7" s="133"/>
    </row>
    <row r="8" spans="1:34" x14ac:dyDescent="0.25">
      <c r="A8" s="133"/>
      <c r="B8" s="141" t="s">
        <v>301</v>
      </c>
      <c r="C8" s="142" t="s">
        <v>300</v>
      </c>
      <c r="D8" s="135"/>
      <c r="E8" s="136" t="s">
        <v>398</v>
      </c>
      <c r="F8" s="135"/>
      <c r="G8" s="136"/>
      <c r="H8" s="133"/>
      <c r="I8" s="133"/>
      <c r="J8" s="133"/>
      <c r="K8" s="133"/>
      <c r="L8" s="133"/>
      <c r="M8" s="133"/>
      <c r="N8" s="133"/>
      <c r="O8" s="133"/>
      <c r="P8" s="133"/>
      <c r="Q8" s="133"/>
      <c r="R8" s="133"/>
      <c r="S8" s="133"/>
      <c r="T8" s="133"/>
      <c r="U8" s="133"/>
      <c r="V8" s="133"/>
      <c r="W8" s="133"/>
      <c r="X8" s="133"/>
      <c r="Y8" s="133"/>
      <c r="Z8" s="133"/>
      <c r="AA8" s="133"/>
      <c r="AB8" s="133"/>
      <c r="AC8" s="133"/>
      <c r="AD8" s="133"/>
    </row>
    <row r="9" spans="1:34" x14ac:dyDescent="0.25">
      <c r="A9" s="133"/>
      <c r="B9" s="133"/>
      <c r="C9" s="143" t="s">
        <v>200</v>
      </c>
      <c r="D9" s="135"/>
      <c r="E9" s="135"/>
      <c r="F9" s="135"/>
      <c r="G9" s="136"/>
      <c r="H9" s="133"/>
      <c r="I9" s="133"/>
      <c r="J9" s="133"/>
      <c r="K9" s="133"/>
      <c r="L9" s="133"/>
      <c r="M9" s="133"/>
      <c r="N9" s="133"/>
      <c r="O9" s="133"/>
      <c r="P9" s="133"/>
      <c r="Q9" s="133"/>
      <c r="R9" s="133"/>
      <c r="S9" s="133"/>
      <c r="T9" s="133"/>
      <c r="U9" s="133"/>
      <c r="V9" s="133"/>
      <c r="W9" s="133"/>
      <c r="X9" s="133"/>
      <c r="Y9" s="133"/>
      <c r="Z9" s="133"/>
      <c r="AA9" s="133"/>
      <c r="AB9" s="133"/>
      <c r="AC9" s="133"/>
      <c r="AD9" s="133"/>
    </row>
    <row r="10" spans="1:34" ht="15.75" thickBot="1" x14ac:dyDescent="0.3">
      <c r="A10" s="133"/>
      <c r="B10" s="133"/>
      <c r="C10" s="136"/>
      <c r="D10" s="135"/>
      <c r="E10" s="135"/>
      <c r="F10" s="135"/>
      <c r="G10" s="136"/>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row>
    <row r="11" spans="1:34" ht="44.25" customHeight="1" thickBot="1" x14ac:dyDescent="0.3">
      <c r="A11" s="133"/>
      <c r="B11" s="133"/>
      <c r="C11" s="274" t="s">
        <v>251</v>
      </c>
      <c r="D11" s="275"/>
      <c r="E11" s="275"/>
      <c r="F11" s="275"/>
      <c r="G11" s="275"/>
      <c r="H11" s="275"/>
      <c r="I11" s="275"/>
      <c r="J11" s="276"/>
      <c r="K11" s="133"/>
      <c r="L11" s="133"/>
      <c r="M11" s="133"/>
      <c r="N11" s="133"/>
      <c r="O11" s="133"/>
      <c r="P11" s="133"/>
      <c r="Q11" s="133"/>
      <c r="R11" s="133"/>
      <c r="S11" s="133"/>
      <c r="T11" s="133"/>
      <c r="U11" s="133"/>
      <c r="V11" s="133"/>
      <c r="W11" s="133"/>
      <c r="X11" s="133"/>
      <c r="Y11" s="133"/>
      <c r="Z11" s="133"/>
      <c r="AA11" s="133"/>
      <c r="AB11" s="133"/>
      <c r="AC11" s="133"/>
      <c r="AD11" s="133"/>
    </row>
    <row r="12" spans="1:34" x14ac:dyDescent="0.25">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row>
    <row r="13" spans="1:34" ht="30" customHeight="1" x14ac:dyDescent="0.25">
      <c r="A13" s="133"/>
      <c r="B13" s="133"/>
      <c r="C13" s="133"/>
      <c r="D13" s="133"/>
      <c r="E13" s="261" t="s">
        <v>316</v>
      </c>
      <c r="F13" s="263"/>
      <c r="G13" s="264"/>
      <c r="H13" s="261" t="s">
        <v>317</v>
      </c>
      <c r="I13" s="263"/>
      <c r="J13" s="264"/>
      <c r="K13" s="261" t="s">
        <v>246</v>
      </c>
      <c r="L13" s="263"/>
      <c r="M13" s="264"/>
      <c r="N13" s="236" t="s">
        <v>247</v>
      </c>
      <c r="O13" s="236"/>
      <c r="P13" s="237"/>
      <c r="Q13" s="261" t="s">
        <v>15</v>
      </c>
      <c r="R13" s="262"/>
      <c r="S13" s="133"/>
      <c r="T13" s="230" t="s">
        <v>302</v>
      </c>
      <c r="U13" s="231"/>
      <c r="V13" s="231"/>
      <c r="W13" s="231"/>
      <c r="X13" s="231"/>
      <c r="Y13" s="231"/>
      <c r="Z13" s="231"/>
      <c r="AA13" s="231"/>
      <c r="AB13" s="232"/>
      <c r="AC13" s="133"/>
      <c r="AD13" s="133"/>
      <c r="AE13" s="151"/>
    </row>
    <row r="14" spans="1:34" ht="64.5" x14ac:dyDescent="0.25">
      <c r="A14" s="144"/>
      <c r="B14" s="145" t="s">
        <v>22</v>
      </c>
      <c r="C14" s="145" t="s">
        <v>23</v>
      </c>
      <c r="D14" s="145" t="s">
        <v>237</v>
      </c>
      <c r="E14" s="146" t="s">
        <v>133</v>
      </c>
      <c r="F14" s="146" t="s">
        <v>134</v>
      </c>
      <c r="G14" s="146" t="s">
        <v>28</v>
      </c>
      <c r="H14" s="146" t="s">
        <v>133</v>
      </c>
      <c r="I14" s="146" t="s">
        <v>134</v>
      </c>
      <c r="J14" s="146" t="s">
        <v>28</v>
      </c>
      <c r="K14" s="146" t="s">
        <v>26</v>
      </c>
      <c r="L14" s="146" t="s">
        <v>27</v>
      </c>
      <c r="M14" s="146" t="s">
        <v>252</v>
      </c>
      <c r="N14" s="146" t="s">
        <v>26</v>
      </c>
      <c r="O14" s="146" t="s">
        <v>27</v>
      </c>
      <c r="P14" s="146" t="s">
        <v>28</v>
      </c>
      <c r="Q14" s="146" t="s">
        <v>32</v>
      </c>
      <c r="R14" s="146" t="s">
        <v>33</v>
      </c>
      <c r="S14" s="148"/>
      <c r="T14" s="149" t="s">
        <v>261</v>
      </c>
      <c r="U14" s="149" t="s">
        <v>262</v>
      </c>
      <c r="V14" s="149" t="s">
        <v>263</v>
      </c>
      <c r="W14" s="149" t="s">
        <v>264</v>
      </c>
      <c r="X14" s="149" t="s">
        <v>265</v>
      </c>
      <c r="Y14" s="149" t="s">
        <v>249</v>
      </c>
      <c r="Z14" s="149" t="s">
        <v>250</v>
      </c>
      <c r="AA14" s="150" t="s">
        <v>342</v>
      </c>
      <c r="AB14" s="150" t="s">
        <v>356</v>
      </c>
      <c r="AC14" s="147" t="s">
        <v>343</v>
      </c>
      <c r="AD14" s="133"/>
      <c r="AE14" s="164" t="s">
        <v>130</v>
      </c>
    </row>
    <row r="15" spans="1:34" x14ac:dyDescent="0.25">
      <c r="A15" s="133"/>
      <c r="B15" s="283"/>
      <c r="C15" s="283"/>
      <c r="D15" s="284"/>
      <c r="E15" s="287"/>
      <c r="F15" s="166" t="str">
        <f t="shared" ref="F15:F78" si="0">IF(OR($D15="",$T15="",$G15=""),"",IF($AE15&lt;200,$T15*$G15,""))</f>
        <v/>
      </c>
      <c r="G15" s="156" t="str">
        <f>IF($D15="","",VLOOKUP($AE15,Relay_Req!$A$2:$I$16,5))</f>
        <v/>
      </c>
      <c r="H15" s="287"/>
      <c r="I15" s="166" t="str">
        <f t="shared" ref="I15:I78" si="1">IF(OR($D15="",$J15=""),"",IF($AE15&lt;120,"",IF(AND($AE15&gt;=120,$AE15&lt;130),IF($U15="","",$U15*$J15),IF(AND($AE15&gt;=130,$AE15&lt;140),IF($V15="","",$V15*$J15),IF(AND($AE15&gt;=140,$AE15&lt;150),IF($W15="","",$W15*$J15),IF(AND($AE15&gt;=150,$AE15&lt;160),IF($X15="","",$X15*$J15),""))))))</f>
        <v/>
      </c>
      <c r="J15" s="156" t="str">
        <f>IF($D15="","",VLOOKUP($AE15,Relay_Req!$A$2:$I$16,6))</f>
        <v/>
      </c>
      <c r="K15" s="285"/>
      <c r="L15" s="155" t="str">
        <f t="shared" ref="L15:L78" si="2">IF(OR($D15="",$Y15="",$M15=""),"",IF($AE15&lt;160,$Y15*$M15,""))</f>
        <v/>
      </c>
      <c r="M15" s="156" t="str">
        <f>IF($D15="","",VLOOKUP($AE15,Relay_Req!$A$2:$I$16,7))</f>
        <v/>
      </c>
      <c r="N15" s="285"/>
      <c r="O15" s="155" t="str">
        <f t="shared" ref="O15:O78" si="3">IF(OR($D15="",$Z15="",$P15=""),"",IF($AE15&lt;160,$Z15*$P15,""))</f>
        <v/>
      </c>
      <c r="P15" s="156" t="str">
        <f>IF($D15="","",VLOOKUP($AE15,Relay_Req!$A$2:$I$16,8))</f>
        <v/>
      </c>
      <c r="Q15" s="157" t="str">
        <f t="shared" ref="Q15:Q30" si="4">IF($D15="","",$J$6+AC15)</f>
        <v/>
      </c>
      <c r="R15" s="158" t="str">
        <f>IF(OR($D15="",GlobalParameters!$C$12=""),"",$AA15)</f>
        <v/>
      </c>
      <c r="S15" s="159"/>
      <c r="T15" s="283"/>
      <c r="U15" s="283"/>
      <c r="V15" s="283"/>
      <c r="W15" s="283"/>
      <c r="X15" s="283"/>
      <c r="Y15" s="283"/>
      <c r="Z15" s="283"/>
      <c r="AA15" s="160" t="str">
        <f>IF(OR($D15="",$AB15="",GlobalParameters!$C$12=""),"",IF($AE15&lt;160,$AB15-VLOOKUP($AE15,Relay_Req!$A$2:$I$16,9),""))</f>
        <v/>
      </c>
      <c r="AB15" s="283"/>
      <c r="AC15" s="283"/>
      <c r="AD15" s="159"/>
      <c r="AE15" s="134" t="e">
        <f>100+VLOOKUP($D15,Relay_Req!$N$2:$O$6,2)+VLOOKUP(GlobalParameters!$C$12,Relay_Req!$P$2:$Q$4,2)</f>
        <v>#N/A</v>
      </c>
      <c r="AH15" s="178" t="s">
        <v>238</v>
      </c>
    </row>
    <row r="16" spans="1:34" x14ac:dyDescent="0.25">
      <c r="A16" s="133"/>
      <c r="B16" s="283"/>
      <c r="C16" s="283"/>
      <c r="D16" s="284"/>
      <c r="E16" s="287"/>
      <c r="F16" s="166" t="str">
        <f t="shared" si="0"/>
        <v/>
      </c>
      <c r="G16" s="156" t="str">
        <f>IF($D16="","",VLOOKUP($AE16,Relay_Req!$A$2:$I$16,5))</f>
        <v/>
      </c>
      <c r="H16" s="287"/>
      <c r="I16" s="166" t="str">
        <f t="shared" si="1"/>
        <v/>
      </c>
      <c r="J16" s="156" t="str">
        <f>IF($D16="","",VLOOKUP($AE16,Relay_Req!$A$2:$I$16,6))</f>
        <v/>
      </c>
      <c r="K16" s="285"/>
      <c r="L16" s="155" t="str">
        <f t="shared" si="2"/>
        <v/>
      </c>
      <c r="M16" s="156" t="str">
        <f>IF($D16="","",VLOOKUP($AE16,Relay_Req!$A$2:$I$16,7))</f>
        <v/>
      </c>
      <c r="N16" s="285"/>
      <c r="O16" s="155" t="str">
        <f t="shared" si="3"/>
        <v/>
      </c>
      <c r="P16" s="156" t="str">
        <f>IF($D16="","",VLOOKUP($AE16,Relay_Req!$A$2:$I$16,8))</f>
        <v/>
      </c>
      <c r="Q16" s="157" t="str">
        <f t="shared" si="4"/>
        <v/>
      </c>
      <c r="R16" s="158" t="str">
        <f>IF(OR($D16="",GlobalParameters!$C$12=""),"",$AA16)</f>
        <v/>
      </c>
      <c r="S16" s="159"/>
      <c r="T16" s="283"/>
      <c r="U16" s="283"/>
      <c r="V16" s="283"/>
      <c r="W16" s="283"/>
      <c r="X16" s="283"/>
      <c r="Y16" s="283"/>
      <c r="Z16" s="283"/>
      <c r="AA16" s="160" t="str">
        <f>IF(OR($D16="",$AB16="",GlobalParameters!$C$12=""),"",IF($AE16&lt;160,$AB16-VLOOKUP($AE16,Relay_Req!$A$2:$I$16,9),""))</f>
        <v/>
      </c>
      <c r="AB16" s="283"/>
      <c r="AC16" s="283"/>
      <c r="AD16" s="159"/>
      <c r="AE16" s="134" t="e">
        <f>100+VLOOKUP($D16,Relay_Req!$N$2:$O$6,2)+VLOOKUP(GlobalParameters!$C$12,Relay_Req!$P$2:$Q$4,2)</f>
        <v>#N/A</v>
      </c>
      <c r="AH16" s="178" t="s">
        <v>239</v>
      </c>
    </row>
    <row r="17" spans="1:34" x14ac:dyDescent="0.25">
      <c r="A17" s="133"/>
      <c r="B17" s="283"/>
      <c r="C17" s="283"/>
      <c r="D17" s="284"/>
      <c r="E17" s="287"/>
      <c r="F17" s="166" t="str">
        <f t="shared" si="0"/>
        <v/>
      </c>
      <c r="G17" s="156" t="str">
        <f>IF($D17="","",VLOOKUP($AE17,Relay_Req!$A$2:$I$16,5))</f>
        <v/>
      </c>
      <c r="H17" s="287"/>
      <c r="I17" s="166" t="str">
        <f t="shared" si="1"/>
        <v/>
      </c>
      <c r="J17" s="156" t="str">
        <f>IF($D17="","",VLOOKUP($AE17,Relay_Req!$A$2:$I$16,6))</f>
        <v/>
      </c>
      <c r="K17" s="285"/>
      <c r="L17" s="155" t="str">
        <f t="shared" si="2"/>
        <v/>
      </c>
      <c r="M17" s="156" t="str">
        <f>IF($D17="","",VLOOKUP($AE17,Relay_Req!$A$2:$I$16,7))</f>
        <v/>
      </c>
      <c r="N17" s="285"/>
      <c r="O17" s="155" t="str">
        <f t="shared" si="3"/>
        <v/>
      </c>
      <c r="P17" s="156" t="str">
        <f>IF($D17="","",VLOOKUP($AE17,Relay_Req!$A$2:$I$16,8))</f>
        <v/>
      </c>
      <c r="Q17" s="157" t="str">
        <f t="shared" si="4"/>
        <v/>
      </c>
      <c r="R17" s="158" t="str">
        <f>IF(OR($D17="",GlobalParameters!$C$12=""),"",$AA17)</f>
        <v/>
      </c>
      <c r="S17" s="159"/>
      <c r="T17" s="283"/>
      <c r="U17" s="283"/>
      <c r="V17" s="283"/>
      <c r="W17" s="283"/>
      <c r="X17" s="283"/>
      <c r="Y17" s="283"/>
      <c r="Z17" s="283"/>
      <c r="AA17" s="160" t="str">
        <f>IF(OR($D17="",$AB17="",GlobalParameters!$C$12=""),"",IF($AE17&lt;160,$AB17-VLOOKUP($AE17,Relay_Req!$A$2:$I$16,9),""))</f>
        <v/>
      </c>
      <c r="AB17" s="283"/>
      <c r="AC17" s="283"/>
      <c r="AD17" s="159"/>
      <c r="AE17" s="134" t="e">
        <f>100+VLOOKUP($D17,Relay_Req!$N$2:$O$6,2)+VLOOKUP(GlobalParameters!$C$12,Relay_Req!$P$2:$Q$4,2)</f>
        <v>#N/A</v>
      </c>
      <c r="AH17" s="178" t="s">
        <v>240</v>
      </c>
    </row>
    <row r="18" spans="1:34" x14ac:dyDescent="0.25">
      <c r="A18" s="133"/>
      <c r="B18" s="283"/>
      <c r="C18" s="283"/>
      <c r="D18" s="284"/>
      <c r="E18" s="287"/>
      <c r="F18" s="166" t="str">
        <f t="shared" si="0"/>
        <v/>
      </c>
      <c r="G18" s="156" t="str">
        <f>IF($D18="","",VLOOKUP($AE18,Relay_Req!$A$2:$I$16,5))</f>
        <v/>
      </c>
      <c r="H18" s="287"/>
      <c r="I18" s="166" t="str">
        <f t="shared" si="1"/>
        <v/>
      </c>
      <c r="J18" s="156" t="str">
        <f>IF($D18="","",VLOOKUP($AE18,Relay_Req!$A$2:$I$16,6))</f>
        <v/>
      </c>
      <c r="K18" s="285"/>
      <c r="L18" s="155" t="str">
        <f t="shared" si="2"/>
        <v/>
      </c>
      <c r="M18" s="156" t="str">
        <f>IF($D18="","",VLOOKUP($AE18,Relay_Req!$A$2:$I$16,7))</f>
        <v/>
      </c>
      <c r="N18" s="285"/>
      <c r="O18" s="155" t="str">
        <f t="shared" si="3"/>
        <v/>
      </c>
      <c r="P18" s="156" t="str">
        <f>IF($D18="","",VLOOKUP($AE18,Relay_Req!$A$2:$I$16,8))</f>
        <v/>
      </c>
      <c r="Q18" s="157" t="str">
        <f t="shared" si="4"/>
        <v/>
      </c>
      <c r="R18" s="158" t="str">
        <f>IF(OR($D18="",GlobalParameters!$C$12=""),"",$AA18)</f>
        <v/>
      </c>
      <c r="S18" s="159"/>
      <c r="T18" s="283"/>
      <c r="U18" s="283"/>
      <c r="V18" s="283"/>
      <c r="W18" s="283"/>
      <c r="X18" s="283"/>
      <c r="Y18" s="283"/>
      <c r="Z18" s="283"/>
      <c r="AA18" s="160" t="str">
        <f>IF(OR($D18="",$AB18="",GlobalParameters!$C$12=""),"",IF($AE18&lt;160,$AB18-VLOOKUP($AE18,Relay_Req!$A$2:$I$16,9),""))</f>
        <v/>
      </c>
      <c r="AB18" s="283"/>
      <c r="AC18" s="283"/>
      <c r="AD18" s="159"/>
      <c r="AE18" s="134" t="e">
        <f>100+VLOOKUP($D18,Relay_Req!$N$2:$O$6,2)+VLOOKUP(GlobalParameters!$C$12,Relay_Req!$P$2:$Q$4,2)</f>
        <v>#N/A</v>
      </c>
      <c r="AH18" s="178" t="s">
        <v>241</v>
      </c>
    </row>
    <row r="19" spans="1:34" x14ac:dyDescent="0.25">
      <c r="A19" s="133"/>
      <c r="B19" s="283"/>
      <c r="C19" s="283"/>
      <c r="D19" s="284"/>
      <c r="E19" s="287"/>
      <c r="F19" s="166" t="str">
        <f t="shared" si="0"/>
        <v/>
      </c>
      <c r="G19" s="156" t="str">
        <f>IF($D19="","",VLOOKUP($AE19,Relay_Req!$A$2:$I$16,5))</f>
        <v/>
      </c>
      <c r="H19" s="287"/>
      <c r="I19" s="166" t="str">
        <f t="shared" si="1"/>
        <v/>
      </c>
      <c r="J19" s="156" t="str">
        <f>IF($D19="","",VLOOKUP($AE19,Relay_Req!$A$2:$I$16,6))</f>
        <v/>
      </c>
      <c r="K19" s="285"/>
      <c r="L19" s="155" t="str">
        <f t="shared" si="2"/>
        <v/>
      </c>
      <c r="M19" s="156" t="str">
        <f>IF($D19="","",VLOOKUP($AE19,Relay_Req!$A$2:$I$16,7))</f>
        <v/>
      </c>
      <c r="N19" s="285"/>
      <c r="O19" s="155" t="str">
        <f t="shared" si="3"/>
        <v/>
      </c>
      <c r="P19" s="156" t="str">
        <f>IF($D19="","",VLOOKUP($AE19,Relay_Req!$A$2:$I$16,8))</f>
        <v/>
      </c>
      <c r="Q19" s="157" t="str">
        <f t="shared" si="4"/>
        <v/>
      </c>
      <c r="R19" s="158" t="str">
        <f>IF(OR($D19="",GlobalParameters!$C$12=""),"",$AA19)</f>
        <v/>
      </c>
      <c r="S19" s="159"/>
      <c r="T19" s="283"/>
      <c r="U19" s="283"/>
      <c r="V19" s="283"/>
      <c r="W19" s="283"/>
      <c r="X19" s="283"/>
      <c r="Y19" s="283"/>
      <c r="Z19" s="283"/>
      <c r="AA19" s="160" t="str">
        <f>IF(OR($D19="",$AB19="",GlobalParameters!$C$12=""),"",IF($AE19&lt;160,$AB19-VLOOKUP($AE19,Relay_Req!$A$2:$I$16,9),""))</f>
        <v/>
      </c>
      <c r="AB19" s="283"/>
      <c r="AC19" s="283"/>
      <c r="AD19" s="159"/>
      <c r="AE19" s="134" t="e">
        <f>100+VLOOKUP($D19,Relay_Req!$N$2:$O$6,2)+VLOOKUP(GlobalParameters!$C$12,Relay_Req!$P$2:$Q$4,2)</f>
        <v>#N/A</v>
      </c>
      <c r="AH19" s="178" t="s">
        <v>242</v>
      </c>
    </row>
    <row r="20" spans="1:34" x14ac:dyDescent="0.25">
      <c r="A20" s="133"/>
      <c r="B20" s="283"/>
      <c r="C20" s="283"/>
      <c r="D20" s="284"/>
      <c r="E20" s="287"/>
      <c r="F20" s="166" t="str">
        <f t="shared" si="0"/>
        <v/>
      </c>
      <c r="G20" s="156" t="str">
        <f>IF($D20="","",VLOOKUP($AE20,Relay_Req!$A$2:$I$16,5))</f>
        <v/>
      </c>
      <c r="H20" s="287"/>
      <c r="I20" s="166" t="str">
        <f t="shared" si="1"/>
        <v/>
      </c>
      <c r="J20" s="156" t="str">
        <f>IF($D20="","",VLOOKUP($AE20,Relay_Req!$A$2:$I$16,6))</f>
        <v/>
      </c>
      <c r="K20" s="285"/>
      <c r="L20" s="155" t="str">
        <f t="shared" si="2"/>
        <v/>
      </c>
      <c r="M20" s="156" t="str">
        <f>IF($D20="","",VLOOKUP($AE20,Relay_Req!$A$2:$I$16,7))</f>
        <v/>
      </c>
      <c r="N20" s="285"/>
      <c r="O20" s="155" t="str">
        <f t="shared" si="3"/>
        <v/>
      </c>
      <c r="P20" s="156" t="str">
        <f>IF($D20="","",VLOOKUP($AE20,Relay_Req!$A$2:$I$16,8))</f>
        <v/>
      </c>
      <c r="Q20" s="157" t="str">
        <f t="shared" si="4"/>
        <v/>
      </c>
      <c r="R20" s="158" t="str">
        <f>IF(OR($D20="",GlobalParameters!$C$12=""),"",$AA20)</f>
        <v/>
      </c>
      <c r="S20" s="159"/>
      <c r="T20" s="283"/>
      <c r="U20" s="283"/>
      <c r="V20" s="283"/>
      <c r="W20" s="283"/>
      <c r="X20" s="283"/>
      <c r="Y20" s="283"/>
      <c r="Z20" s="283"/>
      <c r="AA20" s="160" t="str">
        <f>IF(OR($D20="",$AB20="",GlobalParameters!$C$12=""),"",IF($AE20&lt;160,$AB20-VLOOKUP($AE20,Relay_Req!$A$2:$I$16,9),""))</f>
        <v/>
      </c>
      <c r="AB20" s="283"/>
      <c r="AC20" s="283"/>
      <c r="AD20" s="159"/>
      <c r="AE20" s="134" t="e">
        <f>100+VLOOKUP($D20,Relay_Req!$N$2:$O$6,2)+VLOOKUP(GlobalParameters!$C$12,Relay_Req!$P$2:$Q$4,2)</f>
        <v>#N/A</v>
      </c>
    </row>
    <row r="21" spans="1:34" x14ac:dyDescent="0.25">
      <c r="A21" s="133"/>
      <c r="B21" s="283"/>
      <c r="C21" s="283"/>
      <c r="D21" s="284"/>
      <c r="E21" s="287"/>
      <c r="F21" s="166" t="str">
        <f t="shared" si="0"/>
        <v/>
      </c>
      <c r="G21" s="156" t="str">
        <f>IF($D21="","",VLOOKUP($AE21,Relay_Req!$A$2:$I$16,5))</f>
        <v/>
      </c>
      <c r="H21" s="287"/>
      <c r="I21" s="166" t="str">
        <f t="shared" si="1"/>
        <v/>
      </c>
      <c r="J21" s="156" t="str">
        <f>IF($D21="","",VLOOKUP($AE21,Relay_Req!$A$2:$I$16,6))</f>
        <v/>
      </c>
      <c r="K21" s="285"/>
      <c r="L21" s="155" t="str">
        <f t="shared" si="2"/>
        <v/>
      </c>
      <c r="M21" s="156" t="str">
        <f>IF($D21="","",VLOOKUP($AE21,Relay_Req!$A$2:$I$16,7))</f>
        <v/>
      </c>
      <c r="N21" s="285"/>
      <c r="O21" s="155" t="str">
        <f t="shared" si="3"/>
        <v/>
      </c>
      <c r="P21" s="156" t="str">
        <f>IF($D21="","",VLOOKUP($AE21,Relay_Req!$A$2:$I$16,8))</f>
        <v/>
      </c>
      <c r="Q21" s="157" t="str">
        <f t="shared" si="4"/>
        <v/>
      </c>
      <c r="R21" s="158" t="str">
        <f>IF(OR($D21="",GlobalParameters!$C$12=""),"",$AA21)</f>
        <v/>
      </c>
      <c r="S21" s="159"/>
      <c r="T21" s="283"/>
      <c r="U21" s="283"/>
      <c r="V21" s="283"/>
      <c r="W21" s="283"/>
      <c r="X21" s="283"/>
      <c r="Y21" s="283"/>
      <c r="Z21" s="283"/>
      <c r="AA21" s="160" t="str">
        <f>IF(OR($D21="",$AB21="",GlobalParameters!$C$12=""),"",IF($AE21&lt;160,$AB21-VLOOKUP($AE21,Relay_Req!$A$2:$I$16,9),""))</f>
        <v/>
      </c>
      <c r="AB21" s="283"/>
      <c r="AC21" s="283"/>
      <c r="AD21" s="159"/>
      <c r="AE21" s="134" t="e">
        <f>100+VLOOKUP($D21,Relay_Req!$N$2:$O$6,2)+VLOOKUP(GlobalParameters!$C$12,Relay_Req!$P$2:$Q$4,2)</f>
        <v>#N/A</v>
      </c>
    </row>
    <row r="22" spans="1:34" x14ac:dyDescent="0.25">
      <c r="A22" s="133"/>
      <c r="B22" s="283"/>
      <c r="C22" s="283"/>
      <c r="D22" s="284"/>
      <c r="E22" s="287"/>
      <c r="F22" s="166" t="str">
        <f t="shared" si="0"/>
        <v/>
      </c>
      <c r="G22" s="156" t="str">
        <f>IF($D22="","",VLOOKUP($AE22,Relay_Req!$A$2:$I$16,5))</f>
        <v/>
      </c>
      <c r="H22" s="287"/>
      <c r="I22" s="166" t="str">
        <f t="shared" si="1"/>
        <v/>
      </c>
      <c r="J22" s="156" t="str">
        <f>IF($D22="","",VLOOKUP($AE22,Relay_Req!$A$2:$I$16,6))</f>
        <v/>
      </c>
      <c r="K22" s="285"/>
      <c r="L22" s="155" t="str">
        <f t="shared" si="2"/>
        <v/>
      </c>
      <c r="M22" s="156" t="str">
        <f>IF($D22="","",VLOOKUP($AE22,Relay_Req!$A$2:$I$16,7))</f>
        <v/>
      </c>
      <c r="N22" s="285"/>
      <c r="O22" s="155" t="str">
        <f t="shared" si="3"/>
        <v/>
      </c>
      <c r="P22" s="156" t="str">
        <f>IF($D22="","",VLOOKUP($AE22,Relay_Req!$A$2:$I$16,8))</f>
        <v/>
      </c>
      <c r="Q22" s="157" t="str">
        <f t="shared" si="4"/>
        <v/>
      </c>
      <c r="R22" s="158" t="str">
        <f>IF(OR($D22="",GlobalParameters!$C$12=""),"",$AA22)</f>
        <v/>
      </c>
      <c r="S22" s="159"/>
      <c r="T22" s="283"/>
      <c r="U22" s="283"/>
      <c r="V22" s="283"/>
      <c r="W22" s="283"/>
      <c r="X22" s="283"/>
      <c r="Y22" s="283"/>
      <c r="Z22" s="283"/>
      <c r="AA22" s="160" t="str">
        <f>IF(OR($D22="",$AB22="",GlobalParameters!$C$12=""),"",IF($AE22&lt;160,$AB22-VLOOKUP($AE22,Relay_Req!$A$2:$I$16,9),""))</f>
        <v/>
      </c>
      <c r="AB22" s="283"/>
      <c r="AC22" s="283"/>
      <c r="AD22" s="159"/>
      <c r="AE22" s="134" t="e">
        <f>100+VLOOKUP($D22,Relay_Req!$N$2:$O$6,2)+VLOOKUP(GlobalParameters!$C$12,Relay_Req!$P$2:$Q$4,2)</f>
        <v>#N/A</v>
      </c>
    </row>
    <row r="23" spans="1:34" x14ac:dyDescent="0.25">
      <c r="A23" s="133"/>
      <c r="B23" s="283"/>
      <c r="C23" s="283"/>
      <c r="D23" s="284"/>
      <c r="E23" s="287"/>
      <c r="F23" s="166" t="str">
        <f t="shared" si="0"/>
        <v/>
      </c>
      <c r="G23" s="156" t="str">
        <f>IF($D23="","",VLOOKUP($AE23,Relay_Req!$A$2:$I$16,5))</f>
        <v/>
      </c>
      <c r="H23" s="287"/>
      <c r="I23" s="166" t="str">
        <f t="shared" si="1"/>
        <v/>
      </c>
      <c r="J23" s="156" t="str">
        <f>IF($D23="","",VLOOKUP($AE23,Relay_Req!$A$2:$I$16,6))</f>
        <v/>
      </c>
      <c r="K23" s="285"/>
      <c r="L23" s="155" t="str">
        <f t="shared" si="2"/>
        <v/>
      </c>
      <c r="M23" s="156" t="str">
        <f>IF($D23="","",VLOOKUP($AE23,Relay_Req!$A$2:$I$16,7))</f>
        <v/>
      </c>
      <c r="N23" s="285"/>
      <c r="O23" s="155" t="str">
        <f t="shared" si="3"/>
        <v/>
      </c>
      <c r="P23" s="156" t="str">
        <f>IF($D23="","",VLOOKUP($AE23,Relay_Req!$A$2:$I$16,8))</f>
        <v/>
      </c>
      <c r="Q23" s="157" t="str">
        <f t="shared" si="4"/>
        <v/>
      </c>
      <c r="R23" s="158" t="str">
        <f>IF(OR($D23="",GlobalParameters!$C$12=""),"",$AA23)</f>
        <v/>
      </c>
      <c r="S23" s="159"/>
      <c r="T23" s="283"/>
      <c r="U23" s="283"/>
      <c r="V23" s="283"/>
      <c r="W23" s="283"/>
      <c r="X23" s="283"/>
      <c r="Y23" s="283"/>
      <c r="Z23" s="283"/>
      <c r="AA23" s="160" t="str">
        <f>IF(OR($D23="",$AB23="",GlobalParameters!$C$12=""),"",IF($AE23&lt;160,$AB23-VLOOKUP($AE23,Relay_Req!$A$2:$I$16,9),""))</f>
        <v/>
      </c>
      <c r="AB23" s="283"/>
      <c r="AC23" s="283"/>
      <c r="AD23" s="159"/>
      <c r="AE23" s="134" t="e">
        <f>100+VLOOKUP($D23,Relay_Req!$N$2:$O$6,2)+VLOOKUP(GlobalParameters!$C$12,Relay_Req!$P$2:$Q$4,2)</f>
        <v>#N/A</v>
      </c>
    </row>
    <row r="24" spans="1:34" x14ac:dyDescent="0.25">
      <c r="A24" s="133"/>
      <c r="B24" s="283"/>
      <c r="C24" s="283"/>
      <c r="D24" s="284"/>
      <c r="E24" s="287"/>
      <c r="F24" s="166" t="str">
        <f t="shared" si="0"/>
        <v/>
      </c>
      <c r="G24" s="156" t="str">
        <f>IF($D24="","",VLOOKUP($AE24,Relay_Req!$A$2:$I$16,5))</f>
        <v/>
      </c>
      <c r="H24" s="287"/>
      <c r="I24" s="166" t="str">
        <f t="shared" si="1"/>
        <v/>
      </c>
      <c r="J24" s="156" t="str">
        <f>IF($D24="","",VLOOKUP($AE24,Relay_Req!$A$2:$I$16,6))</f>
        <v/>
      </c>
      <c r="K24" s="285"/>
      <c r="L24" s="155" t="str">
        <f t="shared" si="2"/>
        <v/>
      </c>
      <c r="M24" s="156" t="str">
        <f>IF($D24="","",VLOOKUP($AE24,Relay_Req!$A$2:$I$16,7))</f>
        <v/>
      </c>
      <c r="N24" s="285"/>
      <c r="O24" s="155" t="str">
        <f t="shared" si="3"/>
        <v/>
      </c>
      <c r="P24" s="156" t="str">
        <f>IF($D24="","",VLOOKUP($AE24,Relay_Req!$A$2:$I$16,8))</f>
        <v/>
      </c>
      <c r="Q24" s="157" t="str">
        <f t="shared" si="4"/>
        <v/>
      </c>
      <c r="R24" s="158" t="str">
        <f>IF(OR($D24="",GlobalParameters!$C$12=""),"",$AA24)</f>
        <v/>
      </c>
      <c r="S24" s="159"/>
      <c r="T24" s="283"/>
      <c r="U24" s="283"/>
      <c r="V24" s="283"/>
      <c r="W24" s="283"/>
      <c r="X24" s="283"/>
      <c r="Y24" s="283"/>
      <c r="Z24" s="283"/>
      <c r="AA24" s="160" t="str">
        <f>IF(OR($D24="",$AB24="",GlobalParameters!$C$12=""),"",IF($AE24&lt;160,$AB24-VLOOKUP($AE24,Relay_Req!$A$2:$I$16,9),""))</f>
        <v/>
      </c>
      <c r="AB24" s="283"/>
      <c r="AC24" s="283"/>
      <c r="AD24" s="159"/>
      <c r="AE24" s="134" t="e">
        <f>100+VLOOKUP($D24,Relay_Req!$N$2:$O$6,2)+VLOOKUP(GlobalParameters!$C$12,Relay_Req!$P$2:$Q$4,2)</f>
        <v>#N/A</v>
      </c>
    </row>
    <row r="25" spans="1:34" x14ac:dyDescent="0.25">
      <c r="A25" s="133"/>
      <c r="B25" s="283"/>
      <c r="C25" s="283"/>
      <c r="D25" s="284"/>
      <c r="E25" s="287"/>
      <c r="F25" s="166" t="str">
        <f t="shared" si="0"/>
        <v/>
      </c>
      <c r="G25" s="156" t="str">
        <f>IF($D25="","",VLOOKUP($AE25,Relay_Req!$A$2:$I$16,5))</f>
        <v/>
      </c>
      <c r="H25" s="287"/>
      <c r="I25" s="166" t="str">
        <f t="shared" si="1"/>
        <v/>
      </c>
      <c r="J25" s="156" t="str">
        <f>IF($D25="","",VLOOKUP($AE25,Relay_Req!$A$2:$I$16,6))</f>
        <v/>
      </c>
      <c r="K25" s="285"/>
      <c r="L25" s="155" t="str">
        <f t="shared" si="2"/>
        <v/>
      </c>
      <c r="M25" s="156" t="str">
        <f>IF($D25="","",VLOOKUP($AE25,Relay_Req!$A$2:$I$16,7))</f>
        <v/>
      </c>
      <c r="N25" s="285"/>
      <c r="O25" s="155" t="str">
        <f t="shared" si="3"/>
        <v/>
      </c>
      <c r="P25" s="156" t="str">
        <f>IF($D25="","",VLOOKUP($AE25,Relay_Req!$A$2:$I$16,8))</f>
        <v/>
      </c>
      <c r="Q25" s="157" t="str">
        <f t="shared" si="4"/>
        <v/>
      </c>
      <c r="R25" s="158" t="str">
        <f>IF(OR($D25="",GlobalParameters!$C$12=""),"",$AA25)</f>
        <v/>
      </c>
      <c r="S25" s="159"/>
      <c r="T25" s="283"/>
      <c r="U25" s="283"/>
      <c r="V25" s="283"/>
      <c r="W25" s="283"/>
      <c r="X25" s="283"/>
      <c r="Y25" s="283"/>
      <c r="Z25" s="283"/>
      <c r="AA25" s="160" t="str">
        <f>IF(OR($D25="",$AB25="",GlobalParameters!$C$12=""),"",IF($AE25&lt;160,$AB25-VLOOKUP($AE25,Relay_Req!$A$2:$I$16,9),""))</f>
        <v/>
      </c>
      <c r="AB25" s="283"/>
      <c r="AC25" s="283"/>
      <c r="AD25" s="159"/>
      <c r="AE25" s="134" t="e">
        <f>100+VLOOKUP($D25,Relay_Req!$N$2:$O$6,2)+VLOOKUP(GlobalParameters!$C$12,Relay_Req!$P$2:$Q$4,2)</f>
        <v>#N/A</v>
      </c>
    </row>
    <row r="26" spans="1:34" x14ac:dyDescent="0.25">
      <c r="A26" s="133"/>
      <c r="B26" s="283"/>
      <c r="C26" s="283"/>
      <c r="D26" s="284"/>
      <c r="E26" s="287"/>
      <c r="F26" s="166" t="str">
        <f t="shared" si="0"/>
        <v/>
      </c>
      <c r="G26" s="156" t="str">
        <f>IF($D26="","",VLOOKUP($AE26,Relay_Req!$A$2:$I$16,5))</f>
        <v/>
      </c>
      <c r="H26" s="287"/>
      <c r="I26" s="166" t="str">
        <f t="shared" si="1"/>
        <v/>
      </c>
      <c r="J26" s="156" t="str">
        <f>IF($D26="","",VLOOKUP($AE26,Relay_Req!$A$2:$I$16,6))</f>
        <v/>
      </c>
      <c r="K26" s="285"/>
      <c r="L26" s="155" t="str">
        <f t="shared" si="2"/>
        <v/>
      </c>
      <c r="M26" s="156" t="str">
        <f>IF($D26="","",VLOOKUP($AE26,Relay_Req!$A$2:$I$16,7))</f>
        <v/>
      </c>
      <c r="N26" s="285"/>
      <c r="O26" s="155" t="str">
        <f t="shared" si="3"/>
        <v/>
      </c>
      <c r="P26" s="156" t="str">
        <f>IF($D26="","",VLOOKUP($AE26,Relay_Req!$A$2:$I$16,8))</f>
        <v/>
      </c>
      <c r="Q26" s="157" t="str">
        <f t="shared" si="4"/>
        <v/>
      </c>
      <c r="R26" s="158" t="str">
        <f>IF(OR($D26="",GlobalParameters!$C$12=""),"",$AA26)</f>
        <v/>
      </c>
      <c r="S26" s="159"/>
      <c r="T26" s="283"/>
      <c r="U26" s="283"/>
      <c r="V26" s="283"/>
      <c r="W26" s="283"/>
      <c r="X26" s="283"/>
      <c r="Y26" s="283"/>
      <c r="Z26" s="283"/>
      <c r="AA26" s="160" t="str">
        <f>IF(OR($D26="",$AB26="",GlobalParameters!$C$12=""),"",IF($AE26&lt;160,$AB26-VLOOKUP($AE26,Relay_Req!$A$2:$I$16,9),""))</f>
        <v/>
      </c>
      <c r="AB26" s="283"/>
      <c r="AC26" s="283"/>
      <c r="AD26" s="159"/>
      <c r="AE26" s="134" t="e">
        <f>100+VLOOKUP($D26,Relay_Req!$N$2:$O$6,2)+VLOOKUP(GlobalParameters!$C$12,Relay_Req!$P$2:$Q$4,2)</f>
        <v>#N/A</v>
      </c>
    </row>
    <row r="27" spans="1:34" x14ac:dyDescent="0.25">
      <c r="A27" s="133"/>
      <c r="B27" s="283"/>
      <c r="C27" s="283"/>
      <c r="D27" s="284"/>
      <c r="E27" s="287"/>
      <c r="F27" s="166" t="str">
        <f t="shared" si="0"/>
        <v/>
      </c>
      <c r="G27" s="156" t="str">
        <f>IF($D27="","",VLOOKUP($AE27,Relay_Req!$A$2:$I$16,5))</f>
        <v/>
      </c>
      <c r="H27" s="287"/>
      <c r="I27" s="166" t="str">
        <f t="shared" si="1"/>
        <v/>
      </c>
      <c r="J27" s="156" t="str">
        <f>IF($D27="","",VLOOKUP($AE27,Relay_Req!$A$2:$I$16,6))</f>
        <v/>
      </c>
      <c r="K27" s="285"/>
      <c r="L27" s="155" t="str">
        <f t="shared" si="2"/>
        <v/>
      </c>
      <c r="M27" s="156" t="str">
        <f>IF($D27="","",VLOOKUP($AE27,Relay_Req!$A$2:$I$16,7))</f>
        <v/>
      </c>
      <c r="N27" s="285"/>
      <c r="O27" s="155" t="str">
        <f t="shared" si="3"/>
        <v/>
      </c>
      <c r="P27" s="156" t="str">
        <f>IF($D27="","",VLOOKUP($AE27,Relay_Req!$A$2:$I$16,8))</f>
        <v/>
      </c>
      <c r="Q27" s="157" t="str">
        <f t="shared" si="4"/>
        <v/>
      </c>
      <c r="R27" s="158" t="str">
        <f>IF(OR($D27="",GlobalParameters!$C$12=""),"",$AA27)</f>
        <v/>
      </c>
      <c r="S27" s="159"/>
      <c r="T27" s="283"/>
      <c r="U27" s="283"/>
      <c r="V27" s="283"/>
      <c r="W27" s="283"/>
      <c r="X27" s="283"/>
      <c r="Y27" s="283"/>
      <c r="Z27" s="283"/>
      <c r="AA27" s="160" t="str">
        <f>IF(OR($D27="",$AB27="",GlobalParameters!$C$12=""),"",IF($AE27&lt;160,$AB27-VLOOKUP($AE27,Relay_Req!$A$2:$I$16,9),""))</f>
        <v/>
      </c>
      <c r="AB27" s="283"/>
      <c r="AC27" s="283"/>
      <c r="AD27" s="159"/>
      <c r="AE27" s="134" t="e">
        <f>100+VLOOKUP($D27,Relay_Req!$N$2:$O$6,2)+VLOOKUP(GlobalParameters!$C$12,Relay_Req!$P$2:$Q$4,2)</f>
        <v>#N/A</v>
      </c>
    </row>
    <row r="28" spans="1:34" x14ac:dyDescent="0.25">
      <c r="A28" s="133"/>
      <c r="B28" s="283"/>
      <c r="C28" s="283"/>
      <c r="D28" s="284"/>
      <c r="E28" s="287"/>
      <c r="F28" s="166" t="str">
        <f t="shared" si="0"/>
        <v/>
      </c>
      <c r="G28" s="156" t="str">
        <f>IF($D28="","",VLOOKUP($AE28,Relay_Req!$A$2:$I$16,5))</f>
        <v/>
      </c>
      <c r="H28" s="287"/>
      <c r="I28" s="166" t="str">
        <f t="shared" si="1"/>
        <v/>
      </c>
      <c r="J28" s="156" t="str">
        <f>IF($D28="","",VLOOKUP($AE28,Relay_Req!$A$2:$I$16,6))</f>
        <v/>
      </c>
      <c r="K28" s="285"/>
      <c r="L28" s="155" t="str">
        <f t="shared" si="2"/>
        <v/>
      </c>
      <c r="M28" s="156" t="str">
        <f>IF($D28="","",VLOOKUP($AE28,Relay_Req!$A$2:$I$16,7))</f>
        <v/>
      </c>
      <c r="N28" s="285"/>
      <c r="O28" s="155" t="str">
        <f t="shared" si="3"/>
        <v/>
      </c>
      <c r="P28" s="156" t="str">
        <f>IF($D28="","",VLOOKUP($AE28,Relay_Req!$A$2:$I$16,8))</f>
        <v/>
      </c>
      <c r="Q28" s="157" t="str">
        <f t="shared" si="4"/>
        <v/>
      </c>
      <c r="R28" s="158" t="str">
        <f>IF(OR($D28="",GlobalParameters!$C$12=""),"",$AA28)</f>
        <v/>
      </c>
      <c r="S28" s="159"/>
      <c r="T28" s="283"/>
      <c r="U28" s="283"/>
      <c r="V28" s="283"/>
      <c r="W28" s="283"/>
      <c r="X28" s="283"/>
      <c r="Y28" s="283"/>
      <c r="Z28" s="283"/>
      <c r="AA28" s="160" t="str">
        <f>IF(OR($D28="",$AB28="",GlobalParameters!$C$12=""),"",IF($AE28&lt;160,$AB28-VLOOKUP($AE28,Relay_Req!$A$2:$I$16,9),""))</f>
        <v/>
      </c>
      <c r="AB28" s="283"/>
      <c r="AC28" s="283"/>
      <c r="AD28" s="159"/>
      <c r="AE28" s="134" t="e">
        <f>100+VLOOKUP($D28,Relay_Req!$N$2:$O$6,2)+VLOOKUP(GlobalParameters!$C$12,Relay_Req!$P$2:$Q$4,2)</f>
        <v>#N/A</v>
      </c>
    </row>
    <row r="29" spans="1:34" x14ac:dyDescent="0.25">
      <c r="A29" s="133"/>
      <c r="B29" s="283"/>
      <c r="C29" s="283"/>
      <c r="D29" s="284"/>
      <c r="E29" s="287"/>
      <c r="F29" s="166" t="str">
        <f t="shared" si="0"/>
        <v/>
      </c>
      <c r="G29" s="156" t="str">
        <f>IF($D29="","",VLOOKUP($AE29,Relay_Req!$A$2:$I$16,5))</f>
        <v/>
      </c>
      <c r="H29" s="287"/>
      <c r="I29" s="166" t="str">
        <f t="shared" si="1"/>
        <v/>
      </c>
      <c r="J29" s="156" t="str">
        <f>IF($D29="","",VLOOKUP($AE29,Relay_Req!$A$2:$I$16,6))</f>
        <v/>
      </c>
      <c r="K29" s="285"/>
      <c r="L29" s="155" t="str">
        <f t="shared" si="2"/>
        <v/>
      </c>
      <c r="M29" s="156" t="str">
        <f>IF($D29="","",VLOOKUP($AE29,Relay_Req!$A$2:$I$16,7))</f>
        <v/>
      </c>
      <c r="N29" s="285"/>
      <c r="O29" s="155" t="str">
        <f t="shared" si="3"/>
        <v/>
      </c>
      <c r="P29" s="156" t="str">
        <f>IF($D29="","",VLOOKUP($AE29,Relay_Req!$A$2:$I$16,8))</f>
        <v/>
      </c>
      <c r="Q29" s="157" t="str">
        <f t="shared" si="4"/>
        <v/>
      </c>
      <c r="R29" s="158" t="str">
        <f>IF(OR($D29="",GlobalParameters!$C$12=""),"",$AA29)</f>
        <v/>
      </c>
      <c r="S29" s="159"/>
      <c r="T29" s="283"/>
      <c r="U29" s="283"/>
      <c r="V29" s="283"/>
      <c r="W29" s="283"/>
      <c r="X29" s="283"/>
      <c r="Y29" s="283"/>
      <c r="Z29" s="283"/>
      <c r="AA29" s="160" t="str">
        <f>IF(OR($D29="",$AB29="",GlobalParameters!$C$12=""),"",IF($AE29&lt;160,$AB29-VLOOKUP($AE29,Relay_Req!$A$2:$I$16,9),""))</f>
        <v/>
      </c>
      <c r="AB29" s="283"/>
      <c r="AC29" s="283"/>
      <c r="AD29" s="159"/>
      <c r="AE29" s="134" t="e">
        <f>100+VLOOKUP($D29,Relay_Req!$N$2:$O$6,2)+VLOOKUP(GlobalParameters!$C$12,Relay_Req!$P$2:$Q$4,2)</f>
        <v>#N/A</v>
      </c>
    </row>
    <row r="30" spans="1:34" x14ac:dyDescent="0.25">
      <c r="A30" s="133"/>
      <c r="B30" s="283"/>
      <c r="C30" s="283"/>
      <c r="D30" s="284"/>
      <c r="E30" s="287"/>
      <c r="F30" s="166" t="str">
        <f t="shared" si="0"/>
        <v/>
      </c>
      <c r="G30" s="156" t="str">
        <f>IF($D30="","",VLOOKUP($AE30,Relay_Req!$A$2:$I$16,5))</f>
        <v/>
      </c>
      <c r="H30" s="287"/>
      <c r="I30" s="166" t="str">
        <f t="shared" si="1"/>
        <v/>
      </c>
      <c r="J30" s="156" t="str">
        <f>IF($D30="","",VLOOKUP($AE30,Relay_Req!$A$2:$I$16,6))</f>
        <v/>
      </c>
      <c r="K30" s="285"/>
      <c r="L30" s="155" t="str">
        <f t="shared" si="2"/>
        <v/>
      </c>
      <c r="M30" s="156" t="str">
        <f>IF($D30="","",VLOOKUP($AE30,Relay_Req!$A$2:$I$16,7))</f>
        <v/>
      </c>
      <c r="N30" s="285"/>
      <c r="O30" s="155" t="str">
        <f t="shared" si="3"/>
        <v/>
      </c>
      <c r="P30" s="156" t="str">
        <f>IF($D30="","",VLOOKUP($AE30,Relay_Req!$A$2:$I$16,8))</f>
        <v/>
      </c>
      <c r="Q30" s="157" t="str">
        <f t="shared" si="4"/>
        <v/>
      </c>
      <c r="R30" s="158" t="str">
        <f>IF(OR($D30="",GlobalParameters!$C$12=""),"",$AA30)</f>
        <v/>
      </c>
      <c r="S30" s="159"/>
      <c r="T30" s="283"/>
      <c r="U30" s="283"/>
      <c r="V30" s="283"/>
      <c r="W30" s="283"/>
      <c r="X30" s="283"/>
      <c r="Y30" s="283"/>
      <c r="Z30" s="283"/>
      <c r="AA30" s="160" t="str">
        <f>IF(OR($D30="",$AB30="",GlobalParameters!$C$12=""),"",IF($AE30&lt;160,$AB30-VLOOKUP($AE30,Relay_Req!$A$2:$I$16,9),""))</f>
        <v/>
      </c>
      <c r="AB30" s="283"/>
      <c r="AC30" s="283"/>
      <c r="AD30" s="159"/>
      <c r="AE30" s="134" t="e">
        <f>100+VLOOKUP($D30,Relay_Req!$N$2:$O$6,2)+VLOOKUP(GlobalParameters!$C$12,Relay_Req!$P$2:$Q$4,2)</f>
        <v>#N/A</v>
      </c>
    </row>
    <row r="31" spans="1:34" x14ac:dyDescent="0.25">
      <c r="A31" s="133"/>
      <c r="B31" s="283"/>
      <c r="C31" s="283"/>
      <c r="D31" s="284"/>
      <c r="E31" s="287"/>
      <c r="F31" s="166" t="str">
        <f t="shared" si="0"/>
        <v/>
      </c>
      <c r="G31" s="156" t="str">
        <f>IF($D31="","",VLOOKUP($AE31,Relay_Req!$A$2:$I$16,5))</f>
        <v/>
      </c>
      <c r="H31" s="287"/>
      <c r="I31" s="166" t="str">
        <f t="shared" si="1"/>
        <v/>
      </c>
      <c r="J31" s="156" t="str">
        <f>IF($D31="","",VLOOKUP($AE31,Relay_Req!$A$2:$I$16,6))</f>
        <v/>
      </c>
      <c r="K31" s="285"/>
      <c r="L31" s="155" t="str">
        <f t="shared" si="2"/>
        <v/>
      </c>
      <c r="M31" s="156" t="str">
        <f>IF($D31="","",VLOOKUP($AE31,Relay_Req!$A$2:$I$16,7))</f>
        <v/>
      </c>
      <c r="N31" s="285"/>
      <c r="O31" s="155" t="str">
        <f t="shared" si="3"/>
        <v/>
      </c>
      <c r="P31" s="156" t="str">
        <f>IF($D31="","",VLOOKUP($AE31,Relay_Req!$A$2:$I$16,8))</f>
        <v/>
      </c>
      <c r="Q31" s="157" t="str">
        <f t="shared" ref="Q31:Q94" si="5">IF($D31="","",$J$6+AC31)</f>
        <v/>
      </c>
      <c r="R31" s="158" t="str">
        <f>IF(OR($D31="",GlobalParameters!$C$12=""),"",$AA31)</f>
        <v/>
      </c>
      <c r="S31" s="159"/>
      <c r="T31" s="283"/>
      <c r="U31" s="283"/>
      <c r="V31" s="283"/>
      <c r="W31" s="283"/>
      <c r="X31" s="283"/>
      <c r="Y31" s="283"/>
      <c r="Z31" s="283"/>
      <c r="AA31" s="160" t="str">
        <f>IF(OR($D31="",$AB31="",GlobalParameters!$C$12=""),"",IF($AE31&lt;160,$AB31-VLOOKUP($AE31,Relay_Req!$A$2:$I$16,9),""))</f>
        <v/>
      </c>
      <c r="AB31" s="283"/>
      <c r="AC31" s="283"/>
      <c r="AD31" s="159"/>
      <c r="AE31" s="134" t="e">
        <f>100+VLOOKUP($D31,Relay_Req!$N$2:$O$6,2)+VLOOKUP(GlobalParameters!$C$12,Relay_Req!$P$2:$Q$4,2)</f>
        <v>#N/A</v>
      </c>
    </row>
    <row r="32" spans="1:34" x14ac:dyDescent="0.25">
      <c r="A32" s="133"/>
      <c r="B32" s="283"/>
      <c r="C32" s="283"/>
      <c r="D32" s="284"/>
      <c r="E32" s="287"/>
      <c r="F32" s="166" t="str">
        <f t="shared" si="0"/>
        <v/>
      </c>
      <c r="G32" s="156" t="str">
        <f>IF($D32="","",VLOOKUP($AE32,Relay_Req!$A$2:$I$16,5))</f>
        <v/>
      </c>
      <c r="H32" s="287"/>
      <c r="I32" s="166" t="str">
        <f t="shared" si="1"/>
        <v/>
      </c>
      <c r="J32" s="156" t="str">
        <f>IF($D32="","",VLOOKUP($AE32,Relay_Req!$A$2:$I$16,6))</f>
        <v/>
      </c>
      <c r="K32" s="285"/>
      <c r="L32" s="155" t="str">
        <f t="shared" si="2"/>
        <v/>
      </c>
      <c r="M32" s="156" t="str">
        <f>IF($D32="","",VLOOKUP($AE32,Relay_Req!$A$2:$I$16,7))</f>
        <v/>
      </c>
      <c r="N32" s="285"/>
      <c r="O32" s="155" t="str">
        <f t="shared" si="3"/>
        <v/>
      </c>
      <c r="P32" s="156" t="str">
        <f>IF($D32="","",VLOOKUP($AE32,Relay_Req!$A$2:$I$16,8))</f>
        <v/>
      </c>
      <c r="Q32" s="157" t="str">
        <f t="shared" si="5"/>
        <v/>
      </c>
      <c r="R32" s="158" t="str">
        <f>IF(OR($D32="",GlobalParameters!$C$12=""),"",$AA32)</f>
        <v/>
      </c>
      <c r="S32" s="159"/>
      <c r="T32" s="283"/>
      <c r="U32" s="283"/>
      <c r="V32" s="283"/>
      <c r="W32" s="283"/>
      <c r="X32" s="283"/>
      <c r="Y32" s="283"/>
      <c r="Z32" s="283"/>
      <c r="AA32" s="160" t="str">
        <f>IF(OR($D32="",$AB32="",GlobalParameters!$C$12=""),"",IF($AE32&lt;160,$AB32-VLOOKUP($AE32,Relay_Req!$A$2:$I$16,9),""))</f>
        <v/>
      </c>
      <c r="AB32" s="283"/>
      <c r="AC32" s="283"/>
      <c r="AD32" s="159"/>
      <c r="AE32" s="134" t="e">
        <f>100+VLOOKUP($D32,Relay_Req!$N$2:$O$6,2)+VLOOKUP(GlobalParameters!$C$12,Relay_Req!$P$2:$Q$4,2)</f>
        <v>#N/A</v>
      </c>
    </row>
    <row r="33" spans="1:31" x14ac:dyDescent="0.25">
      <c r="A33" s="133"/>
      <c r="B33" s="283"/>
      <c r="C33" s="283"/>
      <c r="D33" s="284"/>
      <c r="E33" s="287"/>
      <c r="F33" s="166" t="str">
        <f t="shared" si="0"/>
        <v/>
      </c>
      <c r="G33" s="156" t="str">
        <f>IF($D33="","",VLOOKUP($AE33,Relay_Req!$A$2:$I$16,5))</f>
        <v/>
      </c>
      <c r="H33" s="287"/>
      <c r="I33" s="166" t="str">
        <f t="shared" si="1"/>
        <v/>
      </c>
      <c r="J33" s="156" t="str">
        <f>IF($D33="","",VLOOKUP($AE33,Relay_Req!$A$2:$I$16,6))</f>
        <v/>
      </c>
      <c r="K33" s="285"/>
      <c r="L33" s="155" t="str">
        <f t="shared" si="2"/>
        <v/>
      </c>
      <c r="M33" s="156" t="str">
        <f>IF($D33="","",VLOOKUP($AE33,Relay_Req!$A$2:$I$16,7))</f>
        <v/>
      </c>
      <c r="N33" s="285"/>
      <c r="O33" s="155" t="str">
        <f t="shared" si="3"/>
        <v/>
      </c>
      <c r="P33" s="156" t="str">
        <f>IF($D33="","",VLOOKUP($AE33,Relay_Req!$A$2:$I$16,8))</f>
        <v/>
      </c>
      <c r="Q33" s="157" t="str">
        <f t="shared" si="5"/>
        <v/>
      </c>
      <c r="R33" s="158" t="str">
        <f>IF(OR($D33="",GlobalParameters!$C$12=""),"",$AA33)</f>
        <v/>
      </c>
      <c r="S33" s="159"/>
      <c r="T33" s="283"/>
      <c r="U33" s="283"/>
      <c r="V33" s="283"/>
      <c r="W33" s="283"/>
      <c r="X33" s="283"/>
      <c r="Y33" s="283"/>
      <c r="Z33" s="283"/>
      <c r="AA33" s="160" t="str">
        <f>IF(OR($D33="",$AB33="",GlobalParameters!$C$12=""),"",IF($AE33&lt;160,$AB33-VLOOKUP($AE33,Relay_Req!$A$2:$I$16,9),""))</f>
        <v/>
      </c>
      <c r="AB33" s="283"/>
      <c r="AC33" s="283"/>
      <c r="AD33" s="159"/>
      <c r="AE33" s="134" t="e">
        <f>100+VLOOKUP($D33,Relay_Req!$N$2:$O$6,2)+VLOOKUP(GlobalParameters!$C$12,Relay_Req!$P$2:$Q$4,2)</f>
        <v>#N/A</v>
      </c>
    </row>
    <row r="34" spans="1:31" x14ac:dyDescent="0.25">
      <c r="A34" s="133"/>
      <c r="B34" s="283"/>
      <c r="C34" s="283"/>
      <c r="D34" s="284"/>
      <c r="E34" s="287"/>
      <c r="F34" s="166" t="str">
        <f t="shared" si="0"/>
        <v/>
      </c>
      <c r="G34" s="156" t="str">
        <f>IF($D34="","",VLOOKUP($AE34,Relay_Req!$A$2:$I$16,5))</f>
        <v/>
      </c>
      <c r="H34" s="287"/>
      <c r="I34" s="166" t="str">
        <f t="shared" si="1"/>
        <v/>
      </c>
      <c r="J34" s="156" t="str">
        <f>IF($D34="","",VLOOKUP($AE34,Relay_Req!$A$2:$I$16,6))</f>
        <v/>
      </c>
      <c r="K34" s="285"/>
      <c r="L34" s="155" t="str">
        <f t="shared" si="2"/>
        <v/>
      </c>
      <c r="M34" s="156" t="str">
        <f>IF($D34="","",VLOOKUP($AE34,Relay_Req!$A$2:$I$16,7))</f>
        <v/>
      </c>
      <c r="N34" s="285"/>
      <c r="O34" s="155" t="str">
        <f t="shared" si="3"/>
        <v/>
      </c>
      <c r="P34" s="156" t="str">
        <f>IF($D34="","",VLOOKUP($AE34,Relay_Req!$A$2:$I$16,8))</f>
        <v/>
      </c>
      <c r="Q34" s="157" t="str">
        <f t="shared" si="5"/>
        <v/>
      </c>
      <c r="R34" s="158" t="str">
        <f>IF(OR($D34="",GlobalParameters!$C$12=""),"",$AA34)</f>
        <v/>
      </c>
      <c r="S34" s="159"/>
      <c r="T34" s="283"/>
      <c r="U34" s="283"/>
      <c r="V34" s="283"/>
      <c r="W34" s="283"/>
      <c r="X34" s="283"/>
      <c r="Y34" s="283"/>
      <c r="Z34" s="283"/>
      <c r="AA34" s="160" t="str">
        <f>IF(OR($D34="",$AB34="",GlobalParameters!$C$12=""),"",IF($AE34&lt;160,$AB34-VLOOKUP($AE34,Relay_Req!$A$2:$I$16,9),""))</f>
        <v/>
      </c>
      <c r="AB34" s="283"/>
      <c r="AC34" s="283"/>
      <c r="AD34" s="159"/>
      <c r="AE34" s="134" t="e">
        <f>100+VLOOKUP($D34,Relay_Req!$N$2:$O$6,2)+VLOOKUP(GlobalParameters!$C$12,Relay_Req!$P$2:$Q$4,2)</f>
        <v>#N/A</v>
      </c>
    </row>
    <row r="35" spans="1:31" x14ac:dyDescent="0.25">
      <c r="A35" s="133"/>
      <c r="B35" s="283"/>
      <c r="C35" s="283"/>
      <c r="D35" s="284"/>
      <c r="E35" s="287"/>
      <c r="F35" s="166" t="str">
        <f t="shared" si="0"/>
        <v/>
      </c>
      <c r="G35" s="156" t="str">
        <f>IF($D35="","",VLOOKUP($AE35,Relay_Req!$A$2:$I$16,5))</f>
        <v/>
      </c>
      <c r="H35" s="287"/>
      <c r="I35" s="166" t="str">
        <f t="shared" si="1"/>
        <v/>
      </c>
      <c r="J35" s="156" t="str">
        <f>IF($D35="","",VLOOKUP($AE35,Relay_Req!$A$2:$I$16,6))</f>
        <v/>
      </c>
      <c r="K35" s="285"/>
      <c r="L35" s="155" t="str">
        <f t="shared" si="2"/>
        <v/>
      </c>
      <c r="M35" s="156" t="str">
        <f>IF($D35="","",VLOOKUP($AE35,Relay_Req!$A$2:$I$16,7))</f>
        <v/>
      </c>
      <c r="N35" s="285"/>
      <c r="O35" s="155" t="str">
        <f t="shared" si="3"/>
        <v/>
      </c>
      <c r="P35" s="156" t="str">
        <f>IF($D35="","",VLOOKUP($AE35,Relay_Req!$A$2:$I$16,8))</f>
        <v/>
      </c>
      <c r="Q35" s="157" t="str">
        <f t="shared" si="5"/>
        <v/>
      </c>
      <c r="R35" s="158" t="str">
        <f>IF(OR($D35="",GlobalParameters!$C$12=""),"",$AA35)</f>
        <v/>
      </c>
      <c r="S35" s="159"/>
      <c r="T35" s="283"/>
      <c r="U35" s="283"/>
      <c r="V35" s="283"/>
      <c r="W35" s="283"/>
      <c r="X35" s="283"/>
      <c r="Y35" s="283"/>
      <c r="Z35" s="283"/>
      <c r="AA35" s="160" t="str">
        <f>IF(OR($D35="",$AB35="",GlobalParameters!$C$12=""),"",IF($AE35&lt;160,$AB35-VLOOKUP($AE35,Relay_Req!$A$2:$I$16,9),""))</f>
        <v/>
      </c>
      <c r="AB35" s="283"/>
      <c r="AC35" s="283"/>
      <c r="AD35" s="159"/>
      <c r="AE35" s="134" t="e">
        <f>100+VLOOKUP($D35,Relay_Req!$N$2:$O$6,2)+VLOOKUP(GlobalParameters!$C$12,Relay_Req!$P$2:$Q$4,2)</f>
        <v>#N/A</v>
      </c>
    </row>
    <row r="36" spans="1:31" x14ac:dyDescent="0.25">
      <c r="A36" s="133"/>
      <c r="B36" s="283"/>
      <c r="C36" s="283"/>
      <c r="D36" s="284"/>
      <c r="E36" s="287"/>
      <c r="F36" s="166" t="str">
        <f t="shared" si="0"/>
        <v/>
      </c>
      <c r="G36" s="156" t="str">
        <f>IF($D36="","",VLOOKUP($AE36,Relay_Req!$A$2:$I$16,5))</f>
        <v/>
      </c>
      <c r="H36" s="287"/>
      <c r="I36" s="166" t="str">
        <f t="shared" si="1"/>
        <v/>
      </c>
      <c r="J36" s="156" t="str">
        <f>IF($D36="","",VLOOKUP($AE36,Relay_Req!$A$2:$I$16,6))</f>
        <v/>
      </c>
      <c r="K36" s="285"/>
      <c r="L36" s="155" t="str">
        <f t="shared" si="2"/>
        <v/>
      </c>
      <c r="M36" s="156" t="str">
        <f>IF($D36="","",VLOOKUP($AE36,Relay_Req!$A$2:$I$16,7))</f>
        <v/>
      </c>
      <c r="N36" s="285"/>
      <c r="O36" s="155" t="str">
        <f t="shared" si="3"/>
        <v/>
      </c>
      <c r="P36" s="156" t="str">
        <f>IF($D36="","",VLOOKUP($AE36,Relay_Req!$A$2:$I$16,8))</f>
        <v/>
      </c>
      <c r="Q36" s="157" t="str">
        <f t="shared" si="5"/>
        <v/>
      </c>
      <c r="R36" s="158" t="str">
        <f>IF(OR($D36="",GlobalParameters!$C$12=""),"",$AA36)</f>
        <v/>
      </c>
      <c r="S36" s="159"/>
      <c r="T36" s="283"/>
      <c r="U36" s="283"/>
      <c r="V36" s="283"/>
      <c r="W36" s="283"/>
      <c r="X36" s="283"/>
      <c r="Y36" s="283"/>
      <c r="Z36" s="283"/>
      <c r="AA36" s="160" t="str">
        <f>IF(OR($D36="",$AB36="",GlobalParameters!$C$12=""),"",IF($AE36&lt;160,$AB36-VLOOKUP($AE36,Relay_Req!$A$2:$I$16,9),""))</f>
        <v/>
      </c>
      <c r="AB36" s="283"/>
      <c r="AC36" s="283"/>
      <c r="AD36" s="159"/>
      <c r="AE36" s="134" t="e">
        <f>100+VLOOKUP($D36,Relay_Req!$N$2:$O$6,2)+VLOOKUP(GlobalParameters!$C$12,Relay_Req!$P$2:$Q$4,2)</f>
        <v>#N/A</v>
      </c>
    </row>
    <row r="37" spans="1:31" x14ac:dyDescent="0.25">
      <c r="A37" s="133"/>
      <c r="B37" s="283"/>
      <c r="C37" s="283"/>
      <c r="D37" s="284"/>
      <c r="E37" s="287"/>
      <c r="F37" s="166" t="str">
        <f t="shared" si="0"/>
        <v/>
      </c>
      <c r="G37" s="156" t="str">
        <f>IF($D37="","",VLOOKUP($AE37,Relay_Req!$A$2:$I$16,5))</f>
        <v/>
      </c>
      <c r="H37" s="287"/>
      <c r="I37" s="166" t="str">
        <f t="shared" si="1"/>
        <v/>
      </c>
      <c r="J37" s="156" t="str">
        <f>IF($D37="","",VLOOKUP($AE37,Relay_Req!$A$2:$I$16,6))</f>
        <v/>
      </c>
      <c r="K37" s="285"/>
      <c r="L37" s="155" t="str">
        <f t="shared" si="2"/>
        <v/>
      </c>
      <c r="M37" s="156" t="str">
        <f>IF($D37="","",VLOOKUP($AE37,Relay_Req!$A$2:$I$16,7))</f>
        <v/>
      </c>
      <c r="N37" s="285"/>
      <c r="O37" s="155" t="str">
        <f t="shared" si="3"/>
        <v/>
      </c>
      <c r="P37" s="156" t="str">
        <f>IF($D37="","",VLOOKUP($AE37,Relay_Req!$A$2:$I$16,8))</f>
        <v/>
      </c>
      <c r="Q37" s="157" t="str">
        <f t="shared" si="5"/>
        <v/>
      </c>
      <c r="R37" s="158" t="str">
        <f>IF(OR($D37="",GlobalParameters!$C$12=""),"",$AA37)</f>
        <v/>
      </c>
      <c r="S37" s="159"/>
      <c r="T37" s="283"/>
      <c r="U37" s="283"/>
      <c r="V37" s="283"/>
      <c r="W37" s="283"/>
      <c r="X37" s="283"/>
      <c r="Y37" s="283"/>
      <c r="Z37" s="283"/>
      <c r="AA37" s="160" t="str">
        <f>IF(OR($D37="",$AB37="",GlobalParameters!$C$12=""),"",IF($AE37&lt;160,$AB37-VLOOKUP($AE37,Relay_Req!$A$2:$I$16,9),""))</f>
        <v/>
      </c>
      <c r="AB37" s="283"/>
      <c r="AC37" s="283"/>
      <c r="AD37" s="159"/>
      <c r="AE37" s="134" t="e">
        <f>100+VLOOKUP($D37,Relay_Req!$N$2:$O$6,2)+VLOOKUP(GlobalParameters!$C$12,Relay_Req!$P$2:$Q$4,2)</f>
        <v>#N/A</v>
      </c>
    </row>
    <row r="38" spans="1:31" x14ac:dyDescent="0.25">
      <c r="A38" s="133"/>
      <c r="B38" s="283"/>
      <c r="C38" s="283"/>
      <c r="D38" s="284"/>
      <c r="E38" s="287"/>
      <c r="F38" s="166" t="str">
        <f t="shared" si="0"/>
        <v/>
      </c>
      <c r="G38" s="156" t="str">
        <f>IF($D38="","",VLOOKUP($AE38,Relay_Req!$A$2:$I$16,5))</f>
        <v/>
      </c>
      <c r="H38" s="287"/>
      <c r="I38" s="166" t="str">
        <f t="shared" si="1"/>
        <v/>
      </c>
      <c r="J38" s="156" t="str">
        <f>IF($D38="","",VLOOKUP($AE38,Relay_Req!$A$2:$I$16,6))</f>
        <v/>
      </c>
      <c r="K38" s="285"/>
      <c r="L38" s="155" t="str">
        <f t="shared" si="2"/>
        <v/>
      </c>
      <c r="M38" s="156" t="str">
        <f>IF($D38="","",VLOOKUP($AE38,Relay_Req!$A$2:$I$16,7))</f>
        <v/>
      </c>
      <c r="N38" s="285"/>
      <c r="O38" s="155" t="str">
        <f t="shared" si="3"/>
        <v/>
      </c>
      <c r="P38" s="156" t="str">
        <f>IF($D38="","",VLOOKUP($AE38,Relay_Req!$A$2:$I$16,8))</f>
        <v/>
      </c>
      <c r="Q38" s="157" t="str">
        <f t="shared" si="5"/>
        <v/>
      </c>
      <c r="R38" s="158" t="str">
        <f>IF(OR($D38="",GlobalParameters!$C$12=""),"",$AA38)</f>
        <v/>
      </c>
      <c r="S38" s="159"/>
      <c r="T38" s="283"/>
      <c r="U38" s="283"/>
      <c r="V38" s="283"/>
      <c r="W38" s="283"/>
      <c r="X38" s="283"/>
      <c r="Y38" s="283"/>
      <c r="Z38" s="283"/>
      <c r="AA38" s="160" t="str">
        <f>IF(OR($D38="",$AB38="",GlobalParameters!$C$12=""),"",IF($AE38&lt;160,$AB38-VLOOKUP($AE38,Relay_Req!$A$2:$I$16,9),""))</f>
        <v/>
      </c>
      <c r="AB38" s="283"/>
      <c r="AC38" s="283"/>
      <c r="AD38" s="159"/>
      <c r="AE38" s="134" t="e">
        <f>100+VLOOKUP($D38,Relay_Req!$N$2:$O$6,2)+VLOOKUP(GlobalParameters!$C$12,Relay_Req!$P$2:$Q$4,2)</f>
        <v>#N/A</v>
      </c>
    </row>
    <row r="39" spans="1:31" x14ac:dyDescent="0.25">
      <c r="A39" s="133"/>
      <c r="B39" s="283"/>
      <c r="C39" s="283"/>
      <c r="D39" s="284"/>
      <c r="E39" s="287"/>
      <c r="F39" s="166" t="str">
        <f t="shared" si="0"/>
        <v/>
      </c>
      <c r="G39" s="156" t="str">
        <f>IF($D39="","",VLOOKUP($AE39,Relay_Req!$A$2:$I$16,5))</f>
        <v/>
      </c>
      <c r="H39" s="287"/>
      <c r="I39" s="166" t="str">
        <f t="shared" si="1"/>
        <v/>
      </c>
      <c r="J39" s="156" t="str">
        <f>IF($D39="","",VLOOKUP($AE39,Relay_Req!$A$2:$I$16,6))</f>
        <v/>
      </c>
      <c r="K39" s="285"/>
      <c r="L39" s="155" t="str">
        <f t="shared" si="2"/>
        <v/>
      </c>
      <c r="M39" s="156" t="str">
        <f>IF($D39="","",VLOOKUP($AE39,Relay_Req!$A$2:$I$16,7))</f>
        <v/>
      </c>
      <c r="N39" s="285"/>
      <c r="O39" s="155" t="str">
        <f t="shared" si="3"/>
        <v/>
      </c>
      <c r="P39" s="156" t="str">
        <f>IF($D39="","",VLOOKUP($AE39,Relay_Req!$A$2:$I$16,8))</f>
        <v/>
      </c>
      <c r="Q39" s="157" t="str">
        <f t="shared" si="5"/>
        <v/>
      </c>
      <c r="R39" s="158" t="str">
        <f>IF(OR($D39="",GlobalParameters!$C$12=""),"",$AA39)</f>
        <v/>
      </c>
      <c r="S39" s="159"/>
      <c r="T39" s="283"/>
      <c r="U39" s="283"/>
      <c r="V39" s="283"/>
      <c r="W39" s="283"/>
      <c r="X39" s="283"/>
      <c r="Y39" s="283"/>
      <c r="Z39" s="283"/>
      <c r="AA39" s="160" t="str">
        <f>IF(OR($D39="",$AB39="",GlobalParameters!$C$12=""),"",IF($AE39&lt;160,$AB39-VLOOKUP($AE39,Relay_Req!$A$2:$I$16,9),""))</f>
        <v/>
      </c>
      <c r="AB39" s="283"/>
      <c r="AC39" s="283"/>
      <c r="AD39" s="159"/>
      <c r="AE39" s="134" t="e">
        <f>100+VLOOKUP($D39,Relay_Req!$N$2:$O$6,2)+VLOOKUP(GlobalParameters!$C$12,Relay_Req!$P$2:$Q$4,2)</f>
        <v>#N/A</v>
      </c>
    </row>
    <row r="40" spans="1:31" x14ac:dyDescent="0.25">
      <c r="A40" s="133"/>
      <c r="B40" s="283"/>
      <c r="C40" s="283"/>
      <c r="D40" s="284"/>
      <c r="E40" s="287"/>
      <c r="F40" s="166" t="str">
        <f t="shared" si="0"/>
        <v/>
      </c>
      <c r="G40" s="156" t="str">
        <f>IF($D40="","",VLOOKUP($AE40,Relay_Req!$A$2:$I$16,5))</f>
        <v/>
      </c>
      <c r="H40" s="287"/>
      <c r="I40" s="166" t="str">
        <f t="shared" si="1"/>
        <v/>
      </c>
      <c r="J40" s="156" t="str">
        <f>IF($D40="","",VLOOKUP($AE40,Relay_Req!$A$2:$I$16,6))</f>
        <v/>
      </c>
      <c r="K40" s="285"/>
      <c r="L40" s="155" t="str">
        <f t="shared" si="2"/>
        <v/>
      </c>
      <c r="M40" s="156" t="str">
        <f>IF($D40="","",VLOOKUP($AE40,Relay_Req!$A$2:$I$16,7))</f>
        <v/>
      </c>
      <c r="N40" s="285"/>
      <c r="O40" s="155" t="str">
        <f t="shared" si="3"/>
        <v/>
      </c>
      <c r="P40" s="156" t="str">
        <f>IF($D40="","",VLOOKUP($AE40,Relay_Req!$A$2:$I$16,8))</f>
        <v/>
      </c>
      <c r="Q40" s="157" t="str">
        <f t="shared" si="5"/>
        <v/>
      </c>
      <c r="R40" s="158" t="str">
        <f>IF(OR($D40="",GlobalParameters!$C$12=""),"",$AA40)</f>
        <v/>
      </c>
      <c r="S40" s="159"/>
      <c r="T40" s="283"/>
      <c r="U40" s="283"/>
      <c r="V40" s="283"/>
      <c r="W40" s="283"/>
      <c r="X40" s="283"/>
      <c r="Y40" s="283"/>
      <c r="Z40" s="283"/>
      <c r="AA40" s="160" t="str">
        <f>IF(OR($D40="",$AB40="",GlobalParameters!$C$12=""),"",IF($AE40&lt;160,$AB40-VLOOKUP($AE40,Relay_Req!$A$2:$I$16,9),""))</f>
        <v/>
      </c>
      <c r="AB40" s="283"/>
      <c r="AC40" s="283"/>
      <c r="AD40" s="159"/>
      <c r="AE40" s="134" t="e">
        <f>100+VLOOKUP($D40,Relay_Req!$N$2:$O$6,2)+VLOOKUP(GlobalParameters!$C$12,Relay_Req!$P$2:$Q$4,2)</f>
        <v>#N/A</v>
      </c>
    </row>
    <row r="41" spans="1:31" x14ac:dyDescent="0.25">
      <c r="A41" s="133"/>
      <c r="B41" s="283"/>
      <c r="C41" s="283"/>
      <c r="D41" s="284"/>
      <c r="E41" s="287"/>
      <c r="F41" s="166" t="str">
        <f t="shared" si="0"/>
        <v/>
      </c>
      <c r="G41" s="156" t="str">
        <f>IF($D41="","",VLOOKUP($AE41,Relay_Req!$A$2:$I$16,5))</f>
        <v/>
      </c>
      <c r="H41" s="287"/>
      <c r="I41" s="166" t="str">
        <f t="shared" si="1"/>
        <v/>
      </c>
      <c r="J41" s="156" t="str">
        <f>IF($D41="","",VLOOKUP($AE41,Relay_Req!$A$2:$I$16,6))</f>
        <v/>
      </c>
      <c r="K41" s="285"/>
      <c r="L41" s="155" t="str">
        <f t="shared" si="2"/>
        <v/>
      </c>
      <c r="M41" s="156" t="str">
        <f>IF($D41="","",VLOOKUP($AE41,Relay_Req!$A$2:$I$16,7))</f>
        <v/>
      </c>
      <c r="N41" s="285"/>
      <c r="O41" s="155" t="str">
        <f t="shared" si="3"/>
        <v/>
      </c>
      <c r="P41" s="156" t="str">
        <f>IF($D41="","",VLOOKUP($AE41,Relay_Req!$A$2:$I$16,8))</f>
        <v/>
      </c>
      <c r="Q41" s="157" t="str">
        <f t="shared" si="5"/>
        <v/>
      </c>
      <c r="R41" s="158" t="str">
        <f>IF(OR($D41="",GlobalParameters!$C$12=""),"",$AA41)</f>
        <v/>
      </c>
      <c r="S41" s="159"/>
      <c r="T41" s="283"/>
      <c r="U41" s="283"/>
      <c r="V41" s="283"/>
      <c r="W41" s="283"/>
      <c r="X41" s="283"/>
      <c r="Y41" s="283"/>
      <c r="Z41" s="283"/>
      <c r="AA41" s="160" t="str">
        <f>IF(OR($D41="",$AB41="",GlobalParameters!$C$12=""),"",IF($AE41&lt;160,$AB41-VLOOKUP($AE41,Relay_Req!$A$2:$I$16,9),""))</f>
        <v/>
      </c>
      <c r="AB41" s="283"/>
      <c r="AC41" s="283"/>
      <c r="AD41" s="159"/>
      <c r="AE41" s="134" t="e">
        <f>100+VLOOKUP($D41,Relay_Req!$N$2:$O$6,2)+VLOOKUP(GlobalParameters!$C$12,Relay_Req!$P$2:$Q$4,2)</f>
        <v>#N/A</v>
      </c>
    </row>
    <row r="42" spans="1:31" x14ac:dyDescent="0.25">
      <c r="A42" s="133"/>
      <c r="B42" s="283"/>
      <c r="C42" s="283"/>
      <c r="D42" s="284"/>
      <c r="E42" s="287"/>
      <c r="F42" s="166" t="str">
        <f t="shared" si="0"/>
        <v/>
      </c>
      <c r="G42" s="156" t="str">
        <f>IF($D42="","",VLOOKUP($AE42,Relay_Req!$A$2:$I$16,5))</f>
        <v/>
      </c>
      <c r="H42" s="287"/>
      <c r="I42" s="166" t="str">
        <f t="shared" si="1"/>
        <v/>
      </c>
      <c r="J42" s="156" t="str">
        <f>IF($D42="","",VLOOKUP($AE42,Relay_Req!$A$2:$I$16,6))</f>
        <v/>
      </c>
      <c r="K42" s="285"/>
      <c r="L42" s="155" t="str">
        <f t="shared" si="2"/>
        <v/>
      </c>
      <c r="M42" s="156" t="str">
        <f>IF($D42="","",VLOOKUP($AE42,Relay_Req!$A$2:$I$16,7))</f>
        <v/>
      </c>
      <c r="N42" s="285"/>
      <c r="O42" s="155" t="str">
        <f t="shared" si="3"/>
        <v/>
      </c>
      <c r="P42" s="156" t="str">
        <f>IF($D42="","",VLOOKUP($AE42,Relay_Req!$A$2:$I$16,8))</f>
        <v/>
      </c>
      <c r="Q42" s="157" t="str">
        <f t="shared" si="5"/>
        <v/>
      </c>
      <c r="R42" s="158" t="str">
        <f>IF(OR($D42="",GlobalParameters!$C$12=""),"",$AA42)</f>
        <v/>
      </c>
      <c r="S42" s="159"/>
      <c r="T42" s="283"/>
      <c r="U42" s="283"/>
      <c r="V42" s="283"/>
      <c r="W42" s="283"/>
      <c r="X42" s="283"/>
      <c r="Y42" s="283"/>
      <c r="Z42" s="283"/>
      <c r="AA42" s="160" t="str">
        <f>IF(OR($D42="",$AB42="",GlobalParameters!$C$12=""),"",IF($AE42&lt;160,$AB42-VLOOKUP($AE42,Relay_Req!$A$2:$I$16,9),""))</f>
        <v/>
      </c>
      <c r="AB42" s="283"/>
      <c r="AC42" s="283"/>
      <c r="AD42" s="159"/>
      <c r="AE42" s="134" t="e">
        <f>100+VLOOKUP($D42,Relay_Req!$N$2:$O$6,2)+VLOOKUP(GlobalParameters!$C$12,Relay_Req!$P$2:$Q$4,2)</f>
        <v>#N/A</v>
      </c>
    </row>
    <row r="43" spans="1:31" x14ac:dyDescent="0.25">
      <c r="A43" s="133"/>
      <c r="B43" s="283"/>
      <c r="C43" s="283"/>
      <c r="D43" s="284"/>
      <c r="E43" s="287"/>
      <c r="F43" s="166" t="str">
        <f t="shared" si="0"/>
        <v/>
      </c>
      <c r="G43" s="156" t="str">
        <f>IF($D43="","",VLOOKUP($AE43,Relay_Req!$A$2:$I$16,5))</f>
        <v/>
      </c>
      <c r="H43" s="287"/>
      <c r="I43" s="166" t="str">
        <f t="shared" si="1"/>
        <v/>
      </c>
      <c r="J43" s="156" t="str">
        <f>IF($D43="","",VLOOKUP($AE43,Relay_Req!$A$2:$I$16,6))</f>
        <v/>
      </c>
      <c r="K43" s="285"/>
      <c r="L43" s="155" t="str">
        <f t="shared" si="2"/>
        <v/>
      </c>
      <c r="M43" s="156" t="str">
        <f>IF($D43="","",VLOOKUP($AE43,Relay_Req!$A$2:$I$16,7))</f>
        <v/>
      </c>
      <c r="N43" s="285"/>
      <c r="O43" s="155" t="str">
        <f t="shared" si="3"/>
        <v/>
      </c>
      <c r="P43" s="156" t="str">
        <f>IF($D43="","",VLOOKUP($AE43,Relay_Req!$A$2:$I$16,8))</f>
        <v/>
      </c>
      <c r="Q43" s="157" t="str">
        <f t="shared" si="5"/>
        <v/>
      </c>
      <c r="R43" s="158" t="str">
        <f>IF(OR($D43="",GlobalParameters!$C$12=""),"",$AA43)</f>
        <v/>
      </c>
      <c r="S43" s="159"/>
      <c r="T43" s="283"/>
      <c r="U43" s="283"/>
      <c r="V43" s="283"/>
      <c r="W43" s="283"/>
      <c r="X43" s="283"/>
      <c r="Y43" s="283"/>
      <c r="Z43" s="283"/>
      <c r="AA43" s="160" t="str">
        <f>IF(OR($D43="",$AB43="",GlobalParameters!$C$12=""),"",IF($AE43&lt;160,$AB43-VLOOKUP($AE43,Relay_Req!$A$2:$I$16,9),""))</f>
        <v/>
      </c>
      <c r="AB43" s="283"/>
      <c r="AC43" s="283"/>
      <c r="AD43" s="159"/>
      <c r="AE43" s="134" t="e">
        <f>100+VLOOKUP($D43,Relay_Req!$N$2:$O$6,2)+VLOOKUP(GlobalParameters!$C$12,Relay_Req!$P$2:$Q$4,2)</f>
        <v>#N/A</v>
      </c>
    </row>
    <row r="44" spans="1:31" x14ac:dyDescent="0.25">
      <c r="A44" s="133"/>
      <c r="B44" s="283"/>
      <c r="C44" s="283"/>
      <c r="D44" s="284"/>
      <c r="E44" s="287"/>
      <c r="F44" s="166" t="str">
        <f t="shared" si="0"/>
        <v/>
      </c>
      <c r="G44" s="156" t="str">
        <f>IF($D44="","",VLOOKUP($AE44,Relay_Req!$A$2:$I$16,5))</f>
        <v/>
      </c>
      <c r="H44" s="287"/>
      <c r="I44" s="166" t="str">
        <f t="shared" si="1"/>
        <v/>
      </c>
      <c r="J44" s="156" t="str">
        <f>IF($D44="","",VLOOKUP($AE44,Relay_Req!$A$2:$I$16,6))</f>
        <v/>
      </c>
      <c r="K44" s="285"/>
      <c r="L44" s="155" t="str">
        <f t="shared" si="2"/>
        <v/>
      </c>
      <c r="M44" s="156" t="str">
        <f>IF($D44="","",VLOOKUP($AE44,Relay_Req!$A$2:$I$16,7))</f>
        <v/>
      </c>
      <c r="N44" s="285"/>
      <c r="O44" s="155" t="str">
        <f t="shared" si="3"/>
        <v/>
      </c>
      <c r="P44" s="156" t="str">
        <f>IF($D44="","",VLOOKUP($AE44,Relay_Req!$A$2:$I$16,8))</f>
        <v/>
      </c>
      <c r="Q44" s="157" t="str">
        <f t="shared" si="5"/>
        <v/>
      </c>
      <c r="R44" s="158" t="str">
        <f>IF(OR($D44="",GlobalParameters!$C$12=""),"",$AA44)</f>
        <v/>
      </c>
      <c r="S44" s="159"/>
      <c r="T44" s="283"/>
      <c r="U44" s="283"/>
      <c r="V44" s="283"/>
      <c r="W44" s="283"/>
      <c r="X44" s="283"/>
      <c r="Y44" s="283"/>
      <c r="Z44" s="283"/>
      <c r="AA44" s="160" t="str">
        <f>IF(OR($D44="",$AB44="",GlobalParameters!$C$12=""),"",IF($AE44&lt;160,$AB44-VLOOKUP($AE44,Relay_Req!$A$2:$I$16,9),""))</f>
        <v/>
      </c>
      <c r="AB44" s="283"/>
      <c r="AC44" s="283"/>
      <c r="AD44" s="159"/>
      <c r="AE44" s="134" t="e">
        <f>100+VLOOKUP($D44,Relay_Req!$N$2:$O$6,2)+VLOOKUP(GlobalParameters!$C$12,Relay_Req!$P$2:$Q$4,2)</f>
        <v>#N/A</v>
      </c>
    </row>
    <row r="45" spans="1:31" x14ac:dyDescent="0.25">
      <c r="A45" s="133"/>
      <c r="B45" s="283"/>
      <c r="C45" s="283"/>
      <c r="D45" s="284"/>
      <c r="E45" s="287"/>
      <c r="F45" s="166" t="str">
        <f t="shared" si="0"/>
        <v/>
      </c>
      <c r="G45" s="156" t="str">
        <f>IF($D45="","",VLOOKUP($AE45,Relay_Req!$A$2:$I$16,5))</f>
        <v/>
      </c>
      <c r="H45" s="287"/>
      <c r="I45" s="166" t="str">
        <f t="shared" si="1"/>
        <v/>
      </c>
      <c r="J45" s="156" t="str">
        <f>IF($D45="","",VLOOKUP($AE45,Relay_Req!$A$2:$I$16,6))</f>
        <v/>
      </c>
      <c r="K45" s="285"/>
      <c r="L45" s="155" t="str">
        <f t="shared" si="2"/>
        <v/>
      </c>
      <c r="M45" s="156" t="str">
        <f>IF($D45="","",VLOOKUP($AE45,Relay_Req!$A$2:$I$16,7))</f>
        <v/>
      </c>
      <c r="N45" s="285"/>
      <c r="O45" s="155" t="str">
        <f t="shared" si="3"/>
        <v/>
      </c>
      <c r="P45" s="156" t="str">
        <f>IF($D45="","",VLOOKUP($AE45,Relay_Req!$A$2:$I$16,8))</f>
        <v/>
      </c>
      <c r="Q45" s="157" t="str">
        <f t="shared" si="5"/>
        <v/>
      </c>
      <c r="R45" s="158" t="str">
        <f>IF(OR($D45="",GlobalParameters!$C$12=""),"",$AA45)</f>
        <v/>
      </c>
      <c r="S45" s="159"/>
      <c r="T45" s="283"/>
      <c r="U45" s="283"/>
      <c r="V45" s="283"/>
      <c r="W45" s="283"/>
      <c r="X45" s="283"/>
      <c r="Y45" s="283"/>
      <c r="Z45" s="283"/>
      <c r="AA45" s="160" t="str">
        <f>IF(OR($D45="",$AB45="",GlobalParameters!$C$12=""),"",IF($AE45&lt;160,$AB45-VLOOKUP($AE45,Relay_Req!$A$2:$I$16,9),""))</f>
        <v/>
      </c>
      <c r="AB45" s="283"/>
      <c r="AC45" s="283"/>
      <c r="AD45" s="159"/>
      <c r="AE45" s="134" t="e">
        <f>100+VLOOKUP($D45,Relay_Req!$N$2:$O$6,2)+VLOOKUP(GlobalParameters!$C$12,Relay_Req!$P$2:$Q$4,2)</f>
        <v>#N/A</v>
      </c>
    </row>
    <row r="46" spans="1:31" x14ac:dyDescent="0.25">
      <c r="A46" s="133"/>
      <c r="B46" s="283"/>
      <c r="C46" s="283"/>
      <c r="D46" s="284"/>
      <c r="E46" s="287"/>
      <c r="F46" s="166" t="str">
        <f t="shared" si="0"/>
        <v/>
      </c>
      <c r="G46" s="156" t="str">
        <f>IF($D46="","",VLOOKUP($AE46,Relay_Req!$A$2:$I$16,5))</f>
        <v/>
      </c>
      <c r="H46" s="287"/>
      <c r="I46" s="166" t="str">
        <f t="shared" si="1"/>
        <v/>
      </c>
      <c r="J46" s="156" t="str">
        <f>IF($D46="","",VLOOKUP($AE46,Relay_Req!$A$2:$I$16,6))</f>
        <v/>
      </c>
      <c r="K46" s="285"/>
      <c r="L46" s="155" t="str">
        <f t="shared" si="2"/>
        <v/>
      </c>
      <c r="M46" s="156" t="str">
        <f>IF($D46="","",VLOOKUP($AE46,Relay_Req!$A$2:$I$16,7))</f>
        <v/>
      </c>
      <c r="N46" s="285"/>
      <c r="O46" s="155" t="str">
        <f t="shared" si="3"/>
        <v/>
      </c>
      <c r="P46" s="156" t="str">
        <f>IF($D46="","",VLOOKUP($AE46,Relay_Req!$A$2:$I$16,8))</f>
        <v/>
      </c>
      <c r="Q46" s="157" t="str">
        <f t="shared" si="5"/>
        <v/>
      </c>
      <c r="R46" s="158" t="str">
        <f>IF(OR($D46="",GlobalParameters!$C$12=""),"",$AA46)</f>
        <v/>
      </c>
      <c r="S46" s="159"/>
      <c r="T46" s="283"/>
      <c r="U46" s="283"/>
      <c r="V46" s="283"/>
      <c r="W46" s="283"/>
      <c r="X46" s="283"/>
      <c r="Y46" s="283"/>
      <c r="Z46" s="283"/>
      <c r="AA46" s="160" t="str">
        <f>IF(OR($D46="",$AB46="",GlobalParameters!$C$12=""),"",IF($AE46&lt;160,$AB46-VLOOKUP($AE46,Relay_Req!$A$2:$I$16,9),""))</f>
        <v/>
      </c>
      <c r="AB46" s="283"/>
      <c r="AC46" s="283"/>
      <c r="AD46" s="159"/>
      <c r="AE46" s="134" t="e">
        <f>100+VLOOKUP($D46,Relay_Req!$N$2:$O$6,2)+VLOOKUP(GlobalParameters!$C$12,Relay_Req!$P$2:$Q$4,2)</f>
        <v>#N/A</v>
      </c>
    </row>
    <row r="47" spans="1:31" x14ac:dyDescent="0.25">
      <c r="A47" s="133"/>
      <c r="B47" s="283"/>
      <c r="C47" s="283"/>
      <c r="D47" s="284"/>
      <c r="E47" s="287"/>
      <c r="F47" s="166" t="str">
        <f t="shared" si="0"/>
        <v/>
      </c>
      <c r="G47" s="156" t="str">
        <f>IF($D47="","",VLOOKUP($AE47,Relay_Req!$A$2:$I$16,5))</f>
        <v/>
      </c>
      <c r="H47" s="287"/>
      <c r="I47" s="166" t="str">
        <f t="shared" si="1"/>
        <v/>
      </c>
      <c r="J47" s="156" t="str">
        <f>IF($D47="","",VLOOKUP($AE47,Relay_Req!$A$2:$I$16,6))</f>
        <v/>
      </c>
      <c r="K47" s="285"/>
      <c r="L47" s="155" t="str">
        <f t="shared" si="2"/>
        <v/>
      </c>
      <c r="M47" s="156" t="str">
        <f>IF($D47="","",VLOOKUP($AE47,Relay_Req!$A$2:$I$16,7))</f>
        <v/>
      </c>
      <c r="N47" s="285"/>
      <c r="O47" s="155" t="str">
        <f t="shared" si="3"/>
        <v/>
      </c>
      <c r="P47" s="156" t="str">
        <f>IF($D47="","",VLOOKUP($AE47,Relay_Req!$A$2:$I$16,8))</f>
        <v/>
      </c>
      <c r="Q47" s="157" t="str">
        <f t="shared" si="5"/>
        <v/>
      </c>
      <c r="R47" s="158" t="str">
        <f>IF(OR($D47="",GlobalParameters!$C$12=""),"",$AA47)</f>
        <v/>
      </c>
      <c r="S47" s="159"/>
      <c r="T47" s="283"/>
      <c r="U47" s="283"/>
      <c r="V47" s="283"/>
      <c r="W47" s="283"/>
      <c r="X47" s="283"/>
      <c r="Y47" s="283"/>
      <c r="Z47" s="283"/>
      <c r="AA47" s="160" t="str">
        <f>IF(OR($D47="",$AB47="",GlobalParameters!$C$12=""),"",IF($AE47&lt;160,$AB47-VLOOKUP($AE47,Relay_Req!$A$2:$I$16,9),""))</f>
        <v/>
      </c>
      <c r="AB47" s="283"/>
      <c r="AC47" s="283"/>
      <c r="AD47" s="159"/>
      <c r="AE47" s="134" t="e">
        <f>100+VLOOKUP($D47,Relay_Req!$N$2:$O$6,2)+VLOOKUP(GlobalParameters!$C$12,Relay_Req!$P$2:$Q$4,2)</f>
        <v>#N/A</v>
      </c>
    </row>
    <row r="48" spans="1:31" x14ac:dyDescent="0.25">
      <c r="A48" s="133"/>
      <c r="B48" s="283"/>
      <c r="C48" s="283"/>
      <c r="D48" s="284"/>
      <c r="E48" s="287"/>
      <c r="F48" s="166" t="str">
        <f t="shared" si="0"/>
        <v/>
      </c>
      <c r="G48" s="156" t="str">
        <f>IF($D48="","",VLOOKUP($AE48,Relay_Req!$A$2:$I$16,5))</f>
        <v/>
      </c>
      <c r="H48" s="287"/>
      <c r="I48" s="166" t="str">
        <f t="shared" si="1"/>
        <v/>
      </c>
      <c r="J48" s="156" t="str">
        <f>IF($D48="","",VLOOKUP($AE48,Relay_Req!$A$2:$I$16,6))</f>
        <v/>
      </c>
      <c r="K48" s="285"/>
      <c r="L48" s="155" t="str">
        <f t="shared" si="2"/>
        <v/>
      </c>
      <c r="M48" s="156" t="str">
        <f>IF($D48="","",VLOOKUP($AE48,Relay_Req!$A$2:$I$16,7))</f>
        <v/>
      </c>
      <c r="N48" s="285"/>
      <c r="O48" s="155" t="str">
        <f t="shared" si="3"/>
        <v/>
      </c>
      <c r="P48" s="156" t="str">
        <f>IF($D48="","",VLOOKUP($AE48,Relay_Req!$A$2:$I$16,8))</f>
        <v/>
      </c>
      <c r="Q48" s="157" t="str">
        <f t="shared" si="5"/>
        <v/>
      </c>
      <c r="R48" s="158" t="str">
        <f>IF(OR($D48="",GlobalParameters!$C$12=""),"",$AA48)</f>
        <v/>
      </c>
      <c r="S48" s="159"/>
      <c r="T48" s="283"/>
      <c r="U48" s="283"/>
      <c r="V48" s="283"/>
      <c r="W48" s="283"/>
      <c r="X48" s="283"/>
      <c r="Y48" s="283"/>
      <c r="Z48" s="283"/>
      <c r="AA48" s="160" t="str">
        <f>IF(OR($D48="",$AB48="",GlobalParameters!$C$12=""),"",IF($AE48&lt;160,$AB48-VLOOKUP($AE48,Relay_Req!$A$2:$I$16,9),""))</f>
        <v/>
      </c>
      <c r="AB48" s="283"/>
      <c r="AC48" s="283"/>
      <c r="AD48" s="159"/>
      <c r="AE48" s="134" t="e">
        <f>100+VLOOKUP($D48,Relay_Req!$N$2:$O$6,2)+VLOOKUP(GlobalParameters!$C$12,Relay_Req!$P$2:$Q$4,2)</f>
        <v>#N/A</v>
      </c>
    </row>
    <row r="49" spans="1:31" x14ac:dyDescent="0.25">
      <c r="A49" s="133"/>
      <c r="B49" s="283"/>
      <c r="C49" s="283"/>
      <c r="D49" s="284"/>
      <c r="E49" s="287"/>
      <c r="F49" s="166" t="str">
        <f t="shared" si="0"/>
        <v/>
      </c>
      <c r="G49" s="156" t="str">
        <f>IF($D49="","",VLOOKUP($AE49,Relay_Req!$A$2:$I$16,5))</f>
        <v/>
      </c>
      <c r="H49" s="287"/>
      <c r="I49" s="166" t="str">
        <f t="shared" si="1"/>
        <v/>
      </c>
      <c r="J49" s="156" t="str">
        <f>IF($D49="","",VLOOKUP($AE49,Relay_Req!$A$2:$I$16,6))</f>
        <v/>
      </c>
      <c r="K49" s="285"/>
      <c r="L49" s="155" t="str">
        <f t="shared" si="2"/>
        <v/>
      </c>
      <c r="M49" s="156" t="str">
        <f>IF($D49="","",VLOOKUP($AE49,Relay_Req!$A$2:$I$16,7))</f>
        <v/>
      </c>
      <c r="N49" s="285"/>
      <c r="O49" s="155" t="str">
        <f t="shared" si="3"/>
        <v/>
      </c>
      <c r="P49" s="156" t="str">
        <f>IF($D49="","",VLOOKUP($AE49,Relay_Req!$A$2:$I$16,8))</f>
        <v/>
      </c>
      <c r="Q49" s="157" t="str">
        <f t="shared" si="5"/>
        <v/>
      </c>
      <c r="R49" s="158" t="str">
        <f>IF(OR($D49="",GlobalParameters!$C$12=""),"",$AA49)</f>
        <v/>
      </c>
      <c r="S49" s="159"/>
      <c r="T49" s="283"/>
      <c r="U49" s="283"/>
      <c r="V49" s="283"/>
      <c r="W49" s="283"/>
      <c r="X49" s="283"/>
      <c r="Y49" s="283"/>
      <c r="Z49" s="283"/>
      <c r="AA49" s="160" t="str">
        <f>IF(OR($D49="",$AB49="",GlobalParameters!$C$12=""),"",IF($AE49&lt;160,$AB49-VLOOKUP($AE49,Relay_Req!$A$2:$I$16,9),""))</f>
        <v/>
      </c>
      <c r="AB49" s="283"/>
      <c r="AC49" s="283"/>
      <c r="AD49" s="159"/>
      <c r="AE49" s="134" t="e">
        <f>100+VLOOKUP($D49,Relay_Req!$N$2:$O$6,2)+VLOOKUP(GlobalParameters!$C$12,Relay_Req!$P$2:$Q$4,2)</f>
        <v>#N/A</v>
      </c>
    </row>
    <row r="50" spans="1:31" x14ac:dyDescent="0.25">
      <c r="A50" s="133"/>
      <c r="B50" s="283"/>
      <c r="C50" s="283"/>
      <c r="D50" s="284"/>
      <c r="E50" s="287"/>
      <c r="F50" s="166" t="str">
        <f t="shared" si="0"/>
        <v/>
      </c>
      <c r="G50" s="156" t="str">
        <f>IF($D50="","",VLOOKUP($AE50,Relay_Req!$A$2:$I$16,5))</f>
        <v/>
      </c>
      <c r="H50" s="287"/>
      <c r="I50" s="166" t="str">
        <f t="shared" si="1"/>
        <v/>
      </c>
      <c r="J50" s="156" t="str">
        <f>IF($D50="","",VLOOKUP($AE50,Relay_Req!$A$2:$I$16,6))</f>
        <v/>
      </c>
      <c r="K50" s="285"/>
      <c r="L50" s="155" t="str">
        <f t="shared" si="2"/>
        <v/>
      </c>
      <c r="M50" s="156" t="str">
        <f>IF($D50="","",VLOOKUP($AE50,Relay_Req!$A$2:$I$16,7))</f>
        <v/>
      </c>
      <c r="N50" s="285"/>
      <c r="O50" s="155" t="str">
        <f t="shared" si="3"/>
        <v/>
      </c>
      <c r="P50" s="156" t="str">
        <f>IF($D50="","",VLOOKUP($AE50,Relay_Req!$A$2:$I$16,8))</f>
        <v/>
      </c>
      <c r="Q50" s="157" t="str">
        <f t="shared" si="5"/>
        <v/>
      </c>
      <c r="R50" s="158" t="str">
        <f>IF(OR($D50="",GlobalParameters!$C$12=""),"",$AA50)</f>
        <v/>
      </c>
      <c r="S50" s="159"/>
      <c r="T50" s="283"/>
      <c r="U50" s="283"/>
      <c r="V50" s="283"/>
      <c r="W50" s="283"/>
      <c r="X50" s="283"/>
      <c r="Y50" s="283"/>
      <c r="Z50" s="283"/>
      <c r="AA50" s="160" t="str">
        <f>IF(OR($D50="",$AB50="",GlobalParameters!$C$12=""),"",IF($AE50&lt;160,$AB50-VLOOKUP($AE50,Relay_Req!$A$2:$I$16,9),""))</f>
        <v/>
      </c>
      <c r="AB50" s="283"/>
      <c r="AC50" s="283"/>
      <c r="AD50" s="159"/>
      <c r="AE50" s="134" t="e">
        <f>100+VLOOKUP($D50,Relay_Req!$N$2:$O$6,2)+VLOOKUP(GlobalParameters!$C$12,Relay_Req!$P$2:$Q$4,2)</f>
        <v>#N/A</v>
      </c>
    </row>
    <row r="51" spans="1:31" x14ac:dyDescent="0.25">
      <c r="A51" s="133"/>
      <c r="B51" s="283"/>
      <c r="C51" s="283"/>
      <c r="D51" s="284"/>
      <c r="E51" s="287"/>
      <c r="F51" s="166" t="str">
        <f t="shared" si="0"/>
        <v/>
      </c>
      <c r="G51" s="156" t="str">
        <f>IF($D51="","",VLOOKUP($AE51,Relay_Req!$A$2:$I$16,5))</f>
        <v/>
      </c>
      <c r="H51" s="287"/>
      <c r="I51" s="166" t="str">
        <f t="shared" si="1"/>
        <v/>
      </c>
      <c r="J51" s="156" t="str">
        <f>IF($D51="","",VLOOKUP($AE51,Relay_Req!$A$2:$I$16,6))</f>
        <v/>
      </c>
      <c r="K51" s="285"/>
      <c r="L51" s="155" t="str">
        <f t="shared" si="2"/>
        <v/>
      </c>
      <c r="M51" s="156" t="str">
        <f>IF($D51="","",VLOOKUP($AE51,Relay_Req!$A$2:$I$16,7))</f>
        <v/>
      </c>
      <c r="N51" s="285"/>
      <c r="O51" s="155" t="str">
        <f t="shared" si="3"/>
        <v/>
      </c>
      <c r="P51" s="156" t="str">
        <f>IF($D51="","",VLOOKUP($AE51,Relay_Req!$A$2:$I$16,8))</f>
        <v/>
      </c>
      <c r="Q51" s="157" t="str">
        <f t="shared" si="5"/>
        <v/>
      </c>
      <c r="R51" s="158" t="str">
        <f>IF(OR($D51="",GlobalParameters!$C$12=""),"",$AA51)</f>
        <v/>
      </c>
      <c r="S51" s="159"/>
      <c r="T51" s="283"/>
      <c r="U51" s="283"/>
      <c r="V51" s="283"/>
      <c r="W51" s="283"/>
      <c r="X51" s="283"/>
      <c r="Y51" s="283"/>
      <c r="Z51" s="283"/>
      <c r="AA51" s="160" t="str">
        <f>IF(OR($D51="",$AB51="",GlobalParameters!$C$12=""),"",IF($AE51&lt;160,$AB51-VLOOKUP($AE51,Relay_Req!$A$2:$I$16,9),""))</f>
        <v/>
      </c>
      <c r="AB51" s="283"/>
      <c r="AC51" s="283"/>
      <c r="AD51" s="159"/>
      <c r="AE51" s="134" t="e">
        <f>100+VLOOKUP($D51,Relay_Req!$N$2:$O$6,2)+VLOOKUP(GlobalParameters!$C$12,Relay_Req!$P$2:$Q$4,2)</f>
        <v>#N/A</v>
      </c>
    </row>
    <row r="52" spans="1:31" x14ac:dyDescent="0.25">
      <c r="A52" s="133"/>
      <c r="B52" s="283"/>
      <c r="C52" s="283"/>
      <c r="D52" s="284"/>
      <c r="E52" s="287"/>
      <c r="F52" s="166" t="str">
        <f t="shared" si="0"/>
        <v/>
      </c>
      <c r="G52" s="156" t="str">
        <f>IF($D52="","",VLOOKUP($AE52,Relay_Req!$A$2:$I$16,5))</f>
        <v/>
      </c>
      <c r="H52" s="287"/>
      <c r="I52" s="166" t="str">
        <f t="shared" si="1"/>
        <v/>
      </c>
      <c r="J52" s="156" t="str">
        <f>IF($D52="","",VLOOKUP($AE52,Relay_Req!$A$2:$I$16,6))</f>
        <v/>
      </c>
      <c r="K52" s="285"/>
      <c r="L52" s="155" t="str">
        <f t="shared" si="2"/>
        <v/>
      </c>
      <c r="M52" s="156" t="str">
        <f>IF($D52="","",VLOOKUP($AE52,Relay_Req!$A$2:$I$16,7))</f>
        <v/>
      </c>
      <c r="N52" s="285"/>
      <c r="O52" s="155" t="str">
        <f t="shared" si="3"/>
        <v/>
      </c>
      <c r="P52" s="156" t="str">
        <f>IF($D52="","",VLOOKUP($AE52,Relay_Req!$A$2:$I$16,8))</f>
        <v/>
      </c>
      <c r="Q52" s="157" t="str">
        <f t="shared" si="5"/>
        <v/>
      </c>
      <c r="R52" s="158" t="str">
        <f>IF(OR($D52="",GlobalParameters!$C$12=""),"",$AA52)</f>
        <v/>
      </c>
      <c r="S52" s="159"/>
      <c r="T52" s="283"/>
      <c r="U52" s="283"/>
      <c r="V52" s="283"/>
      <c r="W52" s="283"/>
      <c r="X52" s="283"/>
      <c r="Y52" s="283"/>
      <c r="Z52" s="283"/>
      <c r="AA52" s="160" t="str">
        <f>IF(OR($D52="",$AB52="",GlobalParameters!$C$12=""),"",IF($AE52&lt;160,$AB52-VLOOKUP($AE52,Relay_Req!$A$2:$I$16,9),""))</f>
        <v/>
      </c>
      <c r="AB52" s="283"/>
      <c r="AC52" s="283"/>
      <c r="AD52" s="159"/>
      <c r="AE52" s="134" t="e">
        <f>100+VLOOKUP($D52,Relay_Req!$N$2:$O$6,2)+VLOOKUP(GlobalParameters!$C$12,Relay_Req!$P$2:$Q$4,2)</f>
        <v>#N/A</v>
      </c>
    </row>
    <row r="53" spans="1:31" x14ac:dyDescent="0.25">
      <c r="A53" s="133"/>
      <c r="B53" s="283"/>
      <c r="C53" s="283"/>
      <c r="D53" s="284"/>
      <c r="E53" s="287"/>
      <c r="F53" s="166" t="str">
        <f t="shared" si="0"/>
        <v/>
      </c>
      <c r="G53" s="156" t="str">
        <f>IF($D53="","",VLOOKUP($AE53,Relay_Req!$A$2:$I$16,5))</f>
        <v/>
      </c>
      <c r="H53" s="287"/>
      <c r="I53" s="166" t="str">
        <f t="shared" si="1"/>
        <v/>
      </c>
      <c r="J53" s="156" t="str">
        <f>IF($D53="","",VLOOKUP($AE53,Relay_Req!$A$2:$I$16,6))</f>
        <v/>
      </c>
      <c r="K53" s="285"/>
      <c r="L53" s="155" t="str">
        <f t="shared" si="2"/>
        <v/>
      </c>
      <c r="M53" s="156" t="str">
        <f>IF($D53="","",VLOOKUP($AE53,Relay_Req!$A$2:$I$16,7))</f>
        <v/>
      </c>
      <c r="N53" s="285"/>
      <c r="O53" s="155" t="str">
        <f t="shared" si="3"/>
        <v/>
      </c>
      <c r="P53" s="156" t="str">
        <f>IF($D53="","",VLOOKUP($AE53,Relay_Req!$A$2:$I$16,8))</f>
        <v/>
      </c>
      <c r="Q53" s="157" t="str">
        <f t="shared" si="5"/>
        <v/>
      </c>
      <c r="R53" s="158" t="str">
        <f>IF(OR($D53="",GlobalParameters!$C$12=""),"",$AA53)</f>
        <v/>
      </c>
      <c r="S53" s="159"/>
      <c r="T53" s="283"/>
      <c r="U53" s="283"/>
      <c r="V53" s="283"/>
      <c r="W53" s="283"/>
      <c r="X53" s="283"/>
      <c r="Y53" s="283"/>
      <c r="Z53" s="283"/>
      <c r="AA53" s="160" t="str">
        <f>IF(OR($D53="",$AB53="",GlobalParameters!$C$12=""),"",IF($AE53&lt;160,$AB53-VLOOKUP($AE53,Relay_Req!$A$2:$I$16,9),""))</f>
        <v/>
      </c>
      <c r="AB53" s="283"/>
      <c r="AC53" s="283"/>
      <c r="AD53" s="159"/>
      <c r="AE53" s="134" t="e">
        <f>100+VLOOKUP($D53,Relay_Req!$N$2:$O$6,2)+VLOOKUP(GlobalParameters!$C$12,Relay_Req!$P$2:$Q$4,2)</f>
        <v>#N/A</v>
      </c>
    </row>
    <row r="54" spans="1:31" x14ac:dyDescent="0.25">
      <c r="A54" s="133"/>
      <c r="B54" s="283"/>
      <c r="C54" s="283"/>
      <c r="D54" s="284"/>
      <c r="E54" s="287"/>
      <c r="F54" s="166" t="str">
        <f t="shared" si="0"/>
        <v/>
      </c>
      <c r="G54" s="156" t="str">
        <f>IF($D54="","",VLOOKUP($AE54,Relay_Req!$A$2:$I$16,5))</f>
        <v/>
      </c>
      <c r="H54" s="287"/>
      <c r="I54" s="166" t="str">
        <f t="shared" si="1"/>
        <v/>
      </c>
      <c r="J54" s="156" t="str">
        <f>IF($D54="","",VLOOKUP($AE54,Relay_Req!$A$2:$I$16,6))</f>
        <v/>
      </c>
      <c r="K54" s="285"/>
      <c r="L54" s="155" t="str">
        <f t="shared" si="2"/>
        <v/>
      </c>
      <c r="M54" s="156" t="str">
        <f>IF($D54="","",VLOOKUP($AE54,Relay_Req!$A$2:$I$16,7))</f>
        <v/>
      </c>
      <c r="N54" s="285"/>
      <c r="O54" s="155" t="str">
        <f t="shared" si="3"/>
        <v/>
      </c>
      <c r="P54" s="156" t="str">
        <f>IF($D54="","",VLOOKUP($AE54,Relay_Req!$A$2:$I$16,8))</f>
        <v/>
      </c>
      <c r="Q54" s="157" t="str">
        <f t="shared" si="5"/>
        <v/>
      </c>
      <c r="R54" s="158" t="str">
        <f>IF(OR($D54="",GlobalParameters!$C$12=""),"",$AA54)</f>
        <v/>
      </c>
      <c r="S54" s="159"/>
      <c r="T54" s="283"/>
      <c r="U54" s="283"/>
      <c r="V54" s="283"/>
      <c r="W54" s="283"/>
      <c r="X54" s="283"/>
      <c r="Y54" s="283"/>
      <c r="Z54" s="283"/>
      <c r="AA54" s="160" t="str">
        <f>IF(OR($D54="",$AB54="",GlobalParameters!$C$12=""),"",IF($AE54&lt;160,$AB54-VLOOKUP($AE54,Relay_Req!$A$2:$I$16,9),""))</f>
        <v/>
      </c>
      <c r="AB54" s="283"/>
      <c r="AC54" s="283"/>
      <c r="AD54" s="159"/>
      <c r="AE54" s="134" t="e">
        <f>100+VLOOKUP($D54,Relay_Req!$N$2:$O$6,2)+VLOOKUP(GlobalParameters!$C$12,Relay_Req!$P$2:$Q$4,2)</f>
        <v>#N/A</v>
      </c>
    </row>
    <row r="55" spans="1:31" x14ac:dyDescent="0.25">
      <c r="A55" s="133"/>
      <c r="B55" s="283"/>
      <c r="C55" s="283"/>
      <c r="D55" s="284"/>
      <c r="E55" s="287"/>
      <c r="F55" s="166" t="str">
        <f t="shared" si="0"/>
        <v/>
      </c>
      <c r="G55" s="156" t="str">
        <f>IF($D55="","",VLOOKUP($AE55,Relay_Req!$A$2:$I$16,5))</f>
        <v/>
      </c>
      <c r="H55" s="287"/>
      <c r="I55" s="166" t="str">
        <f t="shared" si="1"/>
        <v/>
      </c>
      <c r="J55" s="156" t="str">
        <f>IF($D55="","",VLOOKUP($AE55,Relay_Req!$A$2:$I$16,6))</f>
        <v/>
      </c>
      <c r="K55" s="285"/>
      <c r="L55" s="155" t="str">
        <f t="shared" si="2"/>
        <v/>
      </c>
      <c r="M55" s="156" t="str">
        <f>IF($D55="","",VLOOKUP($AE55,Relay_Req!$A$2:$I$16,7))</f>
        <v/>
      </c>
      <c r="N55" s="285"/>
      <c r="O55" s="155" t="str">
        <f t="shared" si="3"/>
        <v/>
      </c>
      <c r="P55" s="156" t="str">
        <f>IF($D55="","",VLOOKUP($AE55,Relay_Req!$A$2:$I$16,8))</f>
        <v/>
      </c>
      <c r="Q55" s="157" t="str">
        <f t="shared" si="5"/>
        <v/>
      </c>
      <c r="R55" s="158" t="str">
        <f>IF(OR($D55="",GlobalParameters!$C$12=""),"",$AA55)</f>
        <v/>
      </c>
      <c r="S55" s="159"/>
      <c r="T55" s="283"/>
      <c r="U55" s="283"/>
      <c r="V55" s="283"/>
      <c r="W55" s="283"/>
      <c r="X55" s="283"/>
      <c r="Y55" s="283"/>
      <c r="Z55" s="283"/>
      <c r="AA55" s="160" t="str">
        <f>IF(OR($D55="",$AB55="",GlobalParameters!$C$12=""),"",IF($AE55&lt;160,$AB55-VLOOKUP($AE55,Relay_Req!$A$2:$I$16,9),""))</f>
        <v/>
      </c>
      <c r="AB55" s="283"/>
      <c r="AC55" s="283"/>
      <c r="AD55" s="159"/>
      <c r="AE55" s="134" t="e">
        <f>100+VLOOKUP($D55,Relay_Req!$N$2:$O$6,2)+VLOOKUP(GlobalParameters!$C$12,Relay_Req!$P$2:$Q$4,2)</f>
        <v>#N/A</v>
      </c>
    </row>
    <row r="56" spans="1:31" x14ac:dyDescent="0.25">
      <c r="A56" s="133"/>
      <c r="B56" s="283"/>
      <c r="C56" s="283"/>
      <c r="D56" s="284"/>
      <c r="E56" s="287"/>
      <c r="F56" s="166" t="str">
        <f t="shared" si="0"/>
        <v/>
      </c>
      <c r="G56" s="156" t="str">
        <f>IF($D56="","",VLOOKUP($AE56,Relay_Req!$A$2:$I$16,5))</f>
        <v/>
      </c>
      <c r="H56" s="287"/>
      <c r="I56" s="166" t="str">
        <f t="shared" si="1"/>
        <v/>
      </c>
      <c r="J56" s="156" t="str">
        <f>IF($D56="","",VLOOKUP($AE56,Relay_Req!$A$2:$I$16,6))</f>
        <v/>
      </c>
      <c r="K56" s="285"/>
      <c r="L56" s="155" t="str">
        <f t="shared" si="2"/>
        <v/>
      </c>
      <c r="M56" s="156" t="str">
        <f>IF($D56="","",VLOOKUP($AE56,Relay_Req!$A$2:$I$16,7))</f>
        <v/>
      </c>
      <c r="N56" s="285"/>
      <c r="O56" s="155" t="str">
        <f t="shared" si="3"/>
        <v/>
      </c>
      <c r="P56" s="156" t="str">
        <f>IF($D56="","",VLOOKUP($AE56,Relay_Req!$A$2:$I$16,8))</f>
        <v/>
      </c>
      <c r="Q56" s="157" t="str">
        <f t="shared" si="5"/>
        <v/>
      </c>
      <c r="R56" s="158" t="str">
        <f>IF(OR($D56="",GlobalParameters!$C$12=""),"",$AA56)</f>
        <v/>
      </c>
      <c r="S56" s="159"/>
      <c r="T56" s="283"/>
      <c r="U56" s="283"/>
      <c r="V56" s="283"/>
      <c r="W56" s="283"/>
      <c r="X56" s="283"/>
      <c r="Y56" s="283"/>
      <c r="Z56" s="283"/>
      <c r="AA56" s="160" t="str">
        <f>IF(OR($D56="",$AB56="",GlobalParameters!$C$12=""),"",IF($AE56&lt;160,$AB56-VLOOKUP($AE56,Relay_Req!$A$2:$I$16,9),""))</f>
        <v/>
      </c>
      <c r="AB56" s="283"/>
      <c r="AC56" s="283"/>
      <c r="AD56" s="159"/>
      <c r="AE56" s="134" t="e">
        <f>100+VLOOKUP($D56,Relay_Req!$N$2:$O$6,2)+VLOOKUP(GlobalParameters!$C$12,Relay_Req!$P$2:$Q$4,2)</f>
        <v>#N/A</v>
      </c>
    </row>
    <row r="57" spans="1:31" x14ac:dyDescent="0.25">
      <c r="A57" s="133"/>
      <c r="B57" s="283"/>
      <c r="C57" s="283"/>
      <c r="D57" s="284"/>
      <c r="E57" s="287"/>
      <c r="F57" s="166" t="str">
        <f t="shared" si="0"/>
        <v/>
      </c>
      <c r="G57" s="156" t="str">
        <f>IF($D57="","",VLOOKUP($AE57,Relay_Req!$A$2:$I$16,5))</f>
        <v/>
      </c>
      <c r="H57" s="287"/>
      <c r="I57" s="166" t="str">
        <f t="shared" si="1"/>
        <v/>
      </c>
      <c r="J57" s="156" t="str">
        <f>IF($D57="","",VLOOKUP($AE57,Relay_Req!$A$2:$I$16,6))</f>
        <v/>
      </c>
      <c r="K57" s="285"/>
      <c r="L57" s="155" t="str">
        <f t="shared" si="2"/>
        <v/>
      </c>
      <c r="M57" s="156" t="str">
        <f>IF($D57="","",VLOOKUP($AE57,Relay_Req!$A$2:$I$16,7))</f>
        <v/>
      </c>
      <c r="N57" s="285"/>
      <c r="O57" s="155" t="str">
        <f t="shared" si="3"/>
        <v/>
      </c>
      <c r="P57" s="156" t="str">
        <f>IF($D57="","",VLOOKUP($AE57,Relay_Req!$A$2:$I$16,8))</f>
        <v/>
      </c>
      <c r="Q57" s="157" t="str">
        <f t="shared" si="5"/>
        <v/>
      </c>
      <c r="R57" s="158" t="str">
        <f>IF(OR($D57="",GlobalParameters!$C$12=""),"",$AA57)</f>
        <v/>
      </c>
      <c r="S57" s="159"/>
      <c r="T57" s="283"/>
      <c r="U57" s="283"/>
      <c r="V57" s="283"/>
      <c r="W57" s="283"/>
      <c r="X57" s="283"/>
      <c r="Y57" s="283"/>
      <c r="Z57" s="283"/>
      <c r="AA57" s="160" t="str">
        <f>IF(OR($D57="",$AB57="",GlobalParameters!$C$12=""),"",IF($AE57&lt;160,$AB57-VLOOKUP($AE57,Relay_Req!$A$2:$I$16,9),""))</f>
        <v/>
      </c>
      <c r="AB57" s="283"/>
      <c r="AC57" s="283"/>
      <c r="AD57" s="159"/>
      <c r="AE57" s="134" t="e">
        <f>100+VLOOKUP($D57,Relay_Req!$N$2:$O$6,2)+VLOOKUP(GlobalParameters!$C$12,Relay_Req!$P$2:$Q$4,2)</f>
        <v>#N/A</v>
      </c>
    </row>
    <row r="58" spans="1:31" x14ac:dyDescent="0.25">
      <c r="A58" s="133"/>
      <c r="B58" s="283"/>
      <c r="C58" s="283"/>
      <c r="D58" s="284"/>
      <c r="E58" s="287"/>
      <c r="F58" s="166" t="str">
        <f t="shared" si="0"/>
        <v/>
      </c>
      <c r="G58" s="156" t="str">
        <f>IF($D58="","",VLOOKUP($AE58,Relay_Req!$A$2:$I$16,5))</f>
        <v/>
      </c>
      <c r="H58" s="287"/>
      <c r="I58" s="166" t="str">
        <f t="shared" si="1"/>
        <v/>
      </c>
      <c r="J58" s="156" t="str">
        <f>IF($D58="","",VLOOKUP($AE58,Relay_Req!$A$2:$I$16,6))</f>
        <v/>
      </c>
      <c r="K58" s="285"/>
      <c r="L58" s="155" t="str">
        <f t="shared" si="2"/>
        <v/>
      </c>
      <c r="M58" s="156" t="str">
        <f>IF($D58="","",VLOOKUP($AE58,Relay_Req!$A$2:$I$16,7))</f>
        <v/>
      </c>
      <c r="N58" s="285"/>
      <c r="O58" s="155" t="str">
        <f t="shared" si="3"/>
        <v/>
      </c>
      <c r="P58" s="156" t="str">
        <f>IF($D58="","",VLOOKUP($AE58,Relay_Req!$A$2:$I$16,8))</f>
        <v/>
      </c>
      <c r="Q58" s="157" t="str">
        <f t="shared" si="5"/>
        <v/>
      </c>
      <c r="R58" s="158" t="str">
        <f>IF(OR($D58="",GlobalParameters!$C$12=""),"",$AA58)</f>
        <v/>
      </c>
      <c r="S58" s="159"/>
      <c r="T58" s="283"/>
      <c r="U58" s="283"/>
      <c r="V58" s="283"/>
      <c r="W58" s="283"/>
      <c r="X58" s="283"/>
      <c r="Y58" s="283"/>
      <c r="Z58" s="283"/>
      <c r="AA58" s="160" t="str">
        <f>IF(OR($D58="",$AB58="",GlobalParameters!$C$12=""),"",IF($AE58&lt;160,$AB58-VLOOKUP($AE58,Relay_Req!$A$2:$I$16,9),""))</f>
        <v/>
      </c>
      <c r="AB58" s="283"/>
      <c r="AC58" s="283"/>
      <c r="AD58" s="159"/>
      <c r="AE58" s="134" t="e">
        <f>100+VLOOKUP($D58,Relay_Req!$N$2:$O$6,2)+VLOOKUP(GlobalParameters!$C$12,Relay_Req!$P$2:$Q$4,2)</f>
        <v>#N/A</v>
      </c>
    </row>
    <row r="59" spans="1:31" x14ac:dyDescent="0.25">
      <c r="A59" s="133"/>
      <c r="B59" s="283"/>
      <c r="C59" s="283"/>
      <c r="D59" s="284"/>
      <c r="E59" s="287"/>
      <c r="F59" s="166" t="str">
        <f t="shared" si="0"/>
        <v/>
      </c>
      <c r="G59" s="156" t="str">
        <f>IF($D59="","",VLOOKUP($AE59,Relay_Req!$A$2:$I$16,5))</f>
        <v/>
      </c>
      <c r="H59" s="287"/>
      <c r="I59" s="166" t="str">
        <f t="shared" si="1"/>
        <v/>
      </c>
      <c r="J59" s="156" t="str">
        <f>IF($D59="","",VLOOKUP($AE59,Relay_Req!$A$2:$I$16,6))</f>
        <v/>
      </c>
      <c r="K59" s="285"/>
      <c r="L59" s="155" t="str">
        <f t="shared" si="2"/>
        <v/>
      </c>
      <c r="M59" s="156" t="str">
        <f>IF($D59="","",VLOOKUP($AE59,Relay_Req!$A$2:$I$16,7))</f>
        <v/>
      </c>
      <c r="N59" s="285"/>
      <c r="O59" s="155" t="str">
        <f t="shared" si="3"/>
        <v/>
      </c>
      <c r="P59" s="156" t="str">
        <f>IF($D59="","",VLOOKUP($AE59,Relay_Req!$A$2:$I$16,8))</f>
        <v/>
      </c>
      <c r="Q59" s="157" t="str">
        <f t="shared" si="5"/>
        <v/>
      </c>
      <c r="R59" s="158" t="str">
        <f>IF(OR($D59="",GlobalParameters!$C$12=""),"",$AA59)</f>
        <v/>
      </c>
      <c r="S59" s="159"/>
      <c r="T59" s="283"/>
      <c r="U59" s="283"/>
      <c r="V59" s="283"/>
      <c r="W59" s="283"/>
      <c r="X59" s="283"/>
      <c r="Y59" s="283"/>
      <c r="Z59" s="283"/>
      <c r="AA59" s="160" t="str">
        <f>IF(OR($D59="",$AB59="",GlobalParameters!$C$12=""),"",IF($AE59&lt;160,$AB59-VLOOKUP($AE59,Relay_Req!$A$2:$I$16,9),""))</f>
        <v/>
      </c>
      <c r="AB59" s="283"/>
      <c r="AC59" s="283"/>
      <c r="AD59" s="159"/>
      <c r="AE59" s="134" t="e">
        <f>100+VLOOKUP($D59,Relay_Req!$N$2:$O$6,2)+VLOOKUP(GlobalParameters!$C$12,Relay_Req!$P$2:$Q$4,2)</f>
        <v>#N/A</v>
      </c>
    </row>
    <row r="60" spans="1:31" x14ac:dyDescent="0.25">
      <c r="A60" s="133"/>
      <c r="B60" s="283"/>
      <c r="C60" s="283"/>
      <c r="D60" s="284"/>
      <c r="E60" s="287"/>
      <c r="F60" s="166" t="str">
        <f t="shared" si="0"/>
        <v/>
      </c>
      <c r="G60" s="156" t="str">
        <f>IF($D60="","",VLOOKUP($AE60,Relay_Req!$A$2:$I$16,5))</f>
        <v/>
      </c>
      <c r="H60" s="287"/>
      <c r="I60" s="166" t="str">
        <f t="shared" si="1"/>
        <v/>
      </c>
      <c r="J60" s="156" t="str">
        <f>IF($D60="","",VLOOKUP($AE60,Relay_Req!$A$2:$I$16,6))</f>
        <v/>
      </c>
      <c r="K60" s="285"/>
      <c r="L60" s="155" t="str">
        <f t="shared" si="2"/>
        <v/>
      </c>
      <c r="M60" s="156" t="str">
        <f>IF($D60="","",VLOOKUP($AE60,Relay_Req!$A$2:$I$16,7))</f>
        <v/>
      </c>
      <c r="N60" s="285"/>
      <c r="O60" s="155" t="str">
        <f t="shared" si="3"/>
        <v/>
      </c>
      <c r="P60" s="156" t="str">
        <f>IF($D60="","",VLOOKUP($AE60,Relay_Req!$A$2:$I$16,8))</f>
        <v/>
      </c>
      <c r="Q60" s="157" t="str">
        <f t="shared" si="5"/>
        <v/>
      </c>
      <c r="R60" s="158" t="str">
        <f>IF(OR($D60="",GlobalParameters!$C$12=""),"",$AA60)</f>
        <v/>
      </c>
      <c r="S60" s="159"/>
      <c r="T60" s="283"/>
      <c r="U60" s="283"/>
      <c r="V60" s="283"/>
      <c r="W60" s="283"/>
      <c r="X60" s="283"/>
      <c r="Y60" s="283"/>
      <c r="Z60" s="283"/>
      <c r="AA60" s="160" t="str">
        <f>IF(OR($D60="",$AB60="",GlobalParameters!$C$12=""),"",IF($AE60&lt;160,$AB60-VLOOKUP($AE60,Relay_Req!$A$2:$I$16,9),""))</f>
        <v/>
      </c>
      <c r="AB60" s="283"/>
      <c r="AC60" s="283"/>
      <c r="AD60" s="159"/>
      <c r="AE60" s="134" t="e">
        <f>100+VLOOKUP($D60,Relay_Req!$N$2:$O$6,2)+VLOOKUP(GlobalParameters!$C$12,Relay_Req!$P$2:$Q$4,2)</f>
        <v>#N/A</v>
      </c>
    </row>
    <row r="61" spans="1:31" x14ac:dyDescent="0.25">
      <c r="A61" s="133"/>
      <c r="B61" s="283"/>
      <c r="C61" s="283"/>
      <c r="D61" s="284"/>
      <c r="E61" s="287"/>
      <c r="F61" s="166" t="str">
        <f t="shared" si="0"/>
        <v/>
      </c>
      <c r="G61" s="156" t="str">
        <f>IF($D61="","",VLOOKUP($AE61,Relay_Req!$A$2:$I$16,5))</f>
        <v/>
      </c>
      <c r="H61" s="287"/>
      <c r="I61" s="166" t="str">
        <f t="shared" si="1"/>
        <v/>
      </c>
      <c r="J61" s="156" t="str">
        <f>IF($D61="","",VLOOKUP($AE61,Relay_Req!$A$2:$I$16,6))</f>
        <v/>
      </c>
      <c r="K61" s="285"/>
      <c r="L61" s="155" t="str">
        <f t="shared" si="2"/>
        <v/>
      </c>
      <c r="M61" s="156" t="str">
        <f>IF($D61="","",VLOOKUP($AE61,Relay_Req!$A$2:$I$16,7))</f>
        <v/>
      </c>
      <c r="N61" s="285"/>
      <c r="O61" s="155" t="str">
        <f t="shared" si="3"/>
        <v/>
      </c>
      <c r="P61" s="156" t="str">
        <f>IF($D61="","",VLOOKUP($AE61,Relay_Req!$A$2:$I$16,8))</f>
        <v/>
      </c>
      <c r="Q61" s="157" t="str">
        <f t="shared" si="5"/>
        <v/>
      </c>
      <c r="R61" s="158" t="str">
        <f>IF(OR($D61="",GlobalParameters!$C$12=""),"",$AA61)</f>
        <v/>
      </c>
      <c r="S61" s="159"/>
      <c r="T61" s="283"/>
      <c r="U61" s="283"/>
      <c r="V61" s="283"/>
      <c r="W61" s="283"/>
      <c r="X61" s="283"/>
      <c r="Y61" s="283"/>
      <c r="Z61" s="283"/>
      <c r="AA61" s="160" t="str">
        <f>IF(OR($D61="",$AB61="",GlobalParameters!$C$12=""),"",IF($AE61&lt;160,$AB61-VLOOKUP($AE61,Relay_Req!$A$2:$I$16,9),""))</f>
        <v/>
      </c>
      <c r="AB61" s="283"/>
      <c r="AC61" s="283"/>
      <c r="AD61" s="159"/>
      <c r="AE61" s="134" t="e">
        <f>100+VLOOKUP($D61,Relay_Req!$N$2:$O$6,2)+VLOOKUP(GlobalParameters!$C$12,Relay_Req!$P$2:$Q$4,2)</f>
        <v>#N/A</v>
      </c>
    </row>
    <row r="62" spans="1:31" x14ac:dyDescent="0.25">
      <c r="A62" s="133"/>
      <c r="B62" s="283"/>
      <c r="C62" s="283"/>
      <c r="D62" s="284"/>
      <c r="E62" s="287"/>
      <c r="F62" s="166" t="str">
        <f t="shared" si="0"/>
        <v/>
      </c>
      <c r="G62" s="156" t="str">
        <f>IF($D62="","",VLOOKUP($AE62,Relay_Req!$A$2:$I$16,5))</f>
        <v/>
      </c>
      <c r="H62" s="287"/>
      <c r="I62" s="166" t="str">
        <f t="shared" si="1"/>
        <v/>
      </c>
      <c r="J62" s="156" t="str">
        <f>IF($D62="","",VLOOKUP($AE62,Relay_Req!$A$2:$I$16,6))</f>
        <v/>
      </c>
      <c r="K62" s="285"/>
      <c r="L62" s="155" t="str">
        <f t="shared" si="2"/>
        <v/>
      </c>
      <c r="M62" s="156" t="str">
        <f>IF($D62="","",VLOOKUP($AE62,Relay_Req!$A$2:$I$16,7))</f>
        <v/>
      </c>
      <c r="N62" s="285"/>
      <c r="O62" s="155" t="str">
        <f t="shared" si="3"/>
        <v/>
      </c>
      <c r="P62" s="156" t="str">
        <f>IF($D62="","",VLOOKUP($AE62,Relay_Req!$A$2:$I$16,8))</f>
        <v/>
      </c>
      <c r="Q62" s="157" t="str">
        <f t="shared" si="5"/>
        <v/>
      </c>
      <c r="R62" s="158" t="str">
        <f>IF(OR($D62="",GlobalParameters!$C$12=""),"",$AA62)</f>
        <v/>
      </c>
      <c r="S62" s="159"/>
      <c r="T62" s="283"/>
      <c r="U62" s="283"/>
      <c r="V62" s="283"/>
      <c r="W62" s="283"/>
      <c r="X62" s="283"/>
      <c r="Y62" s="283"/>
      <c r="Z62" s="283"/>
      <c r="AA62" s="160" t="str">
        <f>IF(OR($D62="",$AB62="",GlobalParameters!$C$12=""),"",IF($AE62&lt;160,$AB62-VLOOKUP($AE62,Relay_Req!$A$2:$I$16,9),""))</f>
        <v/>
      </c>
      <c r="AB62" s="283"/>
      <c r="AC62" s="283"/>
      <c r="AD62" s="159"/>
      <c r="AE62" s="134" t="e">
        <f>100+VLOOKUP($D62,Relay_Req!$N$2:$O$6,2)+VLOOKUP(GlobalParameters!$C$12,Relay_Req!$P$2:$Q$4,2)</f>
        <v>#N/A</v>
      </c>
    </row>
    <row r="63" spans="1:31" x14ac:dyDescent="0.25">
      <c r="A63" s="133"/>
      <c r="B63" s="283"/>
      <c r="C63" s="283"/>
      <c r="D63" s="284"/>
      <c r="E63" s="287"/>
      <c r="F63" s="166" t="str">
        <f t="shared" si="0"/>
        <v/>
      </c>
      <c r="G63" s="156" t="str">
        <f>IF($D63="","",VLOOKUP($AE63,Relay_Req!$A$2:$I$16,5))</f>
        <v/>
      </c>
      <c r="H63" s="287"/>
      <c r="I63" s="166" t="str">
        <f t="shared" si="1"/>
        <v/>
      </c>
      <c r="J63" s="156" t="str">
        <f>IF($D63="","",VLOOKUP($AE63,Relay_Req!$A$2:$I$16,6))</f>
        <v/>
      </c>
      <c r="K63" s="285"/>
      <c r="L63" s="155" t="str">
        <f t="shared" si="2"/>
        <v/>
      </c>
      <c r="M63" s="156" t="str">
        <f>IF($D63="","",VLOOKUP($AE63,Relay_Req!$A$2:$I$16,7))</f>
        <v/>
      </c>
      <c r="N63" s="285"/>
      <c r="O63" s="155" t="str">
        <f t="shared" si="3"/>
        <v/>
      </c>
      <c r="P63" s="156" t="str">
        <f>IF($D63="","",VLOOKUP($AE63,Relay_Req!$A$2:$I$16,8))</f>
        <v/>
      </c>
      <c r="Q63" s="157" t="str">
        <f t="shared" si="5"/>
        <v/>
      </c>
      <c r="R63" s="158" t="str">
        <f>IF(OR($D63="",GlobalParameters!$C$12=""),"",$AA63)</f>
        <v/>
      </c>
      <c r="S63" s="159"/>
      <c r="T63" s="283"/>
      <c r="U63" s="283"/>
      <c r="V63" s="283"/>
      <c r="W63" s="283"/>
      <c r="X63" s="283"/>
      <c r="Y63" s="283"/>
      <c r="Z63" s="283"/>
      <c r="AA63" s="160" t="str">
        <f>IF(OR($D63="",$AB63="",GlobalParameters!$C$12=""),"",IF($AE63&lt;160,$AB63-VLOOKUP($AE63,Relay_Req!$A$2:$I$16,9),""))</f>
        <v/>
      </c>
      <c r="AB63" s="283"/>
      <c r="AC63" s="283"/>
      <c r="AD63" s="159"/>
      <c r="AE63" s="134" t="e">
        <f>100+VLOOKUP($D63,Relay_Req!$N$2:$O$6,2)+VLOOKUP(GlobalParameters!$C$12,Relay_Req!$P$2:$Q$4,2)</f>
        <v>#N/A</v>
      </c>
    </row>
    <row r="64" spans="1:31" x14ac:dyDescent="0.25">
      <c r="A64" s="133"/>
      <c r="B64" s="283"/>
      <c r="C64" s="283"/>
      <c r="D64" s="284"/>
      <c r="E64" s="287"/>
      <c r="F64" s="166" t="str">
        <f t="shared" si="0"/>
        <v/>
      </c>
      <c r="G64" s="156" t="str">
        <f>IF($D64="","",VLOOKUP($AE64,Relay_Req!$A$2:$I$16,5))</f>
        <v/>
      </c>
      <c r="H64" s="287"/>
      <c r="I64" s="166" t="str">
        <f t="shared" si="1"/>
        <v/>
      </c>
      <c r="J64" s="156" t="str">
        <f>IF($D64="","",VLOOKUP($AE64,Relay_Req!$A$2:$I$16,6))</f>
        <v/>
      </c>
      <c r="K64" s="285"/>
      <c r="L64" s="155" t="str">
        <f t="shared" si="2"/>
        <v/>
      </c>
      <c r="M64" s="156" t="str">
        <f>IF($D64="","",VLOOKUP($AE64,Relay_Req!$A$2:$I$16,7))</f>
        <v/>
      </c>
      <c r="N64" s="285"/>
      <c r="O64" s="155" t="str">
        <f t="shared" si="3"/>
        <v/>
      </c>
      <c r="P64" s="156" t="str">
        <f>IF($D64="","",VLOOKUP($AE64,Relay_Req!$A$2:$I$16,8))</f>
        <v/>
      </c>
      <c r="Q64" s="157" t="str">
        <f t="shared" si="5"/>
        <v/>
      </c>
      <c r="R64" s="158" t="str">
        <f>IF(OR($D64="",GlobalParameters!$C$12=""),"",$AA64)</f>
        <v/>
      </c>
      <c r="S64" s="159"/>
      <c r="T64" s="283"/>
      <c r="U64" s="283"/>
      <c r="V64" s="283"/>
      <c r="W64" s="283"/>
      <c r="X64" s="283"/>
      <c r="Y64" s="283"/>
      <c r="Z64" s="283"/>
      <c r="AA64" s="160" t="str">
        <f>IF(OR($D64="",$AB64="",GlobalParameters!$C$12=""),"",IF($AE64&lt;160,$AB64-VLOOKUP($AE64,Relay_Req!$A$2:$I$16,9),""))</f>
        <v/>
      </c>
      <c r="AB64" s="283"/>
      <c r="AC64" s="283"/>
      <c r="AD64" s="159"/>
      <c r="AE64" s="134" t="e">
        <f>100+VLOOKUP($D64,Relay_Req!$N$2:$O$6,2)+VLOOKUP(GlobalParameters!$C$12,Relay_Req!$P$2:$Q$4,2)</f>
        <v>#N/A</v>
      </c>
    </row>
    <row r="65" spans="1:31" x14ac:dyDescent="0.25">
      <c r="A65" s="133"/>
      <c r="B65" s="283"/>
      <c r="C65" s="283"/>
      <c r="D65" s="284"/>
      <c r="E65" s="287"/>
      <c r="F65" s="166" t="str">
        <f t="shared" si="0"/>
        <v/>
      </c>
      <c r="G65" s="156" t="str">
        <f>IF($D65="","",VLOOKUP($AE65,Relay_Req!$A$2:$I$16,5))</f>
        <v/>
      </c>
      <c r="H65" s="287"/>
      <c r="I65" s="166" t="str">
        <f t="shared" si="1"/>
        <v/>
      </c>
      <c r="J65" s="156" t="str">
        <f>IF($D65="","",VLOOKUP($AE65,Relay_Req!$A$2:$I$16,6))</f>
        <v/>
      </c>
      <c r="K65" s="285"/>
      <c r="L65" s="155" t="str">
        <f t="shared" si="2"/>
        <v/>
      </c>
      <c r="M65" s="156" t="str">
        <f>IF($D65="","",VLOOKUP($AE65,Relay_Req!$A$2:$I$16,7))</f>
        <v/>
      </c>
      <c r="N65" s="285"/>
      <c r="O65" s="155" t="str">
        <f t="shared" si="3"/>
        <v/>
      </c>
      <c r="P65" s="156" t="str">
        <f>IF($D65="","",VLOOKUP($AE65,Relay_Req!$A$2:$I$16,8))</f>
        <v/>
      </c>
      <c r="Q65" s="157" t="str">
        <f t="shared" si="5"/>
        <v/>
      </c>
      <c r="R65" s="158" t="str">
        <f>IF(OR($D65="",GlobalParameters!$C$12=""),"",$AA65)</f>
        <v/>
      </c>
      <c r="S65" s="159"/>
      <c r="T65" s="283"/>
      <c r="U65" s="283"/>
      <c r="V65" s="283"/>
      <c r="W65" s="283"/>
      <c r="X65" s="283"/>
      <c r="Y65" s="283"/>
      <c r="Z65" s="283"/>
      <c r="AA65" s="160" t="str">
        <f>IF(OR($D65="",$AB65="",GlobalParameters!$C$12=""),"",IF($AE65&lt;160,$AB65-VLOOKUP($AE65,Relay_Req!$A$2:$I$16,9),""))</f>
        <v/>
      </c>
      <c r="AB65" s="283"/>
      <c r="AC65" s="283"/>
      <c r="AD65" s="159"/>
      <c r="AE65" s="134" t="e">
        <f>100+VLOOKUP($D65,Relay_Req!$N$2:$O$6,2)+VLOOKUP(GlobalParameters!$C$12,Relay_Req!$P$2:$Q$4,2)</f>
        <v>#N/A</v>
      </c>
    </row>
    <row r="66" spans="1:31" x14ac:dyDescent="0.25">
      <c r="A66" s="133"/>
      <c r="B66" s="283"/>
      <c r="C66" s="283"/>
      <c r="D66" s="284"/>
      <c r="E66" s="287"/>
      <c r="F66" s="166" t="str">
        <f t="shared" si="0"/>
        <v/>
      </c>
      <c r="G66" s="156" t="str">
        <f>IF($D66="","",VLOOKUP($AE66,Relay_Req!$A$2:$I$16,5))</f>
        <v/>
      </c>
      <c r="H66" s="287"/>
      <c r="I66" s="166" t="str">
        <f t="shared" si="1"/>
        <v/>
      </c>
      <c r="J66" s="156" t="str">
        <f>IF($D66="","",VLOOKUP($AE66,Relay_Req!$A$2:$I$16,6))</f>
        <v/>
      </c>
      <c r="K66" s="285"/>
      <c r="L66" s="155" t="str">
        <f t="shared" si="2"/>
        <v/>
      </c>
      <c r="M66" s="156" t="str">
        <f>IF($D66="","",VLOOKUP($AE66,Relay_Req!$A$2:$I$16,7))</f>
        <v/>
      </c>
      <c r="N66" s="285"/>
      <c r="O66" s="155" t="str">
        <f t="shared" si="3"/>
        <v/>
      </c>
      <c r="P66" s="156" t="str">
        <f>IF($D66="","",VLOOKUP($AE66,Relay_Req!$A$2:$I$16,8))</f>
        <v/>
      </c>
      <c r="Q66" s="157" t="str">
        <f t="shared" si="5"/>
        <v/>
      </c>
      <c r="R66" s="158" t="str">
        <f>IF(OR($D66="",GlobalParameters!$C$12=""),"",$AA66)</f>
        <v/>
      </c>
      <c r="S66" s="159"/>
      <c r="T66" s="283"/>
      <c r="U66" s="283"/>
      <c r="V66" s="283"/>
      <c r="W66" s="283"/>
      <c r="X66" s="283"/>
      <c r="Y66" s="283"/>
      <c r="Z66" s="283"/>
      <c r="AA66" s="160" t="str">
        <f>IF(OR($D66="",$AB66="",GlobalParameters!$C$12=""),"",IF($AE66&lt;160,$AB66-VLOOKUP($AE66,Relay_Req!$A$2:$I$16,9),""))</f>
        <v/>
      </c>
      <c r="AB66" s="283"/>
      <c r="AC66" s="283"/>
      <c r="AD66" s="159"/>
      <c r="AE66" s="134" t="e">
        <f>100+VLOOKUP($D66,Relay_Req!$N$2:$O$6,2)+VLOOKUP(GlobalParameters!$C$12,Relay_Req!$P$2:$Q$4,2)</f>
        <v>#N/A</v>
      </c>
    </row>
    <row r="67" spans="1:31" x14ac:dyDescent="0.25">
      <c r="A67" s="133"/>
      <c r="B67" s="283"/>
      <c r="C67" s="283"/>
      <c r="D67" s="284"/>
      <c r="E67" s="287"/>
      <c r="F67" s="166" t="str">
        <f t="shared" si="0"/>
        <v/>
      </c>
      <c r="G67" s="156" t="str">
        <f>IF($D67="","",VLOOKUP($AE67,Relay_Req!$A$2:$I$16,5))</f>
        <v/>
      </c>
      <c r="H67" s="287"/>
      <c r="I67" s="166" t="str">
        <f t="shared" si="1"/>
        <v/>
      </c>
      <c r="J67" s="156" t="str">
        <f>IF($D67="","",VLOOKUP($AE67,Relay_Req!$A$2:$I$16,6))</f>
        <v/>
      </c>
      <c r="K67" s="285"/>
      <c r="L67" s="155" t="str">
        <f t="shared" si="2"/>
        <v/>
      </c>
      <c r="M67" s="156" t="str">
        <f>IF($D67="","",VLOOKUP($AE67,Relay_Req!$A$2:$I$16,7))</f>
        <v/>
      </c>
      <c r="N67" s="285"/>
      <c r="O67" s="155" t="str">
        <f t="shared" si="3"/>
        <v/>
      </c>
      <c r="P67" s="156" t="str">
        <f>IF($D67="","",VLOOKUP($AE67,Relay_Req!$A$2:$I$16,8))</f>
        <v/>
      </c>
      <c r="Q67" s="157" t="str">
        <f t="shared" si="5"/>
        <v/>
      </c>
      <c r="R67" s="158" t="str">
        <f>IF(OR($D67="",GlobalParameters!$C$12=""),"",$AA67)</f>
        <v/>
      </c>
      <c r="S67" s="159"/>
      <c r="T67" s="283"/>
      <c r="U67" s="283"/>
      <c r="V67" s="283"/>
      <c r="W67" s="283"/>
      <c r="X67" s="283"/>
      <c r="Y67" s="283"/>
      <c r="Z67" s="283"/>
      <c r="AA67" s="160" t="str">
        <f>IF(OR($D67="",$AB67="",GlobalParameters!$C$12=""),"",IF($AE67&lt;160,$AB67-VLOOKUP($AE67,Relay_Req!$A$2:$I$16,9),""))</f>
        <v/>
      </c>
      <c r="AB67" s="283"/>
      <c r="AC67" s="283"/>
      <c r="AD67" s="159"/>
      <c r="AE67" s="134" t="e">
        <f>100+VLOOKUP($D67,Relay_Req!$N$2:$O$6,2)+VLOOKUP(GlobalParameters!$C$12,Relay_Req!$P$2:$Q$4,2)</f>
        <v>#N/A</v>
      </c>
    </row>
    <row r="68" spans="1:31" x14ac:dyDescent="0.25">
      <c r="A68" s="133"/>
      <c r="B68" s="283"/>
      <c r="C68" s="283"/>
      <c r="D68" s="284"/>
      <c r="E68" s="287"/>
      <c r="F68" s="166" t="str">
        <f t="shared" si="0"/>
        <v/>
      </c>
      <c r="G68" s="156" t="str">
        <f>IF($D68="","",VLOOKUP($AE68,Relay_Req!$A$2:$I$16,5))</f>
        <v/>
      </c>
      <c r="H68" s="287"/>
      <c r="I68" s="166" t="str">
        <f t="shared" si="1"/>
        <v/>
      </c>
      <c r="J68" s="156" t="str">
        <f>IF($D68="","",VLOOKUP($AE68,Relay_Req!$A$2:$I$16,6))</f>
        <v/>
      </c>
      <c r="K68" s="285"/>
      <c r="L68" s="155" t="str">
        <f t="shared" si="2"/>
        <v/>
      </c>
      <c r="M68" s="156" t="str">
        <f>IF($D68="","",VLOOKUP($AE68,Relay_Req!$A$2:$I$16,7))</f>
        <v/>
      </c>
      <c r="N68" s="285"/>
      <c r="O68" s="155" t="str">
        <f t="shared" si="3"/>
        <v/>
      </c>
      <c r="P68" s="156" t="str">
        <f>IF($D68="","",VLOOKUP($AE68,Relay_Req!$A$2:$I$16,8))</f>
        <v/>
      </c>
      <c r="Q68" s="157" t="str">
        <f t="shared" si="5"/>
        <v/>
      </c>
      <c r="R68" s="158" t="str">
        <f>IF(OR($D68="",GlobalParameters!$C$12=""),"",$AA68)</f>
        <v/>
      </c>
      <c r="S68" s="159"/>
      <c r="T68" s="283"/>
      <c r="U68" s="283"/>
      <c r="V68" s="283"/>
      <c r="W68" s="283"/>
      <c r="X68" s="283"/>
      <c r="Y68" s="283"/>
      <c r="Z68" s="283"/>
      <c r="AA68" s="160" t="str">
        <f>IF(OR($D68="",$AB68="",GlobalParameters!$C$12=""),"",IF($AE68&lt;160,$AB68-VLOOKUP($AE68,Relay_Req!$A$2:$I$16,9),""))</f>
        <v/>
      </c>
      <c r="AB68" s="283"/>
      <c r="AC68" s="283"/>
      <c r="AD68" s="159"/>
      <c r="AE68" s="134" t="e">
        <f>100+VLOOKUP($D68,Relay_Req!$N$2:$O$6,2)+VLOOKUP(GlobalParameters!$C$12,Relay_Req!$P$2:$Q$4,2)</f>
        <v>#N/A</v>
      </c>
    </row>
    <row r="69" spans="1:31" x14ac:dyDescent="0.25">
      <c r="A69" s="133"/>
      <c r="B69" s="283"/>
      <c r="C69" s="283"/>
      <c r="D69" s="284"/>
      <c r="E69" s="287"/>
      <c r="F69" s="166" t="str">
        <f t="shared" si="0"/>
        <v/>
      </c>
      <c r="G69" s="156" t="str">
        <f>IF($D69="","",VLOOKUP($AE69,Relay_Req!$A$2:$I$16,5))</f>
        <v/>
      </c>
      <c r="H69" s="287"/>
      <c r="I69" s="166" t="str">
        <f t="shared" si="1"/>
        <v/>
      </c>
      <c r="J69" s="156" t="str">
        <f>IF($D69="","",VLOOKUP($AE69,Relay_Req!$A$2:$I$16,6))</f>
        <v/>
      </c>
      <c r="K69" s="285"/>
      <c r="L69" s="155" t="str">
        <f t="shared" si="2"/>
        <v/>
      </c>
      <c r="M69" s="156" t="str">
        <f>IF($D69="","",VLOOKUP($AE69,Relay_Req!$A$2:$I$16,7))</f>
        <v/>
      </c>
      <c r="N69" s="285"/>
      <c r="O69" s="155" t="str">
        <f t="shared" si="3"/>
        <v/>
      </c>
      <c r="P69" s="156" t="str">
        <f>IF($D69="","",VLOOKUP($AE69,Relay_Req!$A$2:$I$16,8))</f>
        <v/>
      </c>
      <c r="Q69" s="157" t="str">
        <f t="shared" si="5"/>
        <v/>
      </c>
      <c r="R69" s="158" t="str">
        <f>IF(OR($D69="",GlobalParameters!$C$12=""),"",$AA69)</f>
        <v/>
      </c>
      <c r="S69" s="159"/>
      <c r="T69" s="283"/>
      <c r="U69" s="283"/>
      <c r="V69" s="283"/>
      <c r="W69" s="283"/>
      <c r="X69" s="283"/>
      <c r="Y69" s="283"/>
      <c r="Z69" s="283"/>
      <c r="AA69" s="160" t="str">
        <f>IF(OR($D69="",$AB69="",GlobalParameters!$C$12=""),"",IF($AE69&lt;160,$AB69-VLOOKUP($AE69,Relay_Req!$A$2:$I$16,9),""))</f>
        <v/>
      </c>
      <c r="AB69" s="283"/>
      <c r="AC69" s="283"/>
      <c r="AD69" s="159"/>
      <c r="AE69" s="134" t="e">
        <f>100+VLOOKUP($D69,Relay_Req!$N$2:$O$6,2)+VLOOKUP(GlobalParameters!$C$12,Relay_Req!$P$2:$Q$4,2)</f>
        <v>#N/A</v>
      </c>
    </row>
    <row r="70" spans="1:31" x14ac:dyDescent="0.25">
      <c r="A70" s="133"/>
      <c r="B70" s="283"/>
      <c r="C70" s="283"/>
      <c r="D70" s="284"/>
      <c r="E70" s="287"/>
      <c r="F70" s="166" t="str">
        <f t="shared" si="0"/>
        <v/>
      </c>
      <c r="G70" s="156" t="str">
        <f>IF($D70="","",VLOOKUP($AE70,Relay_Req!$A$2:$I$16,5))</f>
        <v/>
      </c>
      <c r="H70" s="287"/>
      <c r="I70" s="166" t="str">
        <f t="shared" si="1"/>
        <v/>
      </c>
      <c r="J70" s="156" t="str">
        <f>IF($D70="","",VLOOKUP($AE70,Relay_Req!$A$2:$I$16,6))</f>
        <v/>
      </c>
      <c r="K70" s="285"/>
      <c r="L70" s="155" t="str">
        <f t="shared" si="2"/>
        <v/>
      </c>
      <c r="M70" s="156" t="str">
        <f>IF($D70="","",VLOOKUP($AE70,Relay_Req!$A$2:$I$16,7))</f>
        <v/>
      </c>
      <c r="N70" s="285"/>
      <c r="O70" s="155" t="str">
        <f t="shared" si="3"/>
        <v/>
      </c>
      <c r="P70" s="156" t="str">
        <f>IF($D70="","",VLOOKUP($AE70,Relay_Req!$A$2:$I$16,8))</f>
        <v/>
      </c>
      <c r="Q70" s="157" t="str">
        <f t="shared" si="5"/>
        <v/>
      </c>
      <c r="R70" s="158" t="str">
        <f>IF(OR($D70="",GlobalParameters!$C$12=""),"",$AA70)</f>
        <v/>
      </c>
      <c r="S70" s="159"/>
      <c r="T70" s="283"/>
      <c r="U70" s="283"/>
      <c r="V70" s="283"/>
      <c r="W70" s="283"/>
      <c r="X70" s="283"/>
      <c r="Y70" s="283"/>
      <c r="Z70" s="283"/>
      <c r="AA70" s="160" t="str">
        <f>IF(OR($D70="",$AB70="",GlobalParameters!$C$12=""),"",IF($AE70&lt;160,$AB70-VLOOKUP($AE70,Relay_Req!$A$2:$I$16,9),""))</f>
        <v/>
      </c>
      <c r="AB70" s="283"/>
      <c r="AC70" s="283"/>
      <c r="AD70" s="159"/>
      <c r="AE70" s="134" t="e">
        <f>100+VLOOKUP($D70,Relay_Req!$N$2:$O$6,2)+VLOOKUP(GlobalParameters!$C$12,Relay_Req!$P$2:$Q$4,2)</f>
        <v>#N/A</v>
      </c>
    </row>
    <row r="71" spans="1:31" x14ac:dyDescent="0.25">
      <c r="A71" s="133"/>
      <c r="B71" s="283"/>
      <c r="C71" s="283"/>
      <c r="D71" s="284"/>
      <c r="E71" s="287"/>
      <c r="F71" s="166" t="str">
        <f t="shared" si="0"/>
        <v/>
      </c>
      <c r="G71" s="156" t="str">
        <f>IF($D71="","",VLOOKUP($AE71,Relay_Req!$A$2:$I$16,5))</f>
        <v/>
      </c>
      <c r="H71" s="287"/>
      <c r="I71" s="166" t="str">
        <f t="shared" si="1"/>
        <v/>
      </c>
      <c r="J71" s="156" t="str">
        <f>IF($D71="","",VLOOKUP($AE71,Relay_Req!$A$2:$I$16,6))</f>
        <v/>
      </c>
      <c r="K71" s="285"/>
      <c r="L71" s="155" t="str">
        <f t="shared" si="2"/>
        <v/>
      </c>
      <c r="M71" s="156" t="str">
        <f>IF($D71="","",VLOOKUP($AE71,Relay_Req!$A$2:$I$16,7))</f>
        <v/>
      </c>
      <c r="N71" s="285"/>
      <c r="O71" s="155" t="str">
        <f t="shared" si="3"/>
        <v/>
      </c>
      <c r="P71" s="156" t="str">
        <f>IF($D71="","",VLOOKUP($AE71,Relay_Req!$A$2:$I$16,8))</f>
        <v/>
      </c>
      <c r="Q71" s="157" t="str">
        <f t="shared" si="5"/>
        <v/>
      </c>
      <c r="R71" s="158" t="str">
        <f>IF(OR($D71="",GlobalParameters!$C$12=""),"",$AA71)</f>
        <v/>
      </c>
      <c r="S71" s="159"/>
      <c r="T71" s="283"/>
      <c r="U71" s="283"/>
      <c r="V71" s="283"/>
      <c r="W71" s="283"/>
      <c r="X71" s="283"/>
      <c r="Y71" s="283"/>
      <c r="Z71" s="283"/>
      <c r="AA71" s="160" t="str">
        <f>IF(OR($D71="",$AB71="",GlobalParameters!$C$12=""),"",IF($AE71&lt;160,$AB71-VLOOKUP($AE71,Relay_Req!$A$2:$I$16,9),""))</f>
        <v/>
      </c>
      <c r="AB71" s="283"/>
      <c r="AC71" s="283"/>
      <c r="AD71" s="159"/>
      <c r="AE71" s="134" t="e">
        <f>100+VLOOKUP($D71,Relay_Req!$N$2:$O$6,2)+VLOOKUP(GlobalParameters!$C$12,Relay_Req!$P$2:$Q$4,2)</f>
        <v>#N/A</v>
      </c>
    </row>
    <row r="72" spans="1:31" x14ac:dyDescent="0.25">
      <c r="A72" s="133"/>
      <c r="B72" s="283"/>
      <c r="C72" s="283"/>
      <c r="D72" s="284"/>
      <c r="E72" s="287"/>
      <c r="F72" s="166" t="str">
        <f t="shared" si="0"/>
        <v/>
      </c>
      <c r="G72" s="156" t="str">
        <f>IF($D72="","",VLOOKUP($AE72,Relay_Req!$A$2:$I$16,5))</f>
        <v/>
      </c>
      <c r="H72" s="287"/>
      <c r="I72" s="166" t="str">
        <f t="shared" si="1"/>
        <v/>
      </c>
      <c r="J72" s="156" t="str">
        <f>IF($D72="","",VLOOKUP($AE72,Relay_Req!$A$2:$I$16,6))</f>
        <v/>
      </c>
      <c r="K72" s="285"/>
      <c r="L72" s="155" t="str">
        <f t="shared" si="2"/>
        <v/>
      </c>
      <c r="M72" s="156" t="str">
        <f>IF($D72="","",VLOOKUP($AE72,Relay_Req!$A$2:$I$16,7))</f>
        <v/>
      </c>
      <c r="N72" s="285"/>
      <c r="O72" s="155" t="str">
        <f t="shared" si="3"/>
        <v/>
      </c>
      <c r="P72" s="156" t="str">
        <f>IF($D72="","",VLOOKUP($AE72,Relay_Req!$A$2:$I$16,8))</f>
        <v/>
      </c>
      <c r="Q72" s="157" t="str">
        <f t="shared" si="5"/>
        <v/>
      </c>
      <c r="R72" s="158" t="str">
        <f>IF(OR($D72="",GlobalParameters!$C$12=""),"",$AA72)</f>
        <v/>
      </c>
      <c r="S72" s="159"/>
      <c r="T72" s="283"/>
      <c r="U72" s="283"/>
      <c r="V72" s="283"/>
      <c r="W72" s="283"/>
      <c r="X72" s="283"/>
      <c r="Y72" s="283"/>
      <c r="Z72" s="283"/>
      <c r="AA72" s="160" t="str">
        <f>IF(OR($D72="",$AB72="",GlobalParameters!$C$12=""),"",IF($AE72&lt;160,$AB72-VLOOKUP($AE72,Relay_Req!$A$2:$I$16,9),""))</f>
        <v/>
      </c>
      <c r="AB72" s="283"/>
      <c r="AC72" s="283"/>
      <c r="AD72" s="159"/>
      <c r="AE72" s="134" t="e">
        <f>100+VLOOKUP($D72,Relay_Req!$N$2:$O$6,2)+VLOOKUP(GlobalParameters!$C$12,Relay_Req!$P$2:$Q$4,2)</f>
        <v>#N/A</v>
      </c>
    </row>
    <row r="73" spans="1:31" x14ac:dyDescent="0.25">
      <c r="A73" s="133"/>
      <c r="B73" s="283"/>
      <c r="C73" s="283"/>
      <c r="D73" s="284"/>
      <c r="E73" s="287"/>
      <c r="F73" s="166" t="str">
        <f t="shared" si="0"/>
        <v/>
      </c>
      <c r="G73" s="156" t="str">
        <f>IF($D73="","",VLOOKUP($AE73,Relay_Req!$A$2:$I$16,5))</f>
        <v/>
      </c>
      <c r="H73" s="287"/>
      <c r="I73" s="166" t="str">
        <f t="shared" si="1"/>
        <v/>
      </c>
      <c r="J73" s="156" t="str">
        <f>IF($D73="","",VLOOKUP($AE73,Relay_Req!$A$2:$I$16,6))</f>
        <v/>
      </c>
      <c r="K73" s="285"/>
      <c r="L73" s="155" t="str">
        <f t="shared" si="2"/>
        <v/>
      </c>
      <c r="M73" s="156" t="str">
        <f>IF($D73="","",VLOOKUP($AE73,Relay_Req!$A$2:$I$16,7))</f>
        <v/>
      </c>
      <c r="N73" s="285"/>
      <c r="O73" s="155" t="str">
        <f t="shared" si="3"/>
        <v/>
      </c>
      <c r="P73" s="156" t="str">
        <f>IF($D73="","",VLOOKUP($AE73,Relay_Req!$A$2:$I$16,8))</f>
        <v/>
      </c>
      <c r="Q73" s="157" t="str">
        <f t="shared" si="5"/>
        <v/>
      </c>
      <c r="R73" s="158" t="str">
        <f>IF(OR($D73="",GlobalParameters!$C$12=""),"",$AA73)</f>
        <v/>
      </c>
      <c r="S73" s="159"/>
      <c r="T73" s="283"/>
      <c r="U73" s="283"/>
      <c r="V73" s="283"/>
      <c r="W73" s="283"/>
      <c r="X73" s="283"/>
      <c r="Y73" s="283"/>
      <c r="Z73" s="283"/>
      <c r="AA73" s="160" t="str">
        <f>IF(OR($D73="",$AB73="",GlobalParameters!$C$12=""),"",IF($AE73&lt;160,$AB73-VLOOKUP($AE73,Relay_Req!$A$2:$I$16,9),""))</f>
        <v/>
      </c>
      <c r="AB73" s="283"/>
      <c r="AC73" s="283"/>
      <c r="AD73" s="159"/>
      <c r="AE73" s="134" t="e">
        <f>100+VLOOKUP($D73,Relay_Req!$N$2:$O$6,2)+VLOOKUP(GlobalParameters!$C$12,Relay_Req!$P$2:$Q$4,2)</f>
        <v>#N/A</v>
      </c>
    </row>
    <row r="74" spans="1:31" x14ac:dyDescent="0.25">
      <c r="A74" s="133"/>
      <c r="B74" s="283"/>
      <c r="C74" s="283"/>
      <c r="D74" s="284"/>
      <c r="E74" s="287"/>
      <c r="F74" s="166" t="str">
        <f t="shared" si="0"/>
        <v/>
      </c>
      <c r="G74" s="156" t="str">
        <f>IF($D74="","",VLOOKUP($AE74,Relay_Req!$A$2:$I$16,5))</f>
        <v/>
      </c>
      <c r="H74" s="287"/>
      <c r="I74" s="166" t="str">
        <f t="shared" si="1"/>
        <v/>
      </c>
      <c r="J74" s="156" t="str">
        <f>IF($D74="","",VLOOKUP($AE74,Relay_Req!$A$2:$I$16,6))</f>
        <v/>
      </c>
      <c r="K74" s="285"/>
      <c r="L74" s="155" t="str">
        <f t="shared" si="2"/>
        <v/>
      </c>
      <c r="M74" s="156" t="str">
        <f>IF($D74="","",VLOOKUP($AE74,Relay_Req!$A$2:$I$16,7))</f>
        <v/>
      </c>
      <c r="N74" s="285"/>
      <c r="O74" s="155" t="str">
        <f t="shared" si="3"/>
        <v/>
      </c>
      <c r="P74" s="156" t="str">
        <f>IF($D74="","",VLOOKUP($AE74,Relay_Req!$A$2:$I$16,8))</f>
        <v/>
      </c>
      <c r="Q74" s="157" t="str">
        <f t="shared" si="5"/>
        <v/>
      </c>
      <c r="R74" s="158" t="str">
        <f>IF(OR($D74="",GlobalParameters!$C$12=""),"",$AA74)</f>
        <v/>
      </c>
      <c r="S74" s="159"/>
      <c r="T74" s="283"/>
      <c r="U74" s="283"/>
      <c r="V74" s="283"/>
      <c r="W74" s="283"/>
      <c r="X74" s="283"/>
      <c r="Y74" s="283"/>
      <c r="Z74" s="283"/>
      <c r="AA74" s="160" t="str">
        <f>IF(OR($D74="",$AB74="",GlobalParameters!$C$12=""),"",IF($AE74&lt;160,$AB74-VLOOKUP($AE74,Relay_Req!$A$2:$I$16,9),""))</f>
        <v/>
      </c>
      <c r="AB74" s="283"/>
      <c r="AC74" s="283"/>
      <c r="AD74" s="159"/>
      <c r="AE74" s="134" t="e">
        <f>100+VLOOKUP($D74,Relay_Req!$N$2:$O$6,2)+VLOOKUP(GlobalParameters!$C$12,Relay_Req!$P$2:$Q$4,2)</f>
        <v>#N/A</v>
      </c>
    </row>
    <row r="75" spans="1:31" x14ac:dyDescent="0.25">
      <c r="A75" s="133"/>
      <c r="B75" s="283"/>
      <c r="C75" s="283"/>
      <c r="D75" s="284"/>
      <c r="E75" s="287"/>
      <c r="F75" s="166" t="str">
        <f t="shared" si="0"/>
        <v/>
      </c>
      <c r="G75" s="156" t="str">
        <f>IF($D75="","",VLOOKUP($AE75,Relay_Req!$A$2:$I$16,5))</f>
        <v/>
      </c>
      <c r="H75" s="287"/>
      <c r="I75" s="166" t="str">
        <f t="shared" si="1"/>
        <v/>
      </c>
      <c r="J75" s="156" t="str">
        <f>IF($D75="","",VLOOKUP($AE75,Relay_Req!$A$2:$I$16,6))</f>
        <v/>
      </c>
      <c r="K75" s="285"/>
      <c r="L75" s="155" t="str">
        <f t="shared" si="2"/>
        <v/>
      </c>
      <c r="M75" s="156" t="str">
        <f>IF($D75="","",VLOOKUP($AE75,Relay_Req!$A$2:$I$16,7))</f>
        <v/>
      </c>
      <c r="N75" s="285"/>
      <c r="O75" s="155" t="str">
        <f t="shared" si="3"/>
        <v/>
      </c>
      <c r="P75" s="156" t="str">
        <f>IF($D75="","",VLOOKUP($AE75,Relay_Req!$A$2:$I$16,8))</f>
        <v/>
      </c>
      <c r="Q75" s="157" t="str">
        <f t="shared" si="5"/>
        <v/>
      </c>
      <c r="R75" s="158" t="str">
        <f>IF(OR($D75="",GlobalParameters!$C$12=""),"",$AA75)</f>
        <v/>
      </c>
      <c r="S75" s="159"/>
      <c r="T75" s="283"/>
      <c r="U75" s="283"/>
      <c r="V75" s="283"/>
      <c r="W75" s="283"/>
      <c r="X75" s="283"/>
      <c r="Y75" s="283"/>
      <c r="Z75" s="283"/>
      <c r="AA75" s="160" t="str">
        <f>IF(OR($D75="",$AB75="",GlobalParameters!$C$12=""),"",IF($AE75&lt;160,$AB75-VLOOKUP($AE75,Relay_Req!$A$2:$I$16,9),""))</f>
        <v/>
      </c>
      <c r="AB75" s="283"/>
      <c r="AC75" s="283"/>
      <c r="AD75" s="159"/>
      <c r="AE75" s="134" t="e">
        <f>100+VLOOKUP($D75,Relay_Req!$N$2:$O$6,2)+VLOOKUP(GlobalParameters!$C$12,Relay_Req!$P$2:$Q$4,2)</f>
        <v>#N/A</v>
      </c>
    </row>
    <row r="76" spans="1:31" x14ac:dyDescent="0.25">
      <c r="A76" s="133"/>
      <c r="B76" s="283"/>
      <c r="C76" s="283"/>
      <c r="D76" s="284"/>
      <c r="E76" s="287"/>
      <c r="F76" s="166" t="str">
        <f t="shared" si="0"/>
        <v/>
      </c>
      <c r="G76" s="156" t="str">
        <f>IF($D76="","",VLOOKUP($AE76,Relay_Req!$A$2:$I$16,5))</f>
        <v/>
      </c>
      <c r="H76" s="287"/>
      <c r="I76" s="166" t="str">
        <f t="shared" si="1"/>
        <v/>
      </c>
      <c r="J76" s="156" t="str">
        <f>IF($D76="","",VLOOKUP($AE76,Relay_Req!$A$2:$I$16,6))</f>
        <v/>
      </c>
      <c r="K76" s="285"/>
      <c r="L76" s="155" t="str">
        <f t="shared" si="2"/>
        <v/>
      </c>
      <c r="M76" s="156" t="str">
        <f>IF($D76="","",VLOOKUP($AE76,Relay_Req!$A$2:$I$16,7))</f>
        <v/>
      </c>
      <c r="N76" s="285"/>
      <c r="O76" s="155" t="str">
        <f t="shared" si="3"/>
        <v/>
      </c>
      <c r="P76" s="156" t="str">
        <f>IF($D76="","",VLOOKUP($AE76,Relay_Req!$A$2:$I$16,8))</f>
        <v/>
      </c>
      <c r="Q76" s="157" t="str">
        <f t="shared" si="5"/>
        <v/>
      </c>
      <c r="R76" s="158" t="str">
        <f>IF(OR($D76="",GlobalParameters!$C$12=""),"",$AA76)</f>
        <v/>
      </c>
      <c r="S76" s="159"/>
      <c r="T76" s="283"/>
      <c r="U76" s="283"/>
      <c r="V76" s="283"/>
      <c r="W76" s="283"/>
      <c r="X76" s="283"/>
      <c r="Y76" s="283"/>
      <c r="Z76" s="283"/>
      <c r="AA76" s="160" t="str">
        <f>IF(OR($D76="",$AB76="",GlobalParameters!$C$12=""),"",IF($AE76&lt;160,$AB76-VLOOKUP($AE76,Relay_Req!$A$2:$I$16,9),""))</f>
        <v/>
      </c>
      <c r="AB76" s="283"/>
      <c r="AC76" s="283"/>
      <c r="AD76" s="159"/>
      <c r="AE76" s="134" t="e">
        <f>100+VLOOKUP($D76,Relay_Req!$N$2:$O$6,2)+VLOOKUP(GlobalParameters!$C$12,Relay_Req!$P$2:$Q$4,2)</f>
        <v>#N/A</v>
      </c>
    </row>
    <row r="77" spans="1:31" x14ac:dyDescent="0.25">
      <c r="A77" s="133"/>
      <c r="B77" s="283"/>
      <c r="C77" s="283"/>
      <c r="D77" s="284"/>
      <c r="E77" s="287"/>
      <c r="F77" s="166" t="str">
        <f t="shared" si="0"/>
        <v/>
      </c>
      <c r="G77" s="156" t="str">
        <f>IF($D77="","",VLOOKUP($AE77,Relay_Req!$A$2:$I$16,5))</f>
        <v/>
      </c>
      <c r="H77" s="287"/>
      <c r="I77" s="166" t="str">
        <f t="shared" si="1"/>
        <v/>
      </c>
      <c r="J77" s="156" t="str">
        <f>IF($D77="","",VLOOKUP($AE77,Relay_Req!$A$2:$I$16,6))</f>
        <v/>
      </c>
      <c r="K77" s="285"/>
      <c r="L77" s="155" t="str">
        <f t="shared" si="2"/>
        <v/>
      </c>
      <c r="M77" s="156" t="str">
        <f>IF($D77="","",VLOOKUP($AE77,Relay_Req!$A$2:$I$16,7))</f>
        <v/>
      </c>
      <c r="N77" s="285"/>
      <c r="O77" s="155" t="str">
        <f t="shared" si="3"/>
        <v/>
      </c>
      <c r="P77" s="156" t="str">
        <f>IF($D77="","",VLOOKUP($AE77,Relay_Req!$A$2:$I$16,8))</f>
        <v/>
      </c>
      <c r="Q77" s="157" t="str">
        <f t="shared" si="5"/>
        <v/>
      </c>
      <c r="R77" s="158" t="str">
        <f>IF(OR($D77="",GlobalParameters!$C$12=""),"",$AA77)</f>
        <v/>
      </c>
      <c r="S77" s="159"/>
      <c r="T77" s="283"/>
      <c r="U77" s="283"/>
      <c r="V77" s="283"/>
      <c r="W77" s="283"/>
      <c r="X77" s="283"/>
      <c r="Y77" s="283"/>
      <c r="Z77" s="283"/>
      <c r="AA77" s="160" t="str">
        <f>IF(OR($D77="",$AB77="",GlobalParameters!$C$12=""),"",IF($AE77&lt;160,$AB77-VLOOKUP($AE77,Relay_Req!$A$2:$I$16,9),""))</f>
        <v/>
      </c>
      <c r="AB77" s="283"/>
      <c r="AC77" s="283"/>
      <c r="AD77" s="159"/>
      <c r="AE77" s="134" t="e">
        <f>100+VLOOKUP($D77,Relay_Req!$N$2:$O$6,2)+VLOOKUP(GlobalParameters!$C$12,Relay_Req!$P$2:$Q$4,2)</f>
        <v>#N/A</v>
      </c>
    </row>
    <row r="78" spans="1:31" x14ac:dyDescent="0.25">
      <c r="A78" s="133"/>
      <c r="B78" s="283"/>
      <c r="C78" s="283"/>
      <c r="D78" s="284"/>
      <c r="E78" s="287"/>
      <c r="F78" s="166" t="str">
        <f t="shared" si="0"/>
        <v/>
      </c>
      <c r="G78" s="156" t="str">
        <f>IF($D78="","",VLOOKUP($AE78,Relay_Req!$A$2:$I$16,5))</f>
        <v/>
      </c>
      <c r="H78" s="287"/>
      <c r="I78" s="166" t="str">
        <f t="shared" si="1"/>
        <v/>
      </c>
      <c r="J78" s="156" t="str">
        <f>IF($D78="","",VLOOKUP($AE78,Relay_Req!$A$2:$I$16,6))</f>
        <v/>
      </c>
      <c r="K78" s="285"/>
      <c r="L78" s="155" t="str">
        <f t="shared" si="2"/>
        <v/>
      </c>
      <c r="M78" s="156" t="str">
        <f>IF($D78="","",VLOOKUP($AE78,Relay_Req!$A$2:$I$16,7))</f>
        <v/>
      </c>
      <c r="N78" s="285"/>
      <c r="O78" s="155" t="str">
        <f t="shared" si="3"/>
        <v/>
      </c>
      <c r="P78" s="156" t="str">
        <f>IF($D78="","",VLOOKUP($AE78,Relay_Req!$A$2:$I$16,8))</f>
        <v/>
      </c>
      <c r="Q78" s="157" t="str">
        <f t="shared" si="5"/>
        <v/>
      </c>
      <c r="R78" s="158" t="str">
        <f>IF(OR($D78="",GlobalParameters!$C$12=""),"",$AA78)</f>
        <v/>
      </c>
      <c r="S78" s="159"/>
      <c r="T78" s="283"/>
      <c r="U78" s="283"/>
      <c r="V78" s="283"/>
      <c r="W78" s="283"/>
      <c r="X78" s="283"/>
      <c r="Y78" s="283"/>
      <c r="Z78" s="283"/>
      <c r="AA78" s="160" t="str">
        <f>IF(OR($D78="",$AB78="",GlobalParameters!$C$12=""),"",IF($AE78&lt;160,$AB78-VLOOKUP($AE78,Relay_Req!$A$2:$I$16,9),""))</f>
        <v/>
      </c>
      <c r="AB78" s="283"/>
      <c r="AC78" s="283"/>
      <c r="AD78" s="159"/>
      <c r="AE78" s="134" t="e">
        <f>100+VLOOKUP($D78,Relay_Req!$N$2:$O$6,2)+VLOOKUP(GlobalParameters!$C$12,Relay_Req!$P$2:$Q$4,2)</f>
        <v>#N/A</v>
      </c>
    </row>
    <row r="79" spans="1:31" x14ac:dyDescent="0.25">
      <c r="A79" s="133"/>
      <c r="B79" s="283"/>
      <c r="C79" s="283"/>
      <c r="D79" s="284"/>
      <c r="E79" s="287"/>
      <c r="F79" s="166" t="str">
        <f t="shared" ref="F79:F142" si="6">IF(OR($D79="",$T79="",$G79=""),"",IF($AE79&lt;200,$T79*$G79,""))</f>
        <v/>
      </c>
      <c r="G79" s="156" t="str">
        <f>IF($D79="","",VLOOKUP($AE79,Relay_Req!$A$2:$I$16,5))</f>
        <v/>
      </c>
      <c r="H79" s="287"/>
      <c r="I79" s="166" t="str">
        <f t="shared" ref="I79:I142" si="7">IF(OR($D79="",$J79=""),"",IF($AE79&lt;120,"",IF(AND($AE79&gt;=120,$AE79&lt;130),IF($U79="","",$U79*$J79),IF(AND($AE79&gt;=130,$AE79&lt;140),IF($V79="","",$V79*$J79),IF(AND($AE79&gt;=140,$AE79&lt;150),IF($W79="","",$W79*$J79),IF(AND($AE79&gt;=150,$AE79&lt;160),IF($X79="","",$X79*$J79),""))))))</f>
        <v/>
      </c>
      <c r="J79" s="156" t="str">
        <f>IF($D79="","",VLOOKUP($AE79,Relay_Req!$A$2:$I$16,6))</f>
        <v/>
      </c>
      <c r="K79" s="285"/>
      <c r="L79" s="155" t="str">
        <f t="shared" ref="L79:L142" si="8">IF(OR($D79="",$Y79="",$M79=""),"",IF($AE79&lt;160,$Y79*$M79,""))</f>
        <v/>
      </c>
      <c r="M79" s="156" t="str">
        <f>IF($D79="","",VLOOKUP($AE79,Relay_Req!$A$2:$I$16,7))</f>
        <v/>
      </c>
      <c r="N79" s="285"/>
      <c r="O79" s="155" t="str">
        <f t="shared" ref="O79:O142" si="9">IF(OR($D79="",$Z79="",$P79=""),"",IF($AE79&lt;160,$Z79*$P79,""))</f>
        <v/>
      </c>
      <c r="P79" s="156" t="str">
        <f>IF($D79="","",VLOOKUP($AE79,Relay_Req!$A$2:$I$16,8))</f>
        <v/>
      </c>
      <c r="Q79" s="157" t="str">
        <f t="shared" si="5"/>
        <v/>
      </c>
      <c r="R79" s="158" t="str">
        <f>IF(OR($D79="",GlobalParameters!$C$12=""),"",$AA79)</f>
        <v/>
      </c>
      <c r="S79" s="159"/>
      <c r="T79" s="283"/>
      <c r="U79" s="283"/>
      <c r="V79" s="283"/>
      <c r="W79" s="283"/>
      <c r="X79" s="283"/>
      <c r="Y79" s="283"/>
      <c r="Z79" s="283"/>
      <c r="AA79" s="160" t="str">
        <f>IF(OR($D79="",$AB79="",GlobalParameters!$C$12=""),"",IF($AE79&lt;160,$AB79-VLOOKUP($AE79,Relay_Req!$A$2:$I$16,9),""))</f>
        <v/>
      </c>
      <c r="AB79" s="283"/>
      <c r="AC79" s="283"/>
      <c r="AD79" s="159"/>
      <c r="AE79" s="134" t="e">
        <f>100+VLOOKUP($D79,Relay_Req!$N$2:$O$6,2)+VLOOKUP(GlobalParameters!$C$12,Relay_Req!$P$2:$Q$4,2)</f>
        <v>#N/A</v>
      </c>
    </row>
    <row r="80" spans="1:31" x14ac:dyDescent="0.25">
      <c r="A80" s="133"/>
      <c r="B80" s="283"/>
      <c r="C80" s="283"/>
      <c r="D80" s="284"/>
      <c r="E80" s="287"/>
      <c r="F80" s="166" t="str">
        <f t="shared" si="6"/>
        <v/>
      </c>
      <c r="G80" s="156" t="str">
        <f>IF($D80="","",VLOOKUP($AE80,Relay_Req!$A$2:$I$16,5))</f>
        <v/>
      </c>
      <c r="H80" s="287"/>
      <c r="I80" s="166" t="str">
        <f t="shared" si="7"/>
        <v/>
      </c>
      <c r="J80" s="156" t="str">
        <f>IF($D80="","",VLOOKUP($AE80,Relay_Req!$A$2:$I$16,6))</f>
        <v/>
      </c>
      <c r="K80" s="285"/>
      <c r="L80" s="155" t="str">
        <f t="shared" si="8"/>
        <v/>
      </c>
      <c r="M80" s="156" t="str">
        <f>IF($D80="","",VLOOKUP($AE80,Relay_Req!$A$2:$I$16,7))</f>
        <v/>
      </c>
      <c r="N80" s="285"/>
      <c r="O80" s="155" t="str">
        <f t="shared" si="9"/>
        <v/>
      </c>
      <c r="P80" s="156" t="str">
        <f>IF($D80="","",VLOOKUP($AE80,Relay_Req!$A$2:$I$16,8))</f>
        <v/>
      </c>
      <c r="Q80" s="157" t="str">
        <f t="shared" si="5"/>
        <v/>
      </c>
      <c r="R80" s="158" t="str">
        <f>IF(OR($D80="",GlobalParameters!$C$12=""),"",$AA80)</f>
        <v/>
      </c>
      <c r="S80" s="159"/>
      <c r="T80" s="283"/>
      <c r="U80" s="283"/>
      <c r="V80" s="283"/>
      <c r="W80" s="283"/>
      <c r="X80" s="283"/>
      <c r="Y80" s="283"/>
      <c r="Z80" s="283"/>
      <c r="AA80" s="160" t="str">
        <f>IF(OR($D80="",$AB80="",GlobalParameters!$C$12=""),"",IF($AE80&lt;160,$AB80-VLOOKUP($AE80,Relay_Req!$A$2:$I$16,9),""))</f>
        <v/>
      </c>
      <c r="AB80" s="283"/>
      <c r="AC80" s="283"/>
      <c r="AD80" s="159"/>
      <c r="AE80" s="134" t="e">
        <f>100+VLOOKUP($D80,Relay_Req!$N$2:$O$6,2)+VLOOKUP(GlobalParameters!$C$12,Relay_Req!$P$2:$Q$4,2)</f>
        <v>#N/A</v>
      </c>
    </row>
    <row r="81" spans="1:31" x14ac:dyDescent="0.25">
      <c r="A81" s="133"/>
      <c r="B81" s="283"/>
      <c r="C81" s="283"/>
      <c r="D81" s="284"/>
      <c r="E81" s="287"/>
      <c r="F81" s="166" t="str">
        <f t="shared" si="6"/>
        <v/>
      </c>
      <c r="G81" s="156" t="str">
        <f>IF($D81="","",VLOOKUP($AE81,Relay_Req!$A$2:$I$16,5))</f>
        <v/>
      </c>
      <c r="H81" s="287"/>
      <c r="I81" s="166" t="str">
        <f t="shared" si="7"/>
        <v/>
      </c>
      <c r="J81" s="156" t="str">
        <f>IF($D81="","",VLOOKUP($AE81,Relay_Req!$A$2:$I$16,6))</f>
        <v/>
      </c>
      <c r="K81" s="285"/>
      <c r="L81" s="155" t="str">
        <f t="shared" si="8"/>
        <v/>
      </c>
      <c r="M81" s="156" t="str">
        <f>IF($D81="","",VLOOKUP($AE81,Relay_Req!$A$2:$I$16,7))</f>
        <v/>
      </c>
      <c r="N81" s="285"/>
      <c r="O81" s="155" t="str">
        <f t="shared" si="9"/>
        <v/>
      </c>
      <c r="P81" s="156" t="str">
        <f>IF($D81="","",VLOOKUP($AE81,Relay_Req!$A$2:$I$16,8))</f>
        <v/>
      </c>
      <c r="Q81" s="157" t="str">
        <f t="shared" si="5"/>
        <v/>
      </c>
      <c r="R81" s="158" t="str">
        <f>IF(OR($D81="",GlobalParameters!$C$12=""),"",$AA81)</f>
        <v/>
      </c>
      <c r="S81" s="159"/>
      <c r="T81" s="283"/>
      <c r="U81" s="283"/>
      <c r="V81" s="283"/>
      <c r="W81" s="283"/>
      <c r="X81" s="283"/>
      <c r="Y81" s="283"/>
      <c r="Z81" s="283"/>
      <c r="AA81" s="160" t="str">
        <f>IF(OR($D81="",$AB81="",GlobalParameters!$C$12=""),"",IF($AE81&lt;160,$AB81-VLOOKUP($AE81,Relay_Req!$A$2:$I$16,9),""))</f>
        <v/>
      </c>
      <c r="AB81" s="283"/>
      <c r="AC81" s="283"/>
      <c r="AD81" s="159"/>
      <c r="AE81" s="134" t="e">
        <f>100+VLOOKUP($D81,Relay_Req!$N$2:$O$6,2)+VLOOKUP(GlobalParameters!$C$12,Relay_Req!$P$2:$Q$4,2)</f>
        <v>#N/A</v>
      </c>
    </row>
    <row r="82" spans="1:31" x14ac:dyDescent="0.25">
      <c r="A82" s="133"/>
      <c r="B82" s="283"/>
      <c r="C82" s="283"/>
      <c r="D82" s="284"/>
      <c r="E82" s="287"/>
      <c r="F82" s="166" t="str">
        <f t="shared" si="6"/>
        <v/>
      </c>
      <c r="G82" s="156" t="str">
        <f>IF($D82="","",VLOOKUP($AE82,Relay_Req!$A$2:$I$16,5))</f>
        <v/>
      </c>
      <c r="H82" s="287"/>
      <c r="I82" s="166" t="str">
        <f t="shared" si="7"/>
        <v/>
      </c>
      <c r="J82" s="156" t="str">
        <f>IF($D82="","",VLOOKUP($AE82,Relay_Req!$A$2:$I$16,6))</f>
        <v/>
      </c>
      <c r="K82" s="285"/>
      <c r="L82" s="155" t="str">
        <f t="shared" si="8"/>
        <v/>
      </c>
      <c r="M82" s="156" t="str">
        <f>IF($D82="","",VLOOKUP($AE82,Relay_Req!$A$2:$I$16,7))</f>
        <v/>
      </c>
      <c r="N82" s="285"/>
      <c r="O82" s="155" t="str">
        <f t="shared" si="9"/>
        <v/>
      </c>
      <c r="P82" s="156" t="str">
        <f>IF($D82="","",VLOOKUP($AE82,Relay_Req!$A$2:$I$16,8))</f>
        <v/>
      </c>
      <c r="Q82" s="157" t="str">
        <f t="shared" si="5"/>
        <v/>
      </c>
      <c r="R82" s="158" t="str">
        <f>IF(OR($D82="",GlobalParameters!$C$12=""),"",$AA82)</f>
        <v/>
      </c>
      <c r="S82" s="159"/>
      <c r="T82" s="283"/>
      <c r="U82" s="283"/>
      <c r="V82" s="283"/>
      <c r="W82" s="283"/>
      <c r="X82" s="283"/>
      <c r="Y82" s="283"/>
      <c r="Z82" s="283"/>
      <c r="AA82" s="160" t="str">
        <f>IF(OR($D82="",$AB82="",GlobalParameters!$C$12=""),"",IF($AE82&lt;160,$AB82-VLOOKUP($AE82,Relay_Req!$A$2:$I$16,9),""))</f>
        <v/>
      </c>
      <c r="AB82" s="283"/>
      <c r="AC82" s="283"/>
      <c r="AD82" s="159"/>
      <c r="AE82" s="134" t="e">
        <f>100+VLOOKUP($D82,Relay_Req!$N$2:$O$6,2)+VLOOKUP(GlobalParameters!$C$12,Relay_Req!$P$2:$Q$4,2)</f>
        <v>#N/A</v>
      </c>
    </row>
    <row r="83" spans="1:31" x14ac:dyDescent="0.25">
      <c r="A83" s="133"/>
      <c r="B83" s="283"/>
      <c r="C83" s="283"/>
      <c r="D83" s="284"/>
      <c r="E83" s="287"/>
      <c r="F83" s="166" t="str">
        <f t="shared" si="6"/>
        <v/>
      </c>
      <c r="G83" s="156" t="str">
        <f>IF($D83="","",VLOOKUP($AE83,Relay_Req!$A$2:$I$16,5))</f>
        <v/>
      </c>
      <c r="H83" s="287"/>
      <c r="I83" s="166" t="str">
        <f t="shared" si="7"/>
        <v/>
      </c>
      <c r="J83" s="156" t="str">
        <f>IF($D83="","",VLOOKUP($AE83,Relay_Req!$A$2:$I$16,6))</f>
        <v/>
      </c>
      <c r="K83" s="285"/>
      <c r="L83" s="155" t="str">
        <f t="shared" si="8"/>
        <v/>
      </c>
      <c r="M83" s="156" t="str">
        <f>IF($D83="","",VLOOKUP($AE83,Relay_Req!$A$2:$I$16,7))</f>
        <v/>
      </c>
      <c r="N83" s="285"/>
      <c r="O83" s="155" t="str">
        <f t="shared" si="9"/>
        <v/>
      </c>
      <c r="P83" s="156" t="str">
        <f>IF($D83="","",VLOOKUP($AE83,Relay_Req!$A$2:$I$16,8))</f>
        <v/>
      </c>
      <c r="Q83" s="157" t="str">
        <f t="shared" si="5"/>
        <v/>
      </c>
      <c r="R83" s="158" t="str">
        <f>IF(OR($D83="",GlobalParameters!$C$12=""),"",$AA83)</f>
        <v/>
      </c>
      <c r="S83" s="159"/>
      <c r="T83" s="283"/>
      <c r="U83" s="283"/>
      <c r="V83" s="283"/>
      <c r="W83" s="283"/>
      <c r="X83" s="283"/>
      <c r="Y83" s="283"/>
      <c r="Z83" s="283"/>
      <c r="AA83" s="160" t="str">
        <f>IF(OR($D83="",$AB83="",GlobalParameters!$C$12=""),"",IF($AE83&lt;160,$AB83-VLOOKUP($AE83,Relay_Req!$A$2:$I$16,9),""))</f>
        <v/>
      </c>
      <c r="AB83" s="283"/>
      <c r="AC83" s="283"/>
      <c r="AD83" s="159"/>
      <c r="AE83" s="134" t="e">
        <f>100+VLOOKUP($D83,Relay_Req!$N$2:$O$6,2)+VLOOKUP(GlobalParameters!$C$12,Relay_Req!$P$2:$Q$4,2)</f>
        <v>#N/A</v>
      </c>
    </row>
    <row r="84" spans="1:31" x14ac:dyDescent="0.25">
      <c r="A84" s="133"/>
      <c r="B84" s="283"/>
      <c r="C84" s="283"/>
      <c r="D84" s="284"/>
      <c r="E84" s="287"/>
      <c r="F84" s="166" t="str">
        <f t="shared" si="6"/>
        <v/>
      </c>
      <c r="G84" s="156" t="str">
        <f>IF($D84="","",VLOOKUP($AE84,Relay_Req!$A$2:$I$16,5))</f>
        <v/>
      </c>
      <c r="H84" s="287"/>
      <c r="I84" s="166" t="str">
        <f t="shared" si="7"/>
        <v/>
      </c>
      <c r="J84" s="156" t="str">
        <f>IF($D84="","",VLOOKUP($AE84,Relay_Req!$A$2:$I$16,6))</f>
        <v/>
      </c>
      <c r="K84" s="285"/>
      <c r="L84" s="155" t="str">
        <f t="shared" si="8"/>
        <v/>
      </c>
      <c r="M84" s="156" t="str">
        <f>IF($D84="","",VLOOKUP($AE84,Relay_Req!$A$2:$I$16,7))</f>
        <v/>
      </c>
      <c r="N84" s="285"/>
      <c r="O84" s="155" t="str">
        <f t="shared" si="9"/>
        <v/>
      </c>
      <c r="P84" s="156" t="str">
        <f>IF($D84="","",VLOOKUP($AE84,Relay_Req!$A$2:$I$16,8))</f>
        <v/>
      </c>
      <c r="Q84" s="157" t="str">
        <f t="shared" si="5"/>
        <v/>
      </c>
      <c r="R84" s="158" t="str">
        <f>IF(OR($D84="",GlobalParameters!$C$12=""),"",$AA84)</f>
        <v/>
      </c>
      <c r="S84" s="159"/>
      <c r="T84" s="283"/>
      <c r="U84" s="283"/>
      <c r="V84" s="283"/>
      <c r="W84" s="283"/>
      <c r="X84" s="283"/>
      <c r="Y84" s="283"/>
      <c r="Z84" s="283"/>
      <c r="AA84" s="160" t="str">
        <f>IF(OR($D84="",$AB84="",GlobalParameters!$C$12=""),"",IF($AE84&lt;160,$AB84-VLOOKUP($AE84,Relay_Req!$A$2:$I$16,9),""))</f>
        <v/>
      </c>
      <c r="AB84" s="283"/>
      <c r="AC84" s="283"/>
      <c r="AD84" s="159"/>
      <c r="AE84" s="134" t="e">
        <f>100+VLOOKUP($D84,Relay_Req!$N$2:$O$6,2)+VLOOKUP(GlobalParameters!$C$12,Relay_Req!$P$2:$Q$4,2)</f>
        <v>#N/A</v>
      </c>
    </row>
    <row r="85" spans="1:31" x14ac:dyDescent="0.25">
      <c r="A85" s="133"/>
      <c r="B85" s="283"/>
      <c r="C85" s="283"/>
      <c r="D85" s="284"/>
      <c r="E85" s="287"/>
      <c r="F85" s="166" t="str">
        <f t="shared" si="6"/>
        <v/>
      </c>
      <c r="G85" s="156" t="str">
        <f>IF($D85="","",VLOOKUP($AE85,Relay_Req!$A$2:$I$16,5))</f>
        <v/>
      </c>
      <c r="H85" s="287"/>
      <c r="I85" s="166" t="str">
        <f t="shared" si="7"/>
        <v/>
      </c>
      <c r="J85" s="156" t="str">
        <f>IF($D85="","",VLOOKUP($AE85,Relay_Req!$A$2:$I$16,6))</f>
        <v/>
      </c>
      <c r="K85" s="285"/>
      <c r="L85" s="155" t="str">
        <f t="shared" si="8"/>
        <v/>
      </c>
      <c r="M85" s="156" t="str">
        <f>IF($D85="","",VLOOKUP($AE85,Relay_Req!$A$2:$I$16,7))</f>
        <v/>
      </c>
      <c r="N85" s="285"/>
      <c r="O85" s="155" t="str">
        <f t="shared" si="9"/>
        <v/>
      </c>
      <c r="P85" s="156" t="str">
        <f>IF($D85="","",VLOOKUP($AE85,Relay_Req!$A$2:$I$16,8))</f>
        <v/>
      </c>
      <c r="Q85" s="157" t="str">
        <f t="shared" si="5"/>
        <v/>
      </c>
      <c r="R85" s="158" t="str">
        <f>IF(OR($D85="",GlobalParameters!$C$12=""),"",$AA85)</f>
        <v/>
      </c>
      <c r="S85" s="159"/>
      <c r="T85" s="283"/>
      <c r="U85" s="283"/>
      <c r="V85" s="283"/>
      <c r="W85" s="283"/>
      <c r="X85" s="283"/>
      <c r="Y85" s="283"/>
      <c r="Z85" s="283"/>
      <c r="AA85" s="160" t="str">
        <f>IF(OR($D85="",$AB85="",GlobalParameters!$C$12=""),"",IF($AE85&lt;160,$AB85-VLOOKUP($AE85,Relay_Req!$A$2:$I$16,9),""))</f>
        <v/>
      </c>
      <c r="AB85" s="283"/>
      <c r="AC85" s="283"/>
      <c r="AD85" s="159"/>
      <c r="AE85" s="134" t="e">
        <f>100+VLOOKUP($D85,Relay_Req!$N$2:$O$6,2)+VLOOKUP(GlobalParameters!$C$12,Relay_Req!$P$2:$Q$4,2)</f>
        <v>#N/A</v>
      </c>
    </row>
    <row r="86" spans="1:31" x14ac:dyDescent="0.25">
      <c r="A86" s="133"/>
      <c r="B86" s="283"/>
      <c r="C86" s="283"/>
      <c r="D86" s="284"/>
      <c r="E86" s="287"/>
      <c r="F86" s="166" t="str">
        <f t="shared" si="6"/>
        <v/>
      </c>
      <c r="G86" s="156" t="str">
        <f>IF($D86="","",VLOOKUP($AE86,Relay_Req!$A$2:$I$16,5))</f>
        <v/>
      </c>
      <c r="H86" s="287"/>
      <c r="I86" s="166" t="str">
        <f t="shared" si="7"/>
        <v/>
      </c>
      <c r="J86" s="156" t="str">
        <f>IF($D86="","",VLOOKUP($AE86,Relay_Req!$A$2:$I$16,6))</f>
        <v/>
      </c>
      <c r="K86" s="285"/>
      <c r="L86" s="155" t="str">
        <f t="shared" si="8"/>
        <v/>
      </c>
      <c r="M86" s="156" t="str">
        <f>IF($D86="","",VLOOKUP($AE86,Relay_Req!$A$2:$I$16,7))</f>
        <v/>
      </c>
      <c r="N86" s="285"/>
      <c r="O86" s="155" t="str">
        <f t="shared" si="9"/>
        <v/>
      </c>
      <c r="P86" s="156" t="str">
        <f>IF($D86="","",VLOOKUP($AE86,Relay_Req!$A$2:$I$16,8))</f>
        <v/>
      </c>
      <c r="Q86" s="157" t="str">
        <f t="shared" si="5"/>
        <v/>
      </c>
      <c r="R86" s="158" t="str">
        <f>IF(OR($D86="",GlobalParameters!$C$12=""),"",$AA86)</f>
        <v/>
      </c>
      <c r="S86" s="159"/>
      <c r="T86" s="283"/>
      <c r="U86" s="283"/>
      <c r="V86" s="283"/>
      <c r="W86" s="283"/>
      <c r="X86" s="283"/>
      <c r="Y86" s="283"/>
      <c r="Z86" s="283"/>
      <c r="AA86" s="160" t="str">
        <f>IF(OR($D86="",$AB86="",GlobalParameters!$C$12=""),"",IF($AE86&lt;160,$AB86-VLOOKUP($AE86,Relay_Req!$A$2:$I$16,9),""))</f>
        <v/>
      </c>
      <c r="AB86" s="283"/>
      <c r="AC86" s="283"/>
      <c r="AD86" s="159"/>
      <c r="AE86" s="134" t="e">
        <f>100+VLOOKUP($D86,Relay_Req!$N$2:$O$6,2)+VLOOKUP(GlobalParameters!$C$12,Relay_Req!$P$2:$Q$4,2)</f>
        <v>#N/A</v>
      </c>
    </row>
    <row r="87" spans="1:31" x14ac:dyDescent="0.25">
      <c r="A87" s="133"/>
      <c r="B87" s="283"/>
      <c r="C87" s="283"/>
      <c r="D87" s="284"/>
      <c r="E87" s="287"/>
      <c r="F87" s="166" t="str">
        <f t="shared" si="6"/>
        <v/>
      </c>
      <c r="G87" s="156" t="str">
        <f>IF($D87="","",VLOOKUP($AE87,Relay_Req!$A$2:$I$16,5))</f>
        <v/>
      </c>
      <c r="H87" s="287"/>
      <c r="I87" s="166" t="str">
        <f t="shared" si="7"/>
        <v/>
      </c>
      <c r="J87" s="156" t="str">
        <f>IF($D87="","",VLOOKUP($AE87,Relay_Req!$A$2:$I$16,6))</f>
        <v/>
      </c>
      <c r="K87" s="285"/>
      <c r="L87" s="155" t="str">
        <f t="shared" si="8"/>
        <v/>
      </c>
      <c r="M87" s="156" t="str">
        <f>IF($D87="","",VLOOKUP($AE87,Relay_Req!$A$2:$I$16,7))</f>
        <v/>
      </c>
      <c r="N87" s="285"/>
      <c r="O87" s="155" t="str">
        <f t="shared" si="9"/>
        <v/>
      </c>
      <c r="P87" s="156" t="str">
        <f>IF($D87="","",VLOOKUP($AE87,Relay_Req!$A$2:$I$16,8))</f>
        <v/>
      </c>
      <c r="Q87" s="157" t="str">
        <f t="shared" si="5"/>
        <v/>
      </c>
      <c r="R87" s="158" t="str">
        <f>IF(OR($D87="",GlobalParameters!$C$12=""),"",$AA87)</f>
        <v/>
      </c>
      <c r="S87" s="159"/>
      <c r="T87" s="283"/>
      <c r="U87" s="283"/>
      <c r="V87" s="283"/>
      <c r="W87" s="283"/>
      <c r="X87" s="283"/>
      <c r="Y87" s="283"/>
      <c r="Z87" s="283"/>
      <c r="AA87" s="160" t="str">
        <f>IF(OR($D87="",$AB87="",GlobalParameters!$C$12=""),"",IF($AE87&lt;160,$AB87-VLOOKUP($AE87,Relay_Req!$A$2:$I$16,9),""))</f>
        <v/>
      </c>
      <c r="AB87" s="283"/>
      <c r="AC87" s="283"/>
      <c r="AD87" s="159"/>
      <c r="AE87" s="134" t="e">
        <f>100+VLOOKUP($D87,Relay_Req!$N$2:$O$6,2)+VLOOKUP(GlobalParameters!$C$12,Relay_Req!$P$2:$Q$4,2)</f>
        <v>#N/A</v>
      </c>
    </row>
    <row r="88" spans="1:31" x14ac:dyDescent="0.25">
      <c r="A88" s="133"/>
      <c r="B88" s="283"/>
      <c r="C88" s="283"/>
      <c r="D88" s="284"/>
      <c r="E88" s="287"/>
      <c r="F88" s="166" t="str">
        <f t="shared" si="6"/>
        <v/>
      </c>
      <c r="G88" s="156" t="str">
        <f>IF($D88="","",VLOOKUP($AE88,Relay_Req!$A$2:$I$16,5))</f>
        <v/>
      </c>
      <c r="H88" s="287"/>
      <c r="I88" s="166" t="str">
        <f t="shared" si="7"/>
        <v/>
      </c>
      <c r="J88" s="156" t="str">
        <f>IF($D88="","",VLOOKUP($AE88,Relay_Req!$A$2:$I$16,6))</f>
        <v/>
      </c>
      <c r="K88" s="285"/>
      <c r="L88" s="155" t="str">
        <f t="shared" si="8"/>
        <v/>
      </c>
      <c r="M88" s="156" t="str">
        <f>IF($D88="","",VLOOKUP($AE88,Relay_Req!$A$2:$I$16,7))</f>
        <v/>
      </c>
      <c r="N88" s="285"/>
      <c r="O88" s="155" t="str">
        <f t="shared" si="9"/>
        <v/>
      </c>
      <c r="P88" s="156" t="str">
        <f>IF($D88="","",VLOOKUP($AE88,Relay_Req!$A$2:$I$16,8))</f>
        <v/>
      </c>
      <c r="Q88" s="157" t="str">
        <f t="shared" si="5"/>
        <v/>
      </c>
      <c r="R88" s="158" t="str">
        <f>IF(OR($D88="",GlobalParameters!$C$12=""),"",$AA88)</f>
        <v/>
      </c>
      <c r="S88" s="159"/>
      <c r="T88" s="283"/>
      <c r="U88" s="283"/>
      <c r="V88" s="283"/>
      <c r="W88" s="283"/>
      <c r="X88" s="283"/>
      <c r="Y88" s="283"/>
      <c r="Z88" s="283"/>
      <c r="AA88" s="160" t="str">
        <f>IF(OR($D88="",$AB88="",GlobalParameters!$C$12=""),"",IF($AE88&lt;160,$AB88-VLOOKUP($AE88,Relay_Req!$A$2:$I$16,9),""))</f>
        <v/>
      </c>
      <c r="AB88" s="283"/>
      <c r="AC88" s="283"/>
      <c r="AD88" s="159"/>
      <c r="AE88" s="134" t="e">
        <f>100+VLOOKUP($D88,Relay_Req!$N$2:$O$6,2)+VLOOKUP(GlobalParameters!$C$12,Relay_Req!$P$2:$Q$4,2)</f>
        <v>#N/A</v>
      </c>
    </row>
    <row r="89" spans="1:31" x14ac:dyDescent="0.25">
      <c r="A89" s="133"/>
      <c r="B89" s="283"/>
      <c r="C89" s="283"/>
      <c r="D89" s="284"/>
      <c r="E89" s="287"/>
      <c r="F89" s="166" t="str">
        <f t="shared" si="6"/>
        <v/>
      </c>
      <c r="G89" s="156" t="str">
        <f>IF($D89="","",VLOOKUP($AE89,Relay_Req!$A$2:$I$16,5))</f>
        <v/>
      </c>
      <c r="H89" s="287"/>
      <c r="I89" s="166" t="str">
        <f t="shared" si="7"/>
        <v/>
      </c>
      <c r="J89" s="156" t="str">
        <f>IF($D89="","",VLOOKUP($AE89,Relay_Req!$A$2:$I$16,6))</f>
        <v/>
      </c>
      <c r="K89" s="285"/>
      <c r="L89" s="155" t="str">
        <f t="shared" si="8"/>
        <v/>
      </c>
      <c r="M89" s="156" t="str">
        <f>IF($D89="","",VLOOKUP($AE89,Relay_Req!$A$2:$I$16,7))</f>
        <v/>
      </c>
      <c r="N89" s="285"/>
      <c r="O89" s="155" t="str">
        <f t="shared" si="9"/>
        <v/>
      </c>
      <c r="P89" s="156" t="str">
        <f>IF($D89="","",VLOOKUP($AE89,Relay_Req!$A$2:$I$16,8))</f>
        <v/>
      </c>
      <c r="Q89" s="157" t="str">
        <f t="shared" si="5"/>
        <v/>
      </c>
      <c r="R89" s="158" t="str">
        <f>IF(OR($D89="",GlobalParameters!$C$12=""),"",$AA89)</f>
        <v/>
      </c>
      <c r="S89" s="159"/>
      <c r="T89" s="283"/>
      <c r="U89" s="283"/>
      <c r="V89" s="283"/>
      <c r="W89" s="283"/>
      <c r="X89" s="283"/>
      <c r="Y89" s="283"/>
      <c r="Z89" s="283"/>
      <c r="AA89" s="160" t="str">
        <f>IF(OR($D89="",$AB89="",GlobalParameters!$C$12=""),"",IF($AE89&lt;160,$AB89-VLOOKUP($AE89,Relay_Req!$A$2:$I$16,9),""))</f>
        <v/>
      </c>
      <c r="AB89" s="283"/>
      <c r="AC89" s="283"/>
      <c r="AD89" s="159"/>
      <c r="AE89" s="134" t="e">
        <f>100+VLOOKUP($D89,Relay_Req!$N$2:$O$6,2)+VLOOKUP(GlobalParameters!$C$12,Relay_Req!$P$2:$Q$4,2)</f>
        <v>#N/A</v>
      </c>
    </row>
    <row r="90" spans="1:31" x14ac:dyDescent="0.25">
      <c r="A90" s="133"/>
      <c r="B90" s="283"/>
      <c r="C90" s="283"/>
      <c r="D90" s="284"/>
      <c r="E90" s="287"/>
      <c r="F90" s="166" t="str">
        <f t="shared" si="6"/>
        <v/>
      </c>
      <c r="G90" s="156" t="str">
        <f>IF($D90="","",VLOOKUP($AE90,Relay_Req!$A$2:$I$16,5))</f>
        <v/>
      </c>
      <c r="H90" s="287"/>
      <c r="I90" s="166" t="str">
        <f t="shared" si="7"/>
        <v/>
      </c>
      <c r="J90" s="156" t="str">
        <f>IF($D90="","",VLOOKUP($AE90,Relay_Req!$A$2:$I$16,6))</f>
        <v/>
      </c>
      <c r="K90" s="285"/>
      <c r="L90" s="155" t="str">
        <f t="shared" si="8"/>
        <v/>
      </c>
      <c r="M90" s="156" t="str">
        <f>IF($D90="","",VLOOKUP($AE90,Relay_Req!$A$2:$I$16,7))</f>
        <v/>
      </c>
      <c r="N90" s="285"/>
      <c r="O90" s="155" t="str">
        <f t="shared" si="9"/>
        <v/>
      </c>
      <c r="P90" s="156" t="str">
        <f>IF($D90="","",VLOOKUP($AE90,Relay_Req!$A$2:$I$16,8))</f>
        <v/>
      </c>
      <c r="Q90" s="157" t="str">
        <f t="shared" si="5"/>
        <v/>
      </c>
      <c r="R90" s="158" t="str">
        <f>IF(OR($D90="",GlobalParameters!$C$12=""),"",$AA90)</f>
        <v/>
      </c>
      <c r="S90" s="159"/>
      <c r="T90" s="283"/>
      <c r="U90" s="283"/>
      <c r="V90" s="283"/>
      <c r="W90" s="283"/>
      <c r="X90" s="283"/>
      <c r="Y90" s="283"/>
      <c r="Z90" s="283"/>
      <c r="AA90" s="160" t="str">
        <f>IF(OR($D90="",$AB90="",GlobalParameters!$C$12=""),"",IF($AE90&lt;160,$AB90-VLOOKUP($AE90,Relay_Req!$A$2:$I$16,9),""))</f>
        <v/>
      </c>
      <c r="AB90" s="283"/>
      <c r="AC90" s="283"/>
      <c r="AD90" s="159"/>
      <c r="AE90" s="134" t="e">
        <f>100+VLOOKUP($D90,Relay_Req!$N$2:$O$6,2)+VLOOKUP(GlobalParameters!$C$12,Relay_Req!$P$2:$Q$4,2)</f>
        <v>#N/A</v>
      </c>
    </row>
    <row r="91" spans="1:31" x14ac:dyDescent="0.25">
      <c r="A91" s="133"/>
      <c r="B91" s="283"/>
      <c r="C91" s="283"/>
      <c r="D91" s="284"/>
      <c r="E91" s="287"/>
      <c r="F91" s="166" t="str">
        <f t="shared" si="6"/>
        <v/>
      </c>
      <c r="G91" s="156" t="str">
        <f>IF($D91="","",VLOOKUP($AE91,Relay_Req!$A$2:$I$16,5))</f>
        <v/>
      </c>
      <c r="H91" s="287"/>
      <c r="I91" s="166" t="str">
        <f t="shared" si="7"/>
        <v/>
      </c>
      <c r="J91" s="156" t="str">
        <f>IF($D91="","",VLOOKUP($AE91,Relay_Req!$A$2:$I$16,6))</f>
        <v/>
      </c>
      <c r="K91" s="285"/>
      <c r="L91" s="155" t="str">
        <f t="shared" si="8"/>
        <v/>
      </c>
      <c r="M91" s="156" t="str">
        <f>IF($D91="","",VLOOKUP($AE91,Relay_Req!$A$2:$I$16,7))</f>
        <v/>
      </c>
      <c r="N91" s="285"/>
      <c r="O91" s="155" t="str">
        <f t="shared" si="9"/>
        <v/>
      </c>
      <c r="P91" s="156" t="str">
        <f>IF($D91="","",VLOOKUP($AE91,Relay_Req!$A$2:$I$16,8))</f>
        <v/>
      </c>
      <c r="Q91" s="157" t="str">
        <f t="shared" si="5"/>
        <v/>
      </c>
      <c r="R91" s="158" t="str">
        <f>IF(OR($D91="",GlobalParameters!$C$12=""),"",$AA91)</f>
        <v/>
      </c>
      <c r="S91" s="159"/>
      <c r="T91" s="283"/>
      <c r="U91" s="283"/>
      <c r="V91" s="283"/>
      <c r="W91" s="283"/>
      <c r="X91" s="283"/>
      <c r="Y91" s="283"/>
      <c r="Z91" s="283"/>
      <c r="AA91" s="160" t="str">
        <f>IF(OR($D91="",$AB91="",GlobalParameters!$C$12=""),"",IF($AE91&lt;160,$AB91-VLOOKUP($AE91,Relay_Req!$A$2:$I$16,9),""))</f>
        <v/>
      </c>
      <c r="AB91" s="283"/>
      <c r="AC91" s="283"/>
      <c r="AD91" s="159"/>
      <c r="AE91" s="134" t="e">
        <f>100+VLOOKUP($D91,Relay_Req!$N$2:$O$6,2)+VLOOKUP(GlobalParameters!$C$12,Relay_Req!$P$2:$Q$4,2)</f>
        <v>#N/A</v>
      </c>
    </row>
    <row r="92" spans="1:31" x14ac:dyDescent="0.25">
      <c r="A92" s="133"/>
      <c r="B92" s="283"/>
      <c r="C92" s="283"/>
      <c r="D92" s="284"/>
      <c r="E92" s="287"/>
      <c r="F92" s="166" t="str">
        <f t="shared" si="6"/>
        <v/>
      </c>
      <c r="G92" s="156" t="str">
        <f>IF($D92="","",VLOOKUP($AE92,Relay_Req!$A$2:$I$16,5))</f>
        <v/>
      </c>
      <c r="H92" s="287"/>
      <c r="I92" s="166" t="str">
        <f t="shared" si="7"/>
        <v/>
      </c>
      <c r="J92" s="156" t="str">
        <f>IF($D92="","",VLOOKUP($AE92,Relay_Req!$A$2:$I$16,6))</f>
        <v/>
      </c>
      <c r="K92" s="285"/>
      <c r="L92" s="155" t="str">
        <f t="shared" si="8"/>
        <v/>
      </c>
      <c r="M92" s="156" t="str">
        <f>IF($D92="","",VLOOKUP($AE92,Relay_Req!$A$2:$I$16,7))</f>
        <v/>
      </c>
      <c r="N92" s="285"/>
      <c r="O92" s="155" t="str">
        <f t="shared" si="9"/>
        <v/>
      </c>
      <c r="P92" s="156" t="str">
        <f>IF($D92="","",VLOOKUP($AE92,Relay_Req!$A$2:$I$16,8))</f>
        <v/>
      </c>
      <c r="Q92" s="157" t="str">
        <f t="shared" si="5"/>
        <v/>
      </c>
      <c r="R92" s="158" t="str">
        <f>IF(OR($D92="",GlobalParameters!$C$12=""),"",$AA92)</f>
        <v/>
      </c>
      <c r="S92" s="159"/>
      <c r="T92" s="283"/>
      <c r="U92" s="283"/>
      <c r="V92" s="283"/>
      <c r="W92" s="283"/>
      <c r="X92" s="283"/>
      <c r="Y92" s="283"/>
      <c r="Z92" s="283"/>
      <c r="AA92" s="160" t="str">
        <f>IF(OR($D92="",$AB92="",GlobalParameters!$C$12=""),"",IF($AE92&lt;160,$AB92-VLOOKUP($AE92,Relay_Req!$A$2:$I$16,9),""))</f>
        <v/>
      </c>
      <c r="AB92" s="283"/>
      <c r="AC92" s="283"/>
      <c r="AD92" s="159"/>
      <c r="AE92" s="134" t="e">
        <f>100+VLOOKUP($D92,Relay_Req!$N$2:$O$6,2)+VLOOKUP(GlobalParameters!$C$12,Relay_Req!$P$2:$Q$4,2)</f>
        <v>#N/A</v>
      </c>
    </row>
    <row r="93" spans="1:31" x14ac:dyDescent="0.25">
      <c r="A93" s="133"/>
      <c r="B93" s="283"/>
      <c r="C93" s="283"/>
      <c r="D93" s="284"/>
      <c r="E93" s="287"/>
      <c r="F93" s="166" t="str">
        <f t="shared" si="6"/>
        <v/>
      </c>
      <c r="G93" s="156" t="str">
        <f>IF($D93="","",VLOOKUP($AE93,Relay_Req!$A$2:$I$16,5))</f>
        <v/>
      </c>
      <c r="H93" s="287"/>
      <c r="I93" s="166" t="str">
        <f t="shared" si="7"/>
        <v/>
      </c>
      <c r="J93" s="156" t="str">
        <f>IF($D93="","",VLOOKUP($AE93,Relay_Req!$A$2:$I$16,6))</f>
        <v/>
      </c>
      <c r="K93" s="285"/>
      <c r="L93" s="155" t="str">
        <f t="shared" si="8"/>
        <v/>
      </c>
      <c r="M93" s="156" t="str">
        <f>IF($D93="","",VLOOKUP($AE93,Relay_Req!$A$2:$I$16,7))</f>
        <v/>
      </c>
      <c r="N93" s="285"/>
      <c r="O93" s="155" t="str">
        <f t="shared" si="9"/>
        <v/>
      </c>
      <c r="P93" s="156" t="str">
        <f>IF($D93="","",VLOOKUP($AE93,Relay_Req!$A$2:$I$16,8))</f>
        <v/>
      </c>
      <c r="Q93" s="157" t="str">
        <f t="shared" si="5"/>
        <v/>
      </c>
      <c r="R93" s="158" t="str">
        <f>IF(OR($D93="",GlobalParameters!$C$12=""),"",$AA93)</f>
        <v/>
      </c>
      <c r="S93" s="159"/>
      <c r="T93" s="283"/>
      <c r="U93" s="283"/>
      <c r="V93" s="283"/>
      <c r="W93" s="283"/>
      <c r="X93" s="283"/>
      <c r="Y93" s="283"/>
      <c r="Z93" s="283"/>
      <c r="AA93" s="160" t="str">
        <f>IF(OR($D93="",$AB93="",GlobalParameters!$C$12=""),"",IF($AE93&lt;160,$AB93-VLOOKUP($AE93,Relay_Req!$A$2:$I$16,9),""))</f>
        <v/>
      </c>
      <c r="AB93" s="283"/>
      <c r="AC93" s="283"/>
      <c r="AD93" s="159"/>
      <c r="AE93" s="134" t="e">
        <f>100+VLOOKUP($D93,Relay_Req!$N$2:$O$6,2)+VLOOKUP(GlobalParameters!$C$12,Relay_Req!$P$2:$Q$4,2)</f>
        <v>#N/A</v>
      </c>
    </row>
    <row r="94" spans="1:31" x14ac:dyDescent="0.25">
      <c r="A94" s="133"/>
      <c r="B94" s="283"/>
      <c r="C94" s="283"/>
      <c r="D94" s="284"/>
      <c r="E94" s="287"/>
      <c r="F94" s="166" t="str">
        <f t="shared" si="6"/>
        <v/>
      </c>
      <c r="G94" s="156" t="str">
        <f>IF($D94="","",VLOOKUP($AE94,Relay_Req!$A$2:$I$16,5))</f>
        <v/>
      </c>
      <c r="H94" s="287"/>
      <c r="I94" s="166" t="str">
        <f t="shared" si="7"/>
        <v/>
      </c>
      <c r="J94" s="156" t="str">
        <f>IF($D94="","",VLOOKUP($AE94,Relay_Req!$A$2:$I$16,6))</f>
        <v/>
      </c>
      <c r="K94" s="285"/>
      <c r="L94" s="155" t="str">
        <f t="shared" si="8"/>
        <v/>
      </c>
      <c r="M94" s="156" t="str">
        <f>IF($D94="","",VLOOKUP($AE94,Relay_Req!$A$2:$I$16,7))</f>
        <v/>
      </c>
      <c r="N94" s="285"/>
      <c r="O94" s="155" t="str">
        <f t="shared" si="9"/>
        <v/>
      </c>
      <c r="P94" s="156" t="str">
        <f>IF($D94="","",VLOOKUP($AE94,Relay_Req!$A$2:$I$16,8))</f>
        <v/>
      </c>
      <c r="Q94" s="157" t="str">
        <f t="shared" si="5"/>
        <v/>
      </c>
      <c r="R94" s="158" t="str">
        <f>IF(OR($D94="",GlobalParameters!$C$12=""),"",$AA94)</f>
        <v/>
      </c>
      <c r="S94" s="159"/>
      <c r="T94" s="283"/>
      <c r="U94" s="283"/>
      <c r="V94" s="283"/>
      <c r="W94" s="283"/>
      <c r="X94" s="283"/>
      <c r="Y94" s="283"/>
      <c r="Z94" s="283"/>
      <c r="AA94" s="160" t="str">
        <f>IF(OR($D94="",$AB94="",GlobalParameters!$C$12=""),"",IF($AE94&lt;160,$AB94-VLOOKUP($AE94,Relay_Req!$A$2:$I$16,9),""))</f>
        <v/>
      </c>
      <c r="AB94" s="283"/>
      <c r="AC94" s="283"/>
      <c r="AD94" s="159"/>
      <c r="AE94" s="134" t="e">
        <f>100+VLOOKUP($D94,Relay_Req!$N$2:$O$6,2)+VLOOKUP(GlobalParameters!$C$12,Relay_Req!$P$2:$Q$4,2)</f>
        <v>#N/A</v>
      </c>
    </row>
    <row r="95" spans="1:31" x14ac:dyDescent="0.25">
      <c r="A95" s="133"/>
      <c r="B95" s="283"/>
      <c r="C95" s="283"/>
      <c r="D95" s="284"/>
      <c r="E95" s="287"/>
      <c r="F95" s="166" t="str">
        <f t="shared" si="6"/>
        <v/>
      </c>
      <c r="G95" s="156" t="str">
        <f>IF($D95="","",VLOOKUP($AE95,Relay_Req!$A$2:$I$16,5))</f>
        <v/>
      </c>
      <c r="H95" s="287"/>
      <c r="I95" s="166" t="str">
        <f t="shared" si="7"/>
        <v/>
      </c>
      <c r="J95" s="156" t="str">
        <f>IF($D95="","",VLOOKUP($AE95,Relay_Req!$A$2:$I$16,6))</f>
        <v/>
      </c>
      <c r="K95" s="285"/>
      <c r="L95" s="155" t="str">
        <f t="shared" si="8"/>
        <v/>
      </c>
      <c r="M95" s="156" t="str">
        <f>IF($D95="","",VLOOKUP($AE95,Relay_Req!$A$2:$I$16,7))</f>
        <v/>
      </c>
      <c r="N95" s="285"/>
      <c r="O95" s="155" t="str">
        <f t="shared" si="9"/>
        <v/>
      </c>
      <c r="P95" s="156" t="str">
        <f>IF($D95="","",VLOOKUP($AE95,Relay_Req!$A$2:$I$16,8))</f>
        <v/>
      </c>
      <c r="Q95" s="157" t="str">
        <f t="shared" ref="Q95:Q158" si="10">IF($D95="","",$J$6+AC95)</f>
        <v/>
      </c>
      <c r="R95" s="158" t="str">
        <f>IF(OR($D95="",GlobalParameters!$C$12=""),"",$AA95)</f>
        <v/>
      </c>
      <c r="S95" s="159"/>
      <c r="T95" s="283"/>
      <c r="U95" s="283"/>
      <c r="V95" s="283"/>
      <c r="W95" s="283"/>
      <c r="X95" s="283"/>
      <c r="Y95" s="283"/>
      <c r="Z95" s="283"/>
      <c r="AA95" s="160" t="str">
        <f>IF(OR($D95="",$AB95="",GlobalParameters!$C$12=""),"",IF($AE95&lt;160,$AB95-VLOOKUP($AE95,Relay_Req!$A$2:$I$16,9),""))</f>
        <v/>
      </c>
      <c r="AB95" s="283"/>
      <c r="AC95" s="283"/>
      <c r="AD95" s="159"/>
      <c r="AE95" s="134" t="e">
        <f>100+VLOOKUP($D95,Relay_Req!$N$2:$O$6,2)+VLOOKUP(GlobalParameters!$C$12,Relay_Req!$P$2:$Q$4,2)</f>
        <v>#N/A</v>
      </c>
    </row>
    <row r="96" spans="1:31" x14ac:dyDescent="0.25">
      <c r="A96" s="133"/>
      <c r="B96" s="283"/>
      <c r="C96" s="283"/>
      <c r="D96" s="284"/>
      <c r="E96" s="287"/>
      <c r="F96" s="166" t="str">
        <f t="shared" si="6"/>
        <v/>
      </c>
      <c r="G96" s="156" t="str">
        <f>IF($D96="","",VLOOKUP($AE96,Relay_Req!$A$2:$I$16,5))</f>
        <v/>
      </c>
      <c r="H96" s="287"/>
      <c r="I96" s="166" t="str">
        <f t="shared" si="7"/>
        <v/>
      </c>
      <c r="J96" s="156" t="str">
        <f>IF($D96="","",VLOOKUP($AE96,Relay_Req!$A$2:$I$16,6))</f>
        <v/>
      </c>
      <c r="K96" s="285"/>
      <c r="L96" s="155" t="str">
        <f t="shared" si="8"/>
        <v/>
      </c>
      <c r="M96" s="156" t="str">
        <f>IF($D96="","",VLOOKUP($AE96,Relay_Req!$A$2:$I$16,7))</f>
        <v/>
      </c>
      <c r="N96" s="285"/>
      <c r="O96" s="155" t="str">
        <f t="shared" si="9"/>
        <v/>
      </c>
      <c r="P96" s="156" t="str">
        <f>IF($D96="","",VLOOKUP($AE96,Relay_Req!$A$2:$I$16,8))</f>
        <v/>
      </c>
      <c r="Q96" s="157" t="str">
        <f t="shared" si="10"/>
        <v/>
      </c>
      <c r="R96" s="158" t="str">
        <f>IF(OR($D96="",GlobalParameters!$C$12=""),"",$AA96)</f>
        <v/>
      </c>
      <c r="S96" s="159"/>
      <c r="T96" s="283"/>
      <c r="U96" s="283"/>
      <c r="V96" s="283"/>
      <c r="W96" s="283"/>
      <c r="X96" s="283"/>
      <c r="Y96" s="283"/>
      <c r="Z96" s="283"/>
      <c r="AA96" s="160" t="str">
        <f>IF(OR($D96="",$AB96="",GlobalParameters!$C$12=""),"",IF($AE96&lt;160,$AB96-VLOOKUP($AE96,Relay_Req!$A$2:$I$16,9),""))</f>
        <v/>
      </c>
      <c r="AB96" s="283"/>
      <c r="AC96" s="283"/>
      <c r="AD96" s="159"/>
      <c r="AE96" s="134" t="e">
        <f>100+VLOOKUP($D96,Relay_Req!$N$2:$O$6,2)+VLOOKUP(GlobalParameters!$C$12,Relay_Req!$P$2:$Q$4,2)</f>
        <v>#N/A</v>
      </c>
    </row>
    <row r="97" spans="1:31" x14ac:dyDescent="0.25">
      <c r="A97" s="133"/>
      <c r="B97" s="283"/>
      <c r="C97" s="283"/>
      <c r="D97" s="284"/>
      <c r="E97" s="287"/>
      <c r="F97" s="166" t="str">
        <f t="shared" si="6"/>
        <v/>
      </c>
      <c r="G97" s="156" t="str">
        <f>IF($D97="","",VLOOKUP($AE97,Relay_Req!$A$2:$I$16,5))</f>
        <v/>
      </c>
      <c r="H97" s="287"/>
      <c r="I97" s="166" t="str">
        <f t="shared" si="7"/>
        <v/>
      </c>
      <c r="J97" s="156" t="str">
        <f>IF($D97="","",VLOOKUP($AE97,Relay_Req!$A$2:$I$16,6))</f>
        <v/>
      </c>
      <c r="K97" s="285"/>
      <c r="L97" s="155" t="str">
        <f t="shared" si="8"/>
        <v/>
      </c>
      <c r="M97" s="156" t="str">
        <f>IF($D97="","",VLOOKUP($AE97,Relay_Req!$A$2:$I$16,7))</f>
        <v/>
      </c>
      <c r="N97" s="285"/>
      <c r="O97" s="155" t="str">
        <f t="shared" si="9"/>
        <v/>
      </c>
      <c r="P97" s="156" t="str">
        <f>IF($D97="","",VLOOKUP($AE97,Relay_Req!$A$2:$I$16,8))</f>
        <v/>
      </c>
      <c r="Q97" s="157" t="str">
        <f t="shared" si="10"/>
        <v/>
      </c>
      <c r="R97" s="158" t="str">
        <f>IF(OR($D97="",GlobalParameters!$C$12=""),"",$AA97)</f>
        <v/>
      </c>
      <c r="S97" s="159"/>
      <c r="T97" s="283"/>
      <c r="U97" s="283"/>
      <c r="V97" s="283"/>
      <c r="W97" s="283"/>
      <c r="X97" s="283"/>
      <c r="Y97" s="283"/>
      <c r="Z97" s="283"/>
      <c r="AA97" s="160" t="str">
        <f>IF(OR($D97="",$AB97="",GlobalParameters!$C$12=""),"",IF($AE97&lt;160,$AB97-VLOOKUP($AE97,Relay_Req!$A$2:$I$16,9),""))</f>
        <v/>
      </c>
      <c r="AB97" s="283"/>
      <c r="AC97" s="283"/>
      <c r="AD97" s="159"/>
      <c r="AE97" s="134" t="e">
        <f>100+VLOOKUP($D97,Relay_Req!$N$2:$O$6,2)+VLOOKUP(GlobalParameters!$C$12,Relay_Req!$P$2:$Q$4,2)</f>
        <v>#N/A</v>
      </c>
    </row>
    <row r="98" spans="1:31" x14ac:dyDescent="0.25">
      <c r="A98" s="133"/>
      <c r="B98" s="283"/>
      <c r="C98" s="283"/>
      <c r="D98" s="284"/>
      <c r="E98" s="287"/>
      <c r="F98" s="166" t="str">
        <f t="shared" si="6"/>
        <v/>
      </c>
      <c r="G98" s="156" t="str">
        <f>IF($D98="","",VLOOKUP($AE98,Relay_Req!$A$2:$I$16,5))</f>
        <v/>
      </c>
      <c r="H98" s="287"/>
      <c r="I98" s="166" t="str">
        <f t="shared" si="7"/>
        <v/>
      </c>
      <c r="J98" s="156" t="str">
        <f>IF($D98="","",VLOOKUP($AE98,Relay_Req!$A$2:$I$16,6))</f>
        <v/>
      </c>
      <c r="K98" s="285"/>
      <c r="L98" s="155" t="str">
        <f t="shared" si="8"/>
        <v/>
      </c>
      <c r="M98" s="156" t="str">
        <f>IF($D98="","",VLOOKUP($AE98,Relay_Req!$A$2:$I$16,7))</f>
        <v/>
      </c>
      <c r="N98" s="285"/>
      <c r="O98" s="155" t="str">
        <f t="shared" si="9"/>
        <v/>
      </c>
      <c r="P98" s="156" t="str">
        <f>IF($D98="","",VLOOKUP($AE98,Relay_Req!$A$2:$I$16,8))</f>
        <v/>
      </c>
      <c r="Q98" s="157" t="str">
        <f t="shared" si="10"/>
        <v/>
      </c>
      <c r="R98" s="158" t="str">
        <f>IF(OR($D98="",GlobalParameters!$C$12=""),"",$AA98)</f>
        <v/>
      </c>
      <c r="S98" s="159"/>
      <c r="T98" s="283"/>
      <c r="U98" s="283"/>
      <c r="V98" s="283"/>
      <c r="W98" s="283"/>
      <c r="X98" s="283"/>
      <c r="Y98" s="283"/>
      <c r="Z98" s="283"/>
      <c r="AA98" s="160" t="str">
        <f>IF(OR($D98="",$AB98="",GlobalParameters!$C$12=""),"",IF($AE98&lt;160,$AB98-VLOOKUP($AE98,Relay_Req!$A$2:$I$16,9),""))</f>
        <v/>
      </c>
      <c r="AB98" s="283"/>
      <c r="AC98" s="283"/>
      <c r="AD98" s="159"/>
      <c r="AE98" s="134" t="e">
        <f>100+VLOOKUP($D98,Relay_Req!$N$2:$O$6,2)+VLOOKUP(GlobalParameters!$C$12,Relay_Req!$P$2:$Q$4,2)</f>
        <v>#N/A</v>
      </c>
    </row>
    <row r="99" spans="1:31" x14ac:dyDescent="0.25">
      <c r="A99" s="133"/>
      <c r="B99" s="283"/>
      <c r="C99" s="283"/>
      <c r="D99" s="284"/>
      <c r="E99" s="287"/>
      <c r="F99" s="166" t="str">
        <f t="shared" si="6"/>
        <v/>
      </c>
      <c r="G99" s="156" t="str">
        <f>IF($D99="","",VLOOKUP($AE99,Relay_Req!$A$2:$I$16,5))</f>
        <v/>
      </c>
      <c r="H99" s="287"/>
      <c r="I99" s="166" t="str">
        <f t="shared" si="7"/>
        <v/>
      </c>
      <c r="J99" s="156" t="str">
        <f>IF($D99="","",VLOOKUP($AE99,Relay_Req!$A$2:$I$16,6))</f>
        <v/>
      </c>
      <c r="K99" s="285"/>
      <c r="L99" s="155" t="str">
        <f t="shared" si="8"/>
        <v/>
      </c>
      <c r="M99" s="156" t="str">
        <f>IF($D99="","",VLOOKUP($AE99,Relay_Req!$A$2:$I$16,7))</f>
        <v/>
      </c>
      <c r="N99" s="285"/>
      <c r="O99" s="155" t="str">
        <f t="shared" si="9"/>
        <v/>
      </c>
      <c r="P99" s="156" t="str">
        <f>IF($D99="","",VLOOKUP($AE99,Relay_Req!$A$2:$I$16,8))</f>
        <v/>
      </c>
      <c r="Q99" s="157" t="str">
        <f t="shared" si="10"/>
        <v/>
      </c>
      <c r="R99" s="158" t="str">
        <f>IF(OR($D99="",GlobalParameters!$C$12=""),"",$AA99)</f>
        <v/>
      </c>
      <c r="S99" s="159"/>
      <c r="T99" s="283"/>
      <c r="U99" s="283"/>
      <c r="V99" s="283"/>
      <c r="W99" s="283"/>
      <c r="X99" s="283"/>
      <c r="Y99" s="283"/>
      <c r="Z99" s="283"/>
      <c r="AA99" s="160" t="str">
        <f>IF(OR($D99="",$AB99="",GlobalParameters!$C$12=""),"",IF($AE99&lt;160,$AB99-VLOOKUP($AE99,Relay_Req!$A$2:$I$16,9),""))</f>
        <v/>
      </c>
      <c r="AB99" s="283"/>
      <c r="AC99" s="283"/>
      <c r="AD99" s="159"/>
      <c r="AE99" s="134" t="e">
        <f>100+VLOOKUP($D99,Relay_Req!$N$2:$O$6,2)+VLOOKUP(GlobalParameters!$C$12,Relay_Req!$P$2:$Q$4,2)</f>
        <v>#N/A</v>
      </c>
    </row>
    <row r="100" spans="1:31" x14ac:dyDescent="0.25">
      <c r="A100" s="133"/>
      <c r="B100" s="283"/>
      <c r="C100" s="283"/>
      <c r="D100" s="284"/>
      <c r="E100" s="287"/>
      <c r="F100" s="166" t="str">
        <f t="shared" si="6"/>
        <v/>
      </c>
      <c r="G100" s="156" t="str">
        <f>IF($D100="","",VLOOKUP($AE100,Relay_Req!$A$2:$I$16,5))</f>
        <v/>
      </c>
      <c r="H100" s="287"/>
      <c r="I100" s="166" t="str">
        <f t="shared" si="7"/>
        <v/>
      </c>
      <c r="J100" s="156" t="str">
        <f>IF($D100="","",VLOOKUP($AE100,Relay_Req!$A$2:$I$16,6))</f>
        <v/>
      </c>
      <c r="K100" s="285"/>
      <c r="L100" s="155" t="str">
        <f t="shared" si="8"/>
        <v/>
      </c>
      <c r="M100" s="156" t="str">
        <f>IF($D100="","",VLOOKUP($AE100,Relay_Req!$A$2:$I$16,7))</f>
        <v/>
      </c>
      <c r="N100" s="285"/>
      <c r="O100" s="155" t="str">
        <f t="shared" si="9"/>
        <v/>
      </c>
      <c r="P100" s="156" t="str">
        <f>IF($D100="","",VLOOKUP($AE100,Relay_Req!$A$2:$I$16,8))</f>
        <v/>
      </c>
      <c r="Q100" s="157" t="str">
        <f t="shared" si="10"/>
        <v/>
      </c>
      <c r="R100" s="158" t="str">
        <f>IF(OR($D100="",GlobalParameters!$C$12=""),"",$AA100)</f>
        <v/>
      </c>
      <c r="S100" s="159"/>
      <c r="T100" s="283"/>
      <c r="U100" s="283"/>
      <c r="V100" s="283"/>
      <c r="W100" s="283"/>
      <c r="X100" s="283"/>
      <c r="Y100" s="283"/>
      <c r="Z100" s="283"/>
      <c r="AA100" s="160" t="str">
        <f>IF(OR($D100="",$AB100="",GlobalParameters!$C$12=""),"",IF($AE100&lt;160,$AB100-VLOOKUP($AE100,Relay_Req!$A$2:$I$16,9),""))</f>
        <v/>
      </c>
      <c r="AB100" s="283"/>
      <c r="AC100" s="283"/>
      <c r="AD100" s="159"/>
      <c r="AE100" s="134" t="e">
        <f>100+VLOOKUP($D100,Relay_Req!$N$2:$O$6,2)+VLOOKUP(GlobalParameters!$C$12,Relay_Req!$P$2:$Q$4,2)</f>
        <v>#N/A</v>
      </c>
    </row>
    <row r="101" spans="1:31" x14ac:dyDescent="0.25">
      <c r="A101" s="133"/>
      <c r="B101" s="283"/>
      <c r="C101" s="283"/>
      <c r="D101" s="284"/>
      <c r="E101" s="287"/>
      <c r="F101" s="166" t="str">
        <f t="shared" si="6"/>
        <v/>
      </c>
      <c r="G101" s="156" t="str">
        <f>IF($D101="","",VLOOKUP($AE101,Relay_Req!$A$2:$I$16,5))</f>
        <v/>
      </c>
      <c r="H101" s="287"/>
      <c r="I101" s="166" t="str">
        <f t="shared" si="7"/>
        <v/>
      </c>
      <c r="J101" s="156" t="str">
        <f>IF($D101="","",VLOOKUP($AE101,Relay_Req!$A$2:$I$16,6))</f>
        <v/>
      </c>
      <c r="K101" s="285"/>
      <c r="L101" s="155" t="str">
        <f t="shared" si="8"/>
        <v/>
      </c>
      <c r="M101" s="156" t="str">
        <f>IF($D101="","",VLOOKUP($AE101,Relay_Req!$A$2:$I$16,7))</f>
        <v/>
      </c>
      <c r="N101" s="285"/>
      <c r="O101" s="155" t="str">
        <f t="shared" si="9"/>
        <v/>
      </c>
      <c r="P101" s="156" t="str">
        <f>IF($D101="","",VLOOKUP($AE101,Relay_Req!$A$2:$I$16,8))</f>
        <v/>
      </c>
      <c r="Q101" s="157" t="str">
        <f t="shared" si="10"/>
        <v/>
      </c>
      <c r="R101" s="158" t="str">
        <f>IF(OR($D101="",GlobalParameters!$C$12=""),"",$AA101)</f>
        <v/>
      </c>
      <c r="S101" s="159"/>
      <c r="T101" s="283"/>
      <c r="U101" s="283"/>
      <c r="V101" s="283"/>
      <c r="W101" s="283"/>
      <c r="X101" s="283"/>
      <c r="Y101" s="283"/>
      <c r="Z101" s="283"/>
      <c r="AA101" s="160" t="str">
        <f>IF(OR($D101="",$AB101="",GlobalParameters!$C$12=""),"",IF($AE101&lt;160,$AB101-VLOOKUP($AE101,Relay_Req!$A$2:$I$16,9),""))</f>
        <v/>
      </c>
      <c r="AB101" s="283"/>
      <c r="AC101" s="283"/>
      <c r="AD101" s="159"/>
      <c r="AE101" s="134" t="e">
        <f>100+VLOOKUP($D101,Relay_Req!$N$2:$O$6,2)+VLOOKUP(GlobalParameters!$C$12,Relay_Req!$P$2:$Q$4,2)</f>
        <v>#N/A</v>
      </c>
    </row>
    <row r="102" spans="1:31" x14ac:dyDescent="0.25">
      <c r="A102" s="133"/>
      <c r="B102" s="283"/>
      <c r="C102" s="283"/>
      <c r="D102" s="284"/>
      <c r="E102" s="287"/>
      <c r="F102" s="166" t="str">
        <f t="shared" si="6"/>
        <v/>
      </c>
      <c r="G102" s="156" t="str">
        <f>IF($D102="","",VLOOKUP($AE102,Relay_Req!$A$2:$I$16,5))</f>
        <v/>
      </c>
      <c r="H102" s="287"/>
      <c r="I102" s="166" t="str">
        <f t="shared" si="7"/>
        <v/>
      </c>
      <c r="J102" s="156" t="str">
        <f>IF($D102="","",VLOOKUP($AE102,Relay_Req!$A$2:$I$16,6))</f>
        <v/>
      </c>
      <c r="K102" s="285"/>
      <c r="L102" s="155" t="str">
        <f t="shared" si="8"/>
        <v/>
      </c>
      <c r="M102" s="156" t="str">
        <f>IF($D102="","",VLOOKUP($AE102,Relay_Req!$A$2:$I$16,7))</f>
        <v/>
      </c>
      <c r="N102" s="285"/>
      <c r="O102" s="155" t="str">
        <f t="shared" si="9"/>
        <v/>
      </c>
      <c r="P102" s="156" t="str">
        <f>IF($D102="","",VLOOKUP($AE102,Relay_Req!$A$2:$I$16,8))</f>
        <v/>
      </c>
      <c r="Q102" s="157" t="str">
        <f t="shared" si="10"/>
        <v/>
      </c>
      <c r="R102" s="158" t="str">
        <f>IF(OR($D102="",GlobalParameters!$C$12=""),"",$AA102)</f>
        <v/>
      </c>
      <c r="S102" s="159"/>
      <c r="T102" s="283"/>
      <c r="U102" s="283"/>
      <c r="V102" s="283"/>
      <c r="W102" s="283"/>
      <c r="X102" s="283"/>
      <c r="Y102" s="283"/>
      <c r="Z102" s="283"/>
      <c r="AA102" s="160" t="str">
        <f>IF(OR($D102="",$AB102="",GlobalParameters!$C$12=""),"",IF($AE102&lt;160,$AB102-VLOOKUP($AE102,Relay_Req!$A$2:$I$16,9),""))</f>
        <v/>
      </c>
      <c r="AB102" s="283"/>
      <c r="AC102" s="283"/>
      <c r="AD102" s="159"/>
      <c r="AE102" s="134" t="e">
        <f>100+VLOOKUP($D102,Relay_Req!$N$2:$O$6,2)+VLOOKUP(GlobalParameters!$C$12,Relay_Req!$P$2:$Q$4,2)</f>
        <v>#N/A</v>
      </c>
    </row>
    <row r="103" spans="1:31" x14ac:dyDescent="0.25">
      <c r="A103" s="133"/>
      <c r="B103" s="283"/>
      <c r="C103" s="283"/>
      <c r="D103" s="284"/>
      <c r="E103" s="287"/>
      <c r="F103" s="166" t="str">
        <f t="shared" si="6"/>
        <v/>
      </c>
      <c r="G103" s="156" t="str">
        <f>IF($D103="","",VLOOKUP($AE103,Relay_Req!$A$2:$I$16,5))</f>
        <v/>
      </c>
      <c r="H103" s="287"/>
      <c r="I103" s="166" t="str">
        <f t="shared" si="7"/>
        <v/>
      </c>
      <c r="J103" s="156" t="str">
        <f>IF($D103="","",VLOOKUP($AE103,Relay_Req!$A$2:$I$16,6))</f>
        <v/>
      </c>
      <c r="K103" s="285"/>
      <c r="L103" s="155" t="str">
        <f t="shared" si="8"/>
        <v/>
      </c>
      <c r="M103" s="156" t="str">
        <f>IF($D103="","",VLOOKUP($AE103,Relay_Req!$A$2:$I$16,7))</f>
        <v/>
      </c>
      <c r="N103" s="285"/>
      <c r="O103" s="155" t="str">
        <f t="shared" si="9"/>
        <v/>
      </c>
      <c r="P103" s="156" t="str">
        <f>IF($D103="","",VLOOKUP($AE103,Relay_Req!$A$2:$I$16,8))</f>
        <v/>
      </c>
      <c r="Q103" s="157" t="str">
        <f t="shared" si="10"/>
        <v/>
      </c>
      <c r="R103" s="158" t="str">
        <f>IF(OR($D103="",GlobalParameters!$C$12=""),"",$AA103)</f>
        <v/>
      </c>
      <c r="S103" s="159"/>
      <c r="T103" s="283"/>
      <c r="U103" s="283"/>
      <c r="V103" s="283"/>
      <c r="W103" s="283"/>
      <c r="X103" s="283"/>
      <c r="Y103" s="283"/>
      <c r="Z103" s="283"/>
      <c r="AA103" s="160" t="str">
        <f>IF(OR($D103="",$AB103="",GlobalParameters!$C$12=""),"",IF($AE103&lt;160,$AB103-VLOOKUP($AE103,Relay_Req!$A$2:$I$16,9),""))</f>
        <v/>
      </c>
      <c r="AB103" s="283"/>
      <c r="AC103" s="283"/>
      <c r="AD103" s="159"/>
      <c r="AE103" s="134" t="e">
        <f>100+VLOOKUP($D103,Relay_Req!$N$2:$O$6,2)+VLOOKUP(GlobalParameters!$C$12,Relay_Req!$P$2:$Q$4,2)</f>
        <v>#N/A</v>
      </c>
    </row>
    <row r="104" spans="1:31" x14ac:dyDescent="0.25">
      <c r="A104" s="133"/>
      <c r="B104" s="283"/>
      <c r="C104" s="283"/>
      <c r="D104" s="284"/>
      <c r="E104" s="287"/>
      <c r="F104" s="166" t="str">
        <f t="shared" si="6"/>
        <v/>
      </c>
      <c r="G104" s="156" t="str">
        <f>IF($D104="","",VLOOKUP($AE104,Relay_Req!$A$2:$I$16,5))</f>
        <v/>
      </c>
      <c r="H104" s="287"/>
      <c r="I104" s="166" t="str">
        <f t="shared" si="7"/>
        <v/>
      </c>
      <c r="J104" s="156" t="str">
        <f>IF($D104="","",VLOOKUP($AE104,Relay_Req!$A$2:$I$16,6))</f>
        <v/>
      </c>
      <c r="K104" s="285"/>
      <c r="L104" s="155" t="str">
        <f t="shared" si="8"/>
        <v/>
      </c>
      <c r="M104" s="156" t="str">
        <f>IF($D104="","",VLOOKUP($AE104,Relay_Req!$A$2:$I$16,7))</f>
        <v/>
      </c>
      <c r="N104" s="285"/>
      <c r="O104" s="155" t="str">
        <f t="shared" si="9"/>
        <v/>
      </c>
      <c r="P104" s="156" t="str">
        <f>IF($D104="","",VLOOKUP($AE104,Relay_Req!$A$2:$I$16,8))</f>
        <v/>
      </c>
      <c r="Q104" s="157" t="str">
        <f t="shared" si="10"/>
        <v/>
      </c>
      <c r="R104" s="158" t="str">
        <f>IF(OR($D104="",GlobalParameters!$C$12=""),"",$AA104)</f>
        <v/>
      </c>
      <c r="S104" s="159"/>
      <c r="T104" s="283"/>
      <c r="U104" s="283"/>
      <c r="V104" s="283"/>
      <c r="W104" s="283"/>
      <c r="X104" s="283"/>
      <c r="Y104" s="283"/>
      <c r="Z104" s="283"/>
      <c r="AA104" s="160" t="str">
        <f>IF(OR($D104="",$AB104="",GlobalParameters!$C$12=""),"",IF($AE104&lt;160,$AB104-VLOOKUP($AE104,Relay_Req!$A$2:$I$16,9),""))</f>
        <v/>
      </c>
      <c r="AB104" s="283"/>
      <c r="AC104" s="283"/>
      <c r="AD104" s="159"/>
      <c r="AE104" s="134" t="e">
        <f>100+VLOOKUP($D104,Relay_Req!$N$2:$O$6,2)+VLOOKUP(GlobalParameters!$C$12,Relay_Req!$P$2:$Q$4,2)</f>
        <v>#N/A</v>
      </c>
    </row>
    <row r="105" spans="1:31" x14ac:dyDescent="0.25">
      <c r="A105" s="133"/>
      <c r="B105" s="283"/>
      <c r="C105" s="283"/>
      <c r="D105" s="284"/>
      <c r="E105" s="287"/>
      <c r="F105" s="166" t="str">
        <f t="shared" si="6"/>
        <v/>
      </c>
      <c r="G105" s="156" t="str">
        <f>IF($D105="","",VLOOKUP($AE105,Relay_Req!$A$2:$I$16,5))</f>
        <v/>
      </c>
      <c r="H105" s="287"/>
      <c r="I105" s="166" t="str">
        <f t="shared" si="7"/>
        <v/>
      </c>
      <c r="J105" s="156" t="str">
        <f>IF($D105="","",VLOOKUP($AE105,Relay_Req!$A$2:$I$16,6))</f>
        <v/>
      </c>
      <c r="K105" s="285"/>
      <c r="L105" s="155" t="str">
        <f t="shared" si="8"/>
        <v/>
      </c>
      <c r="M105" s="156" t="str">
        <f>IF($D105="","",VLOOKUP($AE105,Relay_Req!$A$2:$I$16,7))</f>
        <v/>
      </c>
      <c r="N105" s="285"/>
      <c r="O105" s="155" t="str">
        <f t="shared" si="9"/>
        <v/>
      </c>
      <c r="P105" s="156" t="str">
        <f>IF($D105="","",VLOOKUP($AE105,Relay_Req!$A$2:$I$16,8))</f>
        <v/>
      </c>
      <c r="Q105" s="157" t="str">
        <f t="shared" si="10"/>
        <v/>
      </c>
      <c r="R105" s="158" t="str">
        <f>IF(OR($D105="",GlobalParameters!$C$12=""),"",$AA105)</f>
        <v/>
      </c>
      <c r="S105" s="159"/>
      <c r="T105" s="283"/>
      <c r="U105" s="283"/>
      <c r="V105" s="283"/>
      <c r="W105" s="283"/>
      <c r="X105" s="283"/>
      <c r="Y105" s="283"/>
      <c r="Z105" s="283"/>
      <c r="AA105" s="160" t="str">
        <f>IF(OR($D105="",$AB105="",GlobalParameters!$C$12=""),"",IF($AE105&lt;160,$AB105-VLOOKUP($AE105,Relay_Req!$A$2:$I$16,9),""))</f>
        <v/>
      </c>
      <c r="AB105" s="283"/>
      <c r="AC105" s="283"/>
      <c r="AD105" s="159"/>
      <c r="AE105" s="134" t="e">
        <f>100+VLOOKUP($D105,Relay_Req!$N$2:$O$6,2)+VLOOKUP(GlobalParameters!$C$12,Relay_Req!$P$2:$Q$4,2)</f>
        <v>#N/A</v>
      </c>
    </row>
    <row r="106" spans="1:31" x14ac:dyDescent="0.25">
      <c r="A106" s="133"/>
      <c r="B106" s="283"/>
      <c r="C106" s="283"/>
      <c r="D106" s="284"/>
      <c r="E106" s="287"/>
      <c r="F106" s="166" t="str">
        <f t="shared" si="6"/>
        <v/>
      </c>
      <c r="G106" s="156" t="str">
        <f>IF($D106="","",VLOOKUP($AE106,Relay_Req!$A$2:$I$16,5))</f>
        <v/>
      </c>
      <c r="H106" s="287"/>
      <c r="I106" s="166" t="str">
        <f t="shared" si="7"/>
        <v/>
      </c>
      <c r="J106" s="156" t="str">
        <f>IF($D106="","",VLOOKUP($AE106,Relay_Req!$A$2:$I$16,6))</f>
        <v/>
      </c>
      <c r="K106" s="285"/>
      <c r="L106" s="155" t="str">
        <f t="shared" si="8"/>
        <v/>
      </c>
      <c r="M106" s="156" t="str">
        <f>IF($D106="","",VLOOKUP($AE106,Relay_Req!$A$2:$I$16,7))</f>
        <v/>
      </c>
      <c r="N106" s="285"/>
      <c r="O106" s="155" t="str">
        <f t="shared" si="9"/>
        <v/>
      </c>
      <c r="P106" s="156" t="str">
        <f>IF($D106="","",VLOOKUP($AE106,Relay_Req!$A$2:$I$16,8))</f>
        <v/>
      </c>
      <c r="Q106" s="157" t="str">
        <f t="shared" si="10"/>
        <v/>
      </c>
      <c r="R106" s="158" t="str">
        <f>IF(OR($D106="",GlobalParameters!$C$12=""),"",$AA106)</f>
        <v/>
      </c>
      <c r="S106" s="159"/>
      <c r="T106" s="283"/>
      <c r="U106" s="283"/>
      <c r="V106" s="283"/>
      <c r="W106" s="283"/>
      <c r="X106" s="283"/>
      <c r="Y106" s="283"/>
      <c r="Z106" s="283"/>
      <c r="AA106" s="160" t="str">
        <f>IF(OR($D106="",$AB106="",GlobalParameters!$C$12=""),"",IF($AE106&lt;160,$AB106-VLOOKUP($AE106,Relay_Req!$A$2:$I$16,9),""))</f>
        <v/>
      </c>
      <c r="AB106" s="283"/>
      <c r="AC106" s="283"/>
      <c r="AD106" s="159"/>
      <c r="AE106" s="134" t="e">
        <f>100+VLOOKUP($D106,Relay_Req!$N$2:$O$6,2)+VLOOKUP(GlobalParameters!$C$12,Relay_Req!$P$2:$Q$4,2)</f>
        <v>#N/A</v>
      </c>
    </row>
    <row r="107" spans="1:31" x14ac:dyDescent="0.25">
      <c r="A107" s="133"/>
      <c r="B107" s="283"/>
      <c r="C107" s="283"/>
      <c r="D107" s="284"/>
      <c r="E107" s="287"/>
      <c r="F107" s="166" t="str">
        <f t="shared" si="6"/>
        <v/>
      </c>
      <c r="G107" s="156" t="str">
        <f>IF($D107="","",VLOOKUP($AE107,Relay_Req!$A$2:$I$16,5))</f>
        <v/>
      </c>
      <c r="H107" s="287"/>
      <c r="I107" s="166" t="str">
        <f t="shared" si="7"/>
        <v/>
      </c>
      <c r="J107" s="156" t="str">
        <f>IF($D107="","",VLOOKUP($AE107,Relay_Req!$A$2:$I$16,6))</f>
        <v/>
      </c>
      <c r="K107" s="285"/>
      <c r="L107" s="155" t="str">
        <f t="shared" si="8"/>
        <v/>
      </c>
      <c r="M107" s="156" t="str">
        <f>IF($D107="","",VLOOKUP($AE107,Relay_Req!$A$2:$I$16,7))</f>
        <v/>
      </c>
      <c r="N107" s="285"/>
      <c r="O107" s="155" t="str">
        <f t="shared" si="9"/>
        <v/>
      </c>
      <c r="P107" s="156" t="str">
        <f>IF($D107="","",VLOOKUP($AE107,Relay_Req!$A$2:$I$16,8))</f>
        <v/>
      </c>
      <c r="Q107" s="157" t="str">
        <f t="shared" si="10"/>
        <v/>
      </c>
      <c r="R107" s="158" t="str">
        <f>IF(OR($D107="",GlobalParameters!$C$12=""),"",$AA107)</f>
        <v/>
      </c>
      <c r="S107" s="159"/>
      <c r="T107" s="283"/>
      <c r="U107" s="283"/>
      <c r="V107" s="283"/>
      <c r="W107" s="283"/>
      <c r="X107" s="283"/>
      <c r="Y107" s="283"/>
      <c r="Z107" s="283"/>
      <c r="AA107" s="160" t="str">
        <f>IF(OR($D107="",$AB107="",GlobalParameters!$C$12=""),"",IF($AE107&lt;160,$AB107-VLOOKUP($AE107,Relay_Req!$A$2:$I$16,9),""))</f>
        <v/>
      </c>
      <c r="AB107" s="283"/>
      <c r="AC107" s="283"/>
      <c r="AD107" s="159"/>
      <c r="AE107" s="134" t="e">
        <f>100+VLOOKUP($D107,Relay_Req!$N$2:$O$6,2)+VLOOKUP(GlobalParameters!$C$12,Relay_Req!$P$2:$Q$4,2)</f>
        <v>#N/A</v>
      </c>
    </row>
    <row r="108" spans="1:31" x14ac:dyDescent="0.25">
      <c r="A108" s="133"/>
      <c r="B108" s="283"/>
      <c r="C108" s="283"/>
      <c r="D108" s="284"/>
      <c r="E108" s="287"/>
      <c r="F108" s="166" t="str">
        <f t="shared" si="6"/>
        <v/>
      </c>
      <c r="G108" s="156" t="str">
        <f>IF($D108="","",VLOOKUP($AE108,Relay_Req!$A$2:$I$16,5))</f>
        <v/>
      </c>
      <c r="H108" s="287"/>
      <c r="I108" s="166" t="str">
        <f t="shared" si="7"/>
        <v/>
      </c>
      <c r="J108" s="156" t="str">
        <f>IF($D108="","",VLOOKUP($AE108,Relay_Req!$A$2:$I$16,6))</f>
        <v/>
      </c>
      <c r="K108" s="285"/>
      <c r="L108" s="155" t="str">
        <f t="shared" si="8"/>
        <v/>
      </c>
      <c r="M108" s="156" t="str">
        <f>IF($D108="","",VLOOKUP($AE108,Relay_Req!$A$2:$I$16,7))</f>
        <v/>
      </c>
      <c r="N108" s="285"/>
      <c r="O108" s="155" t="str">
        <f t="shared" si="9"/>
        <v/>
      </c>
      <c r="P108" s="156" t="str">
        <f>IF($D108="","",VLOOKUP($AE108,Relay_Req!$A$2:$I$16,8))</f>
        <v/>
      </c>
      <c r="Q108" s="157" t="str">
        <f t="shared" si="10"/>
        <v/>
      </c>
      <c r="R108" s="158" t="str">
        <f>IF(OR($D108="",GlobalParameters!$C$12=""),"",$AA108)</f>
        <v/>
      </c>
      <c r="S108" s="159"/>
      <c r="T108" s="283"/>
      <c r="U108" s="283"/>
      <c r="V108" s="283"/>
      <c r="W108" s="283"/>
      <c r="X108" s="283"/>
      <c r="Y108" s="283"/>
      <c r="Z108" s="283"/>
      <c r="AA108" s="160" t="str">
        <f>IF(OR($D108="",$AB108="",GlobalParameters!$C$12=""),"",IF($AE108&lt;160,$AB108-VLOOKUP($AE108,Relay_Req!$A$2:$I$16,9),""))</f>
        <v/>
      </c>
      <c r="AB108" s="283"/>
      <c r="AC108" s="283"/>
      <c r="AD108" s="159"/>
      <c r="AE108" s="134" t="e">
        <f>100+VLOOKUP($D108,Relay_Req!$N$2:$O$6,2)+VLOOKUP(GlobalParameters!$C$12,Relay_Req!$P$2:$Q$4,2)</f>
        <v>#N/A</v>
      </c>
    </row>
    <row r="109" spans="1:31" x14ac:dyDescent="0.25">
      <c r="A109" s="133"/>
      <c r="B109" s="283"/>
      <c r="C109" s="283"/>
      <c r="D109" s="284"/>
      <c r="E109" s="287"/>
      <c r="F109" s="166" t="str">
        <f t="shared" si="6"/>
        <v/>
      </c>
      <c r="G109" s="156" t="str">
        <f>IF($D109="","",VLOOKUP($AE109,Relay_Req!$A$2:$I$16,5))</f>
        <v/>
      </c>
      <c r="H109" s="287"/>
      <c r="I109" s="166" t="str">
        <f t="shared" si="7"/>
        <v/>
      </c>
      <c r="J109" s="156" t="str">
        <f>IF($D109="","",VLOOKUP($AE109,Relay_Req!$A$2:$I$16,6))</f>
        <v/>
      </c>
      <c r="K109" s="285"/>
      <c r="L109" s="155" t="str">
        <f t="shared" si="8"/>
        <v/>
      </c>
      <c r="M109" s="156" t="str">
        <f>IF($D109="","",VLOOKUP($AE109,Relay_Req!$A$2:$I$16,7))</f>
        <v/>
      </c>
      <c r="N109" s="285"/>
      <c r="O109" s="155" t="str">
        <f t="shared" si="9"/>
        <v/>
      </c>
      <c r="P109" s="156" t="str">
        <f>IF($D109="","",VLOOKUP($AE109,Relay_Req!$A$2:$I$16,8))</f>
        <v/>
      </c>
      <c r="Q109" s="157" t="str">
        <f t="shared" si="10"/>
        <v/>
      </c>
      <c r="R109" s="158" t="str">
        <f>IF(OR($D109="",GlobalParameters!$C$12=""),"",$AA109)</f>
        <v/>
      </c>
      <c r="S109" s="159"/>
      <c r="T109" s="283"/>
      <c r="U109" s="283"/>
      <c r="V109" s="283"/>
      <c r="W109" s="283"/>
      <c r="X109" s="283"/>
      <c r="Y109" s="283"/>
      <c r="Z109" s="283"/>
      <c r="AA109" s="160" t="str">
        <f>IF(OR($D109="",$AB109="",GlobalParameters!$C$12=""),"",IF($AE109&lt;160,$AB109-VLOOKUP($AE109,Relay_Req!$A$2:$I$16,9),""))</f>
        <v/>
      </c>
      <c r="AB109" s="283"/>
      <c r="AC109" s="283"/>
      <c r="AD109" s="159"/>
      <c r="AE109" s="134" t="e">
        <f>100+VLOOKUP($D109,Relay_Req!$N$2:$O$6,2)+VLOOKUP(GlobalParameters!$C$12,Relay_Req!$P$2:$Q$4,2)</f>
        <v>#N/A</v>
      </c>
    </row>
    <row r="110" spans="1:31" x14ac:dyDescent="0.25">
      <c r="A110" s="133"/>
      <c r="B110" s="283"/>
      <c r="C110" s="283"/>
      <c r="D110" s="284"/>
      <c r="E110" s="287"/>
      <c r="F110" s="166" t="str">
        <f t="shared" si="6"/>
        <v/>
      </c>
      <c r="G110" s="156" t="str">
        <f>IF($D110="","",VLOOKUP($AE110,Relay_Req!$A$2:$I$16,5))</f>
        <v/>
      </c>
      <c r="H110" s="287"/>
      <c r="I110" s="166" t="str">
        <f t="shared" si="7"/>
        <v/>
      </c>
      <c r="J110" s="156" t="str">
        <f>IF($D110="","",VLOOKUP($AE110,Relay_Req!$A$2:$I$16,6))</f>
        <v/>
      </c>
      <c r="K110" s="285"/>
      <c r="L110" s="155" t="str">
        <f t="shared" si="8"/>
        <v/>
      </c>
      <c r="M110" s="156" t="str">
        <f>IF($D110="","",VLOOKUP($AE110,Relay_Req!$A$2:$I$16,7))</f>
        <v/>
      </c>
      <c r="N110" s="285"/>
      <c r="O110" s="155" t="str">
        <f t="shared" si="9"/>
        <v/>
      </c>
      <c r="P110" s="156" t="str">
        <f>IF($D110="","",VLOOKUP($AE110,Relay_Req!$A$2:$I$16,8))</f>
        <v/>
      </c>
      <c r="Q110" s="157" t="str">
        <f t="shared" si="10"/>
        <v/>
      </c>
      <c r="R110" s="158" t="str">
        <f>IF(OR($D110="",GlobalParameters!$C$12=""),"",$AA110)</f>
        <v/>
      </c>
      <c r="S110" s="159"/>
      <c r="T110" s="283"/>
      <c r="U110" s="283"/>
      <c r="V110" s="283"/>
      <c r="W110" s="283"/>
      <c r="X110" s="283"/>
      <c r="Y110" s="283"/>
      <c r="Z110" s="283"/>
      <c r="AA110" s="160" t="str">
        <f>IF(OR($D110="",$AB110="",GlobalParameters!$C$12=""),"",IF($AE110&lt;160,$AB110-VLOOKUP($AE110,Relay_Req!$A$2:$I$16,9),""))</f>
        <v/>
      </c>
      <c r="AB110" s="283"/>
      <c r="AC110" s="283"/>
      <c r="AD110" s="159"/>
      <c r="AE110" s="134" t="e">
        <f>100+VLOOKUP($D110,Relay_Req!$N$2:$O$6,2)+VLOOKUP(GlobalParameters!$C$12,Relay_Req!$P$2:$Q$4,2)</f>
        <v>#N/A</v>
      </c>
    </row>
    <row r="111" spans="1:31" x14ac:dyDescent="0.25">
      <c r="A111" s="133"/>
      <c r="B111" s="283"/>
      <c r="C111" s="283"/>
      <c r="D111" s="284"/>
      <c r="E111" s="287"/>
      <c r="F111" s="166" t="str">
        <f t="shared" si="6"/>
        <v/>
      </c>
      <c r="G111" s="156" t="str">
        <f>IF($D111="","",VLOOKUP($AE111,Relay_Req!$A$2:$I$16,5))</f>
        <v/>
      </c>
      <c r="H111" s="287"/>
      <c r="I111" s="166" t="str">
        <f t="shared" si="7"/>
        <v/>
      </c>
      <c r="J111" s="156" t="str">
        <f>IF($D111="","",VLOOKUP($AE111,Relay_Req!$A$2:$I$16,6))</f>
        <v/>
      </c>
      <c r="K111" s="285"/>
      <c r="L111" s="155" t="str">
        <f t="shared" si="8"/>
        <v/>
      </c>
      <c r="M111" s="156" t="str">
        <f>IF($D111="","",VLOOKUP($AE111,Relay_Req!$A$2:$I$16,7))</f>
        <v/>
      </c>
      <c r="N111" s="285"/>
      <c r="O111" s="155" t="str">
        <f t="shared" si="9"/>
        <v/>
      </c>
      <c r="P111" s="156" t="str">
        <f>IF($D111="","",VLOOKUP($AE111,Relay_Req!$A$2:$I$16,8))</f>
        <v/>
      </c>
      <c r="Q111" s="157" t="str">
        <f t="shared" si="10"/>
        <v/>
      </c>
      <c r="R111" s="158" t="str">
        <f>IF(OR($D111="",GlobalParameters!$C$12=""),"",$AA111)</f>
        <v/>
      </c>
      <c r="S111" s="159"/>
      <c r="T111" s="283"/>
      <c r="U111" s="283"/>
      <c r="V111" s="283"/>
      <c r="W111" s="283"/>
      <c r="X111" s="283"/>
      <c r="Y111" s="283"/>
      <c r="Z111" s="283"/>
      <c r="AA111" s="160" t="str">
        <f>IF(OR($D111="",$AB111="",GlobalParameters!$C$12=""),"",IF($AE111&lt;160,$AB111-VLOOKUP($AE111,Relay_Req!$A$2:$I$16,9),""))</f>
        <v/>
      </c>
      <c r="AB111" s="283"/>
      <c r="AC111" s="283"/>
      <c r="AD111" s="159"/>
      <c r="AE111" s="134" t="e">
        <f>100+VLOOKUP($D111,Relay_Req!$N$2:$O$6,2)+VLOOKUP(GlobalParameters!$C$12,Relay_Req!$P$2:$Q$4,2)</f>
        <v>#N/A</v>
      </c>
    </row>
    <row r="112" spans="1:31" x14ac:dyDescent="0.25">
      <c r="A112" s="133"/>
      <c r="B112" s="283"/>
      <c r="C112" s="283"/>
      <c r="D112" s="284"/>
      <c r="E112" s="287"/>
      <c r="F112" s="166" t="str">
        <f t="shared" si="6"/>
        <v/>
      </c>
      <c r="G112" s="156" t="str">
        <f>IF($D112="","",VLOOKUP($AE112,Relay_Req!$A$2:$I$16,5))</f>
        <v/>
      </c>
      <c r="H112" s="287"/>
      <c r="I112" s="166" t="str">
        <f t="shared" si="7"/>
        <v/>
      </c>
      <c r="J112" s="156" t="str">
        <f>IF($D112="","",VLOOKUP($AE112,Relay_Req!$A$2:$I$16,6))</f>
        <v/>
      </c>
      <c r="K112" s="285"/>
      <c r="L112" s="155" t="str">
        <f t="shared" si="8"/>
        <v/>
      </c>
      <c r="M112" s="156" t="str">
        <f>IF($D112="","",VLOOKUP($AE112,Relay_Req!$A$2:$I$16,7))</f>
        <v/>
      </c>
      <c r="N112" s="285"/>
      <c r="O112" s="155" t="str">
        <f t="shared" si="9"/>
        <v/>
      </c>
      <c r="P112" s="156" t="str">
        <f>IF($D112="","",VLOOKUP($AE112,Relay_Req!$A$2:$I$16,8))</f>
        <v/>
      </c>
      <c r="Q112" s="157" t="str">
        <f t="shared" si="10"/>
        <v/>
      </c>
      <c r="R112" s="158" t="str">
        <f>IF(OR($D112="",GlobalParameters!$C$12=""),"",$AA112)</f>
        <v/>
      </c>
      <c r="S112" s="159"/>
      <c r="T112" s="283"/>
      <c r="U112" s="283"/>
      <c r="V112" s="283"/>
      <c r="W112" s="283"/>
      <c r="X112" s="283"/>
      <c r="Y112" s="283"/>
      <c r="Z112" s="283"/>
      <c r="AA112" s="160" t="str">
        <f>IF(OR($D112="",$AB112="",GlobalParameters!$C$12=""),"",IF($AE112&lt;160,$AB112-VLOOKUP($AE112,Relay_Req!$A$2:$I$16,9),""))</f>
        <v/>
      </c>
      <c r="AB112" s="283"/>
      <c r="AC112" s="283"/>
      <c r="AD112" s="159"/>
      <c r="AE112" s="134" t="e">
        <f>100+VLOOKUP($D112,Relay_Req!$N$2:$O$6,2)+VLOOKUP(GlobalParameters!$C$12,Relay_Req!$P$2:$Q$4,2)</f>
        <v>#N/A</v>
      </c>
    </row>
    <row r="113" spans="1:31" x14ac:dyDescent="0.25">
      <c r="A113" s="133"/>
      <c r="B113" s="283"/>
      <c r="C113" s="283"/>
      <c r="D113" s="284"/>
      <c r="E113" s="287"/>
      <c r="F113" s="166" t="str">
        <f t="shared" si="6"/>
        <v/>
      </c>
      <c r="G113" s="156" t="str">
        <f>IF($D113="","",VLOOKUP($AE113,Relay_Req!$A$2:$I$16,5))</f>
        <v/>
      </c>
      <c r="H113" s="287"/>
      <c r="I113" s="166" t="str">
        <f t="shared" si="7"/>
        <v/>
      </c>
      <c r="J113" s="156" t="str">
        <f>IF($D113="","",VLOOKUP($AE113,Relay_Req!$A$2:$I$16,6))</f>
        <v/>
      </c>
      <c r="K113" s="285"/>
      <c r="L113" s="155" t="str">
        <f t="shared" si="8"/>
        <v/>
      </c>
      <c r="M113" s="156" t="str">
        <f>IF($D113="","",VLOOKUP($AE113,Relay_Req!$A$2:$I$16,7))</f>
        <v/>
      </c>
      <c r="N113" s="285"/>
      <c r="O113" s="155" t="str">
        <f t="shared" si="9"/>
        <v/>
      </c>
      <c r="P113" s="156" t="str">
        <f>IF($D113="","",VLOOKUP($AE113,Relay_Req!$A$2:$I$16,8))</f>
        <v/>
      </c>
      <c r="Q113" s="157" t="str">
        <f t="shared" si="10"/>
        <v/>
      </c>
      <c r="R113" s="158" t="str">
        <f>IF(OR($D113="",GlobalParameters!$C$12=""),"",$AA113)</f>
        <v/>
      </c>
      <c r="S113" s="159"/>
      <c r="T113" s="283"/>
      <c r="U113" s="283"/>
      <c r="V113" s="283"/>
      <c r="W113" s="283"/>
      <c r="X113" s="283"/>
      <c r="Y113" s="283"/>
      <c r="Z113" s="283"/>
      <c r="AA113" s="160" t="str">
        <f>IF(OR($D113="",$AB113="",GlobalParameters!$C$12=""),"",IF($AE113&lt;160,$AB113-VLOOKUP($AE113,Relay_Req!$A$2:$I$16,9),""))</f>
        <v/>
      </c>
      <c r="AB113" s="283"/>
      <c r="AC113" s="283"/>
      <c r="AD113" s="159"/>
      <c r="AE113" s="134" t="e">
        <f>100+VLOOKUP($D113,Relay_Req!$N$2:$O$6,2)+VLOOKUP(GlobalParameters!$C$12,Relay_Req!$P$2:$Q$4,2)</f>
        <v>#N/A</v>
      </c>
    </row>
    <row r="114" spans="1:31" x14ac:dyDescent="0.25">
      <c r="A114" s="133"/>
      <c r="B114" s="283"/>
      <c r="C114" s="283"/>
      <c r="D114" s="284"/>
      <c r="E114" s="287"/>
      <c r="F114" s="166" t="str">
        <f t="shared" si="6"/>
        <v/>
      </c>
      <c r="G114" s="156" t="str">
        <f>IF($D114="","",VLOOKUP($AE114,Relay_Req!$A$2:$I$16,5))</f>
        <v/>
      </c>
      <c r="H114" s="287"/>
      <c r="I114" s="166" t="str">
        <f t="shared" si="7"/>
        <v/>
      </c>
      <c r="J114" s="156" t="str">
        <f>IF($D114="","",VLOOKUP($AE114,Relay_Req!$A$2:$I$16,6))</f>
        <v/>
      </c>
      <c r="K114" s="285"/>
      <c r="L114" s="155" t="str">
        <f t="shared" si="8"/>
        <v/>
      </c>
      <c r="M114" s="156" t="str">
        <f>IF($D114="","",VLOOKUP($AE114,Relay_Req!$A$2:$I$16,7))</f>
        <v/>
      </c>
      <c r="N114" s="285"/>
      <c r="O114" s="155" t="str">
        <f t="shared" si="9"/>
        <v/>
      </c>
      <c r="P114" s="156" t="str">
        <f>IF($D114="","",VLOOKUP($AE114,Relay_Req!$A$2:$I$16,8))</f>
        <v/>
      </c>
      <c r="Q114" s="157" t="str">
        <f t="shared" si="10"/>
        <v/>
      </c>
      <c r="R114" s="158" t="str">
        <f>IF(OR($D114="",GlobalParameters!$C$12=""),"",$AA114)</f>
        <v/>
      </c>
      <c r="S114" s="159"/>
      <c r="T114" s="283"/>
      <c r="U114" s="283"/>
      <c r="V114" s="283"/>
      <c r="W114" s="283"/>
      <c r="X114" s="283"/>
      <c r="Y114" s="283"/>
      <c r="Z114" s="283"/>
      <c r="AA114" s="160" t="str">
        <f>IF(OR($D114="",$AB114="",GlobalParameters!$C$12=""),"",IF($AE114&lt;160,$AB114-VLOOKUP($AE114,Relay_Req!$A$2:$I$16,9),""))</f>
        <v/>
      </c>
      <c r="AB114" s="283"/>
      <c r="AC114" s="283"/>
      <c r="AD114" s="159"/>
      <c r="AE114" s="134" t="e">
        <f>100+VLOOKUP($D114,Relay_Req!$N$2:$O$6,2)+VLOOKUP(GlobalParameters!$C$12,Relay_Req!$P$2:$Q$4,2)</f>
        <v>#N/A</v>
      </c>
    </row>
    <row r="115" spans="1:31" x14ac:dyDescent="0.25">
      <c r="A115" s="133"/>
      <c r="B115" s="283"/>
      <c r="C115" s="283"/>
      <c r="D115" s="284"/>
      <c r="E115" s="287"/>
      <c r="F115" s="166" t="str">
        <f t="shared" si="6"/>
        <v/>
      </c>
      <c r="G115" s="156" t="str">
        <f>IF($D115="","",VLOOKUP($AE115,Relay_Req!$A$2:$I$16,5))</f>
        <v/>
      </c>
      <c r="H115" s="287"/>
      <c r="I115" s="166" t="str">
        <f t="shared" si="7"/>
        <v/>
      </c>
      <c r="J115" s="156" t="str">
        <f>IF($D115="","",VLOOKUP($AE115,Relay_Req!$A$2:$I$16,6))</f>
        <v/>
      </c>
      <c r="K115" s="285"/>
      <c r="L115" s="155" t="str">
        <f t="shared" si="8"/>
        <v/>
      </c>
      <c r="M115" s="156" t="str">
        <f>IF($D115="","",VLOOKUP($AE115,Relay_Req!$A$2:$I$16,7))</f>
        <v/>
      </c>
      <c r="N115" s="285"/>
      <c r="O115" s="155" t="str">
        <f t="shared" si="9"/>
        <v/>
      </c>
      <c r="P115" s="156" t="str">
        <f>IF($D115="","",VLOOKUP($AE115,Relay_Req!$A$2:$I$16,8))</f>
        <v/>
      </c>
      <c r="Q115" s="157" t="str">
        <f t="shared" si="10"/>
        <v/>
      </c>
      <c r="R115" s="158" t="str">
        <f>IF(OR($D115="",GlobalParameters!$C$12=""),"",$AA115)</f>
        <v/>
      </c>
      <c r="S115" s="159"/>
      <c r="T115" s="283"/>
      <c r="U115" s="283"/>
      <c r="V115" s="283"/>
      <c r="W115" s="283"/>
      <c r="X115" s="283"/>
      <c r="Y115" s="283"/>
      <c r="Z115" s="283"/>
      <c r="AA115" s="160" t="str">
        <f>IF(OR($D115="",$AB115="",GlobalParameters!$C$12=""),"",IF($AE115&lt;160,$AB115-VLOOKUP($AE115,Relay_Req!$A$2:$I$16,9),""))</f>
        <v/>
      </c>
      <c r="AB115" s="283"/>
      <c r="AC115" s="283"/>
      <c r="AD115" s="159"/>
      <c r="AE115" s="134" t="e">
        <f>100+VLOOKUP($D115,Relay_Req!$N$2:$O$6,2)+VLOOKUP(GlobalParameters!$C$12,Relay_Req!$P$2:$Q$4,2)</f>
        <v>#N/A</v>
      </c>
    </row>
    <row r="116" spans="1:31" x14ac:dyDescent="0.25">
      <c r="A116" s="133"/>
      <c r="B116" s="283"/>
      <c r="C116" s="283"/>
      <c r="D116" s="284"/>
      <c r="E116" s="287"/>
      <c r="F116" s="166" t="str">
        <f t="shared" si="6"/>
        <v/>
      </c>
      <c r="G116" s="156" t="str">
        <f>IF($D116="","",VLOOKUP($AE116,Relay_Req!$A$2:$I$16,5))</f>
        <v/>
      </c>
      <c r="H116" s="287"/>
      <c r="I116" s="166" t="str">
        <f t="shared" si="7"/>
        <v/>
      </c>
      <c r="J116" s="156" t="str">
        <f>IF($D116="","",VLOOKUP($AE116,Relay_Req!$A$2:$I$16,6))</f>
        <v/>
      </c>
      <c r="K116" s="285"/>
      <c r="L116" s="155" t="str">
        <f t="shared" si="8"/>
        <v/>
      </c>
      <c r="M116" s="156" t="str">
        <f>IF($D116="","",VLOOKUP($AE116,Relay_Req!$A$2:$I$16,7))</f>
        <v/>
      </c>
      <c r="N116" s="285"/>
      <c r="O116" s="155" t="str">
        <f t="shared" si="9"/>
        <v/>
      </c>
      <c r="P116" s="156" t="str">
        <f>IF($D116="","",VLOOKUP($AE116,Relay_Req!$A$2:$I$16,8))</f>
        <v/>
      </c>
      <c r="Q116" s="157" t="str">
        <f t="shared" si="10"/>
        <v/>
      </c>
      <c r="R116" s="158" t="str">
        <f>IF(OR($D116="",GlobalParameters!$C$12=""),"",$AA116)</f>
        <v/>
      </c>
      <c r="S116" s="159"/>
      <c r="T116" s="283"/>
      <c r="U116" s="283"/>
      <c r="V116" s="283"/>
      <c r="W116" s="283"/>
      <c r="X116" s="283"/>
      <c r="Y116" s="283"/>
      <c r="Z116" s="283"/>
      <c r="AA116" s="160" t="str">
        <f>IF(OR($D116="",$AB116="",GlobalParameters!$C$12=""),"",IF($AE116&lt;160,$AB116-VLOOKUP($AE116,Relay_Req!$A$2:$I$16,9),""))</f>
        <v/>
      </c>
      <c r="AB116" s="283"/>
      <c r="AC116" s="283"/>
      <c r="AD116" s="159"/>
      <c r="AE116" s="134" t="e">
        <f>100+VLOOKUP($D116,Relay_Req!$N$2:$O$6,2)+VLOOKUP(GlobalParameters!$C$12,Relay_Req!$P$2:$Q$4,2)</f>
        <v>#N/A</v>
      </c>
    </row>
    <row r="117" spans="1:31" x14ac:dyDescent="0.25">
      <c r="A117" s="133"/>
      <c r="B117" s="283"/>
      <c r="C117" s="283"/>
      <c r="D117" s="284"/>
      <c r="E117" s="287"/>
      <c r="F117" s="166" t="str">
        <f t="shared" si="6"/>
        <v/>
      </c>
      <c r="G117" s="156" t="str">
        <f>IF($D117="","",VLOOKUP($AE117,Relay_Req!$A$2:$I$16,5))</f>
        <v/>
      </c>
      <c r="H117" s="287"/>
      <c r="I117" s="166" t="str">
        <f t="shared" si="7"/>
        <v/>
      </c>
      <c r="J117" s="156" t="str">
        <f>IF($D117="","",VLOOKUP($AE117,Relay_Req!$A$2:$I$16,6))</f>
        <v/>
      </c>
      <c r="K117" s="285"/>
      <c r="L117" s="155" t="str">
        <f t="shared" si="8"/>
        <v/>
      </c>
      <c r="M117" s="156" t="str">
        <f>IF($D117="","",VLOOKUP($AE117,Relay_Req!$A$2:$I$16,7))</f>
        <v/>
      </c>
      <c r="N117" s="285"/>
      <c r="O117" s="155" t="str">
        <f t="shared" si="9"/>
        <v/>
      </c>
      <c r="P117" s="156" t="str">
        <f>IF($D117="","",VLOOKUP($AE117,Relay_Req!$A$2:$I$16,8))</f>
        <v/>
      </c>
      <c r="Q117" s="157" t="str">
        <f t="shared" si="10"/>
        <v/>
      </c>
      <c r="R117" s="158" t="str">
        <f>IF(OR($D117="",GlobalParameters!$C$12=""),"",$AA117)</f>
        <v/>
      </c>
      <c r="S117" s="159"/>
      <c r="T117" s="283"/>
      <c r="U117" s="283"/>
      <c r="V117" s="283"/>
      <c r="W117" s="283"/>
      <c r="X117" s="283"/>
      <c r="Y117" s="283"/>
      <c r="Z117" s="283"/>
      <c r="AA117" s="160" t="str">
        <f>IF(OR($D117="",$AB117="",GlobalParameters!$C$12=""),"",IF($AE117&lt;160,$AB117-VLOOKUP($AE117,Relay_Req!$A$2:$I$16,9),""))</f>
        <v/>
      </c>
      <c r="AB117" s="283"/>
      <c r="AC117" s="283"/>
      <c r="AD117" s="159"/>
      <c r="AE117" s="134" t="e">
        <f>100+VLOOKUP($D117,Relay_Req!$N$2:$O$6,2)+VLOOKUP(GlobalParameters!$C$12,Relay_Req!$P$2:$Q$4,2)</f>
        <v>#N/A</v>
      </c>
    </row>
    <row r="118" spans="1:31" x14ac:dyDescent="0.25">
      <c r="A118" s="133"/>
      <c r="B118" s="283"/>
      <c r="C118" s="283"/>
      <c r="D118" s="284"/>
      <c r="E118" s="287"/>
      <c r="F118" s="166" t="str">
        <f t="shared" si="6"/>
        <v/>
      </c>
      <c r="G118" s="156" t="str">
        <f>IF($D118="","",VLOOKUP($AE118,Relay_Req!$A$2:$I$16,5))</f>
        <v/>
      </c>
      <c r="H118" s="287"/>
      <c r="I118" s="166" t="str">
        <f t="shared" si="7"/>
        <v/>
      </c>
      <c r="J118" s="156" t="str">
        <f>IF($D118="","",VLOOKUP($AE118,Relay_Req!$A$2:$I$16,6))</f>
        <v/>
      </c>
      <c r="K118" s="285"/>
      <c r="L118" s="155" t="str">
        <f t="shared" si="8"/>
        <v/>
      </c>
      <c r="M118" s="156" t="str">
        <f>IF($D118="","",VLOOKUP($AE118,Relay_Req!$A$2:$I$16,7))</f>
        <v/>
      </c>
      <c r="N118" s="285"/>
      <c r="O118" s="155" t="str">
        <f t="shared" si="9"/>
        <v/>
      </c>
      <c r="P118" s="156" t="str">
        <f>IF($D118="","",VLOOKUP($AE118,Relay_Req!$A$2:$I$16,8))</f>
        <v/>
      </c>
      <c r="Q118" s="157" t="str">
        <f t="shared" si="10"/>
        <v/>
      </c>
      <c r="R118" s="158" t="str">
        <f>IF(OR($D118="",GlobalParameters!$C$12=""),"",$AA118)</f>
        <v/>
      </c>
      <c r="S118" s="159"/>
      <c r="T118" s="283"/>
      <c r="U118" s="283"/>
      <c r="V118" s="283"/>
      <c r="W118" s="283"/>
      <c r="X118" s="283"/>
      <c r="Y118" s="283"/>
      <c r="Z118" s="283"/>
      <c r="AA118" s="160" t="str">
        <f>IF(OR($D118="",$AB118="",GlobalParameters!$C$12=""),"",IF($AE118&lt;160,$AB118-VLOOKUP($AE118,Relay_Req!$A$2:$I$16,9),""))</f>
        <v/>
      </c>
      <c r="AB118" s="283"/>
      <c r="AC118" s="283"/>
      <c r="AD118" s="159"/>
      <c r="AE118" s="134" t="e">
        <f>100+VLOOKUP($D118,Relay_Req!$N$2:$O$6,2)+VLOOKUP(GlobalParameters!$C$12,Relay_Req!$P$2:$Q$4,2)</f>
        <v>#N/A</v>
      </c>
    </row>
    <row r="119" spans="1:31" x14ac:dyDescent="0.25">
      <c r="A119" s="133"/>
      <c r="B119" s="283"/>
      <c r="C119" s="283"/>
      <c r="D119" s="284"/>
      <c r="E119" s="287"/>
      <c r="F119" s="166" t="str">
        <f t="shared" si="6"/>
        <v/>
      </c>
      <c r="G119" s="156" t="str">
        <f>IF($D119="","",VLOOKUP($AE119,Relay_Req!$A$2:$I$16,5))</f>
        <v/>
      </c>
      <c r="H119" s="287"/>
      <c r="I119" s="166" t="str">
        <f t="shared" si="7"/>
        <v/>
      </c>
      <c r="J119" s="156" t="str">
        <f>IF($D119="","",VLOOKUP($AE119,Relay_Req!$A$2:$I$16,6))</f>
        <v/>
      </c>
      <c r="K119" s="285"/>
      <c r="L119" s="155" t="str">
        <f t="shared" si="8"/>
        <v/>
      </c>
      <c r="M119" s="156" t="str">
        <f>IF($D119="","",VLOOKUP($AE119,Relay_Req!$A$2:$I$16,7))</f>
        <v/>
      </c>
      <c r="N119" s="285"/>
      <c r="O119" s="155" t="str">
        <f t="shared" si="9"/>
        <v/>
      </c>
      <c r="P119" s="156" t="str">
        <f>IF($D119="","",VLOOKUP($AE119,Relay_Req!$A$2:$I$16,8))</f>
        <v/>
      </c>
      <c r="Q119" s="157" t="str">
        <f t="shared" si="10"/>
        <v/>
      </c>
      <c r="R119" s="158" t="str">
        <f>IF(OR($D119="",GlobalParameters!$C$12=""),"",$AA119)</f>
        <v/>
      </c>
      <c r="S119" s="159"/>
      <c r="T119" s="283"/>
      <c r="U119" s="283"/>
      <c r="V119" s="283"/>
      <c r="W119" s="283"/>
      <c r="X119" s="283"/>
      <c r="Y119" s="283"/>
      <c r="Z119" s="283"/>
      <c r="AA119" s="160" t="str">
        <f>IF(OR($D119="",$AB119="",GlobalParameters!$C$12=""),"",IF($AE119&lt;160,$AB119-VLOOKUP($AE119,Relay_Req!$A$2:$I$16,9),""))</f>
        <v/>
      </c>
      <c r="AB119" s="283"/>
      <c r="AC119" s="283"/>
      <c r="AD119" s="159"/>
      <c r="AE119" s="134" t="e">
        <f>100+VLOOKUP($D119,Relay_Req!$N$2:$O$6,2)+VLOOKUP(GlobalParameters!$C$12,Relay_Req!$P$2:$Q$4,2)</f>
        <v>#N/A</v>
      </c>
    </row>
    <row r="120" spans="1:31" x14ac:dyDescent="0.25">
      <c r="A120" s="133"/>
      <c r="B120" s="283"/>
      <c r="C120" s="283"/>
      <c r="D120" s="284"/>
      <c r="E120" s="287"/>
      <c r="F120" s="166" t="str">
        <f t="shared" si="6"/>
        <v/>
      </c>
      <c r="G120" s="156" t="str">
        <f>IF($D120="","",VLOOKUP($AE120,Relay_Req!$A$2:$I$16,5))</f>
        <v/>
      </c>
      <c r="H120" s="287"/>
      <c r="I120" s="166" t="str">
        <f t="shared" si="7"/>
        <v/>
      </c>
      <c r="J120" s="156" t="str">
        <f>IF($D120="","",VLOOKUP($AE120,Relay_Req!$A$2:$I$16,6))</f>
        <v/>
      </c>
      <c r="K120" s="285"/>
      <c r="L120" s="155" t="str">
        <f t="shared" si="8"/>
        <v/>
      </c>
      <c r="M120" s="156" t="str">
        <f>IF($D120="","",VLOOKUP($AE120,Relay_Req!$A$2:$I$16,7))</f>
        <v/>
      </c>
      <c r="N120" s="285"/>
      <c r="O120" s="155" t="str">
        <f t="shared" si="9"/>
        <v/>
      </c>
      <c r="P120" s="156" t="str">
        <f>IF($D120="","",VLOOKUP($AE120,Relay_Req!$A$2:$I$16,8))</f>
        <v/>
      </c>
      <c r="Q120" s="157" t="str">
        <f t="shared" si="10"/>
        <v/>
      </c>
      <c r="R120" s="158" t="str">
        <f>IF(OR($D120="",GlobalParameters!$C$12=""),"",$AA120)</f>
        <v/>
      </c>
      <c r="S120" s="159"/>
      <c r="T120" s="283"/>
      <c r="U120" s="283"/>
      <c r="V120" s="283"/>
      <c r="W120" s="283"/>
      <c r="X120" s="283"/>
      <c r="Y120" s="283"/>
      <c r="Z120" s="283"/>
      <c r="AA120" s="160" t="str">
        <f>IF(OR($D120="",$AB120="",GlobalParameters!$C$12=""),"",IF($AE120&lt;160,$AB120-VLOOKUP($AE120,Relay_Req!$A$2:$I$16,9),""))</f>
        <v/>
      </c>
      <c r="AB120" s="283"/>
      <c r="AC120" s="283"/>
      <c r="AD120" s="159"/>
      <c r="AE120" s="134" t="e">
        <f>100+VLOOKUP($D120,Relay_Req!$N$2:$O$6,2)+VLOOKUP(GlobalParameters!$C$12,Relay_Req!$P$2:$Q$4,2)</f>
        <v>#N/A</v>
      </c>
    </row>
    <row r="121" spans="1:31" x14ac:dyDescent="0.25">
      <c r="A121" s="133"/>
      <c r="B121" s="283"/>
      <c r="C121" s="283"/>
      <c r="D121" s="284"/>
      <c r="E121" s="287"/>
      <c r="F121" s="166" t="str">
        <f t="shared" si="6"/>
        <v/>
      </c>
      <c r="G121" s="156" t="str">
        <f>IF($D121="","",VLOOKUP($AE121,Relay_Req!$A$2:$I$16,5))</f>
        <v/>
      </c>
      <c r="H121" s="287"/>
      <c r="I121" s="166" t="str">
        <f t="shared" si="7"/>
        <v/>
      </c>
      <c r="J121" s="156" t="str">
        <f>IF($D121="","",VLOOKUP($AE121,Relay_Req!$A$2:$I$16,6))</f>
        <v/>
      </c>
      <c r="K121" s="285"/>
      <c r="L121" s="155" t="str">
        <f t="shared" si="8"/>
        <v/>
      </c>
      <c r="M121" s="156" t="str">
        <f>IF($D121="","",VLOOKUP($AE121,Relay_Req!$A$2:$I$16,7))</f>
        <v/>
      </c>
      <c r="N121" s="285"/>
      <c r="O121" s="155" t="str">
        <f t="shared" si="9"/>
        <v/>
      </c>
      <c r="P121" s="156" t="str">
        <f>IF($D121="","",VLOOKUP($AE121,Relay_Req!$A$2:$I$16,8))</f>
        <v/>
      </c>
      <c r="Q121" s="157" t="str">
        <f t="shared" si="10"/>
        <v/>
      </c>
      <c r="R121" s="158" t="str">
        <f>IF(OR($D121="",GlobalParameters!$C$12=""),"",$AA121)</f>
        <v/>
      </c>
      <c r="S121" s="159"/>
      <c r="T121" s="283"/>
      <c r="U121" s="283"/>
      <c r="V121" s="283"/>
      <c r="W121" s="283"/>
      <c r="X121" s="283"/>
      <c r="Y121" s="283"/>
      <c r="Z121" s="283"/>
      <c r="AA121" s="160" t="str">
        <f>IF(OR($D121="",$AB121="",GlobalParameters!$C$12=""),"",IF($AE121&lt;160,$AB121-VLOOKUP($AE121,Relay_Req!$A$2:$I$16,9),""))</f>
        <v/>
      </c>
      <c r="AB121" s="283"/>
      <c r="AC121" s="283"/>
      <c r="AD121" s="159"/>
      <c r="AE121" s="134" t="e">
        <f>100+VLOOKUP($D121,Relay_Req!$N$2:$O$6,2)+VLOOKUP(GlobalParameters!$C$12,Relay_Req!$P$2:$Q$4,2)</f>
        <v>#N/A</v>
      </c>
    </row>
    <row r="122" spans="1:31" x14ac:dyDescent="0.25">
      <c r="A122" s="133"/>
      <c r="B122" s="283"/>
      <c r="C122" s="283"/>
      <c r="D122" s="284"/>
      <c r="E122" s="287"/>
      <c r="F122" s="166" t="str">
        <f t="shared" si="6"/>
        <v/>
      </c>
      <c r="G122" s="156" t="str">
        <f>IF($D122="","",VLOOKUP($AE122,Relay_Req!$A$2:$I$16,5))</f>
        <v/>
      </c>
      <c r="H122" s="287"/>
      <c r="I122" s="166" t="str">
        <f t="shared" si="7"/>
        <v/>
      </c>
      <c r="J122" s="156" t="str">
        <f>IF($D122="","",VLOOKUP($AE122,Relay_Req!$A$2:$I$16,6))</f>
        <v/>
      </c>
      <c r="K122" s="285"/>
      <c r="L122" s="155" t="str">
        <f t="shared" si="8"/>
        <v/>
      </c>
      <c r="M122" s="156" t="str">
        <f>IF($D122="","",VLOOKUP($AE122,Relay_Req!$A$2:$I$16,7))</f>
        <v/>
      </c>
      <c r="N122" s="285"/>
      <c r="O122" s="155" t="str">
        <f t="shared" si="9"/>
        <v/>
      </c>
      <c r="P122" s="156" t="str">
        <f>IF($D122="","",VLOOKUP($AE122,Relay_Req!$A$2:$I$16,8))</f>
        <v/>
      </c>
      <c r="Q122" s="157" t="str">
        <f t="shared" si="10"/>
        <v/>
      </c>
      <c r="R122" s="158" t="str">
        <f>IF(OR($D122="",GlobalParameters!$C$12=""),"",$AA122)</f>
        <v/>
      </c>
      <c r="S122" s="159"/>
      <c r="T122" s="283"/>
      <c r="U122" s="283"/>
      <c r="V122" s="283"/>
      <c r="W122" s="283"/>
      <c r="X122" s="283"/>
      <c r="Y122" s="283"/>
      <c r="Z122" s="283"/>
      <c r="AA122" s="160" t="str">
        <f>IF(OR($D122="",$AB122="",GlobalParameters!$C$12=""),"",IF($AE122&lt;160,$AB122-VLOOKUP($AE122,Relay_Req!$A$2:$I$16,9),""))</f>
        <v/>
      </c>
      <c r="AB122" s="283"/>
      <c r="AC122" s="283"/>
      <c r="AD122" s="159"/>
      <c r="AE122" s="134" t="e">
        <f>100+VLOOKUP($D122,Relay_Req!$N$2:$O$6,2)+VLOOKUP(GlobalParameters!$C$12,Relay_Req!$P$2:$Q$4,2)</f>
        <v>#N/A</v>
      </c>
    </row>
    <row r="123" spans="1:31" x14ac:dyDescent="0.25">
      <c r="A123" s="133"/>
      <c r="B123" s="283"/>
      <c r="C123" s="283"/>
      <c r="D123" s="284"/>
      <c r="E123" s="287"/>
      <c r="F123" s="166" t="str">
        <f t="shared" si="6"/>
        <v/>
      </c>
      <c r="G123" s="156" t="str">
        <f>IF($D123="","",VLOOKUP($AE123,Relay_Req!$A$2:$I$16,5))</f>
        <v/>
      </c>
      <c r="H123" s="287"/>
      <c r="I123" s="166" t="str">
        <f t="shared" si="7"/>
        <v/>
      </c>
      <c r="J123" s="156" t="str">
        <f>IF($D123="","",VLOOKUP($AE123,Relay_Req!$A$2:$I$16,6))</f>
        <v/>
      </c>
      <c r="K123" s="285"/>
      <c r="L123" s="155" t="str">
        <f t="shared" si="8"/>
        <v/>
      </c>
      <c r="M123" s="156" t="str">
        <f>IF($D123="","",VLOOKUP($AE123,Relay_Req!$A$2:$I$16,7))</f>
        <v/>
      </c>
      <c r="N123" s="285"/>
      <c r="O123" s="155" t="str">
        <f t="shared" si="9"/>
        <v/>
      </c>
      <c r="P123" s="156" t="str">
        <f>IF($D123="","",VLOOKUP($AE123,Relay_Req!$A$2:$I$16,8))</f>
        <v/>
      </c>
      <c r="Q123" s="157" t="str">
        <f t="shared" si="10"/>
        <v/>
      </c>
      <c r="R123" s="158" t="str">
        <f>IF(OR($D123="",GlobalParameters!$C$12=""),"",$AA123)</f>
        <v/>
      </c>
      <c r="S123" s="159"/>
      <c r="T123" s="283"/>
      <c r="U123" s="283"/>
      <c r="V123" s="283"/>
      <c r="W123" s="283"/>
      <c r="X123" s="283"/>
      <c r="Y123" s="283"/>
      <c r="Z123" s="283"/>
      <c r="AA123" s="160" t="str">
        <f>IF(OR($D123="",$AB123="",GlobalParameters!$C$12=""),"",IF($AE123&lt;160,$AB123-VLOOKUP($AE123,Relay_Req!$A$2:$I$16,9),""))</f>
        <v/>
      </c>
      <c r="AB123" s="283"/>
      <c r="AC123" s="283"/>
      <c r="AD123" s="159"/>
      <c r="AE123" s="134" t="e">
        <f>100+VLOOKUP($D123,Relay_Req!$N$2:$O$6,2)+VLOOKUP(GlobalParameters!$C$12,Relay_Req!$P$2:$Q$4,2)</f>
        <v>#N/A</v>
      </c>
    </row>
    <row r="124" spans="1:31" x14ac:dyDescent="0.25">
      <c r="A124" s="133"/>
      <c r="B124" s="283"/>
      <c r="C124" s="283"/>
      <c r="D124" s="284"/>
      <c r="E124" s="287"/>
      <c r="F124" s="166" t="str">
        <f t="shared" si="6"/>
        <v/>
      </c>
      <c r="G124" s="156" t="str">
        <f>IF($D124="","",VLOOKUP($AE124,Relay_Req!$A$2:$I$16,5))</f>
        <v/>
      </c>
      <c r="H124" s="287"/>
      <c r="I124" s="166" t="str">
        <f t="shared" si="7"/>
        <v/>
      </c>
      <c r="J124" s="156" t="str">
        <f>IF($D124="","",VLOOKUP($AE124,Relay_Req!$A$2:$I$16,6))</f>
        <v/>
      </c>
      <c r="K124" s="285"/>
      <c r="L124" s="155" t="str">
        <f t="shared" si="8"/>
        <v/>
      </c>
      <c r="M124" s="156" t="str">
        <f>IF($D124="","",VLOOKUP($AE124,Relay_Req!$A$2:$I$16,7))</f>
        <v/>
      </c>
      <c r="N124" s="285"/>
      <c r="O124" s="155" t="str">
        <f t="shared" si="9"/>
        <v/>
      </c>
      <c r="P124" s="156" t="str">
        <f>IF($D124="","",VLOOKUP($AE124,Relay_Req!$A$2:$I$16,8))</f>
        <v/>
      </c>
      <c r="Q124" s="157" t="str">
        <f t="shared" si="10"/>
        <v/>
      </c>
      <c r="R124" s="158" t="str">
        <f>IF(OR($D124="",GlobalParameters!$C$12=""),"",$AA124)</f>
        <v/>
      </c>
      <c r="S124" s="159"/>
      <c r="T124" s="283"/>
      <c r="U124" s="283"/>
      <c r="V124" s="283"/>
      <c r="W124" s="283"/>
      <c r="X124" s="283"/>
      <c r="Y124" s="283"/>
      <c r="Z124" s="283"/>
      <c r="AA124" s="160" t="str">
        <f>IF(OR($D124="",$AB124="",GlobalParameters!$C$12=""),"",IF($AE124&lt;160,$AB124-VLOOKUP($AE124,Relay_Req!$A$2:$I$16,9),""))</f>
        <v/>
      </c>
      <c r="AB124" s="283"/>
      <c r="AC124" s="283"/>
      <c r="AD124" s="159"/>
      <c r="AE124" s="134" t="e">
        <f>100+VLOOKUP($D124,Relay_Req!$N$2:$O$6,2)+VLOOKUP(GlobalParameters!$C$12,Relay_Req!$P$2:$Q$4,2)</f>
        <v>#N/A</v>
      </c>
    </row>
    <row r="125" spans="1:31" x14ac:dyDescent="0.25">
      <c r="A125" s="133"/>
      <c r="B125" s="283"/>
      <c r="C125" s="283"/>
      <c r="D125" s="284"/>
      <c r="E125" s="287"/>
      <c r="F125" s="166" t="str">
        <f t="shared" si="6"/>
        <v/>
      </c>
      <c r="G125" s="156" t="str">
        <f>IF($D125="","",VLOOKUP($AE125,Relay_Req!$A$2:$I$16,5))</f>
        <v/>
      </c>
      <c r="H125" s="287"/>
      <c r="I125" s="166" t="str">
        <f t="shared" si="7"/>
        <v/>
      </c>
      <c r="J125" s="156" t="str">
        <f>IF($D125="","",VLOOKUP($AE125,Relay_Req!$A$2:$I$16,6))</f>
        <v/>
      </c>
      <c r="K125" s="285"/>
      <c r="L125" s="155" t="str">
        <f t="shared" si="8"/>
        <v/>
      </c>
      <c r="M125" s="156" t="str">
        <f>IF($D125="","",VLOOKUP($AE125,Relay_Req!$A$2:$I$16,7))</f>
        <v/>
      </c>
      <c r="N125" s="285"/>
      <c r="O125" s="155" t="str">
        <f t="shared" si="9"/>
        <v/>
      </c>
      <c r="P125" s="156" t="str">
        <f>IF($D125="","",VLOOKUP($AE125,Relay_Req!$A$2:$I$16,8))</f>
        <v/>
      </c>
      <c r="Q125" s="157" t="str">
        <f t="shared" si="10"/>
        <v/>
      </c>
      <c r="R125" s="158" t="str">
        <f>IF(OR($D125="",GlobalParameters!$C$12=""),"",$AA125)</f>
        <v/>
      </c>
      <c r="S125" s="159"/>
      <c r="T125" s="283"/>
      <c r="U125" s="283"/>
      <c r="V125" s="283"/>
      <c r="W125" s="283"/>
      <c r="X125" s="283"/>
      <c r="Y125" s="283"/>
      <c r="Z125" s="283"/>
      <c r="AA125" s="160" t="str">
        <f>IF(OR($D125="",$AB125="",GlobalParameters!$C$12=""),"",IF($AE125&lt;160,$AB125-VLOOKUP($AE125,Relay_Req!$A$2:$I$16,9),""))</f>
        <v/>
      </c>
      <c r="AB125" s="283"/>
      <c r="AC125" s="283"/>
      <c r="AD125" s="159"/>
      <c r="AE125" s="134" t="e">
        <f>100+VLOOKUP($D125,Relay_Req!$N$2:$O$6,2)+VLOOKUP(GlobalParameters!$C$12,Relay_Req!$P$2:$Q$4,2)</f>
        <v>#N/A</v>
      </c>
    </row>
    <row r="126" spans="1:31" x14ac:dyDescent="0.25">
      <c r="A126" s="133"/>
      <c r="B126" s="283"/>
      <c r="C126" s="283"/>
      <c r="D126" s="284"/>
      <c r="E126" s="287"/>
      <c r="F126" s="166" t="str">
        <f t="shared" si="6"/>
        <v/>
      </c>
      <c r="G126" s="156" t="str">
        <f>IF($D126="","",VLOOKUP($AE126,Relay_Req!$A$2:$I$16,5))</f>
        <v/>
      </c>
      <c r="H126" s="287"/>
      <c r="I126" s="166" t="str">
        <f t="shared" si="7"/>
        <v/>
      </c>
      <c r="J126" s="156" t="str">
        <f>IF($D126="","",VLOOKUP($AE126,Relay_Req!$A$2:$I$16,6))</f>
        <v/>
      </c>
      <c r="K126" s="285"/>
      <c r="L126" s="155" t="str">
        <f t="shared" si="8"/>
        <v/>
      </c>
      <c r="M126" s="156" t="str">
        <f>IF($D126="","",VLOOKUP($AE126,Relay_Req!$A$2:$I$16,7))</f>
        <v/>
      </c>
      <c r="N126" s="285"/>
      <c r="O126" s="155" t="str">
        <f t="shared" si="9"/>
        <v/>
      </c>
      <c r="P126" s="156" t="str">
        <f>IF($D126="","",VLOOKUP($AE126,Relay_Req!$A$2:$I$16,8))</f>
        <v/>
      </c>
      <c r="Q126" s="157" t="str">
        <f t="shared" si="10"/>
        <v/>
      </c>
      <c r="R126" s="158" t="str">
        <f>IF(OR($D126="",GlobalParameters!$C$12=""),"",$AA126)</f>
        <v/>
      </c>
      <c r="S126" s="159"/>
      <c r="T126" s="283"/>
      <c r="U126" s="283"/>
      <c r="V126" s="283"/>
      <c r="W126" s="283"/>
      <c r="X126" s="283"/>
      <c r="Y126" s="283"/>
      <c r="Z126" s="283"/>
      <c r="AA126" s="160" t="str">
        <f>IF(OR($D126="",$AB126="",GlobalParameters!$C$12=""),"",IF($AE126&lt;160,$AB126-VLOOKUP($AE126,Relay_Req!$A$2:$I$16,9),""))</f>
        <v/>
      </c>
      <c r="AB126" s="283"/>
      <c r="AC126" s="283"/>
      <c r="AD126" s="159"/>
      <c r="AE126" s="134" t="e">
        <f>100+VLOOKUP($D126,Relay_Req!$N$2:$O$6,2)+VLOOKUP(GlobalParameters!$C$12,Relay_Req!$P$2:$Q$4,2)</f>
        <v>#N/A</v>
      </c>
    </row>
    <row r="127" spans="1:31" x14ac:dyDescent="0.25">
      <c r="A127" s="133"/>
      <c r="B127" s="283"/>
      <c r="C127" s="283"/>
      <c r="D127" s="284"/>
      <c r="E127" s="287"/>
      <c r="F127" s="166" t="str">
        <f t="shared" si="6"/>
        <v/>
      </c>
      <c r="G127" s="156" t="str">
        <f>IF($D127="","",VLOOKUP($AE127,Relay_Req!$A$2:$I$16,5))</f>
        <v/>
      </c>
      <c r="H127" s="287"/>
      <c r="I127" s="166" t="str">
        <f t="shared" si="7"/>
        <v/>
      </c>
      <c r="J127" s="156" t="str">
        <f>IF($D127="","",VLOOKUP($AE127,Relay_Req!$A$2:$I$16,6))</f>
        <v/>
      </c>
      <c r="K127" s="285"/>
      <c r="L127" s="155" t="str">
        <f t="shared" si="8"/>
        <v/>
      </c>
      <c r="M127" s="156" t="str">
        <f>IF($D127="","",VLOOKUP($AE127,Relay_Req!$A$2:$I$16,7))</f>
        <v/>
      </c>
      <c r="N127" s="285"/>
      <c r="O127" s="155" t="str">
        <f t="shared" si="9"/>
        <v/>
      </c>
      <c r="P127" s="156" t="str">
        <f>IF($D127="","",VLOOKUP($AE127,Relay_Req!$A$2:$I$16,8))</f>
        <v/>
      </c>
      <c r="Q127" s="157" t="str">
        <f t="shared" si="10"/>
        <v/>
      </c>
      <c r="R127" s="158" t="str">
        <f>IF(OR($D127="",GlobalParameters!$C$12=""),"",$AA127)</f>
        <v/>
      </c>
      <c r="S127" s="159"/>
      <c r="T127" s="283"/>
      <c r="U127" s="283"/>
      <c r="V127" s="283"/>
      <c r="W127" s="283"/>
      <c r="X127" s="283"/>
      <c r="Y127" s="283"/>
      <c r="Z127" s="283"/>
      <c r="AA127" s="160" t="str">
        <f>IF(OR($D127="",$AB127="",GlobalParameters!$C$12=""),"",IF($AE127&lt;160,$AB127-VLOOKUP($AE127,Relay_Req!$A$2:$I$16,9),""))</f>
        <v/>
      </c>
      <c r="AB127" s="283"/>
      <c r="AC127" s="283"/>
      <c r="AD127" s="159"/>
      <c r="AE127" s="134" t="e">
        <f>100+VLOOKUP($D127,Relay_Req!$N$2:$O$6,2)+VLOOKUP(GlobalParameters!$C$12,Relay_Req!$P$2:$Q$4,2)</f>
        <v>#N/A</v>
      </c>
    </row>
    <row r="128" spans="1:31" x14ac:dyDescent="0.25">
      <c r="A128" s="133"/>
      <c r="B128" s="283"/>
      <c r="C128" s="283"/>
      <c r="D128" s="284"/>
      <c r="E128" s="287"/>
      <c r="F128" s="166" t="str">
        <f t="shared" si="6"/>
        <v/>
      </c>
      <c r="G128" s="156" t="str">
        <f>IF($D128="","",VLOOKUP($AE128,Relay_Req!$A$2:$I$16,5))</f>
        <v/>
      </c>
      <c r="H128" s="287"/>
      <c r="I128" s="166" t="str">
        <f t="shared" si="7"/>
        <v/>
      </c>
      <c r="J128" s="156" t="str">
        <f>IF($D128="","",VLOOKUP($AE128,Relay_Req!$A$2:$I$16,6))</f>
        <v/>
      </c>
      <c r="K128" s="285"/>
      <c r="L128" s="155" t="str">
        <f t="shared" si="8"/>
        <v/>
      </c>
      <c r="M128" s="156" t="str">
        <f>IF($D128="","",VLOOKUP($AE128,Relay_Req!$A$2:$I$16,7))</f>
        <v/>
      </c>
      <c r="N128" s="285"/>
      <c r="O128" s="155" t="str">
        <f t="shared" si="9"/>
        <v/>
      </c>
      <c r="P128" s="156" t="str">
        <f>IF($D128="","",VLOOKUP($AE128,Relay_Req!$A$2:$I$16,8))</f>
        <v/>
      </c>
      <c r="Q128" s="157" t="str">
        <f t="shared" si="10"/>
        <v/>
      </c>
      <c r="R128" s="158" t="str">
        <f>IF(OR($D128="",GlobalParameters!$C$12=""),"",$AA128)</f>
        <v/>
      </c>
      <c r="S128" s="159"/>
      <c r="T128" s="283"/>
      <c r="U128" s="283"/>
      <c r="V128" s="283"/>
      <c r="W128" s="283"/>
      <c r="X128" s="283"/>
      <c r="Y128" s="283"/>
      <c r="Z128" s="283"/>
      <c r="AA128" s="160" t="str">
        <f>IF(OR($D128="",$AB128="",GlobalParameters!$C$12=""),"",IF($AE128&lt;160,$AB128-VLOOKUP($AE128,Relay_Req!$A$2:$I$16,9),""))</f>
        <v/>
      </c>
      <c r="AB128" s="283"/>
      <c r="AC128" s="283"/>
      <c r="AD128" s="159"/>
      <c r="AE128" s="134" t="e">
        <f>100+VLOOKUP($D128,Relay_Req!$N$2:$O$6,2)+VLOOKUP(GlobalParameters!$C$12,Relay_Req!$P$2:$Q$4,2)</f>
        <v>#N/A</v>
      </c>
    </row>
    <row r="129" spans="1:31" x14ac:dyDescent="0.25">
      <c r="A129" s="133"/>
      <c r="B129" s="283"/>
      <c r="C129" s="283"/>
      <c r="D129" s="284"/>
      <c r="E129" s="287"/>
      <c r="F129" s="166" t="str">
        <f t="shared" si="6"/>
        <v/>
      </c>
      <c r="G129" s="156" t="str">
        <f>IF($D129="","",VLOOKUP($AE129,Relay_Req!$A$2:$I$16,5))</f>
        <v/>
      </c>
      <c r="H129" s="287"/>
      <c r="I129" s="166" t="str">
        <f t="shared" si="7"/>
        <v/>
      </c>
      <c r="J129" s="156" t="str">
        <f>IF($D129="","",VLOOKUP($AE129,Relay_Req!$A$2:$I$16,6))</f>
        <v/>
      </c>
      <c r="K129" s="285"/>
      <c r="L129" s="155" t="str">
        <f t="shared" si="8"/>
        <v/>
      </c>
      <c r="M129" s="156" t="str">
        <f>IF($D129="","",VLOOKUP($AE129,Relay_Req!$A$2:$I$16,7))</f>
        <v/>
      </c>
      <c r="N129" s="285"/>
      <c r="O129" s="155" t="str">
        <f t="shared" si="9"/>
        <v/>
      </c>
      <c r="P129" s="156" t="str">
        <f>IF($D129="","",VLOOKUP($AE129,Relay_Req!$A$2:$I$16,8))</f>
        <v/>
      </c>
      <c r="Q129" s="157" t="str">
        <f t="shared" si="10"/>
        <v/>
      </c>
      <c r="R129" s="158" t="str">
        <f>IF(OR($D129="",GlobalParameters!$C$12=""),"",$AA129)</f>
        <v/>
      </c>
      <c r="S129" s="159"/>
      <c r="T129" s="283"/>
      <c r="U129" s="283"/>
      <c r="V129" s="283"/>
      <c r="W129" s="283"/>
      <c r="X129" s="283"/>
      <c r="Y129" s="283"/>
      <c r="Z129" s="283"/>
      <c r="AA129" s="160" t="str">
        <f>IF(OR($D129="",$AB129="",GlobalParameters!$C$12=""),"",IF($AE129&lt;160,$AB129-VLOOKUP($AE129,Relay_Req!$A$2:$I$16,9),""))</f>
        <v/>
      </c>
      <c r="AB129" s="283"/>
      <c r="AC129" s="283"/>
      <c r="AD129" s="159"/>
      <c r="AE129" s="134" t="e">
        <f>100+VLOOKUP($D129,Relay_Req!$N$2:$O$6,2)+VLOOKUP(GlobalParameters!$C$12,Relay_Req!$P$2:$Q$4,2)</f>
        <v>#N/A</v>
      </c>
    </row>
    <row r="130" spans="1:31" x14ac:dyDescent="0.25">
      <c r="A130" s="133"/>
      <c r="B130" s="283"/>
      <c r="C130" s="283"/>
      <c r="D130" s="284"/>
      <c r="E130" s="287"/>
      <c r="F130" s="166" t="str">
        <f t="shared" si="6"/>
        <v/>
      </c>
      <c r="G130" s="156" t="str">
        <f>IF($D130="","",VLOOKUP($AE130,Relay_Req!$A$2:$I$16,5))</f>
        <v/>
      </c>
      <c r="H130" s="287"/>
      <c r="I130" s="166" t="str">
        <f t="shared" si="7"/>
        <v/>
      </c>
      <c r="J130" s="156" t="str">
        <f>IF($D130="","",VLOOKUP($AE130,Relay_Req!$A$2:$I$16,6))</f>
        <v/>
      </c>
      <c r="K130" s="285"/>
      <c r="L130" s="155" t="str">
        <f t="shared" si="8"/>
        <v/>
      </c>
      <c r="M130" s="156" t="str">
        <f>IF($D130="","",VLOOKUP($AE130,Relay_Req!$A$2:$I$16,7))</f>
        <v/>
      </c>
      <c r="N130" s="285"/>
      <c r="O130" s="155" t="str">
        <f t="shared" si="9"/>
        <v/>
      </c>
      <c r="P130" s="156" t="str">
        <f>IF($D130="","",VLOOKUP($AE130,Relay_Req!$A$2:$I$16,8))</f>
        <v/>
      </c>
      <c r="Q130" s="157" t="str">
        <f t="shared" si="10"/>
        <v/>
      </c>
      <c r="R130" s="158" t="str">
        <f>IF(OR($D130="",GlobalParameters!$C$12=""),"",$AA130)</f>
        <v/>
      </c>
      <c r="S130" s="159"/>
      <c r="T130" s="283"/>
      <c r="U130" s="283"/>
      <c r="V130" s="283"/>
      <c r="W130" s="283"/>
      <c r="X130" s="283"/>
      <c r="Y130" s="283"/>
      <c r="Z130" s="283"/>
      <c r="AA130" s="160" t="str">
        <f>IF(OR($D130="",$AB130="",GlobalParameters!$C$12=""),"",IF($AE130&lt;160,$AB130-VLOOKUP($AE130,Relay_Req!$A$2:$I$16,9),""))</f>
        <v/>
      </c>
      <c r="AB130" s="283"/>
      <c r="AC130" s="283"/>
      <c r="AD130" s="159"/>
      <c r="AE130" s="134" t="e">
        <f>100+VLOOKUP($D130,Relay_Req!$N$2:$O$6,2)+VLOOKUP(GlobalParameters!$C$12,Relay_Req!$P$2:$Q$4,2)</f>
        <v>#N/A</v>
      </c>
    </row>
    <row r="131" spans="1:31" x14ac:dyDescent="0.25">
      <c r="A131" s="133"/>
      <c r="B131" s="283"/>
      <c r="C131" s="283"/>
      <c r="D131" s="284"/>
      <c r="E131" s="287"/>
      <c r="F131" s="166" t="str">
        <f t="shared" si="6"/>
        <v/>
      </c>
      <c r="G131" s="156" t="str">
        <f>IF($D131="","",VLOOKUP($AE131,Relay_Req!$A$2:$I$16,5))</f>
        <v/>
      </c>
      <c r="H131" s="287"/>
      <c r="I131" s="166" t="str">
        <f t="shared" si="7"/>
        <v/>
      </c>
      <c r="J131" s="156" t="str">
        <f>IF($D131="","",VLOOKUP($AE131,Relay_Req!$A$2:$I$16,6))</f>
        <v/>
      </c>
      <c r="K131" s="285"/>
      <c r="L131" s="155" t="str">
        <f t="shared" si="8"/>
        <v/>
      </c>
      <c r="M131" s="156" t="str">
        <f>IF($D131="","",VLOOKUP($AE131,Relay_Req!$A$2:$I$16,7))</f>
        <v/>
      </c>
      <c r="N131" s="285"/>
      <c r="O131" s="155" t="str">
        <f t="shared" si="9"/>
        <v/>
      </c>
      <c r="P131" s="156" t="str">
        <f>IF($D131="","",VLOOKUP($AE131,Relay_Req!$A$2:$I$16,8))</f>
        <v/>
      </c>
      <c r="Q131" s="157" t="str">
        <f t="shared" si="10"/>
        <v/>
      </c>
      <c r="R131" s="158" t="str">
        <f>IF(OR($D131="",GlobalParameters!$C$12=""),"",$AA131)</f>
        <v/>
      </c>
      <c r="S131" s="159"/>
      <c r="T131" s="283"/>
      <c r="U131" s="283"/>
      <c r="V131" s="283"/>
      <c r="W131" s="283"/>
      <c r="X131" s="283"/>
      <c r="Y131" s="283"/>
      <c r="Z131" s="283"/>
      <c r="AA131" s="160" t="str">
        <f>IF(OR($D131="",$AB131="",GlobalParameters!$C$12=""),"",IF($AE131&lt;160,$AB131-VLOOKUP($AE131,Relay_Req!$A$2:$I$16,9),""))</f>
        <v/>
      </c>
      <c r="AB131" s="283"/>
      <c r="AC131" s="283"/>
      <c r="AD131" s="159"/>
      <c r="AE131" s="134" t="e">
        <f>100+VLOOKUP($D131,Relay_Req!$N$2:$O$6,2)+VLOOKUP(GlobalParameters!$C$12,Relay_Req!$P$2:$Q$4,2)</f>
        <v>#N/A</v>
      </c>
    </row>
    <row r="132" spans="1:31" x14ac:dyDescent="0.25">
      <c r="A132" s="133"/>
      <c r="B132" s="283"/>
      <c r="C132" s="283"/>
      <c r="D132" s="284"/>
      <c r="E132" s="287"/>
      <c r="F132" s="166" t="str">
        <f t="shared" si="6"/>
        <v/>
      </c>
      <c r="G132" s="156" t="str">
        <f>IF($D132="","",VLOOKUP($AE132,Relay_Req!$A$2:$I$16,5))</f>
        <v/>
      </c>
      <c r="H132" s="287"/>
      <c r="I132" s="166" t="str">
        <f t="shared" si="7"/>
        <v/>
      </c>
      <c r="J132" s="156" t="str">
        <f>IF($D132="","",VLOOKUP($AE132,Relay_Req!$A$2:$I$16,6))</f>
        <v/>
      </c>
      <c r="K132" s="285"/>
      <c r="L132" s="155" t="str">
        <f t="shared" si="8"/>
        <v/>
      </c>
      <c r="M132" s="156" t="str">
        <f>IF($D132="","",VLOOKUP($AE132,Relay_Req!$A$2:$I$16,7))</f>
        <v/>
      </c>
      <c r="N132" s="285"/>
      <c r="O132" s="155" t="str">
        <f t="shared" si="9"/>
        <v/>
      </c>
      <c r="P132" s="156" t="str">
        <f>IF($D132="","",VLOOKUP($AE132,Relay_Req!$A$2:$I$16,8))</f>
        <v/>
      </c>
      <c r="Q132" s="157" t="str">
        <f t="shared" si="10"/>
        <v/>
      </c>
      <c r="R132" s="158" t="str">
        <f>IF(OR($D132="",GlobalParameters!$C$12=""),"",$AA132)</f>
        <v/>
      </c>
      <c r="S132" s="159"/>
      <c r="T132" s="283"/>
      <c r="U132" s="283"/>
      <c r="V132" s="283"/>
      <c r="W132" s="283"/>
      <c r="X132" s="283"/>
      <c r="Y132" s="283"/>
      <c r="Z132" s="283"/>
      <c r="AA132" s="160" t="str">
        <f>IF(OR($D132="",$AB132="",GlobalParameters!$C$12=""),"",IF($AE132&lt;160,$AB132-VLOOKUP($AE132,Relay_Req!$A$2:$I$16,9),""))</f>
        <v/>
      </c>
      <c r="AB132" s="283"/>
      <c r="AC132" s="283"/>
      <c r="AD132" s="159"/>
      <c r="AE132" s="134" t="e">
        <f>100+VLOOKUP($D132,Relay_Req!$N$2:$O$6,2)+VLOOKUP(GlobalParameters!$C$12,Relay_Req!$P$2:$Q$4,2)</f>
        <v>#N/A</v>
      </c>
    </row>
    <row r="133" spans="1:31" x14ac:dyDescent="0.25">
      <c r="A133" s="133"/>
      <c r="B133" s="283"/>
      <c r="C133" s="283"/>
      <c r="D133" s="284"/>
      <c r="E133" s="287"/>
      <c r="F133" s="166" t="str">
        <f t="shared" si="6"/>
        <v/>
      </c>
      <c r="G133" s="156" t="str">
        <f>IF($D133="","",VLOOKUP($AE133,Relay_Req!$A$2:$I$16,5))</f>
        <v/>
      </c>
      <c r="H133" s="287"/>
      <c r="I133" s="166" t="str">
        <f t="shared" si="7"/>
        <v/>
      </c>
      <c r="J133" s="156" t="str">
        <f>IF($D133="","",VLOOKUP($AE133,Relay_Req!$A$2:$I$16,6))</f>
        <v/>
      </c>
      <c r="K133" s="285"/>
      <c r="L133" s="155" t="str">
        <f t="shared" si="8"/>
        <v/>
      </c>
      <c r="M133" s="156" t="str">
        <f>IF($D133="","",VLOOKUP($AE133,Relay_Req!$A$2:$I$16,7))</f>
        <v/>
      </c>
      <c r="N133" s="285"/>
      <c r="O133" s="155" t="str">
        <f t="shared" si="9"/>
        <v/>
      </c>
      <c r="P133" s="156" t="str">
        <f>IF($D133="","",VLOOKUP($AE133,Relay_Req!$A$2:$I$16,8))</f>
        <v/>
      </c>
      <c r="Q133" s="157" t="str">
        <f t="shared" si="10"/>
        <v/>
      </c>
      <c r="R133" s="158" t="str">
        <f>IF(OR($D133="",GlobalParameters!$C$12=""),"",$AA133)</f>
        <v/>
      </c>
      <c r="S133" s="159"/>
      <c r="T133" s="283"/>
      <c r="U133" s="283"/>
      <c r="V133" s="283"/>
      <c r="W133" s="283"/>
      <c r="X133" s="283"/>
      <c r="Y133" s="283"/>
      <c r="Z133" s="283"/>
      <c r="AA133" s="160" t="str">
        <f>IF(OR($D133="",$AB133="",GlobalParameters!$C$12=""),"",IF($AE133&lt;160,$AB133-VLOOKUP($AE133,Relay_Req!$A$2:$I$16,9),""))</f>
        <v/>
      </c>
      <c r="AB133" s="283"/>
      <c r="AC133" s="283"/>
      <c r="AD133" s="159"/>
      <c r="AE133" s="134" t="e">
        <f>100+VLOOKUP($D133,Relay_Req!$N$2:$O$6,2)+VLOOKUP(GlobalParameters!$C$12,Relay_Req!$P$2:$Q$4,2)</f>
        <v>#N/A</v>
      </c>
    </row>
    <row r="134" spans="1:31" x14ac:dyDescent="0.25">
      <c r="A134" s="133"/>
      <c r="B134" s="283"/>
      <c r="C134" s="283"/>
      <c r="D134" s="284"/>
      <c r="E134" s="287"/>
      <c r="F134" s="166" t="str">
        <f t="shared" si="6"/>
        <v/>
      </c>
      <c r="G134" s="156" t="str">
        <f>IF($D134="","",VLOOKUP($AE134,Relay_Req!$A$2:$I$16,5))</f>
        <v/>
      </c>
      <c r="H134" s="287"/>
      <c r="I134" s="166" t="str">
        <f t="shared" si="7"/>
        <v/>
      </c>
      <c r="J134" s="156" t="str">
        <f>IF($D134="","",VLOOKUP($AE134,Relay_Req!$A$2:$I$16,6))</f>
        <v/>
      </c>
      <c r="K134" s="285"/>
      <c r="L134" s="155" t="str">
        <f t="shared" si="8"/>
        <v/>
      </c>
      <c r="M134" s="156" t="str">
        <f>IF($D134="","",VLOOKUP($AE134,Relay_Req!$A$2:$I$16,7))</f>
        <v/>
      </c>
      <c r="N134" s="285"/>
      <c r="O134" s="155" t="str">
        <f t="shared" si="9"/>
        <v/>
      </c>
      <c r="P134" s="156" t="str">
        <f>IF($D134="","",VLOOKUP($AE134,Relay_Req!$A$2:$I$16,8))</f>
        <v/>
      </c>
      <c r="Q134" s="157" t="str">
        <f t="shared" si="10"/>
        <v/>
      </c>
      <c r="R134" s="158" t="str">
        <f>IF(OR($D134="",GlobalParameters!$C$12=""),"",$AA134)</f>
        <v/>
      </c>
      <c r="S134" s="159"/>
      <c r="T134" s="283"/>
      <c r="U134" s="283"/>
      <c r="V134" s="283"/>
      <c r="W134" s="283"/>
      <c r="X134" s="283"/>
      <c r="Y134" s="283"/>
      <c r="Z134" s="283"/>
      <c r="AA134" s="160" t="str">
        <f>IF(OR($D134="",$AB134="",GlobalParameters!$C$12=""),"",IF($AE134&lt;160,$AB134-VLOOKUP($AE134,Relay_Req!$A$2:$I$16,9),""))</f>
        <v/>
      </c>
      <c r="AB134" s="283"/>
      <c r="AC134" s="283"/>
      <c r="AD134" s="159"/>
      <c r="AE134" s="134" t="e">
        <f>100+VLOOKUP($D134,Relay_Req!$N$2:$O$6,2)+VLOOKUP(GlobalParameters!$C$12,Relay_Req!$P$2:$Q$4,2)</f>
        <v>#N/A</v>
      </c>
    </row>
    <row r="135" spans="1:31" x14ac:dyDescent="0.25">
      <c r="A135" s="133"/>
      <c r="B135" s="283"/>
      <c r="C135" s="283"/>
      <c r="D135" s="284"/>
      <c r="E135" s="287"/>
      <c r="F135" s="166" t="str">
        <f t="shared" si="6"/>
        <v/>
      </c>
      <c r="G135" s="156" t="str">
        <f>IF($D135="","",VLOOKUP($AE135,Relay_Req!$A$2:$I$16,5))</f>
        <v/>
      </c>
      <c r="H135" s="287"/>
      <c r="I135" s="166" t="str">
        <f t="shared" si="7"/>
        <v/>
      </c>
      <c r="J135" s="156" t="str">
        <f>IF($D135="","",VLOOKUP($AE135,Relay_Req!$A$2:$I$16,6))</f>
        <v/>
      </c>
      <c r="K135" s="285"/>
      <c r="L135" s="155" t="str">
        <f t="shared" si="8"/>
        <v/>
      </c>
      <c r="M135" s="156" t="str">
        <f>IF($D135="","",VLOOKUP($AE135,Relay_Req!$A$2:$I$16,7))</f>
        <v/>
      </c>
      <c r="N135" s="285"/>
      <c r="O135" s="155" t="str">
        <f t="shared" si="9"/>
        <v/>
      </c>
      <c r="P135" s="156" t="str">
        <f>IF($D135="","",VLOOKUP($AE135,Relay_Req!$A$2:$I$16,8))</f>
        <v/>
      </c>
      <c r="Q135" s="157" t="str">
        <f t="shared" si="10"/>
        <v/>
      </c>
      <c r="R135" s="158" t="str">
        <f>IF(OR($D135="",GlobalParameters!$C$12=""),"",$AA135)</f>
        <v/>
      </c>
      <c r="S135" s="159"/>
      <c r="T135" s="283"/>
      <c r="U135" s="283"/>
      <c r="V135" s="283"/>
      <c r="W135" s="283"/>
      <c r="X135" s="283"/>
      <c r="Y135" s="283"/>
      <c r="Z135" s="283"/>
      <c r="AA135" s="160" t="str">
        <f>IF(OR($D135="",$AB135="",GlobalParameters!$C$12=""),"",IF($AE135&lt;160,$AB135-VLOOKUP($AE135,Relay_Req!$A$2:$I$16,9),""))</f>
        <v/>
      </c>
      <c r="AB135" s="283"/>
      <c r="AC135" s="283"/>
      <c r="AD135" s="159"/>
      <c r="AE135" s="134" t="e">
        <f>100+VLOOKUP($D135,Relay_Req!$N$2:$O$6,2)+VLOOKUP(GlobalParameters!$C$12,Relay_Req!$P$2:$Q$4,2)</f>
        <v>#N/A</v>
      </c>
    </row>
    <row r="136" spans="1:31" x14ac:dyDescent="0.25">
      <c r="A136" s="133"/>
      <c r="B136" s="283"/>
      <c r="C136" s="283"/>
      <c r="D136" s="284"/>
      <c r="E136" s="287"/>
      <c r="F136" s="166" t="str">
        <f t="shared" si="6"/>
        <v/>
      </c>
      <c r="G136" s="156" t="str">
        <f>IF($D136="","",VLOOKUP($AE136,Relay_Req!$A$2:$I$16,5))</f>
        <v/>
      </c>
      <c r="H136" s="287"/>
      <c r="I136" s="166" t="str">
        <f t="shared" si="7"/>
        <v/>
      </c>
      <c r="J136" s="156" t="str">
        <f>IF($D136="","",VLOOKUP($AE136,Relay_Req!$A$2:$I$16,6))</f>
        <v/>
      </c>
      <c r="K136" s="285"/>
      <c r="L136" s="155" t="str">
        <f t="shared" si="8"/>
        <v/>
      </c>
      <c r="M136" s="156" t="str">
        <f>IF($D136="","",VLOOKUP($AE136,Relay_Req!$A$2:$I$16,7))</f>
        <v/>
      </c>
      <c r="N136" s="285"/>
      <c r="O136" s="155" t="str">
        <f t="shared" si="9"/>
        <v/>
      </c>
      <c r="P136" s="156" t="str">
        <f>IF($D136="","",VLOOKUP($AE136,Relay_Req!$A$2:$I$16,8))</f>
        <v/>
      </c>
      <c r="Q136" s="157" t="str">
        <f t="shared" si="10"/>
        <v/>
      </c>
      <c r="R136" s="158" t="str">
        <f>IF(OR($D136="",GlobalParameters!$C$12=""),"",$AA136)</f>
        <v/>
      </c>
      <c r="S136" s="159"/>
      <c r="T136" s="283"/>
      <c r="U136" s="283"/>
      <c r="V136" s="283"/>
      <c r="W136" s="283"/>
      <c r="X136" s="283"/>
      <c r="Y136" s="283"/>
      <c r="Z136" s="283"/>
      <c r="AA136" s="160" t="str">
        <f>IF(OR($D136="",$AB136="",GlobalParameters!$C$12=""),"",IF($AE136&lt;160,$AB136-VLOOKUP($AE136,Relay_Req!$A$2:$I$16,9),""))</f>
        <v/>
      </c>
      <c r="AB136" s="283"/>
      <c r="AC136" s="283"/>
      <c r="AD136" s="159"/>
      <c r="AE136" s="134" t="e">
        <f>100+VLOOKUP($D136,Relay_Req!$N$2:$O$6,2)+VLOOKUP(GlobalParameters!$C$12,Relay_Req!$P$2:$Q$4,2)</f>
        <v>#N/A</v>
      </c>
    </row>
    <row r="137" spans="1:31" x14ac:dyDescent="0.25">
      <c r="A137" s="133"/>
      <c r="B137" s="283"/>
      <c r="C137" s="283"/>
      <c r="D137" s="284"/>
      <c r="E137" s="287"/>
      <c r="F137" s="166" t="str">
        <f t="shared" si="6"/>
        <v/>
      </c>
      <c r="G137" s="156" t="str">
        <f>IF($D137="","",VLOOKUP($AE137,Relay_Req!$A$2:$I$16,5))</f>
        <v/>
      </c>
      <c r="H137" s="287"/>
      <c r="I137" s="166" t="str">
        <f t="shared" si="7"/>
        <v/>
      </c>
      <c r="J137" s="156" t="str">
        <f>IF($D137="","",VLOOKUP($AE137,Relay_Req!$A$2:$I$16,6))</f>
        <v/>
      </c>
      <c r="K137" s="285"/>
      <c r="L137" s="155" t="str">
        <f t="shared" si="8"/>
        <v/>
      </c>
      <c r="M137" s="156" t="str">
        <f>IF($D137="","",VLOOKUP($AE137,Relay_Req!$A$2:$I$16,7))</f>
        <v/>
      </c>
      <c r="N137" s="285"/>
      <c r="O137" s="155" t="str">
        <f t="shared" si="9"/>
        <v/>
      </c>
      <c r="P137" s="156" t="str">
        <f>IF($D137="","",VLOOKUP($AE137,Relay_Req!$A$2:$I$16,8))</f>
        <v/>
      </c>
      <c r="Q137" s="157" t="str">
        <f t="shared" si="10"/>
        <v/>
      </c>
      <c r="R137" s="158" t="str">
        <f>IF(OR($D137="",GlobalParameters!$C$12=""),"",$AA137)</f>
        <v/>
      </c>
      <c r="S137" s="159"/>
      <c r="T137" s="283"/>
      <c r="U137" s="283"/>
      <c r="V137" s="283"/>
      <c r="W137" s="283"/>
      <c r="X137" s="283"/>
      <c r="Y137" s="283"/>
      <c r="Z137" s="283"/>
      <c r="AA137" s="160" t="str">
        <f>IF(OR($D137="",$AB137="",GlobalParameters!$C$12=""),"",IF($AE137&lt;160,$AB137-VLOOKUP($AE137,Relay_Req!$A$2:$I$16,9),""))</f>
        <v/>
      </c>
      <c r="AB137" s="283"/>
      <c r="AC137" s="283"/>
      <c r="AD137" s="159"/>
      <c r="AE137" s="134" t="e">
        <f>100+VLOOKUP($D137,Relay_Req!$N$2:$O$6,2)+VLOOKUP(GlobalParameters!$C$12,Relay_Req!$P$2:$Q$4,2)</f>
        <v>#N/A</v>
      </c>
    </row>
    <row r="138" spans="1:31" x14ac:dyDescent="0.25">
      <c r="A138" s="133"/>
      <c r="B138" s="283"/>
      <c r="C138" s="283"/>
      <c r="D138" s="284"/>
      <c r="E138" s="287"/>
      <c r="F138" s="166" t="str">
        <f t="shared" si="6"/>
        <v/>
      </c>
      <c r="G138" s="156" t="str">
        <f>IF($D138="","",VLOOKUP($AE138,Relay_Req!$A$2:$I$16,5))</f>
        <v/>
      </c>
      <c r="H138" s="287"/>
      <c r="I138" s="166" t="str">
        <f t="shared" si="7"/>
        <v/>
      </c>
      <c r="J138" s="156" t="str">
        <f>IF($D138="","",VLOOKUP($AE138,Relay_Req!$A$2:$I$16,6))</f>
        <v/>
      </c>
      <c r="K138" s="285"/>
      <c r="L138" s="155" t="str">
        <f t="shared" si="8"/>
        <v/>
      </c>
      <c r="M138" s="156" t="str">
        <f>IF($D138="","",VLOOKUP($AE138,Relay_Req!$A$2:$I$16,7))</f>
        <v/>
      </c>
      <c r="N138" s="285"/>
      <c r="O138" s="155" t="str">
        <f t="shared" si="9"/>
        <v/>
      </c>
      <c r="P138" s="156" t="str">
        <f>IF($D138="","",VLOOKUP($AE138,Relay_Req!$A$2:$I$16,8))</f>
        <v/>
      </c>
      <c r="Q138" s="157" t="str">
        <f t="shared" si="10"/>
        <v/>
      </c>
      <c r="R138" s="158" t="str">
        <f>IF(OR($D138="",GlobalParameters!$C$12=""),"",$AA138)</f>
        <v/>
      </c>
      <c r="S138" s="159"/>
      <c r="T138" s="283"/>
      <c r="U138" s="283"/>
      <c r="V138" s="283"/>
      <c r="W138" s="283"/>
      <c r="X138" s="283"/>
      <c r="Y138" s="283"/>
      <c r="Z138" s="283"/>
      <c r="AA138" s="160" t="str">
        <f>IF(OR($D138="",$AB138="",GlobalParameters!$C$12=""),"",IF($AE138&lt;160,$AB138-VLOOKUP($AE138,Relay_Req!$A$2:$I$16,9),""))</f>
        <v/>
      </c>
      <c r="AB138" s="283"/>
      <c r="AC138" s="283"/>
      <c r="AD138" s="159"/>
      <c r="AE138" s="134" t="e">
        <f>100+VLOOKUP($D138,Relay_Req!$N$2:$O$6,2)+VLOOKUP(GlobalParameters!$C$12,Relay_Req!$P$2:$Q$4,2)</f>
        <v>#N/A</v>
      </c>
    </row>
    <row r="139" spans="1:31" x14ac:dyDescent="0.25">
      <c r="A139" s="133"/>
      <c r="B139" s="283"/>
      <c r="C139" s="283"/>
      <c r="D139" s="284"/>
      <c r="E139" s="287"/>
      <c r="F139" s="166" t="str">
        <f t="shared" si="6"/>
        <v/>
      </c>
      <c r="G139" s="156" t="str">
        <f>IF($D139="","",VLOOKUP($AE139,Relay_Req!$A$2:$I$16,5))</f>
        <v/>
      </c>
      <c r="H139" s="287"/>
      <c r="I139" s="166" t="str">
        <f t="shared" si="7"/>
        <v/>
      </c>
      <c r="J139" s="156" t="str">
        <f>IF($D139="","",VLOOKUP($AE139,Relay_Req!$A$2:$I$16,6))</f>
        <v/>
      </c>
      <c r="K139" s="285"/>
      <c r="L139" s="155" t="str">
        <f t="shared" si="8"/>
        <v/>
      </c>
      <c r="M139" s="156" t="str">
        <f>IF($D139="","",VLOOKUP($AE139,Relay_Req!$A$2:$I$16,7))</f>
        <v/>
      </c>
      <c r="N139" s="285"/>
      <c r="O139" s="155" t="str">
        <f t="shared" si="9"/>
        <v/>
      </c>
      <c r="P139" s="156" t="str">
        <f>IF($D139="","",VLOOKUP($AE139,Relay_Req!$A$2:$I$16,8))</f>
        <v/>
      </c>
      <c r="Q139" s="157" t="str">
        <f t="shared" si="10"/>
        <v/>
      </c>
      <c r="R139" s="158" t="str">
        <f>IF(OR($D139="",GlobalParameters!$C$12=""),"",$AA139)</f>
        <v/>
      </c>
      <c r="S139" s="159"/>
      <c r="T139" s="283"/>
      <c r="U139" s="283"/>
      <c r="V139" s="283"/>
      <c r="W139" s="283"/>
      <c r="X139" s="283"/>
      <c r="Y139" s="283"/>
      <c r="Z139" s="283"/>
      <c r="AA139" s="160" t="str">
        <f>IF(OR($D139="",$AB139="",GlobalParameters!$C$12=""),"",IF($AE139&lt;160,$AB139-VLOOKUP($AE139,Relay_Req!$A$2:$I$16,9),""))</f>
        <v/>
      </c>
      <c r="AB139" s="283"/>
      <c r="AC139" s="283"/>
      <c r="AD139" s="159"/>
      <c r="AE139" s="134" t="e">
        <f>100+VLOOKUP($D139,Relay_Req!$N$2:$O$6,2)+VLOOKUP(GlobalParameters!$C$12,Relay_Req!$P$2:$Q$4,2)</f>
        <v>#N/A</v>
      </c>
    </row>
    <row r="140" spans="1:31" x14ac:dyDescent="0.25">
      <c r="A140" s="133"/>
      <c r="B140" s="283"/>
      <c r="C140" s="283"/>
      <c r="D140" s="284"/>
      <c r="E140" s="287"/>
      <c r="F140" s="166" t="str">
        <f t="shared" si="6"/>
        <v/>
      </c>
      <c r="G140" s="156" t="str">
        <f>IF($D140="","",VLOOKUP($AE140,Relay_Req!$A$2:$I$16,5))</f>
        <v/>
      </c>
      <c r="H140" s="287"/>
      <c r="I140" s="166" t="str">
        <f t="shared" si="7"/>
        <v/>
      </c>
      <c r="J140" s="156" t="str">
        <f>IF($D140="","",VLOOKUP($AE140,Relay_Req!$A$2:$I$16,6))</f>
        <v/>
      </c>
      <c r="K140" s="285"/>
      <c r="L140" s="155" t="str">
        <f t="shared" si="8"/>
        <v/>
      </c>
      <c r="M140" s="156" t="str">
        <f>IF($D140="","",VLOOKUP($AE140,Relay_Req!$A$2:$I$16,7))</f>
        <v/>
      </c>
      <c r="N140" s="285"/>
      <c r="O140" s="155" t="str">
        <f t="shared" si="9"/>
        <v/>
      </c>
      <c r="P140" s="156" t="str">
        <f>IF($D140="","",VLOOKUP($AE140,Relay_Req!$A$2:$I$16,8))</f>
        <v/>
      </c>
      <c r="Q140" s="157" t="str">
        <f t="shared" si="10"/>
        <v/>
      </c>
      <c r="R140" s="158" t="str">
        <f>IF(OR($D140="",GlobalParameters!$C$12=""),"",$AA140)</f>
        <v/>
      </c>
      <c r="S140" s="159"/>
      <c r="T140" s="283"/>
      <c r="U140" s="283"/>
      <c r="V140" s="283"/>
      <c r="W140" s="283"/>
      <c r="X140" s="283"/>
      <c r="Y140" s="283"/>
      <c r="Z140" s="283"/>
      <c r="AA140" s="160" t="str">
        <f>IF(OR($D140="",$AB140="",GlobalParameters!$C$12=""),"",IF($AE140&lt;160,$AB140-VLOOKUP($AE140,Relay_Req!$A$2:$I$16,9),""))</f>
        <v/>
      </c>
      <c r="AB140" s="283"/>
      <c r="AC140" s="283"/>
      <c r="AD140" s="159"/>
      <c r="AE140" s="134" t="e">
        <f>100+VLOOKUP($D140,Relay_Req!$N$2:$O$6,2)+VLOOKUP(GlobalParameters!$C$12,Relay_Req!$P$2:$Q$4,2)</f>
        <v>#N/A</v>
      </c>
    </row>
    <row r="141" spans="1:31" x14ac:dyDescent="0.25">
      <c r="A141" s="133"/>
      <c r="B141" s="283"/>
      <c r="C141" s="283"/>
      <c r="D141" s="284"/>
      <c r="E141" s="287"/>
      <c r="F141" s="166" t="str">
        <f t="shared" si="6"/>
        <v/>
      </c>
      <c r="G141" s="156" t="str">
        <f>IF($D141="","",VLOOKUP($AE141,Relay_Req!$A$2:$I$16,5))</f>
        <v/>
      </c>
      <c r="H141" s="287"/>
      <c r="I141" s="166" t="str">
        <f t="shared" si="7"/>
        <v/>
      </c>
      <c r="J141" s="156" t="str">
        <f>IF($D141="","",VLOOKUP($AE141,Relay_Req!$A$2:$I$16,6))</f>
        <v/>
      </c>
      <c r="K141" s="285"/>
      <c r="L141" s="155" t="str">
        <f t="shared" si="8"/>
        <v/>
      </c>
      <c r="M141" s="156" t="str">
        <f>IF($D141="","",VLOOKUP($AE141,Relay_Req!$A$2:$I$16,7))</f>
        <v/>
      </c>
      <c r="N141" s="285"/>
      <c r="O141" s="155" t="str">
        <f t="shared" si="9"/>
        <v/>
      </c>
      <c r="P141" s="156" t="str">
        <f>IF($D141="","",VLOOKUP($AE141,Relay_Req!$A$2:$I$16,8))</f>
        <v/>
      </c>
      <c r="Q141" s="157" t="str">
        <f t="shared" si="10"/>
        <v/>
      </c>
      <c r="R141" s="158" t="str">
        <f>IF(OR($D141="",GlobalParameters!$C$12=""),"",$AA141)</f>
        <v/>
      </c>
      <c r="S141" s="159"/>
      <c r="T141" s="283"/>
      <c r="U141" s="283"/>
      <c r="V141" s="283"/>
      <c r="W141" s="283"/>
      <c r="X141" s="283"/>
      <c r="Y141" s="283"/>
      <c r="Z141" s="283"/>
      <c r="AA141" s="160" t="str">
        <f>IF(OR($D141="",$AB141="",GlobalParameters!$C$12=""),"",IF($AE141&lt;160,$AB141-VLOOKUP($AE141,Relay_Req!$A$2:$I$16,9),""))</f>
        <v/>
      </c>
      <c r="AB141" s="283"/>
      <c r="AC141" s="283"/>
      <c r="AD141" s="159"/>
      <c r="AE141" s="134" t="e">
        <f>100+VLOOKUP($D141,Relay_Req!$N$2:$O$6,2)+VLOOKUP(GlobalParameters!$C$12,Relay_Req!$P$2:$Q$4,2)</f>
        <v>#N/A</v>
      </c>
    </row>
    <row r="142" spans="1:31" x14ac:dyDescent="0.25">
      <c r="A142" s="133"/>
      <c r="B142" s="283"/>
      <c r="C142" s="283"/>
      <c r="D142" s="284"/>
      <c r="E142" s="287"/>
      <c r="F142" s="166" t="str">
        <f t="shared" si="6"/>
        <v/>
      </c>
      <c r="G142" s="156" t="str">
        <f>IF($D142="","",VLOOKUP($AE142,Relay_Req!$A$2:$I$16,5))</f>
        <v/>
      </c>
      <c r="H142" s="287"/>
      <c r="I142" s="166" t="str">
        <f t="shared" si="7"/>
        <v/>
      </c>
      <c r="J142" s="156" t="str">
        <f>IF($D142="","",VLOOKUP($AE142,Relay_Req!$A$2:$I$16,6))</f>
        <v/>
      </c>
      <c r="K142" s="285"/>
      <c r="L142" s="155" t="str">
        <f t="shared" si="8"/>
        <v/>
      </c>
      <c r="M142" s="156" t="str">
        <f>IF($D142="","",VLOOKUP($AE142,Relay_Req!$A$2:$I$16,7))</f>
        <v/>
      </c>
      <c r="N142" s="285"/>
      <c r="O142" s="155" t="str">
        <f t="shared" si="9"/>
        <v/>
      </c>
      <c r="P142" s="156" t="str">
        <f>IF($D142="","",VLOOKUP($AE142,Relay_Req!$A$2:$I$16,8))</f>
        <v/>
      </c>
      <c r="Q142" s="157" t="str">
        <f t="shared" si="10"/>
        <v/>
      </c>
      <c r="R142" s="158" t="str">
        <f>IF(OR($D142="",GlobalParameters!$C$12=""),"",$AA142)</f>
        <v/>
      </c>
      <c r="S142" s="159"/>
      <c r="T142" s="283"/>
      <c r="U142" s="283"/>
      <c r="V142" s="283"/>
      <c r="W142" s="283"/>
      <c r="X142" s="283"/>
      <c r="Y142" s="283"/>
      <c r="Z142" s="283"/>
      <c r="AA142" s="160" t="str">
        <f>IF(OR($D142="",$AB142="",GlobalParameters!$C$12=""),"",IF($AE142&lt;160,$AB142-VLOOKUP($AE142,Relay_Req!$A$2:$I$16,9),""))</f>
        <v/>
      </c>
      <c r="AB142" s="283"/>
      <c r="AC142" s="283"/>
      <c r="AD142" s="159"/>
      <c r="AE142" s="134" t="e">
        <f>100+VLOOKUP($D142,Relay_Req!$N$2:$O$6,2)+VLOOKUP(GlobalParameters!$C$12,Relay_Req!$P$2:$Q$4,2)</f>
        <v>#N/A</v>
      </c>
    </row>
    <row r="143" spans="1:31" x14ac:dyDescent="0.25">
      <c r="A143" s="133"/>
      <c r="B143" s="283"/>
      <c r="C143" s="283"/>
      <c r="D143" s="284"/>
      <c r="E143" s="287"/>
      <c r="F143" s="166" t="str">
        <f t="shared" ref="F143:F206" si="11">IF(OR($D143="",$T143="",$G143=""),"",IF($AE143&lt;200,$T143*$G143,""))</f>
        <v/>
      </c>
      <c r="G143" s="156" t="str">
        <f>IF($D143="","",VLOOKUP($AE143,Relay_Req!$A$2:$I$16,5))</f>
        <v/>
      </c>
      <c r="H143" s="287"/>
      <c r="I143" s="166" t="str">
        <f t="shared" ref="I143:I206" si="12">IF(OR($D143="",$J143=""),"",IF($AE143&lt;120,"",IF(AND($AE143&gt;=120,$AE143&lt;130),IF($U143="","",$U143*$J143),IF(AND($AE143&gt;=130,$AE143&lt;140),IF($V143="","",$V143*$J143),IF(AND($AE143&gt;=140,$AE143&lt;150),IF($W143="","",$W143*$J143),IF(AND($AE143&gt;=150,$AE143&lt;160),IF($X143="","",$X143*$J143),""))))))</f>
        <v/>
      </c>
      <c r="J143" s="156" t="str">
        <f>IF($D143="","",VLOOKUP($AE143,Relay_Req!$A$2:$I$16,6))</f>
        <v/>
      </c>
      <c r="K143" s="285"/>
      <c r="L143" s="155" t="str">
        <f t="shared" ref="L143:L206" si="13">IF(OR($D143="",$Y143="",$M143=""),"",IF($AE143&lt;160,$Y143*$M143,""))</f>
        <v/>
      </c>
      <c r="M143" s="156" t="str">
        <f>IF($D143="","",VLOOKUP($AE143,Relay_Req!$A$2:$I$16,7))</f>
        <v/>
      </c>
      <c r="N143" s="285"/>
      <c r="O143" s="155" t="str">
        <f t="shared" ref="O143:O206" si="14">IF(OR($D143="",$Z143="",$P143=""),"",IF($AE143&lt;160,$Z143*$P143,""))</f>
        <v/>
      </c>
      <c r="P143" s="156" t="str">
        <f>IF($D143="","",VLOOKUP($AE143,Relay_Req!$A$2:$I$16,8))</f>
        <v/>
      </c>
      <c r="Q143" s="157" t="str">
        <f t="shared" si="10"/>
        <v/>
      </c>
      <c r="R143" s="158" t="str">
        <f>IF(OR($D143="",GlobalParameters!$C$12=""),"",$AA143)</f>
        <v/>
      </c>
      <c r="S143" s="159"/>
      <c r="T143" s="283"/>
      <c r="U143" s="283"/>
      <c r="V143" s="283"/>
      <c r="W143" s="283"/>
      <c r="X143" s="283"/>
      <c r="Y143" s="283"/>
      <c r="Z143" s="283"/>
      <c r="AA143" s="160" t="str">
        <f>IF(OR($D143="",$AB143="",GlobalParameters!$C$12=""),"",IF($AE143&lt;160,$AB143-VLOOKUP($AE143,Relay_Req!$A$2:$I$16,9),""))</f>
        <v/>
      </c>
      <c r="AB143" s="283"/>
      <c r="AC143" s="283"/>
      <c r="AD143" s="159"/>
      <c r="AE143" s="134" t="e">
        <f>100+VLOOKUP($D143,Relay_Req!$N$2:$O$6,2)+VLOOKUP(GlobalParameters!$C$12,Relay_Req!$P$2:$Q$4,2)</f>
        <v>#N/A</v>
      </c>
    </row>
    <row r="144" spans="1:31" x14ac:dyDescent="0.25">
      <c r="A144" s="133"/>
      <c r="B144" s="283"/>
      <c r="C144" s="283"/>
      <c r="D144" s="284"/>
      <c r="E144" s="287"/>
      <c r="F144" s="166" t="str">
        <f t="shared" si="11"/>
        <v/>
      </c>
      <c r="G144" s="156" t="str">
        <f>IF($D144="","",VLOOKUP($AE144,Relay_Req!$A$2:$I$16,5))</f>
        <v/>
      </c>
      <c r="H144" s="287"/>
      <c r="I144" s="166" t="str">
        <f t="shared" si="12"/>
        <v/>
      </c>
      <c r="J144" s="156" t="str">
        <f>IF($D144="","",VLOOKUP($AE144,Relay_Req!$A$2:$I$16,6))</f>
        <v/>
      </c>
      <c r="K144" s="285"/>
      <c r="L144" s="155" t="str">
        <f t="shared" si="13"/>
        <v/>
      </c>
      <c r="M144" s="156" t="str">
        <f>IF($D144="","",VLOOKUP($AE144,Relay_Req!$A$2:$I$16,7))</f>
        <v/>
      </c>
      <c r="N144" s="285"/>
      <c r="O144" s="155" t="str">
        <f t="shared" si="14"/>
        <v/>
      </c>
      <c r="P144" s="156" t="str">
        <f>IF($D144="","",VLOOKUP($AE144,Relay_Req!$A$2:$I$16,8))</f>
        <v/>
      </c>
      <c r="Q144" s="157" t="str">
        <f t="shared" si="10"/>
        <v/>
      </c>
      <c r="R144" s="158" t="str">
        <f>IF(OR($D144="",GlobalParameters!$C$12=""),"",$AA144)</f>
        <v/>
      </c>
      <c r="S144" s="159"/>
      <c r="T144" s="283"/>
      <c r="U144" s="283"/>
      <c r="V144" s="283"/>
      <c r="W144" s="283"/>
      <c r="X144" s="283"/>
      <c r="Y144" s="283"/>
      <c r="Z144" s="283"/>
      <c r="AA144" s="160" t="str">
        <f>IF(OR($D144="",$AB144="",GlobalParameters!$C$12=""),"",IF($AE144&lt;160,$AB144-VLOOKUP($AE144,Relay_Req!$A$2:$I$16,9),""))</f>
        <v/>
      </c>
      <c r="AB144" s="283"/>
      <c r="AC144" s="283"/>
      <c r="AD144" s="159"/>
      <c r="AE144" s="134" t="e">
        <f>100+VLOOKUP($D144,Relay_Req!$N$2:$O$6,2)+VLOOKUP(GlobalParameters!$C$12,Relay_Req!$P$2:$Q$4,2)</f>
        <v>#N/A</v>
      </c>
    </row>
    <row r="145" spans="1:31" x14ac:dyDescent="0.25">
      <c r="A145" s="133"/>
      <c r="B145" s="283"/>
      <c r="C145" s="283"/>
      <c r="D145" s="284"/>
      <c r="E145" s="287"/>
      <c r="F145" s="166" t="str">
        <f t="shared" si="11"/>
        <v/>
      </c>
      <c r="G145" s="156" t="str">
        <f>IF($D145="","",VLOOKUP($AE145,Relay_Req!$A$2:$I$16,5))</f>
        <v/>
      </c>
      <c r="H145" s="287"/>
      <c r="I145" s="166" t="str">
        <f t="shared" si="12"/>
        <v/>
      </c>
      <c r="J145" s="156" t="str">
        <f>IF($D145="","",VLOOKUP($AE145,Relay_Req!$A$2:$I$16,6))</f>
        <v/>
      </c>
      <c r="K145" s="285"/>
      <c r="L145" s="155" t="str">
        <f t="shared" si="13"/>
        <v/>
      </c>
      <c r="M145" s="156" t="str">
        <f>IF($D145="","",VLOOKUP($AE145,Relay_Req!$A$2:$I$16,7))</f>
        <v/>
      </c>
      <c r="N145" s="285"/>
      <c r="O145" s="155" t="str">
        <f t="shared" si="14"/>
        <v/>
      </c>
      <c r="P145" s="156" t="str">
        <f>IF($D145="","",VLOOKUP($AE145,Relay_Req!$A$2:$I$16,8))</f>
        <v/>
      </c>
      <c r="Q145" s="157" t="str">
        <f t="shared" si="10"/>
        <v/>
      </c>
      <c r="R145" s="158" t="str">
        <f>IF(OR($D145="",GlobalParameters!$C$12=""),"",$AA145)</f>
        <v/>
      </c>
      <c r="S145" s="159"/>
      <c r="T145" s="283"/>
      <c r="U145" s="283"/>
      <c r="V145" s="283"/>
      <c r="W145" s="283"/>
      <c r="X145" s="283"/>
      <c r="Y145" s="283"/>
      <c r="Z145" s="283"/>
      <c r="AA145" s="160" t="str">
        <f>IF(OR($D145="",$AB145="",GlobalParameters!$C$12=""),"",IF($AE145&lt;160,$AB145-VLOOKUP($AE145,Relay_Req!$A$2:$I$16,9),""))</f>
        <v/>
      </c>
      <c r="AB145" s="283"/>
      <c r="AC145" s="283"/>
      <c r="AD145" s="159"/>
      <c r="AE145" s="134" t="e">
        <f>100+VLOOKUP($D145,Relay_Req!$N$2:$O$6,2)+VLOOKUP(GlobalParameters!$C$12,Relay_Req!$P$2:$Q$4,2)</f>
        <v>#N/A</v>
      </c>
    </row>
    <row r="146" spans="1:31" x14ac:dyDescent="0.25">
      <c r="A146" s="133"/>
      <c r="B146" s="283"/>
      <c r="C146" s="283"/>
      <c r="D146" s="284"/>
      <c r="E146" s="287"/>
      <c r="F146" s="166" t="str">
        <f t="shared" si="11"/>
        <v/>
      </c>
      <c r="G146" s="156" t="str">
        <f>IF($D146="","",VLOOKUP($AE146,Relay_Req!$A$2:$I$16,5))</f>
        <v/>
      </c>
      <c r="H146" s="287"/>
      <c r="I146" s="166" t="str">
        <f t="shared" si="12"/>
        <v/>
      </c>
      <c r="J146" s="156" t="str">
        <f>IF($D146="","",VLOOKUP($AE146,Relay_Req!$A$2:$I$16,6))</f>
        <v/>
      </c>
      <c r="K146" s="285"/>
      <c r="L146" s="155" t="str">
        <f t="shared" si="13"/>
        <v/>
      </c>
      <c r="M146" s="156" t="str">
        <f>IF($D146="","",VLOOKUP($AE146,Relay_Req!$A$2:$I$16,7))</f>
        <v/>
      </c>
      <c r="N146" s="285"/>
      <c r="O146" s="155" t="str">
        <f t="shared" si="14"/>
        <v/>
      </c>
      <c r="P146" s="156" t="str">
        <f>IF($D146="","",VLOOKUP($AE146,Relay_Req!$A$2:$I$16,8))</f>
        <v/>
      </c>
      <c r="Q146" s="157" t="str">
        <f t="shared" si="10"/>
        <v/>
      </c>
      <c r="R146" s="158" t="str">
        <f>IF(OR($D146="",GlobalParameters!$C$12=""),"",$AA146)</f>
        <v/>
      </c>
      <c r="S146" s="159"/>
      <c r="T146" s="283"/>
      <c r="U146" s="283"/>
      <c r="V146" s="283"/>
      <c r="W146" s="283"/>
      <c r="X146" s="283"/>
      <c r="Y146" s="283"/>
      <c r="Z146" s="283"/>
      <c r="AA146" s="160" t="str">
        <f>IF(OR($D146="",$AB146="",GlobalParameters!$C$12=""),"",IF($AE146&lt;160,$AB146-VLOOKUP($AE146,Relay_Req!$A$2:$I$16,9),""))</f>
        <v/>
      </c>
      <c r="AB146" s="283"/>
      <c r="AC146" s="283"/>
      <c r="AD146" s="159"/>
      <c r="AE146" s="134" t="e">
        <f>100+VLOOKUP($D146,Relay_Req!$N$2:$O$6,2)+VLOOKUP(GlobalParameters!$C$12,Relay_Req!$P$2:$Q$4,2)</f>
        <v>#N/A</v>
      </c>
    </row>
    <row r="147" spans="1:31" x14ac:dyDescent="0.25">
      <c r="A147" s="133"/>
      <c r="B147" s="283"/>
      <c r="C147" s="283"/>
      <c r="D147" s="284"/>
      <c r="E147" s="287"/>
      <c r="F147" s="166" t="str">
        <f t="shared" si="11"/>
        <v/>
      </c>
      <c r="G147" s="156" t="str">
        <f>IF($D147="","",VLOOKUP($AE147,Relay_Req!$A$2:$I$16,5))</f>
        <v/>
      </c>
      <c r="H147" s="287"/>
      <c r="I147" s="166" t="str">
        <f t="shared" si="12"/>
        <v/>
      </c>
      <c r="J147" s="156" t="str">
        <f>IF($D147="","",VLOOKUP($AE147,Relay_Req!$A$2:$I$16,6))</f>
        <v/>
      </c>
      <c r="K147" s="285"/>
      <c r="L147" s="155" t="str">
        <f t="shared" si="13"/>
        <v/>
      </c>
      <c r="M147" s="156" t="str">
        <f>IF($D147="","",VLOOKUP($AE147,Relay_Req!$A$2:$I$16,7))</f>
        <v/>
      </c>
      <c r="N147" s="285"/>
      <c r="O147" s="155" t="str">
        <f t="shared" si="14"/>
        <v/>
      </c>
      <c r="P147" s="156" t="str">
        <f>IF($D147="","",VLOOKUP($AE147,Relay_Req!$A$2:$I$16,8))</f>
        <v/>
      </c>
      <c r="Q147" s="157" t="str">
        <f t="shared" si="10"/>
        <v/>
      </c>
      <c r="R147" s="158" t="str">
        <f>IF(OR($D147="",GlobalParameters!$C$12=""),"",$AA147)</f>
        <v/>
      </c>
      <c r="S147" s="159"/>
      <c r="T147" s="283"/>
      <c r="U147" s="283"/>
      <c r="V147" s="283"/>
      <c r="W147" s="283"/>
      <c r="X147" s="283"/>
      <c r="Y147" s="283"/>
      <c r="Z147" s="283"/>
      <c r="AA147" s="160" t="str">
        <f>IF(OR($D147="",$AB147="",GlobalParameters!$C$12=""),"",IF($AE147&lt;160,$AB147-VLOOKUP($AE147,Relay_Req!$A$2:$I$16,9),""))</f>
        <v/>
      </c>
      <c r="AB147" s="283"/>
      <c r="AC147" s="283"/>
      <c r="AD147" s="159"/>
      <c r="AE147" s="134" t="e">
        <f>100+VLOOKUP($D147,Relay_Req!$N$2:$O$6,2)+VLOOKUP(GlobalParameters!$C$12,Relay_Req!$P$2:$Q$4,2)</f>
        <v>#N/A</v>
      </c>
    </row>
    <row r="148" spans="1:31" x14ac:dyDescent="0.25">
      <c r="A148" s="133"/>
      <c r="B148" s="283"/>
      <c r="C148" s="283"/>
      <c r="D148" s="284"/>
      <c r="E148" s="287"/>
      <c r="F148" s="166" t="str">
        <f t="shared" si="11"/>
        <v/>
      </c>
      <c r="G148" s="156" t="str">
        <f>IF($D148="","",VLOOKUP($AE148,Relay_Req!$A$2:$I$16,5))</f>
        <v/>
      </c>
      <c r="H148" s="287"/>
      <c r="I148" s="166" t="str">
        <f t="shared" si="12"/>
        <v/>
      </c>
      <c r="J148" s="156" t="str">
        <f>IF($D148="","",VLOOKUP($AE148,Relay_Req!$A$2:$I$16,6))</f>
        <v/>
      </c>
      <c r="K148" s="285"/>
      <c r="L148" s="155" t="str">
        <f t="shared" si="13"/>
        <v/>
      </c>
      <c r="M148" s="156" t="str">
        <f>IF($D148="","",VLOOKUP($AE148,Relay_Req!$A$2:$I$16,7))</f>
        <v/>
      </c>
      <c r="N148" s="285"/>
      <c r="O148" s="155" t="str">
        <f t="shared" si="14"/>
        <v/>
      </c>
      <c r="P148" s="156" t="str">
        <f>IF($D148="","",VLOOKUP($AE148,Relay_Req!$A$2:$I$16,8))</f>
        <v/>
      </c>
      <c r="Q148" s="157" t="str">
        <f t="shared" si="10"/>
        <v/>
      </c>
      <c r="R148" s="158" t="str">
        <f>IF(OR($D148="",GlobalParameters!$C$12=""),"",$AA148)</f>
        <v/>
      </c>
      <c r="S148" s="159"/>
      <c r="T148" s="283"/>
      <c r="U148" s="283"/>
      <c r="V148" s="283"/>
      <c r="W148" s="283"/>
      <c r="X148" s="283"/>
      <c r="Y148" s="283"/>
      <c r="Z148" s="283"/>
      <c r="AA148" s="160" t="str">
        <f>IF(OR($D148="",$AB148="",GlobalParameters!$C$12=""),"",IF($AE148&lt;160,$AB148-VLOOKUP($AE148,Relay_Req!$A$2:$I$16,9),""))</f>
        <v/>
      </c>
      <c r="AB148" s="283"/>
      <c r="AC148" s="283"/>
      <c r="AD148" s="159"/>
      <c r="AE148" s="134" t="e">
        <f>100+VLOOKUP($D148,Relay_Req!$N$2:$O$6,2)+VLOOKUP(GlobalParameters!$C$12,Relay_Req!$P$2:$Q$4,2)</f>
        <v>#N/A</v>
      </c>
    </row>
    <row r="149" spans="1:31" x14ac:dyDescent="0.25">
      <c r="A149" s="133"/>
      <c r="B149" s="283"/>
      <c r="C149" s="283"/>
      <c r="D149" s="284"/>
      <c r="E149" s="287"/>
      <c r="F149" s="166" t="str">
        <f t="shared" si="11"/>
        <v/>
      </c>
      <c r="G149" s="156" t="str">
        <f>IF($D149="","",VLOOKUP($AE149,Relay_Req!$A$2:$I$16,5))</f>
        <v/>
      </c>
      <c r="H149" s="287"/>
      <c r="I149" s="166" t="str">
        <f t="shared" si="12"/>
        <v/>
      </c>
      <c r="J149" s="156" t="str">
        <f>IF($D149="","",VLOOKUP($AE149,Relay_Req!$A$2:$I$16,6))</f>
        <v/>
      </c>
      <c r="K149" s="285"/>
      <c r="L149" s="155" t="str">
        <f t="shared" si="13"/>
        <v/>
      </c>
      <c r="M149" s="156" t="str">
        <f>IF($D149="","",VLOOKUP($AE149,Relay_Req!$A$2:$I$16,7))</f>
        <v/>
      </c>
      <c r="N149" s="285"/>
      <c r="O149" s="155" t="str">
        <f t="shared" si="14"/>
        <v/>
      </c>
      <c r="P149" s="156" t="str">
        <f>IF($D149="","",VLOOKUP($AE149,Relay_Req!$A$2:$I$16,8))</f>
        <v/>
      </c>
      <c r="Q149" s="157" t="str">
        <f t="shared" si="10"/>
        <v/>
      </c>
      <c r="R149" s="158" t="str">
        <f>IF(OR($D149="",GlobalParameters!$C$12=""),"",$AA149)</f>
        <v/>
      </c>
      <c r="S149" s="159"/>
      <c r="T149" s="283"/>
      <c r="U149" s="283"/>
      <c r="V149" s="283"/>
      <c r="W149" s="283"/>
      <c r="X149" s="283"/>
      <c r="Y149" s="283"/>
      <c r="Z149" s="283"/>
      <c r="AA149" s="160" t="str">
        <f>IF(OR($D149="",$AB149="",GlobalParameters!$C$12=""),"",IF($AE149&lt;160,$AB149-VLOOKUP($AE149,Relay_Req!$A$2:$I$16,9),""))</f>
        <v/>
      </c>
      <c r="AB149" s="283"/>
      <c r="AC149" s="283"/>
      <c r="AD149" s="159"/>
      <c r="AE149" s="134" t="e">
        <f>100+VLOOKUP($D149,Relay_Req!$N$2:$O$6,2)+VLOOKUP(GlobalParameters!$C$12,Relay_Req!$P$2:$Q$4,2)</f>
        <v>#N/A</v>
      </c>
    </row>
    <row r="150" spans="1:31" x14ac:dyDescent="0.25">
      <c r="A150" s="133"/>
      <c r="B150" s="283"/>
      <c r="C150" s="283"/>
      <c r="D150" s="284"/>
      <c r="E150" s="287"/>
      <c r="F150" s="166" t="str">
        <f t="shared" si="11"/>
        <v/>
      </c>
      <c r="G150" s="156" t="str">
        <f>IF($D150="","",VLOOKUP($AE150,Relay_Req!$A$2:$I$16,5))</f>
        <v/>
      </c>
      <c r="H150" s="287"/>
      <c r="I150" s="166" t="str">
        <f t="shared" si="12"/>
        <v/>
      </c>
      <c r="J150" s="156" t="str">
        <f>IF($D150="","",VLOOKUP($AE150,Relay_Req!$A$2:$I$16,6))</f>
        <v/>
      </c>
      <c r="K150" s="285"/>
      <c r="L150" s="155" t="str">
        <f t="shared" si="13"/>
        <v/>
      </c>
      <c r="M150" s="156" t="str">
        <f>IF($D150="","",VLOOKUP($AE150,Relay_Req!$A$2:$I$16,7))</f>
        <v/>
      </c>
      <c r="N150" s="285"/>
      <c r="O150" s="155" t="str">
        <f t="shared" si="14"/>
        <v/>
      </c>
      <c r="P150" s="156" t="str">
        <f>IF($D150="","",VLOOKUP($AE150,Relay_Req!$A$2:$I$16,8))</f>
        <v/>
      </c>
      <c r="Q150" s="157" t="str">
        <f t="shared" si="10"/>
        <v/>
      </c>
      <c r="R150" s="158" t="str">
        <f>IF(OR($D150="",GlobalParameters!$C$12=""),"",$AA150)</f>
        <v/>
      </c>
      <c r="S150" s="159"/>
      <c r="T150" s="283"/>
      <c r="U150" s="283"/>
      <c r="V150" s="283"/>
      <c r="W150" s="283"/>
      <c r="X150" s="283"/>
      <c r="Y150" s="283"/>
      <c r="Z150" s="283"/>
      <c r="AA150" s="160" t="str">
        <f>IF(OR($D150="",$AB150="",GlobalParameters!$C$12=""),"",IF($AE150&lt;160,$AB150-VLOOKUP($AE150,Relay_Req!$A$2:$I$16,9),""))</f>
        <v/>
      </c>
      <c r="AB150" s="283"/>
      <c r="AC150" s="283"/>
      <c r="AD150" s="159"/>
      <c r="AE150" s="134" t="e">
        <f>100+VLOOKUP($D150,Relay_Req!$N$2:$O$6,2)+VLOOKUP(GlobalParameters!$C$12,Relay_Req!$P$2:$Q$4,2)</f>
        <v>#N/A</v>
      </c>
    </row>
    <row r="151" spans="1:31" x14ac:dyDescent="0.25">
      <c r="A151" s="133"/>
      <c r="B151" s="283"/>
      <c r="C151" s="283"/>
      <c r="D151" s="284"/>
      <c r="E151" s="287"/>
      <c r="F151" s="166" t="str">
        <f t="shared" si="11"/>
        <v/>
      </c>
      <c r="G151" s="156" t="str">
        <f>IF($D151="","",VLOOKUP($AE151,Relay_Req!$A$2:$I$16,5))</f>
        <v/>
      </c>
      <c r="H151" s="287"/>
      <c r="I151" s="166" t="str">
        <f t="shared" si="12"/>
        <v/>
      </c>
      <c r="J151" s="156" t="str">
        <f>IF($D151="","",VLOOKUP($AE151,Relay_Req!$A$2:$I$16,6))</f>
        <v/>
      </c>
      <c r="K151" s="285"/>
      <c r="L151" s="155" t="str">
        <f t="shared" si="13"/>
        <v/>
      </c>
      <c r="M151" s="156" t="str">
        <f>IF($D151="","",VLOOKUP($AE151,Relay_Req!$A$2:$I$16,7))</f>
        <v/>
      </c>
      <c r="N151" s="285"/>
      <c r="O151" s="155" t="str">
        <f t="shared" si="14"/>
        <v/>
      </c>
      <c r="P151" s="156" t="str">
        <f>IF($D151="","",VLOOKUP($AE151,Relay_Req!$A$2:$I$16,8))</f>
        <v/>
      </c>
      <c r="Q151" s="157" t="str">
        <f t="shared" si="10"/>
        <v/>
      </c>
      <c r="R151" s="158" t="str">
        <f>IF(OR($D151="",GlobalParameters!$C$12=""),"",$AA151)</f>
        <v/>
      </c>
      <c r="S151" s="159"/>
      <c r="T151" s="283"/>
      <c r="U151" s="283"/>
      <c r="V151" s="283"/>
      <c r="W151" s="283"/>
      <c r="X151" s="283"/>
      <c r="Y151" s="283"/>
      <c r="Z151" s="283"/>
      <c r="AA151" s="160" t="str">
        <f>IF(OR($D151="",$AB151="",GlobalParameters!$C$12=""),"",IF($AE151&lt;160,$AB151-VLOOKUP($AE151,Relay_Req!$A$2:$I$16,9),""))</f>
        <v/>
      </c>
      <c r="AB151" s="283"/>
      <c r="AC151" s="283"/>
      <c r="AD151" s="159"/>
      <c r="AE151" s="134" t="e">
        <f>100+VLOOKUP($D151,Relay_Req!$N$2:$O$6,2)+VLOOKUP(GlobalParameters!$C$12,Relay_Req!$P$2:$Q$4,2)</f>
        <v>#N/A</v>
      </c>
    </row>
    <row r="152" spans="1:31" x14ac:dyDescent="0.25">
      <c r="A152" s="133"/>
      <c r="B152" s="283"/>
      <c r="C152" s="283"/>
      <c r="D152" s="284"/>
      <c r="E152" s="287"/>
      <c r="F152" s="166" t="str">
        <f t="shared" si="11"/>
        <v/>
      </c>
      <c r="G152" s="156" t="str">
        <f>IF($D152="","",VLOOKUP($AE152,Relay_Req!$A$2:$I$16,5))</f>
        <v/>
      </c>
      <c r="H152" s="287"/>
      <c r="I152" s="166" t="str">
        <f t="shared" si="12"/>
        <v/>
      </c>
      <c r="J152" s="156" t="str">
        <f>IF($D152="","",VLOOKUP($AE152,Relay_Req!$A$2:$I$16,6))</f>
        <v/>
      </c>
      <c r="K152" s="285"/>
      <c r="L152" s="155" t="str">
        <f t="shared" si="13"/>
        <v/>
      </c>
      <c r="M152" s="156" t="str">
        <f>IF($D152="","",VLOOKUP($AE152,Relay_Req!$A$2:$I$16,7))</f>
        <v/>
      </c>
      <c r="N152" s="285"/>
      <c r="O152" s="155" t="str">
        <f t="shared" si="14"/>
        <v/>
      </c>
      <c r="P152" s="156" t="str">
        <f>IF($D152="","",VLOOKUP($AE152,Relay_Req!$A$2:$I$16,8))</f>
        <v/>
      </c>
      <c r="Q152" s="157" t="str">
        <f t="shared" si="10"/>
        <v/>
      </c>
      <c r="R152" s="158" t="str">
        <f>IF(OR($D152="",GlobalParameters!$C$12=""),"",$AA152)</f>
        <v/>
      </c>
      <c r="S152" s="159"/>
      <c r="T152" s="283"/>
      <c r="U152" s="283"/>
      <c r="V152" s="283"/>
      <c r="W152" s="283"/>
      <c r="X152" s="283"/>
      <c r="Y152" s="283"/>
      <c r="Z152" s="283"/>
      <c r="AA152" s="160" t="str">
        <f>IF(OR($D152="",$AB152="",GlobalParameters!$C$12=""),"",IF($AE152&lt;160,$AB152-VLOOKUP($AE152,Relay_Req!$A$2:$I$16,9),""))</f>
        <v/>
      </c>
      <c r="AB152" s="283"/>
      <c r="AC152" s="283"/>
      <c r="AD152" s="159"/>
      <c r="AE152" s="134" t="e">
        <f>100+VLOOKUP($D152,Relay_Req!$N$2:$O$6,2)+VLOOKUP(GlobalParameters!$C$12,Relay_Req!$P$2:$Q$4,2)</f>
        <v>#N/A</v>
      </c>
    </row>
    <row r="153" spans="1:31" x14ac:dyDescent="0.25">
      <c r="A153" s="133"/>
      <c r="B153" s="283"/>
      <c r="C153" s="283"/>
      <c r="D153" s="284"/>
      <c r="E153" s="287"/>
      <c r="F153" s="166" t="str">
        <f t="shared" si="11"/>
        <v/>
      </c>
      <c r="G153" s="156" t="str">
        <f>IF($D153="","",VLOOKUP($AE153,Relay_Req!$A$2:$I$16,5))</f>
        <v/>
      </c>
      <c r="H153" s="287"/>
      <c r="I153" s="166" t="str">
        <f t="shared" si="12"/>
        <v/>
      </c>
      <c r="J153" s="156" t="str">
        <f>IF($D153="","",VLOOKUP($AE153,Relay_Req!$A$2:$I$16,6))</f>
        <v/>
      </c>
      <c r="K153" s="285"/>
      <c r="L153" s="155" t="str">
        <f t="shared" si="13"/>
        <v/>
      </c>
      <c r="M153" s="156" t="str">
        <f>IF($D153="","",VLOOKUP($AE153,Relay_Req!$A$2:$I$16,7))</f>
        <v/>
      </c>
      <c r="N153" s="285"/>
      <c r="O153" s="155" t="str">
        <f t="shared" si="14"/>
        <v/>
      </c>
      <c r="P153" s="156" t="str">
        <f>IF($D153="","",VLOOKUP($AE153,Relay_Req!$A$2:$I$16,8))</f>
        <v/>
      </c>
      <c r="Q153" s="157" t="str">
        <f t="shared" si="10"/>
        <v/>
      </c>
      <c r="R153" s="158" t="str">
        <f>IF(OR($D153="",GlobalParameters!$C$12=""),"",$AA153)</f>
        <v/>
      </c>
      <c r="S153" s="159"/>
      <c r="T153" s="283"/>
      <c r="U153" s="283"/>
      <c r="V153" s="283"/>
      <c r="W153" s="283"/>
      <c r="X153" s="283"/>
      <c r="Y153" s="283"/>
      <c r="Z153" s="283"/>
      <c r="AA153" s="160" t="str">
        <f>IF(OR($D153="",$AB153="",GlobalParameters!$C$12=""),"",IF($AE153&lt;160,$AB153-VLOOKUP($AE153,Relay_Req!$A$2:$I$16,9),""))</f>
        <v/>
      </c>
      <c r="AB153" s="283"/>
      <c r="AC153" s="283"/>
      <c r="AD153" s="159"/>
      <c r="AE153" s="134" t="e">
        <f>100+VLOOKUP($D153,Relay_Req!$N$2:$O$6,2)+VLOOKUP(GlobalParameters!$C$12,Relay_Req!$P$2:$Q$4,2)</f>
        <v>#N/A</v>
      </c>
    </row>
    <row r="154" spans="1:31" x14ac:dyDescent="0.25">
      <c r="A154" s="133"/>
      <c r="B154" s="283"/>
      <c r="C154" s="283"/>
      <c r="D154" s="284"/>
      <c r="E154" s="287"/>
      <c r="F154" s="166" t="str">
        <f t="shared" si="11"/>
        <v/>
      </c>
      <c r="G154" s="156" t="str">
        <f>IF($D154="","",VLOOKUP($AE154,Relay_Req!$A$2:$I$16,5))</f>
        <v/>
      </c>
      <c r="H154" s="287"/>
      <c r="I154" s="166" t="str">
        <f t="shared" si="12"/>
        <v/>
      </c>
      <c r="J154" s="156" t="str">
        <f>IF($D154="","",VLOOKUP($AE154,Relay_Req!$A$2:$I$16,6))</f>
        <v/>
      </c>
      <c r="K154" s="285"/>
      <c r="L154" s="155" t="str">
        <f t="shared" si="13"/>
        <v/>
      </c>
      <c r="M154" s="156" t="str">
        <f>IF($D154="","",VLOOKUP($AE154,Relay_Req!$A$2:$I$16,7))</f>
        <v/>
      </c>
      <c r="N154" s="285"/>
      <c r="O154" s="155" t="str">
        <f t="shared" si="14"/>
        <v/>
      </c>
      <c r="P154" s="156" t="str">
        <f>IF($D154="","",VLOOKUP($AE154,Relay_Req!$A$2:$I$16,8))</f>
        <v/>
      </c>
      <c r="Q154" s="157" t="str">
        <f t="shared" si="10"/>
        <v/>
      </c>
      <c r="R154" s="158" t="str">
        <f>IF(OR($D154="",GlobalParameters!$C$12=""),"",$AA154)</f>
        <v/>
      </c>
      <c r="S154" s="159"/>
      <c r="T154" s="283"/>
      <c r="U154" s="283"/>
      <c r="V154" s="283"/>
      <c r="W154" s="283"/>
      <c r="X154" s="283"/>
      <c r="Y154" s="283"/>
      <c r="Z154" s="283"/>
      <c r="AA154" s="160" t="str">
        <f>IF(OR($D154="",$AB154="",GlobalParameters!$C$12=""),"",IF($AE154&lt;160,$AB154-VLOOKUP($AE154,Relay_Req!$A$2:$I$16,9),""))</f>
        <v/>
      </c>
      <c r="AB154" s="283"/>
      <c r="AC154" s="283"/>
      <c r="AD154" s="159"/>
      <c r="AE154" s="134" t="e">
        <f>100+VLOOKUP($D154,Relay_Req!$N$2:$O$6,2)+VLOOKUP(GlobalParameters!$C$12,Relay_Req!$P$2:$Q$4,2)</f>
        <v>#N/A</v>
      </c>
    </row>
    <row r="155" spans="1:31" x14ac:dyDescent="0.25">
      <c r="A155" s="133"/>
      <c r="B155" s="283"/>
      <c r="C155" s="283"/>
      <c r="D155" s="284"/>
      <c r="E155" s="287"/>
      <c r="F155" s="166" t="str">
        <f t="shared" si="11"/>
        <v/>
      </c>
      <c r="G155" s="156" t="str">
        <f>IF($D155="","",VLOOKUP($AE155,Relay_Req!$A$2:$I$16,5))</f>
        <v/>
      </c>
      <c r="H155" s="287"/>
      <c r="I155" s="166" t="str">
        <f t="shared" si="12"/>
        <v/>
      </c>
      <c r="J155" s="156" t="str">
        <f>IF($D155="","",VLOOKUP($AE155,Relay_Req!$A$2:$I$16,6))</f>
        <v/>
      </c>
      <c r="K155" s="285"/>
      <c r="L155" s="155" t="str">
        <f t="shared" si="13"/>
        <v/>
      </c>
      <c r="M155" s="156" t="str">
        <f>IF($D155="","",VLOOKUP($AE155,Relay_Req!$A$2:$I$16,7))</f>
        <v/>
      </c>
      <c r="N155" s="285"/>
      <c r="O155" s="155" t="str">
        <f t="shared" si="14"/>
        <v/>
      </c>
      <c r="P155" s="156" t="str">
        <f>IF($D155="","",VLOOKUP($AE155,Relay_Req!$A$2:$I$16,8))</f>
        <v/>
      </c>
      <c r="Q155" s="157" t="str">
        <f t="shared" si="10"/>
        <v/>
      </c>
      <c r="R155" s="158" t="str">
        <f>IF(OR($D155="",GlobalParameters!$C$12=""),"",$AA155)</f>
        <v/>
      </c>
      <c r="S155" s="159"/>
      <c r="T155" s="283"/>
      <c r="U155" s="283"/>
      <c r="V155" s="283"/>
      <c r="W155" s="283"/>
      <c r="X155" s="283"/>
      <c r="Y155" s="283"/>
      <c r="Z155" s="283"/>
      <c r="AA155" s="160" t="str">
        <f>IF(OR($D155="",$AB155="",GlobalParameters!$C$12=""),"",IF($AE155&lt;160,$AB155-VLOOKUP($AE155,Relay_Req!$A$2:$I$16,9),""))</f>
        <v/>
      </c>
      <c r="AB155" s="283"/>
      <c r="AC155" s="283"/>
      <c r="AD155" s="159"/>
      <c r="AE155" s="134" t="e">
        <f>100+VLOOKUP($D155,Relay_Req!$N$2:$O$6,2)+VLOOKUP(GlobalParameters!$C$12,Relay_Req!$P$2:$Q$4,2)</f>
        <v>#N/A</v>
      </c>
    </row>
    <row r="156" spans="1:31" x14ac:dyDescent="0.25">
      <c r="A156" s="133"/>
      <c r="B156" s="283"/>
      <c r="C156" s="283"/>
      <c r="D156" s="284"/>
      <c r="E156" s="287"/>
      <c r="F156" s="166" t="str">
        <f t="shared" si="11"/>
        <v/>
      </c>
      <c r="G156" s="156" t="str">
        <f>IF($D156="","",VLOOKUP($AE156,Relay_Req!$A$2:$I$16,5))</f>
        <v/>
      </c>
      <c r="H156" s="287"/>
      <c r="I156" s="166" t="str">
        <f t="shared" si="12"/>
        <v/>
      </c>
      <c r="J156" s="156" t="str">
        <f>IF($D156="","",VLOOKUP($AE156,Relay_Req!$A$2:$I$16,6))</f>
        <v/>
      </c>
      <c r="K156" s="285"/>
      <c r="L156" s="155" t="str">
        <f t="shared" si="13"/>
        <v/>
      </c>
      <c r="M156" s="156" t="str">
        <f>IF($D156="","",VLOOKUP($AE156,Relay_Req!$A$2:$I$16,7))</f>
        <v/>
      </c>
      <c r="N156" s="285"/>
      <c r="O156" s="155" t="str">
        <f t="shared" si="14"/>
        <v/>
      </c>
      <c r="P156" s="156" t="str">
        <f>IF($D156="","",VLOOKUP($AE156,Relay_Req!$A$2:$I$16,8))</f>
        <v/>
      </c>
      <c r="Q156" s="157" t="str">
        <f t="shared" si="10"/>
        <v/>
      </c>
      <c r="R156" s="158" t="str">
        <f>IF(OR($D156="",GlobalParameters!$C$12=""),"",$AA156)</f>
        <v/>
      </c>
      <c r="S156" s="159"/>
      <c r="T156" s="283"/>
      <c r="U156" s="283"/>
      <c r="V156" s="283"/>
      <c r="W156" s="283"/>
      <c r="X156" s="283"/>
      <c r="Y156" s="283"/>
      <c r="Z156" s="283"/>
      <c r="AA156" s="160" t="str">
        <f>IF(OR($D156="",$AB156="",GlobalParameters!$C$12=""),"",IF($AE156&lt;160,$AB156-VLOOKUP($AE156,Relay_Req!$A$2:$I$16,9),""))</f>
        <v/>
      </c>
      <c r="AB156" s="283"/>
      <c r="AC156" s="283"/>
      <c r="AD156" s="159"/>
      <c r="AE156" s="134" t="e">
        <f>100+VLOOKUP($D156,Relay_Req!$N$2:$O$6,2)+VLOOKUP(GlobalParameters!$C$12,Relay_Req!$P$2:$Q$4,2)</f>
        <v>#N/A</v>
      </c>
    </row>
    <row r="157" spans="1:31" x14ac:dyDescent="0.25">
      <c r="A157" s="133"/>
      <c r="B157" s="283"/>
      <c r="C157" s="283"/>
      <c r="D157" s="284"/>
      <c r="E157" s="287"/>
      <c r="F157" s="166" t="str">
        <f t="shared" si="11"/>
        <v/>
      </c>
      <c r="G157" s="156" t="str">
        <f>IF($D157="","",VLOOKUP($AE157,Relay_Req!$A$2:$I$16,5))</f>
        <v/>
      </c>
      <c r="H157" s="287"/>
      <c r="I157" s="166" t="str">
        <f t="shared" si="12"/>
        <v/>
      </c>
      <c r="J157" s="156" t="str">
        <f>IF($D157="","",VLOOKUP($AE157,Relay_Req!$A$2:$I$16,6))</f>
        <v/>
      </c>
      <c r="K157" s="285"/>
      <c r="L157" s="155" t="str">
        <f t="shared" si="13"/>
        <v/>
      </c>
      <c r="M157" s="156" t="str">
        <f>IF($D157="","",VLOOKUP($AE157,Relay_Req!$A$2:$I$16,7))</f>
        <v/>
      </c>
      <c r="N157" s="285"/>
      <c r="O157" s="155" t="str">
        <f t="shared" si="14"/>
        <v/>
      </c>
      <c r="P157" s="156" t="str">
        <f>IF($D157="","",VLOOKUP($AE157,Relay_Req!$A$2:$I$16,8))</f>
        <v/>
      </c>
      <c r="Q157" s="157" t="str">
        <f t="shared" si="10"/>
        <v/>
      </c>
      <c r="R157" s="158" t="str">
        <f>IF(OR($D157="",GlobalParameters!$C$12=""),"",$AA157)</f>
        <v/>
      </c>
      <c r="S157" s="159"/>
      <c r="T157" s="283"/>
      <c r="U157" s="283"/>
      <c r="V157" s="283"/>
      <c r="W157" s="283"/>
      <c r="X157" s="283"/>
      <c r="Y157" s="283"/>
      <c r="Z157" s="283"/>
      <c r="AA157" s="160" t="str">
        <f>IF(OR($D157="",$AB157="",GlobalParameters!$C$12=""),"",IF($AE157&lt;160,$AB157-VLOOKUP($AE157,Relay_Req!$A$2:$I$16,9),""))</f>
        <v/>
      </c>
      <c r="AB157" s="283"/>
      <c r="AC157" s="283"/>
      <c r="AD157" s="159"/>
      <c r="AE157" s="134" t="e">
        <f>100+VLOOKUP($D157,Relay_Req!$N$2:$O$6,2)+VLOOKUP(GlobalParameters!$C$12,Relay_Req!$P$2:$Q$4,2)</f>
        <v>#N/A</v>
      </c>
    </row>
    <row r="158" spans="1:31" x14ac:dyDescent="0.25">
      <c r="A158" s="133"/>
      <c r="B158" s="283"/>
      <c r="C158" s="283"/>
      <c r="D158" s="284"/>
      <c r="E158" s="287"/>
      <c r="F158" s="166" t="str">
        <f t="shared" si="11"/>
        <v/>
      </c>
      <c r="G158" s="156" t="str">
        <f>IF($D158="","",VLOOKUP($AE158,Relay_Req!$A$2:$I$16,5))</f>
        <v/>
      </c>
      <c r="H158" s="287"/>
      <c r="I158" s="166" t="str">
        <f t="shared" si="12"/>
        <v/>
      </c>
      <c r="J158" s="156" t="str">
        <f>IF($D158="","",VLOOKUP($AE158,Relay_Req!$A$2:$I$16,6))</f>
        <v/>
      </c>
      <c r="K158" s="285"/>
      <c r="L158" s="155" t="str">
        <f t="shared" si="13"/>
        <v/>
      </c>
      <c r="M158" s="156" t="str">
        <f>IF($D158="","",VLOOKUP($AE158,Relay_Req!$A$2:$I$16,7))</f>
        <v/>
      </c>
      <c r="N158" s="285"/>
      <c r="O158" s="155" t="str">
        <f t="shared" si="14"/>
        <v/>
      </c>
      <c r="P158" s="156" t="str">
        <f>IF($D158="","",VLOOKUP($AE158,Relay_Req!$A$2:$I$16,8))</f>
        <v/>
      </c>
      <c r="Q158" s="157" t="str">
        <f t="shared" si="10"/>
        <v/>
      </c>
      <c r="R158" s="158" t="str">
        <f>IF(OR($D158="",GlobalParameters!$C$12=""),"",$AA158)</f>
        <v/>
      </c>
      <c r="S158" s="159"/>
      <c r="T158" s="283"/>
      <c r="U158" s="283"/>
      <c r="V158" s="283"/>
      <c r="W158" s="283"/>
      <c r="X158" s="283"/>
      <c r="Y158" s="283"/>
      <c r="Z158" s="283"/>
      <c r="AA158" s="160" t="str">
        <f>IF(OR($D158="",$AB158="",GlobalParameters!$C$12=""),"",IF($AE158&lt;160,$AB158-VLOOKUP($AE158,Relay_Req!$A$2:$I$16,9),""))</f>
        <v/>
      </c>
      <c r="AB158" s="283"/>
      <c r="AC158" s="283"/>
      <c r="AD158" s="159"/>
      <c r="AE158" s="134" t="e">
        <f>100+VLOOKUP($D158,Relay_Req!$N$2:$O$6,2)+VLOOKUP(GlobalParameters!$C$12,Relay_Req!$P$2:$Q$4,2)</f>
        <v>#N/A</v>
      </c>
    </row>
    <row r="159" spans="1:31" x14ac:dyDescent="0.25">
      <c r="A159" s="133"/>
      <c r="B159" s="283"/>
      <c r="C159" s="283"/>
      <c r="D159" s="284"/>
      <c r="E159" s="287"/>
      <c r="F159" s="166" t="str">
        <f t="shared" si="11"/>
        <v/>
      </c>
      <c r="G159" s="156" t="str">
        <f>IF($D159="","",VLOOKUP($AE159,Relay_Req!$A$2:$I$16,5))</f>
        <v/>
      </c>
      <c r="H159" s="287"/>
      <c r="I159" s="166" t="str">
        <f t="shared" si="12"/>
        <v/>
      </c>
      <c r="J159" s="156" t="str">
        <f>IF($D159="","",VLOOKUP($AE159,Relay_Req!$A$2:$I$16,6))</f>
        <v/>
      </c>
      <c r="K159" s="285"/>
      <c r="L159" s="155" t="str">
        <f t="shared" si="13"/>
        <v/>
      </c>
      <c r="M159" s="156" t="str">
        <f>IF($D159="","",VLOOKUP($AE159,Relay_Req!$A$2:$I$16,7))</f>
        <v/>
      </c>
      <c r="N159" s="285"/>
      <c r="O159" s="155" t="str">
        <f t="shared" si="14"/>
        <v/>
      </c>
      <c r="P159" s="156" t="str">
        <f>IF($D159="","",VLOOKUP($AE159,Relay_Req!$A$2:$I$16,8))</f>
        <v/>
      </c>
      <c r="Q159" s="157" t="str">
        <f t="shared" ref="Q159:Q222" si="15">IF($D159="","",$J$6+AC159)</f>
        <v/>
      </c>
      <c r="R159" s="158" t="str">
        <f>IF(OR($D159="",GlobalParameters!$C$12=""),"",$AA159)</f>
        <v/>
      </c>
      <c r="S159" s="159"/>
      <c r="T159" s="283"/>
      <c r="U159" s="283"/>
      <c r="V159" s="283"/>
      <c r="W159" s="283"/>
      <c r="X159" s="283"/>
      <c r="Y159" s="283"/>
      <c r="Z159" s="283"/>
      <c r="AA159" s="160" t="str">
        <f>IF(OR($D159="",$AB159="",GlobalParameters!$C$12=""),"",IF($AE159&lt;160,$AB159-VLOOKUP($AE159,Relay_Req!$A$2:$I$16,9),""))</f>
        <v/>
      </c>
      <c r="AB159" s="283"/>
      <c r="AC159" s="283"/>
      <c r="AD159" s="159"/>
      <c r="AE159" s="134" t="e">
        <f>100+VLOOKUP($D159,Relay_Req!$N$2:$O$6,2)+VLOOKUP(GlobalParameters!$C$12,Relay_Req!$P$2:$Q$4,2)</f>
        <v>#N/A</v>
      </c>
    </row>
    <row r="160" spans="1:31" x14ac:dyDescent="0.25">
      <c r="A160" s="133"/>
      <c r="B160" s="283"/>
      <c r="C160" s="283"/>
      <c r="D160" s="284"/>
      <c r="E160" s="287"/>
      <c r="F160" s="166" t="str">
        <f t="shared" si="11"/>
        <v/>
      </c>
      <c r="G160" s="156" t="str">
        <f>IF($D160="","",VLOOKUP($AE160,Relay_Req!$A$2:$I$16,5))</f>
        <v/>
      </c>
      <c r="H160" s="287"/>
      <c r="I160" s="166" t="str">
        <f t="shared" si="12"/>
        <v/>
      </c>
      <c r="J160" s="156" t="str">
        <f>IF($D160="","",VLOOKUP($AE160,Relay_Req!$A$2:$I$16,6))</f>
        <v/>
      </c>
      <c r="K160" s="285"/>
      <c r="L160" s="155" t="str">
        <f t="shared" si="13"/>
        <v/>
      </c>
      <c r="M160" s="156" t="str">
        <f>IF($D160="","",VLOOKUP($AE160,Relay_Req!$A$2:$I$16,7))</f>
        <v/>
      </c>
      <c r="N160" s="285"/>
      <c r="O160" s="155" t="str">
        <f t="shared" si="14"/>
        <v/>
      </c>
      <c r="P160" s="156" t="str">
        <f>IF($D160="","",VLOOKUP($AE160,Relay_Req!$A$2:$I$16,8))</f>
        <v/>
      </c>
      <c r="Q160" s="157" t="str">
        <f t="shared" si="15"/>
        <v/>
      </c>
      <c r="R160" s="158" t="str">
        <f>IF(OR($D160="",GlobalParameters!$C$12=""),"",$AA160)</f>
        <v/>
      </c>
      <c r="S160" s="159"/>
      <c r="T160" s="283"/>
      <c r="U160" s="283"/>
      <c r="V160" s="283"/>
      <c r="W160" s="283"/>
      <c r="X160" s="283"/>
      <c r="Y160" s="283"/>
      <c r="Z160" s="283"/>
      <c r="AA160" s="160" t="str">
        <f>IF(OR($D160="",$AB160="",GlobalParameters!$C$12=""),"",IF($AE160&lt;160,$AB160-VLOOKUP($AE160,Relay_Req!$A$2:$I$16,9),""))</f>
        <v/>
      </c>
      <c r="AB160" s="283"/>
      <c r="AC160" s="283"/>
      <c r="AD160" s="159"/>
      <c r="AE160" s="134" t="e">
        <f>100+VLOOKUP($D160,Relay_Req!$N$2:$O$6,2)+VLOOKUP(GlobalParameters!$C$12,Relay_Req!$P$2:$Q$4,2)</f>
        <v>#N/A</v>
      </c>
    </row>
    <row r="161" spans="1:31" x14ac:dyDescent="0.25">
      <c r="A161" s="133"/>
      <c r="B161" s="283"/>
      <c r="C161" s="283"/>
      <c r="D161" s="284"/>
      <c r="E161" s="287"/>
      <c r="F161" s="166" t="str">
        <f t="shared" si="11"/>
        <v/>
      </c>
      <c r="G161" s="156" t="str">
        <f>IF($D161="","",VLOOKUP($AE161,Relay_Req!$A$2:$I$16,5))</f>
        <v/>
      </c>
      <c r="H161" s="287"/>
      <c r="I161" s="166" t="str">
        <f t="shared" si="12"/>
        <v/>
      </c>
      <c r="J161" s="156" t="str">
        <f>IF($D161="","",VLOOKUP($AE161,Relay_Req!$A$2:$I$16,6))</f>
        <v/>
      </c>
      <c r="K161" s="285"/>
      <c r="L161" s="155" t="str">
        <f t="shared" si="13"/>
        <v/>
      </c>
      <c r="M161" s="156" t="str">
        <f>IF($D161="","",VLOOKUP($AE161,Relay_Req!$A$2:$I$16,7))</f>
        <v/>
      </c>
      <c r="N161" s="285"/>
      <c r="O161" s="155" t="str">
        <f t="shared" si="14"/>
        <v/>
      </c>
      <c r="P161" s="156" t="str">
        <f>IF($D161="","",VLOOKUP($AE161,Relay_Req!$A$2:$I$16,8))</f>
        <v/>
      </c>
      <c r="Q161" s="157" t="str">
        <f t="shared" si="15"/>
        <v/>
      </c>
      <c r="R161" s="158" t="str">
        <f>IF(OR($D161="",GlobalParameters!$C$12=""),"",$AA161)</f>
        <v/>
      </c>
      <c r="S161" s="159"/>
      <c r="T161" s="283"/>
      <c r="U161" s="283"/>
      <c r="V161" s="283"/>
      <c r="W161" s="283"/>
      <c r="X161" s="283"/>
      <c r="Y161" s="283"/>
      <c r="Z161" s="283"/>
      <c r="AA161" s="160" t="str">
        <f>IF(OR($D161="",$AB161="",GlobalParameters!$C$12=""),"",IF($AE161&lt;160,$AB161-VLOOKUP($AE161,Relay_Req!$A$2:$I$16,9),""))</f>
        <v/>
      </c>
      <c r="AB161" s="283"/>
      <c r="AC161" s="283"/>
      <c r="AD161" s="159"/>
      <c r="AE161" s="134" t="e">
        <f>100+VLOOKUP($D161,Relay_Req!$N$2:$O$6,2)+VLOOKUP(GlobalParameters!$C$12,Relay_Req!$P$2:$Q$4,2)</f>
        <v>#N/A</v>
      </c>
    </row>
    <row r="162" spans="1:31" x14ac:dyDescent="0.25">
      <c r="A162" s="133"/>
      <c r="B162" s="283"/>
      <c r="C162" s="283"/>
      <c r="D162" s="284"/>
      <c r="E162" s="287"/>
      <c r="F162" s="166" t="str">
        <f t="shared" si="11"/>
        <v/>
      </c>
      <c r="G162" s="156" t="str">
        <f>IF($D162="","",VLOOKUP($AE162,Relay_Req!$A$2:$I$16,5))</f>
        <v/>
      </c>
      <c r="H162" s="287"/>
      <c r="I162" s="166" t="str">
        <f t="shared" si="12"/>
        <v/>
      </c>
      <c r="J162" s="156" t="str">
        <f>IF($D162="","",VLOOKUP($AE162,Relay_Req!$A$2:$I$16,6))</f>
        <v/>
      </c>
      <c r="K162" s="285"/>
      <c r="L162" s="155" t="str">
        <f t="shared" si="13"/>
        <v/>
      </c>
      <c r="M162" s="156" t="str">
        <f>IF($D162="","",VLOOKUP($AE162,Relay_Req!$A$2:$I$16,7))</f>
        <v/>
      </c>
      <c r="N162" s="285"/>
      <c r="O162" s="155" t="str">
        <f t="shared" si="14"/>
        <v/>
      </c>
      <c r="P162" s="156" t="str">
        <f>IF($D162="","",VLOOKUP($AE162,Relay_Req!$A$2:$I$16,8))</f>
        <v/>
      </c>
      <c r="Q162" s="157" t="str">
        <f t="shared" si="15"/>
        <v/>
      </c>
      <c r="R162" s="158" t="str">
        <f>IF(OR($D162="",GlobalParameters!$C$12=""),"",$AA162)</f>
        <v/>
      </c>
      <c r="S162" s="159"/>
      <c r="T162" s="283"/>
      <c r="U162" s="283"/>
      <c r="V162" s="283"/>
      <c r="W162" s="283"/>
      <c r="X162" s="283"/>
      <c r="Y162" s="283"/>
      <c r="Z162" s="283"/>
      <c r="AA162" s="160" t="str">
        <f>IF(OR($D162="",$AB162="",GlobalParameters!$C$12=""),"",IF($AE162&lt;160,$AB162-VLOOKUP($AE162,Relay_Req!$A$2:$I$16,9),""))</f>
        <v/>
      </c>
      <c r="AB162" s="283"/>
      <c r="AC162" s="283"/>
      <c r="AD162" s="159"/>
      <c r="AE162" s="134" t="e">
        <f>100+VLOOKUP($D162,Relay_Req!$N$2:$O$6,2)+VLOOKUP(GlobalParameters!$C$12,Relay_Req!$P$2:$Q$4,2)</f>
        <v>#N/A</v>
      </c>
    </row>
    <row r="163" spans="1:31" x14ac:dyDescent="0.25">
      <c r="A163" s="133"/>
      <c r="B163" s="283"/>
      <c r="C163" s="283"/>
      <c r="D163" s="284"/>
      <c r="E163" s="287"/>
      <c r="F163" s="166" t="str">
        <f t="shared" si="11"/>
        <v/>
      </c>
      <c r="G163" s="156" t="str">
        <f>IF($D163="","",VLOOKUP($AE163,Relay_Req!$A$2:$I$16,5))</f>
        <v/>
      </c>
      <c r="H163" s="287"/>
      <c r="I163" s="166" t="str">
        <f t="shared" si="12"/>
        <v/>
      </c>
      <c r="J163" s="156" t="str">
        <f>IF($D163="","",VLOOKUP($AE163,Relay_Req!$A$2:$I$16,6))</f>
        <v/>
      </c>
      <c r="K163" s="285"/>
      <c r="L163" s="155" t="str">
        <f t="shared" si="13"/>
        <v/>
      </c>
      <c r="M163" s="156" t="str">
        <f>IF($D163="","",VLOOKUP($AE163,Relay_Req!$A$2:$I$16,7))</f>
        <v/>
      </c>
      <c r="N163" s="285"/>
      <c r="O163" s="155" t="str">
        <f t="shared" si="14"/>
        <v/>
      </c>
      <c r="P163" s="156" t="str">
        <f>IF($D163="","",VLOOKUP($AE163,Relay_Req!$A$2:$I$16,8))</f>
        <v/>
      </c>
      <c r="Q163" s="157" t="str">
        <f t="shared" si="15"/>
        <v/>
      </c>
      <c r="R163" s="158" t="str">
        <f>IF(OR($D163="",GlobalParameters!$C$12=""),"",$AA163)</f>
        <v/>
      </c>
      <c r="S163" s="159"/>
      <c r="T163" s="283"/>
      <c r="U163" s="283"/>
      <c r="V163" s="283"/>
      <c r="W163" s="283"/>
      <c r="X163" s="283"/>
      <c r="Y163" s="283"/>
      <c r="Z163" s="283"/>
      <c r="AA163" s="160" t="str">
        <f>IF(OR($D163="",$AB163="",GlobalParameters!$C$12=""),"",IF($AE163&lt;160,$AB163-VLOOKUP($AE163,Relay_Req!$A$2:$I$16,9),""))</f>
        <v/>
      </c>
      <c r="AB163" s="283"/>
      <c r="AC163" s="283"/>
      <c r="AD163" s="159"/>
      <c r="AE163" s="134" t="e">
        <f>100+VLOOKUP($D163,Relay_Req!$N$2:$O$6,2)+VLOOKUP(GlobalParameters!$C$12,Relay_Req!$P$2:$Q$4,2)</f>
        <v>#N/A</v>
      </c>
    </row>
    <row r="164" spans="1:31" x14ac:dyDescent="0.25">
      <c r="A164" s="133"/>
      <c r="B164" s="283"/>
      <c r="C164" s="283"/>
      <c r="D164" s="284"/>
      <c r="E164" s="287"/>
      <c r="F164" s="166" t="str">
        <f t="shared" si="11"/>
        <v/>
      </c>
      <c r="G164" s="156" t="str">
        <f>IF($D164="","",VLOOKUP($AE164,Relay_Req!$A$2:$I$16,5))</f>
        <v/>
      </c>
      <c r="H164" s="287"/>
      <c r="I164" s="166" t="str">
        <f t="shared" si="12"/>
        <v/>
      </c>
      <c r="J164" s="156" t="str">
        <f>IF($D164="","",VLOOKUP($AE164,Relay_Req!$A$2:$I$16,6))</f>
        <v/>
      </c>
      <c r="K164" s="285"/>
      <c r="L164" s="155" t="str">
        <f t="shared" si="13"/>
        <v/>
      </c>
      <c r="M164" s="156" t="str">
        <f>IF($D164="","",VLOOKUP($AE164,Relay_Req!$A$2:$I$16,7))</f>
        <v/>
      </c>
      <c r="N164" s="285"/>
      <c r="O164" s="155" t="str">
        <f t="shared" si="14"/>
        <v/>
      </c>
      <c r="P164" s="156" t="str">
        <f>IF($D164="","",VLOOKUP($AE164,Relay_Req!$A$2:$I$16,8))</f>
        <v/>
      </c>
      <c r="Q164" s="157" t="str">
        <f t="shared" si="15"/>
        <v/>
      </c>
      <c r="R164" s="158" t="str">
        <f>IF(OR($D164="",GlobalParameters!$C$12=""),"",$AA164)</f>
        <v/>
      </c>
      <c r="S164" s="159"/>
      <c r="T164" s="283"/>
      <c r="U164" s="283"/>
      <c r="V164" s="283"/>
      <c r="W164" s="283"/>
      <c r="X164" s="283"/>
      <c r="Y164" s="283"/>
      <c r="Z164" s="283"/>
      <c r="AA164" s="160" t="str">
        <f>IF(OR($D164="",$AB164="",GlobalParameters!$C$12=""),"",IF($AE164&lt;160,$AB164-VLOOKUP($AE164,Relay_Req!$A$2:$I$16,9),""))</f>
        <v/>
      </c>
      <c r="AB164" s="283"/>
      <c r="AC164" s="283"/>
      <c r="AD164" s="159"/>
      <c r="AE164" s="134" t="e">
        <f>100+VLOOKUP($D164,Relay_Req!$N$2:$O$6,2)+VLOOKUP(GlobalParameters!$C$12,Relay_Req!$P$2:$Q$4,2)</f>
        <v>#N/A</v>
      </c>
    </row>
    <row r="165" spans="1:31" x14ac:dyDescent="0.25">
      <c r="A165" s="133"/>
      <c r="B165" s="283"/>
      <c r="C165" s="283"/>
      <c r="D165" s="284"/>
      <c r="E165" s="287"/>
      <c r="F165" s="166" t="str">
        <f t="shared" si="11"/>
        <v/>
      </c>
      <c r="G165" s="156" t="str">
        <f>IF($D165="","",VLOOKUP($AE165,Relay_Req!$A$2:$I$16,5))</f>
        <v/>
      </c>
      <c r="H165" s="287"/>
      <c r="I165" s="166" t="str">
        <f t="shared" si="12"/>
        <v/>
      </c>
      <c r="J165" s="156" t="str">
        <f>IF($D165="","",VLOOKUP($AE165,Relay_Req!$A$2:$I$16,6))</f>
        <v/>
      </c>
      <c r="K165" s="285"/>
      <c r="L165" s="155" t="str">
        <f t="shared" si="13"/>
        <v/>
      </c>
      <c r="M165" s="156" t="str">
        <f>IF($D165="","",VLOOKUP($AE165,Relay_Req!$A$2:$I$16,7))</f>
        <v/>
      </c>
      <c r="N165" s="285"/>
      <c r="O165" s="155" t="str">
        <f t="shared" si="14"/>
        <v/>
      </c>
      <c r="P165" s="156" t="str">
        <f>IF($D165="","",VLOOKUP($AE165,Relay_Req!$A$2:$I$16,8))</f>
        <v/>
      </c>
      <c r="Q165" s="157" t="str">
        <f t="shared" si="15"/>
        <v/>
      </c>
      <c r="R165" s="158" t="str">
        <f>IF(OR($D165="",GlobalParameters!$C$12=""),"",$AA165)</f>
        <v/>
      </c>
      <c r="S165" s="159"/>
      <c r="T165" s="283"/>
      <c r="U165" s="283"/>
      <c r="V165" s="283"/>
      <c r="W165" s="283"/>
      <c r="X165" s="283"/>
      <c r="Y165" s="283"/>
      <c r="Z165" s="283"/>
      <c r="AA165" s="160" t="str">
        <f>IF(OR($D165="",$AB165="",GlobalParameters!$C$12=""),"",IF($AE165&lt;160,$AB165-VLOOKUP($AE165,Relay_Req!$A$2:$I$16,9),""))</f>
        <v/>
      </c>
      <c r="AB165" s="283"/>
      <c r="AC165" s="283"/>
      <c r="AD165" s="159"/>
      <c r="AE165" s="134" t="e">
        <f>100+VLOOKUP($D165,Relay_Req!$N$2:$O$6,2)+VLOOKUP(GlobalParameters!$C$12,Relay_Req!$P$2:$Q$4,2)</f>
        <v>#N/A</v>
      </c>
    </row>
    <row r="166" spans="1:31" x14ac:dyDescent="0.25">
      <c r="A166" s="133"/>
      <c r="B166" s="283"/>
      <c r="C166" s="283"/>
      <c r="D166" s="284"/>
      <c r="E166" s="287"/>
      <c r="F166" s="166" t="str">
        <f t="shared" si="11"/>
        <v/>
      </c>
      <c r="G166" s="156" t="str">
        <f>IF($D166="","",VLOOKUP($AE166,Relay_Req!$A$2:$I$16,5))</f>
        <v/>
      </c>
      <c r="H166" s="287"/>
      <c r="I166" s="166" t="str">
        <f t="shared" si="12"/>
        <v/>
      </c>
      <c r="J166" s="156" t="str">
        <f>IF($D166="","",VLOOKUP($AE166,Relay_Req!$A$2:$I$16,6))</f>
        <v/>
      </c>
      <c r="K166" s="285"/>
      <c r="L166" s="155" t="str">
        <f t="shared" si="13"/>
        <v/>
      </c>
      <c r="M166" s="156" t="str">
        <f>IF($D166="","",VLOOKUP($AE166,Relay_Req!$A$2:$I$16,7))</f>
        <v/>
      </c>
      <c r="N166" s="285"/>
      <c r="O166" s="155" t="str">
        <f t="shared" si="14"/>
        <v/>
      </c>
      <c r="P166" s="156" t="str">
        <f>IF($D166="","",VLOOKUP($AE166,Relay_Req!$A$2:$I$16,8))</f>
        <v/>
      </c>
      <c r="Q166" s="157" t="str">
        <f t="shared" si="15"/>
        <v/>
      </c>
      <c r="R166" s="158" t="str">
        <f>IF(OR($D166="",GlobalParameters!$C$12=""),"",$AA166)</f>
        <v/>
      </c>
      <c r="S166" s="159"/>
      <c r="T166" s="283"/>
      <c r="U166" s="283"/>
      <c r="V166" s="283"/>
      <c r="W166" s="283"/>
      <c r="X166" s="283"/>
      <c r="Y166" s="283"/>
      <c r="Z166" s="283"/>
      <c r="AA166" s="160" t="str">
        <f>IF(OR($D166="",$AB166="",GlobalParameters!$C$12=""),"",IF($AE166&lt;160,$AB166-VLOOKUP($AE166,Relay_Req!$A$2:$I$16,9),""))</f>
        <v/>
      </c>
      <c r="AB166" s="283"/>
      <c r="AC166" s="283"/>
      <c r="AD166" s="159"/>
      <c r="AE166" s="134" t="e">
        <f>100+VLOOKUP($D166,Relay_Req!$N$2:$O$6,2)+VLOOKUP(GlobalParameters!$C$12,Relay_Req!$P$2:$Q$4,2)</f>
        <v>#N/A</v>
      </c>
    </row>
    <row r="167" spans="1:31" x14ac:dyDescent="0.25">
      <c r="A167" s="133"/>
      <c r="B167" s="283"/>
      <c r="C167" s="283"/>
      <c r="D167" s="284"/>
      <c r="E167" s="287"/>
      <c r="F167" s="166" t="str">
        <f t="shared" si="11"/>
        <v/>
      </c>
      <c r="G167" s="156" t="str">
        <f>IF($D167="","",VLOOKUP($AE167,Relay_Req!$A$2:$I$16,5))</f>
        <v/>
      </c>
      <c r="H167" s="287"/>
      <c r="I167" s="166" t="str">
        <f t="shared" si="12"/>
        <v/>
      </c>
      <c r="J167" s="156" t="str">
        <f>IF($D167="","",VLOOKUP($AE167,Relay_Req!$A$2:$I$16,6))</f>
        <v/>
      </c>
      <c r="K167" s="285"/>
      <c r="L167" s="155" t="str">
        <f t="shared" si="13"/>
        <v/>
      </c>
      <c r="M167" s="156" t="str">
        <f>IF($D167="","",VLOOKUP($AE167,Relay_Req!$A$2:$I$16,7))</f>
        <v/>
      </c>
      <c r="N167" s="285"/>
      <c r="O167" s="155" t="str">
        <f t="shared" si="14"/>
        <v/>
      </c>
      <c r="P167" s="156" t="str">
        <f>IF($D167="","",VLOOKUP($AE167,Relay_Req!$A$2:$I$16,8))</f>
        <v/>
      </c>
      <c r="Q167" s="157" t="str">
        <f t="shared" si="15"/>
        <v/>
      </c>
      <c r="R167" s="158" t="str">
        <f>IF(OR($D167="",GlobalParameters!$C$12=""),"",$AA167)</f>
        <v/>
      </c>
      <c r="S167" s="159"/>
      <c r="T167" s="283"/>
      <c r="U167" s="283"/>
      <c r="V167" s="283"/>
      <c r="W167" s="283"/>
      <c r="X167" s="283"/>
      <c r="Y167" s="283"/>
      <c r="Z167" s="283"/>
      <c r="AA167" s="160" t="str">
        <f>IF(OR($D167="",$AB167="",GlobalParameters!$C$12=""),"",IF($AE167&lt;160,$AB167-VLOOKUP($AE167,Relay_Req!$A$2:$I$16,9),""))</f>
        <v/>
      </c>
      <c r="AB167" s="283"/>
      <c r="AC167" s="283"/>
      <c r="AD167" s="159"/>
      <c r="AE167" s="134" t="e">
        <f>100+VLOOKUP($D167,Relay_Req!$N$2:$O$6,2)+VLOOKUP(GlobalParameters!$C$12,Relay_Req!$P$2:$Q$4,2)</f>
        <v>#N/A</v>
      </c>
    </row>
    <row r="168" spans="1:31" x14ac:dyDescent="0.25">
      <c r="A168" s="133"/>
      <c r="B168" s="283"/>
      <c r="C168" s="283"/>
      <c r="D168" s="284"/>
      <c r="E168" s="287"/>
      <c r="F168" s="166" t="str">
        <f t="shared" si="11"/>
        <v/>
      </c>
      <c r="G168" s="156" t="str">
        <f>IF($D168="","",VLOOKUP($AE168,Relay_Req!$A$2:$I$16,5))</f>
        <v/>
      </c>
      <c r="H168" s="287"/>
      <c r="I168" s="166" t="str">
        <f t="shared" si="12"/>
        <v/>
      </c>
      <c r="J168" s="156" t="str">
        <f>IF($D168="","",VLOOKUP($AE168,Relay_Req!$A$2:$I$16,6))</f>
        <v/>
      </c>
      <c r="K168" s="285"/>
      <c r="L168" s="155" t="str">
        <f t="shared" si="13"/>
        <v/>
      </c>
      <c r="M168" s="156" t="str">
        <f>IF($D168="","",VLOOKUP($AE168,Relay_Req!$A$2:$I$16,7))</f>
        <v/>
      </c>
      <c r="N168" s="285"/>
      <c r="O168" s="155" t="str">
        <f t="shared" si="14"/>
        <v/>
      </c>
      <c r="P168" s="156" t="str">
        <f>IF($D168="","",VLOOKUP($AE168,Relay_Req!$A$2:$I$16,8))</f>
        <v/>
      </c>
      <c r="Q168" s="157" t="str">
        <f t="shared" si="15"/>
        <v/>
      </c>
      <c r="R168" s="158" t="str">
        <f>IF(OR($D168="",GlobalParameters!$C$12=""),"",$AA168)</f>
        <v/>
      </c>
      <c r="S168" s="159"/>
      <c r="T168" s="283"/>
      <c r="U168" s="283"/>
      <c r="V168" s="283"/>
      <c r="W168" s="283"/>
      <c r="X168" s="283"/>
      <c r="Y168" s="283"/>
      <c r="Z168" s="283"/>
      <c r="AA168" s="160" t="str">
        <f>IF(OR($D168="",$AB168="",GlobalParameters!$C$12=""),"",IF($AE168&lt;160,$AB168-VLOOKUP($AE168,Relay_Req!$A$2:$I$16,9),""))</f>
        <v/>
      </c>
      <c r="AB168" s="283"/>
      <c r="AC168" s="283"/>
      <c r="AD168" s="159"/>
      <c r="AE168" s="134" t="e">
        <f>100+VLOOKUP($D168,Relay_Req!$N$2:$O$6,2)+VLOOKUP(GlobalParameters!$C$12,Relay_Req!$P$2:$Q$4,2)</f>
        <v>#N/A</v>
      </c>
    </row>
    <row r="169" spans="1:31" x14ac:dyDescent="0.25">
      <c r="A169" s="133"/>
      <c r="B169" s="283"/>
      <c r="C169" s="283"/>
      <c r="D169" s="284"/>
      <c r="E169" s="287"/>
      <c r="F169" s="166" t="str">
        <f t="shared" si="11"/>
        <v/>
      </c>
      <c r="G169" s="156" t="str">
        <f>IF($D169="","",VLOOKUP($AE169,Relay_Req!$A$2:$I$16,5))</f>
        <v/>
      </c>
      <c r="H169" s="287"/>
      <c r="I169" s="166" t="str">
        <f t="shared" si="12"/>
        <v/>
      </c>
      <c r="J169" s="156" t="str">
        <f>IF($D169="","",VLOOKUP($AE169,Relay_Req!$A$2:$I$16,6))</f>
        <v/>
      </c>
      <c r="K169" s="285"/>
      <c r="L169" s="155" t="str">
        <f t="shared" si="13"/>
        <v/>
      </c>
      <c r="M169" s="156" t="str">
        <f>IF($D169="","",VLOOKUP($AE169,Relay_Req!$A$2:$I$16,7))</f>
        <v/>
      </c>
      <c r="N169" s="285"/>
      <c r="O169" s="155" t="str">
        <f t="shared" si="14"/>
        <v/>
      </c>
      <c r="P169" s="156" t="str">
        <f>IF($D169="","",VLOOKUP($AE169,Relay_Req!$A$2:$I$16,8))</f>
        <v/>
      </c>
      <c r="Q169" s="157" t="str">
        <f t="shared" si="15"/>
        <v/>
      </c>
      <c r="R169" s="158" t="str">
        <f>IF(OR($D169="",GlobalParameters!$C$12=""),"",$AA169)</f>
        <v/>
      </c>
      <c r="S169" s="159"/>
      <c r="T169" s="283"/>
      <c r="U169" s="283"/>
      <c r="V169" s="283"/>
      <c r="W169" s="283"/>
      <c r="X169" s="283"/>
      <c r="Y169" s="283"/>
      <c r="Z169" s="283"/>
      <c r="AA169" s="160" t="str">
        <f>IF(OR($D169="",$AB169="",GlobalParameters!$C$12=""),"",IF($AE169&lt;160,$AB169-VLOOKUP($AE169,Relay_Req!$A$2:$I$16,9),""))</f>
        <v/>
      </c>
      <c r="AB169" s="283"/>
      <c r="AC169" s="283"/>
      <c r="AD169" s="159"/>
      <c r="AE169" s="134" t="e">
        <f>100+VLOOKUP($D169,Relay_Req!$N$2:$O$6,2)+VLOOKUP(GlobalParameters!$C$12,Relay_Req!$P$2:$Q$4,2)</f>
        <v>#N/A</v>
      </c>
    </row>
    <row r="170" spans="1:31" x14ac:dyDescent="0.25">
      <c r="A170" s="133"/>
      <c r="B170" s="283"/>
      <c r="C170" s="283"/>
      <c r="D170" s="284"/>
      <c r="E170" s="287"/>
      <c r="F170" s="166" t="str">
        <f t="shared" si="11"/>
        <v/>
      </c>
      <c r="G170" s="156" t="str">
        <f>IF($D170="","",VLOOKUP($AE170,Relay_Req!$A$2:$I$16,5))</f>
        <v/>
      </c>
      <c r="H170" s="287"/>
      <c r="I170" s="166" t="str">
        <f t="shared" si="12"/>
        <v/>
      </c>
      <c r="J170" s="156" t="str">
        <f>IF($D170="","",VLOOKUP($AE170,Relay_Req!$A$2:$I$16,6))</f>
        <v/>
      </c>
      <c r="K170" s="285"/>
      <c r="L170" s="155" t="str">
        <f t="shared" si="13"/>
        <v/>
      </c>
      <c r="M170" s="156" t="str">
        <f>IF($D170="","",VLOOKUP($AE170,Relay_Req!$A$2:$I$16,7))</f>
        <v/>
      </c>
      <c r="N170" s="285"/>
      <c r="O170" s="155" t="str">
        <f t="shared" si="14"/>
        <v/>
      </c>
      <c r="P170" s="156" t="str">
        <f>IF($D170="","",VLOOKUP($AE170,Relay_Req!$A$2:$I$16,8))</f>
        <v/>
      </c>
      <c r="Q170" s="157" t="str">
        <f t="shared" si="15"/>
        <v/>
      </c>
      <c r="R170" s="158" t="str">
        <f>IF(OR($D170="",GlobalParameters!$C$12=""),"",$AA170)</f>
        <v/>
      </c>
      <c r="S170" s="159"/>
      <c r="T170" s="283"/>
      <c r="U170" s="283"/>
      <c r="V170" s="283"/>
      <c r="W170" s="283"/>
      <c r="X170" s="283"/>
      <c r="Y170" s="283"/>
      <c r="Z170" s="283"/>
      <c r="AA170" s="160" t="str">
        <f>IF(OR($D170="",$AB170="",GlobalParameters!$C$12=""),"",IF($AE170&lt;160,$AB170-VLOOKUP($AE170,Relay_Req!$A$2:$I$16,9),""))</f>
        <v/>
      </c>
      <c r="AB170" s="283"/>
      <c r="AC170" s="283"/>
      <c r="AD170" s="159"/>
      <c r="AE170" s="134" t="e">
        <f>100+VLOOKUP($D170,Relay_Req!$N$2:$O$6,2)+VLOOKUP(GlobalParameters!$C$12,Relay_Req!$P$2:$Q$4,2)</f>
        <v>#N/A</v>
      </c>
    </row>
    <row r="171" spans="1:31" x14ac:dyDescent="0.25">
      <c r="A171" s="133"/>
      <c r="B171" s="283"/>
      <c r="C171" s="283"/>
      <c r="D171" s="284"/>
      <c r="E171" s="287"/>
      <c r="F171" s="166" t="str">
        <f t="shared" si="11"/>
        <v/>
      </c>
      <c r="G171" s="156" t="str">
        <f>IF($D171="","",VLOOKUP($AE171,Relay_Req!$A$2:$I$16,5))</f>
        <v/>
      </c>
      <c r="H171" s="287"/>
      <c r="I171" s="166" t="str">
        <f t="shared" si="12"/>
        <v/>
      </c>
      <c r="J171" s="156" t="str">
        <f>IF($D171="","",VLOOKUP($AE171,Relay_Req!$A$2:$I$16,6))</f>
        <v/>
      </c>
      <c r="K171" s="285"/>
      <c r="L171" s="155" t="str">
        <f t="shared" si="13"/>
        <v/>
      </c>
      <c r="M171" s="156" t="str">
        <f>IF($D171="","",VLOOKUP($AE171,Relay_Req!$A$2:$I$16,7))</f>
        <v/>
      </c>
      <c r="N171" s="285"/>
      <c r="O171" s="155" t="str">
        <f t="shared" si="14"/>
        <v/>
      </c>
      <c r="P171" s="156" t="str">
        <f>IF($D171="","",VLOOKUP($AE171,Relay_Req!$A$2:$I$16,8))</f>
        <v/>
      </c>
      <c r="Q171" s="157" t="str">
        <f t="shared" si="15"/>
        <v/>
      </c>
      <c r="R171" s="158" t="str">
        <f>IF(OR($D171="",GlobalParameters!$C$12=""),"",$AA171)</f>
        <v/>
      </c>
      <c r="S171" s="159"/>
      <c r="T171" s="283"/>
      <c r="U171" s="283"/>
      <c r="V171" s="283"/>
      <c r="W171" s="283"/>
      <c r="X171" s="283"/>
      <c r="Y171" s="283"/>
      <c r="Z171" s="283"/>
      <c r="AA171" s="160" t="str">
        <f>IF(OR($D171="",$AB171="",GlobalParameters!$C$12=""),"",IF($AE171&lt;160,$AB171-VLOOKUP($AE171,Relay_Req!$A$2:$I$16,9),""))</f>
        <v/>
      </c>
      <c r="AB171" s="283"/>
      <c r="AC171" s="283"/>
      <c r="AD171" s="159"/>
      <c r="AE171" s="134" t="e">
        <f>100+VLOOKUP($D171,Relay_Req!$N$2:$O$6,2)+VLOOKUP(GlobalParameters!$C$12,Relay_Req!$P$2:$Q$4,2)</f>
        <v>#N/A</v>
      </c>
    </row>
    <row r="172" spans="1:31" x14ac:dyDescent="0.25">
      <c r="A172" s="133"/>
      <c r="B172" s="283"/>
      <c r="C172" s="283"/>
      <c r="D172" s="284"/>
      <c r="E172" s="287"/>
      <c r="F172" s="166" t="str">
        <f t="shared" si="11"/>
        <v/>
      </c>
      <c r="G172" s="156" t="str">
        <f>IF($D172="","",VLOOKUP($AE172,Relay_Req!$A$2:$I$16,5))</f>
        <v/>
      </c>
      <c r="H172" s="287"/>
      <c r="I172" s="166" t="str">
        <f t="shared" si="12"/>
        <v/>
      </c>
      <c r="J172" s="156" t="str">
        <f>IF($D172="","",VLOOKUP($AE172,Relay_Req!$A$2:$I$16,6))</f>
        <v/>
      </c>
      <c r="K172" s="285"/>
      <c r="L172" s="155" t="str">
        <f t="shared" si="13"/>
        <v/>
      </c>
      <c r="M172" s="156" t="str">
        <f>IF($D172="","",VLOOKUP($AE172,Relay_Req!$A$2:$I$16,7))</f>
        <v/>
      </c>
      <c r="N172" s="285"/>
      <c r="O172" s="155" t="str">
        <f t="shared" si="14"/>
        <v/>
      </c>
      <c r="P172" s="156" t="str">
        <f>IF($D172="","",VLOOKUP($AE172,Relay_Req!$A$2:$I$16,8))</f>
        <v/>
      </c>
      <c r="Q172" s="157" t="str">
        <f t="shared" si="15"/>
        <v/>
      </c>
      <c r="R172" s="158" t="str">
        <f>IF(OR($D172="",GlobalParameters!$C$12=""),"",$AA172)</f>
        <v/>
      </c>
      <c r="S172" s="159"/>
      <c r="T172" s="283"/>
      <c r="U172" s="283"/>
      <c r="V172" s="283"/>
      <c r="W172" s="283"/>
      <c r="X172" s="283"/>
      <c r="Y172" s="283"/>
      <c r="Z172" s="283"/>
      <c r="AA172" s="160" t="str">
        <f>IF(OR($D172="",$AB172="",GlobalParameters!$C$12=""),"",IF($AE172&lt;160,$AB172-VLOOKUP($AE172,Relay_Req!$A$2:$I$16,9),""))</f>
        <v/>
      </c>
      <c r="AB172" s="283"/>
      <c r="AC172" s="283"/>
      <c r="AD172" s="159"/>
      <c r="AE172" s="134" t="e">
        <f>100+VLOOKUP($D172,Relay_Req!$N$2:$O$6,2)+VLOOKUP(GlobalParameters!$C$12,Relay_Req!$P$2:$Q$4,2)</f>
        <v>#N/A</v>
      </c>
    </row>
    <row r="173" spans="1:31" x14ac:dyDescent="0.25">
      <c r="A173" s="133"/>
      <c r="B173" s="283"/>
      <c r="C173" s="283"/>
      <c r="D173" s="284"/>
      <c r="E173" s="287"/>
      <c r="F173" s="166" t="str">
        <f t="shared" si="11"/>
        <v/>
      </c>
      <c r="G173" s="156" t="str">
        <f>IF($D173="","",VLOOKUP($AE173,Relay_Req!$A$2:$I$16,5))</f>
        <v/>
      </c>
      <c r="H173" s="287"/>
      <c r="I173" s="166" t="str">
        <f t="shared" si="12"/>
        <v/>
      </c>
      <c r="J173" s="156" t="str">
        <f>IF($D173="","",VLOOKUP($AE173,Relay_Req!$A$2:$I$16,6))</f>
        <v/>
      </c>
      <c r="K173" s="285"/>
      <c r="L173" s="155" t="str">
        <f t="shared" si="13"/>
        <v/>
      </c>
      <c r="M173" s="156" t="str">
        <f>IF($D173="","",VLOOKUP($AE173,Relay_Req!$A$2:$I$16,7))</f>
        <v/>
      </c>
      <c r="N173" s="285"/>
      <c r="O173" s="155" t="str">
        <f t="shared" si="14"/>
        <v/>
      </c>
      <c r="P173" s="156" t="str">
        <f>IF($D173="","",VLOOKUP($AE173,Relay_Req!$A$2:$I$16,8))</f>
        <v/>
      </c>
      <c r="Q173" s="157" t="str">
        <f t="shared" si="15"/>
        <v/>
      </c>
      <c r="R173" s="158" t="str">
        <f>IF(OR($D173="",GlobalParameters!$C$12=""),"",$AA173)</f>
        <v/>
      </c>
      <c r="S173" s="159"/>
      <c r="T173" s="283"/>
      <c r="U173" s="283"/>
      <c r="V173" s="283"/>
      <c r="W173" s="283"/>
      <c r="X173" s="283"/>
      <c r="Y173" s="283"/>
      <c r="Z173" s="283"/>
      <c r="AA173" s="160" t="str">
        <f>IF(OR($D173="",$AB173="",GlobalParameters!$C$12=""),"",IF($AE173&lt;160,$AB173-VLOOKUP($AE173,Relay_Req!$A$2:$I$16,9),""))</f>
        <v/>
      </c>
      <c r="AB173" s="283"/>
      <c r="AC173" s="283"/>
      <c r="AD173" s="159"/>
      <c r="AE173" s="134" t="e">
        <f>100+VLOOKUP($D173,Relay_Req!$N$2:$O$6,2)+VLOOKUP(GlobalParameters!$C$12,Relay_Req!$P$2:$Q$4,2)</f>
        <v>#N/A</v>
      </c>
    </row>
    <row r="174" spans="1:31" x14ac:dyDescent="0.25">
      <c r="A174" s="133"/>
      <c r="B174" s="283"/>
      <c r="C174" s="283"/>
      <c r="D174" s="284"/>
      <c r="E174" s="287"/>
      <c r="F174" s="166" t="str">
        <f t="shared" si="11"/>
        <v/>
      </c>
      <c r="G174" s="156" t="str">
        <f>IF($D174="","",VLOOKUP($AE174,Relay_Req!$A$2:$I$16,5))</f>
        <v/>
      </c>
      <c r="H174" s="287"/>
      <c r="I174" s="166" t="str">
        <f t="shared" si="12"/>
        <v/>
      </c>
      <c r="J174" s="156" t="str">
        <f>IF($D174="","",VLOOKUP($AE174,Relay_Req!$A$2:$I$16,6))</f>
        <v/>
      </c>
      <c r="K174" s="285"/>
      <c r="L174" s="155" t="str">
        <f t="shared" si="13"/>
        <v/>
      </c>
      <c r="M174" s="156" t="str">
        <f>IF($D174="","",VLOOKUP($AE174,Relay_Req!$A$2:$I$16,7))</f>
        <v/>
      </c>
      <c r="N174" s="285"/>
      <c r="O174" s="155" t="str">
        <f t="shared" si="14"/>
        <v/>
      </c>
      <c r="P174" s="156" t="str">
        <f>IF($D174="","",VLOOKUP($AE174,Relay_Req!$A$2:$I$16,8))</f>
        <v/>
      </c>
      <c r="Q174" s="157" t="str">
        <f t="shared" si="15"/>
        <v/>
      </c>
      <c r="R174" s="158" t="str">
        <f>IF(OR($D174="",GlobalParameters!$C$12=""),"",$AA174)</f>
        <v/>
      </c>
      <c r="S174" s="159"/>
      <c r="T174" s="283"/>
      <c r="U174" s="283"/>
      <c r="V174" s="283"/>
      <c r="W174" s="283"/>
      <c r="X174" s="283"/>
      <c r="Y174" s="283"/>
      <c r="Z174" s="283"/>
      <c r="AA174" s="160" t="str">
        <f>IF(OR($D174="",$AB174="",GlobalParameters!$C$12=""),"",IF($AE174&lt;160,$AB174-VLOOKUP($AE174,Relay_Req!$A$2:$I$16,9),""))</f>
        <v/>
      </c>
      <c r="AB174" s="283"/>
      <c r="AC174" s="283"/>
      <c r="AD174" s="159"/>
      <c r="AE174" s="134" t="e">
        <f>100+VLOOKUP($D174,Relay_Req!$N$2:$O$6,2)+VLOOKUP(GlobalParameters!$C$12,Relay_Req!$P$2:$Q$4,2)</f>
        <v>#N/A</v>
      </c>
    </row>
    <row r="175" spans="1:31" x14ac:dyDescent="0.25">
      <c r="A175" s="133"/>
      <c r="B175" s="283"/>
      <c r="C175" s="283"/>
      <c r="D175" s="284"/>
      <c r="E175" s="287"/>
      <c r="F175" s="166" t="str">
        <f t="shared" si="11"/>
        <v/>
      </c>
      <c r="G175" s="156" t="str">
        <f>IF($D175="","",VLOOKUP($AE175,Relay_Req!$A$2:$I$16,5))</f>
        <v/>
      </c>
      <c r="H175" s="287"/>
      <c r="I175" s="166" t="str">
        <f t="shared" si="12"/>
        <v/>
      </c>
      <c r="J175" s="156" t="str">
        <f>IF($D175="","",VLOOKUP($AE175,Relay_Req!$A$2:$I$16,6))</f>
        <v/>
      </c>
      <c r="K175" s="285"/>
      <c r="L175" s="155" t="str">
        <f t="shared" si="13"/>
        <v/>
      </c>
      <c r="M175" s="156" t="str">
        <f>IF($D175="","",VLOOKUP($AE175,Relay_Req!$A$2:$I$16,7))</f>
        <v/>
      </c>
      <c r="N175" s="285"/>
      <c r="O175" s="155" t="str">
        <f t="shared" si="14"/>
        <v/>
      </c>
      <c r="P175" s="156" t="str">
        <f>IF($D175="","",VLOOKUP($AE175,Relay_Req!$A$2:$I$16,8))</f>
        <v/>
      </c>
      <c r="Q175" s="157" t="str">
        <f t="shared" si="15"/>
        <v/>
      </c>
      <c r="R175" s="158" t="str">
        <f>IF(OR($D175="",GlobalParameters!$C$12=""),"",$AA175)</f>
        <v/>
      </c>
      <c r="S175" s="159"/>
      <c r="T175" s="283"/>
      <c r="U175" s="283"/>
      <c r="V175" s="283"/>
      <c r="W175" s="283"/>
      <c r="X175" s="283"/>
      <c r="Y175" s="283"/>
      <c r="Z175" s="283"/>
      <c r="AA175" s="160" t="str">
        <f>IF(OR($D175="",$AB175="",GlobalParameters!$C$12=""),"",IF($AE175&lt;160,$AB175-VLOOKUP($AE175,Relay_Req!$A$2:$I$16,9),""))</f>
        <v/>
      </c>
      <c r="AB175" s="283"/>
      <c r="AC175" s="283"/>
      <c r="AD175" s="159"/>
      <c r="AE175" s="134" t="e">
        <f>100+VLOOKUP($D175,Relay_Req!$N$2:$O$6,2)+VLOOKUP(GlobalParameters!$C$12,Relay_Req!$P$2:$Q$4,2)</f>
        <v>#N/A</v>
      </c>
    </row>
    <row r="176" spans="1:31" x14ac:dyDescent="0.25">
      <c r="A176" s="133"/>
      <c r="B176" s="283"/>
      <c r="C176" s="283"/>
      <c r="D176" s="284"/>
      <c r="E176" s="287"/>
      <c r="F176" s="166" t="str">
        <f t="shared" si="11"/>
        <v/>
      </c>
      <c r="G176" s="156" t="str">
        <f>IF($D176="","",VLOOKUP($AE176,Relay_Req!$A$2:$I$16,5))</f>
        <v/>
      </c>
      <c r="H176" s="287"/>
      <c r="I176" s="166" t="str">
        <f t="shared" si="12"/>
        <v/>
      </c>
      <c r="J176" s="156" t="str">
        <f>IF($D176="","",VLOOKUP($AE176,Relay_Req!$A$2:$I$16,6))</f>
        <v/>
      </c>
      <c r="K176" s="285"/>
      <c r="L176" s="155" t="str">
        <f t="shared" si="13"/>
        <v/>
      </c>
      <c r="M176" s="156" t="str">
        <f>IF($D176="","",VLOOKUP($AE176,Relay_Req!$A$2:$I$16,7))</f>
        <v/>
      </c>
      <c r="N176" s="285"/>
      <c r="O176" s="155" t="str">
        <f t="shared" si="14"/>
        <v/>
      </c>
      <c r="P176" s="156" t="str">
        <f>IF($D176="","",VLOOKUP($AE176,Relay_Req!$A$2:$I$16,8))</f>
        <v/>
      </c>
      <c r="Q176" s="157" t="str">
        <f t="shared" si="15"/>
        <v/>
      </c>
      <c r="R176" s="158" t="str">
        <f>IF(OR($D176="",GlobalParameters!$C$12=""),"",$AA176)</f>
        <v/>
      </c>
      <c r="S176" s="159"/>
      <c r="T176" s="283"/>
      <c r="U176" s="283"/>
      <c r="V176" s="283"/>
      <c r="W176" s="283"/>
      <c r="X176" s="283"/>
      <c r="Y176" s="283"/>
      <c r="Z176" s="283"/>
      <c r="AA176" s="160" t="str">
        <f>IF(OR($D176="",$AB176="",GlobalParameters!$C$12=""),"",IF($AE176&lt;160,$AB176-VLOOKUP($AE176,Relay_Req!$A$2:$I$16,9),""))</f>
        <v/>
      </c>
      <c r="AB176" s="283"/>
      <c r="AC176" s="283"/>
      <c r="AD176" s="159"/>
      <c r="AE176" s="134" t="e">
        <f>100+VLOOKUP($D176,Relay_Req!$N$2:$O$6,2)+VLOOKUP(GlobalParameters!$C$12,Relay_Req!$P$2:$Q$4,2)</f>
        <v>#N/A</v>
      </c>
    </row>
    <row r="177" spans="1:31" x14ac:dyDescent="0.25">
      <c r="A177" s="133"/>
      <c r="B177" s="283"/>
      <c r="C177" s="283"/>
      <c r="D177" s="284"/>
      <c r="E177" s="287"/>
      <c r="F177" s="166" t="str">
        <f t="shared" si="11"/>
        <v/>
      </c>
      <c r="G177" s="156" t="str">
        <f>IF($D177="","",VLOOKUP($AE177,Relay_Req!$A$2:$I$16,5))</f>
        <v/>
      </c>
      <c r="H177" s="287"/>
      <c r="I177" s="166" t="str">
        <f t="shared" si="12"/>
        <v/>
      </c>
      <c r="J177" s="156" t="str">
        <f>IF($D177="","",VLOOKUP($AE177,Relay_Req!$A$2:$I$16,6))</f>
        <v/>
      </c>
      <c r="K177" s="285"/>
      <c r="L177" s="155" t="str">
        <f t="shared" si="13"/>
        <v/>
      </c>
      <c r="M177" s="156" t="str">
        <f>IF($D177="","",VLOOKUP($AE177,Relay_Req!$A$2:$I$16,7))</f>
        <v/>
      </c>
      <c r="N177" s="285"/>
      <c r="O177" s="155" t="str">
        <f t="shared" si="14"/>
        <v/>
      </c>
      <c r="P177" s="156" t="str">
        <f>IF($D177="","",VLOOKUP($AE177,Relay_Req!$A$2:$I$16,8))</f>
        <v/>
      </c>
      <c r="Q177" s="157" t="str">
        <f t="shared" si="15"/>
        <v/>
      </c>
      <c r="R177" s="158" t="str">
        <f>IF(OR($D177="",GlobalParameters!$C$12=""),"",$AA177)</f>
        <v/>
      </c>
      <c r="S177" s="159"/>
      <c r="T177" s="283"/>
      <c r="U177" s="283"/>
      <c r="V177" s="283"/>
      <c r="W177" s="283"/>
      <c r="X177" s="283"/>
      <c r="Y177" s="283"/>
      <c r="Z177" s="283"/>
      <c r="AA177" s="160" t="str">
        <f>IF(OR($D177="",$AB177="",GlobalParameters!$C$12=""),"",IF($AE177&lt;160,$AB177-VLOOKUP($AE177,Relay_Req!$A$2:$I$16,9),""))</f>
        <v/>
      </c>
      <c r="AB177" s="283"/>
      <c r="AC177" s="283"/>
      <c r="AD177" s="159"/>
      <c r="AE177" s="134" t="e">
        <f>100+VLOOKUP($D177,Relay_Req!$N$2:$O$6,2)+VLOOKUP(GlobalParameters!$C$12,Relay_Req!$P$2:$Q$4,2)</f>
        <v>#N/A</v>
      </c>
    </row>
    <row r="178" spans="1:31" x14ac:dyDescent="0.25">
      <c r="A178" s="133"/>
      <c r="B178" s="283"/>
      <c r="C178" s="283"/>
      <c r="D178" s="284"/>
      <c r="E178" s="287"/>
      <c r="F178" s="166" t="str">
        <f t="shared" si="11"/>
        <v/>
      </c>
      <c r="G178" s="156" t="str">
        <f>IF($D178="","",VLOOKUP($AE178,Relay_Req!$A$2:$I$16,5))</f>
        <v/>
      </c>
      <c r="H178" s="287"/>
      <c r="I178" s="166" t="str">
        <f t="shared" si="12"/>
        <v/>
      </c>
      <c r="J178" s="156" t="str">
        <f>IF($D178="","",VLOOKUP($AE178,Relay_Req!$A$2:$I$16,6))</f>
        <v/>
      </c>
      <c r="K178" s="285"/>
      <c r="L178" s="155" t="str">
        <f t="shared" si="13"/>
        <v/>
      </c>
      <c r="M178" s="156" t="str">
        <f>IF($D178="","",VLOOKUP($AE178,Relay_Req!$A$2:$I$16,7))</f>
        <v/>
      </c>
      <c r="N178" s="285"/>
      <c r="O178" s="155" t="str">
        <f t="shared" si="14"/>
        <v/>
      </c>
      <c r="P178" s="156" t="str">
        <f>IF($D178="","",VLOOKUP($AE178,Relay_Req!$A$2:$I$16,8))</f>
        <v/>
      </c>
      <c r="Q178" s="157" t="str">
        <f t="shared" si="15"/>
        <v/>
      </c>
      <c r="R178" s="158" t="str">
        <f>IF(OR($D178="",GlobalParameters!$C$12=""),"",$AA178)</f>
        <v/>
      </c>
      <c r="S178" s="159"/>
      <c r="T178" s="283"/>
      <c r="U178" s="283"/>
      <c r="V178" s="283"/>
      <c r="W178" s="283"/>
      <c r="X178" s="283"/>
      <c r="Y178" s="283"/>
      <c r="Z178" s="283"/>
      <c r="AA178" s="160" t="str">
        <f>IF(OR($D178="",$AB178="",GlobalParameters!$C$12=""),"",IF($AE178&lt;160,$AB178-VLOOKUP($AE178,Relay_Req!$A$2:$I$16,9),""))</f>
        <v/>
      </c>
      <c r="AB178" s="283"/>
      <c r="AC178" s="283"/>
      <c r="AD178" s="159"/>
      <c r="AE178" s="134" t="e">
        <f>100+VLOOKUP($D178,Relay_Req!$N$2:$O$6,2)+VLOOKUP(GlobalParameters!$C$12,Relay_Req!$P$2:$Q$4,2)</f>
        <v>#N/A</v>
      </c>
    </row>
    <row r="179" spans="1:31" x14ac:dyDescent="0.25">
      <c r="A179" s="133"/>
      <c r="B179" s="283"/>
      <c r="C179" s="283"/>
      <c r="D179" s="284"/>
      <c r="E179" s="287"/>
      <c r="F179" s="166" t="str">
        <f t="shared" si="11"/>
        <v/>
      </c>
      <c r="G179" s="156" t="str">
        <f>IF($D179="","",VLOOKUP($AE179,Relay_Req!$A$2:$I$16,5))</f>
        <v/>
      </c>
      <c r="H179" s="287"/>
      <c r="I179" s="166" t="str">
        <f t="shared" si="12"/>
        <v/>
      </c>
      <c r="J179" s="156" t="str">
        <f>IF($D179="","",VLOOKUP($AE179,Relay_Req!$A$2:$I$16,6))</f>
        <v/>
      </c>
      <c r="K179" s="285"/>
      <c r="L179" s="155" t="str">
        <f t="shared" si="13"/>
        <v/>
      </c>
      <c r="M179" s="156" t="str">
        <f>IF($D179="","",VLOOKUP($AE179,Relay_Req!$A$2:$I$16,7))</f>
        <v/>
      </c>
      <c r="N179" s="285"/>
      <c r="O179" s="155" t="str">
        <f t="shared" si="14"/>
        <v/>
      </c>
      <c r="P179" s="156" t="str">
        <f>IF($D179="","",VLOOKUP($AE179,Relay_Req!$A$2:$I$16,8))</f>
        <v/>
      </c>
      <c r="Q179" s="157" t="str">
        <f t="shared" si="15"/>
        <v/>
      </c>
      <c r="R179" s="158" t="str">
        <f>IF(OR($D179="",GlobalParameters!$C$12=""),"",$AA179)</f>
        <v/>
      </c>
      <c r="S179" s="159"/>
      <c r="T179" s="283"/>
      <c r="U179" s="283"/>
      <c r="V179" s="283"/>
      <c r="W179" s="283"/>
      <c r="X179" s="283"/>
      <c r="Y179" s="283"/>
      <c r="Z179" s="283"/>
      <c r="AA179" s="160" t="str">
        <f>IF(OR($D179="",$AB179="",GlobalParameters!$C$12=""),"",IF($AE179&lt;160,$AB179-VLOOKUP($AE179,Relay_Req!$A$2:$I$16,9),""))</f>
        <v/>
      </c>
      <c r="AB179" s="283"/>
      <c r="AC179" s="283"/>
      <c r="AD179" s="159"/>
      <c r="AE179" s="134" t="e">
        <f>100+VLOOKUP($D179,Relay_Req!$N$2:$O$6,2)+VLOOKUP(GlobalParameters!$C$12,Relay_Req!$P$2:$Q$4,2)</f>
        <v>#N/A</v>
      </c>
    </row>
    <row r="180" spans="1:31" x14ac:dyDescent="0.25">
      <c r="A180" s="133"/>
      <c r="B180" s="283"/>
      <c r="C180" s="283"/>
      <c r="D180" s="284"/>
      <c r="E180" s="287"/>
      <c r="F180" s="166" t="str">
        <f t="shared" si="11"/>
        <v/>
      </c>
      <c r="G180" s="156" t="str">
        <f>IF($D180="","",VLOOKUP($AE180,Relay_Req!$A$2:$I$16,5))</f>
        <v/>
      </c>
      <c r="H180" s="287"/>
      <c r="I180" s="166" t="str">
        <f t="shared" si="12"/>
        <v/>
      </c>
      <c r="J180" s="156" t="str">
        <f>IF($D180="","",VLOOKUP($AE180,Relay_Req!$A$2:$I$16,6))</f>
        <v/>
      </c>
      <c r="K180" s="285"/>
      <c r="L180" s="155" t="str">
        <f t="shared" si="13"/>
        <v/>
      </c>
      <c r="M180" s="156" t="str">
        <f>IF($D180="","",VLOOKUP($AE180,Relay_Req!$A$2:$I$16,7))</f>
        <v/>
      </c>
      <c r="N180" s="285"/>
      <c r="O180" s="155" t="str">
        <f t="shared" si="14"/>
        <v/>
      </c>
      <c r="P180" s="156" t="str">
        <f>IF($D180="","",VLOOKUP($AE180,Relay_Req!$A$2:$I$16,8))</f>
        <v/>
      </c>
      <c r="Q180" s="157" t="str">
        <f t="shared" si="15"/>
        <v/>
      </c>
      <c r="R180" s="158" t="str">
        <f>IF(OR($D180="",GlobalParameters!$C$12=""),"",$AA180)</f>
        <v/>
      </c>
      <c r="S180" s="159"/>
      <c r="T180" s="283"/>
      <c r="U180" s="283"/>
      <c r="V180" s="283"/>
      <c r="W180" s="283"/>
      <c r="X180" s="283"/>
      <c r="Y180" s="283"/>
      <c r="Z180" s="283"/>
      <c r="AA180" s="160" t="str">
        <f>IF(OR($D180="",$AB180="",GlobalParameters!$C$12=""),"",IF($AE180&lt;160,$AB180-VLOOKUP($AE180,Relay_Req!$A$2:$I$16,9),""))</f>
        <v/>
      </c>
      <c r="AB180" s="283"/>
      <c r="AC180" s="283"/>
      <c r="AD180" s="159"/>
      <c r="AE180" s="134" t="e">
        <f>100+VLOOKUP($D180,Relay_Req!$N$2:$O$6,2)+VLOOKUP(GlobalParameters!$C$12,Relay_Req!$P$2:$Q$4,2)</f>
        <v>#N/A</v>
      </c>
    </row>
    <row r="181" spans="1:31" x14ac:dyDescent="0.25">
      <c r="A181" s="133"/>
      <c r="B181" s="283"/>
      <c r="C181" s="283"/>
      <c r="D181" s="284"/>
      <c r="E181" s="287"/>
      <c r="F181" s="166" t="str">
        <f t="shared" si="11"/>
        <v/>
      </c>
      <c r="G181" s="156" t="str">
        <f>IF($D181="","",VLOOKUP($AE181,Relay_Req!$A$2:$I$16,5))</f>
        <v/>
      </c>
      <c r="H181" s="287"/>
      <c r="I181" s="166" t="str">
        <f t="shared" si="12"/>
        <v/>
      </c>
      <c r="J181" s="156" t="str">
        <f>IF($D181="","",VLOOKUP($AE181,Relay_Req!$A$2:$I$16,6))</f>
        <v/>
      </c>
      <c r="K181" s="285"/>
      <c r="L181" s="155" t="str">
        <f t="shared" si="13"/>
        <v/>
      </c>
      <c r="M181" s="156" t="str">
        <f>IF($D181="","",VLOOKUP($AE181,Relay_Req!$A$2:$I$16,7))</f>
        <v/>
      </c>
      <c r="N181" s="285"/>
      <c r="O181" s="155" t="str">
        <f t="shared" si="14"/>
        <v/>
      </c>
      <c r="P181" s="156" t="str">
        <f>IF($D181="","",VLOOKUP($AE181,Relay_Req!$A$2:$I$16,8))</f>
        <v/>
      </c>
      <c r="Q181" s="157" t="str">
        <f t="shared" si="15"/>
        <v/>
      </c>
      <c r="R181" s="158" t="str">
        <f>IF(OR($D181="",GlobalParameters!$C$12=""),"",$AA181)</f>
        <v/>
      </c>
      <c r="S181" s="159"/>
      <c r="T181" s="283"/>
      <c r="U181" s="283"/>
      <c r="V181" s="283"/>
      <c r="W181" s="283"/>
      <c r="X181" s="283"/>
      <c r="Y181" s="283"/>
      <c r="Z181" s="283"/>
      <c r="AA181" s="160" t="str">
        <f>IF(OR($D181="",$AB181="",GlobalParameters!$C$12=""),"",IF($AE181&lt;160,$AB181-VLOOKUP($AE181,Relay_Req!$A$2:$I$16,9),""))</f>
        <v/>
      </c>
      <c r="AB181" s="283"/>
      <c r="AC181" s="283"/>
      <c r="AD181" s="159"/>
      <c r="AE181" s="134" t="e">
        <f>100+VLOOKUP($D181,Relay_Req!$N$2:$O$6,2)+VLOOKUP(GlobalParameters!$C$12,Relay_Req!$P$2:$Q$4,2)</f>
        <v>#N/A</v>
      </c>
    </row>
    <row r="182" spans="1:31" x14ac:dyDescent="0.25">
      <c r="A182" s="133"/>
      <c r="B182" s="283"/>
      <c r="C182" s="283"/>
      <c r="D182" s="284"/>
      <c r="E182" s="287"/>
      <c r="F182" s="166" t="str">
        <f t="shared" si="11"/>
        <v/>
      </c>
      <c r="G182" s="156" t="str">
        <f>IF($D182="","",VLOOKUP($AE182,Relay_Req!$A$2:$I$16,5))</f>
        <v/>
      </c>
      <c r="H182" s="287"/>
      <c r="I182" s="166" t="str">
        <f t="shared" si="12"/>
        <v/>
      </c>
      <c r="J182" s="156" t="str">
        <f>IF($D182="","",VLOOKUP($AE182,Relay_Req!$A$2:$I$16,6))</f>
        <v/>
      </c>
      <c r="K182" s="285"/>
      <c r="L182" s="155" t="str">
        <f t="shared" si="13"/>
        <v/>
      </c>
      <c r="M182" s="156" t="str">
        <f>IF($D182="","",VLOOKUP($AE182,Relay_Req!$A$2:$I$16,7))</f>
        <v/>
      </c>
      <c r="N182" s="285"/>
      <c r="O182" s="155" t="str">
        <f t="shared" si="14"/>
        <v/>
      </c>
      <c r="P182" s="156" t="str">
        <f>IF($D182="","",VLOOKUP($AE182,Relay_Req!$A$2:$I$16,8))</f>
        <v/>
      </c>
      <c r="Q182" s="157" t="str">
        <f t="shared" si="15"/>
        <v/>
      </c>
      <c r="R182" s="158" t="str">
        <f>IF(OR($D182="",GlobalParameters!$C$12=""),"",$AA182)</f>
        <v/>
      </c>
      <c r="S182" s="159"/>
      <c r="T182" s="283"/>
      <c r="U182" s="283"/>
      <c r="V182" s="283"/>
      <c r="W182" s="283"/>
      <c r="X182" s="283"/>
      <c r="Y182" s="283"/>
      <c r="Z182" s="283"/>
      <c r="AA182" s="160" t="str">
        <f>IF(OR($D182="",$AB182="",GlobalParameters!$C$12=""),"",IF($AE182&lt;160,$AB182-VLOOKUP($AE182,Relay_Req!$A$2:$I$16,9),""))</f>
        <v/>
      </c>
      <c r="AB182" s="283"/>
      <c r="AC182" s="283"/>
      <c r="AD182" s="159"/>
      <c r="AE182" s="134" t="e">
        <f>100+VLOOKUP($D182,Relay_Req!$N$2:$O$6,2)+VLOOKUP(GlobalParameters!$C$12,Relay_Req!$P$2:$Q$4,2)</f>
        <v>#N/A</v>
      </c>
    </row>
    <row r="183" spans="1:31" x14ac:dyDescent="0.25">
      <c r="A183" s="133"/>
      <c r="B183" s="283"/>
      <c r="C183" s="283"/>
      <c r="D183" s="284"/>
      <c r="E183" s="287"/>
      <c r="F183" s="166" t="str">
        <f t="shared" si="11"/>
        <v/>
      </c>
      <c r="G183" s="156" t="str">
        <f>IF($D183="","",VLOOKUP($AE183,Relay_Req!$A$2:$I$16,5))</f>
        <v/>
      </c>
      <c r="H183" s="287"/>
      <c r="I183" s="166" t="str">
        <f t="shared" si="12"/>
        <v/>
      </c>
      <c r="J183" s="156" t="str">
        <f>IF($D183="","",VLOOKUP($AE183,Relay_Req!$A$2:$I$16,6))</f>
        <v/>
      </c>
      <c r="K183" s="285"/>
      <c r="L183" s="155" t="str">
        <f t="shared" si="13"/>
        <v/>
      </c>
      <c r="M183" s="156" t="str">
        <f>IF($D183="","",VLOOKUP($AE183,Relay_Req!$A$2:$I$16,7))</f>
        <v/>
      </c>
      <c r="N183" s="285"/>
      <c r="O183" s="155" t="str">
        <f t="shared" si="14"/>
        <v/>
      </c>
      <c r="P183" s="156" t="str">
        <f>IF($D183="","",VLOOKUP($AE183,Relay_Req!$A$2:$I$16,8))</f>
        <v/>
      </c>
      <c r="Q183" s="157" t="str">
        <f t="shared" si="15"/>
        <v/>
      </c>
      <c r="R183" s="158" t="str">
        <f>IF(OR($D183="",GlobalParameters!$C$12=""),"",$AA183)</f>
        <v/>
      </c>
      <c r="S183" s="159"/>
      <c r="T183" s="283"/>
      <c r="U183" s="283"/>
      <c r="V183" s="283"/>
      <c r="W183" s="283"/>
      <c r="X183" s="283"/>
      <c r="Y183" s="283"/>
      <c r="Z183" s="283"/>
      <c r="AA183" s="160" t="str">
        <f>IF(OR($D183="",$AB183="",GlobalParameters!$C$12=""),"",IF($AE183&lt;160,$AB183-VLOOKUP($AE183,Relay_Req!$A$2:$I$16,9),""))</f>
        <v/>
      </c>
      <c r="AB183" s="283"/>
      <c r="AC183" s="283"/>
      <c r="AD183" s="159"/>
      <c r="AE183" s="134" t="e">
        <f>100+VLOOKUP($D183,Relay_Req!$N$2:$O$6,2)+VLOOKUP(GlobalParameters!$C$12,Relay_Req!$P$2:$Q$4,2)</f>
        <v>#N/A</v>
      </c>
    </row>
    <row r="184" spans="1:31" x14ac:dyDescent="0.25">
      <c r="A184" s="133"/>
      <c r="B184" s="283"/>
      <c r="C184" s="283"/>
      <c r="D184" s="284"/>
      <c r="E184" s="287"/>
      <c r="F184" s="166" t="str">
        <f t="shared" si="11"/>
        <v/>
      </c>
      <c r="G184" s="156" t="str">
        <f>IF($D184="","",VLOOKUP($AE184,Relay_Req!$A$2:$I$16,5))</f>
        <v/>
      </c>
      <c r="H184" s="287"/>
      <c r="I184" s="166" t="str">
        <f t="shared" si="12"/>
        <v/>
      </c>
      <c r="J184" s="156" t="str">
        <f>IF($D184="","",VLOOKUP($AE184,Relay_Req!$A$2:$I$16,6))</f>
        <v/>
      </c>
      <c r="K184" s="285"/>
      <c r="L184" s="155" t="str">
        <f t="shared" si="13"/>
        <v/>
      </c>
      <c r="M184" s="156" t="str">
        <f>IF($D184="","",VLOOKUP($AE184,Relay_Req!$A$2:$I$16,7))</f>
        <v/>
      </c>
      <c r="N184" s="285"/>
      <c r="O184" s="155" t="str">
        <f t="shared" si="14"/>
        <v/>
      </c>
      <c r="P184" s="156" t="str">
        <f>IF($D184="","",VLOOKUP($AE184,Relay_Req!$A$2:$I$16,8))</f>
        <v/>
      </c>
      <c r="Q184" s="157" t="str">
        <f t="shared" si="15"/>
        <v/>
      </c>
      <c r="R184" s="158" t="str">
        <f>IF(OR($D184="",GlobalParameters!$C$12=""),"",$AA184)</f>
        <v/>
      </c>
      <c r="S184" s="159"/>
      <c r="T184" s="283"/>
      <c r="U184" s="283"/>
      <c r="V184" s="283"/>
      <c r="W184" s="283"/>
      <c r="X184" s="283"/>
      <c r="Y184" s="283"/>
      <c r="Z184" s="283"/>
      <c r="AA184" s="160" t="str">
        <f>IF(OR($D184="",$AB184="",GlobalParameters!$C$12=""),"",IF($AE184&lt;160,$AB184-VLOOKUP($AE184,Relay_Req!$A$2:$I$16,9),""))</f>
        <v/>
      </c>
      <c r="AB184" s="283"/>
      <c r="AC184" s="283"/>
      <c r="AD184" s="159"/>
      <c r="AE184" s="134" t="e">
        <f>100+VLOOKUP($D184,Relay_Req!$N$2:$O$6,2)+VLOOKUP(GlobalParameters!$C$12,Relay_Req!$P$2:$Q$4,2)</f>
        <v>#N/A</v>
      </c>
    </row>
    <row r="185" spans="1:31" x14ac:dyDescent="0.25">
      <c r="A185" s="133"/>
      <c r="B185" s="283"/>
      <c r="C185" s="283"/>
      <c r="D185" s="284"/>
      <c r="E185" s="287"/>
      <c r="F185" s="166" t="str">
        <f t="shared" si="11"/>
        <v/>
      </c>
      <c r="G185" s="156" t="str">
        <f>IF($D185="","",VLOOKUP($AE185,Relay_Req!$A$2:$I$16,5))</f>
        <v/>
      </c>
      <c r="H185" s="287"/>
      <c r="I185" s="166" t="str">
        <f t="shared" si="12"/>
        <v/>
      </c>
      <c r="J185" s="156" t="str">
        <f>IF($D185="","",VLOOKUP($AE185,Relay_Req!$A$2:$I$16,6))</f>
        <v/>
      </c>
      <c r="K185" s="285"/>
      <c r="L185" s="155" t="str">
        <f t="shared" si="13"/>
        <v/>
      </c>
      <c r="M185" s="156" t="str">
        <f>IF($D185="","",VLOOKUP($AE185,Relay_Req!$A$2:$I$16,7))</f>
        <v/>
      </c>
      <c r="N185" s="285"/>
      <c r="O185" s="155" t="str">
        <f t="shared" si="14"/>
        <v/>
      </c>
      <c r="P185" s="156" t="str">
        <f>IF($D185="","",VLOOKUP($AE185,Relay_Req!$A$2:$I$16,8))</f>
        <v/>
      </c>
      <c r="Q185" s="157" t="str">
        <f t="shared" si="15"/>
        <v/>
      </c>
      <c r="R185" s="158" t="str">
        <f>IF(OR($D185="",GlobalParameters!$C$12=""),"",$AA185)</f>
        <v/>
      </c>
      <c r="S185" s="159"/>
      <c r="T185" s="283"/>
      <c r="U185" s="283"/>
      <c r="V185" s="283"/>
      <c r="W185" s="283"/>
      <c r="X185" s="283"/>
      <c r="Y185" s="283"/>
      <c r="Z185" s="283"/>
      <c r="AA185" s="160" t="str">
        <f>IF(OR($D185="",$AB185="",GlobalParameters!$C$12=""),"",IF($AE185&lt;160,$AB185-VLOOKUP($AE185,Relay_Req!$A$2:$I$16,9),""))</f>
        <v/>
      </c>
      <c r="AB185" s="283"/>
      <c r="AC185" s="283"/>
      <c r="AD185" s="159"/>
      <c r="AE185" s="134" t="e">
        <f>100+VLOOKUP($D185,Relay_Req!$N$2:$O$6,2)+VLOOKUP(GlobalParameters!$C$12,Relay_Req!$P$2:$Q$4,2)</f>
        <v>#N/A</v>
      </c>
    </row>
    <row r="186" spans="1:31" x14ac:dyDescent="0.25">
      <c r="A186" s="133"/>
      <c r="B186" s="283"/>
      <c r="C186" s="283"/>
      <c r="D186" s="284"/>
      <c r="E186" s="287"/>
      <c r="F186" s="166" t="str">
        <f t="shared" si="11"/>
        <v/>
      </c>
      <c r="G186" s="156" t="str">
        <f>IF($D186="","",VLOOKUP($AE186,Relay_Req!$A$2:$I$16,5))</f>
        <v/>
      </c>
      <c r="H186" s="287"/>
      <c r="I186" s="166" t="str">
        <f t="shared" si="12"/>
        <v/>
      </c>
      <c r="J186" s="156" t="str">
        <f>IF($D186="","",VLOOKUP($AE186,Relay_Req!$A$2:$I$16,6))</f>
        <v/>
      </c>
      <c r="K186" s="285"/>
      <c r="L186" s="155" t="str">
        <f t="shared" si="13"/>
        <v/>
      </c>
      <c r="M186" s="156" t="str">
        <f>IF($D186="","",VLOOKUP($AE186,Relay_Req!$A$2:$I$16,7))</f>
        <v/>
      </c>
      <c r="N186" s="285"/>
      <c r="O186" s="155" t="str">
        <f t="shared" si="14"/>
        <v/>
      </c>
      <c r="P186" s="156" t="str">
        <f>IF($D186="","",VLOOKUP($AE186,Relay_Req!$A$2:$I$16,8))</f>
        <v/>
      </c>
      <c r="Q186" s="157" t="str">
        <f t="shared" si="15"/>
        <v/>
      </c>
      <c r="R186" s="158" t="str">
        <f>IF(OR($D186="",GlobalParameters!$C$12=""),"",$AA186)</f>
        <v/>
      </c>
      <c r="S186" s="159"/>
      <c r="T186" s="283"/>
      <c r="U186" s="283"/>
      <c r="V186" s="283"/>
      <c r="W186" s="283"/>
      <c r="X186" s="283"/>
      <c r="Y186" s="283"/>
      <c r="Z186" s="283"/>
      <c r="AA186" s="160" t="str">
        <f>IF(OR($D186="",$AB186="",GlobalParameters!$C$12=""),"",IF($AE186&lt;160,$AB186-VLOOKUP($AE186,Relay_Req!$A$2:$I$16,9),""))</f>
        <v/>
      </c>
      <c r="AB186" s="283"/>
      <c r="AC186" s="283"/>
      <c r="AD186" s="159"/>
      <c r="AE186" s="134" t="e">
        <f>100+VLOOKUP($D186,Relay_Req!$N$2:$O$6,2)+VLOOKUP(GlobalParameters!$C$12,Relay_Req!$P$2:$Q$4,2)</f>
        <v>#N/A</v>
      </c>
    </row>
    <row r="187" spans="1:31" x14ac:dyDescent="0.25">
      <c r="A187" s="133"/>
      <c r="B187" s="283"/>
      <c r="C187" s="283"/>
      <c r="D187" s="284"/>
      <c r="E187" s="287"/>
      <c r="F187" s="166" t="str">
        <f t="shared" si="11"/>
        <v/>
      </c>
      <c r="G187" s="156" t="str">
        <f>IF($D187="","",VLOOKUP($AE187,Relay_Req!$A$2:$I$16,5))</f>
        <v/>
      </c>
      <c r="H187" s="287"/>
      <c r="I187" s="166" t="str">
        <f t="shared" si="12"/>
        <v/>
      </c>
      <c r="J187" s="156" t="str">
        <f>IF($D187="","",VLOOKUP($AE187,Relay_Req!$A$2:$I$16,6))</f>
        <v/>
      </c>
      <c r="K187" s="285"/>
      <c r="L187" s="155" t="str">
        <f t="shared" si="13"/>
        <v/>
      </c>
      <c r="M187" s="156" t="str">
        <f>IF($D187="","",VLOOKUP($AE187,Relay_Req!$A$2:$I$16,7))</f>
        <v/>
      </c>
      <c r="N187" s="285"/>
      <c r="O187" s="155" t="str">
        <f t="shared" si="14"/>
        <v/>
      </c>
      <c r="P187" s="156" t="str">
        <f>IF($D187="","",VLOOKUP($AE187,Relay_Req!$A$2:$I$16,8))</f>
        <v/>
      </c>
      <c r="Q187" s="157" t="str">
        <f t="shared" si="15"/>
        <v/>
      </c>
      <c r="R187" s="158" t="str">
        <f>IF(OR($D187="",GlobalParameters!$C$12=""),"",$AA187)</f>
        <v/>
      </c>
      <c r="S187" s="159"/>
      <c r="T187" s="283"/>
      <c r="U187" s="283"/>
      <c r="V187" s="283"/>
      <c r="W187" s="283"/>
      <c r="X187" s="283"/>
      <c r="Y187" s="283"/>
      <c r="Z187" s="283"/>
      <c r="AA187" s="160" t="str">
        <f>IF(OR($D187="",$AB187="",GlobalParameters!$C$12=""),"",IF($AE187&lt;160,$AB187-VLOOKUP($AE187,Relay_Req!$A$2:$I$16,9),""))</f>
        <v/>
      </c>
      <c r="AB187" s="283"/>
      <c r="AC187" s="283"/>
      <c r="AD187" s="159"/>
      <c r="AE187" s="134" t="e">
        <f>100+VLOOKUP($D187,Relay_Req!$N$2:$O$6,2)+VLOOKUP(GlobalParameters!$C$12,Relay_Req!$P$2:$Q$4,2)</f>
        <v>#N/A</v>
      </c>
    </row>
    <row r="188" spans="1:31" x14ac:dyDescent="0.25">
      <c r="A188" s="133"/>
      <c r="B188" s="283"/>
      <c r="C188" s="283"/>
      <c r="D188" s="284"/>
      <c r="E188" s="287"/>
      <c r="F188" s="166" t="str">
        <f t="shared" si="11"/>
        <v/>
      </c>
      <c r="G188" s="156" t="str">
        <f>IF($D188="","",VLOOKUP($AE188,Relay_Req!$A$2:$I$16,5))</f>
        <v/>
      </c>
      <c r="H188" s="287"/>
      <c r="I188" s="166" t="str">
        <f t="shared" si="12"/>
        <v/>
      </c>
      <c r="J188" s="156" t="str">
        <f>IF($D188="","",VLOOKUP($AE188,Relay_Req!$A$2:$I$16,6))</f>
        <v/>
      </c>
      <c r="K188" s="285"/>
      <c r="L188" s="155" t="str">
        <f t="shared" si="13"/>
        <v/>
      </c>
      <c r="M188" s="156" t="str">
        <f>IF($D188="","",VLOOKUP($AE188,Relay_Req!$A$2:$I$16,7))</f>
        <v/>
      </c>
      <c r="N188" s="285"/>
      <c r="O188" s="155" t="str">
        <f t="shared" si="14"/>
        <v/>
      </c>
      <c r="P188" s="156" t="str">
        <f>IF($D188="","",VLOOKUP($AE188,Relay_Req!$A$2:$I$16,8))</f>
        <v/>
      </c>
      <c r="Q188" s="157" t="str">
        <f t="shared" si="15"/>
        <v/>
      </c>
      <c r="R188" s="158" t="str">
        <f>IF(OR($D188="",GlobalParameters!$C$12=""),"",$AA188)</f>
        <v/>
      </c>
      <c r="S188" s="159"/>
      <c r="T188" s="283"/>
      <c r="U188" s="283"/>
      <c r="V188" s="283"/>
      <c r="W188" s="283"/>
      <c r="X188" s="283"/>
      <c r="Y188" s="283"/>
      <c r="Z188" s="283"/>
      <c r="AA188" s="160" t="str">
        <f>IF(OR($D188="",$AB188="",GlobalParameters!$C$12=""),"",IF($AE188&lt;160,$AB188-VLOOKUP($AE188,Relay_Req!$A$2:$I$16,9),""))</f>
        <v/>
      </c>
      <c r="AB188" s="283"/>
      <c r="AC188" s="283"/>
      <c r="AD188" s="159"/>
      <c r="AE188" s="134" t="e">
        <f>100+VLOOKUP($D188,Relay_Req!$N$2:$O$6,2)+VLOOKUP(GlobalParameters!$C$12,Relay_Req!$P$2:$Q$4,2)</f>
        <v>#N/A</v>
      </c>
    </row>
    <row r="189" spans="1:31" x14ac:dyDescent="0.25">
      <c r="A189" s="133"/>
      <c r="B189" s="283"/>
      <c r="C189" s="283"/>
      <c r="D189" s="284"/>
      <c r="E189" s="287"/>
      <c r="F189" s="166" t="str">
        <f t="shared" si="11"/>
        <v/>
      </c>
      <c r="G189" s="156" t="str">
        <f>IF($D189="","",VLOOKUP($AE189,Relay_Req!$A$2:$I$16,5))</f>
        <v/>
      </c>
      <c r="H189" s="287"/>
      <c r="I189" s="166" t="str">
        <f t="shared" si="12"/>
        <v/>
      </c>
      <c r="J189" s="156" t="str">
        <f>IF($D189="","",VLOOKUP($AE189,Relay_Req!$A$2:$I$16,6))</f>
        <v/>
      </c>
      <c r="K189" s="285"/>
      <c r="L189" s="155" t="str">
        <f t="shared" si="13"/>
        <v/>
      </c>
      <c r="M189" s="156" t="str">
        <f>IF($D189="","",VLOOKUP($AE189,Relay_Req!$A$2:$I$16,7))</f>
        <v/>
      </c>
      <c r="N189" s="285"/>
      <c r="O189" s="155" t="str">
        <f t="shared" si="14"/>
        <v/>
      </c>
      <c r="P189" s="156" t="str">
        <f>IF($D189="","",VLOOKUP($AE189,Relay_Req!$A$2:$I$16,8))</f>
        <v/>
      </c>
      <c r="Q189" s="157" t="str">
        <f t="shared" si="15"/>
        <v/>
      </c>
      <c r="R189" s="158" t="str">
        <f>IF(OR($D189="",GlobalParameters!$C$12=""),"",$AA189)</f>
        <v/>
      </c>
      <c r="S189" s="159"/>
      <c r="T189" s="283"/>
      <c r="U189" s="283"/>
      <c r="V189" s="283"/>
      <c r="W189" s="283"/>
      <c r="X189" s="283"/>
      <c r="Y189" s="283"/>
      <c r="Z189" s="283"/>
      <c r="AA189" s="160" t="str">
        <f>IF(OR($D189="",$AB189="",GlobalParameters!$C$12=""),"",IF($AE189&lt;160,$AB189-VLOOKUP($AE189,Relay_Req!$A$2:$I$16,9),""))</f>
        <v/>
      </c>
      <c r="AB189" s="283"/>
      <c r="AC189" s="283"/>
      <c r="AD189" s="159"/>
      <c r="AE189" s="134" t="e">
        <f>100+VLOOKUP($D189,Relay_Req!$N$2:$O$6,2)+VLOOKUP(GlobalParameters!$C$12,Relay_Req!$P$2:$Q$4,2)</f>
        <v>#N/A</v>
      </c>
    </row>
    <row r="190" spans="1:31" x14ac:dyDescent="0.25">
      <c r="A190" s="133"/>
      <c r="B190" s="283"/>
      <c r="C190" s="283"/>
      <c r="D190" s="284"/>
      <c r="E190" s="287"/>
      <c r="F190" s="166" t="str">
        <f t="shared" si="11"/>
        <v/>
      </c>
      <c r="G190" s="156" t="str">
        <f>IF($D190="","",VLOOKUP($AE190,Relay_Req!$A$2:$I$16,5))</f>
        <v/>
      </c>
      <c r="H190" s="287"/>
      <c r="I190" s="166" t="str">
        <f t="shared" si="12"/>
        <v/>
      </c>
      <c r="J190" s="156" t="str">
        <f>IF($D190="","",VLOOKUP($AE190,Relay_Req!$A$2:$I$16,6))</f>
        <v/>
      </c>
      <c r="K190" s="285"/>
      <c r="L190" s="155" t="str">
        <f t="shared" si="13"/>
        <v/>
      </c>
      <c r="M190" s="156" t="str">
        <f>IF($D190="","",VLOOKUP($AE190,Relay_Req!$A$2:$I$16,7))</f>
        <v/>
      </c>
      <c r="N190" s="285"/>
      <c r="O190" s="155" t="str">
        <f t="shared" si="14"/>
        <v/>
      </c>
      <c r="P190" s="156" t="str">
        <f>IF($D190="","",VLOOKUP($AE190,Relay_Req!$A$2:$I$16,8))</f>
        <v/>
      </c>
      <c r="Q190" s="157" t="str">
        <f t="shared" si="15"/>
        <v/>
      </c>
      <c r="R190" s="158" t="str">
        <f>IF(OR($D190="",GlobalParameters!$C$12=""),"",$AA190)</f>
        <v/>
      </c>
      <c r="S190" s="159"/>
      <c r="T190" s="283"/>
      <c r="U190" s="283"/>
      <c r="V190" s="283"/>
      <c r="W190" s="283"/>
      <c r="X190" s="283"/>
      <c r="Y190" s="283"/>
      <c r="Z190" s="283"/>
      <c r="AA190" s="160" t="str">
        <f>IF(OR($D190="",$AB190="",GlobalParameters!$C$12=""),"",IF($AE190&lt;160,$AB190-VLOOKUP($AE190,Relay_Req!$A$2:$I$16,9),""))</f>
        <v/>
      </c>
      <c r="AB190" s="283"/>
      <c r="AC190" s="283"/>
      <c r="AD190" s="159"/>
      <c r="AE190" s="134" t="e">
        <f>100+VLOOKUP($D190,Relay_Req!$N$2:$O$6,2)+VLOOKUP(GlobalParameters!$C$12,Relay_Req!$P$2:$Q$4,2)</f>
        <v>#N/A</v>
      </c>
    </row>
    <row r="191" spans="1:31" x14ac:dyDescent="0.25">
      <c r="A191" s="133"/>
      <c r="B191" s="283"/>
      <c r="C191" s="283"/>
      <c r="D191" s="284"/>
      <c r="E191" s="287"/>
      <c r="F191" s="166" t="str">
        <f t="shared" si="11"/>
        <v/>
      </c>
      <c r="G191" s="156" t="str">
        <f>IF($D191="","",VLOOKUP($AE191,Relay_Req!$A$2:$I$16,5))</f>
        <v/>
      </c>
      <c r="H191" s="287"/>
      <c r="I191" s="166" t="str">
        <f t="shared" si="12"/>
        <v/>
      </c>
      <c r="J191" s="156" t="str">
        <f>IF($D191="","",VLOOKUP($AE191,Relay_Req!$A$2:$I$16,6))</f>
        <v/>
      </c>
      <c r="K191" s="285"/>
      <c r="L191" s="155" t="str">
        <f t="shared" si="13"/>
        <v/>
      </c>
      <c r="M191" s="156" t="str">
        <f>IF($D191="","",VLOOKUP($AE191,Relay_Req!$A$2:$I$16,7))</f>
        <v/>
      </c>
      <c r="N191" s="285"/>
      <c r="O191" s="155" t="str">
        <f t="shared" si="14"/>
        <v/>
      </c>
      <c r="P191" s="156" t="str">
        <f>IF($D191="","",VLOOKUP($AE191,Relay_Req!$A$2:$I$16,8))</f>
        <v/>
      </c>
      <c r="Q191" s="157" t="str">
        <f t="shared" si="15"/>
        <v/>
      </c>
      <c r="R191" s="158" t="str">
        <f>IF(OR($D191="",GlobalParameters!$C$12=""),"",$AA191)</f>
        <v/>
      </c>
      <c r="S191" s="159"/>
      <c r="T191" s="283"/>
      <c r="U191" s="283"/>
      <c r="V191" s="283"/>
      <c r="W191" s="283"/>
      <c r="X191" s="283"/>
      <c r="Y191" s="283"/>
      <c r="Z191" s="283"/>
      <c r="AA191" s="160" t="str">
        <f>IF(OR($D191="",$AB191="",GlobalParameters!$C$12=""),"",IF($AE191&lt;160,$AB191-VLOOKUP($AE191,Relay_Req!$A$2:$I$16,9),""))</f>
        <v/>
      </c>
      <c r="AB191" s="283"/>
      <c r="AC191" s="283"/>
      <c r="AD191" s="159"/>
      <c r="AE191" s="134" t="e">
        <f>100+VLOOKUP($D191,Relay_Req!$N$2:$O$6,2)+VLOOKUP(GlobalParameters!$C$12,Relay_Req!$P$2:$Q$4,2)</f>
        <v>#N/A</v>
      </c>
    </row>
    <row r="192" spans="1:31" x14ac:dyDescent="0.25">
      <c r="A192" s="133"/>
      <c r="B192" s="283"/>
      <c r="C192" s="283"/>
      <c r="D192" s="284"/>
      <c r="E192" s="287"/>
      <c r="F192" s="166" t="str">
        <f t="shared" si="11"/>
        <v/>
      </c>
      <c r="G192" s="156" t="str">
        <f>IF($D192="","",VLOOKUP($AE192,Relay_Req!$A$2:$I$16,5))</f>
        <v/>
      </c>
      <c r="H192" s="287"/>
      <c r="I192" s="166" t="str">
        <f t="shared" si="12"/>
        <v/>
      </c>
      <c r="J192" s="156" t="str">
        <f>IF($D192="","",VLOOKUP($AE192,Relay_Req!$A$2:$I$16,6))</f>
        <v/>
      </c>
      <c r="K192" s="285"/>
      <c r="L192" s="155" t="str">
        <f t="shared" si="13"/>
        <v/>
      </c>
      <c r="M192" s="156" t="str">
        <f>IF($D192="","",VLOOKUP($AE192,Relay_Req!$A$2:$I$16,7))</f>
        <v/>
      </c>
      <c r="N192" s="285"/>
      <c r="O192" s="155" t="str">
        <f t="shared" si="14"/>
        <v/>
      </c>
      <c r="P192" s="156" t="str">
        <f>IF($D192="","",VLOOKUP($AE192,Relay_Req!$A$2:$I$16,8))</f>
        <v/>
      </c>
      <c r="Q192" s="157" t="str">
        <f t="shared" si="15"/>
        <v/>
      </c>
      <c r="R192" s="158" t="str">
        <f>IF(OR($D192="",GlobalParameters!$C$12=""),"",$AA192)</f>
        <v/>
      </c>
      <c r="S192" s="159"/>
      <c r="T192" s="283"/>
      <c r="U192" s="283"/>
      <c r="V192" s="283"/>
      <c r="W192" s="283"/>
      <c r="X192" s="283"/>
      <c r="Y192" s="283"/>
      <c r="Z192" s="283"/>
      <c r="AA192" s="160" t="str">
        <f>IF(OR($D192="",$AB192="",GlobalParameters!$C$12=""),"",IF($AE192&lt;160,$AB192-VLOOKUP($AE192,Relay_Req!$A$2:$I$16,9),""))</f>
        <v/>
      </c>
      <c r="AB192" s="283"/>
      <c r="AC192" s="283"/>
      <c r="AD192" s="159"/>
      <c r="AE192" s="134" t="e">
        <f>100+VLOOKUP($D192,Relay_Req!$N$2:$O$6,2)+VLOOKUP(GlobalParameters!$C$12,Relay_Req!$P$2:$Q$4,2)</f>
        <v>#N/A</v>
      </c>
    </row>
    <row r="193" spans="1:31" x14ac:dyDescent="0.25">
      <c r="A193" s="133"/>
      <c r="B193" s="283"/>
      <c r="C193" s="283"/>
      <c r="D193" s="284"/>
      <c r="E193" s="287"/>
      <c r="F193" s="166" t="str">
        <f t="shared" si="11"/>
        <v/>
      </c>
      <c r="G193" s="156" t="str">
        <f>IF($D193="","",VLOOKUP($AE193,Relay_Req!$A$2:$I$16,5))</f>
        <v/>
      </c>
      <c r="H193" s="287"/>
      <c r="I193" s="166" t="str">
        <f t="shared" si="12"/>
        <v/>
      </c>
      <c r="J193" s="156" t="str">
        <f>IF($D193="","",VLOOKUP($AE193,Relay_Req!$A$2:$I$16,6))</f>
        <v/>
      </c>
      <c r="K193" s="285"/>
      <c r="L193" s="155" t="str">
        <f t="shared" si="13"/>
        <v/>
      </c>
      <c r="M193" s="156" t="str">
        <f>IF($D193="","",VLOOKUP($AE193,Relay_Req!$A$2:$I$16,7))</f>
        <v/>
      </c>
      <c r="N193" s="285"/>
      <c r="O193" s="155" t="str">
        <f t="shared" si="14"/>
        <v/>
      </c>
      <c r="P193" s="156" t="str">
        <f>IF($D193="","",VLOOKUP($AE193,Relay_Req!$A$2:$I$16,8))</f>
        <v/>
      </c>
      <c r="Q193" s="157" t="str">
        <f t="shared" si="15"/>
        <v/>
      </c>
      <c r="R193" s="158" t="str">
        <f>IF(OR($D193="",GlobalParameters!$C$12=""),"",$AA193)</f>
        <v/>
      </c>
      <c r="S193" s="159"/>
      <c r="T193" s="283"/>
      <c r="U193" s="283"/>
      <c r="V193" s="283"/>
      <c r="W193" s="283"/>
      <c r="X193" s="283"/>
      <c r="Y193" s="283"/>
      <c r="Z193" s="283"/>
      <c r="AA193" s="160" t="str">
        <f>IF(OR($D193="",$AB193="",GlobalParameters!$C$12=""),"",IF($AE193&lt;160,$AB193-VLOOKUP($AE193,Relay_Req!$A$2:$I$16,9),""))</f>
        <v/>
      </c>
      <c r="AB193" s="283"/>
      <c r="AC193" s="283"/>
      <c r="AD193" s="159"/>
      <c r="AE193" s="134" t="e">
        <f>100+VLOOKUP($D193,Relay_Req!$N$2:$O$6,2)+VLOOKUP(GlobalParameters!$C$12,Relay_Req!$P$2:$Q$4,2)</f>
        <v>#N/A</v>
      </c>
    </row>
    <row r="194" spans="1:31" x14ac:dyDescent="0.25">
      <c r="A194" s="133"/>
      <c r="B194" s="283"/>
      <c r="C194" s="283"/>
      <c r="D194" s="284"/>
      <c r="E194" s="287"/>
      <c r="F194" s="166" t="str">
        <f t="shared" si="11"/>
        <v/>
      </c>
      <c r="G194" s="156" t="str">
        <f>IF($D194="","",VLOOKUP($AE194,Relay_Req!$A$2:$I$16,5))</f>
        <v/>
      </c>
      <c r="H194" s="287"/>
      <c r="I194" s="166" t="str">
        <f t="shared" si="12"/>
        <v/>
      </c>
      <c r="J194" s="156" t="str">
        <f>IF($D194="","",VLOOKUP($AE194,Relay_Req!$A$2:$I$16,6))</f>
        <v/>
      </c>
      <c r="K194" s="285"/>
      <c r="L194" s="155" t="str">
        <f t="shared" si="13"/>
        <v/>
      </c>
      <c r="M194" s="156" t="str">
        <f>IF($D194="","",VLOOKUP($AE194,Relay_Req!$A$2:$I$16,7))</f>
        <v/>
      </c>
      <c r="N194" s="285"/>
      <c r="O194" s="155" t="str">
        <f t="shared" si="14"/>
        <v/>
      </c>
      <c r="P194" s="156" t="str">
        <f>IF($D194="","",VLOOKUP($AE194,Relay_Req!$A$2:$I$16,8))</f>
        <v/>
      </c>
      <c r="Q194" s="157" t="str">
        <f t="shared" si="15"/>
        <v/>
      </c>
      <c r="R194" s="158" t="str">
        <f>IF(OR($D194="",GlobalParameters!$C$12=""),"",$AA194)</f>
        <v/>
      </c>
      <c r="S194" s="159"/>
      <c r="T194" s="283"/>
      <c r="U194" s="283"/>
      <c r="V194" s="283"/>
      <c r="W194" s="283"/>
      <c r="X194" s="283"/>
      <c r="Y194" s="283"/>
      <c r="Z194" s="283"/>
      <c r="AA194" s="160" t="str">
        <f>IF(OR($D194="",$AB194="",GlobalParameters!$C$12=""),"",IF($AE194&lt;160,$AB194-VLOOKUP($AE194,Relay_Req!$A$2:$I$16,9),""))</f>
        <v/>
      </c>
      <c r="AB194" s="283"/>
      <c r="AC194" s="283"/>
      <c r="AD194" s="159"/>
      <c r="AE194" s="134" t="e">
        <f>100+VLOOKUP($D194,Relay_Req!$N$2:$O$6,2)+VLOOKUP(GlobalParameters!$C$12,Relay_Req!$P$2:$Q$4,2)</f>
        <v>#N/A</v>
      </c>
    </row>
    <row r="195" spans="1:31" x14ac:dyDescent="0.25">
      <c r="A195" s="133"/>
      <c r="B195" s="283"/>
      <c r="C195" s="283"/>
      <c r="D195" s="284"/>
      <c r="E195" s="287"/>
      <c r="F195" s="166" t="str">
        <f t="shared" si="11"/>
        <v/>
      </c>
      <c r="G195" s="156" t="str">
        <f>IF($D195="","",VLOOKUP($AE195,Relay_Req!$A$2:$I$16,5))</f>
        <v/>
      </c>
      <c r="H195" s="287"/>
      <c r="I195" s="166" t="str">
        <f t="shared" si="12"/>
        <v/>
      </c>
      <c r="J195" s="156" t="str">
        <f>IF($D195="","",VLOOKUP($AE195,Relay_Req!$A$2:$I$16,6))</f>
        <v/>
      </c>
      <c r="K195" s="285"/>
      <c r="L195" s="155" t="str">
        <f t="shared" si="13"/>
        <v/>
      </c>
      <c r="M195" s="156" t="str">
        <f>IF($D195="","",VLOOKUP($AE195,Relay_Req!$A$2:$I$16,7))</f>
        <v/>
      </c>
      <c r="N195" s="285"/>
      <c r="O195" s="155" t="str">
        <f t="shared" si="14"/>
        <v/>
      </c>
      <c r="P195" s="156" t="str">
        <f>IF($D195="","",VLOOKUP($AE195,Relay_Req!$A$2:$I$16,8))</f>
        <v/>
      </c>
      <c r="Q195" s="157" t="str">
        <f t="shared" si="15"/>
        <v/>
      </c>
      <c r="R195" s="158" t="str">
        <f>IF(OR($D195="",GlobalParameters!$C$12=""),"",$AA195)</f>
        <v/>
      </c>
      <c r="S195" s="159"/>
      <c r="T195" s="283"/>
      <c r="U195" s="283"/>
      <c r="V195" s="283"/>
      <c r="W195" s="283"/>
      <c r="X195" s="283"/>
      <c r="Y195" s="283"/>
      <c r="Z195" s="283"/>
      <c r="AA195" s="160" t="str">
        <f>IF(OR($D195="",$AB195="",GlobalParameters!$C$12=""),"",IF($AE195&lt;160,$AB195-VLOOKUP($AE195,Relay_Req!$A$2:$I$16,9),""))</f>
        <v/>
      </c>
      <c r="AB195" s="283"/>
      <c r="AC195" s="283"/>
      <c r="AD195" s="159"/>
      <c r="AE195" s="134" t="e">
        <f>100+VLOOKUP($D195,Relay_Req!$N$2:$O$6,2)+VLOOKUP(GlobalParameters!$C$12,Relay_Req!$P$2:$Q$4,2)</f>
        <v>#N/A</v>
      </c>
    </row>
    <row r="196" spans="1:31" x14ac:dyDescent="0.25">
      <c r="A196" s="133"/>
      <c r="B196" s="283"/>
      <c r="C196" s="283"/>
      <c r="D196" s="284"/>
      <c r="E196" s="287"/>
      <c r="F196" s="166" t="str">
        <f t="shared" si="11"/>
        <v/>
      </c>
      <c r="G196" s="156" t="str">
        <f>IF($D196="","",VLOOKUP($AE196,Relay_Req!$A$2:$I$16,5))</f>
        <v/>
      </c>
      <c r="H196" s="287"/>
      <c r="I196" s="166" t="str">
        <f t="shared" si="12"/>
        <v/>
      </c>
      <c r="J196" s="156" t="str">
        <f>IF($D196="","",VLOOKUP($AE196,Relay_Req!$A$2:$I$16,6))</f>
        <v/>
      </c>
      <c r="K196" s="285"/>
      <c r="L196" s="155" t="str">
        <f t="shared" si="13"/>
        <v/>
      </c>
      <c r="M196" s="156" t="str">
        <f>IF($D196="","",VLOOKUP($AE196,Relay_Req!$A$2:$I$16,7))</f>
        <v/>
      </c>
      <c r="N196" s="285"/>
      <c r="O196" s="155" t="str">
        <f t="shared" si="14"/>
        <v/>
      </c>
      <c r="P196" s="156" t="str">
        <f>IF($D196="","",VLOOKUP($AE196,Relay_Req!$A$2:$I$16,8))</f>
        <v/>
      </c>
      <c r="Q196" s="157" t="str">
        <f t="shared" si="15"/>
        <v/>
      </c>
      <c r="R196" s="158" t="str">
        <f>IF(OR($D196="",GlobalParameters!$C$12=""),"",$AA196)</f>
        <v/>
      </c>
      <c r="S196" s="159"/>
      <c r="T196" s="283"/>
      <c r="U196" s="283"/>
      <c r="V196" s="283"/>
      <c r="W196" s="283"/>
      <c r="X196" s="283"/>
      <c r="Y196" s="283"/>
      <c r="Z196" s="283"/>
      <c r="AA196" s="160" t="str">
        <f>IF(OR($D196="",$AB196="",GlobalParameters!$C$12=""),"",IF($AE196&lt;160,$AB196-VLOOKUP($AE196,Relay_Req!$A$2:$I$16,9),""))</f>
        <v/>
      </c>
      <c r="AB196" s="283"/>
      <c r="AC196" s="283"/>
      <c r="AD196" s="159"/>
      <c r="AE196" s="134" t="e">
        <f>100+VLOOKUP($D196,Relay_Req!$N$2:$O$6,2)+VLOOKUP(GlobalParameters!$C$12,Relay_Req!$P$2:$Q$4,2)</f>
        <v>#N/A</v>
      </c>
    </row>
    <row r="197" spans="1:31" x14ac:dyDescent="0.25">
      <c r="A197" s="133"/>
      <c r="B197" s="283"/>
      <c r="C197" s="283"/>
      <c r="D197" s="284"/>
      <c r="E197" s="287"/>
      <c r="F197" s="166" t="str">
        <f t="shared" si="11"/>
        <v/>
      </c>
      <c r="G197" s="156" t="str">
        <f>IF($D197="","",VLOOKUP($AE197,Relay_Req!$A$2:$I$16,5))</f>
        <v/>
      </c>
      <c r="H197" s="287"/>
      <c r="I197" s="166" t="str">
        <f t="shared" si="12"/>
        <v/>
      </c>
      <c r="J197" s="156" t="str">
        <f>IF($D197="","",VLOOKUP($AE197,Relay_Req!$A$2:$I$16,6))</f>
        <v/>
      </c>
      <c r="K197" s="285"/>
      <c r="L197" s="155" t="str">
        <f t="shared" si="13"/>
        <v/>
      </c>
      <c r="M197" s="156" t="str">
        <f>IF($D197="","",VLOOKUP($AE197,Relay_Req!$A$2:$I$16,7))</f>
        <v/>
      </c>
      <c r="N197" s="285"/>
      <c r="O197" s="155" t="str">
        <f t="shared" si="14"/>
        <v/>
      </c>
      <c r="P197" s="156" t="str">
        <f>IF($D197="","",VLOOKUP($AE197,Relay_Req!$A$2:$I$16,8))</f>
        <v/>
      </c>
      <c r="Q197" s="157" t="str">
        <f t="shared" si="15"/>
        <v/>
      </c>
      <c r="R197" s="158" t="str">
        <f>IF(OR($D197="",GlobalParameters!$C$12=""),"",$AA197)</f>
        <v/>
      </c>
      <c r="S197" s="159"/>
      <c r="T197" s="283"/>
      <c r="U197" s="283"/>
      <c r="V197" s="283"/>
      <c r="W197" s="283"/>
      <c r="X197" s="283"/>
      <c r="Y197" s="283"/>
      <c r="Z197" s="283"/>
      <c r="AA197" s="160" t="str">
        <f>IF(OR($D197="",$AB197="",GlobalParameters!$C$12=""),"",IF($AE197&lt;160,$AB197-VLOOKUP($AE197,Relay_Req!$A$2:$I$16,9),""))</f>
        <v/>
      </c>
      <c r="AB197" s="283"/>
      <c r="AC197" s="283"/>
      <c r="AD197" s="159"/>
      <c r="AE197" s="134" t="e">
        <f>100+VLOOKUP($D197,Relay_Req!$N$2:$O$6,2)+VLOOKUP(GlobalParameters!$C$12,Relay_Req!$P$2:$Q$4,2)</f>
        <v>#N/A</v>
      </c>
    </row>
    <row r="198" spans="1:31" x14ac:dyDescent="0.25">
      <c r="A198" s="133"/>
      <c r="B198" s="283"/>
      <c r="C198" s="283"/>
      <c r="D198" s="284"/>
      <c r="E198" s="287"/>
      <c r="F198" s="166" t="str">
        <f t="shared" si="11"/>
        <v/>
      </c>
      <c r="G198" s="156" t="str">
        <f>IF($D198="","",VLOOKUP($AE198,Relay_Req!$A$2:$I$16,5))</f>
        <v/>
      </c>
      <c r="H198" s="287"/>
      <c r="I198" s="166" t="str">
        <f t="shared" si="12"/>
        <v/>
      </c>
      <c r="J198" s="156" t="str">
        <f>IF($D198="","",VLOOKUP($AE198,Relay_Req!$A$2:$I$16,6))</f>
        <v/>
      </c>
      <c r="K198" s="285"/>
      <c r="L198" s="155" t="str">
        <f t="shared" si="13"/>
        <v/>
      </c>
      <c r="M198" s="156" t="str">
        <f>IF($D198="","",VLOOKUP($AE198,Relay_Req!$A$2:$I$16,7))</f>
        <v/>
      </c>
      <c r="N198" s="285"/>
      <c r="O198" s="155" t="str">
        <f t="shared" si="14"/>
        <v/>
      </c>
      <c r="P198" s="156" t="str">
        <f>IF($D198="","",VLOOKUP($AE198,Relay_Req!$A$2:$I$16,8))</f>
        <v/>
      </c>
      <c r="Q198" s="157" t="str">
        <f t="shared" si="15"/>
        <v/>
      </c>
      <c r="R198" s="158" t="str">
        <f>IF(OR($D198="",GlobalParameters!$C$12=""),"",$AA198)</f>
        <v/>
      </c>
      <c r="S198" s="159"/>
      <c r="T198" s="283"/>
      <c r="U198" s="283"/>
      <c r="V198" s="283"/>
      <c r="W198" s="283"/>
      <c r="X198" s="283"/>
      <c r="Y198" s="283"/>
      <c r="Z198" s="283"/>
      <c r="AA198" s="160" t="str">
        <f>IF(OR($D198="",$AB198="",GlobalParameters!$C$12=""),"",IF($AE198&lt;160,$AB198-VLOOKUP($AE198,Relay_Req!$A$2:$I$16,9),""))</f>
        <v/>
      </c>
      <c r="AB198" s="283"/>
      <c r="AC198" s="283"/>
      <c r="AD198" s="159"/>
      <c r="AE198" s="134" t="e">
        <f>100+VLOOKUP($D198,Relay_Req!$N$2:$O$6,2)+VLOOKUP(GlobalParameters!$C$12,Relay_Req!$P$2:$Q$4,2)</f>
        <v>#N/A</v>
      </c>
    </row>
    <row r="199" spans="1:31" x14ac:dyDescent="0.25">
      <c r="A199" s="133"/>
      <c r="B199" s="283"/>
      <c r="C199" s="283"/>
      <c r="D199" s="284"/>
      <c r="E199" s="287"/>
      <c r="F199" s="166" t="str">
        <f t="shared" si="11"/>
        <v/>
      </c>
      <c r="G199" s="156" t="str">
        <f>IF($D199="","",VLOOKUP($AE199,Relay_Req!$A$2:$I$16,5))</f>
        <v/>
      </c>
      <c r="H199" s="287"/>
      <c r="I199" s="166" t="str">
        <f t="shared" si="12"/>
        <v/>
      </c>
      <c r="J199" s="156" t="str">
        <f>IF($D199="","",VLOOKUP($AE199,Relay_Req!$A$2:$I$16,6))</f>
        <v/>
      </c>
      <c r="K199" s="285"/>
      <c r="L199" s="155" t="str">
        <f t="shared" si="13"/>
        <v/>
      </c>
      <c r="M199" s="156" t="str">
        <f>IF($D199="","",VLOOKUP($AE199,Relay_Req!$A$2:$I$16,7))</f>
        <v/>
      </c>
      <c r="N199" s="285"/>
      <c r="O199" s="155" t="str">
        <f t="shared" si="14"/>
        <v/>
      </c>
      <c r="P199" s="156" t="str">
        <f>IF($D199="","",VLOOKUP($AE199,Relay_Req!$A$2:$I$16,8))</f>
        <v/>
      </c>
      <c r="Q199" s="157" t="str">
        <f t="shared" si="15"/>
        <v/>
      </c>
      <c r="R199" s="158" t="str">
        <f>IF(OR($D199="",GlobalParameters!$C$12=""),"",$AA199)</f>
        <v/>
      </c>
      <c r="S199" s="159"/>
      <c r="T199" s="283"/>
      <c r="U199" s="283"/>
      <c r="V199" s="283"/>
      <c r="W199" s="283"/>
      <c r="X199" s="283"/>
      <c r="Y199" s="283"/>
      <c r="Z199" s="283"/>
      <c r="AA199" s="160" t="str">
        <f>IF(OR($D199="",$AB199="",GlobalParameters!$C$12=""),"",IF($AE199&lt;160,$AB199-VLOOKUP($AE199,Relay_Req!$A$2:$I$16,9),""))</f>
        <v/>
      </c>
      <c r="AB199" s="283"/>
      <c r="AC199" s="283"/>
      <c r="AD199" s="159"/>
      <c r="AE199" s="134" t="e">
        <f>100+VLOOKUP($D199,Relay_Req!$N$2:$O$6,2)+VLOOKUP(GlobalParameters!$C$12,Relay_Req!$P$2:$Q$4,2)</f>
        <v>#N/A</v>
      </c>
    </row>
    <row r="200" spans="1:31" x14ac:dyDescent="0.25">
      <c r="A200" s="133"/>
      <c r="B200" s="283"/>
      <c r="C200" s="283"/>
      <c r="D200" s="284"/>
      <c r="E200" s="287"/>
      <c r="F200" s="166" t="str">
        <f t="shared" si="11"/>
        <v/>
      </c>
      <c r="G200" s="156" t="str">
        <f>IF($D200="","",VLOOKUP($AE200,Relay_Req!$A$2:$I$16,5))</f>
        <v/>
      </c>
      <c r="H200" s="287"/>
      <c r="I200" s="166" t="str">
        <f t="shared" si="12"/>
        <v/>
      </c>
      <c r="J200" s="156" t="str">
        <f>IF($D200="","",VLOOKUP($AE200,Relay_Req!$A$2:$I$16,6))</f>
        <v/>
      </c>
      <c r="K200" s="285"/>
      <c r="L200" s="155" t="str">
        <f t="shared" si="13"/>
        <v/>
      </c>
      <c r="M200" s="156" t="str">
        <f>IF($D200="","",VLOOKUP($AE200,Relay_Req!$A$2:$I$16,7))</f>
        <v/>
      </c>
      <c r="N200" s="285"/>
      <c r="O200" s="155" t="str">
        <f t="shared" si="14"/>
        <v/>
      </c>
      <c r="P200" s="156" t="str">
        <f>IF($D200="","",VLOOKUP($AE200,Relay_Req!$A$2:$I$16,8))</f>
        <v/>
      </c>
      <c r="Q200" s="157" t="str">
        <f t="shared" si="15"/>
        <v/>
      </c>
      <c r="R200" s="158" t="str">
        <f>IF(OR($D200="",GlobalParameters!$C$12=""),"",$AA200)</f>
        <v/>
      </c>
      <c r="S200" s="159"/>
      <c r="T200" s="283"/>
      <c r="U200" s="283"/>
      <c r="V200" s="283"/>
      <c r="W200" s="283"/>
      <c r="X200" s="283"/>
      <c r="Y200" s="283"/>
      <c r="Z200" s="283"/>
      <c r="AA200" s="160" t="str">
        <f>IF(OR($D200="",$AB200="",GlobalParameters!$C$12=""),"",IF($AE200&lt;160,$AB200-VLOOKUP($AE200,Relay_Req!$A$2:$I$16,9),""))</f>
        <v/>
      </c>
      <c r="AB200" s="283"/>
      <c r="AC200" s="283"/>
      <c r="AD200" s="159"/>
      <c r="AE200" s="134" t="e">
        <f>100+VLOOKUP($D200,Relay_Req!$N$2:$O$6,2)+VLOOKUP(GlobalParameters!$C$12,Relay_Req!$P$2:$Q$4,2)</f>
        <v>#N/A</v>
      </c>
    </row>
    <row r="201" spans="1:31" x14ac:dyDescent="0.25">
      <c r="A201" s="133"/>
      <c r="B201" s="283"/>
      <c r="C201" s="283"/>
      <c r="D201" s="284"/>
      <c r="E201" s="287"/>
      <c r="F201" s="166" t="str">
        <f t="shared" si="11"/>
        <v/>
      </c>
      <c r="G201" s="156" t="str">
        <f>IF($D201="","",VLOOKUP($AE201,Relay_Req!$A$2:$I$16,5))</f>
        <v/>
      </c>
      <c r="H201" s="287"/>
      <c r="I201" s="166" t="str">
        <f t="shared" si="12"/>
        <v/>
      </c>
      <c r="J201" s="156" t="str">
        <f>IF($D201="","",VLOOKUP($AE201,Relay_Req!$A$2:$I$16,6))</f>
        <v/>
      </c>
      <c r="K201" s="285"/>
      <c r="L201" s="155" t="str">
        <f t="shared" si="13"/>
        <v/>
      </c>
      <c r="M201" s="156" t="str">
        <f>IF($D201="","",VLOOKUP($AE201,Relay_Req!$A$2:$I$16,7))</f>
        <v/>
      </c>
      <c r="N201" s="285"/>
      <c r="O201" s="155" t="str">
        <f t="shared" si="14"/>
        <v/>
      </c>
      <c r="P201" s="156" t="str">
        <f>IF($D201="","",VLOOKUP($AE201,Relay_Req!$A$2:$I$16,8))</f>
        <v/>
      </c>
      <c r="Q201" s="157" t="str">
        <f t="shared" si="15"/>
        <v/>
      </c>
      <c r="R201" s="158" t="str">
        <f>IF(OR($D201="",GlobalParameters!$C$12=""),"",$AA201)</f>
        <v/>
      </c>
      <c r="S201" s="159"/>
      <c r="T201" s="283"/>
      <c r="U201" s="283"/>
      <c r="V201" s="283"/>
      <c r="W201" s="283"/>
      <c r="X201" s="283"/>
      <c r="Y201" s="283"/>
      <c r="Z201" s="283"/>
      <c r="AA201" s="160" t="str">
        <f>IF(OR($D201="",$AB201="",GlobalParameters!$C$12=""),"",IF($AE201&lt;160,$AB201-VLOOKUP($AE201,Relay_Req!$A$2:$I$16,9),""))</f>
        <v/>
      </c>
      <c r="AB201" s="283"/>
      <c r="AC201" s="283"/>
      <c r="AD201" s="159"/>
      <c r="AE201" s="134" t="e">
        <f>100+VLOOKUP($D201,Relay_Req!$N$2:$O$6,2)+VLOOKUP(GlobalParameters!$C$12,Relay_Req!$P$2:$Q$4,2)</f>
        <v>#N/A</v>
      </c>
    </row>
    <row r="202" spans="1:31" x14ac:dyDescent="0.25">
      <c r="A202" s="133"/>
      <c r="B202" s="283"/>
      <c r="C202" s="283"/>
      <c r="D202" s="284"/>
      <c r="E202" s="287"/>
      <c r="F202" s="166" t="str">
        <f t="shared" si="11"/>
        <v/>
      </c>
      <c r="G202" s="156" t="str">
        <f>IF($D202="","",VLOOKUP($AE202,Relay_Req!$A$2:$I$16,5))</f>
        <v/>
      </c>
      <c r="H202" s="287"/>
      <c r="I202" s="166" t="str">
        <f t="shared" si="12"/>
        <v/>
      </c>
      <c r="J202" s="156" t="str">
        <f>IF($D202="","",VLOOKUP($AE202,Relay_Req!$A$2:$I$16,6))</f>
        <v/>
      </c>
      <c r="K202" s="285"/>
      <c r="L202" s="155" t="str">
        <f t="shared" si="13"/>
        <v/>
      </c>
      <c r="M202" s="156" t="str">
        <f>IF($D202="","",VLOOKUP($AE202,Relay_Req!$A$2:$I$16,7))</f>
        <v/>
      </c>
      <c r="N202" s="285"/>
      <c r="O202" s="155" t="str">
        <f t="shared" si="14"/>
        <v/>
      </c>
      <c r="P202" s="156" t="str">
        <f>IF($D202="","",VLOOKUP($AE202,Relay_Req!$A$2:$I$16,8))</f>
        <v/>
      </c>
      <c r="Q202" s="157" t="str">
        <f t="shared" si="15"/>
        <v/>
      </c>
      <c r="R202" s="158" t="str">
        <f>IF(OR($D202="",GlobalParameters!$C$12=""),"",$AA202)</f>
        <v/>
      </c>
      <c r="S202" s="159"/>
      <c r="T202" s="283"/>
      <c r="U202" s="283"/>
      <c r="V202" s="283"/>
      <c r="W202" s="283"/>
      <c r="X202" s="283"/>
      <c r="Y202" s="283"/>
      <c r="Z202" s="283"/>
      <c r="AA202" s="160" t="str">
        <f>IF(OR($D202="",$AB202="",GlobalParameters!$C$12=""),"",IF($AE202&lt;160,$AB202-VLOOKUP($AE202,Relay_Req!$A$2:$I$16,9),""))</f>
        <v/>
      </c>
      <c r="AB202" s="283"/>
      <c r="AC202" s="283"/>
      <c r="AD202" s="159"/>
      <c r="AE202" s="134" t="e">
        <f>100+VLOOKUP($D202,Relay_Req!$N$2:$O$6,2)+VLOOKUP(GlobalParameters!$C$12,Relay_Req!$P$2:$Q$4,2)</f>
        <v>#N/A</v>
      </c>
    </row>
    <row r="203" spans="1:31" x14ac:dyDescent="0.25">
      <c r="A203" s="133"/>
      <c r="B203" s="283"/>
      <c r="C203" s="283"/>
      <c r="D203" s="284"/>
      <c r="E203" s="287"/>
      <c r="F203" s="166" t="str">
        <f t="shared" si="11"/>
        <v/>
      </c>
      <c r="G203" s="156" t="str">
        <f>IF($D203="","",VLOOKUP($AE203,Relay_Req!$A$2:$I$16,5))</f>
        <v/>
      </c>
      <c r="H203" s="287"/>
      <c r="I203" s="166" t="str">
        <f t="shared" si="12"/>
        <v/>
      </c>
      <c r="J203" s="156" t="str">
        <f>IF($D203="","",VLOOKUP($AE203,Relay_Req!$A$2:$I$16,6))</f>
        <v/>
      </c>
      <c r="K203" s="285"/>
      <c r="L203" s="155" t="str">
        <f t="shared" si="13"/>
        <v/>
      </c>
      <c r="M203" s="156" t="str">
        <f>IF($D203="","",VLOOKUP($AE203,Relay_Req!$A$2:$I$16,7))</f>
        <v/>
      </c>
      <c r="N203" s="285"/>
      <c r="O203" s="155" t="str">
        <f t="shared" si="14"/>
        <v/>
      </c>
      <c r="P203" s="156" t="str">
        <f>IF($D203="","",VLOOKUP($AE203,Relay_Req!$A$2:$I$16,8))</f>
        <v/>
      </c>
      <c r="Q203" s="157" t="str">
        <f t="shared" si="15"/>
        <v/>
      </c>
      <c r="R203" s="158" t="str">
        <f>IF(OR($D203="",GlobalParameters!$C$12=""),"",$AA203)</f>
        <v/>
      </c>
      <c r="S203" s="159"/>
      <c r="T203" s="283"/>
      <c r="U203" s="283"/>
      <c r="V203" s="283"/>
      <c r="W203" s="283"/>
      <c r="X203" s="283"/>
      <c r="Y203" s="283"/>
      <c r="Z203" s="283"/>
      <c r="AA203" s="160" t="str">
        <f>IF(OR($D203="",$AB203="",GlobalParameters!$C$12=""),"",IF($AE203&lt;160,$AB203-VLOOKUP($AE203,Relay_Req!$A$2:$I$16,9),""))</f>
        <v/>
      </c>
      <c r="AB203" s="283"/>
      <c r="AC203" s="283"/>
      <c r="AD203" s="159"/>
      <c r="AE203" s="134" t="e">
        <f>100+VLOOKUP($D203,Relay_Req!$N$2:$O$6,2)+VLOOKUP(GlobalParameters!$C$12,Relay_Req!$P$2:$Q$4,2)</f>
        <v>#N/A</v>
      </c>
    </row>
    <row r="204" spans="1:31" x14ac:dyDescent="0.25">
      <c r="A204" s="133"/>
      <c r="B204" s="283"/>
      <c r="C204" s="283"/>
      <c r="D204" s="284"/>
      <c r="E204" s="287"/>
      <c r="F204" s="166" t="str">
        <f t="shared" si="11"/>
        <v/>
      </c>
      <c r="G204" s="156" t="str">
        <f>IF($D204="","",VLOOKUP($AE204,Relay_Req!$A$2:$I$16,5))</f>
        <v/>
      </c>
      <c r="H204" s="287"/>
      <c r="I204" s="166" t="str">
        <f t="shared" si="12"/>
        <v/>
      </c>
      <c r="J204" s="156" t="str">
        <f>IF($D204="","",VLOOKUP($AE204,Relay_Req!$A$2:$I$16,6))</f>
        <v/>
      </c>
      <c r="K204" s="285"/>
      <c r="L204" s="155" t="str">
        <f t="shared" si="13"/>
        <v/>
      </c>
      <c r="M204" s="156" t="str">
        <f>IF($D204="","",VLOOKUP($AE204,Relay_Req!$A$2:$I$16,7))</f>
        <v/>
      </c>
      <c r="N204" s="285"/>
      <c r="O204" s="155" t="str">
        <f t="shared" si="14"/>
        <v/>
      </c>
      <c r="P204" s="156" t="str">
        <f>IF($D204="","",VLOOKUP($AE204,Relay_Req!$A$2:$I$16,8))</f>
        <v/>
      </c>
      <c r="Q204" s="157" t="str">
        <f t="shared" si="15"/>
        <v/>
      </c>
      <c r="R204" s="158" t="str">
        <f>IF(OR($D204="",GlobalParameters!$C$12=""),"",$AA204)</f>
        <v/>
      </c>
      <c r="S204" s="159"/>
      <c r="T204" s="283"/>
      <c r="U204" s="283"/>
      <c r="V204" s="283"/>
      <c r="W204" s="283"/>
      <c r="X204" s="283"/>
      <c r="Y204" s="283"/>
      <c r="Z204" s="283"/>
      <c r="AA204" s="160" t="str">
        <f>IF(OR($D204="",$AB204="",GlobalParameters!$C$12=""),"",IF($AE204&lt;160,$AB204-VLOOKUP($AE204,Relay_Req!$A$2:$I$16,9),""))</f>
        <v/>
      </c>
      <c r="AB204" s="283"/>
      <c r="AC204" s="283"/>
      <c r="AD204" s="159"/>
      <c r="AE204" s="134" t="e">
        <f>100+VLOOKUP($D204,Relay_Req!$N$2:$O$6,2)+VLOOKUP(GlobalParameters!$C$12,Relay_Req!$P$2:$Q$4,2)</f>
        <v>#N/A</v>
      </c>
    </row>
    <row r="205" spans="1:31" x14ac:dyDescent="0.25">
      <c r="A205" s="133"/>
      <c r="B205" s="283"/>
      <c r="C205" s="283"/>
      <c r="D205" s="284"/>
      <c r="E205" s="287"/>
      <c r="F205" s="166" t="str">
        <f t="shared" si="11"/>
        <v/>
      </c>
      <c r="G205" s="156" t="str">
        <f>IF($D205="","",VLOOKUP($AE205,Relay_Req!$A$2:$I$16,5))</f>
        <v/>
      </c>
      <c r="H205" s="287"/>
      <c r="I205" s="166" t="str">
        <f t="shared" si="12"/>
        <v/>
      </c>
      <c r="J205" s="156" t="str">
        <f>IF($D205="","",VLOOKUP($AE205,Relay_Req!$A$2:$I$16,6))</f>
        <v/>
      </c>
      <c r="K205" s="285"/>
      <c r="L205" s="155" t="str">
        <f t="shared" si="13"/>
        <v/>
      </c>
      <c r="M205" s="156" t="str">
        <f>IF($D205="","",VLOOKUP($AE205,Relay_Req!$A$2:$I$16,7))</f>
        <v/>
      </c>
      <c r="N205" s="285"/>
      <c r="O205" s="155" t="str">
        <f t="shared" si="14"/>
        <v/>
      </c>
      <c r="P205" s="156" t="str">
        <f>IF($D205="","",VLOOKUP($AE205,Relay_Req!$A$2:$I$16,8))</f>
        <v/>
      </c>
      <c r="Q205" s="157" t="str">
        <f t="shared" si="15"/>
        <v/>
      </c>
      <c r="R205" s="158" t="str">
        <f>IF(OR($D205="",GlobalParameters!$C$12=""),"",$AA205)</f>
        <v/>
      </c>
      <c r="S205" s="159"/>
      <c r="T205" s="283"/>
      <c r="U205" s="283"/>
      <c r="V205" s="283"/>
      <c r="W205" s="283"/>
      <c r="X205" s="283"/>
      <c r="Y205" s="283"/>
      <c r="Z205" s="283"/>
      <c r="AA205" s="160" t="str">
        <f>IF(OR($D205="",$AB205="",GlobalParameters!$C$12=""),"",IF($AE205&lt;160,$AB205-VLOOKUP($AE205,Relay_Req!$A$2:$I$16,9),""))</f>
        <v/>
      </c>
      <c r="AB205" s="283"/>
      <c r="AC205" s="283"/>
      <c r="AD205" s="159"/>
      <c r="AE205" s="134" t="e">
        <f>100+VLOOKUP($D205,Relay_Req!$N$2:$O$6,2)+VLOOKUP(GlobalParameters!$C$12,Relay_Req!$P$2:$Q$4,2)</f>
        <v>#N/A</v>
      </c>
    </row>
    <row r="206" spans="1:31" x14ac:dyDescent="0.25">
      <c r="A206" s="133"/>
      <c r="B206" s="283"/>
      <c r="C206" s="283"/>
      <c r="D206" s="284"/>
      <c r="E206" s="287"/>
      <c r="F206" s="166" t="str">
        <f t="shared" si="11"/>
        <v/>
      </c>
      <c r="G206" s="156" t="str">
        <f>IF($D206="","",VLOOKUP($AE206,Relay_Req!$A$2:$I$16,5))</f>
        <v/>
      </c>
      <c r="H206" s="287"/>
      <c r="I206" s="166" t="str">
        <f t="shared" si="12"/>
        <v/>
      </c>
      <c r="J206" s="156" t="str">
        <f>IF($D206="","",VLOOKUP($AE206,Relay_Req!$A$2:$I$16,6))</f>
        <v/>
      </c>
      <c r="K206" s="285"/>
      <c r="L206" s="155" t="str">
        <f t="shared" si="13"/>
        <v/>
      </c>
      <c r="M206" s="156" t="str">
        <f>IF($D206="","",VLOOKUP($AE206,Relay_Req!$A$2:$I$16,7))</f>
        <v/>
      </c>
      <c r="N206" s="285"/>
      <c r="O206" s="155" t="str">
        <f t="shared" si="14"/>
        <v/>
      </c>
      <c r="P206" s="156" t="str">
        <f>IF($D206="","",VLOOKUP($AE206,Relay_Req!$A$2:$I$16,8))</f>
        <v/>
      </c>
      <c r="Q206" s="157" t="str">
        <f t="shared" si="15"/>
        <v/>
      </c>
      <c r="R206" s="158" t="str">
        <f>IF(OR($D206="",GlobalParameters!$C$12=""),"",$AA206)</f>
        <v/>
      </c>
      <c r="S206" s="159"/>
      <c r="T206" s="283"/>
      <c r="U206" s="283"/>
      <c r="V206" s="283"/>
      <c r="W206" s="283"/>
      <c r="X206" s="283"/>
      <c r="Y206" s="283"/>
      <c r="Z206" s="283"/>
      <c r="AA206" s="160" t="str">
        <f>IF(OR($D206="",$AB206="",GlobalParameters!$C$12=""),"",IF($AE206&lt;160,$AB206-VLOOKUP($AE206,Relay_Req!$A$2:$I$16,9),""))</f>
        <v/>
      </c>
      <c r="AB206" s="283"/>
      <c r="AC206" s="283"/>
      <c r="AD206" s="159"/>
      <c r="AE206" s="134" t="e">
        <f>100+VLOOKUP($D206,Relay_Req!$N$2:$O$6,2)+VLOOKUP(GlobalParameters!$C$12,Relay_Req!$P$2:$Q$4,2)</f>
        <v>#N/A</v>
      </c>
    </row>
    <row r="207" spans="1:31" x14ac:dyDescent="0.25">
      <c r="A207" s="133"/>
      <c r="B207" s="283"/>
      <c r="C207" s="283"/>
      <c r="D207" s="284"/>
      <c r="E207" s="287"/>
      <c r="F207" s="166" t="str">
        <f t="shared" ref="F207:F270" si="16">IF(OR($D207="",$T207="",$G207=""),"",IF($AE207&lt;200,$T207*$G207,""))</f>
        <v/>
      </c>
      <c r="G207" s="156" t="str">
        <f>IF($D207="","",VLOOKUP($AE207,Relay_Req!$A$2:$I$16,5))</f>
        <v/>
      </c>
      <c r="H207" s="287"/>
      <c r="I207" s="166" t="str">
        <f t="shared" ref="I207:I270" si="17">IF(OR($D207="",$J207=""),"",IF($AE207&lt;120,"",IF(AND($AE207&gt;=120,$AE207&lt;130),IF($U207="","",$U207*$J207),IF(AND($AE207&gt;=130,$AE207&lt;140),IF($V207="","",$V207*$J207),IF(AND($AE207&gt;=140,$AE207&lt;150),IF($W207="","",$W207*$J207),IF(AND($AE207&gt;=150,$AE207&lt;160),IF($X207="","",$X207*$J207),""))))))</f>
        <v/>
      </c>
      <c r="J207" s="156" t="str">
        <f>IF($D207="","",VLOOKUP($AE207,Relay_Req!$A$2:$I$16,6))</f>
        <v/>
      </c>
      <c r="K207" s="285"/>
      <c r="L207" s="155" t="str">
        <f t="shared" ref="L207:L270" si="18">IF(OR($D207="",$Y207="",$M207=""),"",IF($AE207&lt;160,$Y207*$M207,""))</f>
        <v/>
      </c>
      <c r="M207" s="156" t="str">
        <f>IF($D207="","",VLOOKUP($AE207,Relay_Req!$A$2:$I$16,7))</f>
        <v/>
      </c>
      <c r="N207" s="285"/>
      <c r="O207" s="155" t="str">
        <f t="shared" ref="O207:O270" si="19">IF(OR($D207="",$Z207="",$P207=""),"",IF($AE207&lt;160,$Z207*$P207,""))</f>
        <v/>
      </c>
      <c r="P207" s="156" t="str">
        <f>IF($D207="","",VLOOKUP($AE207,Relay_Req!$A$2:$I$16,8))</f>
        <v/>
      </c>
      <c r="Q207" s="157" t="str">
        <f t="shared" si="15"/>
        <v/>
      </c>
      <c r="R207" s="158" t="str">
        <f>IF(OR($D207="",GlobalParameters!$C$12=""),"",$AA207)</f>
        <v/>
      </c>
      <c r="S207" s="159"/>
      <c r="T207" s="283"/>
      <c r="U207" s="283"/>
      <c r="V207" s="283"/>
      <c r="W207" s="283"/>
      <c r="X207" s="283"/>
      <c r="Y207" s="283"/>
      <c r="Z207" s="283"/>
      <c r="AA207" s="160" t="str">
        <f>IF(OR($D207="",$AB207="",GlobalParameters!$C$12=""),"",IF($AE207&lt;160,$AB207-VLOOKUP($AE207,Relay_Req!$A$2:$I$16,9),""))</f>
        <v/>
      </c>
      <c r="AB207" s="283"/>
      <c r="AC207" s="283"/>
      <c r="AD207" s="159"/>
      <c r="AE207" s="134" t="e">
        <f>100+VLOOKUP($D207,Relay_Req!$N$2:$O$6,2)+VLOOKUP(GlobalParameters!$C$12,Relay_Req!$P$2:$Q$4,2)</f>
        <v>#N/A</v>
      </c>
    </row>
    <row r="208" spans="1:31" x14ac:dyDescent="0.25">
      <c r="A208" s="133"/>
      <c r="B208" s="283"/>
      <c r="C208" s="283"/>
      <c r="D208" s="284"/>
      <c r="E208" s="287"/>
      <c r="F208" s="166" t="str">
        <f t="shared" si="16"/>
        <v/>
      </c>
      <c r="G208" s="156" t="str">
        <f>IF($D208="","",VLOOKUP($AE208,Relay_Req!$A$2:$I$16,5))</f>
        <v/>
      </c>
      <c r="H208" s="287"/>
      <c r="I208" s="166" t="str">
        <f t="shared" si="17"/>
        <v/>
      </c>
      <c r="J208" s="156" t="str">
        <f>IF($D208="","",VLOOKUP($AE208,Relay_Req!$A$2:$I$16,6))</f>
        <v/>
      </c>
      <c r="K208" s="285"/>
      <c r="L208" s="155" t="str">
        <f t="shared" si="18"/>
        <v/>
      </c>
      <c r="M208" s="156" t="str">
        <f>IF($D208="","",VLOOKUP($AE208,Relay_Req!$A$2:$I$16,7))</f>
        <v/>
      </c>
      <c r="N208" s="285"/>
      <c r="O208" s="155" t="str">
        <f t="shared" si="19"/>
        <v/>
      </c>
      <c r="P208" s="156" t="str">
        <f>IF($D208="","",VLOOKUP($AE208,Relay_Req!$A$2:$I$16,8))</f>
        <v/>
      </c>
      <c r="Q208" s="157" t="str">
        <f t="shared" si="15"/>
        <v/>
      </c>
      <c r="R208" s="158" t="str">
        <f>IF(OR($D208="",GlobalParameters!$C$12=""),"",$AA208)</f>
        <v/>
      </c>
      <c r="S208" s="159"/>
      <c r="T208" s="283"/>
      <c r="U208" s="283"/>
      <c r="V208" s="283"/>
      <c r="W208" s="283"/>
      <c r="X208" s="283"/>
      <c r="Y208" s="283"/>
      <c r="Z208" s="283"/>
      <c r="AA208" s="160" t="str">
        <f>IF(OR($D208="",$AB208="",GlobalParameters!$C$12=""),"",IF($AE208&lt;160,$AB208-VLOOKUP($AE208,Relay_Req!$A$2:$I$16,9),""))</f>
        <v/>
      </c>
      <c r="AB208" s="283"/>
      <c r="AC208" s="283"/>
      <c r="AD208" s="159"/>
      <c r="AE208" s="134" t="e">
        <f>100+VLOOKUP($D208,Relay_Req!$N$2:$O$6,2)+VLOOKUP(GlobalParameters!$C$12,Relay_Req!$P$2:$Q$4,2)</f>
        <v>#N/A</v>
      </c>
    </row>
    <row r="209" spans="1:31" x14ac:dyDescent="0.25">
      <c r="A209" s="133"/>
      <c r="B209" s="283"/>
      <c r="C209" s="283"/>
      <c r="D209" s="284"/>
      <c r="E209" s="287"/>
      <c r="F209" s="166" t="str">
        <f t="shared" si="16"/>
        <v/>
      </c>
      <c r="G209" s="156" t="str">
        <f>IF($D209="","",VLOOKUP($AE209,Relay_Req!$A$2:$I$16,5))</f>
        <v/>
      </c>
      <c r="H209" s="287"/>
      <c r="I209" s="166" t="str">
        <f t="shared" si="17"/>
        <v/>
      </c>
      <c r="J209" s="156" t="str">
        <f>IF($D209="","",VLOOKUP($AE209,Relay_Req!$A$2:$I$16,6))</f>
        <v/>
      </c>
      <c r="K209" s="285"/>
      <c r="L209" s="155" t="str">
        <f t="shared" si="18"/>
        <v/>
      </c>
      <c r="M209" s="156" t="str">
        <f>IF($D209="","",VLOOKUP($AE209,Relay_Req!$A$2:$I$16,7))</f>
        <v/>
      </c>
      <c r="N209" s="285"/>
      <c r="O209" s="155" t="str">
        <f t="shared" si="19"/>
        <v/>
      </c>
      <c r="P209" s="156" t="str">
        <f>IF($D209="","",VLOOKUP($AE209,Relay_Req!$A$2:$I$16,8))</f>
        <v/>
      </c>
      <c r="Q209" s="157" t="str">
        <f t="shared" si="15"/>
        <v/>
      </c>
      <c r="R209" s="158" t="str">
        <f>IF(OR($D209="",GlobalParameters!$C$12=""),"",$AA209)</f>
        <v/>
      </c>
      <c r="S209" s="159"/>
      <c r="T209" s="283"/>
      <c r="U209" s="283"/>
      <c r="V209" s="283"/>
      <c r="W209" s="283"/>
      <c r="X209" s="283"/>
      <c r="Y209" s="283"/>
      <c r="Z209" s="283"/>
      <c r="AA209" s="160" t="str">
        <f>IF(OR($D209="",$AB209="",GlobalParameters!$C$12=""),"",IF($AE209&lt;160,$AB209-VLOOKUP($AE209,Relay_Req!$A$2:$I$16,9),""))</f>
        <v/>
      </c>
      <c r="AB209" s="283"/>
      <c r="AC209" s="283"/>
      <c r="AD209" s="159"/>
      <c r="AE209" s="134" t="e">
        <f>100+VLOOKUP($D209,Relay_Req!$N$2:$O$6,2)+VLOOKUP(GlobalParameters!$C$12,Relay_Req!$P$2:$Q$4,2)</f>
        <v>#N/A</v>
      </c>
    </row>
    <row r="210" spans="1:31" x14ac:dyDescent="0.25">
      <c r="A210" s="133"/>
      <c r="B210" s="283"/>
      <c r="C210" s="283"/>
      <c r="D210" s="284"/>
      <c r="E210" s="287"/>
      <c r="F210" s="166" t="str">
        <f t="shared" si="16"/>
        <v/>
      </c>
      <c r="G210" s="156" t="str">
        <f>IF($D210="","",VLOOKUP($AE210,Relay_Req!$A$2:$I$16,5))</f>
        <v/>
      </c>
      <c r="H210" s="287"/>
      <c r="I210" s="166" t="str">
        <f t="shared" si="17"/>
        <v/>
      </c>
      <c r="J210" s="156" t="str">
        <f>IF($D210="","",VLOOKUP($AE210,Relay_Req!$A$2:$I$16,6))</f>
        <v/>
      </c>
      <c r="K210" s="285"/>
      <c r="L210" s="155" t="str">
        <f t="shared" si="18"/>
        <v/>
      </c>
      <c r="M210" s="156" t="str">
        <f>IF($D210="","",VLOOKUP($AE210,Relay_Req!$A$2:$I$16,7))</f>
        <v/>
      </c>
      <c r="N210" s="285"/>
      <c r="O210" s="155" t="str">
        <f t="shared" si="19"/>
        <v/>
      </c>
      <c r="P210" s="156" t="str">
        <f>IF($D210="","",VLOOKUP($AE210,Relay_Req!$A$2:$I$16,8))</f>
        <v/>
      </c>
      <c r="Q210" s="157" t="str">
        <f t="shared" si="15"/>
        <v/>
      </c>
      <c r="R210" s="158" t="str">
        <f>IF(OR($D210="",GlobalParameters!$C$12=""),"",$AA210)</f>
        <v/>
      </c>
      <c r="S210" s="159"/>
      <c r="T210" s="283"/>
      <c r="U210" s="283"/>
      <c r="V210" s="283"/>
      <c r="W210" s="283"/>
      <c r="X210" s="283"/>
      <c r="Y210" s="283"/>
      <c r="Z210" s="283"/>
      <c r="AA210" s="160" t="str">
        <f>IF(OR($D210="",$AB210="",GlobalParameters!$C$12=""),"",IF($AE210&lt;160,$AB210-VLOOKUP($AE210,Relay_Req!$A$2:$I$16,9),""))</f>
        <v/>
      </c>
      <c r="AB210" s="283"/>
      <c r="AC210" s="283"/>
      <c r="AD210" s="159"/>
      <c r="AE210" s="134" t="e">
        <f>100+VLOOKUP($D210,Relay_Req!$N$2:$O$6,2)+VLOOKUP(GlobalParameters!$C$12,Relay_Req!$P$2:$Q$4,2)</f>
        <v>#N/A</v>
      </c>
    </row>
    <row r="211" spans="1:31" x14ac:dyDescent="0.25">
      <c r="A211" s="133"/>
      <c r="B211" s="283"/>
      <c r="C211" s="283"/>
      <c r="D211" s="284"/>
      <c r="E211" s="287"/>
      <c r="F211" s="166" t="str">
        <f t="shared" si="16"/>
        <v/>
      </c>
      <c r="G211" s="156" t="str">
        <f>IF($D211="","",VLOOKUP($AE211,Relay_Req!$A$2:$I$16,5))</f>
        <v/>
      </c>
      <c r="H211" s="287"/>
      <c r="I211" s="166" t="str">
        <f t="shared" si="17"/>
        <v/>
      </c>
      <c r="J211" s="156" t="str">
        <f>IF($D211="","",VLOOKUP($AE211,Relay_Req!$A$2:$I$16,6))</f>
        <v/>
      </c>
      <c r="K211" s="285"/>
      <c r="L211" s="155" t="str">
        <f t="shared" si="18"/>
        <v/>
      </c>
      <c r="M211" s="156" t="str">
        <f>IF($D211="","",VLOOKUP($AE211,Relay_Req!$A$2:$I$16,7))</f>
        <v/>
      </c>
      <c r="N211" s="285"/>
      <c r="O211" s="155" t="str">
        <f t="shared" si="19"/>
        <v/>
      </c>
      <c r="P211" s="156" t="str">
        <f>IF($D211="","",VLOOKUP($AE211,Relay_Req!$A$2:$I$16,8))</f>
        <v/>
      </c>
      <c r="Q211" s="157" t="str">
        <f t="shared" si="15"/>
        <v/>
      </c>
      <c r="R211" s="158" t="str">
        <f>IF(OR($D211="",GlobalParameters!$C$12=""),"",$AA211)</f>
        <v/>
      </c>
      <c r="S211" s="159"/>
      <c r="T211" s="283"/>
      <c r="U211" s="283"/>
      <c r="V211" s="283"/>
      <c r="W211" s="283"/>
      <c r="X211" s="283"/>
      <c r="Y211" s="283"/>
      <c r="Z211" s="283"/>
      <c r="AA211" s="160" t="str">
        <f>IF(OR($D211="",$AB211="",GlobalParameters!$C$12=""),"",IF($AE211&lt;160,$AB211-VLOOKUP($AE211,Relay_Req!$A$2:$I$16,9),""))</f>
        <v/>
      </c>
      <c r="AB211" s="283"/>
      <c r="AC211" s="283"/>
      <c r="AD211" s="159"/>
      <c r="AE211" s="134" t="e">
        <f>100+VLOOKUP($D211,Relay_Req!$N$2:$O$6,2)+VLOOKUP(GlobalParameters!$C$12,Relay_Req!$P$2:$Q$4,2)</f>
        <v>#N/A</v>
      </c>
    </row>
    <row r="212" spans="1:31" x14ac:dyDescent="0.25">
      <c r="A212" s="133"/>
      <c r="B212" s="283"/>
      <c r="C212" s="283"/>
      <c r="D212" s="284"/>
      <c r="E212" s="287"/>
      <c r="F212" s="166" t="str">
        <f t="shared" si="16"/>
        <v/>
      </c>
      <c r="G212" s="156" t="str">
        <f>IF($D212="","",VLOOKUP($AE212,Relay_Req!$A$2:$I$16,5))</f>
        <v/>
      </c>
      <c r="H212" s="287"/>
      <c r="I212" s="166" t="str">
        <f t="shared" si="17"/>
        <v/>
      </c>
      <c r="J212" s="156" t="str">
        <f>IF($D212="","",VLOOKUP($AE212,Relay_Req!$A$2:$I$16,6))</f>
        <v/>
      </c>
      <c r="K212" s="285"/>
      <c r="L212" s="155" t="str">
        <f t="shared" si="18"/>
        <v/>
      </c>
      <c r="M212" s="156" t="str">
        <f>IF($D212="","",VLOOKUP($AE212,Relay_Req!$A$2:$I$16,7))</f>
        <v/>
      </c>
      <c r="N212" s="285"/>
      <c r="O212" s="155" t="str">
        <f t="shared" si="19"/>
        <v/>
      </c>
      <c r="P212" s="156" t="str">
        <f>IF($D212="","",VLOOKUP($AE212,Relay_Req!$A$2:$I$16,8))</f>
        <v/>
      </c>
      <c r="Q212" s="157" t="str">
        <f t="shared" si="15"/>
        <v/>
      </c>
      <c r="R212" s="158" t="str">
        <f>IF(OR($D212="",GlobalParameters!$C$12=""),"",$AA212)</f>
        <v/>
      </c>
      <c r="S212" s="159"/>
      <c r="T212" s="283"/>
      <c r="U212" s="283"/>
      <c r="V212" s="283"/>
      <c r="W212" s="283"/>
      <c r="X212" s="283"/>
      <c r="Y212" s="283"/>
      <c r="Z212" s="283"/>
      <c r="AA212" s="160" t="str">
        <f>IF(OR($D212="",$AB212="",GlobalParameters!$C$12=""),"",IF($AE212&lt;160,$AB212-VLOOKUP($AE212,Relay_Req!$A$2:$I$16,9),""))</f>
        <v/>
      </c>
      <c r="AB212" s="283"/>
      <c r="AC212" s="283"/>
      <c r="AD212" s="159"/>
      <c r="AE212" s="134" t="e">
        <f>100+VLOOKUP($D212,Relay_Req!$N$2:$O$6,2)+VLOOKUP(GlobalParameters!$C$12,Relay_Req!$P$2:$Q$4,2)</f>
        <v>#N/A</v>
      </c>
    </row>
    <row r="213" spans="1:31" x14ac:dyDescent="0.25">
      <c r="A213" s="133"/>
      <c r="B213" s="283"/>
      <c r="C213" s="283"/>
      <c r="D213" s="284"/>
      <c r="E213" s="287"/>
      <c r="F213" s="166" t="str">
        <f t="shared" si="16"/>
        <v/>
      </c>
      <c r="G213" s="156" t="str">
        <f>IF($D213="","",VLOOKUP($AE213,Relay_Req!$A$2:$I$16,5))</f>
        <v/>
      </c>
      <c r="H213" s="287"/>
      <c r="I213" s="166" t="str">
        <f t="shared" si="17"/>
        <v/>
      </c>
      <c r="J213" s="156" t="str">
        <f>IF($D213="","",VLOOKUP($AE213,Relay_Req!$A$2:$I$16,6))</f>
        <v/>
      </c>
      <c r="K213" s="285"/>
      <c r="L213" s="155" t="str">
        <f t="shared" si="18"/>
        <v/>
      </c>
      <c r="M213" s="156" t="str">
        <f>IF($D213="","",VLOOKUP($AE213,Relay_Req!$A$2:$I$16,7))</f>
        <v/>
      </c>
      <c r="N213" s="285"/>
      <c r="O213" s="155" t="str">
        <f t="shared" si="19"/>
        <v/>
      </c>
      <c r="P213" s="156" t="str">
        <f>IF($D213="","",VLOOKUP($AE213,Relay_Req!$A$2:$I$16,8))</f>
        <v/>
      </c>
      <c r="Q213" s="157" t="str">
        <f t="shared" si="15"/>
        <v/>
      </c>
      <c r="R213" s="158" t="str">
        <f>IF(OR($D213="",GlobalParameters!$C$12=""),"",$AA213)</f>
        <v/>
      </c>
      <c r="S213" s="159"/>
      <c r="T213" s="283"/>
      <c r="U213" s="283"/>
      <c r="V213" s="283"/>
      <c r="W213" s="283"/>
      <c r="X213" s="283"/>
      <c r="Y213" s="283"/>
      <c r="Z213" s="283"/>
      <c r="AA213" s="160" t="str">
        <f>IF(OR($D213="",$AB213="",GlobalParameters!$C$12=""),"",IF($AE213&lt;160,$AB213-VLOOKUP($AE213,Relay_Req!$A$2:$I$16,9),""))</f>
        <v/>
      </c>
      <c r="AB213" s="283"/>
      <c r="AC213" s="283"/>
      <c r="AD213" s="159"/>
      <c r="AE213" s="134" t="e">
        <f>100+VLOOKUP($D213,Relay_Req!$N$2:$O$6,2)+VLOOKUP(GlobalParameters!$C$12,Relay_Req!$P$2:$Q$4,2)</f>
        <v>#N/A</v>
      </c>
    </row>
    <row r="214" spans="1:31" x14ac:dyDescent="0.25">
      <c r="A214" s="133"/>
      <c r="B214" s="283"/>
      <c r="C214" s="283"/>
      <c r="D214" s="284"/>
      <c r="E214" s="287"/>
      <c r="F214" s="166" t="str">
        <f t="shared" si="16"/>
        <v/>
      </c>
      <c r="G214" s="156" t="str">
        <f>IF($D214="","",VLOOKUP($AE214,Relay_Req!$A$2:$I$16,5))</f>
        <v/>
      </c>
      <c r="H214" s="287"/>
      <c r="I214" s="166" t="str">
        <f t="shared" si="17"/>
        <v/>
      </c>
      <c r="J214" s="156" t="str">
        <f>IF($D214="","",VLOOKUP($AE214,Relay_Req!$A$2:$I$16,6))</f>
        <v/>
      </c>
      <c r="K214" s="285"/>
      <c r="L214" s="155" t="str">
        <f t="shared" si="18"/>
        <v/>
      </c>
      <c r="M214" s="156" t="str">
        <f>IF($D214="","",VLOOKUP($AE214,Relay_Req!$A$2:$I$16,7))</f>
        <v/>
      </c>
      <c r="N214" s="285"/>
      <c r="O214" s="155" t="str">
        <f t="shared" si="19"/>
        <v/>
      </c>
      <c r="P214" s="156" t="str">
        <f>IF($D214="","",VLOOKUP($AE214,Relay_Req!$A$2:$I$16,8))</f>
        <v/>
      </c>
      <c r="Q214" s="157" t="str">
        <f t="shared" si="15"/>
        <v/>
      </c>
      <c r="R214" s="158" t="str">
        <f>IF(OR($D214="",GlobalParameters!$C$12=""),"",$AA214)</f>
        <v/>
      </c>
      <c r="S214" s="159"/>
      <c r="T214" s="283"/>
      <c r="U214" s="283"/>
      <c r="V214" s="283"/>
      <c r="W214" s="283"/>
      <c r="X214" s="283"/>
      <c r="Y214" s="283"/>
      <c r="Z214" s="283"/>
      <c r="AA214" s="160" t="str">
        <f>IF(OR($D214="",$AB214="",GlobalParameters!$C$12=""),"",IF($AE214&lt;160,$AB214-VLOOKUP($AE214,Relay_Req!$A$2:$I$16,9),""))</f>
        <v/>
      </c>
      <c r="AB214" s="283"/>
      <c r="AC214" s="283"/>
      <c r="AD214" s="159"/>
      <c r="AE214" s="134" t="e">
        <f>100+VLOOKUP($D214,Relay_Req!$N$2:$O$6,2)+VLOOKUP(GlobalParameters!$C$12,Relay_Req!$P$2:$Q$4,2)</f>
        <v>#N/A</v>
      </c>
    </row>
    <row r="215" spans="1:31" x14ac:dyDescent="0.25">
      <c r="A215" s="133"/>
      <c r="B215" s="283"/>
      <c r="C215" s="283"/>
      <c r="D215" s="284"/>
      <c r="E215" s="287"/>
      <c r="F215" s="166" t="str">
        <f t="shared" si="16"/>
        <v/>
      </c>
      <c r="G215" s="156" t="str">
        <f>IF($D215="","",VLOOKUP($AE215,Relay_Req!$A$2:$I$16,5))</f>
        <v/>
      </c>
      <c r="H215" s="287"/>
      <c r="I215" s="166" t="str">
        <f t="shared" si="17"/>
        <v/>
      </c>
      <c r="J215" s="156" t="str">
        <f>IF($D215="","",VLOOKUP($AE215,Relay_Req!$A$2:$I$16,6))</f>
        <v/>
      </c>
      <c r="K215" s="285"/>
      <c r="L215" s="155" t="str">
        <f t="shared" si="18"/>
        <v/>
      </c>
      <c r="M215" s="156" t="str">
        <f>IF($D215="","",VLOOKUP($AE215,Relay_Req!$A$2:$I$16,7))</f>
        <v/>
      </c>
      <c r="N215" s="285"/>
      <c r="O215" s="155" t="str">
        <f t="shared" si="19"/>
        <v/>
      </c>
      <c r="P215" s="156" t="str">
        <f>IF($D215="","",VLOOKUP($AE215,Relay_Req!$A$2:$I$16,8))</f>
        <v/>
      </c>
      <c r="Q215" s="157" t="str">
        <f t="shared" si="15"/>
        <v/>
      </c>
      <c r="R215" s="158" t="str">
        <f>IF(OR($D215="",GlobalParameters!$C$12=""),"",$AA215)</f>
        <v/>
      </c>
      <c r="S215" s="159"/>
      <c r="T215" s="283"/>
      <c r="U215" s="283"/>
      <c r="V215" s="283"/>
      <c r="W215" s="283"/>
      <c r="X215" s="283"/>
      <c r="Y215" s="283"/>
      <c r="Z215" s="283"/>
      <c r="AA215" s="160" t="str">
        <f>IF(OR($D215="",$AB215="",GlobalParameters!$C$12=""),"",IF($AE215&lt;160,$AB215-VLOOKUP($AE215,Relay_Req!$A$2:$I$16,9),""))</f>
        <v/>
      </c>
      <c r="AB215" s="283"/>
      <c r="AC215" s="283"/>
      <c r="AD215" s="159"/>
      <c r="AE215" s="134" t="e">
        <f>100+VLOOKUP($D215,Relay_Req!$N$2:$O$6,2)+VLOOKUP(GlobalParameters!$C$12,Relay_Req!$P$2:$Q$4,2)</f>
        <v>#N/A</v>
      </c>
    </row>
    <row r="216" spans="1:31" x14ac:dyDescent="0.25">
      <c r="A216" s="133"/>
      <c r="B216" s="283"/>
      <c r="C216" s="283"/>
      <c r="D216" s="284"/>
      <c r="E216" s="287"/>
      <c r="F216" s="166" t="str">
        <f t="shared" si="16"/>
        <v/>
      </c>
      <c r="G216" s="156" t="str">
        <f>IF($D216="","",VLOOKUP($AE216,Relay_Req!$A$2:$I$16,5))</f>
        <v/>
      </c>
      <c r="H216" s="287"/>
      <c r="I216" s="166" t="str">
        <f t="shared" si="17"/>
        <v/>
      </c>
      <c r="J216" s="156" t="str">
        <f>IF($D216="","",VLOOKUP($AE216,Relay_Req!$A$2:$I$16,6))</f>
        <v/>
      </c>
      <c r="K216" s="285"/>
      <c r="L216" s="155" t="str">
        <f t="shared" si="18"/>
        <v/>
      </c>
      <c r="M216" s="156" t="str">
        <f>IF($D216="","",VLOOKUP($AE216,Relay_Req!$A$2:$I$16,7))</f>
        <v/>
      </c>
      <c r="N216" s="285"/>
      <c r="O216" s="155" t="str">
        <f t="shared" si="19"/>
        <v/>
      </c>
      <c r="P216" s="156" t="str">
        <f>IF($D216="","",VLOOKUP($AE216,Relay_Req!$A$2:$I$16,8))</f>
        <v/>
      </c>
      <c r="Q216" s="157" t="str">
        <f t="shared" si="15"/>
        <v/>
      </c>
      <c r="R216" s="158" t="str">
        <f>IF(OR($D216="",GlobalParameters!$C$12=""),"",$AA216)</f>
        <v/>
      </c>
      <c r="S216" s="159"/>
      <c r="T216" s="283"/>
      <c r="U216" s="283"/>
      <c r="V216" s="283"/>
      <c r="W216" s="283"/>
      <c r="X216" s="283"/>
      <c r="Y216" s="283"/>
      <c r="Z216" s="283"/>
      <c r="AA216" s="160" t="str">
        <f>IF(OR($D216="",$AB216="",GlobalParameters!$C$12=""),"",IF($AE216&lt;160,$AB216-VLOOKUP($AE216,Relay_Req!$A$2:$I$16,9),""))</f>
        <v/>
      </c>
      <c r="AB216" s="283"/>
      <c r="AC216" s="283"/>
      <c r="AD216" s="159"/>
      <c r="AE216" s="134" t="e">
        <f>100+VLOOKUP($D216,Relay_Req!$N$2:$O$6,2)+VLOOKUP(GlobalParameters!$C$12,Relay_Req!$P$2:$Q$4,2)</f>
        <v>#N/A</v>
      </c>
    </row>
    <row r="217" spans="1:31" x14ac:dyDescent="0.25">
      <c r="A217" s="133"/>
      <c r="B217" s="283"/>
      <c r="C217" s="283"/>
      <c r="D217" s="284"/>
      <c r="E217" s="287"/>
      <c r="F217" s="166" t="str">
        <f t="shared" si="16"/>
        <v/>
      </c>
      <c r="G217" s="156" t="str">
        <f>IF($D217="","",VLOOKUP($AE217,Relay_Req!$A$2:$I$16,5))</f>
        <v/>
      </c>
      <c r="H217" s="287"/>
      <c r="I217" s="166" t="str">
        <f t="shared" si="17"/>
        <v/>
      </c>
      <c r="J217" s="156" t="str">
        <f>IF($D217="","",VLOOKUP($AE217,Relay_Req!$A$2:$I$16,6))</f>
        <v/>
      </c>
      <c r="K217" s="285"/>
      <c r="L217" s="155" t="str">
        <f t="shared" si="18"/>
        <v/>
      </c>
      <c r="M217" s="156" t="str">
        <f>IF($D217="","",VLOOKUP($AE217,Relay_Req!$A$2:$I$16,7))</f>
        <v/>
      </c>
      <c r="N217" s="285"/>
      <c r="O217" s="155" t="str">
        <f t="shared" si="19"/>
        <v/>
      </c>
      <c r="P217" s="156" t="str">
        <f>IF($D217="","",VLOOKUP($AE217,Relay_Req!$A$2:$I$16,8))</f>
        <v/>
      </c>
      <c r="Q217" s="157" t="str">
        <f t="shared" si="15"/>
        <v/>
      </c>
      <c r="R217" s="158" t="str">
        <f>IF(OR($D217="",GlobalParameters!$C$12=""),"",$AA217)</f>
        <v/>
      </c>
      <c r="S217" s="159"/>
      <c r="T217" s="283"/>
      <c r="U217" s="283"/>
      <c r="V217" s="283"/>
      <c r="W217" s="283"/>
      <c r="X217" s="283"/>
      <c r="Y217" s="283"/>
      <c r="Z217" s="283"/>
      <c r="AA217" s="160" t="str">
        <f>IF(OR($D217="",$AB217="",GlobalParameters!$C$12=""),"",IF($AE217&lt;160,$AB217-VLOOKUP($AE217,Relay_Req!$A$2:$I$16,9),""))</f>
        <v/>
      </c>
      <c r="AB217" s="283"/>
      <c r="AC217" s="283"/>
      <c r="AD217" s="159"/>
      <c r="AE217" s="134" t="e">
        <f>100+VLOOKUP($D217,Relay_Req!$N$2:$O$6,2)+VLOOKUP(GlobalParameters!$C$12,Relay_Req!$P$2:$Q$4,2)</f>
        <v>#N/A</v>
      </c>
    </row>
    <row r="218" spans="1:31" x14ac:dyDescent="0.25">
      <c r="A218" s="133"/>
      <c r="B218" s="283"/>
      <c r="C218" s="283"/>
      <c r="D218" s="284"/>
      <c r="E218" s="287"/>
      <c r="F218" s="166" t="str">
        <f t="shared" si="16"/>
        <v/>
      </c>
      <c r="G218" s="156" t="str">
        <f>IF($D218="","",VLOOKUP($AE218,Relay_Req!$A$2:$I$16,5))</f>
        <v/>
      </c>
      <c r="H218" s="287"/>
      <c r="I218" s="166" t="str">
        <f t="shared" si="17"/>
        <v/>
      </c>
      <c r="J218" s="156" t="str">
        <f>IF($D218="","",VLOOKUP($AE218,Relay_Req!$A$2:$I$16,6))</f>
        <v/>
      </c>
      <c r="K218" s="285"/>
      <c r="L218" s="155" t="str">
        <f t="shared" si="18"/>
        <v/>
      </c>
      <c r="M218" s="156" t="str">
        <f>IF($D218="","",VLOOKUP($AE218,Relay_Req!$A$2:$I$16,7))</f>
        <v/>
      </c>
      <c r="N218" s="285"/>
      <c r="O218" s="155" t="str">
        <f t="shared" si="19"/>
        <v/>
      </c>
      <c r="P218" s="156" t="str">
        <f>IF($D218="","",VLOOKUP($AE218,Relay_Req!$A$2:$I$16,8))</f>
        <v/>
      </c>
      <c r="Q218" s="157" t="str">
        <f t="shared" si="15"/>
        <v/>
      </c>
      <c r="R218" s="158" t="str">
        <f>IF(OR($D218="",GlobalParameters!$C$12=""),"",$AA218)</f>
        <v/>
      </c>
      <c r="S218" s="159"/>
      <c r="T218" s="283"/>
      <c r="U218" s="283"/>
      <c r="V218" s="283"/>
      <c r="W218" s="283"/>
      <c r="X218" s="283"/>
      <c r="Y218" s="283"/>
      <c r="Z218" s="283"/>
      <c r="AA218" s="160" t="str">
        <f>IF(OR($D218="",$AB218="",GlobalParameters!$C$12=""),"",IF($AE218&lt;160,$AB218-VLOOKUP($AE218,Relay_Req!$A$2:$I$16,9),""))</f>
        <v/>
      </c>
      <c r="AB218" s="283"/>
      <c r="AC218" s="283"/>
      <c r="AD218" s="159"/>
      <c r="AE218" s="134" t="e">
        <f>100+VLOOKUP($D218,Relay_Req!$N$2:$O$6,2)+VLOOKUP(GlobalParameters!$C$12,Relay_Req!$P$2:$Q$4,2)</f>
        <v>#N/A</v>
      </c>
    </row>
    <row r="219" spans="1:31" x14ac:dyDescent="0.25">
      <c r="A219" s="133"/>
      <c r="B219" s="283"/>
      <c r="C219" s="283"/>
      <c r="D219" s="284"/>
      <c r="E219" s="287"/>
      <c r="F219" s="166" t="str">
        <f t="shared" si="16"/>
        <v/>
      </c>
      <c r="G219" s="156" t="str">
        <f>IF($D219="","",VLOOKUP($AE219,Relay_Req!$A$2:$I$16,5))</f>
        <v/>
      </c>
      <c r="H219" s="287"/>
      <c r="I219" s="166" t="str">
        <f t="shared" si="17"/>
        <v/>
      </c>
      <c r="J219" s="156" t="str">
        <f>IF($D219="","",VLOOKUP($AE219,Relay_Req!$A$2:$I$16,6))</f>
        <v/>
      </c>
      <c r="K219" s="285"/>
      <c r="L219" s="155" t="str">
        <f t="shared" si="18"/>
        <v/>
      </c>
      <c r="M219" s="156" t="str">
        <f>IF($D219="","",VLOOKUP($AE219,Relay_Req!$A$2:$I$16,7))</f>
        <v/>
      </c>
      <c r="N219" s="285"/>
      <c r="O219" s="155" t="str">
        <f t="shared" si="19"/>
        <v/>
      </c>
      <c r="P219" s="156" t="str">
        <f>IF($D219="","",VLOOKUP($AE219,Relay_Req!$A$2:$I$16,8))</f>
        <v/>
      </c>
      <c r="Q219" s="157" t="str">
        <f t="shared" si="15"/>
        <v/>
      </c>
      <c r="R219" s="158" t="str">
        <f>IF(OR($D219="",GlobalParameters!$C$12=""),"",$AA219)</f>
        <v/>
      </c>
      <c r="S219" s="159"/>
      <c r="T219" s="283"/>
      <c r="U219" s="283"/>
      <c r="V219" s="283"/>
      <c r="W219" s="283"/>
      <c r="X219" s="283"/>
      <c r="Y219" s="283"/>
      <c r="Z219" s="283"/>
      <c r="AA219" s="160" t="str">
        <f>IF(OR($D219="",$AB219="",GlobalParameters!$C$12=""),"",IF($AE219&lt;160,$AB219-VLOOKUP($AE219,Relay_Req!$A$2:$I$16,9),""))</f>
        <v/>
      </c>
      <c r="AB219" s="283"/>
      <c r="AC219" s="283"/>
      <c r="AD219" s="159"/>
      <c r="AE219" s="134" t="e">
        <f>100+VLOOKUP($D219,Relay_Req!$N$2:$O$6,2)+VLOOKUP(GlobalParameters!$C$12,Relay_Req!$P$2:$Q$4,2)</f>
        <v>#N/A</v>
      </c>
    </row>
    <row r="220" spans="1:31" x14ac:dyDescent="0.25">
      <c r="A220" s="133"/>
      <c r="B220" s="283"/>
      <c r="C220" s="283"/>
      <c r="D220" s="284"/>
      <c r="E220" s="287"/>
      <c r="F220" s="166" t="str">
        <f t="shared" si="16"/>
        <v/>
      </c>
      <c r="G220" s="156" t="str">
        <f>IF($D220="","",VLOOKUP($AE220,Relay_Req!$A$2:$I$16,5))</f>
        <v/>
      </c>
      <c r="H220" s="287"/>
      <c r="I220" s="166" t="str">
        <f t="shared" si="17"/>
        <v/>
      </c>
      <c r="J220" s="156" t="str">
        <f>IF($D220="","",VLOOKUP($AE220,Relay_Req!$A$2:$I$16,6))</f>
        <v/>
      </c>
      <c r="K220" s="285"/>
      <c r="L220" s="155" t="str">
        <f t="shared" si="18"/>
        <v/>
      </c>
      <c r="M220" s="156" t="str">
        <f>IF($D220="","",VLOOKUP($AE220,Relay_Req!$A$2:$I$16,7))</f>
        <v/>
      </c>
      <c r="N220" s="285"/>
      <c r="O220" s="155" t="str">
        <f t="shared" si="19"/>
        <v/>
      </c>
      <c r="P220" s="156" t="str">
        <f>IF($D220="","",VLOOKUP($AE220,Relay_Req!$A$2:$I$16,8))</f>
        <v/>
      </c>
      <c r="Q220" s="157" t="str">
        <f t="shared" si="15"/>
        <v/>
      </c>
      <c r="R220" s="158" t="str">
        <f>IF(OR($D220="",GlobalParameters!$C$12=""),"",$AA220)</f>
        <v/>
      </c>
      <c r="S220" s="159"/>
      <c r="T220" s="283"/>
      <c r="U220" s="283"/>
      <c r="V220" s="283"/>
      <c r="W220" s="283"/>
      <c r="X220" s="283"/>
      <c r="Y220" s="283"/>
      <c r="Z220" s="283"/>
      <c r="AA220" s="160" t="str">
        <f>IF(OR($D220="",$AB220="",GlobalParameters!$C$12=""),"",IF($AE220&lt;160,$AB220-VLOOKUP($AE220,Relay_Req!$A$2:$I$16,9),""))</f>
        <v/>
      </c>
      <c r="AB220" s="283"/>
      <c r="AC220" s="283"/>
      <c r="AD220" s="159"/>
      <c r="AE220" s="134" t="e">
        <f>100+VLOOKUP($D220,Relay_Req!$N$2:$O$6,2)+VLOOKUP(GlobalParameters!$C$12,Relay_Req!$P$2:$Q$4,2)</f>
        <v>#N/A</v>
      </c>
    </row>
    <row r="221" spans="1:31" x14ac:dyDescent="0.25">
      <c r="A221" s="133"/>
      <c r="B221" s="283"/>
      <c r="C221" s="283"/>
      <c r="D221" s="284"/>
      <c r="E221" s="287"/>
      <c r="F221" s="166" t="str">
        <f t="shared" si="16"/>
        <v/>
      </c>
      <c r="G221" s="156" t="str">
        <f>IF($D221="","",VLOOKUP($AE221,Relay_Req!$A$2:$I$16,5))</f>
        <v/>
      </c>
      <c r="H221" s="287"/>
      <c r="I221" s="166" t="str">
        <f t="shared" si="17"/>
        <v/>
      </c>
      <c r="J221" s="156" t="str">
        <f>IF($D221="","",VLOOKUP($AE221,Relay_Req!$A$2:$I$16,6))</f>
        <v/>
      </c>
      <c r="K221" s="285"/>
      <c r="L221" s="155" t="str">
        <f t="shared" si="18"/>
        <v/>
      </c>
      <c r="M221" s="156" t="str">
        <f>IF($D221="","",VLOOKUP($AE221,Relay_Req!$A$2:$I$16,7))</f>
        <v/>
      </c>
      <c r="N221" s="285"/>
      <c r="O221" s="155" t="str">
        <f t="shared" si="19"/>
        <v/>
      </c>
      <c r="P221" s="156" t="str">
        <f>IF($D221="","",VLOOKUP($AE221,Relay_Req!$A$2:$I$16,8))</f>
        <v/>
      </c>
      <c r="Q221" s="157" t="str">
        <f t="shared" si="15"/>
        <v/>
      </c>
      <c r="R221" s="158" t="str">
        <f>IF(OR($D221="",GlobalParameters!$C$12=""),"",$AA221)</f>
        <v/>
      </c>
      <c r="S221" s="159"/>
      <c r="T221" s="283"/>
      <c r="U221" s="283"/>
      <c r="V221" s="283"/>
      <c r="W221" s="283"/>
      <c r="X221" s="283"/>
      <c r="Y221" s="283"/>
      <c r="Z221" s="283"/>
      <c r="AA221" s="160" t="str">
        <f>IF(OR($D221="",$AB221="",GlobalParameters!$C$12=""),"",IF($AE221&lt;160,$AB221-VLOOKUP($AE221,Relay_Req!$A$2:$I$16,9),""))</f>
        <v/>
      </c>
      <c r="AB221" s="283"/>
      <c r="AC221" s="283"/>
      <c r="AD221" s="159"/>
      <c r="AE221" s="134" t="e">
        <f>100+VLOOKUP($D221,Relay_Req!$N$2:$O$6,2)+VLOOKUP(GlobalParameters!$C$12,Relay_Req!$P$2:$Q$4,2)</f>
        <v>#N/A</v>
      </c>
    </row>
    <row r="222" spans="1:31" x14ac:dyDescent="0.25">
      <c r="A222" s="133"/>
      <c r="B222" s="283"/>
      <c r="C222" s="283"/>
      <c r="D222" s="284"/>
      <c r="E222" s="287"/>
      <c r="F222" s="166" t="str">
        <f t="shared" si="16"/>
        <v/>
      </c>
      <c r="G222" s="156" t="str">
        <f>IF($D222="","",VLOOKUP($AE222,Relay_Req!$A$2:$I$16,5))</f>
        <v/>
      </c>
      <c r="H222" s="287"/>
      <c r="I222" s="166" t="str">
        <f t="shared" si="17"/>
        <v/>
      </c>
      <c r="J222" s="156" t="str">
        <f>IF($D222="","",VLOOKUP($AE222,Relay_Req!$A$2:$I$16,6))</f>
        <v/>
      </c>
      <c r="K222" s="285"/>
      <c r="L222" s="155" t="str">
        <f t="shared" si="18"/>
        <v/>
      </c>
      <c r="M222" s="156" t="str">
        <f>IF($D222="","",VLOOKUP($AE222,Relay_Req!$A$2:$I$16,7))</f>
        <v/>
      </c>
      <c r="N222" s="285"/>
      <c r="O222" s="155" t="str">
        <f t="shared" si="19"/>
        <v/>
      </c>
      <c r="P222" s="156" t="str">
        <f>IF($D222="","",VLOOKUP($AE222,Relay_Req!$A$2:$I$16,8))</f>
        <v/>
      </c>
      <c r="Q222" s="157" t="str">
        <f t="shared" si="15"/>
        <v/>
      </c>
      <c r="R222" s="158" t="str">
        <f>IF(OR($D222="",GlobalParameters!$C$12=""),"",$AA222)</f>
        <v/>
      </c>
      <c r="S222" s="159"/>
      <c r="T222" s="283"/>
      <c r="U222" s="283"/>
      <c r="V222" s="283"/>
      <c r="W222" s="283"/>
      <c r="X222" s="283"/>
      <c r="Y222" s="283"/>
      <c r="Z222" s="283"/>
      <c r="AA222" s="160" t="str">
        <f>IF(OR($D222="",$AB222="",GlobalParameters!$C$12=""),"",IF($AE222&lt;160,$AB222-VLOOKUP($AE222,Relay_Req!$A$2:$I$16,9),""))</f>
        <v/>
      </c>
      <c r="AB222" s="283"/>
      <c r="AC222" s="283"/>
      <c r="AD222" s="159"/>
      <c r="AE222" s="134" t="e">
        <f>100+VLOOKUP($D222,Relay_Req!$N$2:$O$6,2)+VLOOKUP(GlobalParameters!$C$12,Relay_Req!$P$2:$Q$4,2)</f>
        <v>#N/A</v>
      </c>
    </row>
    <row r="223" spans="1:31" x14ac:dyDescent="0.25">
      <c r="A223" s="133"/>
      <c r="B223" s="283"/>
      <c r="C223" s="283"/>
      <c r="D223" s="284"/>
      <c r="E223" s="287"/>
      <c r="F223" s="166" t="str">
        <f t="shared" si="16"/>
        <v/>
      </c>
      <c r="G223" s="156" t="str">
        <f>IF($D223="","",VLOOKUP($AE223,Relay_Req!$A$2:$I$16,5))</f>
        <v/>
      </c>
      <c r="H223" s="287"/>
      <c r="I223" s="166" t="str">
        <f t="shared" si="17"/>
        <v/>
      </c>
      <c r="J223" s="156" t="str">
        <f>IF($D223="","",VLOOKUP($AE223,Relay_Req!$A$2:$I$16,6))</f>
        <v/>
      </c>
      <c r="K223" s="285"/>
      <c r="L223" s="155" t="str">
        <f t="shared" si="18"/>
        <v/>
      </c>
      <c r="M223" s="156" t="str">
        <f>IF($D223="","",VLOOKUP($AE223,Relay_Req!$A$2:$I$16,7))</f>
        <v/>
      </c>
      <c r="N223" s="285"/>
      <c r="O223" s="155" t="str">
        <f t="shared" si="19"/>
        <v/>
      </c>
      <c r="P223" s="156" t="str">
        <f>IF($D223="","",VLOOKUP($AE223,Relay_Req!$A$2:$I$16,8))</f>
        <v/>
      </c>
      <c r="Q223" s="157" t="str">
        <f t="shared" ref="Q223:Q286" si="20">IF($D223="","",$J$6+AC223)</f>
        <v/>
      </c>
      <c r="R223" s="158" t="str">
        <f>IF(OR($D223="",GlobalParameters!$C$12=""),"",$AA223)</f>
        <v/>
      </c>
      <c r="S223" s="159"/>
      <c r="T223" s="283"/>
      <c r="U223" s="283"/>
      <c r="V223" s="283"/>
      <c r="W223" s="283"/>
      <c r="X223" s="283"/>
      <c r="Y223" s="283"/>
      <c r="Z223" s="283"/>
      <c r="AA223" s="160" t="str">
        <f>IF(OR($D223="",$AB223="",GlobalParameters!$C$12=""),"",IF($AE223&lt;160,$AB223-VLOOKUP($AE223,Relay_Req!$A$2:$I$16,9),""))</f>
        <v/>
      </c>
      <c r="AB223" s="283"/>
      <c r="AC223" s="283"/>
      <c r="AD223" s="159"/>
      <c r="AE223" s="134" t="e">
        <f>100+VLOOKUP($D223,Relay_Req!$N$2:$O$6,2)+VLOOKUP(GlobalParameters!$C$12,Relay_Req!$P$2:$Q$4,2)</f>
        <v>#N/A</v>
      </c>
    </row>
    <row r="224" spans="1:31" x14ac:dyDescent="0.25">
      <c r="A224" s="133"/>
      <c r="B224" s="283"/>
      <c r="C224" s="283"/>
      <c r="D224" s="284"/>
      <c r="E224" s="287"/>
      <c r="F224" s="166" t="str">
        <f t="shared" si="16"/>
        <v/>
      </c>
      <c r="G224" s="156" t="str">
        <f>IF($D224="","",VLOOKUP($AE224,Relay_Req!$A$2:$I$16,5))</f>
        <v/>
      </c>
      <c r="H224" s="287"/>
      <c r="I224" s="166" t="str">
        <f t="shared" si="17"/>
        <v/>
      </c>
      <c r="J224" s="156" t="str">
        <f>IF($D224="","",VLOOKUP($AE224,Relay_Req!$A$2:$I$16,6))</f>
        <v/>
      </c>
      <c r="K224" s="285"/>
      <c r="L224" s="155" t="str">
        <f t="shared" si="18"/>
        <v/>
      </c>
      <c r="M224" s="156" t="str">
        <f>IF($D224="","",VLOOKUP($AE224,Relay_Req!$A$2:$I$16,7))</f>
        <v/>
      </c>
      <c r="N224" s="285"/>
      <c r="O224" s="155" t="str">
        <f t="shared" si="19"/>
        <v/>
      </c>
      <c r="P224" s="156" t="str">
        <f>IF($D224="","",VLOOKUP($AE224,Relay_Req!$A$2:$I$16,8))</f>
        <v/>
      </c>
      <c r="Q224" s="157" t="str">
        <f t="shared" si="20"/>
        <v/>
      </c>
      <c r="R224" s="158" t="str">
        <f>IF(OR($D224="",GlobalParameters!$C$12=""),"",$AA224)</f>
        <v/>
      </c>
      <c r="S224" s="159"/>
      <c r="T224" s="283"/>
      <c r="U224" s="283"/>
      <c r="V224" s="283"/>
      <c r="W224" s="283"/>
      <c r="X224" s="283"/>
      <c r="Y224" s="283"/>
      <c r="Z224" s="283"/>
      <c r="AA224" s="160" t="str">
        <f>IF(OR($D224="",$AB224="",GlobalParameters!$C$12=""),"",IF($AE224&lt;160,$AB224-VLOOKUP($AE224,Relay_Req!$A$2:$I$16,9),""))</f>
        <v/>
      </c>
      <c r="AB224" s="283"/>
      <c r="AC224" s="283"/>
      <c r="AD224" s="159"/>
      <c r="AE224" s="134" t="e">
        <f>100+VLOOKUP($D224,Relay_Req!$N$2:$O$6,2)+VLOOKUP(GlobalParameters!$C$12,Relay_Req!$P$2:$Q$4,2)</f>
        <v>#N/A</v>
      </c>
    </row>
    <row r="225" spans="1:31" x14ac:dyDescent="0.25">
      <c r="A225" s="133"/>
      <c r="B225" s="283"/>
      <c r="C225" s="283"/>
      <c r="D225" s="284"/>
      <c r="E225" s="287"/>
      <c r="F225" s="166" t="str">
        <f t="shared" si="16"/>
        <v/>
      </c>
      <c r="G225" s="156" t="str">
        <f>IF($D225="","",VLOOKUP($AE225,Relay_Req!$A$2:$I$16,5))</f>
        <v/>
      </c>
      <c r="H225" s="287"/>
      <c r="I225" s="166" t="str">
        <f t="shared" si="17"/>
        <v/>
      </c>
      <c r="J225" s="156" t="str">
        <f>IF($D225="","",VLOOKUP($AE225,Relay_Req!$A$2:$I$16,6))</f>
        <v/>
      </c>
      <c r="K225" s="285"/>
      <c r="L225" s="155" t="str">
        <f t="shared" si="18"/>
        <v/>
      </c>
      <c r="M225" s="156" t="str">
        <f>IF($D225="","",VLOOKUP($AE225,Relay_Req!$A$2:$I$16,7))</f>
        <v/>
      </c>
      <c r="N225" s="285"/>
      <c r="O225" s="155" t="str">
        <f t="shared" si="19"/>
        <v/>
      </c>
      <c r="P225" s="156" t="str">
        <f>IF($D225="","",VLOOKUP($AE225,Relay_Req!$A$2:$I$16,8))</f>
        <v/>
      </c>
      <c r="Q225" s="157" t="str">
        <f t="shared" si="20"/>
        <v/>
      </c>
      <c r="R225" s="158" t="str">
        <f>IF(OR($D225="",GlobalParameters!$C$12=""),"",$AA225)</f>
        <v/>
      </c>
      <c r="S225" s="159"/>
      <c r="T225" s="283"/>
      <c r="U225" s="283"/>
      <c r="V225" s="283"/>
      <c r="W225" s="283"/>
      <c r="X225" s="283"/>
      <c r="Y225" s="283"/>
      <c r="Z225" s="283"/>
      <c r="AA225" s="160" t="str">
        <f>IF(OR($D225="",$AB225="",GlobalParameters!$C$12=""),"",IF($AE225&lt;160,$AB225-VLOOKUP($AE225,Relay_Req!$A$2:$I$16,9),""))</f>
        <v/>
      </c>
      <c r="AB225" s="283"/>
      <c r="AC225" s="283"/>
      <c r="AD225" s="159"/>
      <c r="AE225" s="134" t="e">
        <f>100+VLOOKUP($D225,Relay_Req!$N$2:$O$6,2)+VLOOKUP(GlobalParameters!$C$12,Relay_Req!$P$2:$Q$4,2)</f>
        <v>#N/A</v>
      </c>
    </row>
    <row r="226" spans="1:31" x14ac:dyDescent="0.25">
      <c r="A226" s="133"/>
      <c r="B226" s="283"/>
      <c r="C226" s="283"/>
      <c r="D226" s="284"/>
      <c r="E226" s="287"/>
      <c r="F226" s="166" t="str">
        <f t="shared" si="16"/>
        <v/>
      </c>
      <c r="G226" s="156" t="str">
        <f>IF($D226="","",VLOOKUP($AE226,Relay_Req!$A$2:$I$16,5))</f>
        <v/>
      </c>
      <c r="H226" s="287"/>
      <c r="I226" s="166" t="str">
        <f t="shared" si="17"/>
        <v/>
      </c>
      <c r="J226" s="156" t="str">
        <f>IF($D226="","",VLOOKUP($AE226,Relay_Req!$A$2:$I$16,6))</f>
        <v/>
      </c>
      <c r="K226" s="285"/>
      <c r="L226" s="155" t="str">
        <f t="shared" si="18"/>
        <v/>
      </c>
      <c r="M226" s="156" t="str">
        <f>IF($D226="","",VLOOKUP($AE226,Relay_Req!$A$2:$I$16,7))</f>
        <v/>
      </c>
      <c r="N226" s="285"/>
      <c r="O226" s="155" t="str">
        <f t="shared" si="19"/>
        <v/>
      </c>
      <c r="P226" s="156" t="str">
        <f>IF($D226="","",VLOOKUP($AE226,Relay_Req!$A$2:$I$16,8))</f>
        <v/>
      </c>
      <c r="Q226" s="157" t="str">
        <f t="shared" si="20"/>
        <v/>
      </c>
      <c r="R226" s="158" t="str">
        <f>IF(OR($D226="",GlobalParameters!$C$12=""),"",$AA226)</f>
        <v/>
      </c>
      <c r="S226" s="159"/>
      <c r="T226" s="283"/>
      <c r="U226" s="283"/>
      <c r="V226" s="283"/>
      <c r="W226" s="283"/>
      <c r="X226" s="283"/>
      <c r="Y226" s="283"/>
      <c r="Z226" s="283"/>
      <c r="AA226" s="160" t="str">
        <f>IF(OR($D226="",$AB226="",GlobalParameters!$C$12=""),"",IF($AE226&lt;160,$AB226-VLOOKUP($AE226,Relay_Req!$A$2:$I$16,9),""))</f>
        <v/>
      </c>
      <c r="AB226" s="283"/>
      <c r="AC226" s="283"/>
      <c r="AD226" s="159"/>
      <c r="AE226" s="134" t="e">
        <f>100+VLOOKUP($D226,Relay_Req!$N$2:$O$6,2)+VLOOKUP(GlobalParameters!$C$12,Relay_Req!$P$2:$Q$4,2)</f>
        <v>#N/A</v>
      </c>
    </row>
    <row r="227" spans="1:31" x14ac:dyDescent="0.25">
      <c r="A227" s="133"/>
      <c r="B227" s="283"/>
      <c r="C227" s="283"/>
      <c r="D227" s="284"/>
      <c r="E227" s="287"/>
      <c r="F227" s="166" t="str">
        <f t="shared" si="16"/>
        <v/>
      </c>
      <c r="G227" s="156" t="str">
        <f>IF($D227="","",VLOOKUP($AE227,Relay_Req!$A$2:$I$16,5))</f>
        <v/>
      </c>
      <c r="H227" s="287"/>
      <c r="I227" s="166" t="str">
        <f t="shared" si="17"/>
        <v/>
      </c>
      <c r="J227" s="156" t="str">
        <f>IF($D227="","",VLOOKUP($AE227,Relay_Req!$A$2:$I$16,6))</f>
        <v/>
      </c>
      <c r="K227" s="285"/>
      <c r="L227" s="155" t="str">
        <f t="shared" si="18"/>
        <v/>
      </c>
      <c r="M227" s="156" t="str">
        <f>IF($D227="","",VLOOKUP($AE227,Relay_Req!$A$2:$I$16,7))</f>
        <v/>
      </c>
      <c r="N227" s="285"/>
      <c r="O227" s="155" t="str">
        <f t="shared" si="19"/>
        <v/>
      </c>
      <c r="P227" s="156" t="str">
        <f>IF($D227="","",VLOOKUP($AE227,Relay_Req!$A$2:$I$16,8))</f>
        <v/>
      </c>
      <c r="Q227" s="157" t="str">
        <f t="shared" si="20"/>
        <v/>
      </c>
      <c r="R227" s="158" t="str">
        <f>IF(OR($D227="",GlobalParameters!$C$12=""),"",$AA227)</f>
        <v/>
      </c>
      <c r="S227" s="159"/>
      <c r="T227" s="283"/>
      <c r="U227" s="283"/>
      <c r="V227" s="283"/>
      <c r="W227" s="283"/>
      <c r="X227" s="283"/>
      <c r="Y227" s="283"/>
      <c r="Z227" s="283"/>
      <c r="AA227" s="160" t="str">
        <f>IF(OR($D227="",$AB227="",GlobalParameters!$C$12=""),"",IF($AE227&lt;160,$AB227-VLOOKUP($AE227,Relay_Req!$A$2:$I$16,9),""))</f>
        <v/>
      </c>
      <c r="AB227" s="283"/>
      <c r="AC227" s="283"/>
      <c r="AD227" s="159"/>
      <c r="AE227" s="134" t="e">
        <f>100+VLOOKUP($D227,Relay_Req!$N$2:$O$6,2)+VLOOKUP(GlobalParameters!$C$12,Relay_Req!$P$2:$Q$4,2)</f>
        <v>#N/A</v>
      </c>
    </row>
    <row r="228" spans="1:31" x14ac:dyDescent="0.25">
      <c r="A228" s="133"/>
      <c r="B228" s="283"/>
      <c r="C228" s="283"/>
      <c r="D228" s="284"/>
      <c r="E228" s="287"/>
      <c r="F228" s="166" t="str">
        <f t="shared" si="16"/>
        <v/>
      </c>
      <c r="G228" s="156" t="str">
        <f>IF($D228="","",VLOOKUP($AE228,Relay_Req!$A$2:$I$16,5))</f>
        <v/>
      </c>
      <c r="H228" s="287"/>
      <c r="I228" s="166" t="str">
        <f t="shared" si="17"/>
        <v/>
      </c>
      <c r="J228" s="156" t="str">
        <f>IF($D228="","",VLOOKUP($AE228,Relay_Req!$A$2:$I$16,6))</f>
        <v/>
      </c>
      <c r="K228" s="285"/>
      <c r="L228" s="155" t="str">
        <f t="shared" si="18"/>
        <v/>
      </c>
      <c r="M228" s="156" t="str">
        <f>IF($D228="","",VLOOKUP($AE228,Relay_Req!$A$2:$I$16,7))</f>
        <v/>
      </c>
      <c r="N228" s="285"/>
      <c r="O228" s="155" t="str">
        <f t="shared" si="19"/>
        <v/>
      </c>
      <c r="P228" s="156" t="str">
        <f>IF($D228="","",VLOOKUP($AE228,Relay_Req!$A$2:$I$16,8))</f>
        <v/>
      </c>
      <c r="Q228" s="157" t="str">
        <f t="shared" si="20"/>
        <v/>
      </c>
      <c r="R228" s="158" t="str">
        <f>IF(OR($D228="",GlobalParameters!$C$12=""),"",$AA228)</f>
        <v/>
      </c>
      <c r="S228" s="159"/>
      <c r="T228" s="283"/>
      <c r="U228" s="283"/>
      <c r="V228" s="283"/>
      <c r="W228" s="283"/>
      <c r="X228" s="283"/>
      <c r="Y228" s="283"/>
      <c r="Z228" s="283"/>
      <c r="AA228" s="160" t="str">
        <f>IF(OR($D228="",$AB228="",GlobalParameters!$C$12=""),"",IF($AE228&lt;160,$AB228-VLOOKUP($AE228,Relay_Req!$A$2:$I$16,9),""))</f>
        <v/>
      </c>
      <c r="AB228" s="283"/>
      <c r="AC228" s="283"/>
      <c r="AD228" s="159"/>
      <c r="AE228" s="134" t="e">
        <f>100+VLOOKUP($D228,Relay_Req!$N$2:$O$6,2)+VLOOKUP(GlobalParameters!$C$12,Relay_Req!$P$2:$Q$4,2)</f>
        <v>#N/A</v>
      </c>
    </row>
    <row r="229" spans="1:31" x14ac:dyDescent="0.25">
      <c r="A229" s="133"/>
      <c r="B229" s="283"/>
      <c r="C229" s="283"/>
      <c r="D229" s="284"/>
      <c r="E229" s="287"/>
      <c r="F229" s="166" t="str">
        <f t="shared" si="16"/>
        <v/>
      </c>
      <c r="G229" s="156" t="str">
        <f>IF($D229="","",VLOOKUP($AE229,Relay_Req!$A$2:$I$16,5))</f>
        <v/>
      </c>
      <c r="H229" s="287"/>
      <c r="I229" s="166" t="str">
        <f t="shared" si="17"/>
        <v/>
      </c>
      <c r="J229" s="156" t="str">
        <f>IF($D229="","",VLOOKUP($AE229,Relay_Req!$A$2:$I$16,6))</f>
        <v/>
      </c>
      <c r="K229" s="285"/>
      <c r="L229" s="155" t="str">
        <f t="shared" si="18"/>
        <v/>
      </c>
      <c r="M229" s="156" t="str">
        <f>IF($D229="","",VLOOKUP($AE229,Relay_Req!$A$2:$I$16,7))</f>
        <v/>
      </c>
      <c r="N229" s="285"/>
      <c r="O229" s="155" t="str">
        <f t="shared" si="19"/>
        <v/>
      </c>
      <c r="P229" s="156" t="str">
        <f>IF($D229="","",VLOOKUP($AE229,Relay_Req!$A$2:$I$16,8))</f>
        <v/>
      </c>
      <c r="Q229" s="157" t="str">
        <f t="shared" si="20"/>
        <v/>
      </c>
      <c r="R229" s="158" t="str">
        <f>IF(OR($D229="",GlobalParameters!$C$12=""),"",$AA229)</f>
        <v/>
      </c>
      <c r="S229" s="159"/>
      <c r="T229" s="283"/>
      <c r="U229" s="283"/>
      <c r="V229" s="283"/>
      <c r="W229" s="283"/>
      <c r="X229" s="283"/>
      <c r="Y229" s="283"/>
      <c r="Z229" s="283"/>
      <c r="AA229" s="160" t="str">
        <f>IF(OR($D229="",$AB229="",GlobalParameters!$C$12=""),"",IF($AE229&lt;160,$AB229-VLOOKUP($AE229,Relay_Req!$A$2:$I$16,9),""))</f>
        <v/>
      </c>
      <c r="AB229" s="283"/>
      <c r="AC229" s="283"/>
      <c r="AD229" s="159"/>
      <c r="AE229" s="134" t="e">
        <f>100+VLOOKUP($D229,Relay_Req!$N$2:$O$6,2)+VLOOKUP(GlobalParameters!$C$12,Relay_Req!$P$2:$Q$4,2)</f>
        <v>#N/A</v>
      </c>
    </row>
    <row r="230" spans="1:31" x14ac:dyDescent="0.25">
      <c r="A230" s="133"/>
      <c r="B230" s="283"/>
      <c r="C230" s="283"/>
      <c r="D230" s="284"/>
      <c r="E230" s="287"/>
      <c r="F230" s="166" t="str">
        <f t="shared" si="16"/>
        <v/>
      </c>
      <c r="G230" s="156" t="str">
        <f>IF($D230="","",VLOOKUP($AE230,Relay_Req!$A$2:$I$16,5))</f>
        <v/>
      </c>
      <c r="H230" s="287"/>
      <c r="I230" s="166" t="str">
        <f t="shared" si="17"/>
        <v/>
      </c>
      <c r="J230" s="156" t="str">
        <f>IF($D230="","",VLOOKUP($AE230,Relay_Req!$A$2:$I$16,6))</f>
        <v/>
      </c>
      <c r="K230" s="285"/>
      <c r="L230" s="155" t="str">
        <f t="shared" si="18"/>
        <v/>
      </c>
      <c r="M230" s="156" t="str">
        <f>IF($D230="","",VLOOKUP($AE230,Relay_Req!$A$2:$I$16,7))</f>
        <v/>
      </c>
      <c r="N230" s="285"/>
      <c r="O230" s="155" t="str">
        <f t="shared" si="19"/>
        <v/>
      </c>
      <c r="P230" s="156" t="str">
        <f>IF($D230="","",VLOOKUP($AE230,Relay_Req!$A$2:$I$16,8))</f>
        <v/>
      </c>
      <c r="Q230" s="157" t="str">
        <f t="shared" si="20"/>
        <v/>
      </c>
      <c r="R230" s="158" t="str">
        <f>IF(OR($D230="",GlobalParameters!$C$12=""),"",$AA230)</f>
        <v/>
      </c>
      <c r="S230" s="159"/>
      <c r="T230" s="283"/>
      <c r="U230" s="283"/>
      <c r="V230" s="283"/>
      <c r="W230" s="283"/>
      <c r="X230" s="283"/>
      <c r="Y230" s="283"/>
      <c r="Z230" s="283"/>
      <c r="AA230" s="160" t="str">
        <f>IF(OR($D230="",$AB230="",GlobalParameters!$C$12=""),"",IF($AE230&lt;160,$AB230-VLOOKUP($AE230,Relay_Req!$A$2:$I$16,9),""))</f>
        <v/>
      </c>
      <c r="AB230" s="283"/>
      <c r="AC230" s="283"/>
      <c r="AD230" s="159"/>
      <c r="AE230" s="134" t="e">
        <f>100+VLOOKUP($D230,Relay_Req!$N$2:$O$6,2)+VLOOKUP(GlobalParameters!$C$12,Relay_Req!$P$2:$Q$4,2)</f>
        <v>#N/A</v>
      </c>
    </row>
    <row r="231" spans="1:31" x14ac:dyDescent="0.25">
      <c r="A231" s="133"/>
      <c r="B231" s="283"/>
      <c r="C231" s="283"/>
      <c r="D231" s="284"/>
      <c r="E231" s="287"/>
      <c r="F231" s="166" t="str">
        <f t="shared" si="16"/>
        <v/>
      </c>
      <c r="G231" s="156" t="str">
        <f>IF($D231="","",VLOOKUP($AE231,Relay_Req!$A$2:$I$16,5))</f>
        <v/>
      </c>
      <c r="H231" s="287"/>
      <c r="I231" s="166" t="str">
        <f t="shared" si="17"/>
        <v/>
      </c>
      <c r="J231" s="156" t="str">
        <f>IF($D231="","",VLOOKUP($AE231,Relay_Req!$A$2:$I$16,6))</f>
        <v/>
      </c>
      <c r="K231" s="285"/>
      <c r="L231" s="155" t="str">
        <f t="shared" si="18"/>
        <v/>
      </c>
      <c r="M231" s="156" t="str">
        <f>IF($D231="","",VLOOKUP($AE231,Relay_Req!$A$2:$I$16,7))</f>
        <v/>
      </c>
      <c r="N231" s="285"/>
      <c r="O231" s="155" t="str">
        <f t="shared" si="19"/>
        <v/>
      </c>
      <c r="P231" s="156" t="str">
        <f>IF($D231="","",VLOOKUP($AE231,Relay_Req!$A$2:$I$16,8))</f>
        <v/>
      </c>
      <c r="Q231" s="157" t="str">
        <f t="shared" si="20"/>
        <v/>
      </c>
      <c r="R231" s="158" t="str">
        <f>IF(OR($D231="",GlobalParameters!$C$12=""),"",$AA231)</f>
        <v/>
      </c>
      <c r="S231" s="159"/>
      <c r="T231" s="283"/>
      <c r="U231" s="283"/>
      <c r="V231" s="283"/>
      <c r="W231" s="283"/>
      <c r="X231" s="283"/>
      <c r="Y231" s="283"/>
      <c r="Z231" s="283"/>
      <c r="AA231" s="160" t="str">
        <f>IF(OR($D231="",$AB231="",GlobalParameters!$C$12=""),"",IF($AE231&lt;160,$AB231-VLOOKUP($AE231,Relay_Req!$A$2:$I$16,9),""))</f>
        <v/>
      </c>
      <c r="AB231" s="283"/>
      <c r="AC231" s="283"/>
      <c r="AD231" s="159"/>
      <c r="AE231" s="134" t="e">
        <f>100+VLOOKUP($D231,Relay_Req!$N$2:$O$6,2)+VLOOKUP(GlobalParameters!$C$12,Relay_Req!$P$2:$Q$4,2)</f>
        <v>#N/A</v>
      </c>
    </row>
    <row r="232" spans="1:31" x14ac:dyDescent="0.25">
      <c r="A232" s="133"/>
      <c r="B232" s="283"/>
      <c r="C232" s="283"/>
      <c r="D232" s="284"/>
      <c r="E232" s="287"/>
      <c r="F232" s="166" t="str">
        <f t="shared" si="16"/>
        <v/>
      </c>
      <c r="G232" s="156" t="str">
        <f>IF($D232="","",VLOOKUP($AE232,Relay_Req!$A$2:$I$16,5))</f>
        <v/>
      </c>
      <c r="H232" s="287"/>
      <c r="I232" s="166" t="str">
        <f t="shared" si="17"/>
        <v/>
      </c>
      <c r="J232" s="156" t="str">
        <f>IF($D232="","",VLOOKUP($AE232,Relay_Req!$A$2:$I$16,6))</f>
        <v/>
      </c>
      <c r="K232" s="285"/>
      <c r="L232" s="155" t="str">
        <f t="shared" si="18"/>
        <v/>
      </c>
      <c r="M232" s="156" t="str">
        <f>IF($D232="","",VLOOKUP($AE232,Relay_Req!$A$2:$I$16,7))</f>
        <v/>
      </c>
      <c r="N232" s="285"/>
      <c r="O232" s="155" t="str">
        <f t="shared" si="19"/>
        <v/>
      </c>
      <c r="P232" s="156" t="str">
        <f>IF($D232="","",VLOOKUP($AE232,Relay_Req!$A$2:$I$16,8))</f>
        <v/>
      </c>
      <c r="Q232" s="157" t="str">
        <f t="shared" si="20"/>
        <v/>
      </c>
      <c r="R232" s="158" t="str">
        <f>IF(OR($D232="",GlobalParameters!$C$12=""),"",$AA232)</f>
        <v/>
      </c>
      <c r="S232" s="159"/>
      <c r="T232" s="283"/>
      <c r="U232" s="283"/>
      <c r="V232" s="283"/>
      <c r="W232" s="283"/>
      <c r="X232" s="283"/>
      <c r="Y232" s="283"/>
      <c r="Z232" s="283"/>
      <c r="AA232" s="160" t="str">
        <f>IF(OR($D232="",$AB232="",GlobalParameters!$C$12=""),"",IF($AE232&lt;160,$AB232-VLOOKUP($AE232,Relay_Req!$A$2:$I$16,9),""))</f>
        <v/>
      </c>
      <c r="AB232" s="283"/>
      <c r="AC232" s="283"/>
      <c r="AD232" s="159"/>
      <c r="AE232" s="134" t="e">
        <f>100+VLOOKUP($D232,Relay_Req!$N$2:$O$6,2)+VLOOKUP(GlobalParameters!$C$12,Relay_Req!$P$2:$Q$4,2)</f>
        <v>#N/A</v>
      </c>
    </row>
    <row r="233" spans="1:31" x14ac:dyDescent="0.25">
      <c r="A233" s="133"/>
      <c r="B233" s="283"/>
      <c r="C233" s="283"/>
      <c r="D233" s="284"/>
      <c r="E233" s="287"/>
      <c r="F233" s="166" t="str">
        <f t="shared" si="16"/>
        <v/>
      </c>
      <c r="G233" s="156" t="str">
        <f>IF($D233="","",VLOOKUP($AE233,Relay_Req!$A$2:$I$16,5))</f>
        <v/>
      </c>
      <c r="H233" s="287"/>
      <c r="I233" s="166" t="str">
        <f t="shared" si="17"/>
        <v/>
      </c>
      <c r="J233" s="156" t="str">
        <f>IF($D233="","",VLOOKUP($AE233,Relay_Req!$A$2:$I$16,6))</f>
        <v/>
      </c>
      <c r="K233" s="285"/>
      <c r="L233" s="155" t="str">
        <f t="shared" si="18"/>
        <v/>
      </c>
      <c r="M233" s="156" t="str">
        <f>IF($D233="","",VLOOKUP($AE233,Relay_Req!$A$2:$I$16,7))</f>
        <v/>
      </c>
      <c r="N233" s="285"/>
      <c r="O233" s="155" t="str">
        <f t="shared" si="19"/>
        <v/>
      </c>
      <c r="P233" s="156" t="str">
        <f>IF($D233="","",VLOOKUP($AE233,Relay_Req!$A$2:$I$16,8))</f>
        <v/>
      </c>
      <c r="Q233" s="157" t="str">
        <f t="shared" si="20"/>
        <v/>
      </c>
      <c r="R233" s="158" t="str">
        <f>IF(OR($D233="",GlobalParameters!$C$12=""),"",$AA233)</f>
        <v/>
      </c>
      <c r="S233" s="159"/>
      <c r="T233" s="283"/>
      <c r="U233" s="283"/>
      <c r="V233" s="283"/>
      <c r="W233" s="283"/>
      <c r="X233" s="283"/>
      <c r="Y233" s="283"/>
      <c r="Z233" s="283"/>
      <c r="AA233" s="160" t="str">
        <f>IF(OR($D233="",$AB233="",GlobalParameters!$C$12=""),"",IF($AE233&lt;160,$AB233-VLOOKUP($AE233,Relay_Req!$A$2:$I$16,9),""))</f>
        <v/>
      </c>
      <c r="AB233" s="283"/>
      <c r="AC233" s="283"/>
      <c r="AD233" s="159"/>
      <c r="AE233" s="134" t="e">
        <f>100+VLOOKUP($D233,Relay_Req!$N$2:$O$6,2)+VLOOKUP(GlobalParameters!$C$12,Relay_Req!$P$2:$Q$4,2)</f>
        <v>#N/A</v>
      </c>
    </row>
    <row r="234" spans="1:31" x14ac:dyDescent="0.25">
      <c r="A234" s="133"/>
      <c r="B234" s="283"/>
      <c r="C234" s="283"/>
      <c r="D234" s="284"/>
      <c r="E234" s="287"/>
      <c r="F234" s="166" t="str">
        <f t="shared" si="16"/>
        <v/>
      </c>
      <c r="G234" s="156" t="str">
        <f>IF($D234="","",VLOOKUP($AE234,Relay_Req!$A$2:$I$16,5))</f>
        <v/>
      </c>
      <c r="H234" s="287"/>
      <c r="I234" s="166" t="str">
        <f t="shared" si="17"/>
        <v/>
      </c>
      <c r="J234" s="156" t="str">
        <f>IF($D234="","",VLOOKUP($AE234,Relay_Req!$A$2:$I$16,6))</f>
        <v/>
      </c>
      <c r="K234" s="285"/>
      <c r="L234" s="155" t="str">
        <f t="shared" si="18"/>
        <v/>
      </c>
      <c r="M234" s="156" t="str">
        <f>IF($D234="","",VLOOKUP($AE234,Relay_Req!$A$2:$I$16,7))</f>
        <v/>
      </c>
      <c r="N234" s="285"/>
      <c r="O234" s="155" t="str">
        <f t="shared" si="19"/>
        <v/>
      </c>
      <c r="P234" s="156" t="str">
        <f>IF($D234="","",VLOOKUP($AE234,Relay_Req!$A$2:$I$16,8))</f>
        <v/>
      </c>
      <c r="Q234" s="157" t="str">
        <f t="shared" si="20"/>
        <v/>
      </c>
      <c r="R234" s="158" t="str">
        <f>IF(OR($D234="",GlobalParameters!$C$12=""),"",$AA234)</f>
        <v/>
      </c>
      <c r="S234" s="159"/>
      <c r="T234" s="283"/>
      <c r="U234" s="283"/>
      <c r="V234" s="283"/>
      <c r="W234" s="283"/>
      <c r="X234" s="283"/>
      <c r="Y234" s="283"/>
      <c r="Z234" s="283"/>
      <c r="AA234" s="160" t="str">
        <f>IF(OR($D234="",$AB234="",GlobalParameters!$C$12=""),"",IF($AE234&lt;160,$AB234-VLOOKUP($AE234,Relay_Req!$A$2:$I$16,9),""))</f>
        <v/>
      </c>
      <c r="AB234" s="283"/>
      <c r="AC234" s="283"/>
      <c r="AD234" s="159"/>
      <c r="AE234" s="134" t="e">
        <f>100+VLOOKUP($D234,Relay_Req!$N$2:$O$6,2)+VLOOKUP(GlobalParameters!$C$12,Relay_Req!$P$2:$Q$4,2)</f>
        <v>#N/A</v>
      </c>
    </row>
    <row r="235" spans="1:31" x14ac:dyDescent="0.25">
      <c r="A235" s="133"/>
      <c r="B235" s="283"/>
      <c r="C235" s="283"/>
      <c r="D235" s="284"/>
      <c r="E235" s="287"/>
      <c r="F235" s="166" t="str">
        <f t="shared" si="16"/>
        <v/>
      </c>
      <c r="G235" s="156" t="str">
        <f>IF($D235="","",VLOOKUP($AE235,Relay_Req!$A$2:$I$16,5))</f>
        <v/>
      </c>
      <c r="H235" s="287"/>
      <c r="I235" s="166" t="str">
        <f t="shared" si="17"/>
        <v/>
      </c>
      <c r="J235" s="156" t="str">
        <f>IF($D235="","",VLOOKUP($AE235,Relay_Req!$A$2:$I$16,6))</f>
        <v/>
      </c>
      <c r="K235" s="285"/>
      <c r="L235" s="155" t="str">
        <f t="shared" si="18"/>
        <v/>
      </c>
      <c r="M235" s="156" t="str">
        <f>IF($D235="","",VLOOKUP($AE235,Relay_Req!$A$2:$I$16,7))</f>
        <v/>
      </c>
      <c r="N235" s="285"/>
      <c r="O235" s="155" t="str">
        <f t="shared" si="19"/>
        <v/>
      </c>
      <c r="P235" s="156" t="str">
        <f>IF($D235="","",VLOOKUP($AE235,Relay_Req!$A$2:$I$16,8))</f>
        <v/>
      </c>
      <c r="Q235" s="157" t="str">
        <f t="shared" si="20"/>
        <v/>
      </c>
      <c r="R235" s="158" t="str">
        <f>IF(OR($D235="",GlobalParameters!$C$12=""),"",$AA235)</f>
        <v/>
      </c>
      <c r="S235" s="159"/>
      <c r="T235" s="283"/>
      <c r="U235" s="283"/>
      <c r="V235" s="283"/>
      <c r="W235" s="283"/>
      <c r="X235" s="283"/>
      <c r="Y235" s="283"/>
      <c r="Z235" s="283"/>
      <c r="AA235" s="160" t="str">
        <f>IF(OR($D235="",$AB235="",GlobalParameters!$C$12=""),"",IF($AE235&lt;160,$AB235-VLOOKUP($AE235,Relay_Req!$A$2:$I$16,9),""))</f>
        <v/>
      </c>
      <c r="AB235" s="283"/>
      <c r="AC235" s="283"/>
      <c r="AD235" s="159"/>
      <c r="AE235" s="134" t="e">
        <f>100+VLOOKUP($D235,Relay_Req!$N$2:$O$6,2)+VLOOKUP(GlobalParameters!$C$12,Relay_Req!$P$2:$Q$4,2)</f>
        <v>#N/A</v>
      </c>
    </row>
    <row r="236" spans="1:31" x14ac:dyDescent="0.25">
      <c r="A236" s="133"/>
      <c r="B236" s="283"/>
      <c r="C236" s="283"/>
      <c r="D236" s="284"/>
      <c r="E236" s="287"/>
      <c r="F236" s="166" t="str">
        <f t="shared" si="16"/>
        <v/>
      </c>
      <c r="G236" s="156" t="str">
        <f>IF($D236="","",VLOOKUP($AE236,Relay_Req!$A$2:$I$16,5))</f>
        <v/>
      </c>
      <c r="H236" s="287"/>
      <c r="I236" s="166" t="str">
        <f t="shared" si="17"/>
        <v/>
      </c>
      <c r="J236" s="156" t="str">
        <f>IF($D236="","",VLOOKUP($AE236,Relay_Req!$A$2:$I$16,6))</f>
        <v/>
      </c>
      <c r="K236" s="285"/>
      <c r="L236" s="155" t="str">
        <f t="shared" si="18"/>
        <v/>
      </c>
      <c r="M236" s="156" t="str">
        <f>IF($D236="","",VLOOKUP($AE236,Relay_Req!$A$2:$I$16,7))</f>
        <v/>
      </c>
      <c r="N236" s="285"/>
      <c r="O236" s="155" t="str">
        <f t="shared" si="19"/>
        <v/>
      </c>
      <c r="P236" s="156" t="str">
        <f>IF($D236="","",VLOOKUP($AE236,Relay_Req!$A$2:$I$16,8))</f>
        <v/>
      </c>
      <c r="Q236" s="157" t="str">
        <f t="shared" si="20"/>
        <v/>
      </c>
      <c r="R236" s="158" t="str">
        <f>IF(OR($D236="",GlobalParameters!$C$12=""),"",$AA236)</f>
        <v/>
      </c>
      <c r="S236" s="159"/>
      <c r="T236" s="283"/>
      <c r="U236" s="283"/>
      <c r="V236" s="283"/>
      <c r="W236" s="283"/>
      <c r="X236" s="283"/>
      <c r="Y236" s="283"/>
      <c r="Z236" s="283"/>
      <c r="AA236" s="160" t="str">
        <f>IF(OR($D236="",$AB236="",GlobalParameters!$C$12=""),"",IF($AE236&lt;160,$AB236-VLOOKUP($AE236,Relay_Req!$A$2:$I$16,9),""))</f>
        <v/>
      </c>
      <c r="AB236" s="283"/>
      <c r="AC236" s="283"/>
      <c r="AD236" s="159"/>
      <c r="AE236" s="134" t="e">
        <f>100+VLOOKUP($D236,Relay_Req!$N$2:$O$6,2)+VLOOKUP(GlobalParameters!$C$12,Relay_Req!$P$2:$Q$4,2)</f>
        <v>#N/A</v>
      </c>
    </row>
    <row r="237" spans="1:31" x14ac:dyDescent="0.25">
      <c r="A237" s="133"/>
      <c r="B237" s="283"/>
      <c r="C237" s="283"/>
      <c r="D237" s="284"/>
      <c r="E237" s="287"/>
      <c r="F237" s="166" t="str">
        <f t="shared" si="16"/>
        <v/>
      </c>
      <c r="G237" s="156" t="str">
        <f>IF($D237="","",VLOOKUP($AE237,Relay_Req!$A$2:$I$16,5))</f>
        <v/>
      </c>
      <c r="H237" s="287"/>
      <c r="I237" s="166" t="str">
        <f t="shared" si="17"/>
        <v/>
      </c>
      <c r="J237" s="156" t="str">
        <f>IF($D237="","",VLOOKUP($AE237,Relay_Req!$A$2:$I$16,6))</f>
        <v/>
      </c>
      <c r="K237" s="285"/>
      <c r="L237" s="155" t="str">
        <f t="shared" si="18"/>
        <v/>
      </c>
      <c r="M237" s="156" t="str">
        <f>IF($D237="","",VLOOKUP($AE237,Relay_Req!$A$2:$I$16,7))</f>
        <v/>
      </c>
      <c r="N237" s="285"/>
      <c r="O237" s="155" t="str">
        <f t="shared" si="19"/>
        <v/>
      </c>
      <c r="P237" s="156" t="str">
        <f>IF($D237="","",VLOOKUP($AE237,Relay_Req!$A$2:$I$16,8))</f>
        <v/>
      </c>
      <c r="Q237" s="157" t="str">
        <f t="shared" si="20"/>
        <v/>
      </c>
      <c r="R237" s="158" t="str">
        <f>IF(OR($D237="",GlobalParameters!$C$12=""),"",$AA237)</f>
        <v/>
      </c>
      <c r="S237" s="159"/>
      <c r="T237" s="283"/>
      <c r="U237" s="283"/>
      <c r="V237" s="283"/>
      <c r="W237" s="283"/>
      <c r="X237" s="283"/>
      <c r="Y237" s="283"/>
      <c r="Z237" s="283"/>
      <c r="AA237" s="160" t="str">
        <f>IF(OR($D237="",$AB237="",GlobalParameters!$C$12=""),"",IF($AE237&lt;160,$AB237-VLOOKUP($AE237,Relay_Req!$A$2:$I$16,9),""))</f>
        <v/>
      </c>
      <c r="AB237" s="283"/>
      <c r="AC237" s="283"/>
      <c r="AD237" s="159"/>
      <c r="AE237" s="134" t="e">
        <f>100+VLOOKUP($D237,Relay_Req!$N$2:$O$6,2)+VLOOKUP(GlobalParameters!$C$12,Relay_Req!$P$2:$Q$4,2)</f>
        <v>#N/A</v>
      </c>
    </row>
    <row r="238" spans="1:31" x14ac:dyDescent="0.25">
      <c r="A238" s="133"/>
      <c r="B238" s="283"/>
      <c r="C238" s="283"/>
      <c r="D238" s="284"/>
      <c r="E238" s="287"/>
      <c r="F238" s="166" t="str">
        <f t="shared" si="16"/>
        <v/>
      </c>
      <c r="G238" s="156" t="str">
        <f>IF($D238="","",VLOOKUP($AE238,Relay_Req!$A$2:$I$16,5))</f>
        <v/>
      </c>
      <c r="H238" s="287"/>
      <c r="I238" s="166" t="str">
        <f t="shared" si="17"/>
        <v/>
      </c>
      <c r="J238" s="156" t="str">
        <f>IF($D238="","",VLOOKUP($AE238,Relay_Req!$A$2:$I$16,6))</f>
        <v/>
      </c>
      <c r="K238" s="285"/>
      <c r="L238" s="155" t="str">
        <f t="shared" si="18"/>
        <v/>
      </c>
      <c r="M238" s="156" t="str">
        <f>IF($D238="","",VLOOKUP($AE238,Relay_Req!$A$2:$I$16,7))</f>
        <v/>
      </c>
      <c r="N238" s="285"/>
      <c r="O238" s="155" t="str">
        <f t="shared" si="19"/>
        <v/>
      </c>
      <c r="P238" s="156" t="str">
        <f>IF($D238="","",VLOOKUP($AE238,Relay_Req!$A$2:$I$16,8))</f>
        <v/>
      </c>
      <c r="Q238" s="157" t="str">
        <f t="shared" si="20"/>
        <v/>
      </c>
      <c r="R238" s="158" t="str">
        <f>IF(OR($D238="",GlobalParameters!$C$12=""),"",$AA238)</f>
        <v/>
      </c>
      <c r="S238" s="159"/>
      <c r="T238" s="283"/>
      <c r="U238" s="283"/>
      <c r="V238" s="283"/>
      <c r="W238" s="283"/>
      <c r="X238" s="283"/>
      <c r="Y238" s="283"/>
      <c r="Z238" s="283"/>
      <c r="AA238" s="160" t="str">
        <f>IF(OR($D238="",$AB238="",GlobalParameters!$C$12=""),"",IF($AE238&lt;160,$AB238-VLOOKUP($AE238,Relay_Req!$A$2:$I$16,9),""))</f>
        <v/>
      </c>
      <c r="AB238" s="283"/>
      <c r="AC238" s="283"/>
      <c r="AD238" s="159"/>
      <c r="AE238" s="134" t="e">
        <f>100+VLOOKUP($D238,Relay_Req!$N$2:$O$6,2)+VLOOKUP(GlobalParameters!$C$12,Relay_Req!$P$2:$Q$4,2)</f>
        <v>#N/A</v>
      </c>
    </row>
    <row r="239" spans="1:31" x14ac:dyDescent="0.25">
      <c r="A239" s="133"/>
      <c r="B239" s="283"/>
      <c r="C239" s="283"/>
      <c r="D239" s="284"/>
      <c r="E239" s="287"/>
      <c r="F239" s="166" t="str">
        <f t="shared" si="16"/>
        <v/>
      </c>
      <c r="G239" s="156" t="str">
        <f>IF($D239="","",VLOOKUP($AE239,Relay_Req!$A$2:$I$16,5))</f>
        <v/>
      </c>
      <c r="H239" s="287"/>
      <c r="I239" s="166" t="str">
        <f t="shared" si="17"/>
        <v/>
      </c>
      <c r="J239" s="156" t="str">
        <f>IF($D239="","",VLOOKUP($AE239,Relay_Req!$A$2:$I$16,6))</f>
        <v/>
      </c>
      <c r="K239" s="285"/>
      <c r="L239" s="155" t="str">
        <f t="shared" si="18"/>
        <v/>
      </c>
      <c r="M239" s="156" t="str">
        <f>IF($D239="","",VLOOKUP($AE239,Relay_Req!$A$2:$I$16,7))</f>
        <v/>
      </c>
      <c r="N239" s="285"/>
      <c r="O239" s="155" t="str">
        <f t="shared" si="19"/>
        <v/>
      </c>
      <c r="P239" s="156" t="str">
        <f>IF($D239="","",VLOOKUP($AE239,Relay_Req!$A$2:$I$16,8))</f>
        <v/>
      </c>
      <c r="Q239" s="157" t="str">
        <f t="shared" si="20"/>
        <v/>
      </c>
      <c r="R239" s="158" t="str">
        <f>IF(OR($D239="",GlobalParameters!$C$12=""),"",$AA239)</f>
        <v/>
      </c>
      <c r="S239" s="159"/>
      <c r="T239" s="283"/>
      <c r="U239" s="283"/>
      <c r="V239" s="283"/>
      <c r="W239" s="283"/>
      <c r="X239" s="283"/>
      <c r="Y239" s="283"/>
      <c r="Z239" s="283"/>
      <c r="AA239" s="160" t="str">
        <f>IF(OR($D239="",$AB239="",GlobalParameters!$C$12=""),"",IF($AE239&lt;160,$AB239-VLOOKUP($AE239,Relay_Req!$A$2:$I$16,9),""))</f>
        <v/>
      </c>
      <c r="AB239" s="283"/>
      <c r="AC239" s="283"/>
      <c r="AD239" s="159"/>
      <c r="AE239" s="134" t="e">
        <f>100+VLOOKUP($D239,Relay_Req!$N$2:$O$6,2)+VLOOKUP(GlobalParameters!$C$12,Relay_Req!$P$2:$Q$4,2)</f>
        <v>#N/A</v>
      </c>
    </row>
    <row r="240" spans="1:31" x14ac:dyDescent="0.25">
      <c r="A240" s="133"/>
      <c r="B240" s="283"/>
      <c r="C240" s="283"/>
      <c r="D240" s="284"/>
      <c r="E240" s="287"/>
      <c r="F240" s="166" t="str">
        <f t="shared" si="16"/>
        <v/>
      </c>
      <c r="G240" s="156" t="str">
        <f>IF($D240="","",VLOOKUP($AE240,Relay_Req!$A$2:$I$16,5))</f>
        <v/>
      </c>
      <c r="H240" s="287"/>
      <c r="I240" s="166" t="str">
        <f t="shared" si="17"/>
        <v/>
      </c>
      <c r="J240" s="156" t="str">
        <f>IF($D240="","",VLOOKUP($AE240,Relay_Req!$A$2:$I$16,6))</f>
        <v/>
      </c>
      <c r="K240" s="285"/>
      <c r="L240" s="155" t="str">
        <f t="shared" si="18"/>
        <v/>
      </c>
      <c r="M240" s="156" t="str">
        <f>IF($D240="","",VLOOKUP($AE240,Relay_Req!$A$2:$I$16,7))</f>
        <v/>
      </c>
      <c r="N240" s="285"/>
      <c r="O240" s="155" t="str">
        <f t="shared" si="19"/>
        <v/>
      </c>
      <c r="P240" s="156" t="str">
        <f>IF($D240="","",VLOOKUP($AE240,Relay_Req!$A$2:$I$16,8))</f>
        <v/>
      </c>
      <c r="Q240" s="157" t="str">
        <f t="shared" si="20"/>
        <v/>
      </c>
      <c r="R240" s="158" t="str">
        <f>IF(OR($D240="",GlobalParameters!$C$12=""),"",$AA240)</f>
        <v/>
      </c>
      <c r="S240" s="159"/>
      <c r="T240" s="283"/>
      <c r="U240" s="283"/>
      <c r="V240" s="283"/>
      <c r="W240" s="283"/>
      <c r="X240" s="283"/>
      <c r="Y240" s="283"/>
      <c r="Z240" s="283"/>
      <c r="AA240" s="160" t="str">
        <f>IF(OR($D240="",$AB240="",GlobalParameters!$C$12=""),"",IF($AE240&lt;160,$AB240-VLOOKUP($AE240,Relay_Req!$A$2:$I$16,9),""))</f>
        <v/>
      </c>
      <c r="AB240" s="283"/>
      <c r="AC240" s="283"/>
      <c r="AD240" s="159"/>
      <c r="AE240" s="134" t="e">
        <f>100+VLOOKUP($D240,Relay_Req!$N$2:$O$6,2)+VLOOKUP(GlobalParameters!$C$12,Relay_Req!$P$2:$Q$4,2)</f>
        <v>#N/A</v>
      </c>
    </row>
    <row r="241" spans="1:31" x14ac:dyDescent="0.25">
      <c r="A241" s="133"/>
      <c r="B241" s="283"/>
      <c r="C241" s="283"/>
      <c r="D241" s="284"/>
      <c r="E241" s="287"/>
      <c r="F241" s="166" t="str">
        <f t="shared" si="16"/>
        <v/>
      </c>
      <c r="G241" s="156" t="str">
        <f>IF($D241="","",VLOOKUP($AE241,Relay_Req!$A$2:$I$16,5))</f>
        <v/>
      </c>
      <c r="H241" s="287"/>
      <c r="I241" s="166" t="str">
        <f t="shared" si="17"/>
        <v/>
      </c>
      <c r="J241" s="156" t="str">
        <f>IF($D241="","",VLOOKUP($AE241,Relay_Req!$A$2:$I$16,6))</f>
        <v/>
      </c>
      <c r="K241" s="285"/>
      <c r="L241" s="155" t="str">
        <f t="shared" si="18"/>
        <v/>
      </c>
      <c r="M241" s="156" t="str">
        <f>IF($D241="","",VLOOKUP($AE241,Relay_Req!$A$2:$I$16,7))</f>
        <v/>
      </c>
      <c r="N241" s="285"/>
      <c r="O241" s="155" t="str">
        <f t="shared" si="19"/>
        <v/>
      </c>
      <c r="P241" s="156" t="str">
        <f>IF($D241="","",VLOOKUP($AE241,Relay_Req!$A$2:$I$16,8))</f>
        <v/>
      </c>
      <c r="Q241" s="157" t="str">
        <f t="shared" si="20"/>
        <v/>
      </c>
      <c r="R241" s="158" t="str">
        <f>IF(OR($D241="",GlobalParameters!$C$12=""),"",$AA241)</f>
        <v/>
      </c>
      <c r="S241" s="159"/>
      <c r="T241" s="283"/>
      <c r="U241" s="283"/>
      <c r="V241" s="283"/>
      <c r="W241" s="283"/>
      <c r="X241" s="283"/>
      <c r="Y241" s="283"/>
      <c r="Z241" s="283"/>
      <c r="AA241" s="160" t="str">
        <f>IF(OR($D241="",$AB241="",GlobalParameters!$C$12=""),"",IF($AE241&lt;160,$AB241-VLOOKUP($AE241,Relay_Req!$A$2:$I$16,9),""))</f>
        <v/>
      </c>
      <c r="AB241" s="283"/>
      <c r="AC241" s="283"/>
      <c r="AD241" s="159"/>
      <c r="AE241" s="134" t="e">
        <f>100+VLOOKUP($D241,Relay_Req!$N$2:$O$6,2)+VLOOKUP(GlobalParameters!$C$12,Relay_Req!$P$2:$Q$4,2)</f>
        <v>#N/A</v>
      </c>
    </row>
    <row r="242" spans="1:31" x14ac:dyDescent="0.25">
      <c r="A242" s="133"/>
      <c r="B242" s="283"/>
      <c r="C242" s="283"/>
      <c r="D242" s="284"/>
      <c r="E242" s="287"/>
      <c r="F242" s="166" t="str">
        <f t="shared" si="16"/>
        <v/>
      </c>
      <c r="G242" s="156" t="str">
        <f>IF($D242="","",VLOOKUP($AE242,Relay_Req!$A$2:$I$16,5))</f>
        <v/>
      </c>
      <c r="H242" s="287"/>
      <c r="I242" s="166" t="str">
        <f t="shared" si="17"/>
        <v/>
      </c>
      <c r="J242" s="156" t="str">
        <f>IF($D242="","",VLOOKUP($AE242,Relay_Req!$A$2:$I$16,6))</f>
        <v/>
      </c>
      <c r="K242" s="285"/>
      <c r="L242" s="155" t="str">
        <f t="shared" si="18"/>
        <v/>
      </c>
      <c r="M242" s="156" t="str">
        <f>IF($D242="","",VLOOKUP($AE242,Relay_Req!$A$2:$I$16,7))</f>
        <v/>
      </c>
      <c r="N242" s="285"/>
      <c r="O242" s="155" t="str">
        <f t="shared" si="19"/>
        <v/>
      </c>
      <c r="P242" s="156" t="str">
        <f>IF($D242="","",VLOOKUP($AE242,Relay_Req!$A$2:$I$16,8))</f>
        <v/>
      </c>
      <c r="Q242" s="157" t="str">
        <f t="shared" si="20"/>
        <v/>
      </c>
      <c r="R242" s="158" t="str">
        <f>IF(OR($D242="",GlobalParameters!$C$12=""),"",$AA242)</f>
        <v/>
      </c>
      <c r="S242" s="159"/>
      <c r="T242" s="283"/>
      <c r="U242" s="283"/>
      <c r="V242" s="283"/>
      <c r="W242" s="283"/>
      <c r="X242" s="283"/>
      <c r="Y242" s="283"/>
      <c r="Z242" s="283"/>
      <c r="AA242" s="160" t="str">
        <f>IF(OR($D242="",$AB242="",GlobalParameters!$C$12=""),"",IF($AE242&lt;160,$AB242-VLOOKUP($AE242,Relay_Req!$A$2:$I$16,9),""))</f>
        <v/>
      </c>
      <c r="AB242" s="283"/>
      <c r="AC242" s="283"/>
      <c r="AD242" s="159"/>
      <c r="AE242" s="134" t="e">
        <f>100+VLOOKUP($D242,Relay_Req!$N$2:$O$6,2)+VLOOKUP(GlobalParameters!$C$12,Relay_Req!$P$2:$Q$4,2)</f>
        <v>#N/A</v>
      </c>
    </row>
    <row r="243" spans="1:31" x14ac:dyDescent="0.25">
      <c r="A243" s="133"/>
      <c r="B243" s="283"/>
      <c r="C243" s="283"/>
      <c r="D243" s="284"/>
      <c r="E243" s="287"/>
      <c r="F243" s="166" t="str">
        <f t="shared" si="16"/>
        <v/>
      </c>
      <c r="G243" s="156" t="str">
        <f>IF($D243="","",VLOOKUP($AE243,Relay_Req!$A$2:$I$16,5))</f>
        <v/>
      </c>
      <c r="H243" s="287"/>
      <c r="I243" s="166" t="str">
        <f t="shared" si="17"/>
        <v/>
      </c>
      <c r="J243" s="156" t="str">
        <f>IF($D243="","",VLOOKUP($AE243,Relay_Req!$A$2:$I$16,6))</f>
        <v/>
      </c>
      <c r="K243" s="285"/>
      <c r="L243" s="155" t="str">
        <f t="shared" si="18"/>
        <v/>
      </c>
      <c r="M243" s="156" t="str">
        <f>IF($D243="","",VLOOKUP($AE243,Relay_Req!$A$2:$I$16,7))</f>
        <v/>
      </c>
      <c r="N243" s="285"/>
      <c r="O243" s="155" t="str">
        <f t="shared" si="19"/>
        <v/>
      </c>
      <c r="P243" s="156" t="str">
        <f>IF($D243="","",VLOOKUP($AE243,Relay_Req!$A$2:$I$16,8))</f>
        <v/>
      </c>
      <c r="Q243" s="157" t="str">
        <f t="shared" si="20"/>
        <v/>
      </c>
      <c r="R243" s="158" t="str">
        <f>IF(OR($D243="",GlobalParameters!$C$12=""),"",$AA243)</f>
        <v/>
      </c>
      <c r="S243" s="159"/>
      <c r="T243" s="283"/>
      <c r="U243" s="283"/>
      <c r="V243" s="283"/>
      <c r="W243" s="283"/>
      <c r="X243" s="283"/>
      <c r="Y243" s="283"/>
      <c r="Z243" s="283"/>
      <c r="AA243" s="160" t="str">
        <f>IF(OR($D243="",$AB243="",GlobalParameters!$C$12=""),"",IF($AE243&lt;160,$AB243-VLOOKUP($AE243,Relay_Req!$A$2:$I$16,9),""))</f>
        <v/>
      </c>
      <c r="AB243" s="283"/>
      <c r="AC243" s="283"/>
      <c r="AD243" s="159"/>
      <c r="AE243" s="134" t="e">
        <f>100+VLOOKUP($D243,Relay_Req!$N$2:$O$6,2)+VLOOKUP(GlobalParameters!$C$12,Relay_Req!$P$2:$Q$4,2)</f>
        <v>#N/A</v>
      </c>
    </row>
    <row r="244" spans="1:31" x14ac:dyDescent="0.25">
      <c r="A244" s="133"/>
      <c r="B244" s="283"/>
      <c r="C244" s="283"/>
      <c r="D244" s="284"/>
      <c r="E244" s="287"/>
      <c r="F244" s="166" t="str">
        <f t="shared" si="16"/>
        <v/>
      </c>
      <c r="G244" s="156" t="str">
        <f>IF($D244="","",VLOOKUP($AE244,Relay_Req!$A$2:$I$16,5))</f>
        <v/>
      </c>
      <c r="H244" s="287"/>
      <c r="I244" s="166" t="str">
        <f t="shared" si="17"/>
        <v/>
      </c>
      <c r="J244" s="156" t="str">
        <f>IF($D244="","",VLOOKUP($AE244,Relay_Req!$A$2:$I$16,6))</f>
        <v/>
      </c>
      <c r="K244" s="285"/>
      <c r="L244" s="155" t="str">
        <f t="shared" si="18"/>
        <v/>
      </c>
      <c r="M244" s="156" t="str">
        <f>IF($D244="","",VLOOKUP($AE244,Relay_Req!$A$2:$I$16,7))</f>
        <v/>
      </c>
      <c r="N244" s="285"/>
      <c r="O244" s="155" t="str">
        <f t="shared" si="19"/>
        <v/>
      </c>
      <c r="P244" s="156" t="str">
        <f>IF($D244="","",VLOOKUP($AE244,Relay_Req!$A$2:$I$16,8))</f>
        <v/>
      </c>
      <c r="Q244" s="157" t="str">
        <f t="shared" si="20"/>
        <v/>
      </c>
      <c r="R244" s="158" t="str">
        <f>IF(OR($D244="",GlobalParameters!$C$12=""),"",$AA244)</f>
        <v/>
      </c>
      <c r="S244" s="159"/>
      <c r="T244" s="283"/>
      <c r="U244" s="283"/>
      <c r="V244" s="283"/>
      <c r="W244" s="283"/>
      <c r="X244" s="283"/>
      <c r="Y244" s="283"/>
      <c r="Z244" s="283"/>
      <c r="AA244" s="160" t="str">
        <f>IF(OR($D244="",$AB244="",GlobalParameters!$C$12=""),"",IF($AE244&lt;160,$AB244-VLOOKUP($AE244,Relay_Req!$A$2:$I$16,9),""))</f>
        <v/>
      </c>
      <c r="AB244" s="283"/>
      <c r="AC244" s="283"/>
      <c r="AD244" s="159"/>
      <c r="AE244" s="134" t="e">
        <f>100+VLOOKUP($D244,Relay_Req!$N$2:$O$6,2)+VLOOKUP(GlobalParameters!$C$12,Relay_Req!$P$2:$Q$4,2)</f>
        <v>#N/A</v>
      </c>
    </row>
    <row r="245" spans="1:31" x14ac:dyDescent="0.25">
      <c r="A245" s="133"/>
      <c r="B245" s="283"/>
      <c r="C245" s="283"/>
      <c r="D245" s="284"/>
      <c r="E245" s="287"/>
      <c r="F245" s="166" t="str">
        <f t="shared" si="16"/>
        <v/>
      </c>
      <c r="G245" s="156" t="str">
        <f>IF($D245="","",VLOOKUP($AE245,Relay_Req!$A$2:$I$16,5))</f>
        <v/>
      </c>
      <c r="H245" s="287"/>
      <c r="I245" s="166" t="str">
        <f t="shared" si="17"/>
        <v/>
      </c>
      <c r="J245" s="156" t="str">
        <f>IF($D245="","",VLOOKUP($AE245,Relay_Req!$A$2:$I$16,6))</f>
        <v/>
      </c>
      <c r="K245" s="285"/>
      <c r="L245" s="155" t="str">
        <f t="shared" si="18"/>
        <v/>
      </c>
      <c r="M245" s="156" t="str">
        <f>IF($D245="","",VLOOKUP($AE245,Relay_Req!$A$2:$I$16,7))</f>
        <v/>
      </c>
      <c r="N245" s="285"/>
      <c r="O245" s="155" t="str">
        <f t="shared" si="19"/>
        <v/>
      </c>
      <c r="P245" s="156" t="str">
        <f>IF($D245="","",VLOOKUP($AE245,Relay_Req!$A$2:$I$16,8))</f>
        <v/>
      </c>
      <c r="Q245" s="157" t="str">
        <f t="shared" si="20"/>
        <v/>
      </c>
      <c r="R245" s="158" t="str">
        <f>IF(OR($D245="",GlobalParameters!$C$12=""),"",$AA245)</f>
        <v/>
      </c>
      <c r="S245" s="159"/>
      <c r="T245" s="283"/>
      <c r="U245" s="283"/>
      <c r="V245" s="283"/>
      <c r="W245" s="283"/>
      <c r="X245" s="283"/>
      <c r="Y245" s="283"/>
      <c r="Z245" s="283"/>
      <c r="AA245" s="160" t="str">
        <f>IF(OR($D245="",$AB245="",GlobalParameters!$C$12=""),"",IF($AE245&lt;160,$AB245-VLOOKUP($AE245,Relay_Req!$A$2:$I$16,9),""))</f>
        <v/>
      </c>
      <c r="AB245" s="283"/>
      <c r="AC245" s="283"/>
      <c r="AD245" s="159"/>
      <c r="AE245" s="134" t="e">
        <f>100+VLOOKUP($D245,Relay_Req!$N$2:$O$6,2)+VLOOKUP(GlobalParameters!$C$12,Relay_Req!$P$2:$Q$4,2)</f>
        <v>#N/A</v>
      </c>
    </row>
    <row r="246" spans="1:31" x14ac:dyDescent="0.25">
      <c r="A246" s="133"/>
      <c r="B246" s="283"/>
      <c r="C246" s="283"/>
      <c r="D246" s="284"/>
      <c r="E246" s="287"/>
      <c r="F246" s="166" t="str">
        <f t="shared" si="16"/>
        <v/>
      </c>
      <c r="G246" s="156" t="str">
        <f>IF($D246="","",VLOOKUP($AE246,Relay_Req!$A$2:$I$16,5))</f>
        <v/>
      </c>
      <c r="H246" s="287"/>
      <c r="I246" s="166" t="str">
        <f t="shared" si="17"/>
        <v/>
      </c>
      <c r="J246" s="156" t="str">
        <f>IF($D246="","",VLOOKUP($AE246,Relay_Req!$A$2:$I$16,6))</f>
        <v/>
      </c>
      <c r="K246" s="285"/>
      <c r="L246" s="155" t="str">
        <f t="shared" si="18"/>
        <v/>
      </c>
      <c r="M246" s="156" t="str">
        <f>IF($D246="","",VLOOKUP($AE246,Relay_Req!$A$2:$I$16,7))</f>
        <v/>
      </c>
      <c r="N246" s="285"/>
      <c r="O246" s="155" t="str">
        <f t="shared" si="19"/>
        <v/>
      </c>
      <c r="P246" s="156" t="str">
        <f>IF($D246="","",VLOOKUP($AE246,Relay_Req!$A$2:$I$16,8))</f>
        <v/>
      </c>
      <c r="Q246" s="157" t="str">
        <f t="shared" si="20"/>
        <v/>
      </c>
      <c r="R246" s="158" t="str">
        <f>IF(OR($D246="",GlobalParameters!$C$12=""),"",$AA246)</f>
        <v/>
      </c>
      <c r="S246" s="159"/>
      <c r="T246" s="283"/>
      <c r="U246" s="283"/>
      <c r="V246" s="283"/>
      <c r="W246" s="283"/>
      <c r="X246" s="283"/>
      <c r="Y246" s="283"/>
      <c r="Z246" s="283"/>
      <c r="AA246" s="160" t="str">
        <f>IF(OR($D246="",$AB246="",GlobalParameters!$C$12=""),"",IF($AE246&lt;160,$AB246-VLOOKUP($AE246,Relay_Req!$A$2:$I$16,9),""))</f>
        <v/>
      </c>
      <c r="AB246" s="283"/>
      <c r="AC246" s="283"/>
      <c r="AD246" s="159"/>
      <c r="AE246" s="134" t="e">
        <f>100+VLOOKUP($D246,Relay_Req!$N$2:$O$6,2)+VLOOKUP(GlobalParameters!$C$12,Relay_Req!$P$2:$Q$4,2)</f>
        <v>#N/A</v>
      </c>
    </row>
    <row r="247" spans="1:31" x14ac:dyDescent="0.25">
      <c r="A247" s="133"/>
      <c r="B247" s="283"/>
      <c r="C247" s="283"/>
      <c r="D247" s="284"/>
      <c r="E247" s="287"/>
      <c r="F247" s="166" t="str">
        <f t="shared" si="16"/>
        <v/>
      </c>
      <c r="G247" s="156" t="str">
        <f>IF($D247="","",VLOOKUP($AE247,Relay_Req!$A$2:$I$16,5))</f>
        <v/>
      </c>
      <c r="H247" s="287"/>
      <c r="I247" s="166" t="str">
        <f t="shared" si="17"/>
        <v/>
      </c>
      <c r="J247" s="156" t="str">
        <f>IF($D247="","",VLOOKUP($AE247,Relay_Req!$A$2:$I$16,6))</f>
        <v/>
      </c>
      <c r="K247" s="285"/>
      <c r="L247" s="155" t="str">
        <f t="shared" si="18"/>
        <v/>
      </c>
      <c r="M247" s="156" t="str">
        <f>IF($D247="","",VLOOKUP($AE247,Relay_Req!$A$2:$I$16,7))</f>
        <v/>
      </c>
      <c r="N247" s="285"/>
      <c r="O247" s="155" t="str">
        <f t="shared" si="19"/>
        <v/>
      </c>
      <c r="P247" s="156" t="str">
        <f>IF($D247="","",VLOOKUP($AE247,Relay_Req!$A$2:$I$16,8))</f>
        <v/>
      </c>
      <c r="Q247" s="157" t="str">
        <f t="shared" si="20"/>
        <v/>
      </c>
      <c r="R247" s="158" t="str">
        <f>IF(OR($D247="",GlobalParameters!$C$12=""),"",$AA247)</f>
        <v/>
      </c>
      <c r="S247" s="159"/>
      <c r="T247" s="283"/>
      <c r="U247" s="283"/>
      <c r="V247" s="283"/>
      <c r="W247" s="283"/>
      <c r="X247" s="283"/>
      <c r="Y247" s="283"/>
      <c r="Z247" s="283"/>
      <c r="AA247" s="160" t="str">
        <f>IF(OR($D247="",$AB247="",GlobalParameters!$C$12=""),"",IF($AE247&lt;160,$AB247-VLOOKUP($AE247,Relay_Req!$A$2:$I$16,9),""))</f>
        <v/>
      </c>
      <c r="AB247" s="283"/>
      <c r="AC247" s="283"/>
      <c r="AD247" s="159"/>
      <c r="AE247" s="134" t="e">
        <f>100+VLOOKUP($D247,Relay_Req!$N$2:$O$6,2)+VLOOKUP(GlobalParameters!$C$12,Relay_Req!$P$2:$Q$4,2)</f>
        <v>#N/A</v>
      </c>
    </row>
    <row r="248" spans="1:31" x14ac:dyDescent="0.25">
      <c r="A248" s="133"/>
      <c r="B248" s="283"/>
      <c r="C248" s="283"/>
      <c r="D248" s="284"/>
      <c r="E248" s="287"/>
      <c r="F248" s="166" t="str">
        <f t="shared" si="16"/>
        <v/>
      </c>
      <c r="G248" s="156" t="str">
        <f>IF($D248="","",VLOOKUP($AE248,Relay_Req!$A$2:$I$16,5))</f>
        <v/>
      </c>
      <c r="H248" s="287"/>
      <c r="I248" s="166" t="str">
        <f t="shared" si="17"/>
        <v/>
      </c>
      <c r="J248" s="156" t="str">
        <f>IF($D248="","",VLOOKUP($AE248,Relay_Req!$A$2:$I$16,6))</f>
        <v/>
      </c>
      <c r="K248" s="285"/>
      <c r="L248" s="155" t="str">
        <f t="shared" si="18"/>
        <v/>
      </c>
      <c r="M248" s="156" t="str">
        <f>IF($D248="","",VLOOKUP($AE248,Relay_Req!$A$2:$I$16,7))</f>
        <v/>
      </c>
      <c r="N248" s="285"/>
      <c r="O248" s="155" t="str">
        <f t="shared" si="19"/>
        <v/>
      </c>
      <c r="P248" s="156" t="str">
        <f>IF($D248="","",VLOOKUP($AE248,Relay_Req!$A$2:$I$16,8))</f>
        <v/>
      </c>
      <c r="Q248" s="157" t="str">
        <f t="shared" si="20"/>
        <v/>
      </c>
      <c r="R248" s="158" t="str">
        <f>IF(OR($D248="",GlobalParameters!$C$12=""),"",$AA248)</f>
        <v/>
      </c>
      <c r="S248" s="159"/>
      <c r="T248" s="283"/>
      <c r="U248" s="283"/>
      <c r="V248" s="283"/>
      <c r="W248" s="283"/>
      <c r="X248" s="283"/>
      <c r="Y248" s="283"/>
      <c r="Z248" s="283"/>
      <c r="AA248" s="160" t="str">
        <f>IF(OR($D248="",$AB248="",GlobalParameters!$C$12=""),"",IF($AE248&lt;160,$AB248-VLOOKUP($AE248,Relay_Req!$A$2:$I$16,9),""))</f>
        <v/>
      </c>
      <c r="AB248" s="283"/>
      <c r="AC248" s="283"/>
      <c r="AD248" s="159"/>
      <c r="AE248" s="134" t="e">
        <f>100+VLOOKUP($D248,Relay_Req!$N$2:$O$6,2)+VLOOKUP(GlobalParameters!$C$12,Relay_Req!$P$2:$Q$4,2)</f>
        <v>#N/A</v>
      </c>
    </row>
    <row r="249" spans="1:31" x14ac:dyDescent="0.25">
      <c r="A249" s="133"/>
      <c r="B249" s="283"/>
      <c r="C249" s="283"/>
      <c r="D249" s="284"/>
      <c r="E249" s="287"/>
      <c r="F249" s="166" t="str">
        <f t="shared" si="16"/>
        <v/>
      </c>
      <c r="G249" s="156" t="str">
        <f>IF($D249="","",VLOOKUP($AE249,Relay_Req!$A$2:$I$16,5))</f>
        <v/>
      </c>
      <c r="H249" s="287"/>
      <c r="I249" s="166" t="str">
        <f t="shared" si="17"/>
        <v/>
      </c>
      <c r="J249" s="156" t="str">
        <f>IF($D249="","",VLOOKUP($AE249,Relay_Req!$A$2:$I$16,6))</f>
        <v/>
      </c>
      <c r="K249" s="285"/>
      <c r="L249" s="155" t="str">
        <f t="shared" si="18"/>
        <v/>
      </c>
      <c r="M249" s="156" t="str">
        <f>IF($D249="","",VLOOKUP($AE249,Relay_Req!$A$2:$I$16,7))</f>
        <v/>
      </c>
      <c r="N249" s="285"/>
      <c r="O249" s="155" t="str">
        <f t="shared" si="19"/>
        <v/>
      </c>
      <c r="P249" s="156" t="str">
        <f>IF($D249="","",VLOOKUP($AE249,Relay_Req!$A$2:$I$16,8))</f>
        <v/>
      </c>
      <c r="Q249" s="157" t="str">
        <f t="shared" si="20"/>
        <v/>
      </c>
      <c r="R249" s="158" t="str">
        <f>IF(OR($D249="",GlobalParameters!$C$12=""),"",$AA249)</f>
        <v/>
      </c>
      <c r="S249" s="159"/>
      <c r="T249" s="283"/>
      <c r="U249" s="283"/>
      <c r="V249" s="283"/>
      <c r="W249" s="283"/>
      <c r="X249" s="283"/>
      <c r="Y249" s="283"/>
      <c r="Z249" s="283"/>
      <c r="AA249" s="160" t="str">
        <f>IF(OR($D249="",$AB249="",GlobalParameters!$C$12=""),"",IF($AE249&lt;160,$AB249-VLOOKUP($AE249,Relay_Req!$A$2:$I$16,9),""))</f>
        <v/>
      </c>
      <c r="AB249" s="283"/>
      <c r="AC249" s="283"/>
      <c r="AD249" s="159"/>
      <c r="AE249" s="134" t="e">
        <f>100+VLOOKUP($D249,Relay_Req!$N$2:$O$6,2)+VLOOKUP(GlobalParameters!$C$12,Relay_Req!$P$2:$Q$4,2)</f>
        <v>#N/A</v>
      </c>
    </row>
    <row r="250" spans="1:31" x14ac:dyDescent="0.25">
      <c r="A250" s="133"/>
      <c r="B250" s="283"/>
      <c r="C250" s="283"/>
      <c r="D250" s="284"/>
      <c r="E250" s="287"/>
      <c r="F250" s="166" t="str">
        <f t="shared" si="16"/>
        <v/>
      </c>
      <c r="G250" s="156" t="str">
        <f>IF($D250="","",VLOOKUP($AE250,Relay_Req!$A$2:$I$16,5))</f>
        <v/>
      </c>
      <c r="H250" s="287"/>
      <c r="I250" s="166" t="str">
        <f t="shared" si="17"/>
        <v/>
      </c>
      <c r="J250" s="156" t="str">
        <f>IF($D250="","",VLOOKUP($AE250,Relay_Req!$A$2:$I$16,6))</f>
        <v/>
      </c>
      <c r="K250" s="285"/>
      <c r="L250" s="155" t="str">
        <f t="shared" si="18"/>
        <v/>
      </c>
      <c r="M250" s="156" t="str">
        <f>IF($D250="","",VLOOKUP($AE250,Relay_Req!$A$2:$I$16,7))</f>
        <v/>
      </c>
      <c r="N250" s="285"/>
      <c r="O250" s="155" t="str">
        <f t="shared" si="19"/>
        <v/>
      </c>
      <c r="P250" s="156" t="str">
        <f>IF($D250="","",VLOOKUP($AE250,Relay_Req!$A$2:$I$16,8))</f>
        <v/>
      </c>
      <c r="Q250" s="157" t="str">
        <f t="shared" si="20"/>
        <v/>
      </c>
      <c r="R250" s="158" t="str">
        <f>IF(OR($D250="",GlobalParameters!$C$12=""),"",$AA250)</f>
        <v/>
      </c>
      <c r="S250" s="159"/>
      <c r="T250" s="283"/>
      <c r="U250" s="283"/>
      <c r="V250" s="283"/>
      <c r="W250" s="283"/>
      <c r="X250" s="283"/>
      <c r="Y250" s="283"/>
      <c r="Z250" s="283"/>
      <c r="AA250" s="160" t="str">
        <f>IF(OR($D250="",$AB250="",GlobalParameters!$C$12=""),"",IF($AE250&lt;160,$AB250-VLOOKUP($AE250,Relay_Req!$A$2:$I$16,9),""))</f>
        <v/>
      </c>
      <c r="AB250" s="283"/>
      <c r="AC250" s="283"/>
      <c r="AD250" s="159"/>
      <c r="AE250" s="134" t="e">
        <f>100+VLOOKUP($D250,Relay_Req!$N$2:$O$6,2)+VLOOKUP(GlobalParameters!$C$12,Relay_Req!$P$2:$Q$4,2)</f>
        <v>#N/A</v>
      </c>
    </row>
    <row r="251" spans="1:31" x14ac:dyDescent="0.25">
      <c r="A251" s="133"/>
      <c r="B251" s="283"/>
      <c r="C251" s="283"/>
      <c r="D251" s="284"/>
      <c r="E251" s="287"/>
      <c r="F251" s="166" t="str">
        <f t="shared" si="16"/>
        <v/>
      </c>
      <c r="G251" s="156" t="str">
        <f>IF($D251="","",VLOOKUP($AE251,Relay_Req!$A$2:$I$16,5))</f>
        <v/>
      </c>
      <c r="H251" s="287"/>
      <c r="I251" s="166" t="str">
        <f t="shared" si="17"/>
        <v/>
      </c>
      <c r="J251" s="156" t="str">
        <f>IF($D251="","",VLOOKUP($AE251,Relay_Req!$A$2:$I$16,6))</f>
        <v/>
      </c>
      <c r="K251" s="285"/>
      <c r="L251" s="155" t="str">
        <f t="shared" si="18"/>
        <v/>
      </c>
      <c r="M251" s="156" t="str">
        <f>IF($D251="","",VLOOKUP($AE251,Relay_Req!$A$2:$I$16,7))</f>
        <v/>
      </c>
      <c r="N251" s="285"/>
      <c r="O251" s="155" t="str">
        <f t="shared" si="19"/>
        <v/>
      </c>
      <c r="P251" s="156" t="str">
        <f>IF($D251="","",VLOOKUP($AE251,Relay_Req!$A$2:$I$16,8))</f>
        <v/>
      </c>
      <c r="Q251" s="157" t="str">
        <f t="shared" si="20"/>
        <v/>
      </c>
      <c r="R251" s="158" t="str">
        <f>IF(OR($D251="",GlobalParameters!$C$12=""),"",$AA251)</f>
        <v/>
      </c>
      <c r="S251" s="159"/>
      <c r="T251" s="283"/>
      <c r="U251" s="283"/>
      <c r="V251" s="283"/>
      <c r="W251" s="283"/>
      <c r="X251" s="283"/>
      <c r="Y251" s="283"/>
      <c r="Z251" s="283"/>
      <c r="AA251" s="160" t="str">
        <f>IF(OR($D251="",$AB251="",GlobalParameters!$C$12=""),"",IF($AE251&lt;160,$AB251-VLOOKUP($AE251,Relay_Req!$A$2:$I$16,9),""))</f>
        <v/>
      </c>
      <c r="AB251" s="283"/>
      <c r="AC251" s="283"/>
      <c r="AD251" s="159"/>
      <c r="AE251" s="134" t="e">
        <f>100+VLOOKUP($D251,Relay_Req!$N$2:$O$6,2)+VLOOKUP(GlobalParameters!$C$12,Relay_Req!$P$2:$Q$4,2)</f>
        <v>#N/A</v>
      </c>
    </row>
    <row r="252" spans="1:31" x14ac:dyDescent="0.25">
      <c r="A252" s="133"/>
      <c r="B252" s="283"/>
      <c r="C252" s="283"/>
      <c r="D252" s="284"/>
      <c r="E252" s="287"/>
      <c r="F252" s="166" t="str">
        <f t="shared" si="16"/>
        <v/>
      </c>
      <c r="G252" s="156" t="str">
        <f>IF($D252="","",VLOOKUP($AE252,Relay_Req!$A$2:$I$16,5))</f>
        <v/>
      </c>
      <c r="H252" s="287"/>
      <c r="I252" s="166" t="str">
        <f t="shared" si="17"/>
        <v/>
      </c>
      <c r="J252" s="156" t="str">
        <f>IF($D252="","",VLOOKUP($AE252,Relay_Req!$A$2:$I$16,6))</f>
        <v/>
      </c>
      <c r="K252" s="285"/>
      <c r="L252" s="155" t="str">
        <f t="shared" si="18"/>
        <v/>
      </c>
      <c r="M252" s="156" t="str">
        <f>IF($D252="","",VLOOKUP($AE252,Relay_Req!$A$2:$I$16,7))</f>
        <v/>
      </c>
      <c r="N252" s="285"/>
      <c r="O252" s="155" t="str">
        <f t="shared" si="19"/>
        <v/>
      </c>
      <c r="P252" s="156" t="str">
        <f>IF($D252="","",VLOOKUP($AE252,Relay_Req!$A$2:$I$16,8))</f>
        <v/>
      </c>
      <c r="Q252" s="157" t="str">
        <f t="shared" si="20"/>
        <v/>
      </c>
      <c r="R252" s="158" t="str">
        <f>IF(OR($D252="",GlobalParameters!$C$12=""),"",$AA252)</f>
        <v/>
      </c>
      <c r="S252" s="159"/>
      <c r="T252" s="283"/>
      <c r="U252" s="283"/>
      <c r="V252" s="283"/>
      <c r="W252" s="283"/>
      <c r="X252" s="283"/>
      <c r="Y252" s="283"/>
      <c r="Z252" s="283"/>
      <c r="AA252" s="160" t="str">
        <f>IF(OR($D252="",$AB252="",GlobalParameters!$C$12=""),"",IF($AE252&lt;160,$AB252-VLOOKUP($AE252,Relay_Req!$A$2:$I$16,9),""))</f>
        <v/>
      </c>
      <c r="AB252" s="283"/>
      <c r="AC252" s="283"/>
      <c r="AD252" s="159"/>
      <c r="AE252" s="134" t="e">
        <f>100+VLOOKUP($D252,Relay_Req!$N$2:$O$6,2)+VLOOKUP(GlobalParameters!$C$12,Relay_Req!$P$2:$Q$4,2)</f>
        <v>#N/A</v>
      </c>
    </row>
    <row r="253" spans="1:31" x14ac:dyDescent="0.25">
      <c r="A253" s="133"/>
      <c r="B253" s="283"/>
      <c r="C253" s="283"/>
      <c r="D253" s="284"/>
      <c r="E253" s="287"/>
      <c r="F253" s="166" t="str">
        <f t="shared" si="16"/>
        <v/>
      </c>
      <c r="G253" s="156" t="str">
        <f>IF($D253="","",VLOOKUP($AE253,Relay_Req!$A$2:$I$16,5))</f>
        <v/>
      </c>
      <c r="H253" s="287"/>
      <c r="I253" s="166" t="str">
        <f t="shared" si="17"/>
        <v/>
      </c>
      <c r="J253" s="156" t="str">
        <f>IF($D253="","",VLOOKUP($AE253,Relay_Req!$A$2:$I$16,6))</f>
        <v/>
      </c>
      <c r="K253" s="285"/>
      <c r="L253" s="155" t="str">
        <f t="shared" si="18"/>
        <v/>
      </c>
      <c r="M253" s="156" t="str">
        <f>IF($D253="","",VLOOKUP($AE253,Relay_Req!$A$2:$I$16,7))</f>
        <v/>
      </c>
      <c r="N253" s="285"/>
      <c r="O253" s="155" t="str">
        <f t="shared" si="19"/>
        <v/>
      </c>
      <c r="P253" s="156" t="str">
        <f>IF($D253="","",VLOOKUP($AE253,Relay_Req!$A$2:$I$16,8))</f>
        <v/>
      </c>
      <c r="Q253" s="157" t="str">
        <f t="shared" si="20"/>
        <v/>
      </c>
      <c r="R253" s="158" t="str">
        <f>IF(OR($D253="",GlobalParameters!$C$12=""),"",$AA253)</f>
        <v/>
      </c>
      <c r="S253" s="159"/>
      <c r="T253" s="283"/>
      <c r="U253" s="283"/>
      <c r="V253" s="283"/>
      <c r="W253" s="283"/>
      <c r="X253" s="283"/>
      <c r="Y253" s="283"/>
      <c r="Z253" s="283"/>
      <c r="AA253" s="160" t="str">
        <f>IF(OR($D253="",$AB253="",GlobalParameters!$C$12=""),"",IF($AE253&lt;160,$AB253-VLOOKUP($AE253,Relay_Req!$A$2:$I$16,9),""))</f>
        <v/>
      </c>
      <c r="AB253" s="283"/>
      <c r="AC253" s="283"/>
      <c r="AD253" s="159"/>
      <c r="AE253" s="134" t="e">
        <f>100+VLOOKUP($D253,Relay_Req!$N$2:$O$6,2)+VLOOKUP(GlobalParameters!$C$12,Relay_Req!$P$2:$Q$4,2)</f>
        <v>#N/A</v>
      </c>
    </row>
    <row r="254" spans="1:31" x14ac:dyDescent="0.25">
      <c r="A254" s="133"/>
      <c r="B254" s="283"/>
      <c r="C254" s="283"/>
      <c r="D254" s="284"/>
      <c r="E254" s="287"/>
      <c r="F254" s="166" t="str">
        <f t="shared" si="16"/>
        <v/>
      </c>
      <c r="G254" s="156" t="str">
        <f>IF($D254="","",VLOOKUP($AE254,Relay_Req!$A$2:$I$16,5))</f>
        <v/>
      </c>
      <c r="H254" s="287"/>
      <c r="I254" s="166" t="str">
        <f t="shared" si="17"/>
        <v/>
      </c>
      <c r="J254" s="156" t="str">
        <f>IF($D254="","",VLOOKUP($AE254,Relay_Req!$A$2:$I$16,6))</f>
        <v/>
      </c>
      <c r="K254" s="285"/>
      <c r="L254" s="155" t="str">
        <f t="shared" si="18"/>
        <v/>
      </c>
      <c r="M254" s="156" t="str">
        <f>IF($D254="","",VLOOKUP($AE254,Relay_Req!$A$2:$I$16,7))</f>
        <v/>
      </c>
      <c r="N254" s="285"/>
      <c r="O254" s="155" t="str">
        <f t="shared" si="19"/>
        <v/>
      </c>
      <c r="P254" s="156" t="str">
        <f>IF($D254="","",VLOOKUP($AE254,Relay_Req!$A$2:$I$16,8))</f>
        <v/>
      </c>
      <c r="Q254" s="157" t="str">
        <f t="shared" si="20"/>
        <v/>
      </c>
      <c r="R254" s="158" t="str">
        <f>IF(OR($D254="",GlobalParameters!$C$12=""),"",$AA254)</f>
        <v/>
      </c>
      <c r="S254" s="159"/>
      <c r="T254" s="283"/>
      <c r="U254" s="283"/>
      <c r="V254" s="283"/>
      <c r="W254" s="283"/>
      <c r="X254" s="283"/>
      <c r="Y254" s="283"/>
      <c r="Z254" s="283"/>
      <c r="AA254" s="160" t="str">
        <f>IF(OR($D254="",$AB254="",GlobalParameters!$C$12=""),"",IF($AE254&lt;160,$AB254-VLOOKUP($AE254,Relay_Req!$A$2:$I$16,9),""))</f>
        <v/>
      </c>
      <c r="AB254" s="283"/>
      <c r="AC254" s="283"/>
      <c r="AD254" s="159"/>
      <c r="AE254" s="134" t="e">
        <f>100+VLOOKUP($D254,Relay_Req!$N$2:$O$6,2)+VLOOKUP(GlobalParameters!$C$12,Relay_Req!$P$2:$Q$4,2)</f>
        <v>#N/A</v>
      </c>
    </row>
    <row r="255" spans="1:31" x14ac:dyDescent="0.25">
      <c r="A255" s="133"/>
      <c r="B255" s="283"/>
      <c r="C255" s="283"/>
      <c r="D255" s="284"/>
      <c r="E255" s="287"/>
      <c r="F255" s="166" t="str">
        <f t="shared" si="16"/>
        <v/>
      </c>
      <c r="G255" s="156" t="str">
        <f>IF($D255="","",VLOOKUP($AE255,Relay_Req!$A$2:$I$16,5))</f>
        <v/>
      </c>
      <c r="H255" s="287"/>
      <c r="I255" s="166" t="str">
        <f t="shared" si="17"/>
        <v/>
      </c>
      <c r="J255" s="156" t="str">
        <f>IF($D255="","",VLOOKUP($AE255,Relay_Req!$A$2:$I$16,6))</f>
        <v/>
      </c>
      <c r="K255" s="285"/>
      <c r="L255" s="155" t="str">
        <f t="shared" si="18"/>
        <v/>
      </c>
      <c r="M255" s="156" t="str">
        <f>IF($D255="","",VLOOKUP($AE255,Relay_Req!$A$2:$I$16,7))</f>
        <v/>
      </c>
      <c r="N255" s="285"/>
      <c r="O255" s="155" t="str">
        <f t="shared" si="19"/>
        <v/>
      </c>
      <c r="P255" s="156" t="str">
        <f>IF($D255="","",VLOOKUP($AE255,Relay_Req!$A$2:$I$16,8))</f>
        <v/>
      </c>
      <c r="Q255" s="157" t="str">
        <f t="shared" si="20"/>
        <v/>
      </c>
      <c r="R255" s="158" t="str">
        <f>IF(OR($D255="",GlobalParameters!$C$12=""),"",$AA255)</f>
        <v/>
      </c>
      <c r="S255" s="159"/>
      <c r="T255" s="283"/>
      <c r="U255" s="283"/>
      <c r="V255" s="283"/>
      <c r="W255" s="283"/>
      <c r="X255" s="283"/>
      <c r="Y255" s="283"/>
      <c r="Z255" s="283"/>
      <c r="AA255" s="160" t="str">
        <f>IF(OR($D255="",$AB255="",GlobalParameters!$C$12=""),"",IF($AE255&lt;160,$AB255-VLOOKUP($AE255,Relay_Req!$A$2:$I$16,9),""))</f>
        <v/>
      </c>
      <c r="AB255" s="283"/>
      <c r="AC255" s="283"/>
      <c r="AD255" s="159"/>
      <c r="AE255" s="134" t="e">
        <f>100+VLOOKUP($D255,Relay_Req!$N$2:$O$6,2)+VLOOKUP(GlobalParameters!$C$12,Relay_Req!$P$2:$Q$4,2)</f>
        <v>#N/A</v>
      </c>
    </row>
    <row r="256" spans="1:31" x14ac:dyDescent="0.25">
      <c r="A256" s="133"/>
      <c r="B256" s="283"/>
      <c r="C256" s="283"/>
      <c r="D256" s="284"/>
      <c r="E256" s="287"/>
      <c r="F256" s="166" t="str">
        <f t="shared" si="16"/>
        <v/>
      </c>
      <c r="G256" s="156" t="str">
        <f>IF($D256="","",VLOOKUP($AE256,Relay_Req!$A$2:$I$16,5))</f>
        <v/>
      </c>
      <c r="H256" s="287"/>
      <c r="I256" s="166" t="str">
        <f t="shared" si="17"/>
        <v/>
      </c>
      <c r="J256" s="156" t="str">
        <f>IF($D256="","",VLOOKUP($AE256,Relay_Req!$A$2:$I$16,6))</f>
        <v/>
      </c>
      <c r="K256" s="285"/>
      <c r="L256" s="155" t="str">
        <f t="shared" si="18"/>
        <v/>
      </c>
      <c r="M256" s="156" t="str">
        <f>IF($D256="","",VLOOKUP($AE256,Relay_Req!$A$2:$I$16,7))</f>
        <v/>
      </c>
      <c r="N256" s="285"/>
      <c r="O256" s="155" t="str">
        <f t="shared" si="19"/>
        <v/>
      </c>
      <c r="P256" s="156" t="str">
        <f>IF($D256="","",VLOOKUP($AE256,Relay_Req!$A$2:$I$16,8))</f>
        <v/>
      </c>
      <c r="Q256" s="157" t="str">
        <f t="shared" si="20"/>
        <v/>
      </c>
      <c r="R256" s="158" t="str">
        <f>IF(OR($D256="",GlobalParameters!$C$12=""),"",$AA256)</f>
        <v/>
      </c>
      <c r="S256" s="159"/>
      <c r="T256" s="283"/>
      <c r="U256" s="283"/>
      <c r="V256" s="283"/>
      <c r="W256" s="283"/>
      <c r="X256" s="283"/>
      <c r="Y256" s="283"/>
      <c r="Z256" s="283"/>
      <c r="AA256" s="160" t="str">
        <f>IF(OR($D256="",$AB256="",GlobalParameters!$C$12=""),"",IF($AE256&lt;160,$AB256-VLOOKUP($AE256,Relay_Req!$A$2:$I$16,9),""))</f>
        <v/>
      </c>
      <c r="AB256" s="283"/>
      <c r="AC256" s="283"/>
      <c r="AD256" s="159"/>
      <c r="AE256" s="134" t="e">
        <f>100+VLOOKUP($D256,Relay_Req!$N$2:$O$6,2)+VLOOKUP(GlobalParameters!$C$12,Relay_Req!$P$2:$Q$4,2)</f>
        <v>#N/A</v>
      </c>
    </row>
    <row r="257" spans="1:31" x14ac:dyDescent="0.25">
      <c r="A257" s="133"/>
      <c r="B257" s="283"/>
      <c r="C257" s="283"/>
      <c r="D257" s="284"/>
      <c r="E257" s="287"/>
      <c r="F257" s="166" t="str">
        <f t="shared" si="16"/>
        <v/>
      </c>
      <c r="G257" s="156" t="str">
        <f>IF($D257="","",VLOOKUP($AE257,Relay_Req!$A$2:$I$16,5))</f>
        <v/>
      </c>
      <c r="H257" s="287"/>
      <c r="I257" s="166" t="str">
        <f t="shared" si="17"/>
        <v/>
      </c>
      <c r="J257" s="156" t="str">
        <f>IF($D257="","",VLOOKUP($AE257,Relay_Req!$A$2:$I$16,6))</f>
        <v/>
      </c>
      <c r="K257" s="285"/>
      <c r="L257" s="155" t="str">
        <f t="shared" si="18"/>
        <v/>
      </c>
      <c r="M257" s="156" t="str">
        <f>IF($D257="","",VLOOKUP($AE257,Relay_Req!$A$2:$I$16,7))</f>
        <v/>
      </c>
      <c r="N257" s="285"/>
      <c r="O257" s="155" t="str">
        <f t="shared" si="19"/>
        <v/>
      </c>
      <c r="P257" s="156" t="str">
        <f>IF($D257="","",VLOOKUP($AE257,Relay_Req!$A$2:$I$16,8))</f>
        <v/>
      </c>
      <c r="Q257" s="157" t="str">
        <f t="shared" si="20"/>
        <v/>
      </c>
      <c r="R257" s="158" t="str">
        <f>IF(OR($D257="",GlobalParameters!$C$12=""),"",$AA257)</f>
        <v/>
      </c>
      <c r="S257" s="159"/>
      <c r="T257" s="283"/>
      <c r="U257" s="283"/>
      <c r="V257" s="283"/>
      <c r="W257" s="283"/>
      <c r="X257" s="283"/>
      <c r="Y257" s="283"/>
      <c r="Z257" s="283"/>
      <c r="AA257" s="160" t="str">
        <f>IF(OR($D257="",$AB257="",GlobalParameters!$C$12=""),"",IF($AE257&lt;160,$AB257-VLOOKUP($AE257,Relay_Req!$A$2:$I$16,9),""))</f>
        <v/>
      </c>
      <c r="AB257" s="283"/>
      <c r="AC257" s="283"/>
      <c r="AD257" s="159"/>
      <c r="AE257" s="134" t="e">
        <f>100+VLOOKUP($D257,Relay_Req!$N$2:$O$6,2)+VLOOKUP(GlobalParameters!$C$12,Relay_Req!$P$2:$Q$4,2)</f>
        <v>#N/A</v>
      </c>
    </row>
    <row r="258" spans="1:31" x14ac:dyDescent="0.25">
      <c r="A258" s="133"/>
      <c r="B258" s="283"/>
      <c r="C258" s="283"/>
      <c r="D258" s="284"/>
      <c r="E258" s="287"/>
      <c r="F258" s="166" t="str">
        <f t="shared" si="16"/>
        <v/>
      </c>
      <c r="G258" s="156" t="str">
        <f>IF($D258="","",VLOOKUP($AE258,Relay_Req!$A$2:$I$16,5))</f>
        <v/>
      </c>
      <c r="H258" s="287"/>
      <c r="I258" s="166" t="str">
        <f t="shared" si="17"/>
        <v/>
      </c>
      <c r="J258" s="156" t="str">
        <f>IF($D258="","",VLOOKUP($AE258,Relay_Req!$A$2:$I$16,6))</f>
        <v/>
      </c>
      <c r="K258" s="285"/>
      <c r="L258" s="155" t="str">
        <f t="shared" si="18"/>
        <v/>
      </c>
      <c r="M258" s="156" t="str">
        <f>IF($D258="","",VLOOKUP($AE258,Relay_Req!$A$2:$I$16,7))</f>
        <v/>
      </c>
      <c r="N258" s="285"/>
      <c r="O258" s="155" t="str">
        <f t="shared" si="19"/>
        <v/>
      </c>
      <c r="P258" s="156" t="str">
        <f>IF($D258="","",VLOOKUP($AE258,Relay_Req!$A$2:$I$16,8))</f>
        <v/>
      </c>
      <c r="Q258" s="157" t="str">
        <f t="shared" si="20"/>
        <v/>
      </c>
      <c r="R258" s="158" t="str">
        <f>IF(OR($D258="",GlobalParameters!$C$12=""),"",$AA258)</f>
        <v/>
      </c>
      <c r="S258" s="159"/>
      <c r="T258" s="283"/>
      <c r="U258" s="283"/>
      <c r="V258" s="283"/>
      <c r="W258" s="283"/>
      <c r="X258" s="283"/>
      <c r="Y258" s="283"/>
      <c r="Z258" s="283"/>
      <c r="AA258" s="160" t="str">
        <f>IF(OR($D258="",$AB258="",GlobalParameters!$C$12=""),"",IF($AE258&lt;160,$AB258-VLOOKUP($AE258,Relay_Req!$A$2:$I$16,9),""))</f>
        <v/>
      </c>
      <c r="AB258" s="283"/>
      <c r="AC258" s="283"/>
      <c r="AD258" s="159"/>
      <c r="AE258" s="134" t="e">
        <f>100+VLOOKUP($D258,Relay_Req!$N$2:$O$6,2)+VLOOKUP(GlobalParameters!$C$12,Relay_Req!$P$2:$Q$4,2)</f>
        <v>#N/A</v>
      </c>
    </row>
    <row r="259" spans="1:31" x14ac:dyDescent="0.25">
      <c r="A259" s="133"/>
      <c r="B259" s="283"/>
      <c r="C259" s="283"/>
      <c r="D259" s="284"/>
      <c r="E259" s="287"/>
      <c r="F259" s="166" t="str">
        <f t="shared" si="16"/>
        <v/>
      </c>
      <c r="G259" s="156" t="str">
        <f>IF($D259="","",VLOOKUP($AE259,Relay_Req!$A$2:$I$16,5))</f>
        <v/>
      </c>
      <c r="H259" s="287"/>
      <c r="I259" s="166" t="str">
        <f t="shared" si="17"/>
        <v/>
      </c>
      <c r="J259" s="156" t="str">
        <f>IF($D259="","",VLOOKUP($AE259,Relay_Req!$A$2:$I$16,6))</f>
        <v/>
      </c>
      <c r="K259" s="285"/>
      <c r="L259" s="155" t="str">
        <f t="shared" si="18"/>
        <v/>
      </c>
      <c r="M259" s="156" t="str">
        <f>IF($D259="","",VLOOKUP($AE259,Relay_Req!$A$2:$I$16,7))</f>
        <v/>
      </c>
      <c r="N259" s="285"/>
      <c r="O259" s="155" t="str">
        <f t="shared" si="19"/>
        <v/>
      </c>
      <c r="P259" s="156" t="str">
        <f>IF($D259="","",VLOOKUP($AE259,Relay_Req!$A$2:$I$16,8))</f>
        <v/>
      </c>
      <c r="Q259" s="157" t="str">
        <f t="shared" si="20"/>
        <v/>
      </c>
      <c r="R259" s="158" t="str">
        <f>IF(OR($D259="",GlobalParameters!$C$12=""),"",$AA259)</f>
        <v/>
      </c>
      <c r="S259" s="159"/>
      <c r="T259" s="283"/>
      <c r="U259" s="283"/>
      <c r="V259" s="283"/>
      <c r="W259" s="283"/>
      <c r="X259" s="283"/>
      <c r="Y259" s="283"/>
      <c r="Z259" s="283"/>
      <c r="AA259" s="160" t="str">
        <f>IF(OR($D259="",$AB259="",GlobalParameters!$C$12=""),"",IF($AE259&lt;160,$AB259-VLOOKUP($AE259,Relay_Req!$A$2:$I$16,9),""))</f>
        <v/>
      </c>
      <c r="AB259" s="283"/>
      <c r="AC259" s="283"/>
      <c r="AD259" s="159"/>
      <c r="AE259" s="134" t="e">
        <f>100+VLOOKUP($D259,Relay_Req!$N$2:$O$6,2)+VLOOKUP(GlobalParameters!$C$12,Relay_Req!$P$2:$Q$4,2)</f>
        <v>#N/A</v>
      </c>
    </row>
    <row r="260" spans="1:31" x14ac:dyDescent="0.25">
      <c r="A260" s="133"/>
      <c r="B260" s="283"/>
      <c r="C260" s="283"/>
      <c r="D260" s="284"/>
      <c r="E260" s="287"/>
      <c r="F260" s="166" t="str">
        <f t="shared" si="16"/>
        <v/>
      </c>
      <c r="G260" s="156" t="str">
        <f>IF($D260="","",VLOOKUP($AE260,Relay_Req!$A$2:$I$16,5))</f>
        <v/>
      </c>
      <c r="H260" s="287"/>
      <c r="I260" s="166" t="str">
        <f t="shared" si="17"/>
        <v/>
      </c>
      <c r="J260" s="156" t="str">
        <f>IF($D260="","",VLOOKUP($AE260,Relay_Req!$A$2:$I$16,6))</f>
        <v/>
      </c>
      <c r="K260" s="285"/>
      <c r="L260" s="155" t="str">
        <f t="shared" si="18"/>
        <v/>
      </c>
      <c r="M260" s="156" t="str">
        <f>IF($D260="","",VLOOKUP($AE260,Relay_Req!$A$2:$I$16,7))</f>
        <v/>
      </c>
      <c r="N260" s="285"/>
      <c r="O260" s="155" t="str">
        <f t="shared" si="19"/>
        <v/>
      </c>
      <c r="P260" s="156" t="str">
        <f>IF($D260="","",VLOOKUP($AE260,Relay_Req!$A$2:$I$16,8))</f>
        <v/>
      </c>
      <c r="Q260" s="157" t="str">
        <f t="shared" si="20"/>
        <v/>
      </c>
      <c r="R260" s="158" t="str">
        <f>IF(OR($D260="",GlobalParameters!$C$12=""),"",$AA260)</f>
        <v/>
      </c>
      <c r="S260" s="159"/>
      <c r="T260" s="283"/>
      <c r="U260" s="283"/>
      <c r="V260" s="283"/>
      <c r="W260" s="283"/>
      <c r="X260" s="283"/>
      <c r="Y260" s="283"/>
      <c r="Z260" s="283"/>
      <c r="AA260" s="160" t="str">
        <f>IF(OR($D260="",$AB260="",GlobalParameters!$C$12=""),"",IF($AE260&lt;160,$AB260-VLOOKUP($AE260,Relay_Req!$A$2:$I$16,9),""))</f>
        <v/>
      </c>
      <c r="AB260" s="283"/>
      <c r="AC260" s="283"/>
      <c r="AD260" s="159"/>
      <c r="AE260" s="134" t="e">
        <f>100+VLOOKUP($D260,Relay_Req!$N$2:$O$6,2)+VLOOKUP(GlobalParameters!$C$12,Relay_Req!$P$2:$Q$4,2)</f>
        <v>#N/A</v>
      </c>
    </row>
    <row r="261" spans="1:31" x14ac:dyDescent="0.25">
      <c r="A261" s="133"/>
      <c r="B261" s="283"/>
      <c r="C261" s="283"/>
      <c r="D261" s="284"/>
      <c r="E261" s="287"/>
      <c r="F261" s="166" t="str">
        <f t="shared" si="16"/>
        <v/>
      </c>
      <c r="G261" s="156" t="str">
        <f>IF($D261="","",VLOOKUP($AE261,Relay_Req!$A$2:$I$16,5))</f>
        <v/>
      </c>
      <c r="H261" s="287"/>
      <c r="I261" s="166" t="str">
        <f t="shared" si="17"/>
        <v/>
      </c>
      <c r="J261" s="156" t="str">
        <f>IF($D261="","",VLOOKUP($AE261,Relay_Req!$A$2:$I$16,6))</f>
        <v/>
      </c>
      <c r="K261" s="285"/>
      <c r="L261" s="155" t="str">
        <f t="shared" si="18"/>
        <v/>
      </c>
      <c r="M261" s="156" t="str">
        <f>IF($D261="","",VLOOKUP($AE261,Relay_Req!$A$2:$I$16,7))</f>
        <v/>
      </c>
      <c r="N261" s="285"/>
      <c r="O261" s="155" t="str">
        <f t="shared" si="19"/>
        <v/>
      </c>
      <c r="P261" s="156" t="str">
        <f>IF($D261="","",VLOOKUP($AE261,Relay_Req!$A$2:$I$16,8))</f>
        <v/>
      </c>
      <c r="Q261" s="157" t="str">
        <f t="shared" si="20"/>
        <v/>
      </c>
      <c r="R261" s="158" t="str">
        <f>IF(OR($D261="",GlobalParameters!$C$12=""),"",$AA261)</f>
        <v/>
      </c>
      <c r="S261" s="159"/>
      <c r="T261" s="283"/>
      <c r="U261" s="283"/>
      <c r="V261" s="283"/>
      <c r="W261" s="283"/>
      <c r="X261" s="283"/>
      <c r="Y261" s="283"/>
      <c r="Z261" s="283"/>
      <c r="AA261" s="160" t="str">
        <f>IF(OR($D261="",$AB261="",GlobalParameters!$C$12=""),"",IF($AE261&lt;160,$AB261-VLOOKUP($AE261,Relay_Req!$A$2:$I$16,9),""))</f>
        <v/>
      </c>
      <c r="AB261" s="283"/>
      <c r="AC261" s="283"/>
      <c r="AD261" s="159"/>
      <c r="AE261" s="134" t="e">
        <f>100+VLOOKUP($D261,Relay_Req!$N$2:$O$6,2)+VLOOKUP(GlobalParameters!$C$12,Relay_Req!$P$2:$Q$4,2)</f>
        <v>#N/A</v>
      </c>
    </row>
    <row r="262" spans="1:31" x14ac:dyDescent="0.25">
      <c r="A262" s="133"/>
      <c r="B262" s="283"/>
      <c r="C262" s="283"/>
      <c r="D262" s="284"/>
      <c r="E262" s="287"/>
      <c r="F262" s="166" t="str">
        <f t="shared" si="16"/>
        <v/>
      </c>
      <c r="G262" s="156" t="str">
        <f>IF($D262="","",VLOOKUP($AE262,Relay_Req!$A$2:$I$16,5))</f>
        <v/>
      </c>
      <c r="H262" s="287"/>
      <c r="I262" s="166" t="str">
        <f t="shared" si="17"/>
        <v/>
      </c>
      <c r="J262" s="156" t="str">
        <f>IF($D262="","",VLOOKUP($AE262,Relay_Req!$A$2:$I$16,6))</f>
        <v/>
      </c>
      <c r="K262" s="285"/>
      <c r="L262" s="155" t="str">
        <f t="shared" si="18"/>
        <v/>
      </c>
      <c r="M262" s="156" t="str">
        <f>IF($D262="","",VLOOKUP($AE262,Relay_Req!$A$2:$I$16,7))</f>
        <v/>
      </c>
      <c r="N262" s="285"/>
      <c r="O262" s="155" t="str">
        <f t="shared" si="19"/>
        <v/>
      </c>
      <c r="P262" s="156" t="str">
        <f>IF($D262="","",VLOOKUP($AE262,Relay_Req!$A$2:$I$16,8))</f>
        <v/>
      </c>
      <c r="Q262" s="157" t="str">
        <f t="shared" si="20"/>
        <v/>
      </c>
      <c r="R262" s="158" t="str">
        <f>IF(OR($D262="",GlobalParameters!$C$12=""),"",$AA262)</f>
        <v/>
      </c>
      <c r="S262" s="159"/>
      <c r="T262" s="283"/>
      <c r="U262" s="283"/>
      <c r="V262" s="283"/>
      <c r="W262" s="283"/>
      <c r="X262" s="283"/>
      <c r="Y262" s="283"/>
      <c r="Z262" s="283"/>
      <c r="AA262" s="160" t="str">
        <f>IF(OR($D262="",$AB262="",GlobalParameters!$C$12=""),"",IF($AE262&lt;160,$AB262-VLOOKUP($AE262,Relay_Req!$A$2:$I$16,9),""))</f>
        <v/>
      </c>
      <c r="AB262" s="283"/>
      <c r="AC262" s="283"/>
      <c r="AD262" s="159"/>
      <c r="AE262" s="134" t="e">
        <f>100+VLOOKUP($D262,Relay_Req!$N$2:$O$6,2)+VLOOKUP(GlobalParameters!$C$12,Relay_Req!$P$2:$Q$4,2)</f>
        <v>#N/A</v>
      </c>
    </row>
    <row r="263" spans="1:31" x14ac:dyDescent="0.25">
      <c r="A263" s="133"/>
      <c r="B263" s="283"/>
      <c r="C263" s="283"/>
      <c r="D263" s="284"/>
      <c r="E263" s="287"/>
      <c r="F263" s="166" t="str">
        <f t="shared" si="16"/>
        <v/>
      </c>
      <c r="G263" s="156" t="str">
        <f>IF($D263="","",VLOOKUP($AE263,Relay_Req!$A$2:$I$16,5))</f>
        <v/>
      </c>
      <c r="H263" s="287"/>
      <c r="I263" s="166" t="str">
        <f t="shared" si="17"/>
        <v/>
      </c>
      <c r="J263" s="156" t="str">
        <f>IF($D263="","",VLOOKUP($AE263,Relay_Req!$A$2:$I$16,6))</f>
        <v/>
      </c>
      <c r="K263" s="285"/>
      <c r="L263" s="155" t="str">
        <f t="shared" si="18"/>
        <v/>
      </c>
      <c r="M263" s="156" t="str">
        <f>IF($D263="","",VLOOKUP($AE263,Relay_Req!$A$2:$I$16,7))</f>
        <v/>
      </c>
      <c r="N263" s="285"/>
      <c r="O263" s="155" t="str">
        <f t="shared" si="19"/>
        <v/>
      </c>
      <c r="P263" s="156" t="str">
        <f>IF($D263="","",VLOOKUP($AE263,Relay_Req!$A$2:$I$16,8))</f>
        <v/>
      </c>
      <c r="Q263" s="157" t="str">
        <f t="shared" si="20"/>
        <v/>
      </c>
      <c r="R263" s="158" t="str">
        <f>IF(OR($D263="",GlobalParameters!$C$12=""),"",$AA263)</f>
        <v/>
      </c>
      <c r="S263" s="159"/>
      <c r="T263" s="283"/>
      <c r="U263" s="283"/>
      <c r="V263" s="283"/>
      <c r="W263" s="283"/>
      <c r="X263" s="283"/>
      <c r="Y263" s="283"/>
      <c r="Z263" s="283"/>
      <c r="AA263" s="160" t="str">
        <f>IF(OR($D263="",$AB263="",GlobalParameters!$C$12=""),"",IF($AE263&lt;160,$AB263-VLOOKUP($AE263,Relay_Req!$A$2:$I$16,9),""))</f>
        <v/>
      </c>
      <c r="AB263" s="283"/>
      <c r="AC263" s="283"/>
      <c r="AD263" s="159"/>
      <c r="AE263" s="134" t="e">
        <f>100+VLOOKUP($D263,Relay_Req!$N$2:$O$6,2)+VLOOKUP(GlobalParameters!$C$12,Relay_Req!$P$2:$Q$4,2)</f>
        <v>#N/A</v>
      </c>
    </row>
    <row r="264" spans="1:31" x14ac:dyDescent="0.25">
      <c r="A264" s="133"/>
      <c r="B264" s="283"/>
      <c r="C264" s="283"/>
      <c r="D264" s="284"/>
      <c r="E264" s="287"/>
      <c r="F264" s="166" t="str">
        <f t="shared" si="16"/>
        <v/>
      </c>
      <c r="G264" s="156" t="str">
        <f>IF($D264="","",VLOOKUP($AE264,Relay_Req!$A$2:$I$16,5))</f>
        <v/>
      </c>
      <c r="H264" s="287"/>
      <c r="I264" s="166" t="str">
        <f t="shared" si="17"/>
        <v/>
      </c>
      <c r="J264" s="156" t="str">
        <f>IF($D264="","",VLOOKUP($AE264,Relay_Req!$A$2:$I$16,6))</f>
        <v/>
      </c>
      <c r="K264" s="285"/>
      <c r="L264" s="155" t="str">
        <f t="shared" si="18"/>
        <v/>
      </c>
      <c r="M264" s="156" t="str">
        <f>IF($D264="","",VLOOKUP($AE264,Relay_Req!$A$2:$I$16,7))</f>
        <v/>
      </c>
      <c r="N264" s="285"/>
      <c r="O264" s="155" t="str">
        <f t="shared" si="19"/>
        <v/>
      </c>
      <c r="P264" s="156" t="str">
        <f>IF($D264="","",VLOOKUP($AE264,Relay_Req!$A$2:$I$16,8))</f>
        <v/>
      </c>
      <c r="Q264" s="157" t="str">
        <f t="shared" si="20"/>
        <v/>
      </c>
      <c r="R264" s="158" t="str">
        <f>IF(OR($D264="",GlobalParameters!$C$12=""),"",$AA264)</f>
        <v/>
      </c>
      <c r="S264" s="159"/>
      <c r="T264" s="283"/>
      <c r="U264" s="283"/>
      <c r="V264" s="283"/>
      <c r="W264" s="283"/>
      <c r="X264" s="283"/>
      <c r="Y264" s="283"/>
      <c r="Z264" s="283"/>
      <c r="AA264" s="160" t="str">
        <f>IF(OR($D264="",$AB264="",GlobalParameters!$C$12=""),"",IF($AE264&lt;160,$AB264-VLOOKUP($AE264,Relay_Req!$A$2:$I$16,9),""))</f>
        <v/>
      </c>
      <c r="AB264" s="283"/>
      <c r="AC264" s="283"/>
      <c r="AD264" s="159"/>
      <c r="AE264" s="134" t="e">
        <f>100+VLOOKUP($D264,Relay_Req!$N$2:$O$6,2)+VLOOKUP(GlobalParameters!$C$12,Relay_Req!$P$2:$Q$4,2)</f>
        <v>#N/A</v>
      </c>
    </row>
    <row r="265" spans="1:31" x14ac:dyDescent="0.25">
      <c r="A265" s="133"/>
      <c r="B265" s="283"/>
      <c r="C265" s="283"/>
      <c r="D265" s="284"/>
      <c r="E265" s="287"/>
      <c r="F265" s="166" t="str">
        <f t="shared" si="16"/>
        <v/>
      </c>
      <c r="G265" s="156" t="str">
        <f>IF($D265="","",VLOOKUP($AE265,Relay_Req!$A$2:$I$16,5))</f>
        <v/>
      </c>
      <c r="H265" s="287"/>
      <c r="I265" s="166" t="str">
        <f t="shared" si="17"/>
        <v/>
      </c>
      <c r="J265" s="156" t="str">
        <f>IF($D265="","",VLOOKUP($AE265,Relay_Req!$A$2:$I$16,6))</f>
        <v/>
      </c>
      <c r="K265" s="285"/>
      <c r="L265" s="155" t="str">
        <f t="shared" si="18"/>
        <v/>
      </c>
      <c r="M265" s="156" t="str">
        <f>IF($D265="","",VLOOKUP($AE265,Relay_Req!$A$2:$I$16,7))</f>
        <v/>
      </c>
      <c r="N265" s="285"/>
      <c r="O265" s="155" t="str">
        <f t="shared" si="19"/>
        <v/>
      </c>
      <c r="P265" s="156" t="str">
        <f>IF($D265="","",VLOOKUP($AE265,Relay_Req!$A$2:$I$16,8))</f>
        <v/>
      </c>
      <c r="Q265" s="157" t="str">
        <f t="shared" si="20"/>
        <v/>
      </c>
      <c r="R265" s="158" t="str">
        <f>IF(OR($D265="",GlobalParameters!$C$12=""),"",$AA265)</f>
        <v/>
      </c>
      <c r="S265" s="159"/>
      <c r="T265" s="283"/>
      <c r="U265" s="283"/>
      <c r="V265" s="283"/>
      <c r="W265" s="283"/>
      <c r="X265" s="283"/>
      <c r="Y265" s="283"/>
      <c r="Z265" s="283"/>
      <c r="AA265" s="160" t="str">
        <f>IF(OR($D265="",$AB265="",GlobalParameters!$C$12=""),"",IF($AE265&lt;160,$AB265-VLOOKUP($AE265,Relay_Req!$A$2:$I$16,9),""))</f>
        <v/>
      </c>
      <c r="AB265" s="283"/>
      <c r="AC265" s="283"/>
      <c r="AD265" s="159"/>
      <c r="AE265" s="134" t="e">
        <f>100+VLOOKUP($D265,Relay_Req!$N$2:$O$6,2)+VLOOKUP(GlobalParameters!$C$12,Relay_Req!$P$2:$Q$4,2)</f>
        <v>#N/A</v>
      </c>
    </row>
    <row r="266" spans="1:31" x14ac:dyDescent="0.25">
      <c r="A266" s="133"/>
      <c r="B266" s="283"/>
      <c r="C266" s="283"/>
      <c r="D266" s="284"/>
      <c r="E266" s="287"/>
      <c r="F266" s="166" t="str">
        <f t="shared" si="16"/>
        <v/>
      </c>
      <c r="G266" s="156" t="str">
        <f>IF($D266="","",VLOOKUP($AE266,Relay_Req!$A$2:$I$16,5))</f>
        <v/>
      </c>
      <c r="H266" s="287"/>
      <c r="I266" s="166" t="str">
        <f t="shared" si="17"/>
        <v/>
      </c>
      <c r="J266" s="156" t="str">
        <f>IF($D266="","",VLOOKUP($AE266,Relay_Req!$A$2:$I$16,6))</f>
        <v/>
      </c>
      <c r="K266" s="285"/>
      <c r="L266" s="155" t="str">
        <f t="shared" si="18"/>
        <v/>
      </c>
      <c r="M266" s="156" t="str">
        <f>IF($D266="","",VLOOKUP($AE266,Relay_Req!$A$2:$I$16,7))</f>
        <v/>
      </c>
      <c r="N266" s="285"/>
      <c r="O266" s="155" t="str">
        <f t="shared" si="19"/>
        <v/>
      </c>
      <c r="P266" s="156" t="str">
        <f>IF($D266="","",VLOOKUP($AE266,Relay_Req!$A$2:$I$16,8))</f>
        <v/>
      </c>
      <c r="Q266" s="157" t="str">
        <f t="shared" si="20"/>
        <v/>
      </c>
      <c r="R266" s="158" t="str">
        <f>IF(OR($D266="",GlobalParameters!$C$12=""),"",$AA266)</f>
        <v/>
      </c>
      <c r="S266" s="159"/>
      <c r="T266" s="283"/>
      <c r="U266" s="283"/>
      <c r="V266" s="283"/>
      <c r="W266" s="283"/>
      <c r="X266" s="283"/>
      <c r="Y266" s="283"/>
      <c r="Z266" s="283"/>
      <c r="AA266" s="160" t="str">
        <f>IF(OR($D266="",$AB266="",GlobalParameters!$C$12=""),"",IF($AE266&lt;160,$AB266-VLOOKUP($AE266,Relay_Req!$A$2:$I$16,9),""))</f>
        <v/>
      </c>
      <c r="AB266" s="283"/>
      <c r="AC266" s="283"/>
      <c r="AD266" s="159"/>
      <c r="AE266" s="134" t="e">
        <f>100+VLOOKUP($D266,Relay_Req!$N$2:$O$6,2)+VLOOKUP(GlobalParameters!$C$12,Relay_Req!$P$2:$Q$4,2)</f>
        <v>#N/A</v>
      </c>
    </row>
    <row r="267" spans="1:31" x14ac:dyDescent="0.25">
      <c r="A267" s="133"/>
      <c r="B267" s="283"/>
      <c r="C267" s="283"/>
      <c r="D267" s="284"/>
      <c r="E267" s="287"/>
      <c r="F267" s="166" t="str">
        <f t="shared" si="16"/>
        <v/>
      </c>
      <c r="G267" s="156" t="str">
        <f>IF($D267="","",VLOOKUP($AE267,Relay_Req!$A$2:$I$16,5))</f>
        <v/>
      </c>
      <c r="H267" s="287"/>
      <c r="I267" s="166" t="str">
        <f t="shared" si="17"/>
        <v/>
      </c>
      <c r="J267" s="156" t="str">
        <f>IF($D267="","",VLOOKUP($AE267,Relay_Req!$A$2:$I$16,6))</f>
        <v/>
      </c>
      <c r="K267" s="285"/>
      <c r="L267" s="155" t="str">
        <f t="shared" si="18"/>
        <v/>
      </c>
      <c r="M267" s="156" t="str">
        <f>IF($D267="","",VLOOKUP($AE267,Relay_Req!$A$2:$I$16,7))</f>
        <v/>
      </c>
      <c r="N267" s="285"/>
      <c r="O267" s="155" t="str">
        <f t="shared" si="19"/>
        <v/>
      </c>
      <c r="P267" s="156" t="str">
        <f>IF($D267="","",VLOOKUP($AE267,Relay_Req!$A$2:$I$16,8))</f>
        <v/>
      </c>
      <c r="Q267" s="157" t="str">
        <f t="shared" si="20"/>
        <v/>
      </c>
      <c r="R267" s="158" t="str">
        <f>IF(OR($D267="",GlobalParameters!$C$12=""),"",$AA267)</f>
        <v/>
      </c>
      <c r="S267" s="159"/>
      <c r="T267" s="283"/>
      <c r="U267" s="283"/>
      <c r="V267" s="283"/>
      <c r="W267" s="283"/>
      <c r="X267" s="283"/>
      <c r="Y267" s="283"/>
      <c r="Z267" s="283"/>
      <c r="AA267" s="160" t="str">
        <f>IF(OR($D267="",$AB267="",GlobalParameters!$C$12=""),"",IF($AE267&lt;160,$AB267-VLOOKUP($AE267,Relay_Req!$A$2:$I$16,9),""))</f>
        <v/>
      </c>
      <c r="AB267" s="283"/>
      <c r="AC267" s="283"/>
      <c r="AD267" s="159"/>
      <c r="AE267" s="134" t="e">
        <f>100+VLOOKUP($D267,Relay_Req!$N$2:$O$6,2)+VLOOKUP(GlobalParameters!$C$12,Relay_Req!$P$2:$Q$4,2)</f>
        <v>#N/A</v>
      </c>
    </row>
    <row r="268" spans="1:31" x14ac:dyDescent="0.25">
      <c r="A268" s="133"/>
      <c r="B268" s="283"/>
      <c r="C268" s="283"/>
      <c r="D268" s="284"/>
      <c r="E268" s="287"/>
      <c r="F268" s="166" t="str">
        <f t="shared" si="16"/>
        <v/>
      </c>
      <c r="G268" s="156" t="str">
        <f>IF($D268="","",VLOOKUP($AE268,Relay_Req!$A$2:$I$16,5))</f>
        <v/>
      </c>
      <c r="H268" s="287"/>
      <c r="I268" s="166" t="str">
        <f t="shared" si="17"/>
        <v/>
      </c>
      <c r="J268" s="156" t="str">
        <f>IF($D268="","",VLOOKUP($AE268,Relay_Req!$A$2:$I$16,6))</f>
        <v/>
      </c>
      <c r="K268" s="285"/>
      <c r="L268" s="155" t="str">
        <f t="shared" si="18"/>
        <v/>
      </c>
      <c r="M268" s="156" t="str">
        <f>IF($D268="","",VLOOKUP($AE268,Relay_Req!$A$2:$I$16,7))</f>
        <v/>
      </c>
      <c r="N268" s="285"/>
      <c r="O268" s="155" t="str">
        <f t="shared" si="19"/>
        <v/>
      </c>
      <c r="P268" s="156" t="str">
        <f>IF($D268="","",VLOOKUP($AE268,Relay_Req!$A$2:$I$16,8))</f>
        <v/>
      </c>
      <c r="Q268" s="157" t="str">
        <f t="shared" si="20"/>
        <v/>
      </c>
      <c r="R268" s="158" t="str">
        <f>IF(OR($D268="",GlobalParameters!$C$12=""),"",$AA268)</f>
        <v/>
      </c>
      <c r="S268" s="159"/>
      <c r="T268" s="283"/>
      <c r="U268" s="283"/>
      <c r="V268" s="283"/>
      <c r="W268" s="283"/>
      <c r="X268" s="283"/>
      <c r="Y268" s="283"/>
      <c r="Z268" s="283"/>
      <c r="AA268" s="160" t="str">
        <f>IF(OR($D268="",$AB268="",GlobalParameters!$C$12=""),"",IF($AE268&lt;160,$AB268-VLOOKUP($AE268,Relay_Req!$A$2:$I$16,9),""))</f>
        <v/>
      </c>
      <c r="AB268" s="283"/>
      <c r="AC268" s="283"/>
      <c r="AD268" s="159"/>
      <c r="AE268" s="134" t="e">
        <f>100+VLOOKUP($D268,Relay_Req!$N$2:$O$6,2)+VLOOKUP(GlobalParameters!$C$12,Relay_Req!$P$2:$Q$4,2)</f>
        <v>#N/A</v>
      </c>
    </row>
    <row r="269" spans="1:31" x14ac:dyDescent="0.25">
      <c r="A269" s="133"/>
      <c r="B269" s="283"/>
      <c r="C269" s="283"/>
      <c r="D269" s="284"/>
      <c r="E269" s="287"/>
      <c r="F269" s="166" t="str">
        <f t="shared" si="16"/>
        <v/>
      </c>
      <c r="G269" s="156" t="str">
        <f>IF($D269="","",VLOOKUP($AE269,Relay_Req!$A$2:$I$16,5))</f>
        <v/>
      </c>
      <c r="H269" s="287"/>
      <c r="I269" s="166" t="str">
        <f t="shared" si="17"/>
        <v/>
      </c>
      <c r="J269" s="156" t="str">
        <f>IF($D269="","",VLOOKUP($AE269,Relay_Req!$A$2:$I$16,6))</f>
        <v/>
      </c>
      <c r="K269" s="285"/>
      <c r="L269" s="155" t="str">
        <f t="shared" si="18"/>
        <v/>
      </c>
      <c r="M269" s="156" t="str">
        <f>IF($D269="","",VLOOKUP($AE269,Relay_Req!$A$2:$I$16,7))</f>
        <v/>
      </c>
      <c r="N269" s="285"/>
      <c r="O269" s="155" t="str">
        <f t="shared" si="19"/>
        <v/>
      </c>
      <c r="P269" s="156" t="str">
        <f>IF($D269="","",VLOOKUP($AE269,Relay_Req!$A$2:$I$16,8))</f>
        <v/>
      </c>
      <c r="Q269" s="157" t="str">
        <f t="shared" si="20"/>
        <v/>
      </c>
      <c r="R269" s="158" t="str">
        <f>IF(OR($D269="",GlobalParameters!$C$12=""),"",$AA269)</f>
        <v/>
      </c>
      <c r="S269" s="159"/>
      <c r="T269" s="283"/>
      <c r="U269" s="283"/>
      <c r="V269" s="283"/>
      <c r="W269" s="283"/>
      <c r="X269" s="283"/>
      <c r="Y269" s="283"/>
      <c r="Z269" s="283"/>
      <c r="AA269" s="160" t="str">
        <f>IF(OR($D269="",$AB269="",GlobalParameters!$C$12=""),"",IF($AE269&lt;160,$AB269-VLOOKUP($AE269,Relay_Req!$A$2:$I$16,9),""))</f>
        <v/>
      </c>
      <c r="AB269" s="283"/>
      <c r="AC269" s="283"/>
      <c r="AD269" s="159"/>
      <c r="AE269" s="134" t="e">
        <f>100+VLOOKUP($D269,Relay_Req!$N$2:$O$6,2)+VLOOKUP(GlobalParameters!$C$12,Relay_Req!$P$2:$Q$4,2)</f>
        <v>#N/A</v>
      </c>
    </row>
    <row r="270" spans="1:31" x14ac:dyDescent="0.25">
      <c r="A270" s="133"/>
      <c r="B270" s="283"/>
      <c r="C270" s="283"/>
      <c r="D270" s="284"/>
      <c r="E270" s="287"/>
      <c r="F270" s="166" t="str">
        <f t="shared" si="16"/>
        <v/>
      </c>
      <c r="G270" s="156" t="str">
        <f>IF($D270="","",VLOOKUP($AE270,Relay_Req!$A$2:$I$16,5))</f>
        <v/>
      </c>
      <c r="H270" s="287"/>
      <c r="I270" s="166" t="str">
        <f t="shared" si="17"/>
        <v/>
      </c>
      <c r="J270" s="156" t="str">
        <f>IF($D270="","",VLOOKUP($AE270,Relay_Req!$A$2:$I$16,6))</f>
        <v/>
      </c>
      <c r="K270" s="285"/>
      <c r="L270" s="155" t="str">
        <f t="shared" si="18"/>
        <v/>
      </c>
      <c r="M270" s="156" t="str">
        <f>IF($D270="","",VLOOKUP($AE270,Relay_Req!$A$2:$I$16,7))</f>
        <v/>
      </c>
      <c r="N270" s="285"/>
      <c r="O270" s="155" t="str">
        <f t="shared" si="19"/>
        <v/>
      </c>
      <c r="P270" s="156" t="str">
        <f>IF($D270="","",VLOOKUP($AE270,Relay_Req!$A$2:$I$16,8))</f>
        <v/>
      </c>
      <c r="Q270" s="157" t="str">
        <f t="shared" si="20"/>
        <v/>
      </c>
      <c r="R270" s="158" t="str">
        <f>IF(OR($D270="",GlobalParameters!$C$12=""),"",$AA270)</f>
        <v/>
      </c>
      <c r="S270" s="159"/>
      <c r="T270" s="283"/>
      <c r="U270" s="283"/>
      <c r="V270" s="283"/>
      <c r="W270" s="283"/>
      <c r="X270" s="283"/>
      <c r="Y270" s="283"/>
      <c r="Z270" s="283"/>
      <c r="AA270" s="160" t="str">
        <f>IF(OR($D270="",$AB270="",GlobalParameters!$C$12=""),"",IF($AE270&lt;160,$AB270-VLOOKUP($AE270,Relay_Req!$A$2:$I$16,9),""))</f>
        <v/>
      </c>
      <c r="AB270" s="283"/>
      <c r="AC270" s="283"/>
      <c r="AD270" s="159"/>
      <c r="AE270" s="134" t="e">
        <f>100+VLOOKUP($D270,Relay_Req!$N$2:$O$6,2)+VLOOKUP(GlobalParameters!$C$12,Relay_Req!$P$2:$Q$4,2)</f>
        <v>#N/A</v>
      </c>
    </row>
    <row r="271" spans="1:31" x14ac:dyDescent="0.25">
      <c r="A271" s="133"/>
      <c r="B271" s="283"/>
      <c r="C271" s="283"/>
      <c r="D271" s="284"/>
      <c r="E271" s="287"/>
      <c r="F271" s="166" t="str">
        <f t="shared" ref="F271:F314" si="21">IF(OR($D271="",$T271="",$G271=""),"",IF($AE271&lt;200,$T271*$G271,""))</f>
        <v/>
      </c>
      <c r="G271" s="156" t="str">
        <f>IF($D271="","",VLOOKUP($AE271,Relay_Req!$A$2:$I$16,5))</f>
        <v/>
      </c>
      <c r="H271" s="287"/>
      <c r="I271" s="166" t="str">
        <f t="shared" ref="I271:I314" si="22">IF(OR($D271="",$J271=""),"",IF($AE271&lt;120,"",IF(AND($AE271&gt;=120,$AE271&lt;130),IF($U271="","",$U271*$J271),IF(AND($AE271&gt;=130,$AE271&lt;140),IF($V271="","",$V271*$J271),IF(AND($AE271&gt;=140,$AE271&lt;150),IF($W271="","",$W271*$J271),IF(AND($AE271&gt;=150,$AE271&lt;160),IF($X271="","",$X271*$J271),""))))))</f>
        <v/>
      </c>
      <c r="J271" s="156" t="str">
        <f>IF($D271="","",VLOOKUP($AE271,Relay_Req!$A$2:$I$16,6))</f>
        <v/>
      </c>
      <c r="K271" s="285"/>
      <c r="L271" s="155" t="str">
        <f t="shared" ref="L271:L314" si="23">IF(OR($D271="",$Y271="",$M271=""),"",IF($AE271&lt;160,$Y271*$M271,""))</f>
        <v/>
      </c>
      <c r="M271" s="156" t="str">
        <f>IF($D271="","",VLOOKUP($AE271,Relay_Req!$A$2:$I$16,7))</f>
        <v/>
      </c>
      <c r="N271" s="285"/>
      <c r="O271" s="155" t="str">
        <f t="shared" ref="O271:O314" si="24">IF(OR($D271="",$Z271="",$P271=""),"",IF($AE271&lt;160,$Z271*$P271,""))</f>
        <v/>
      </c>
      <c r="P271" s="156" t="str">
        <f>IF($D271="","",VLOOKUP($AE271,Relay_Req!$A$2:$I$16,8))</f>
        <v/>
      </c>
      <c r="Q271" s="157" t="str">
        <f t="shared" si="20"/>
        <v/>
      </c>
      <c r="R271" s="158" t="str">
        <f>IF(OR($D271="",GlobalParameters!$C$12=""),"",$AA271)</f>
        <v/>
      </c>
      <c r="S271" s="159"/>
      <c r="T271" s="283"/>
      <c r="U271" s="283"/>
      <c r="V271" s="283"/>
      <c r="W271" s="283"/>
      <c r="X271" s="283"/>
      <c r="Y271" s="283"/>
      <c r="Z271" s="283"/>
      <c r="AA271" s="160" t="str">
        <f>IF(OR($D271="",$AB271="",GlobalParameters!$C$12=""),"",IF($AE271&lt;160,$AB271-VLOOKUP($AE271,Relay_Req!$A$2:$I$16,9),""))</f>
        <v/>
      </c>
      <c r="AB271" s="283"/>
      <c r="AC271" s="283"/>
      <c r="AD271" s="159"/>
      <c r="AE271" s="134" t="e">
        <f>100+VLOOKUP($D271,Relay_Req!$N$2:$O$6,2)+VLOOKUP(GlobalParameters!$C$12,Relay_Req!$P$2:$Q$4,2)</f>
        <v>#N/A</v>
      </c>
    </row>
    <row r="272" spans="1:31" x14ac:dyDescent="0.25">
      <c r="A272" s="133"/>
      <c r="B272" s="283"/>
      <c r="C272" s="283"/>
      <c r="D272" s="284"/>
      <c r="E272" s="287"/>
      <c r="F272" s="166" t="str">
        <f t="shared" si="21"/>
        <v/>
      </c>
      <c r="G272" s="156" t="str">
        <f>IF($D272="","",VLOOKUP($AE272,Relay_Req!$A$2:$I$16,5))</f>
        <v/>
      </c>
      <c r="H272" s="287"/>
      <c r="I272" s="166" t="str">
        <f t="shared" si="22"/>
        <v/>
      </c>
      <c r="J272" s="156" t="str">
        <f>IF($D272="","",VLOOKUP($AE272,Relay_Req!$A$2:$I$16,6))</f>
        <v/>
      </c>
      <c r="K272" s="285"/>
      <c r="L272" s="155" t="str">
        <f t="shared" si="23"/>
        <v/>
      </c>
      <c r="M272" s="156" t="str">
        <f>IF($D272="","",VLOOKUP($AE272,Relay_Req!$A$2:$I$16,7))</f>
        <v/>
      </c>
      <c r="N272" s="285"/>
      <c r="O272" s="155" t="str">
        <f t="shared" si="24"/>
        <v/>
      </c>
      <c r="P272" s="156" t="str">
        <f>IF($D272="","",VLOOKUP($AE272,Relay_Req!$A$2:$I$16,8))</f>
        <v/>
      </c>
      <c r="Q272" s="157" t="str">
        <f t="shared" si="20"/>
        <v/>
      </c>
      <c r="R272" s="158" t="str">
        <f>IF(OR($D272="",GlobalParameters!$C$12=""),"",$AA272)</f>
        <v/>
      </c>
      <c r="S272" s="159"/>
      <c r="T272" s="283"/>
      <c r="U272" s="283"/>
      <c r="V272" s="283"/>
      <c r="W272" s="283"/>
      <c r="X272" s="283"/>
      <c r="Y272" s="283"/>
      <c r="Z272" s="283"/>
      <c r="AA272" s="160" t="str">
        <f>IF(OR($D272="",$AB272="",GlobalParameters!$C$12=""),"",IF($AE272&lt;160,$AB272-VLOOKUP($AE272,Relay_Req!$A$2:$I$16,9),""))</f>
        <v/>
      </c>
      <c r="AB272" s="283"/>
      <c r="AC272" s="283"/>
      <c r="AD272" s="159"/>
      <c r="AE272" s="134" t="e">
        <f>100+VLOOKUP($D272,Relay_Req!$N$2:$O$6,2)+VLOOKUP(GlobalParameters!$C$12,Relay_Req!$P$2:$Q$4,2)</f>
        <v>#N/A</v>
      </c>
    </row>
    <row r="273" spans="1:31" x14ac:dyDescent="0.25">
      <c r="A273" s="133"/>
      <c r="B273" s="283"/>
      <c r="C273" s="283"/>
      <c r="D273" s="284"/>
      <c r="E273" s="287"/>
      <c r="F273" s="166" t="str">
        <f t="shared" si="21"/>
        <v/>
      </c>
      <c r="G273" s="156" t="str">
        <f>IF($D273="","",VLOOKUP($AE273,Relay_Req!$A$2:$I$16,5))</f>
        <v/>
      </c>
      <c r="H273" s="287"/>
      <c r="I273" s="166" t="str">
        <f t="shared" si="22"/>
        <v/>
      </c>
      <c r="J273" s="156" t="str">
        <f>IF($D273="","",VLOOKUP($AE273,Relay_Req!$A$2:$I$16,6))</f>
        <v/>
      </c>
      <c r="K273" s="285"/>
      <c r="L273" s="155" t="str">
        <f t="shared" si="23"/>
        <v/>
      </c>
      <c r="M273" s="156" t="str">
        <f>IF($D273="","",VLOOKUP($AE273,Relay_Req!$A$2:$I$16,7))</f>
        <v/>
      </c>
      <c r="N273" s="285"/>
      <c r="O273" s="155" t="str">
        <f t="shared" si="24"/>
        <v/>
      </c>
      <c r="P273" s="156" t="str">
        <f>IF($D273="","",VLOOKUP($AE273,Relay_Req!$A$2:$I$16,8))</f>
        <v/>
      </c>
      <c r="Q273" s="157" t="str">
        <f t="shared" si="20"/>
        <v/>
      </c>
      <c r="R273" s="158" t="str">
        <f>IF(OR($D273="",GlobalParameters!$C$12=""),"",$AA273)</f>
        <v/>
      </c>
      <c r="S273" s="159"/>
      <c r="T273" s="283"/>
      <c r="U273" s="283"/>
      <c r="V273" s="283"/>
      <c r="W273" s="283"/>
      <c r="X273" s="283"/>
      <c r="Y273" s="283"/>
      <c r="Z273" s="283"/>
      <c r="AA273" s="160" t="str">
        <f>IF(OR($D273="",$AB273="",GlobalParameters!$C$12=""),"",IF($AE273&lt;160,$AB273-VLOOKUP($AE273,Relay_Req!$A$2:$I$16,9),""))</f>
        <v/>
      </c>
      <c r="AB273" s="283"/>
      <c r="AC273" s="283"/>
      <c r="AD273" s="159"/>
      <c r="AE273" s="134" t="e">
        <f>100+VLOOKUP($D273,Relay_Req!$N$2:$O$6,2)+VLOOKUP(GlobalParameters!$C$12,Relay_Req!$P$2:$Q$4,2)</f>
        <v>#N/A</v>
      </c>
    </row>
    <row r="274" spans="1:31" x14ac:dyDescent="0.25">
      <c r="A274" s="133"/>
      <c r="B274" s="283"/>
      <c r="C274" s="283"/>
      <c r="D274" s="284"/>
      <c r="E274" s="287"/>
      <c r="F274" s="166" t="str">
        <f t="shared" si="21"/>
        <v/>
      </c>
      <c r="G274" s="156" t="str">
        <f>IF($D274="","",VLOOKUP($AE274,Relay_Req!$A$2:$I$16,5))</f>
        <v/>
      </c>
      <c r="H274" s="287"/>
      <c r="I274" s="166" t="str">
        <f t="shared" si="22"/>
        <v/>
      </c>
      <c r="J274" s="156" t="str">
        <f>IF($D274="","",VLOOKUP($AE274,Relay_Req!$A$2:$I$16,6))</f>
        <v/>
      </c>
      <c r="K274" s="285"/>
      <c r="L274" s="155" t="str">
        <f t="shared" si="23"/>
        <v/>
      </c>
      <c r="M274" s="156" t="str">
        <f>IF($D274="","",VLOOKUP($AE274,Relay_Req!$A$2:$I$16,7))</f>
        <v/>
      </c>
      <c r="N274" s="285"/>
      <c r="O274" s="155" t="str">
        <f t="shared" si="24"/>
        <v/>
      </c>
      <c r="P274" s="156" t="str">
        <f>IF($D274="","",VLOOKUP($AE274,Relay_Req!$A$2:$I$16,8))</f>
        <v/>
      </c>
      <c r="Q274" s="157" t="str">
        <f t="shared" si="20"/>
        <v/>
      </c>
      <c r="R274" s="158" t="str">
        <f>IF(OR($D274="",GlobalParameters!$C$12=""),"",$AA274)</f>
        <v/>
      </c>
      <c r="S274" s="159"/>
      <c r="T274" s="283"/>
      <c r="U274" s="283"/>
      <c r="V274" s="283"/>
      <c r="W274" s="283"/>
      <c r="X274" s="283"/>
      <c r="Y274" s="283"/>
      <c r="Z274" s="283"/>
      <c r="AA274" s="160" t="str">
        <f>IF(OR($D274="",$AB274="",GlobalParameters!$C$12=""),"",IF($AE274&lt;160,$AB274-VLOOKUP($AE274,Relay_Req!$A$2:$I$16,9),""))</f>
        <v/>
      </c>
      <c r="AB274" s="283"/>
      <c r="AC274" s="283"/>
      <c r="AD274" s="159"/>
      <c r="AE274" s="134" t="e">
        <f>100+VLOOKUP($D274,Relay_Req!$N$2:$O$6,2)+VLOOKUP(GlobalParameters!$C$12,Relay_Req!$P$2:$Q$4,2)</f>
        <v>#N/A</v>
      </c>
    </row>
    <row r="275" spans="1:31" x14ac:dyDescent="0.25">
      <c r="A275" s="133"/>
      <c r="B275" s="283"/>
      <c r="C275" s="283"/>
      <c r="D275" s="284"/>
      <c r="E275" s="287"/>
      <c r="F275" s="166" t="str">
        <f t="shared" si="21"/>
        <v/>
      </c>
      <c r="G275" s="156" t="str">
        <f>IF($D275="","",VLOOKUP($AE275,Relay_Req!$A$2:$I$16,5))</f>
        <v/>
      </c>
      <c r="H275" s="287"/>
      <c r="I275" s="166" t="str">
        <f t="shared" si="22"/>
        <v/>
      </c>
      <c r="J275" s="156" t="str">
        <f>IF($D275="","",VLOOKUP($AE275,Relay_Req!$A$2:$I$16,6))</f>
        <v/>
      </c>
      <c r="K275" s="285"/>
      <c r="L275" s="155" t="str">
        <f t="shared" si="23"/>
        <v/>
      </c>
      <c r="M275" s="156" t="str">
        <f>IF($D275="","",VLOOKUP($AE275,Relay_Req!$A$2:$I$16,7))</f>
        <v/>
      </c>
      <c r="N275" s="285"/>
      <c r="O275" s="155" t="str">
        <f t="shared" si="24"/>
        <v/>
      </c>
      <c r="P275" s="156" t="str">
        <f>IF($D275="","",VLOOKUP($AE275,Relay_Req!$A$2:$I$16,8))</f>
        <v/>
      </c>
      <c r="Q275" s="157" t="str">
        <f t="shared" si="20"/>
        <v/>
      </c>
      <c r="R275" s="158" t="str">
        <f>IF(OR($D275="",GlobalParameters!$C$12=""),"",$AA275)</f>
        <v/>
      </c>
      <c r="S275" s="159"/>
      <c r="T275" s="283"/>
      <c r="U275" s="283"/>
      <c r="V275" s="283"/>
      <c r="W275" s="283"/>
      <c r="X275" s="283"/>
      <c r="Y275" s="283"/>
      <c r="Z275" s="283"/>
      <c r="AA275" s="160" t="str">
        <f>IF(OR($D275="",$AB275="",GlobalParameters!$C$12=""),"",IF($AE275&lt;160,$AB275-VLOOKUP($AE275,Relay_Req!$A$2:$I$16,9),""))</f>
        <v/>
      </c>
      <c r="AB275" s="283"/>
      <c r="AC275" s="283"/>
      <c r="AD275" s="159"/>
      <c r="AE275" s="134" t="e">
        <f>100+VLOOKUP($D275,Relay_Req!$N$2:$O$6,2)+VLOOKUP(GlobalParameters!$C$12,Relay_Req!$P$2:$Q$4,2)</f>
        <v>#N/A</v>
      </c>
    </row>
    <row r="276" spans="1:31" x14ac:dyDescent="0.25">
      <c r="A276" s="133"/>
      <c r="B276" s="283"/>
      <c r="C276" s="283"/>
      <c r="D276" s="284"/>
      <c r="E276" s="287"/>
      <c r="F276" s="166" t="str">
        <f t="shared" si="21"/>
        <v/>
      </c>
      <c r="G276" s="156" t="str">
        <f>IF($D276="","",VLOOKUP($AE276,Relay_Req!$A$2:$I$16,5))</f>
        <v/>
      </c>
      <c r="H276" s="287"/>
      <c r="I276" s="166" t="str">
        <f t="shared" si="22"/>
        <v/>
      </c>
      <c r="J276" s="156" t="str">
        <f>IF($D276="","",VLOOKUP($AE276,Relay_Req!$A$2:$I$16,6))</f>
        <v/>
      </c>
      <c r="K276" s="285"/>
      <c r="L276" s="155" t="str">
        <f t="shared" si="23"/>
        <v/>
      </c>
      <c r="M276" s="156" t="str">
        <f>IF($D276="","",VLOOKUP($AE276,Relay_Req!$A$2:$I$16,7))</f>
        <v/>
      </c>
      <c r="N276" s="285"/>
      <c r="O276" s="155" t="str">
        <f t="shared" si="24"/>
        <v/>
      </c>
      <c r="P276" s="156" t="str">
        <f>IF($D276="","",VLOOKUP($AE276,Relay_Req!$A$2:$I$16,8))</f>
        <v/>
      </c>
      <c r="Q276" s="157" t="str">
        <f t="shared" si="20"/>
        <v/>
      </c>
      <c r="R276" s="158" t="str">
        <f>IF(OR($D276="",GlobalParameters!$C$12=""),"",$AA276)</f>
        <v/>
      </c>
      <c r="S276" s="159"/>
      <c r="T276" s="283"/>
      <c r="U276" s="283"/>
      <c r="V276" s="283"/>
      <c r="W276" s="283"/>
      <c r="X276" s="283"/>
      <c r="Y276" s="283"/>
      <c r="Z276" s="283"/>
      <c r="AA276" s="160" t="str">
        <f>IF(OR($D276="",$AB276="",GlobalParameters!$C$12=""),"",IF($AE276&lt;160,$AB276-VLOOKUP($AE276,Relay_Req!$A$2:$I$16,9),""))</f>
        <v/>
      </c>
      <c r="AB276" s="283"/>
      <c r="AC276" s="283"/>
      <c r="AD276" s="159"/>
      <c r="AE276" s="134" t="e">
        <f>100+VLOOKUP($D276,Relay_Req!$N$2:$O$6,2)+VLOOKUP(GlobalParameters!$C$12,Relay_Req!$P$2:$Q$4,2)</f>
        <v>#N/A</v>
      </c>
    </row>
    <row r="277" spans="1:31" x14ac:dyDescent="0.25">
      <c r="A277" s="133"/>
      <c r="B277" s="283"/>
      <c r="C277" s="283"/>
      <c r="D277" s="284"/>
      <c r="E277" s="287"/>
      <c r="F277" s="166" t="str">
        <f t="shared" si="21"/>
        <v/>
      </c>
      <c r="G277" s="156" t="str">
        <f>IF($D277="","",VLOOKUP($AE277,Relay_Req!$A$2:$I$16,5))</f>
        <v/>
      </c>
      <c r="H277" s="287"/>
      <c r="I277" s="166" t="str">
        <f t="shared" si="22"/>
        <v/>
      </c>
      <c r="J277" s="156" t="str">
        <f>IF($D277="","",VLOOKUP($AE277,Relay_Req!$A$2:$I$16,6))</f>
        <v/>
      </c>
      <c r="K277" s="285"/>
      <c r="L277" s="155" t="str">
        <f t="shared" si="23"/>
        <v/>
      </c>
      <c r="M277" s="156" t="str">
        <f>IF($D277="","",VLOOKUP($AE277,Relay_Req!$A$2:$I$16,7))</f>
        <v/>
      </c>
      <c r="N277" s="285"/>
      <c r="O277" s="155" t="str">
        <f t="shared" si="24"/>
        <v/>
      </c>
      <c r="P277" s="156" t="str">
        <f>IF($D277="","",VLOOKUP($AE277,Relay_Req!$A$2:$I$16,8))</f>
        <v/>
      </c>
      <c r="Q277" s="157" t="str">
        <f t="shared" si="20"/>
        <v/>
      </c>
      <c r="R277" s="158" t="str">
        <f>IF(OR($D277="",GlobalParameters!$C$12=""),"",$AA277)</f>
        <v/>
      </c>
      <c r="S277" s="159"/>
      <c r="T277" s="283"/>
      <c r="U277" s="283"/>
      <c r="V277" s="283"/>
      <c r="W277" s="283"/>
      <c r="X277" s="283"/>
      <c r="Y277" s="283"/>
      <c r="Z277" s="283"/>
      <c r="AA277" s="160" t="str">
        <f>IF(OR($D277="",$AB277="",GlobalParameters!$C$12=""),"",IF($AE277&lt;160,$AB277-VLOOKUP($AE277,Relay_Req!$A$2:$I$16,9),""))</f>
        <v/>
      </c>
      <c r="AB277" s="283"/>
      <c r="AC277" s="283"/>
      <c r="AD277" s="159"/>
      <c r="AE277" s="134" t="e">
        <f>100+VLOOKUP($D277,Relay_Req!$N$2:$O$6,2)+VLOOKUP(GlobalParameters!$C$12,Relay_Req!$P$2:$Q$4,2)</f>
        <v>#N/A</v>
      </c>
    </row>
    <row r="278" spans="1:31" x14ac:dyDescent="0.25">
      <c r="A278" s="133"/>
      <c r="B278" s="283"/>
      <c r="C278" s="283"/>
      <c r="D278" s="284"/>
      <c r="E278" s="287"/>
      <c r="F278" s="166" t="str">
        <f t="shared" si="21"/>
        <v/>
      </c>
      <c r="G278" s="156" t="str">
        <f>IF($D278="","",VLOOKUP($AE278,Relay_Req!$A$2:$I$16,5))</f>
        <v/>
      </c>
      <c r="H278" s="287"/>
      <c r="I278" s="166" t="str">
        <f t="shared" si="22"/>
        <v/>
      </c>
      <c r="J278" s="156" t="str">
        <f>IF($D278="","",VLOOKUP($AE278,Relay_Req!$A$2:$I$16,6))</f>
        <v/>
      </c>
      <c r="K278" s="285"/>
      <c r="L278" s="155" t="str">
        <f t="shared" si="23"/>
        <v/>
      </c>
      <c r="M278" s="156" t="str">
        <f>IF($D278="","",VLOOKUP($AE278,Relay_Req!$A$2:$I$16,7))</f>
        <v/>
      </c>
      <c r="N278" s="285"/>
      <c r="O278" s="155" t="str">
        <f t="shared" si="24"/>
        <v/>
      </c>
      <c r="P278" s="156" t="str">
        <f>IF($D278="","",VLOOKUP($AE278,Relay_Req!$A$2:$I$16,8))</f>
        <v/>
      </c>
      <c r="Q278" s="157" t="str">
        <f t="shared" si="20"/>
        <v/>
      </c>
      <c r="R278" s="158" t="str">
        <f>IF(OR($D278="",GlobalParameters!$C$12=""),"",$AA278)</f>
        <v/>
      </c>
      <c r="S278" s="159"/>
      <c r="T278" s="283"/>
      <c r="U278" s="283"/>
      <c r="V278" s="283"/>
      <c r="W278" s="283"/>
      <c r="X278" s="283"/>
      <c r="Y278" s="283"/>
      <c r="Z278" s="283"/>
      <c r="AA278" s="160" t="str">
        <f>IF(OR($D278="",$AB278="",GlobalParameters!$C$12=""),"",IF($AE278&lt;160,$AB278-VLOOKUP($AE278,Relay_Req!$A$2:$I$16,9),""))</f>
        <v/>
      </c>
      <c r="AB278" s="283"/>
      <c r="AC278" s="283"/>
      <c r="AD278" s="159"/>
      <c r="AE278" s="134" t="e">
        <f>100+VLOOKUP($D278,Relay_Req!$N$2:$O$6,2)+VLOOKUP(GlobalParameters!$C$12,Relay_Req!$P$2:$Q$4,2)</f>
        <v>#N/A</v>
      </c>
    </row>
    <row r="279" spans="1:31" x14ac:dyDescent="0.25">
      <c r="A279" s="133"/>
      <c r="B279" s="283"/>
      <c r="C279" s="283"/>
      <c r="D279" s="284"/>
      <c r="E279" s="287"/>
      <c r="F279" s="166" t="str">
        <f t="shared" si="21"/>
        <v/>
      </c>
      <c r="G279" s="156" t="str">
        <f>IF($D279="","",VLOOKUP($AE279,Relay_Req!$A$2:$I$16,5))</f>
        <v/>
      </c>
      <c r="H279" s="287"/>
      <c r="I279" s="166" t="str">
        <f t="shared" si="22"/>
        <v/>
      </c>
      <c r="J279" s="156" t="str">
        <f>IF($D279="","",VLOOKUP($AE279,Relay_Req!$A$2:$I$16,6))</f>
        <v/>
      </c>
      <c r="K279" s="285"/>
      <c r="L279" s="155" t="str">
        <f t="shared" si="23"/>
        <v/>
      </c>
      <c r="M279" s="156" t="str">
        <f>IF($D279="","",VLOOKUP($AE279,Relay_Req!$A$2:$I$16,7))</f>
        <v/>
      </c>
      <c r="N279" s="285"/>
      <c r="O279" s="155" t="str">
        <f t="shared" si="24"/>
        <v/>
      </c>
      <c r="P279" s="156" t="str">
        <f>IF($D279="","",VLOOKUP($AE279,Relay_Req!$A$2:$I$16,8))</f>
        <v/>
      </c>
      <c r="Q279" s="157" t="str">
        <f t="shared" si="20"/>
        <v/>
      </c>
      <c r="R279" s="158" t="str">
        <f>IF(OR($D279="",GlobalParameters!$C$12=""),"",$AA279)</f>
        <v/>
      </c>
      <c r="S279" s="159"/>
      <c r="T279" s="283"/>
      <c r="U279" s="283"/>
      <c r="V279" s="283"/>
      <c r="W279" s="283"/>
      <c r="X279" s="283"/>
      <c r="Y279" s="283"/>
      <c r="Z279" s="283"/>
      <c r="AA279" s="160" t="str">
        <f>IF(OR($D279="",$AB279="",GlobalParameters!$C$12=""),"",IF($AE279&lt;160,$AB279-VLOOKUP($AE279,Relay_Req!$A$2:$I$16,9),""))</f>
        <v/>
      </c>
      <c r="AB279" s="283"/>
      <c r="AC279" s="283"/>
      <c r="AD279" s="159"/>
      <c r="AE279" s="134" t="e">
        <f>100+VLOOKUP($D279,Relay_Req!$N$2:$O$6,2)+VLOOKUP(GlobalParameters!$C$12,Relay_Req!$P$2:$Q$4,2)</f>
        <v>#N/A</v>
      </c>
    </row>
    <row r="280" spans="1:31" x14ac:dyDescent="0.25">
      <c r="A280" s="133"/>
      <c r="B280" s="283"/>
      <c r="C280" s="283"/>
      <c r="D280" s="284"/>
      <c r="E280" s="287"/>
      <c r="F280" s="166" t="str">
        <f t="shared" si="21"/>
        <v/>
      </c>
      <c r="G280" s="156" t="str">
        <f>IF($D280="","",VLOOKUP($AE280,Relay_Req!$A$2:$I$16,5))</f>
        <v/>
      </c>
      <c r="H280" s="287"/>
      <c r="I280" s="166" t="str">
        <f t="shared" si="22"/>
        <v/>
      </c>
      <c r="J280" s="156" t="str">
        <f>IF($D280="","",VLOOKUP($AE280,Relay_Req!$A$2:$I$16,6))</f>
        <v/>
      </c>
      <c r="K280" s="285"/>
      <c r="L280" s="155" t="str">
        <f t="shared" si="23"/>
        <v/>
      </c>
      <c r="M280" s="156" t="str">
        <f>IF($D280="","",VLOOKUP($AE280,Relay_Req!$A$2:$I$16,7))</f>
        <v/>
      </c>
      <c r="N280" s="285"/>
      <c r="O280" s="155" t="str">
        <f t="shared" si="24"/>
        <v/>
      </c>
      <c r="P280" s="156" t="str">
        <f>IF($D280="","",VLOOKUP($AE280,Relay_Req!$A$2:$I$16,8))</f>
        <v/>
      </c>
      <c r="Q280" s="157" t="str">
        <f t="shared" si="20"/>
        <v/>
      </c>
      <c r="R280" s="158" t="str">
        <f>IF(OR($D280="",GlobalParameters!$C$12=""),"",$AA280)</f>
        <v/>
      </c>
      <c r="S280" s="159"/>
      <c r="T280" s="283"/>
      <c r="U280" s="283"/>
      <c r="V280" s="283"/>
      <c r="W280" s="283"/>
      <c r="X280" s="283"/>
      <c r="Y280" s="283"/>
      <c r="Z280" s="283"/>
      <c r="AA280" s="160" t="str">
        <f>IF(OR($D280="",$AB280="",GlobalParameters!$C$12=""),"",IF($AE280&lt;160,$AB280-VLOOKUP($AE280,Relay_Req!$A$2:$I$16,9),""))</f>
        <v/>
      </c>
      <c r="AB280" s="283"/>
      <c r="AC280" s="283"/>
      <c r="AD280" s="159"/>
      <c r="AE280" s="134" t="e">
        <f>100+VLOOKUP($D280,Relay_Req!$N$2:$O$6,2)+VLOOKUP(GlobalParameters!$C$12,Relay_Req!$P$2:$Q$4,2)</f>
        <v>#N/A</v>
      </c>
    </row>
    <row r="281" spans="1:31" x14ac:dyDescent="0.25">
      <c r="A281" s="133"/>
      <c r="B281" s="283"/>
      <c r="C281" s="283"/>
      <c r="D281" s="284"/>
      <c r="E281" s="287"/>
      <c r="F281" s="166" t="str">
        <f t="shared" si="21"/>
        <v/>
      </c>
      <c r="G281" s="156" t="str">
        <f>IF($D281="","",VLOOKUP($AE281,Relay_Req!$A$2:$I$16,5))</f>
        <v/>
      </c>
      <c r="H281" s="287"/>
      <c r="I281" s="166" t="str">
        <f t="shared" si="22"/>
        <v/>
      </c>
      <c r="J281" s="156" t="str">
        <f>IF($D281="","",VLOOKUP($AE281,Relay_Req!$A$2:$I$16,6))</f>
        <v/>
      </c>
      <c r="K281" s="285"/>
      <c r="L281" s="155" t="str">
        <f t="shared" si="23"/>
        <v/>
      </c>
      <c r="M281" s="156" t="str">
        <f>IF($D281="","",VLOOKUP($AE281,Relay_Req!$A$2:$I$16,7))</f>
        <v/>
      </c>
      <c r="N281" s="285"/>
      <c r="O281" s="155" t="str">
        <f t="shared" si="24"/>
        <v/>
      </c>
      <c r="P281" s="156" t="str">
        <f>IF($D281="","",VLOOKUP($AE281,Relay_Req!$A$2:$I$16,8))</f>
        <v/>
      </c>
      <c r="Q281" s="157" t="str">
        <f t="shared" si="20"/>
        <v/>
      </c>
      <c r="R281" s="158" t="str">
        <f>IF(OR($D281="",GlobalParameters!$C$12=""),"",$AA281)</f>
        <v/>
      </c>
      <c r="S281" s="159"/>
      <c r="T281" s="283"/>
      <c r="U281" s="283"/>
      <c r="V281" s="283"/>
      <c r="W281" s="283"/>
      <c r="X281" s="283"/>
      <c r="Y281" s="283"/>
      <c r="Z281" s="283"/>
      <c r="AA281" s="160" t="str">
        <f>IF(OR($D281="",$AB281="",GlobalParameters!$C$12=""),"",IF($AE281&lt;160,$AB281-VLOOKUP($AE281,Relay_Req!$A$2:$I$16,9),""))</f>
        <v/>
      </c>
      <c r="AB281" s="283"/>
      <c r="AC281" s="283"/>
      <c r="AD281" s="159"/>
      <c r="AE281" s="134" t="e">
        <f>100+VLOOKUP($D281,Relay_Req!$N$2:$O$6,2)+VLOOKUP(GlobalParameters!$C$12,Relay_Req!$P$2:$Q$4,2)</f>
        <v>#N/A</v>
      </c>
    </row>
    <row r="282" spans="1:31" x14ac:dyDescent="0.25">
      <c r="A282" s="133"/>
      <c r="B282" s="283"/>
      <c r="C282" s="283"/>
      <c r="D282" s="284"/>
      <c r="E282" s="287"/>
      <c r="F282" s="166" t="str">
        <f t="shared" si="21"/>
        <v/>
      </c>
      <c r="G282" s="156" t="str">
        <f>IF($D282="","",VLOOKUP($AE282,Relay_Req!$A$2:$I$16,5))</f>
        <v/>
      </c>
      <c r="H282" s="287"/>
      <c r="I282" s="166" t="str">
        <f t="shared" si="22"/>
        <v/>
      </c>
      <c r="J282" s="156" t="str">
        <f>IF($D282="","",VLOOKUP($AE282,Relay_Req!$A$2:$I$16,6))</f>
        <v/>
      </c>
      <c r="K282" s="285"/>
      <c r="L282" s="155" t="str">
        <f t="shared" si="23"/>
        <v/>
      </c>
      <c r="M282" s="156" t="str">
        <f>IF($D282="","",VLOOKUP($AE282,Relay_Req!$A$2:$I$16,7))</f>
        <v/>
      </c>
      <c r="N282" s="285"/>
      <c r="O282" s="155" t="str">
        <f t="shared" si="24"/>
        <v/>
      </c>
      <c r="P282" s="156" t="str">
        <f>IF($D282="","",VLOOKUP($AE282,Relay_Req!$A$2:$I$16,8))</f>
        <v/>
      </c>
      <c r="Q282" s="157" t="str">
        <f t="shared" si="20"/>
        <v/>
      </c>
      <c r="R282" s="158" t="str">
        <f>IF(OR($D282="",GlobalParameters!$C$12=""),"",$AA282)</f>
        <v/>
      </c>
      <c r="S282" s="159"/>
      <c r="T282" s="283"/>
      <c r="U282" s="283"/>
      <c r="V282" s="283"/>
      <c r="W282" s="283"/>
      <c r="X282" s="283"/>
      <c r="Y282" s="283"/>
      <c r="Z282" s="283"/>
      <c r="AA282" s="160" t="str">
        <f>IF(OR($D282="",$AB282="",GlobalParameters!$C$12=""),"",IF($AE282&lt;160,$AB282-VLOOKUP($AE282,Relay_Req!$A$2:$I$16,9),""))</f>
        <v/>
      </c>
      <c r="AB282" s="283"/>
      <c r="AC282" s="283"/>
      <c r="AD282" s="159"/>
      <c r="AE282" s="134" t="e">
        <f>100+VLOOKUP($D282,Relay_Req!$N$2:$O$6,2)+VLOOKUP(GlobalParameters!$C$12,Relay_Req!$P$2:$Q$4,2)</f>
        <v>#N/A</v>
      </c>
    </row>
    <row r="283" spans="1:31" x14ac:dyDescent="0.25">
      <c r="A283" s="133"/>
      <c r="B283" s="283"/>
      <c r="C283" s="283"/>
      <c r="D283" s="284"/>
      <c r="E283" s="287"/>
      <c r="F283" s="166" t="str">
        <f t="shared" si="21"/>
        <v/>
      </c>
      <c r="G283" s="156" t="str">
        <f>IF($D283="","",VLOOKUP($AE283,Relay_Req!$A$2:$I$16,5))</f>
        <v/>
      </c>
      <c r="H283" s="287"/>
      <c r="I283" s="166" t="str">
        <f t="shared" si="22"/>
        <v/>
      </c>
      <c r="J283" s="156" t="str">
        <f>IF($D283="","",VLOOKUP($AE283,Relay_Req!$A$2:$I$16,6))</f>
        <v/>
      </c>
      <c r="K283" s="285"/>
      <c r="L283" s="155" t="str">
        <f t="shared" si="23"/>
        <v/>
      </c>
      <c r="M283" s="156" t="str">
        <f>IF($D283="","",VLOOKUP($AE283,Relay_Req!$A$2:$I$16,7))</f>
        <v/>
      </c>
      <c r="N283" s="285"/>
      <c r="O283" s="155" t="str">
        <f t="shared" si="24"/>
        <v/>
      </c>
      <c r="P283" s="156" t="str">
        <f>IF($D283="","",VLOOKUP($AE283,Relay_Req!$A$2:$I$16,8))</f>
        <v/>
      </c>
      <c r="Q283" s="157" t="str">
        <f t="shared" si="20"/>
        <v/>
      </c>
      <c r="R283" s="158" t="str">
        <f>IF(OR($D283="",GlobalParameters!$C$12=""),"",$AA283)</f>
        <v/>
      </c>
      <c r="S283" s="159"/>
      <c r="T283" s="283"/>
      <c r="U283" s="283"/>
      <c r="V283" s="283"/>
      <c r="W283" s="283"/>
      <c r="X283" s="283"/>
      <c r="Y283" s="283"/>
      <c r="Z283" s="283"/>
      <c r="AA283" s="160" t="str">
        <f>IF(OR($D283="",$AB283="",GlobalParameters!$C$12=""),"",IF($AE283&lt;160,$AB283-VLOOKUP($AE283,Relay_Req!$A$2:$I$16,9),""))</f>
        <v/>
      </c>
      <c r="AB283" s="283"/>
      <c r="AC283" s="283"/>
      <c r="AD283" s="159"/>
      <c r="AE283" s="134" t="e">
        <f>100+VLOOKUP($D283,Relay_Req!$N$2:$O$6,2)+VLOOKUP(GlobalParameters!$C$12,Relay_Req!$P$2:$Q$4,2)</f>
        <v>#N/A</v>
      </c>
    </row>
    <row r="284" spans="1:31" x14ac:dyDescent="0.25">
      <c r="A284" s="133"/>
      <c r="B284" s="283"/>
      <c r="C284" s="283"/>
      <c r="D284" s="284"/>
      <c r="E284" s="287"/>
      <c r="F284" s="166" t="str">
        <f t="shared" si="21"/>
        <v/>
      </c>
      <c r="G284" s="156" t="str">
        <f>IF($D284="","",VLOOKUP($AE284,Relay_Req!$A$2:$I$16,5))</f>
        <v/>
      </c>
      <c r="H284" s="287"/>
      <c r="I284" s="166" t="str">
        <f t="shared" si="22"/>
        <v/>
      </c>
      <c r="J284" s="156" t="str">
        <f>IF($D284="","",VLOOKUP($AE284,Relay_Req!$A$2:$I$16,6))</f>
        <v/>
      </c>
      <c r="K284" s="285"/>
      <c r="L284" s="155" t="str">
        <f t="shared" si="23"/>
        <v/>
      </c>
      <c r="M284" s="156" t="str">
        <f>IF($D284="","",VLOOKUP($AE284,Relay_Req!$A$2:$I$16,7))</f>
        <v/>
      </c>
      <c r="N284" s="285"/>
      <c r="O284" s="155" t="str">
        <f t="shared" si="24"/>
        <v/>
      </c>
      <c r="P284" s="156" t="str">
        <f>IF($D284="","",VLOOKUP($AE284,Relay_Req!$A$2:$I$16,8))</f>
        <v/>
      </c>
      <c r="Q284" s="157" t="str">
        <f t="shared" si="20"/>
        <v/>
      </c>
      <c r="R284" s="158" t="str">
        <f>IF(OR($D284="",GlobalParameters!$C$12=""),"",$AA284)</f>
        <v/>
      </c>
      <c r="S284" s="159"/>
      <c r="T284" s="283"/>
      <c r="U284" s="283"/>
      <c r="V284" s="283"/>
      <c r="W284" s="283"/>
      <c r="X284" s="283"/>
      <c r="Y284" s="283"/>
      <c r="Z284" s="283"/>
      <c r="AA284" s="160" t="str">
        <f>IF(OR($D284="",$AB284="",GlobalParameters!$C$12=""),"",IF($AE284&lt;160,$AB284-VLOOKUP($AE284,Relay_Req!$A$2:$I$16,9),""))</f>
        <v/>
      </c>
      <c r="AB284" s="283"/>
      <c r="AC284" s="283"/>
      <c r="AD284" s="159"/>
      <c r="AE284" s="134" t="e">
        <f>100+VLOOKUP($D284,Relay_Req!$N$2:$O$6,2)+VLOOKUP(GlobalParameters!$C$12,Relay_Req!$P$2:$Q$4,2)</f>
        <v>#N/A</v>
      </c>
    </row>
    <row r="285" spans="1:31" x14ac:dyDescent="0.25">
      <c r="A285" s="133"/>
      <c r="B285" s="283"/>
      <c r="C285" s="283"/>
      <c r="D285" s="284"/>
      <c r="E285" s="287"/>
      <c r="F285" s="166" t="str">
        <f t="shared" si="21"/>
        <v/>
      </c>
      <c r="G285" s="156" t="str">
        <f>IF($D285="","",VLOOKUP($AE285,Relay_Req!$A$2:$I$16,5))</f>
        <v/>
      </c>
      <c r="H285" s="287"/>
      <c r="I285" s="166" t="str">
        <f t="shared" si="22"/>
        <v/>
      </c>
      <c r="J285" s="156" t="str">
        <f>IF($D285="","",VLOOKUP($AE285,Relay_Req!$A$2:$I$16,6))</f>
        <v/>
      </c>
      <c r="K285" s="285"/>
      <c r="L285" s="155" t="str">
        <f t="shared" si="23"/>
        <v/>
      </c>
      <c r="M285" s="156" t="str">
        <f>IF($D285="","",VLOOKUP($AE285,Relay_Req!$A$2:$I$16,7))</f>
        <v/>
      </c>
      <c r="N285" s="285"/>
      <c r="O285" s="155" t="str">
        <f t="shared" si="24"/>
        <v/>
      </c>
      <c r="P285" s="156" t="str">
        <f>IF($D285="","",VLOOKUP($AE285,Relay_Req!$A$2:$I$16,8))</f>
        <v/>
      </c>
      <c r="Q285" s="157" t="str">
        <f t="shared" si="20"/>
        <v/>
      </c>
      <c r="R285" s="158" t="str">
        <f>IF(OR($D285="",GlobalParameters!$C$12=""),"",$AA285)</f>
        <v/>
      </c>
      <c r="S285" s="159"/>
      <c r="T285" s="283"/>
      <c r="U285" s="283"/>
      <c r="V285" s="283"/>
      <c r="W285" s="283"/>
      <c r="X285" s="283"/>
      <c r="Y285" s="283"/>
      <c r="Z285" s="283"/>
      <c r="AA285" s="160" t="str">
        <f>IF(OR($D285="",$AB285="",GlobalParameters!$C$12=""),"",IF($AE285&lt;160,$AB285-VLOOKUP($AE285,Relay_Req!$A$2:$I$16,9),""))</f>
        <v/>
      </c>
      <c r="AB285" s="283"/>
      <c r="AC285" s="283"/>
      <c r="AD285" s="159"/>
      <c r="AE285" s="134" t="e">
        <f>100+VLOOKUP($D285,Relay_Req!$N$2:$O$6,2)+VLOOKUP(GlobalParameters!$C$12,Relay_Req!$P$2:$Q$4,2)</f>
        <v>#N/A</v>
      </c>
    </row>
    <row r="286" spans="1:31" x14ac:dyDescent="0.25">
      <c r="A286" s="133"/>
      <c r="B286" s="283"/>
      <c r="C286" s="283"/>
      <c r="D286" s="284"/>
      <c r="E286" s="287"/>
      <c r="F286" s="166" t="str">
        <f t="shared" si="21"/>
        <v/>
      </c>
      <c r="G286" s="156" t="str">
        <f>IF($D286="","",VLOOKUP($AE286,Relay_Req!$A$2:$I$16,5))</f>
        <v/>
      </c>
      <c r="H286" s="287"/>
      <c r="I286" s="166" t="str">
        <f t="shared" si="22"/>
        <v/>
      </c>
      <c r="J286" s="156" t="str">
        <f>IF($D286="","",VLOOKUP($AE286,Relay_Req!$A$2:$I$16,6))</f>
        <v/>
      </c>
      <c r="K286" s="285"/>
      <c r="L286" s="155" t="str">
        <f t="shared" si="23"/>
        <v/>
      </c>
      <c r="M286" s="156" t="str">
        <f>IF($D286="","",VLOOKUP($AE286,Relay_Req!$A$2:$I$16,7))</f>
        <v/>
      </c>
      <c r="N286" s="285"/>
      <c r="O286" s="155" t="str">
        <f t="shared" si="24"/>
        <v/>
      </c>
      <c r="P286" s="156" t="str">
        <f>IF($D286="","",VLOOKUP($AE286,Relay_Req!$A$2:$I$16,8))</f>
        <v/>
      </c>
      <c r="Q286" s="157" t="str">
        <f t="shared" si="20"/>
        <v/>
      </c>
      <c r="R286" s="158" t="str">
        <f>IF(OR($D286="",GlobalParameters!$C$12=""),"",$AA286)</f>
        <v/>
      </c>
      <c r="S286" s="159"/>
      <c r="T286" s="283"/>
      <c r="U286" s="283"/>
      <c r="V286" s="283"/>
      <c r="W286" s="283"/>
      <c r="X286" s="283"/>
      <c r="Y286" s="283"/>
      <c r="Z286" s="283"/>
      <c r="AA286" s="160" t="str">
        <f>IF(OR($D286="",$AB286="",GlobalParameters!$C$12=""),"",IF($AE286&lt;160,$AB286-VLOOKUP($AE286,Relay_Req!$A$2:$I$16,9),""))</f>
        <v/>
      </c>
      <c r="AB286" s="283"/>
      <c r="AC286" s="283"/>
      <c r="AD286" s="159"/>
      <c r="AE286" s="134" t="e">
        <f>100+VLOOKUP($D286,Relay_Req!$N$2:$O$6,2)+VLOOKUP(GlobalParameters!$C$12,Relay_Req!$P$2:$Q$4,2)</f>
        <v>#N/A</v>
      </c>
    </row>
    <row r="287" spans="1:31" x14ac:dyDescent="0.25">
      <c r="A287" s="133"/>
      <c r="B287" s="283"/>
      <c r="C287" s="283"/>
      <c r="D287" s="284"/>
      <c r="E287" s="287"/>
      <c r="F287" s="166" t="str">
        <f t="shared" si="21"/>
        <v/>
      </c>
      <c r="G287" s="156" t="str">
        <f>IF($D287="","",VLOOKUP($AE287,Relay_Req!$A$2:$I$16,5))</f>
        <v/>
      </c>
      <c r="H287" s="287"/>
      <c r="I287" s="166" t="str">
        <f t="shared" si="22"/>
        <v/>
      </c>
      <c r="J287" s="156" t="str">
        <f>IF($D287="","",VLOOKUP($AE287,Relay_Req!$A$2:$I$16,6))</f>
        <v/>
      </c>
      <c r="K287" s="285"/>
      <c r="L287" s="155" t="str">
        <f t="shared" si="23"/>
        <v/>
      </c>
      <c r="M287" s="156" t="str">
        <f>IF($D287="","",VLOOKUP($AE287,Relay_Req!$A$2:$I$16,7))</f>
        <v/>
      </c>
      <c r="N287" s="285"/>
      <c r="O287" s="155" t="str">
        <f t="shared" si="24"/>
        <v/>
      </c>
      <c r="P287" s="156" t="str">
        <f>IF($D287="","",VLOOKUP($AE287,Relay_Req!$A$2:$I$16,8))</f>
        <v/>
      </c>
      <c r="Q287" s="157" t="str">
        <f t="shared" ref="Q287:Q314" si="25">IF($D287="","",$J$6+AC287)</f>
        <v/>
      </c>
      <c r="R287" s="158" t="str">
        <f>IF(OR($D287="",GlobalParameters!$C$12=""),"",$AA287)</f>
        <v/>
      </c>
      <c r="S287" s="159"/>
      <c r="T287" s="283"/>
      <c r="U287" s="283"/>
      <c r="V287" s="283"/>
      <c r="W287" s="283"/>
      <c r="X287" s="283"/>
      <c r="Y287" s="283"/>
      <c r="Z287" s="283"/>
      <c r="AA287" s="160" t="str">
        <f>IF(OR($D287="",$AB287="",GlobalParameters!$C$12=""),"",IF($AE287&lt;160,$AB287-VLOOKUP($AE287,Relay_Req!$A$2:$I$16,9),""))</f>
        <v/>
      </c>
      <c r="AB287" s="283"/>
      <c r="AC287" s="283"/>
      <c r="AD287" s="159"/>
      <c r="AE287" s="134" t="e">
        <f>100+VLOOKUP($D287,Relay_Req!$N$2:$O$6,2)+VLOOKUP(GlobalParameters!$C$12,Relay_Req!$P$2:$Q$4,2)</f>
        <v>#N/A</v>
      </c>
    </row>
    <row r="288" spans="1:31" x14ac:dyDescent="0.25">
      <c r="A288" s="133"/>
      <c r="B288" s="283"/>
      <c r="C288" s="283"/>
      <c r="D288" s="284"/>
      <c r="E288" s="287"/>
      <c r="F288" s="166" t="str">
        <f t="shared" si="21"/>
        <v/>
      </c>
      <c r="G288" s="156" t="str">
        <f>IF($D288="","",VLOOKUP($AE288,Relay_Req!$A$2:$I$16,5))</f>
        <v/>
      </c>
      <c r="H288" s="287"/>
      <c r="I288" s="166" t="str">
        <f t="shared" si="22"/>
        <v/>
      </c>
      <c r="J288" s="156" t="str">
        <f>IF($D288="","",VLOOKUP($AE288,Relay_Req!$A$2:$I$16,6))</f>
        <v/>
      </c>
      <c r="K288" s="285"/>
      <c r="L288" s="155" t="str">
        <f t="shared" si="23"/>
        <v/>
      </c>
      <c r="M288" s="156" t="str">
        <f>IF($D288="","",VLOOKUP($AE288,Relay_Req!$A$2:$I$16,7))</f>
        <v/>
      </c>
      <c r="N288" s="285"/>
      <c r="O288" s="155" t="str">
        <f t="shared" si="24"/>
        <v/>
      </c>
      <c r="P288" s="156" t="str">
        <f>IF($D288="","",VLOOKUP($AE288,Relay_Req!$A$2:$I$16,8))</f>
        <v/>
      </c>
      <c r="Q288" s="157" t="str">
        <f t="shared" si="25"/>
        <v/>
      </c>
      <c r="R288" s="158" t="str">
        <f>IF(OR($D288="",GlobalParameters!$C$12=""),"",$AA288)</f>
        <v/>
      </c>
      <c r="S288" s="159"/>
      <c r="T288" s="283"/>
      <c r="U288" s="283"/>
      <c r="V288" s="283"/>
      <c r="W288" s="283"/>
      <c r="X288" s="283"/>
      <c r="Y288" s="283"/>
      <c r="Z288" s="283"/>
      <c r="AA288" s="160" t="str">
        <f>IF(OR($D288="",$AB288="",GlobalParameters!$C$12=""),"",IF($AE288&lt;160,$AB288-VLOOKUP($AE288,Relay_Req!$A$2:$I$16,9),""))</f>
        <v/>
      </c>
      <c r="AB288" s="283"/>
      <c r="AC288" s="283"/>
      <c r="AD288" s="159"/>
      <c r="AE288" s="134" t="e">
        <f>100+VLOOKUP($D288,Relay_Req!$N$2:$O$6,2)+VLOOKUP(GlobalParameters!$C$12,Relay_Req!$P$2:$Q$4,2)</f>
        <v>#N/A</v>
      </c>
    </row>
    <row r="289" spans="1:31" x14ac:dyDescent="0.25">
      <c r="A289" s="133"/>
      <c r="B289" s="283"/>
      <c r="C289" s="283"/>
      <c r="D289" s="284"/>
      <c r="E289" s="287"/>
      <c r="F289" s="166" t="str">
        <f t="shared" si="21"/>
        <v/>
      </c>
      <c r="G289" s="156" t="str">
        <f>IF($D289="","",VLOOKUP($AE289,Relay_Req!$A$2:$I$16,5))</f>
        <v/>
      </c>
      <c r="H289" s="287"/>
      <c r="I289" s="166" t="str">
        <f t="shared" si="22"/>
        <v/>
      </c>
      <c r="J289" s="156" t="str">
        <f>IF($D289="","",VLOOKUP($AE289,Relay_Req!$A$2:$I$16,6))</f>
        <v/>
      </c>
      <c r="K289" s="285"/>
      <c r="L289" s="155" t="str">
        <f t="shared" si="23"/>
        <v/>
      </c>
      <c r="M289" s="156" t="str">
        <f>IF($D289="","",VLOOKUP($AE289,Relay_Req!$A$2:$I$16,7))</f>
        <v/>
      </c>
      <c r="N289" s="285"/>
      <c r="O289" s="155" t="str">
        <f t="shared" si="24"/>
        <v/>
      </c>
      <c r="P289" s="156" t="str">
        <f>IF($D289="","",VLOOKUP($AE289,Relay_Req!$A$2:$I$16,8))</f>
        <v/>
      </c>
      <c r="Q289" s="157" t="str">
        <f t="shared" si="25"/>
        <v/>
      </c>
      <c r="R289" s="158" t="str">
        <f>IF(OR($D289="",GlobalParameters!$C$12=""),"",$AA289)</f>
        <v/>
      </c>
      <c r="S289" s="159"/>
      <c r="T289" s="283"/>
      <c r="U289" s="283"/>
      <c r="V289" s="283"/>
      <c r="W289" s="283"/>
      <c r="X289" s="283"/>
      <c r="Y289" s="283"/>
      <c r="Z289" s="283"/>
      <c r="AA289" s="160" t="str">
        <f>IF(OR($D289="",$AB289="",GlobalParameters!$C$12=""),"",IF($AE289&lt;160,$AB289-VLOOKUP($AE289,Relay_Req!$A$2:$I$16,9),""))</f>
        <v/>
      </c>
      <c r="AB289" s="283"/>
      <c r="AC289" s="283"/>
      <c r="AD289" s="159"/>
      <c r="AE289" s="134" t="e">
        <f>100+VLOOKUP($D289,Relay_Req!$N$2:$O$6,2)+VLOOKUP(GlobalParameters!$C$12,Relay_Req!$P$2:$Q$4,2)</f>
        <v>#N/A</v>
      </c>
    </row>
    <row r="290" spans="1:31" x14ac:dyDescent="0.25">
      <c r="A290" s="133"/>
      <c r="B290" s="283"/>
      <c r="C290" s="283"/>
      <c r="D290" s="284"/>
      <c r="E290" s="287"/>
      <c r="F290" s="166" t="str">
        <f t="shared" si="21"/>
        <v/>
      </c>
      <c r="G290" s="156" t="str">
        <f>IF($D290="","",VLOOKUP($AE290,Relay_Req!$A$2:$I$16,5))</f>
        <v/>
      </c>
      <c r="H290" s="287"/>
      <c r="I290" s="166" t="str">
        <f t="shared" si="22"/>
        <v/>
      </c>
      <c r="J290" s="156" t="str">
        <f>IF($D290="","",VLOOKUP($AE290,Relay_Req!$A$2:$I$16,6))</f>
        <v/>
      </c>
      <c r="K290" s="285"/>
      <c r="L290" s="155" t="str">
        <f t="shared" si="23"/>
        <v/>
      </c>
      <c r="M290" s="156" t="str">
        <f>IF($D290="","",VLOOKUP($AE290,Relay_Req!$A$2:$I$16,7))</f>
        <v/>
      </c>
      <c r="N290" s="285"/>
      <c r="O290" s="155" t="str">
        <f t="shared" si="24"/>
        <v/>
      </c>
      <c r="P290" s="156" t="str">
        <f>IF($D290="","",VLOOKUP($AE290,Relay_Req!$A$2:$I$16,8))</f>
        <v/>
      </c>
      <c r="Q290" s="157" t="str">
        <f t="shared" si="25"/>
        <v/>
      </c>
      <c r="R290" s="158" t="str">
        <f>IF(OR($D290="",GlobalParameters!$C$12=""),"",$AA290)</f>
        <v/>
      </c>
      <c r="S290" s="159"/>
      <c r="T290" s="283"/>
      <c r="U290" s="283"/>
      <c r="V290" s="283"/>
      <c r="W290" s="283"/>
      <c r="X290" s="283"/>
      <c r="Y290" s="283"/>
      <c r="Z290" s="283"/>
      <c r="AA290" s="160" t="str">
        <f>IF(OR($D290="",$AB290="",GlobalParameters!$C$12=""),"",IF($AE290&lt;160,$AB290-VLOOKUP($AE290,Relay_Req!$A$2:$I$16,9),""))</f>
        <v/>
      </c>
      <c r="AB290" s="283"/>
      <c r="AC290" s="283"/>
      <c r="AD290" s="159"/>
      <c r="AE290" s="134" t="e">
        <f>100+VLOOKUP($D290,Relay_Req!$N$2:$O$6,2)+VLOOKUP(GlobalParameters!$C$12,Relay_Req!$P$2:$Q$4,2)</f>
        <v>#N/A</v>
      </c>
    </row>
    <row r="291" spans="1:31" x14ac:dyDescent="0.25">
      <c r="A291" s="133"/>
      <c r="B291" s="283"/>
      <c r="C291" s="283"/>
      <c r="D291" s="284"/>
      <c r="E291" s="287"/>
      <c r="F291" s="166" t="str">
        <f t="shared" si="21"/>
        <v/>
      </c>
      <c r="G291" s="156" t="str">
        <f>IF($D291="","",VLOOKUP($AE291,Relay_Req!$A$2:$I$16,5))</f>
        <v/>
      </c>
      <c r="H291" s="287"/>
      <c r="I291" s="166" t="str">
        <f t="shared" si="22"/>
        <v/>
      </c>
      <c r="J291" s="156" t="str">
        <f>IF($D291="","",VLOOKUP($AE291,Relay_Req!$A$2:$I$16,6))</f>
        <v/>
      </c>
      <c r="K291" s="285"/>
      <c r="L291" s="155" t="str">
        <f t="shared" si="23"/>
        <v/>
      </c>
      <c r="M291" s="156" t="str">
        <f>IF($D291="","",VLOOKUP($AE291,Relay_Req!$A$2:$I$16,7))</f>
        <v/>
      </c>
      <c r="N291" s="285"/>
      <c r="O291" s="155" t="str">
        <f t="shared" si="24"/>
        <v/>
      </c>
      <c r="P291" s="156" t="str">
        <f>IF($D291="","",VLOOKUP($AE291,Relay_Req!$A$2:$I$16,8))</f>
        <v/>
      </c>
      <c r="Q291" s="157" t="str">
        <f t="shared" si="25"/>
        <v/>
      </c>
      <c r="R291" s="158" t="str">
        <f>IF(OR($D291="",GlobalParameters!$C$12=""),"",$AA291)</f>
        <v/>
      </c>
      <c r="S291" s="159"/>
      <c r="T291" s="283"/>
      <c r="U291" s="283"/>
      <c r="V291" s="283"/>
      <c r="W291" s="283"/>
      <c r="X291" s="283"/>
      <c r="Y291" s="283"/>
      <c r="Z291" s="283"/>
      <c r="AA291" s="160" t="str">
        <f>IF(OR($D291="",$AB291="",GlobalParameters!$C$12=""),"",IF($AE291&lt;160,$AB291-VLOOKUP($AE291,Relay_Req!$A$2:$I$16,9),""))</f>
        <v/>
      </c>
      <c r="AB291" s="283"/>
      <c r="AC291" s="283"/>
      <c r="AD291" s="159"/>
      <c r="AE291" s="134" t="e">
        <f>100+VLOOKUP($D291,Relay_Req!$N$2:$O$6,2)+VLOOKUP(GlobalParameters!$C$12,Relay_Req!$P$2:$Q$4,2)</f>
        <v>#N/A</v>
      </c>
    </row>
    <row r="292" spans="1:31" x14ac:dyDescent="0.25">
      <c r="A292" s="133"/>
      <c r="B292" s="283"/>
      <c r="C292" s="283"/>
      <c r="D292" s="284"/>
      <c r="E292" s="287"/>
      <c r="F292" s="166" t="str">
        <f t="shared" si="21"/>
        <v/>
      </c>
      <c r="G292" s="156" t="str">
        <f>IF($D292="","",VLOOKUP($AE292,Relay_Req!$A$2:$I$16,5))</f>
        <v/>
      </c>
      <c r="H292" s="287"/>
      <c r="I292" s="166" t="str">
        <f t="shared" si="22"/>
        <v/>
      </c>
      <c r="J292" s="156" t="str">
        <f>IF($D292="","",VLOOKUP($AE292,Relay_Req!$A$2:$I$16,6))</f>
        <v/>
      </c>
      <c r="K292" s="285"/>
      <c r="L292" s="155" t="str">
        <f t="shared" si="23"/>
        <v/>
      </c>
      <c r="M292" s="156" t="str">
        <f>IF($D292="","",VLOOKUP($AE292,Relay_Req!$A$2:$I$16,7))</f>
        <v/>
      </c>
      <c r="N292" s="285"/>
      <c r="O292" s="155" t="str">
        <f t="shared" si="24"/>
        <v/>
      </c>
      <c r="P292" s="156" t="str">
        <f>IF($D292="","",VLOOKUP($AE292,Relay_Req!$A$2:$I$16,8))</f>
        <v/>
      </c>
      <c r="Q292" s="157" t="str">
        <f t="shared" si="25"/>
        <v/>
      </c>
      <c r="R292" s="158" t="str">
        <f>IF(OR($D292="",GlobalParameters!$C$12=""),"",$AA292)</f>
        <v/>
      </c>
      <c r="S292" s="159"/>
      <c r="T292" s="283"/>
      <c r="U292" s="283"/>
      <c r="V292" s="283"/>
      <c r="W292" s="283"/>
      <c r="X292" s="283"/>
      <c r="Y292" s="283"/>
      <c r="Z292" s="283"/>
      <c r="AA292" s="160" t="str">
        <f>IF(OR($D292="",$AB292="",GlobalParameters!$C$12=""),"",IF($AE292&lt;160,$AB292-VLOOKUP($AE292,Relay_Req!$A$2:$I$16,9),""))</f>
        <v/>
      </c>
      <c r="AB292" s="283"/>
      <c r="AC292" s="283"/>
      <c r="AD292" s="159"/>
      <c r="AE292" s="134" t="e">
        <f>100+VLOOKUP($D292,Relay_Req!$N$2:$O$6,2)+VLOOKUP(GlobalParameters!$C$12,Relay_Req!$P$2:$Q$4,2)</f>
        <v>#N/A</v>
      </c>
    </row>
    <row r="293" spans="1:31" x14ac:dyDescent="0.25">
      <c r="A293" s="133"/>
      <c r="B293" s="283"/>
      <c r="C293" s="283"/>
      <c r="D293" s="284"/>
      <c r="E293" s="287"/>
      <c r="F293" s="166" t="str">
        <f t="shared" si="21"/>
        <v/>
      </c>
      <c r="G293" s="156" t="str">
        <f>IF($D293="","",VLOOKUP($AE293,Relay_Req!$A$2:$I$16,5))</f>
        <v/>
      </c>
      <c r="H293" s="287"/>
      <c r="I293" s="166" t="str">
        <f t="shared" si="22"/>
        <v/>
      </c>
      <c r="J293" s="156" t="str">
        <f>IF($D293="","",VLOOKUP($AE293,Relay_Req!$A$2:$I$16,6))</f>
        <v/>
      </c>
      <c r="K293" s="285"/>
      <c r="L293" s="155" t="str">
        <f t="shared" si="23"/>
        <v/>
      </c>
      <c r="M293" s="156" t="str">
        <f>IF($D293="","",VLOOKUP($AE293,Relay_Req!$A$2:$I$16,7))</f>
        <v/>
      </c>
      <c r="N293" s="285"/>
      <c r="O293" s="155" t="str">
        <f t="shared" si="24"/>
        <v/>
      </c>
      <c r="P293" s="156" t="str">
        <f>IF($D293="","",VLOOKUP($AE293,Relay_Req!$A$2:$I$16,8))</f>
        <v/>
      </c>
      <c r="Q293" s="157" t="str">
        <f t="shared" si="25"/>
        <v/>
      </c>
      <c r="R293" s="158" t="str">
        <f>IF(OR($D293="",GlobalParameters!$C$12=""),"",$AA293)</f>
        <v/>
      </c>
      <c r="S293" s="159"/>
      <c r="T293" s="283"/>
      <c r="U293" s="283"/>
      <c r="V293" s="283"/>
      <c r="W293" s="283"/>
      <c r="X293" s="283"/>
      <c r="Y293" s="283"/>
      <c r="Z293" s="283"/>
      <c r="AA293" s="160" t="str">
        <f>IF(OR($D293="",$AB293="",GlobalParameters!$C$12=""),"",IF($AE293&lt;160,$AB293-VLOOKUP($AE293,Relay_Req!$A$2:$I$16,9),""))</f>
        <v/>
      </c>
      <c r="AB293" s="283"/>
      <c r="AC293" s="283"/>
      <c r="AD293" s="159"/>
      <c r="AE293" s="134" t="e">
        <f>100+VLOOKUP($D293,Relay_Req!$N$2:$O$6,2)+VLOOKUP(GlobalParameters!$C$12,Relay_Req!$P$2:$Q$4,2)</f>
        <v>#N/A</v>
      </c>
    </row>
    <row r="294" spans="1:31" x14ac:dyDescent="0.25">
      <c r="A294" s="133"/>
      <c r="B294" s="283"/>
      <c r="C294" s="283"/>
      <c r="D294" s="284"/>
      <c r="E294" s="287"/>
      <c r="F294" s="166" t="str">
        <f t="shared" si="21"/>
        <v/>
      </c>
      <c r="G294" s="156" t="str">
        <f>IF($D294="","",VLOOKUP($AE294,Relay_Req!$A$2:$I$16,5))</f>
        <v/>
      </c>
      <c r="H294" s="287"/>
      <c r="I294" s="166" t="str">
        <f t="shared" si="22"/>
        <v/>
      </c>
      <c r="J294" s="156" t="str">
        <f>IF($D294="","",VLOOKUP($AE294,Relay_Req!$A$2:$I$16,6))</f>
        <v/>
      </c>
      <c r="K294" s="285"/>
      <c r="L294" s="155" t="str">
        <f t="shared" si="23"/>
        <v/>
      </c>
      <c r="M294" s="156" t="str">
        <f>IF($D294="","",VLOOKUP($AE294,Relay_Req!$A$2:$I$16,7))</f>
        <v/>
      </c>
      <c r="N294" s="285"/>
      <c r="O294" s="155" t="str">
        <f t="shared" si="24"/>
        <v/>
      </c>
      <c r="P294" s="156" t="str">
        <f>IF($D294="","",VLOOKUP($AE294,Relay_Req!$A$2:$I$16,8))</f>
        <v/>
      </c>
      <c r="Q294" s="157" t="str">
        <f t="shared" si="25"/>
        <v/>
      </c>
      <c r="R294" s="158" t="str">
        <f>IF(OR($D294="",GlobalParameters!$C$12=""),"",$AA294)</f>
        <v/>
      </c>
      <c r="S294" s="159"/>
      <c r="T294" s="283"/>
      <c r="U294" s="283"/>
      <c r="V294" s="283"/>
      <c r="W294" s="283"/>
      <c r="X294" s="283"/>
      <c r="Y294" s="283"/>
      <c r="Z294" s="283"/>
      <c r="AA294" s="160" t="str">
        <f>IF(OR($D294="",$AB294="",GlobalParameters!$C$12=""),"",IF($AE294&lt;160,$AB294-VLOOKUP($AE294,Relay_Req!$A$2:$I$16,9),""))</f>
        <v/>
      </c>
      <c r="AB294" s="283"/>
      <c r="AC294" s="283"/>
      <c r="AD294" s="159"/>
      <c r="AE294" s="134" t="e">
        <f>100+VLOOKUP($D294,Relay_Req!$N$2:$O$6,2)+VLOOKUP(GlobalParameters!$C$12,Relay_Req!$P$2:$Q$4,2)</f>
        <v>#N/A</v>
      </c>
    </row>
    <row r="295" spans="1:31" x14ac:dyDescent="0.25">
      <c r="A295" s="133"/>
      <c r="B295" s="283"/>
      <c r="C295" s="283"/>
      <c r="D295" s="284"/>
      <c r="E295" s="287"/>
      <c r="F295" s="166" t="str">
        <f t="shared" si="21"/>
        <v/>
      </c>
      <c r="G295" s="156" t="str">
        <f>IF($D295="","",VLOOKUP($AE295,Relay_Req!$A$2:$I$16,5))</f>
        <v/>
      </c>
      <c r="H295" s="287"/>
      <c r="I295" s="166" t="str">
        <f t="shared" si="22"/>
        <v/>
      </c>
      <c r="J295" s="156" t="str">
        <f>IF($D295="","",VLOOKUP($AE295,Relay_Req!$A$2:$I$16,6))</f>
        <v/>
      </c>
      <c r="K295" s="285"/>
      <c r="L295" s="155" t="str">
        <f t="shared" si="23"/>
        <v/>
      </c>
      <c r="M295" s="156" t="str">
        <f>IF($D295="","",VLOOKUP($AE295,Relay_Req!$A$2:$I$16,7))</f>
        <v/>
      </c>
      <c r="N295" s="285"/>
      <c r="O295" s="155" t="str">
        <f t="shared" si="24"/>
        <v/>
      </c>
      <c r="P295" s="156" t="str">
        <f>IF($D295="","",VLOOKUP($AE295,Relay_Req!$A$2:$I$16,8))</f>
        <v/>
      </c>
      <c r="Q295" s="157" t="str">
        <f t="shared" si="25"/>
        <v/>
      </c>
      <c r="R295" s="158" t="str">
        <f>IF(OR($D295="",GlobalParameters!$C$12=""),"",$AA295)</f>
        <v/>
      </c>
      <c r="S295" s="159"/>
      <c r="T295" s="283"/>
      <c r="U295" s="283"/>
      <c r="V295" s="283"/>
      <c r="W295" s="283"/>
      <c r="X295" s="283"/>
      <c r="Y295" s="283"/>
      <c r="Z295" s="283"/>
      <c r="AA295" s="160" t="str">
        <f>IF(OR($D295="",$AB295="",GlobalParameters!$C$12=""),"",IF($AE295&lt;160,$AB295-VLOOKUP($AE295,Relay_Req!$A$2:$I$16,9),""))</f>
        <v/>
      </c>
      <c r="AB295" s="283"/>
      <c r="AC295" s="283"/>
      <c r="AD295" s="159"/>
      <c r="AE295" s="134" t="e">
        <f>100+VLOOKUP($D295,Relay_Req!$N$2:$O$6,2)+VLOOKUP(GlobalParameters!$C$12,Relay_Req!$P$2:$Q$4,2)</f>
        <v>#N/A</v>
      </c>
    </row>
    <row r="296" spans="1:31" x14ac:dyDescent="0.25">
      <c r="A296" s="133"/>
      <c r="B296" s="283"/>
      <c r="C296" s="283"/>
      <c r="D296" s="284"/>
      <c r="E296" s="287"/>
      <c r="F296" s="166" t="str">
        <f t="shared" si="21"/>
        <v/>
      </c>
      <c r="G296" s="156" t="str">
        <f>IF($D296="","",VLOOKUP($AE296,Relay_Req!$A$2:$I$16,5))</f>
        <v/>
      </c>
      <c r="H296" s="287"/>
      <c r="I296" s="166" t="str">
        <f t="shared" si="22"/>
        <v/>
      </c>
      <c r="J296" s="156" t="str">
        <f>IF($D296="","",VLOOKUP($AE296,Relay_Req!$A$2:$I$16,6))</f>
        <v/>
      </c>
      <c r="K296" s="285"/>
      <c r="L296" s="155" t="str">
        <f t="shared" si="23"/>
        <v/>
      </c>
      <c r="M296" s="156" t="str">
        <f>IF($D296="","",VLOOKUP($AE296,Relay_Req!$A$2:$I$16,7))</f>
        <v/>
      </c>
      <c r="N296" s="285"/>
      <c r="O296" s="155" t="str">
        <f t="shared" si="24"/>
        <v/>
      </c>
      <c r="P296" s="156" t="str">
        <f>IF($D296="","",VLOOKUP($AE296,Relay_Req!$A$2:$I$16,8))</f>
        <v/>
      </c>
      <c r="Q296" s="157" t="str">
        <f t="shared" si="25"/>
        <v/>
      </c>
      <c r="R296" s="158" t="str">
        <f>IF(OR($D296="",GlobalParameters!$C$12=""),"",$AA296)</f>
        <v/>
      </c>
      <c r="S296" s="159"/>
      <c r="T296" s="283"/>
      <c r="U296" s="283"/>
      <c r="V296" s="283"/>
      <c r="W296" s="283"/>
      <c r="X296" s="283"/>
      <c r="Y296" s="283"/>
      <c r="Z296" s="283"/>
      <c r="AA296" s="160" t="str">
        <f>IF(OR($D296="",$AB296="",GlobalParameters!$C$12=""),"",IF($AE296&lt;160,$AB296-VLOOKUP($AE296,Relay_Req!$A$2:$I$16,9),""))</f>
        <v/>
      </c>
      <c r="AB296" s="283"/>
      <c r="AC296" s="283"/>
      <c r="AD296" s="159"/>
      <c r="AE296" s="134" t="e">
        <f>100+VLOOKUP($D296,Relay_Req!$N$2:$O$6,2)+VLOOKUP(GlobalParameters!$C$12,Relay_Req!$P$2:$Q$4,2)</f>
        <v>#N/A</v>
      </c>
    </row>
    <row r="297" spans="1:31" x14ac:dyDescent="0.25">
      <c r="A297" s="133"/>
      <c r="B297" s="283"/>
      <c r="C297" s="283"/>
      <c r="D297" s="284"/>
      <c r="E297" s="287"/>
      <c r="F297" s="166" t="str">
        <f t="shared" si="21"/>
        <v/>
      </c>
      <c r="G297" s="156" t="str">
        <f>IF($D297="","",VLOOKUP($AE297,Relay_Req!$A$2:$I$16,5))</f>
        <v/>
      </c>
      <c r="H297" s="287"/>
      <c r="I297" s="166" t="str">
        <f t="shared" si="22"/>
        <v/>
      </c>
      <c r="J297" s="156" t="str">
        <f>IF($D297="","",VLOOKUP($AE297,Relay_Req!$A$2:$I$16,6))</f>
        <v/>
      </c>
      <c r="K297" s="285"/>
      <c r="L297" s="155" t="str">
        <f t="shared" si="23"/>
        <v/>
      </c>
      <c r="M297" s="156" t="str">
        <f>IF($D297="","",VLOOKUP($AE297,Relay_Req!$A$2:$I$16,7))</f>
        <v/>
      </c>
      <c r="N297" s="285"/>
      <c r="O297" s="155" t="str">
        <f t="shared" si="24"/>
        <v/>
      </c>
      <c r="P297" s="156" t="str">
        <f>IF($D297="","",VLOOKUP($AE297,Relay_Req!$A$2:$I$16,8))</f>
        <v/>
      </c>
      <c r="Q297" s="157" t="str">
        <f t="shared" si="25"/>
        <v/>
      </c>
      <c r="R297" s="158" t="str">
        <f>IF(OR($D297="",GlobalParameters!$C$12=""),"",$AA297)</f>
        <v/>
      </c>
      <c r="S297" s="159"/>
      <c r="T297" s="283"/>
      <c r="U297" s="283"/>
      <c r="V297" s="283"/>
      <c r="W297" s="283"/>
      <c r="X297" s="283"/>
      <c r="Y297" s="283"/>
      <c r="Z297" s="283"/>
      <c r="AA297" s="160" t="str">
        <f>IF(OR($D297="",$AB297="",GlobalParameters!$C$12=""),"",IF($AE297&lt;160,$AB297-VLOOKUP($AE297,Relay_Req!$A$2:$I$16,9),""))</f>
        <v/>
      </c>
      <c r="AB297" s="283"/>
      <c r="AC297" s="283"/>
      <c r="AD297" s="159"/>
      <c r="AE297" s="134" t="e">
        <f>100+VLOOKUP($D297,Relay_Req!$N$2:$O$6,2)+VLOOKUP(GlobalParameters!$C$12,Relay_Req!$P$2:$Q$4,2)</f>
        <v>#N/A</v>
      </c>
    </row>
    <row r="298" spans="1:31" x14ac:dyDescent="0.25">
      <c r="A298" s="133"/>
      <c r="B298" s="283"/>
      <c r="C298" s="283"/>
      <c r="D298" s="284"/>
      <c r="E298" s="287"/>
      <c r="F298" s="166" t="str">
        <f t="shared" si="21"/>
        <v/>
      </c>
      <c r="G298" s="156" t="str">
        <f>IF($D298="","",VLOOKUP($AE298,Relay_Req!$A$2:$I$16,5))</f>
        <v/>
      </c>
      <c r="H298" s="287"/>
      <c r="I298" s="166" t="str">
        <f t="shared" si="22"/>
        <v/>
      </c>
      <c r="J298" s="156" t="str">
        <f>IF($D298="","",VLOOKUP($AE298,Relay_Req!$A$2:$I$16,6))</f>
        <v/>
      </c>
      <c r="K298" s="285"/>
      <c r="L298" s="155" t="str">
        <f t="shared" si="23"/>
        <v/>
      </c>
      <c r="M298" s="156" t="str">
        <f>IF($D298="","",VLOOKUP($AE298,Relay_Req!$A$2:$I$16,7))</f>
        <v/>
      </c>
      <c r="N298" s="285"/>
      <c r="O298" s="155" t="str">
        <f t="shared" si="24"/>
        <v/>
      </c>
      <c r="P298" s="156" t="str">
        <f>IF($D298="","",VLOOKUP($AE298,Relay_Req!$A$2:$I$16,8))</f>
        <v/>
      </c>
      <c r="Q298" s="157" t="str">
        <f t="shared" si="25"/>
        <v/>
      </c>
      <c r="R298" s="158" t="str">
        <f>IF(OR($D298="",GlobalParameters!$C$12=""),"",$AA298)</f>
        <v/>
      </c>
      <c r="S298" s="159"/>
      <c r="T298" s="283"/>
      <c r="U298" s="283"/>
      <c r="V298" s="283"/>
      <c r="W298" s="283"/>
      <c r="X298" s="283"/>
      <c r="Y298" s="283"/>
      <c r="Z298" s="283"/>
      <c r="AA298" s="160" t="str">
        <f>IF(OR($D298="",$AB298="",GlobalParameters!$C$12=""),"",IF($AE298&lt;160,$AB298-VLOOKUP($AE298,Relay_Req!$A$2:$I$16,9),""))</f>
        <v/>
      </c>
      <c r="AB298" s="283"/>
      <c r="AC298" s="283"/>
      <c r="AD298" s="159"/>
      <c r="AE298" s="134" t="e">
        <f>100+VLOOKUP($D298,Relay_Req!$N$2:$O$6,2)+VLOOKUP(GlobalParameters!$C$12,Relay_Req!$P$2:$Q$4,2)</f>
        <v>#N/A</v>
      </c>
    </row>
    <row r="299" spans="1:31" x14ac:dyDescent="0.25">
      <c r="A299" s="133"/>
      <c r="B299" s="283"/>
      <c r="C299" s="283"/>
      <c r="D299" s="284"/>
      <c r="E299" s="287"/>
      <c r="F299" s="166" t="str">
        <f t="shared" si="21"/>
        <v/>
      </c>
      <c r="G299" s="156" t="str">
        <f>IF($D299="","",VLOOKUP($AE299,Relay_Req!$A$2:$I$16,5))</f>
        <v/>
      </c>
      <c r="H299" s="287"/>
      <c r="I299" s="166" t="str">
        <f t="shared" si="22"/>
        <v/>
      </c>
      <c r="J299" s="156" t="str">
        <f>IF($D299="","",VLOOKUP($AE299,Relay_Req!$A$2:$I$16,6))</f>
        <v/>
      </c>
      <c r="K299" s="285"/>
      <c r="L299" s="155" t="str">
        <f t="shared" si="23"/>
        <v/>
      </c>
      <c r="M299" s="156" t="str">
        <f>IF($D299="","",VLOOKUP($AE299,Relay_Req!$A$2:$I$16,7))</f>
        <v/>
      </c>
      <c r="N299" s="285"/>
      <c r="O299" s="155" t="str">
        <f t="shared" si="24"/>
        <v/>
      </c>
      <c r="P299" s="156" t="str">
        <f>IF($D299="","",VLOOKUP($AE299,Relay_Req!$A$2:$I$16,8))</f>
        <v/>
      </c>
      <c r="Q299" s="157" t="str">
        <f t="shared" si="25"/>
        <v/>
      </c>
      <c r="R299" s="158" t="str">
        <f>IF(OR($D299="",GlobalParameters!$C$12=""),"",$AA299)</f>
        <v/>
      </c>
      <c r="S299" s="159"/>
      <c r="T299" s="283"/>
      <c r="U299" s="283"/>
      <c r="V299" s="283"/>
      <c r="W299" s="283"/>
      <c r="X299" s="283"/>
      <c r="Y299" s="283"/>
      <c r="Z299" s="283"/>
      <c r="AA299" s="160" t="str">
        <f>IF(OR($D299="",$AB299="",GlobalParameters!$C$12=""),"",IF($AE299&lt;160,$AB299-VLOOKUP($AE299,Relay_Req!$A$2:$I$16,9),""))</f>
        <v/>
      </c>
      <c r="AB299" s="283"/>
      <c r="AC299" s="283"/>
      <c r="AD299" s="159"/>
      <c r="AE299" s="134" t="e">
        <f>100+VLOOKUP($D299,Relay_Req!$N$2:$O$6,2)+VLOOKUP(GlobalParameters!$C$12,Relay_Req!$P$2:$Q$4,2)</f>
        <v>#N/A</v>
      </c>
    </row>
    <row r="300" spans="1:31" x14ac:dyDescent="0.25">
      <c r="A300" s="133"/>
      <c r="B300" s="283"/>
      <c r="C300" s="283"/>
      <c r="D300" s="284"/>
      <c r="E300" s="287"/>
      <c r="F300" s="166" t="str">
        <f t="shared" si="21"/>
        <v/>
      </c>
      <c r="G300" s="156" t="str">
        <f>IF($D300="","",VLOOKUP($AE300,Relay_Req!$A$2:$I$16,5))</f>
        <v/>
      </c>
      <c r="H300" s="287"/>
      <c r="I300" s="166" t="str">
        <f t="shared" si="22"/>
        <v/>
      </c>
      <c r="J300" s="156" t="str">
        <f>IF($D300="","",VLOOKUP($AE300,Relay_Req!$A$2:$I$16,6))</f>
        <v/>
      </c>
      <c r="K300" s="285"/>
      <c r="L300" s="155" t="str">
        <f t="shared" si="23"/>
        <v/>
      </c>
      <c r="M300" s="156" t="str">
        <f>IF($D300="","",VLOOKUP($AE300,Relay_Req!$A$2:$I$16,7))</f>
        <v/>
      </c>
      <c r="N300" s="285"/>
      <c r="O300" s="155" t="str">
        <f t="shared" si="24"/>
        <v/>
      </c>
      <c r="P300" s="156" t="str">
        <f>IF($D300="","",VLOOKUP($AE300,Relay_Req!$A$2:$I$16,8))</f>
        <v/>
      </c>
      <c r="Q300" s="157" t="str">
        <f t="shared" si="25"/>
        <v/>
      </c>
      <c r="R300" s="158" t="str">
        <f>IF(OR($D300="",GlobalParameters!$C$12=""),"",$AA300)</f>
        <v/>
      </c>
      <c r="S300" s="159"/>
      <c r="T300" s="283"/>
      <c r="U300" s="283"/>
      <c r="V300" s="283"/>
      <c r="W300" s="283"/>
      <c r="X300" s="283"/>
      <c r="Y300" s="283"/>
      <c r="Z300" s="283"/>
      <c r="AA300" s="160" t="str">
        <f>IF(OR($D300="",$AB300="",GlobalParameters!$C$12=""),"",IF($AE300&lt;160,$AB300-VLOOKUP($AE300,Relay_Req!$A$2:$I$16,9),""))</f>
        <v/>
      </c>
      <c r="AB300" s="283"/>
      <c r="AC300" s="283"/>
      <c r="AD300" s="159"/>
      <c r="AE300" s="134" t="e">
        <f>100+VLOOKUP($D300,Relay_Req!$N$2:$O$6,2)+VLOOKUP(GlobalParameters!$C$12,Relay_Req!$P$2:$Q$4,2)</f>
        <v>#N/A</v>
      </c>
    </row>
    <row r="301" spans="1:31" x14ac:dyDescent="0.25">
      <c r="A301" s="133"/>
      <c r="B301" s="283"/>
      <c r="C301" s="283"/>
      <c r="D301" s="284"/>
      <c r="E301" s="287"/>
      <c r="F301" s="166" t="str">
        <f t="shared" si="21"/>
        <v/>
      </c>
      <c r="G301" s="156" t="str">
        <f>IF($D301="","",VLOOKUP($AE301,Relay_Req!$A$2:$I$16,5))</f>
        <v/>
      </c>
      <c r="H301" s="287"/>
      <c r="I301" s="166" t="str">
        <f t="shared" si="22"/>
        <v/>
      </c>
      <c r="J301" s="156" t="str">
        <f>IF($D301="","",VLOOKUP($AE301,Relay_Req!$A$2:$I$16,6))</f>
        <v/>
      </c>
      <c r="K301" s="285"/>
      <c r="L301" s="155" t="str">
        <f t="shared" si="23"/>
        <v/>
      </c>
      <c r="M301" s="156" t="str">
        <f>IF($D301="","",VLOOKUP($AE301,Relay_Req!$A$2:$I$16,7))</f>
        <v/>
      </c>
      <c r="N301" s="285"/>
      <c r="O301" s="155" t="str">
        <f t="shared" si="24"/>
        <v/>
      </c>
      <c r="P301" s="156" t="str">
        <f>IF($D301="","",VLOOKUP($AE301,Relay_Req!$A$2:$I$16,8))</f>
        <v/>
      </c>
      <c r="Q301" s="157" t="str">
        <f t="shared" si="25"/>
        <v/>
      </c>
      <c r="R301" s="158" t="str">
        <f>IF(OR($D301="",GlobalParameters!$C$12=""),"",$AA301)</f>
        <v/>
      </c>
      <c r="S301" s="159"/>
      <c r="T301" s="283"/>
      <c r="U301" s="283"/>
      <c r="V301" s="283"/>
      <c r="W301" s="283"/>
      <c r="X301" s="283"/>
      <c r="Y301" s="283"/>
      <c r="Z301" s="283"/>
      <c r="AA301" s="160" t="str">
        <f>IF(OR($D301="",$AB301="",GlobalParameters!$C$12=""),"",IF($AE301&lt;160,$AB301-VLOOKUP($AE301,Relay_Req!$A$2:$I$16,9),""))</f>
        <v/>
      </c>
      <c r="AB301" s="283"/>
      <c r="AC301" s="283"/>
      <c r="AD301" s="159"/>
      <c r="AE301" s="134" t="e">
        <f>100+VLOOKUP($D301,Relay_Req!$N$2:$O$6,2)+VLOOKUP(GlobalParameters!$C$12,Relay_Req!$P$2:$Q$4,2)</f>
        <v>#N/A</v>
      </c>
    </row>
    <row r="302" spans="1:31" x14ac:dyDescent="0.25">
      <c r="A302" s="133"/>
      <c r="B302" s="283"/>
      <c r="C302" s="283"/>
      <c r="D302" s="284"/>
      <c r="E302" s="287"/>
      <c r="F302" s="166" t="str">
        <f t="shared" si="21"/>
        <v/>
      </c>
      <c r="G302" s="156" t="str">
        <f>IF($D302="","",VLOOKUP($AE302,Relay_Req!$A$2:$I$16,5))</f>
        <v/>
      </c>
      <c r="H302" s="287"/>
      <c r="I302" s="166" t="str">
        <f t="shared" si="22"/>
        <v/>
      </c>
      <c r="J302" s="156" t="str">
        <f>IF($D302="","",VLOOKUP($AE302,Relay_Req!$A$2:$I$16,6))</f>
        <v/>
      </c>
      <c r="K302" s="285"/>
      <c r="L302" s="155" t="str">
        <f t="shared" si="23"/>
        <v/>
      </c>
      <c r="M302" s="156" t="str">
        <f>IF($D302="","",VLOOKUP($AE302,Relay_Req!$A$2:$I$16,7))</f>
        <v/>
      </c>
      <c r="N302" s="285"/>
      <c r="O302" s="155" t="str">
        <f t="shared" si="24"/>
        <v/>
      </c>
      <c r="P302" s="156" t="str">
        <f>IF($D302="","",VLOOKUP($AE302,Relay_Req!$A$2:$I$16,8))</f>
        <v/>
      </c>
      <c r="Q302" s="157" t="str">
        <f t="shared" si="25"/>
        <v/>
      </c>
      <c r="R302" s="158" t="str">
        <f>IF(OR($D302="",GlobalParameters!$C$12=""),"",$AA302)</f>
        <v/>
      </c>
      <c r="S302" s="159"/>
      <c r="T302" s="283"/>
      <c r="U302" s="283"/>
      <c r="V302" s="283"/>
      <c r="W302" s="283"/>
      <c r="X302" s="283"/>
      <c r="Y302" s="283"/>
      <c r="Z302" s="283"/>
      <c r="AA302" s="160" t="str">
        <f>IF(OR($D302="",$AB302="",GlobalParameters!$C$12=""),"",IF($AE302&lt;160,$AB302-VLOOKUP($AE302,Relay_Req!$A$2:$I$16,9),""))</f>
        <v/>
      </c>
      <c r="AB302" s="283"/>
      <c r="AC302" s="283"/>
      <c r="AD302" s="159"/>
      <c r="AE302" s="134" t="e">
        <f>100+VLOOKUP($D302,Relay_Req!$N$2:$O$6,2)+VLOOKUP(GlobalParameters!$C$12,Relay_Req!$P$2:$Q$4,2)</f>
        <v>#N/A</v>
      </c>
    </row>
    <row r="303" spans="1:31" x14ac:dyDescent="0.25">
      <c r="A303" s="133"/>
      <c r="B303" s="283"/>
      <c r="C303" s="283"/>
      <c r="D303" s="284"/>
      <c r="E303" s="287"/>
      <c r="F303" s="166" t="str">
        <f t="shared" si="21"/>
        <v/>
      </c>
      <c r="G303" s="156" t="str">
        <f>IF($D303="","",VLOOKUP($AE303,Relay_Req!$A$2:$I$16,5))</f>
        <v/>
      </c>
      <c r="H303" s="287"/>
      <c r="I303" s="166" t="str">
        <f t="shared" si="22"/>
        <v/>
      </c>
      <c r="J303" s="156" t="str">
        <f>IF($D303="","",VLOOKUP($AE303,Relay_Req!$A$2:$I$16,6))</f>
        <v/>
      </c>
      <c r="K303" s="285"/>
      <c r="L303" s="155" t="str">
        <f t="shared" si="23"/>
        <v/>
      </c>
      <c r="M303" s="156" t="str">
        <f>IF($D303="","",VLOOKUP($AE303,Relay_Req!$A$2:$I$16,7))</f>
        <v/>
      </c>
      <c r="N303" s="285"/>
      <c r="O303" s="155" t="str">
        <f t="shared" si="24"/>
        <v/>
      </c>
      <c r="P303" s="156" t="str">
        <f>IF($D303="","",VLOOKUP($AE303,Relay_Req!$A$2:$I$16,8))</f>
        <v/>
      </c>
      <c r="Q303" s="157" t="str">
        <f t="shared" si="25"/>
        <v/>
      </c>
      <c r="R303" s="158" t="str">
        <f>IF(OR($D303="",GlobalParameters!$C$12=""),"",$AA303)</f>
        <v/>
      </c>
      <c r="S303" s="159"/>
      <c r="T303" s="283"/>
      <c r="U303" s="283"/>
      <c r="V303" s="283"/>
      <c r="W303" s="283"/>
      <c r="X303" s="283"/>
      <c r="Y303" s="283"/>
      <c r="Z303" s="283"/>
      <c r="AA303" s="160" t="str">
        <f>IF(OR($D303="",$AB303="",GlobalParameters!$C$12=""),"",IF($AE303&lt;160,$AB303-VLOOKUP($AE303,Relay_Req!$A$2:$I$16,9),""))</f>
        <v/>
      </c>
      <c r="AB303" s="283"/>
      <c r="AC303" s="283"/>
      <c r="AD303" s="159"/>
      <c r="AE303" s="134" t="e">
        <f>100+VLOOKUP($D303,Relay_Req!$N$2:$O$6,2)+VLOOKUP(GlobalParameters!$C$12,Relay_Req!$P$2:$Q$4,2)</f>
        <v>#N/A</v>
      </c>
    </row>
    <row r="304" spans="1:31" x14ac:dyDescent="0.25">
      <c r="A304" s="133"/>
      <c r="B304" s="283"/>
      <c r="C304" s="283"/>
      <c r="D304" s="284"/>
      <c r="E304" s="287"/>
      <c r="F304" s="166" t="str">
        <f t="shared" si="21"/>
        <v/>
      </c>
      <c r="G304" s="156" t="str">
        <f>IF($D304="","",VLOOKUP($AE304,Relay_Req!$A$2:$I$16,5))</f>
        <v/>
      </c>
      <c r="H304" s="287"/>
      <c r="I304" s="166" t="str">
        <f t="shared" si="22"/>
        <v/>
      </c>
      <c r="J304" s="156" t="str">
        <f>IF($D304="","",VLOOKUP($AE304,Relay_Req!$A$2:$I$16,6))</f>
        <v/>
      </c>
      <c r="K304" s="285"/>
      <c r="L304" s="155" t="str">
        <f t="shared" si="23"/>
        <v/>
      </c>
      <c r="M304" s="156" t="str">
        <f>IF($D304="","",VLOOKUP($AE304,Relay_Req!$A$2:$I$16,7))</f>
        <v/>
      </c>
      <c r="N304" s="285"/>
      <c r="O304" s="155" t="str">
        <f t="shared" si="24"/>
        <v/>
      </c>
      <c r="P304" s="156" t="str">
        <f>IF($D304="","",VLOOKUP($AE304,Relay_Req!$A$2:$I$16,8))</f>
        <v/>
      </c>
      <c r="Q304" s="157" t="str">
        <f t="shared" si="25"/>
        <v/>
      </c>
      <c r="R304" s="158" t="str">
        <f>IF(OR($D304="",GlobalParameters!$C$12=""),"",$AA304)</f>
        <v/>
      </c>
      <c r="S304" s="159"/>
      <c r="T304" s="283"/>
      <c r="U304" s="283"/>
      <c r="V304" s="283"/>
      <c r="W304" s="283"/>
      <c r="X304" s="283"/>
      <c r="Y304" s="283"/>
      <c r="Z304" s="283"/>
      <c r="AA304" s="160" t="str">
        <f>IF(OR($D304="",$AB304="",GlobalParameters!$C$12=""),"",IF($AE304&lt;160,$AB304-VLOOKUP($AE304,Relay_Req!$A$2:$I$16,9),""))</f>
        <v/>
      </c>
      <c r="AB304" s="283"/>
      <c r="AC304" s="283"/>
      <c r="AD304" s="159"/>
      <c r="AE304" s="134" t="e">
        <f>100+VLOOKUP($D304,Relay_Req!$N$2:$O$6,2)+VLOOKUP(GlobalParameters!$C$12,Relay_Req!$P$2:$Q$4,2)</f>
        <v>#N/A</v>
      </c>
    </row>
    <row r="305" spans="1:31" x14ac:dyDescent="0.25">
      <c r="A305" s="133"/>
      <c r="B305" s="283"/>
      <c r="C305" s="283"/>
      <c r="D305" s="284"/>
      <c r="E305" s="287"/>
      <c r="F305" s="166" t="str">
        <f t="shared" si="21"/>
        <v/>
      </c>
      <c r="G305" s="156" t="str">
        <f>IF($D305="","",VLOOKUP($AE305,Relay_Req!$A$2:$I$16,5))</f>
        <v/>
      </c>
      <c r="H305" s="287"/>
      <c r="I305" s="166" t="str">
        <f t="shared" si="22"/>
        <v/>
      </c>
      <c r="J305" s="156" t="str">
        <f>IF($D305="","",VLOOKUP($AE305,Relay_Req!$A$2:$I$16,6))</f>
        <v/>
      </c>
      <c r="K305" s="285"/>
      <c r="L305" s="155" t="str">
        <f t="shared" si="23"/>
        <v/>
      </c>
      <c r="M305" s="156" t="str">
        <f>IF($D305="","",VLOOKUP($AE305,Relay_Req!$A$2:$I$16,7))</f>
        <v/>
      </c>
      <c r="N305" s="285"/>
      <c r="O305" s="155" t="str">
        <f t="shared" si="24"/>
        <v/>
      </c>
      <c r="P305" s="156" t="str">
        <f>IF($D305="","",VLOOKUP($AE305,Relay_Req!$A$2:$I$16,8))</f>
        <v/>
      </c>
      <c r="Q305" s="157" t="str">
        <f t="shared" si="25"/>
        <v/>
      </c>
      <c r="R305" s="158" t="str">
        <f>IF(OR($D305="",GlobalParameters!$C$12=""),"",$AA305)</f>
        <v/>
      </c>
      <c r="S305" s="159"/>
      <c r="T305" s="283"/>
      <c r="U305" s="283"/>
      <c r="V305" s="283"/>
      <c r="W305" s="283"/>
      <c r="X305" s="283"/>
      <c r="Y305" s="283"/>
      <c r="Z305" s="283"/>
      <c r="AA305" s="160" t="str">
        <f>IF(OR($D305="",$AB305="",GlobalParameters!$C$12=""),"",IF($AE305&lt;160,$AB305-VLOOKUP($AE305,Relay_Req!$A$2:$I$16,9),""))</f>
        <v/>
      </c>
      <c r="AB305" s="283"/>
      <c r="AC305" s="283"/>
      <c r="AD305" s="159"/>
      <c r="AE305" s="134" t="e">
        <f>100+VLOOKUP($D305,Relay_Req!$N$2:$O$6,2)+VLOOKUP(GlobalParameters!$C$12,Relay_Req!$P$2:$Q$4,2)</f>
        <v>#N/A</v>
      </c>
    </row>
    <row r="306" spans="1:31" x14ac:dyDescent="0.25">
      <c r="A306" s="133"/>
      <c r="B306" s="283"/>
      <c r="C306" s="283"/>
      <c r="D306" s="284"/>
      <c r="E306" s="287"/>
      <c r="F306" s="166" t="str">
        <f t="shared" si="21"/>
        <v/>
      </c>
      <c r="G306" s="156" t="str">
        <f>IF($D306="","",VLOOKUP($AE306,Relay_Req!$A$2:$I$16,5))</f>
        <v/>
      </c>
      <c r="H306" s="287"/>
      <c r="I306" s="166" t="str">
        <f t="shared" si="22"/>
        <v/>
      </c>
      <c r="J306" s="156" t="str">
        <f>IF($D306="","",VLOOKUP($AE306,Relay_Req!$A$2:$I$16,6))</f>
        <v/>
      </c>
      <c r="K306" s="285"/>
      <c r="L306" s="155" t="str">
        <f t="shared" si="23"/>
        <v/>
      </c>
      <c r="M306" s="156" t="str">
        <f>IF($D306="","",VLOOKUP($AE306,Relay_Req!$A$2:$I$16,7))</f>
        <v/>
      </c>
      <c r="N306" s="285"/>
      <c r="O306" s="155" t="str">
        <f t="shared" si="24"/>
        <v/>
      </c>
      <c r="P306" s="156" t="str">
        <f>IF($D306="","",VLOOKUP($AE306,Relay_Req!$A$2:$I$16,8))</f>
        <v/>
      </c>
      <c r="Q306" s="157" t="str">
        <f t="shared" si="25"/>
        <v/>
      </c>
      <c r="R306" s="158" t="str">
        <f>IF(OR($D306="",GlobalParameters!$C$12=""),"",$AA306)</f>
        <v/>
      </c>
      <c r="S306" s="159"/>
      <c r="T306" s="283"/>
      <c r="U306" s="283"/>
      <c r="V306" s="283"/>
      <c r="W306" s="283"/>
      <c r="X306" s="283"/>
      <c r="Y306" s="283"/>
      <c r="Z306" s="283"/>
      <c r="AA306" s="160" t="str">
        <f>IF(OR($D306="",$AB306="",GlobalParameters!$C$12=""),"",IF($AE306&lt;160,$AB306-VLOOKUP($AE306,Relay_Req!$A$2:$I$16,9),""))</f>
        <v/>
      </c>
      <c r="AB306" s="283"/>
      <c r="AC306" s="283"/>
      <c r="AD306" s="159"/>
      <c r="AE306" s="134" t="e">
        <f>100+VLOOKUP($D306,Relay_Req!$N$2:$O$6,2)+VLOOKUP(GlobalParameters!$C$12,Relay_Req!$P$2:$Q$4,2)</f>
        <v>#N/A</v>
      </c>
    </row>
    <row r="307" spans="1:31" x14ac:dyDescent="0.25">
      <c r="A307" s="133"/>
      <c r="B307" s="283"/>
      <c r="C307" s="283"/>
      <c r="D307" s="284"/>
      <c r="E307" s="287"/>
      <c r="F307" s="166" t="str">
        <f t="shared" si="21"/>
        <v/>
      </c>
      <c r="G307" s="156" t="str">
        <f>IF($D307="","",VLOOKUP($AE307,Relay_Req!$A$2:$I$16,5))</f>
        <v/>
      </c>
      <c r="H307" s="287"/>
      <c r="I307" s="166" t="str">
        <f t="shared" si="22"/>
        <v/>
      </c>
      <c r="J307" s="156" t="str">
        <f>IF($D307="","",VLOOKUP($AE307,Relay_Req!$A$2:$I$16,6))</f>
        <v/>
      </c>
      <c r="K307" s="285"/>
      <c r="L307" s="155" t="str">
        <f t="shared" si="23"/>
        <v/>
      </c>
      <c r="M307" s="156" t="str">
        <f>IF($D307="","",VLOOKUP($AE307,Relay_Req!$A$2:$I$16,7))</f>
        <v/>
      </c>
      <c r="N307" s="285"/>
      <c r="O307" s="155" t="str">
        <f t="shared" si="24"/>
        <v/>
      </c>
      <c r="P307" s="156" t="str">
        <f>IF($D307="","",VLOOKUP($AE307,Relay_Req!$A$2:$I$16,8))</f>
        <v/>
      </c>
      <c r="Q307" s="157" t="str">
        <f t="shared" si="25"/>
        <v/>
      </c>
      <c r="R307" s="158" t="str">
        <f>IF(OR($D307="",GlobalParameters!$C$12=""),"",$AA307)</f>
        <v/>
      </c>
      <c r="S307" s="159"/>
      <c r="T307" s="283"/>
      <c r="U307" s="283"/>
      <c r="V307" s="283"/>
      <c r="W307" s="283"/>
      <c r="X307" s="283"/>
      <c r="Y307" s="283"/>
      <c r="Z307" s="283"/>
      <c r="AA307" s="160" t="str">
        <f>IF(OR($D307="",$AB307="",GlobalParameters!$C$12=""),"",IF($AE307&lt;160,$AB307-VLOOKUP($AE307,Relay_Req!$A$2:$I$16,9),""))</f>
        <v/>
      </c>
      <c r="AB307" s="283"/>
      <c r="AC307" s="283"/>
      <c r="AD307" s="159"/>
      <c r="AE307" s="134" t="e">
        <f>100+VLOOKUP($D307,Relay_Req!$N$2:$O$6,2)+VLOOKUP(GlobalParameters!$C$12,Relay_Req!$P$2:$Q$4,2)</f>
        <v>#N/A</v>
      </c>
    </row>
    <row r="308" spans="1:31" x14ac:dyDescent="0.25">
      <c r="A308" s="133"/>
      <c r="B308" s="283"/>
      <c r="C308" s="283"/>
      <c r="D308" s="284"/>
      <c r="E308" s="287"/>
      <c r="F308" s="166" t="str">
        <f t="shared" si="21"/>
        <v/>
      </c>
      <c r="G308" s="156" t="str">
        <f>IF($D308="","",VLOOKUP($AE308,Relay_Req!$A$2:$I$16,5))</f>
        <v/>
      </c>
      <c r="H308" s="287"/>
      <c r="I308" s="166" t="str">
        <f t="shared" si="22"/>
        <v/>
      </c>
      <c r="J308" s="156" t="str">
        <f>IF($D308="","",VLOOKUP($AE308,Relay_Req!$A$2:$I$16,6))</f>
        <v/>
      </c>
      <c r="K308" s="285"/>
      <c r="L308" s="155" t="str">
        <f t="shared" si="23"/>
        <v/>
      </c>
      <c r="M308" s="156" t="str">
        <f>IF($D308="","",VLOOKUP($AE308,Relay_Req!$A$2:$I$16,7))</f>
        <v/>
      </c>
      <c r="N308" s="285"/>
      <c r="O308" s="155" t="str">
        <f t="shared" si="24"/>
        <v/>
      </c>
      <c r="P308" s="156" t="str">
        <f>IF($D308="","",VLOOKUP($AE308,Relay_Req!$A$2:$I$16,8))</f>
        <v/>
      </c>
      <c r="Q308" s="157" t="str">
        <f t="shared" si="25"/>
        <v/>
      </c>
      <c r="R308" s="158" t="str">
        <f>IF(OR($D308="",GlobalParameters!$C$12=""),"",$AA308)</f>
        <v/>
      </c>
      <c r="S308" s="159"/>
      <c r="T308" s="283"/>
      <c r="U308" s="283"/>
      <c r="V308" s="283"/>
      <c r="W308" s="283"/>
      <c r="X308" s="283"/>
      <c r="Y308" s="283"/>
      <c r="Z308" s="283"/>
      <c r="AA308" s="160" t="str">
        <f>IF(OR($D308="",$AB308="",GlobalParameters!$C$12=""),"",IF($AE308&lt;160,$AB308-VLOOKUP($AE308,Relay_Req!$A$2:$I$16,9),""))</f>
        <v/>
      </c>
      <c r="AB308" s="283"/>
      <c r="AC308" s="283"/>
      <c r="AD308" s="159"/>
      <c r="AE308" s="134" t="e">
        <f>100+VLOOKUP($D308,Relay_Req!$N$2:$O$6,2)+VLOOKUP(GlobalParameters!$C$12,Relay_Req!$P$2:$Q$4,2)</f>
        <v>#N/A</v>
      </c>
    </row>
    <row r="309" spans="1:31" x14ac:dyDescent="0.25">
      <c r="A309" s="133"/>
      <c r="B309" s="283"/>
      <c r="C309" s="283"/>
      <c r="D309" s="284"/>
      <c r="E309" s="287"/>
      <c r="F309" s="166" t="str">
        <f t="shared" si="21"/>
        <v/>
      </c>
      <c r="G309" s="156" t="str">
        <f>IF($D309="","",VLOOKUP($AE309,Relay_Req!$A$2:$I$16,5))</f>
        <v/>
      </c>
      <c r="H309" s="287"/>
      <c r="I309" s="166" t="str">
        <f t="shared" si="22"/>
        <v/>
      </c>
      <c r="J309" s="156" t="str">
        <f>IF($D309="","",VLOOKUP($AE309,Relay_Req!$A$2:$I$16,6))</f>
        <v/>
      </c>
      <c r="K309" s="285"/>
      <c r="L309" s="155" t="str">
        <f t="shared" si="23"/>
        <v/>
      </c>
      <c r="M309" s="156" t="str">
        <f>IF($D309="","",VLOOKUP($AE309,Relay_Req!$A$2:$I$16,7))</f>
        <v/>
      </c>
      <c r="N309" s="285"/>
      <c r="O309" s="155" t="str">
        <f t="shared" si="24"/>
        <v/>
      </c>
      <c r="P309" s="156" t="str">
        <f>IF($D309="","",VLOOKUP($AE309,Relay_Req!$A$2:$I$16,8))</f>
        <v/>
      </c>
      <c r="Q309" s="157" t="str">
        <f t="shared" si="25"/>
        <v/>
      </c>
      <c r="R309" s="158" t="str">
        <f>IF(OR($D309="",GlobalParameters!$C$12=""),"",$AA309)</f>
        <v/>
      </c>
      <c r="S309" s="159"/>
      <c r="T309" s="283"/>
      <c r="U309" s="283"/>
      <c r="V309" s="283"/>
      <c r="W309" s="283"/>
      <c r="X309" s="283"/>
      <c r="Y309" s="283"/>
      <c r="Z309" s="283"/>
      <c r="AA309" s="160" t="str">
        <f>IF(OR($D309="",$AB309="",GlobalParameters!$C$12=""),"",IF($AE309&lt;160,$AB309-VLOOKUP($AE309,Relay_Req!$A$2:$I$16,9),""))</f>
        <v/>
      </c>
      <c r="AB309" s="283"/>
      <c r="AC309" s="283"/>
      <c r="AD309" s="159"/>
      <c r="AE309" s="134" t="e">
        <f>100+VLOOKUP($D309,Relay_Req!$N$2:$O$6,2)+VLOOKUP(GlobalParameters!$C$12,Relay_Req!$P$2:$Q$4,2)</f>
        <v>#N/A</v>
      </c>
    </row>
    <row r="310" spans="1:31" x14ac:dyDescent="0.25">
      <c r="A310" s="133"/>
      <c r="B310" s="283"/>
      <c r="C310" s="283"/>
      <c r="D310" s="284"/>
      <c r="E310" s="287"/>
      <c r="F310" s="166" t="str">
        <f t="shared" si="21"/>
        <v/>
      </c>
      <c r="G310" s="156" t="str">
        <f>IF($D310="","",VLOOKUP($AE310,Relay_Req!$A$2:$I$16,5))</f>
        <v/>
      </c>
      <c r="H310" s="287"/>
      <c r="I310" s="166" t="str">
        <f t="shared" si="22"/>
        <v/>
      </c>
      <c r="J310" s="156" t="str">
        <f>IF($D310="","",VLOOKUP($AE310,Relay_Req!$A$2:$I$16,6))</f>
        <v/>
      </c>
      <c r="K310" s="285"/>
      <c r="L310" s="155" t="str">
        <f t="shared" si="23"/>
        <v/>
      </c>
      <c r="M310" s="156" t="str">
        <f>IF($D310="","",VLOOKUP($AE310,Relay_Req!$A$2:$I$16,7))</f>
        <v/>
      </c>
      <c r="N310" s="285"/>
      <c r="O310" s="155" t="str">
        <f t="shared" si="24"/>
        <v/>
      </c>
      <c r="P310" s="156" t="str">
        <f>IF($D310="","",VLOOKUP($AE310,Relay_Req!$A$2:$I$16,8))</f>
        <v/>
      </c>
      <c r="Q310" s="157" t="str">
        <f t="shared" si="25"/>
        <v/>
      </c>
      <c r="R310" s="158" t="str">
        <f>IF(OR($D310="",GlobalParameters!$C$12=""),"",$AA310)</f>
        <v/>
      </c>
      <c r="S310" s="159"/>
      <c r="T310" s="283"/>
      <c r="U310" s="283"/>
      <c r="V310" s="283"/>
      <c r="W310" s="283"/>
      <c r="X310" s="283"/>
      <c r="Y310" s="283"/>
      <c r="Z310" s="283"/>
      <c r="AA310" s="160" t="str">
        <f>IF(OR($D310="",$AB310="",GlobalParameters!$C$12=""),"",IF($AE310&lt;160,$AB310-VLOOKUP($AE310,Relay_Req!$A$2:$I$16,9),""))</f>
        <v/>
      </c>
      <c r="AB310" s="283"/>
      <c r="AC310" s="283"/>
      <c r="AD310" s="159"/>
      <c r="AE310" s="134" t="e">
        <f>100+VLOOKUP($D310,Relay_Req!$N$2:$O$6,2)+VLOOKUP(GlobalParameters!$C$12,Relay_Req!$P$2:$Q$4,2)</f>
        <v>#N/A</v>
      </c>
    </row>
    <row r="311" spans="1:31" x14ac:dyDescent="0.25">
      <c r="A311" s="133"/>
      <c r="B311" s="283"/>
      <c r="C311" s="283"/>
      <c r="D311" s="284"/>
      <c r="E311" s="287"/>
      <c r="F311" s="166" t="str">
        <f t="shared" si="21"/>
        <v/>
      </c>
      <c r="G311" s="156" t="str">
        <f>IF($D311="","",VLOOKUP($AE311,Relay_Req!$A$2:$I$16,5))</f>
        <v/>
      </c>
      <c r="H311" s="287"/>
      <c r="I311" s="166" t="str">
        <f t="shared" si="22"/>
        <v/>
      </c>
      <c r="J311" s="156" t="str">
        <f>IF($D311="","",VLOOKUP($AE311,Relay_Req!$A$2:$I$16,6))</f>
        <v/>
      </c>
      <c r="K311" s="285"/>
      <c r="L311" s="155" t="str">
        <f t="shared" si="23"/>
        <v/>
      </c>
      <c r="M311" s="156" t="str">
        <f>IF($D311="","",VLOOKUP($AE311,Relay_Req!$A$2:$I$16,7))</f>
        <v/>
      </c>
      <c r="N311" s="285"/>
      <c r="O311" s="155" t="str">
        <f t="shared" si="24"/>
        <v/>
      </c>
      <c r="P311" s="156" t="str">
        <f>IF($D311="","",VLOOKUP($AE311,Relay_Req!$A$2:$I$16,8))</f>
        <v/>
      </c>
      <c r="Q311" s="157" t="str">
        <f t="shared" si="25"/>
        <v/>
      </c>
      <c r="R311" s="158" t="str">
        <f>IF(OR($D311="",GlobalParameters!$C$12=""),"",$AA311)</f>
        <v/>
      </c>
      <c r="S311" s="159"/>
      <c r="T311" s="283"/>
      <c r="U311" s="283"/>
      <c r="V311" s="283"/>
      <c r="W311" s="283"/>
      <c r="X311" s="283"/>
      <c r="Y311" s="283"/>
      <c r="Z311" s="283"/>
      <c r="AA311" s="160" t="str">
        <f>IF(OR($D311="",$AB311="",GlobalParameters!$C$12=""),"",IF($AE311&lt;160,$AB311-VLOOKUP($AE311,Relay_Req!$A$2:$I$16,9),""))</f>
        <v/>
      </c>
      <c r="AB311" s="283"/>
      <c r="AC311" s="283"/>
      <c r="AD311" s="159"/>
      <c r="AE311" s="134" t="e">
        <f>100+VLOOKUP($D311,Relay_Req!$N$2:$O$6,2)+VLOOKUP(GlobalParameters!$C$12,Relay_Req!$P$2:$Q$4,2)</f>
        <v>#N/A</v>
      </c>
    </row>
    <row r="312" spans="1:31" x14ac:dyDescent="0.25">
      <c r="A312" s="133"/>
      <c r="B312" s="283"/>
      <c r="C312" s="283"/>
      <c r="D312" s="284"/>
      <c r="E312" s="287"/>
      <c r="F312" s="166" t="str">
        <f t="shared" si="21"/>
        <v/>
      </c>
      <c r="G312" s="156" t="str">
        <f>IF($D312="","",VLOOKUP($AE312,Relay_Req!$A$2:$I$16,5))</f>
        <v/>
      </c>
      <c r="H312" s="287"/>
      <c r="I312" s="166" t="str">
        <f t="shared" si="22"/>
        <v/>
      </c>
      <c r="J312" s="156" t="str">
        <f>IF($D312="","",VLOOKUP($AE312,Relay_Req!$A$2:$I$16,6))</f>
        <v/>
      </c>
      <c r="K312" s="285"/>
      <c r="L312" s="155" t="str">
        <f t="shared" si="23"/>
        <v/>
      </c>
      <c r="M312" s="156" t="str">
        <f>IF($D312="","",VLOOKUP($AE312,Relay_Req!$A$2:$I$16,7))</f>
        <v/>
      </c>
      <c r="N312" s="285"/>
      <c r="O312" s="155" t="str">
        <f t="shared" si="24"/>
        <v/>
      </c>
      <c r="P312" s="156" t="str">
        <f>IF($D312="","",VLOOKUP($AE312,Relay_Req!$A$2:$I$16,8))</f>
        <v/>
      </c>
      <c r="Q312" s="157" t="str">
        <f t="shared" si="25"/>
        <v/>
      </c>
      <c r="R312" s="158" t="str">
        <f>IF(OR($D312="",GlobalParameters!$C$12=""),"",$AA312)</f>
        <v/>
      </c>
      <c r="S312" s="159"/>
      <c r="T312" s="283"/>
      <c r="U312" s="283"/>
      <c r="V312" s="283"/>
      <c r="W312" s="283"/>
      <c r="X312" s="283"/>
      <c r="Y312" s="283"/>
      <c r="Z312" s="283"/>
      <c r="AA312" s="160" t="str">
        <f>IF(OR($D312="",$AB312="",GlobalParameters!$C$12=""),"",IF($AE312&lt;160,$AB312-VLOOKUP($AE312,Relay_Req!$A$2:$I$16,9),""))</f>
        <v/>
      </c>
      <c r="AB312" s="283"/>
      <c r="AC312" s="283"/>
      <c r="AD312" s="159"/>
      <c r="AE312" s="134" t="e">
        <f>100+VLOOKUP($D312,Relay_Req!$N$2:$O$6,2)+VLOOKUP(GlobalParameters!$C$12,Relay_Req!$P$2:$Q$4,2)</f>
        <v>#N/A</v>
      </c>
    </row>
    <row r="313" spans="1:31" x14ac:dyDescent="0.25">
      <c r="A313" s="133"/>
      <c r="B313" s="283"/>
      <c r="C313" s="283"/>
      <c r="D313" s="284"/>
      <c r="E313" s="287"/>
      <c r="F313" s="166" t="str">
        <f t="shared" si="21"/>
        <v/>
      </c>
      <c r="G313" s="156" t="str">
        <f>IF($D313="","",VLOOKUP($AE313,Relay_Req!$A$2:$I$16,5))</f>
        <v/>
      </c>
      <c r="H313" s="287"/>
      <c r="I313" s="166" t="str">
        <f t="shared" si="22"/>
        <v/>
      </c>
      <c r="J313" s="156" t="str">
        <f>IF($D313="","",VLOOKUP($AE313,Relay_Req!$A$2:$I$16,6))</f>
        <v/>
      </c>
      <c r="K313" s="285"/>
      <c r="L313" s="155" t="str">
        <f t="shared" si="23"/>
        <v/>
      </c>
      <c r="M313" s="156" t="str">
        <f>IF($D313="","",VLOOKUP($AE313,Relay_Req!$A$2:$I$16,7))</f>
        <v/>
      </c>
      <c r="N313" s="285"/>
      <c r="O313" s="155" t="str">
        <f t="shared" si="24"/>
        <v/>
      </c>
      <c r="P313" s="156" t="str">
        <f>IF($D313="","",VLOOKUP($AE313,Relay_Req!$A$2:$I$16,8))</f>
        <v/>
      </c>
      <c r="Q313" s="157" t="str">
        <f t="shared" si="25"/>
        <v/>
      </c>
      <c r="R313" s="158" t="str">
        <f>IF(OR($D313="",GlobalParameters!$C$12=""),"",$AA313)</f>
        <v/>
      </c>
      <c r="S313" s="159"/>
      <c r="T313" s="283"/>
      <c r="U313" s="283"/>
      <c r="V313" s="283"/>
      <c r="W313" s="283"/>
      <c r="X313" s="283"/>
      <c r="Y313" s="283"/>
      <c r="Z313" s="283"/>
      <c r="AA313" s="160" t="str">
        <f>IF(OR($D313="",$AB313="",GlobalParameters!$C$12=""),"",IF($AE313&lt;160,$AB313-VLOOKUP($AE313,Relay_Req!$A$2:$I$16,9),""))</f>
        <v/>
      </c>
      <c r="AB313" s="283"/>
      <c r="AC313" s="283"/>
      <c r="AD313" s="159"/>
      <c r="AE313" s="134" t="e">
        <f>100+VLOOKUP($D313,Relay_Req!$N$2:$O$6,2)+VLOOKUP(GlobalParameters!$C$12,Relay_Req!$P$2:$Q$4,2)</f>
        <v>#N/A</v>
      </c>
    </row>
    <row r="314" spans="1:31" x14ac:dyDescent="0.25">
      <c r="A314" s="133"/>
      <c r="B314" s="283"/>
      <c r="C314" s="283"/>
      <c r="D314" s="284"/>
      <c r="E314" s="287"/>
      <c r="F314" s="166" t="str">
        <f t="shared" si="21"/>
        <v/>
      </c>
      <c r="G314" s="156" t="str">
        <f>IF($D314="","",VLOOKUP($AE314,Relay_Req!$A$2:$I$16,5))</f>
        <v/>
      </c>
      <c r="H314" s="287"/>
      <c r="I314" s="166" t="str">
        <f t="shared" si="22"/>
        <v/>
      </c>
      <c r="J314" s="156" t="str">
        <f>IF($D314="","",VLOOKUP($AE314,Relay_Req!$A$2:$I$16,6))</f>
        <v/>
      </c>
      <c r="K314" s="285"/>
      <c r="L314" s="155" t="str">
        <f t="shared" si="23"/>
        <v/>
      </c>
      <c r="M314" s="156" t="str">
        <f>IF($D314="","",VLOOKUP($AE314,Relay_Req!$A$2:$I$16,7))</f>
        <v/>
      </c>
      <c r="N314" s="285"/>
      <c r="O314" s="155" t="str">
        <f t="shared" si="24"/>
        <v/>
      </c>
      <c r="P314" s="156" t="str">
        <f>IF($D314="","",VLOOKUP($AE314,Relay_Req!$A$2:$I$16,8))</f>
        <v/>
      </c>
      <c r="Q314" s="157" t="str">
        <f t="shared" si="25"/>
        <v/>
      </c>
      <c r="R314" s="158" t="str">
        <f>IF(OR($D314="",GlobalParameters!$C$12=""),"",$AA314)</f>
        <v/>
      </c>
      <c r="S314" s="159"/>
      <c r="T314" s="283"/>
      <c r="U314" s="283"/>
      <c r="V314" s="283"/>
      <c r="W314" s="283"/>
      <c r="X314" s="283"/>
      <c r="Y314" s="283"/>
      <c r="Z314" s="283"/>
      <c r="AA314" s="160" t="str">
        <f>IF(OR($D314="",$AB314="",GlobalParameters!$C$12=""),"",IF($AE314&lt;160,$AB314-VLOOKUP($AE314,Relay_Req!$A$2:$I$16,9),""))</f>
        <v/>
      </c>
      <c r="AB314" s="283"/>
      <c r="AC314" s="283"/>
      <c r="AD314" s="159"/>
      <c r="AE314" s="134" t="e">
        <f>100+VLOOKUP($D314,Relay_Req!$N$2:$O$6,2)+VLOOKUP(GlobalParameters!$C$12,Relay_Req!$P$2:$Q$4,2)</f>
        <v>#N/A</v>
      </c>
    </row>
    <row r="315" spans="1:31"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row>
    <row r="316" spans="1:31"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row>
    <row r="317" spans="1:31"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row>
    <row r="318" spans="1:31"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row>
    <row r="319" spans="1:31"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row>
    <row r="320" spans="1:31"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row>
    <row r="321" spans="1:30"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row>
    <row r="322" spans="1:30"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row>
    <row r="323" spans="1:30" x14ac:dyDescent="0.25">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row>
    <row r="324" spans="1:30" x14ac:dyDescent="0.25">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c r="AC324" s="133"/>
      <c r="AD324" s="133"/>
    </row>
  </sheetData>
  <sheetProtection password="C070" sheet="1" objects="1" scenarios="1"/>
  <mergeCells count="17">
    <mergeCell ref="N13:P13"/>
    <mergeCell ref="J4:M4"/>
    <mergeCell ref="T13:AB13"/>
    <mergeCell ref="G5:I5"/>
    <mergeCell ref="J5:M5"/>
    <mergeCell ref="Q13:R13"/>
    <mergeCell ref="C11:J11"/>
    <mergeCell ref="C6:D6"/>
    <mergeCell ref="G6:I6"/>
    <mergeCell ref="E13:G13"/>
    <mergeCell ref="H13:J13"/>
    <mergeCell ref="K13:M13"/>
    <mergeCell ref="C3:D3"/>
    <mergeCell ref="G3:I3"/>
    <mergeCell ref="J3:M3"/>
    <mergeCell ref="C4:D4"/>
    <mergeCell ref="G4:I4"/>
  </mergeCells>
  <conditionalFormatting sqref="F15:G314">
    <cfRule type="expression" dxfId="285" priority="1177">
      <formula>$AE15&gt;=200</formula>
    </cfRule>
  </conditionalFormatting>
  <conditionalFormatting sqref="W15:W314">
    <cfRule type="expression" dxfId="284" priority="1176">
      <formula>OR($AE15&lt;140,$AE15&gt;=150)</formula>
    </cfRule>
  </conditionalFormatting>
  <conditionalFormatting sqref="I15:J314">
    <cfRule type="expression" dxfId="283" priority="1174">
      <formula>$AE15&lt;120</formula>
    </cfRule>
  </conditionalFormatting>
  <conditionalFormatting sqref="T15:T314">
    <cfRule type="expression" dxfId="282" priority="1173">
      <formula>$AE15&gt;=200</formula>
    </cfRule>
  </conditionalFormatting>
  <conditionalFormatting sqref="U15:U314">
    <cfRule type="expression" dxfId="281" priority="1172">
      <formula>OR($AE15&lt;120,$AE15&gt;=130)</formula>
    </cfRule>
  </conditionalFormatting>
  <conditionalFormatting sqref="V15:V314">
    <cfRule type="expression" dxfId="280" priority="1171">
      <formula>OR($AE15&lt;130,$AE15&gt;=140)</formula>
    </cfRule>
  </conditionalFormatting>
  <conditionalFormatting sqref="Z15:Z314">
    <cfRule type="expression" dxfId="279" priority="1168">
      <formula>$AE15&gt;=160</formula>
    </cfRule>
  </conditionalFormatting>
  <conditionalFormatting sqref="L15:M314">
    <cfRule type="expression" dxfId="278" priority="1167">
      <formula>$AE15&gt;=160</formula>
    </cfRule>
  </conditionalFormatting>
  <conditionalFormatting sqref="O15:P314">
    <cfRule type="expression" dxfId="277" priority="1161">
      <formula>$AE15&gt;=160</formula>
    </cfRule>
  </conditionalFormatting>
  <conditionalFormatting sqref="X15:X314">
    <cfRule type="expression" dxfId="276" priority="530">
      <formula>OR($AE15&lt;150,$AE15&gt;=160)</formula>
    </cfRule>
  </conditionalFormatting>
  <conditionalFormatting sqref="Y15:Y314">
    <cfRule type="expression" dxfId="275" priority="529">
      <formula>$AE15&gt;=160</formula>
    </cfRule>
  </conditionalFormatting>
  <conditionalFormatting sqref="E15:E314">
    <cfRule type="expression" dxfId="274" priority="5253">
      <formula>$AE15&gt;=200</formula>
    </cfRule>
    <cfRule type="expression" dxfId="273" priority="5254">
      <formula>OR($E15="",$F15="")</formula>
    </cfRule>
    <cfRule type="cellIs" dxfId="272" priority="5255" operator="between">
      <formula>0</formula>
      <formula>$F15</formula>
    </cfRule>
    <cfRule type="cellIs" dxfId="271" priority="5256" operator="greaterThan">
      <formula>$F15</formula>
    </cfRule>
  </conditionalFormatting>
  <conditionalFormatting sqref="H15:H314">
    <cfRule type="expression" dxfId="270" priority="5261">
      <formula>$AE15&lt;120</formula>
    </cfRule>
    <cfRule type="expression" dxfId="269" priority="5262">
      <formula>OR($H15="",$I15="")</formula>
    </cfRule>
    <cfRule type="cellIs" dxfId="268" priority="5263" operator="between">
      <formula>0</formula>
      <formula>$I15</formula>
    </cfRule>
    <cfRule type="cellIs" dxfId="267" priority="5264" operator="greaterThan">
      <formula>$I15</formula>
    </cfRule>
  </conditionalFormatting>
  <conditionalFormatting sqref="K15:K314">
    <cfRule type="expression" dxfId="266" priority="5257">
      <formula>$AE15&gt;=160</formula>
    </cfRule>
    <cfRule type="expression" dxfId="265" priority="5258">
      <formula>OR($K15="",$L15="")</formula>
    </cfRule>
    <cfRule type="cellIs" dxfId="264" priority="5259" operator="between">
      <formula>0</formula>
      <formula>$L15</formula>
    </cfRule>
    <cfRule type="cellIs" dxfId="263" priority="5260" operator="greaterThan">
      <formula>$L15</formula>
    </cfRule>
  </conditionalFormatting>
  <conditionalFormatting sqref="N15:N314">
    <cfRule type="expression" dxfId="262" priority="5265">
      <formula>$AE15&gt;=160</formula>
    </cfRule>
    <cfRule type="expression" dxfId="261" priority="5266">
      <formula>OR($N15="",$O15="")</formula>
    </cfRule>
    <cfRule type="cellIs" dxfId="260" priority="5267" operator="between">
      <formula>0</formula>
      <formula>$O15</formula>
    </cfRule>
    <cfRule type="cellIs" dxfId="259" priority="5268" operator="greaterThan">
      <formula>$O15</formula>
    </cfRule>
  </conditionalFormatting>
  <conditionalFormatting sqref="Q15:Q314">
    <cfRule type="expression" dxfId="258" priority="312">
      <formula>OR($Q15="",$R15="")</formula>
    </cfRule>
    <cfRule type="cellIs" dxfId="257" priority="313" operator="between">
      <formula>0</formula>
      <formula>$R15</formula>
    </cfRule>
    <cfRule type="cellIs" dxfId="256" priority="314" operator="greaterThan">
      <formula>$R15</formula>
    </cfRule>
  </conditionalFormatting>
  <dataValidations count="3">
    <dataValidation type="decimal" operator="greaterThanOrEqual" allowBlank="1" showInputMessage="1" showErrorMessage="1" error="Data must be a numeric value greater than or equal to 0" sqref="E15:E314 H15:H314 K15:K314 N15:N314 T15:Z314 AB15:AB314">
      <formula1>0</formula1>
    </dataValidation>
    <dataValidation type="decimal" allowBlank="1" showInputMessage="1" showErrorMessage="1" error="Data must be a numeric value" prompt="Enter the temperature rise from the ambient (reference) to the component operating temperature" sqref="AC15:AC314">
      <formula1>-500</formula1>
      <formula2>500</formula2>
    </dataValidation>
    <dataValidation type="list" allowBlank="1" showInputMessage="1" showErrorMessage="1" sqref="D15:D314">
      <formula1>$AH$15:$AH$19</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AN323"/>
  <sheetViews>
    <sheetView workbookViewId="0">
      <pane ySplit="14" topLeftCell="A15" activePane="bottomLeft" state="frozen"/>
      <selection pane="bottomLeft" activeCell="B15" sqref="B15"/>
    </sheetView>
  </sheetViews>
  <sheetFormatPr defaultRowHeight="15" x14ac:dyDescent="0.25"/>
  <cols>
    <col min="1" max="1" width="3.140625" style="134" customWidth="1"/>
    <col min="2" max="2" width="9.140625" style="134" customWidth="1"/>
    <col min="3" max="4" width="23.42578125" style="134" customWidth="1"/>
    <col min="5" max="5" width="22.7109375" style="134" customWidth="1"/>
    <col min="6" max="20" width="9.140625" style="134"/>
    <col min="21" max="21" width="9.7109375" style="134" customWidth="1"/>
    <col min="22" max="22" width="9.140625" style="134"/>
    <col min="23" max="27" width="9.7109375" style="134" customWidth="1"/>
    <col min="28" max="35" width="9.140625" style="134"/>
    <col min="36" max="36" width="9.140625" style="134" hidden="1" customWidth="1"/>
    <col min="37" max="38" width="9.140625" style="134"/>
    <col min="39" max="40" width="0" style="178" hidden="1" customWidth="1"/>
    <col min="41" max="16384" width="9.140625" style="134"/>
  </cols>
  <sheetData>
    <row r="1" spans="1:40"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40"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40" ht="15.75" thickBot="1" x14ac:dyDescent="0.3">
      <c r="A3" s="133"/>
      <c r="B3" s="133"/>
      <c r="C3" s="238" t="s">
        <v>17</v>
      </c>
      <c r="D3" s="242"/>
      <c r="E3" s="221"/>
      <c r="F3" s="135"/>
      <c r="G3" s="135"/>
      <c r="H3" s="238" t="s">
        <v>19</v>
      </c>
      <c r="I3" s="242"/>
      <c r="J3" s="243"/>
      <c r="K3" s="244" t="str">
        <f>IF(GlobalParameters!$C$8="","",GlobalParameters!$C$8)</f>
        <v/>
      </c>
      <c r="L3" s="288"/>
      <c r="M3" s="288"/>
      <c r="N3" s="289"/>
      <c r="O3" s="135"/>
      <c r="P3" s="135"/>
      <c r="Q3" s="135"/>
      <c r="R3" s="133"/>
      <c r="S3" s="133"/>
      <c r="T3" s="133"/>
      <c r="U3" s="133"/>
      <c r="V3" s="133"/>
      <c r="W3" s="133"/>
      <c r="X3" s="133"/>
      <c r="Y3" s="133"/>
      <c r="Z3" s="133"/>
      <c r="AA3" s="133"/>
      <c r="AB3" s="133"/>
      <c r="AC3" s="133"/>
      <c r="AD3" s="133"/>
      <c r="AE3" s="133"/>
      <c r="AF3" s="133"/>
      <c r="AG3" s="133"/>
      <c r="AH3" s="133"/>
      <c r="AI3" s="133"/>
    </row>
    <row r="4" spans="1:40" ht="15.75" thickBot="1" x14ac:dyDescent="0.3">
      <c r="A4" s="133"/>
      <c r="B4" s="133"/>
      <c r="C4" s="238" t="s">
        <v>18</v>
      </c>
      <c r="D4" s="242"/>
      <c r="E4" s="221"/>
      <c r="F4" s="135"/>
      <c r="G4" s="136"/>
      <c r="H4" s="238" t="s">
        <v>20</v>
      </c>
      <c r="I4" s="242"/>
      <c r="J4" s="243"/>
      <c r="K4" s="244" t="str">
        <f>IF(GlobalParameters!$E$8="","",GlobalParameters!$E$8)</f>
        <v/>
      </c>
      <c r="L4" s="288"/>
      <c r="M4" s="288"/>
      <c r="N4" s="289"/>
      <c r="O4" s="163"/>
      <c r="P4" s="163"/>
      <c r="Q4" s="163"/>
      <c r="R4" s="133"/>
      <c r="S4" s="133"/>
      <c r="T4" s="133"/>
      <c r="U4" s="133"/>
      <c r="V4" s="133"/>
      <c r="W4" s="133"/>
      <c r="X4" s="133"/>
      <c r="Y4" s="133"/>
      <c r="Z4" s="133"/>
      <c r="AA4" s="133"/>
      <c r="AB4" s="133"/>
      <c r="AC4" s="133"/>
      <c r="AD4" s="133"/>
      <c r="AE4" s="133"/>
      <c r="AF4" s="133"/>
      <c r="AG4" s="133"/>
      <c r="AH4" s="133"/>
      <c r="AI4" s="133"/>
    </row>
    <row r="5" spans="1:40" ht="15.75" thickBot="1" x14ac:dyDescent="0.3">
      <c r="A5" s="133"/>
      <c r="B5" s="133"/>
      <c r="C5" s="133"/>
      <c r="D5" s="133"/>
      <c r="E5" s="133"/>
      <c r="F5" s="133"/>
      <c r="G5" s="133"/>
      <c r="H5" s="238" t="s">
        <v>21</v>
      </c>
      <c r="I5" s="220"/>
      <c r="J5" s="221"/>
      <c r="K5" s="244" t="str">
        <f>IF(GlobalParameters!$C$12="","",GlobalParameters!$C$12)</f>
        <v/>
      </c>
      <c r="L5" s="247"/>
      <c r="M5" s="247"/>
      <c r="N5" s="248"/>
      <c r="O5" s="135"/>
      <c r="P5" s="135"/>
      <c r="Q5" s="135"/>
      <c r="R5" s="133"/>
      <c r="S5" s="133"/>
      <c r="T5" s="133"/>
      <c r="U5" s="133"/>
      <c r="V5" s="133"/>
      <c r="W5" s="133"/>
      <c r="X5" s="133"/>
      <c r="Y5" s="133"/>
      <c r="Z5" s="133"/>
      <c r="AA5" s="133"/>
      <c r="AB5" s="133"/>
      <c r="AC5" s="133"/>
      <c r="AD5" s="133"/>
      <c r="AE5" s="133"/>
      <c r="AF5" s="133"/>
      <c r="AG5" s="133"/>
      <c r="AH5" s="133"/>
      <c r="AI5" s="133"/>
    </row>
    <row r="6" spans="1:40" ht="15.75" customHeight="1" thickBot="1" x14ac:dyDescent="0.3">
      <c r="A6" s="133"/>
      <c r="B6" s="133"/>
      <c r="C6" s="239" t="s">
        <v>273</v>
      </c>
      <c r="D6" s="279"/>
      <c r="E6" s="241"/>
      <c r="F6" s="137"/>
      <c r="G6" s="137"/>
      <c r="H6" s="238" t="s">
        <v>337</v>
      </c>
      <c r="I6" s="242"/>
      <c r="J6" s="243"/>
      <c r="K6" s="138" t="str">
        <f>IF(GlobalParameters!$K$11="","",GlobalParameters!$K$11)</f>
        <v/>
      </c>
      <c r="L6" s="133"/>
      <c r="M6" s="133"/>
      <c r="N6" s="133"/>
      <c r="O6" s="133"/>
      <c r="P6" s="133"/>
      <c r="Q6" s="133"/>
      <c r="R6" s="133"/>
      <c r="S6" s="133"/>
      <c r="T6" s="133"/>
      <c r="U6" s="133"/>
      <c r="V6" s="133"/>
      <c r="W6" s="133"/>
      <c r="X6" s="133"/>
      <c r="Y6" s="133"/>
      <c r="Z6" s="133"/>
      <c r="AA6" s="133"/>
      <c r="AB6" s="133"/>
      <c r="AC6" s="133"/>
      <c r="AD6" s="133"/>
      <c r="AE6" s="133"/>
      <c r="AF6" s="133"/>
      <c r="AG6" s="133"/>
      <c r="AH6" s="133"/>
      <c r="AI6" s="133"/>
    </row>
    <row r="7" spans="1:40" x14ac:dyDescent="0.25">
      <c r="A7" s="133"/>
      <c r="B7" s="133"/>
      <c r="C7" s="139"/>
      <c r="D7" s="139"/>
      <c r="E7" s="184"/>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row>
    <row r="8" spans="1:40" s="176" customFormat="1" x14ac:dyDescent="0.25">
      <c r="A8" s="174"/>
      <c r="B8" s="141" t="s">
        <v>301</v>
      </c>
      <c r="C8" s="142" t="s">
        <v>300</v>
      </c>
      <c r="D8" s="175"/>
      <c r="E8" s="175"/>
      <c r="F8" s="136" t="s">
        <v>398</v>
      </c>
      <c r="G8" s="175"/>
      <c r="H8" s="175"/>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M8" s="179"/>
      <c r="AN8" s="179"/>
    </row>
    <row r="9" spans="1:40" x14ac:dyDescent="0.25">
      <c r="A9" s="133"/>
      <c r="B9" s="133"/>
      <c r="C9" s="143" t="s">
        <v>200</v>
      </c>
      <c r="D9" s="136"/>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row>
    <row r="10" spans="1:40" ht="15.75" thickBot="1" x14ac:dyDescent="0.3">
      <c r="A10" s="133"/>
      <c r="B10" s="133"/>
      <c r="C10" s="136"/>
      <c r="D10" s="136"/>
      <c r="E10" s="135"/>
      <c r="F10" s="135"/>
      <c r="G10" s="135"/>
      <c r="H10" s="136"/>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row>
    <row r="11" spans="1:40" ht="44.25" customHeight="1" thickBot="1" x14ac:dyDescent="0.3">
      <c r="A11" s="133"/>
      <c r="B11" s="133"/>
      <c r="C11" s="274" t="s">
        <v>251</v>
      </c>
      <c r="D11" s="280"/>
      <c r="E11" s="275"/>
      <c r="F11" s="275"/>
      <c r="G11" s="275"/>
      <c r="H11" s="275"/>
      <c r="I11" s="275"/>
      <c r="J11" s="275"/>
      <c r="K11" s="276"/>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row>
    <row r="12" spans="1:40" x14ac:dyDescent="0.25">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row>
    <row r="13" spans="1:40" ht="30" customHeight="1" x14ac:dyDescent="0.25">
      <c r="A13" s="133"/>
      <c r="B13" s="133"/>
      <c r="C13" s="133"/>
      <c r="D13" s="133"/>
      <c r="E13" s="133"/>
      <c r="F13" s="261" t="s">
        <v>316</v>
      </c>
      <c r="G13" s="263"/>
      <c r="H13" s="264"/>
      <c r="I13" s="261" t="s">
        <v>317</v>
      </c>
      <c r="J13" s="263"/>
      <c r="K13" s="264"/>
      <c r="L13" s="256" t="s">
        <v>259</v>
      </c>
      <c r="M13" s="265"/>
      <c r="N13" s="266"/>
      <c r="O13" s="261" t="s">
        <v>255</v>
      </c>
      <c r="P13" s="263"/>
      <c r="Q13" s="264"/>
      <c r="R13" s="236" t="s">
        <v>256</v>
      </c>
      <c r="S13" s="236"/>
      <c r="T13" s="237"/>
      <c r="U13" s="261" t="s">
        <v>257</v>
      </c>
      <c r="V13" s="262"/>
      <c r="W13" s="133"/>
      <c r="X13" s="230" t="s">
        <v>302</v>
      </c>
      <c r="Y13" s="231"/>
      <c r="Z13" s="231"/>
      <c r="AA13" s="231"/>
      <c r="AB13" s="231"/>
      <c r="AC13" s="231"/>
      <c r="AD13" s="231"/>
      <c r="AE13" s="231"/>
      <c r="AF13" s="231"/>
      <c r="AG13" s="232"/>
      <c r="AH13" s="133"/>
      <c r="AI13" s="133"/>
      <c r="AJ13" s="151"/>
    </row>
    <row r="14" spans="1:40" ht="64.5" x14ac:dyDescent="0.25">
      <c r="A14" s="144"/>
      <c r="B14" s="145" t="s">
        <v>22</v>
      </c>
      <c r="C14" s="145" t="s">
        <v>23</v>
      </c>
      <c r="D14" s="145" t="s">
        <v>25</v>
      </c>
      <c r="E14" s="145" t="s">
        <v>237</v>
      </c>
      <c r="F14" s="146" t="s">
        <v>133</v>
      </c>
      <c r="G14" s="146" t="s">
        <v>134</v>
      </c>
      <c r="H14" s="146" t="s">
        <v>28</v>
      </c>
      <c r="I14" s="146" t="s">
        <v>133</v>
      </c>
      <c r="J14" s="146" t="s">
        <v>134</v>
      </c>
      <c r="K14" s="146" t="s">
        <v>28</v>
      </c>
      <c r="L14" s="146" t="s">
        <v>133</v>
      </c>
      <c r="M14" s="146" t="s">
        <v>134</v>
      </c>
      <c r="N14" s="146" t="s">
        <v>28</v>
      </c>
      <c r="O14" s="146" t="s">
        <v>270</v>
      </c>
      <c r="P14" s="146" t="s">
        <v>271</v>
      </c>
      <c r="Q14" s="146" t="s">
        <v>28</v>
      </c>
      <c r="R14" s="146" t="s">
        <v>26</v>
      </c>
      <c r="S14" s="146" t="s">
        <v>27</v>
      </c>
      <c r="T14" s="146" t="s">
        <v>28</v>
      </c>
      <c r="U14" s="146" t="s">
        <v>32</v>
      </c>
      <c r="V14" s="146" t="s">
        <v>33</v>
      </c>
      <c r="W14" s="148"/>
      <c r="X14" s="149" t="s">
        <v>261</v>
      </c>
      <c r="Y14" s="149" t="s">
        <v>262</v>
      </c>
      <c r="Z14" s="149" t="s">
        <v>263</v>
      </c>
      <c r="AA14" s="149" t="s">
        <v>264</v>
      </c>
      <c r="AB14" s="149" t="s">
        <v>265</v>
      </c>
      <c r="AC14" s="149" t="s">
        <v>139</v>
      </c>
      <c r="AD14" s="149" t="s">
        <v>272</v>
      </c>
      <c r="AE14" s="149" t="s">
        <v>258</v>
      </c>
      <c r="AF14" s="150" t="s">
        <v>342</v>
      </c>
      <c r="AG14" s="150" t="s">
        <v>357</v>
      </c>
      <c r="AH14" s="147" t="s">
        <v>343</v>
      </c>
      <c r="AI14" s="133"/>
      <c r="AJ14" s="164" t="s">
        <v>130</v>
      </c>
    </row>
    <row r="15" spans="1:40" x14ac:dyDescent="0.25">
      <c r="A15" s="133"/>
      <c r="B15" s="283"/>
      <c r="C15" s="283"/>
      <c r="D15" s="283"/>
      <c r="E15" s="284"/>
      <c r="F15" s="287"/>
      <c r="G15" s="166" t="str">
        <f>IF(OR($D15="",$E15="",$X15="",$H15=""),"",IF($AJ15&lt;200,$X15*$H15,""))</f>
        <v/>
      </c>
      <c r="H15" s="156" t="str">
        <f>IF(OR($D15="",$E15=""),"",VLOOKUP($AJ15,Sw_Req!$A$2:$I$19,5))</f>
        <v/>
      </c>
      <c r="I15" s="287"/>
      <c r="J15" s="166" t="str">
        <f>IF(OR($D15="",$E15="",$K15=""),"",IF($AJ15&lt;120,"",IF(AND($AJ15&gt;=120,$AJ15&lt;130),IF($Y15="","",$Y15*$K15),IF(AND($AJ15&gt;=130,$AJ15&lt;140),IF($Z15="","",$Z15*$K15),IF(AND($AJ15&gt;=140,$AJ15&lt;150),IF($AA15="","",$AA15*$K15),IF(AND($AJ15&gt;=150,$AJ15&lt;160),IF($AB15="","",$AB15*$K15),""))))))</f>
        <v/>
      </c>
      <c r="K15" s="156" t="str">
        <f>IF(OR($D15="",$E15=""),"",VLOOKUP($AJ15,Sw_Req!$A$2:$I$19,6))</f>
        <v/>
      </c>
      <c r="L15" s="287"/>
      <c r="M15" s="166" t="str">
        <f>IF(OR($D15="",$E15="",$AC15="",$N15=""),"",IF($AJ15&lt;200,$AC15*$N15,""))</f>
        <v/>
      </c>
      <c r="N15" s="156" t="str">
        <f>IF(OR($D15="",$E15=""),"",VLOOKUP($AJ15,Sw_Req!$A$2:$K$19,11))</f>
        <v/>
      </c>
      <c r="O15" s="285"/>
      <c r="P15" s="155" t="str">
        <f>IF(OR($D15="",$AD15="",$Q15=""),"",IF($AJ15&gt;=200,$AD15*$Q15,""))</f>
        <v/>
      </c>
      <c r="Q15" s="156" t="str">
        <f>IF($D15="","",VLOOKUP($AJ15,Sw_Req!$A$2:$I$19,7))</f>
        <v/>
      </c>
      <c r="R15" s="285"/>
      <c r="S15" s="155" t="str">
        <f>IF(OR($D15="",$AE15="",$T15=""),"",IF($AJ15&gt;=200,$AE15*$T15,""))</f>
        <v/>
      </c>
      <c r="T15" s="156" t="str">
        <f>IF($D15="","",VLOOKUP($AJ15,Sw_Req!$A$2:$I$19,8))</f>
        <v/>
      </c>
      <c r="U15" s="157" t="str">
        <f>IF($D15="","",$K$6+AH15)</f>
        <v/>
      </c>
      <c r="V15" s="158" t="str">
        <f>IF(OR($D15="",GlobalParameters!$C$12=""),"",$AF15)</f>
        <v/>
      </c>
      <c r="W15" s="159"/>
      <c r="X15" s="283"/>
      <c r="Y15" s="283"/>
      <c r="Z15" s="283"/>
      <c r="AA15" s="283"/>
      <c r="AB15" s="283"/>
      <c r="AC15" s="283"/>
      <c r="AD15" s="283"/>
      <c r="AE15" s="283"/>
      <c r="AF15" s="160" t="str">
        <f>IF(OR($D15="",$AG15="",GlobalParameters!$C$12=""),"",IF($AJ15&lt;200,IF($E15="","",$AG15-VLOOKUP($AJ15,Sw_Req!$A$2:$K$19,9)),IF($AJ15&gt;=200,MIN(VLOOKUP($AJ15,Sw_Req!$A$2:$K$19,10),$AG15),"")))</f>
        <v/>
      </c>
      <c r="AG15" s="283"/>
      <c r="AH15" s="283"/>
      <c r="AI15" s="159"/>
      <c r="AJ15" s="134" t="e">
        <f>VLOOKUP($D15,Sw_Req!$M$2:$N$3,2)+IF(VLOOKUP($D15,Sw_Req!$M$2:$N$3,2)=100,VLOOKUP($E15,Sw_Req!$O$2:$P$6,2),10)+VLOOKUP(GlobalParameters!$C$12,Sw_Req!$Q$2:$R$4,2)</f>
        <v>#N/A</v>
      </c>
      <c r="AM15" s="178" t="s">
        <v>254</v>
      </c>
      <c r="AN15" s="178" t="s">
        <v>238</v>
      </c>
    </row>
    <row r="16" spans="1:40" x14ac:dyDescent="0.25">
      <c r="A16" s="133"/>
      <c r="B16" s="283"/>
      <c r="C16" s="283"/>
      <c r="D16" s="283"/>
      <c r="E16" s="284"/>
      <c r="F16" s="287"/>
      <c r="G16" s="166" t="str">
        <f>IF(OR($D16="",$E16="",$X16="",$H16=""),"",IF($AJ16&lt;200,$X16*$H16,""))</f>
        <v/>
      </c>
      <c r="H16" s="156" t="str">
        <f>IF(OR($D16="",$E16=""),"",VLOOKUP($AJ16,Sw_Req!$A$2:$I$19,5))</f>
        <v/>
      </c>
      <c r="I16" s="287"/>
      <c r="J16" s="166" t="str">
        <f>IF(OR($D16="",$E16="",$K16=""),"",IF($AJ16&lt;120,"",IF(AND($AJ16&gt;=120,$AJ16&lt;130),IF($Y16="","",$Y16*$K16),IF(AND($AJ16&gt;=130,$AJ16&lt;140),IF($Z16="","",$Z16*$K16),IF(AND($AJ16&gt;=140,$AJ16&lt;150),IF($AA16="","",$AA16*$K16),IF(AND($AJ16&gt;=150,$AJ16&lt;160),IF($AB16="","",$AB16*$K16),""))))))</f>
        <v/>
      </c>
      <c r="K16" s="156" t="str">
        <f>IF(OR($D16="",$E16=""),"",VLOOKUP($AJ16,Sw_Req!$A$2:$I$19,6))</f>
        <v/>
      </c>
      <c r="L16" s="287"/>
      <c r="M16" s="166" t="str">
        <f>IF(OR($D16="",$E16="",$AC16="",$N16=""),"",IF($AJ16&lt;200,$AC16*$N16,""))</f>
        <v/>
      </c>
      <c r="N16" s="156" t="str">
        <f>IF(OR($D16="",$E16=""),"",VLOOKUP($AJ16,Sw_Req!$A$2:$K$19,11))</f>
        <v/>
      </c>
      <c r="O16" s="285"/>
      <c r="P16" s="155" t="str">
        <f>IF(OR($D16="",$AD16="",$Q16=""),"",IF($AJ16&gt;=200,$AD16*$Q16,""))</f>
        <v/>
      </c>
      <c r="Q16" s="156" t="str">
        <f>IF($D16="","",VLOOKUP($AJ16,Sw_Req!$A$2:$I$19,7))</f>
        <v/>
      </c>
      <c r="R16" s="285"/>
      <c r="S16" s="155" t="str">
        <f>IF(OR($D16="",$AE16="",$T16=""),"",IF($AJ16&gt;=200,$AE16*$T16,""))</f>
        <v/>
      </c>
      <c r="T16" s="156" t="str">
        <f>IF($D16="","",VLOOKUP($AJ16,Sw_Req!$A$2:$I$19,8))</f>
        <v/>
      </c>
      <c r="U16" s="157" t="str">
        <f>IF($D16="","",$K$6+AH16)</f>
        <v/>
      </c>
      <c r="V16" s="158" t="str">
        <f>IF(OR($D16="",GlobalParameters!$C$12=""),"",$AF16)</f>
        <v/>
      </c>
      <c r="W16" s="159"/>
      <c r="X16" s="283"/>
      <c r="Y16" s="283"/>
      <c r="Z16" s="283"/>
      <c r="AA16" s="283"/>
      <c r="AB16" s="283"/>
      <c r="AC16" s="283"/>
      <c r="AD16" s="283"/>
      <c r="AE16" s="283"/>
      <c r="AF16" s="160" t="str">
        <f>IF(OR($D16="",$AG16="",GlobalParameters!$C$12=""),"",IF($AJ16&lt;200,IF($E16="","",$AG16-VLOOKUP($AJ16,Sw_Req!$A$2:$K$19,9)),IF($AJ16&gt;=200,MIN(VLOOKUP($AJ16,Sw_Req!$A$2:$K$19,10),$AG16),"")))</f>
        <v/>
      </c>
      <c r="AG16" s="283"/>
      <c r="AH16" s="283"/>
      <c r="AI16" s="159"/>
      <c r="AJ16" s="134" t="e">
        <f>VLOOKUP($D16,Sw_Req!$M$2:$N$3,2)+IF(VLOOKUP($D16,Sw_Req!$M$2:$N$3,2)=100,VLOOKUP($E16,Sw_Req!$O$2:$P$6,2),10)+VLOOKUP(GlobalParameters!$C$12,Sw_Req!$Q$2:$R$4,2)</f>
        <v>#N/A</v>
      </c>
      <c r="AM16" s="178" t="s">
        <v>253</v>
      </c>
      <c r="AN16" s="178" t="s">
        <v>239</v>
      </c>
    </row>
    <row r="17" spans="1:40" x14ac:dyDescent="0.25">
      <c r="A17" s="133"/>
      <c r="B17" s="283"/>
      <c r="C17" s="283"/>
      <c r="D17" s="283"/>
      <c r="E17" s="284"/>
      <c r="F17" s="287"/>
      <c r="G17" s="166" t="str">
        <f>IF(OR($D17="",$E17="",$X17="",$H17=""),"",IF($AJ17&lt;200,$X17*$H17,""))</f>
        <v/>
      </c>
      <c r="H17" s="156" t="str">
        <f>IF(OR($D17="",$E17=""),"",VLOOKUP($AJ17,Sw_Req!$A$2:$I$19,5))</f>
        <v/>
      </c>
      <c r="I17" s="287"/>
      <c r="J17" s="166" t="str">
        <f>IF(OR($D17="",$E17="",$K17=""),"",IF($AJ17&lt;120,"",IF(AND($AJ17&gt;=120,$AJ17&lt;130),IF($Y17="","",$Y17*$K17),IF(AND($AJ17&gt;=130,$AJ17&lt;140),IF($Z17="","",$Z17*$K17),IF(AND($AJ17&gt;=140,$AJ17&lt;150),IF($AA17="","",$AA17*$K17),IF(AND($AJ17&gt;=150,$AJ17&lt;160),IF($AB17="","",$AB17*$K17),""))))))</f>
        <v/>
      </c>
      <c r="K17" s="156" t="str">
        <f>IF(OR($D17="",$E17=""),"",VLOOKUP($AJ17,Sw_Req!$A$2:$I$19,6))</f>
        <v/>
      </c>
      <c r="L17" s="287"/>
      <c r="M17" s="166" t="str">
        <f>IF(OR($D17="",$E17="",$AC17="",$N17=""),"",IF($AJ17&lt;200,$AC17*$N17,""))</f>
        <v/>
      </c>
      <c r="N17" s="156" t="str">
        <f>IF(OR($D17="",$E17=""),"",VLOOKUP($AJ17,Sw_Req!$A$2:$K$19,11))</f>
        <v/>
      </c>
      <c r="O17" s="285"/>
      <c r="P17" s="155" t="str">
        <f>IF(OR($D17="",$AD17="",$Q17=""),"",IF($AJ17&gt;=200,$AD17*$Q17,""))</f>
        <v/>
      </c>
      <c r="Q17" s="156" t="str">
        <f>IF($D17="","",VLOOKUP($AJ17,Sw_Req!$A$2:$I$19,7))</f>
        <v/>
      </c>
      <c r="R17" s="285"/>
      <c r="S17" s="155" t="str">
        <f>IF(OR($D17="",$AE17="",$T17=""),"",IF($AJ17&gt;=200,$AE17*$T17,""))</f>
        <v/>
      </c>
      <c r="T17" s="156" t="str">
        <f>IF($D17="","",VLOOKUP($AJ17,Sw_Req!$A$2:$I$19,8))</f>
        <v/>
      </c>
      <c r="U17" s="157" t="str">
        <f>IF($D17="","",$K$6+AH17)</f>
        <v/>
      </c>
      <c r="V17" s="158" t="str">
        <f>IF(OR($D17="",GlobalParameters!$C$12=""),"",$AF17)</f>
        <v/>
      </c>
      <c r="W17" s="159"/>
      <c r="X17" s="283"/>
      <c r="Y17" s="283"/>
      <c r="Z17" s="283"/>
      <c r="AA17" s="283"/>
      <c r="AB17" s="283"/>
      <c r="AC17" s="283"/>
      <c r="AD17" s="283"/>
      <c r="AE17" s="283"/>
      <c r="AF17" s="160" t="str">
        <f>IF(OR($D17="",$AG17="",GlobalParameters!$C$12=""),"",IF($AJ17&lt;200,IF($E17="","",$AG17-VLOOKUP($AJ17,Sw_Req!$A$2:$K$19,9)),IF($AJ17&gt;=200,MIN(VLOOKUP($AJ17,Sw_Req!$A$2:$K$19,10),$AG17),"")))</f>
        <v/>
      </c>
      <c r="AG17" s="283"/>
      <c r="AH17" s="283"/>
      <c r="AI17" s="159"/>
      <c r="AJ17" s="134" t="e">
        <f>VLOOKUP($D17,Sw_Req!$M$2:$N$3,2)+IF(VLOOKUP($D17,Sw_Req!$M$2:$N$3,2)=100,VLOOKUP($E17,Sw_Req!$O$2:$P$6,2),10)+VLOOKUP(GlobalParameters!$C$12,Sw_Req!$Q$2:$R$4,2)</f>
        <v>#N/A</v>
      </c>
      <c r="AN17" s="178" t="s">
        <v>240</v>
      </c>
    </row>
    <row r="18" spans="1:40" x14ac:dyDescent="0.25">
      <c r="A18" s="133"/>
      <c r="B18" s="283"/>
      <c r="C18" s="283"/>
      <c r="D18" s="283"/>
      <c r="E18" s="284"/>
      <c r="F18" s="287"/>
      <c r="G18" s="166" t="str">
        <f t="shared" ref="G18:G81" si="0">IF(OR($D18="",$E18="",$X18="",$H18=""),"",IF($AJ18&lt;200,$X18*$H18,""))</f>
        <v/>
      </c>
      <c r="H18" s="156" t="str">
        <f>IF(OR($D18="",$E18=""),"",VLOOKUP($AJ18,Sw_Req!$A$2:$I$19,5))</f>
        <v/>
      </c>
      <c r="I18" s="287"/>
      <c r="J18" s="166" t="str">
        <f t="shared" ref="J18:J81" si="1">IF(OR($D18="",$E18="",$K18=""),"",IF($AJ18&lt;120,"",IF(AND($AJ18&gt;=120,$AJ18&lt;130),IF($Y18="","",$Y18*$K18),IF(AND($AJ18&gt;=130,$AJ18&lt;140),IF($Z18="","",$Z18*$K18),IF(AND($AJ18&gt;=140,$AJ18&lt;150),IF($AA18="","",$AA18*$K18),IF(AND($AJ18&gt;=150,$AJ18&lt;160),IF($AB18="","",$AB18*$K18),""))))))</f>
        <v/>
      </c>
      <c r="K18" s="156" t="str">
        <f>IF(OR($D18="",$E18=""),"",VLOOKUP($AJ18,Sw_Req!$A$2:$I$19,6))</f>
        <v/>
      </c>
      <c r="L18" s="287"/>
      <c r="M18" s="166" t="str">
        <f t="shared" ref="M18:M81" si="2">IF(OR($D18="",$E18="",$AC18="",$N18=""),"",IF($AJ18&lt;200,$AC18*$N18,""))</f>
        <v/>
      </c>
      <c r="N18" s="156" t="str">
        <f>IF(OR($D18="",$E18=""),"",VLOOKUP($AJ18,Sw_Req!$A$2:$K$19,11))</f>
        <v/>
      </c>
      <c r="O18" s="285"/>
      <c r="P18" s="155" t="str">
        <f t="shared" ref="P18:P81" si="3">IF(OR($D18="",$AD18="",$Q18=""),"",IF($AJ18&gt;=200,$AD18*$Q18,""))</f>
        <v/>
      </c>
      <c r="Q18" s="156" t="str">
        <f>IF($D18="","",VLOOKUP($AJ18,Sw_Req!$A$2:$I$19,7))</f>
        <v/>
      </c>
      <c r="R18" s="285"/>
      <c r="S18" s="155" t="str">
        <f t="shared" ref="S18:S81" si="4">IF(OR($D18="",$AE18="",$T18=""),"",IF($AJ18&gt;=200,$AE18*$T18,""))</f>
        <v/>
      </c>
      <c r="T18" s="156" t="str">
        <f>IF($D18="","",VLOOKUP($AJ18,Sw_Req!$A$2:$I$19,8))</f>
        <v/>
      </c>
      <c r="U18" s="157" t="str">
        <f t="shared" ref="U18:U29" si="5">IF($D18="","",$K$6+AH18)</f>
        <v/>
      </c>
      <c r="V18" s="158" t="str">
        <f>IF(OR($D18="",GlobalParameters!$C$12=""),"",$AF18)</f>
        <v/>
      </c>
      <c r="W18" s="159"/>
      <c r="X18" s="283"/>
      <c r="Y18" s="283"/>
      <c r="Z18" s="283"/>
      <c r="AA18" s="283"/>
      <c r="AB18" s="283"/>
      <c r="AC18" s="283"/>
      <c r="AD18" s="283"/>
      <c r="AE18" s="283"/>
      <c r="AF18" s="160" t="str">
        <f>IF(OR($D18="",$AG18="",GlobalParameters!$C$12=""),"",IF($AJ18&lt;200,IF($E18="","",$AG18-VLOOKUP($AJ18,Sw_Req!$A$2:$K$19,9)),IF($AJ18&gt;=200,MIN(VLOOKUP($AJ18,Sw_Req!$A$2:$K$19,10),$AG18),"")))</f>
        <v/>
      </c>
      <c r="AG18" s="283"/>
      <c r="AH18" s="283"/>
      <c r="AI18" s="159"/>
      <c r="AJ18" s="134" t="e">
        <f>VLOOKUP($D18,Sw_Req!$M$2:$N$3,2)+IF(VLOOKUP($D18,Sw_Req!$M$2:$N$3,2)=100,VLOOKUP($E18,Sw_Req!$O$2:$P$6,2),10)+VLOOKUP(GlobalParameters!$C$12,Sw_Req!$Q$2:$R$4,2)</f>
        <v>#N/A</v>
      </c>
      <c r="AN18" s="178" t="s">
        <v>241</v>
      </c>
    </row>
    <row r="19" spans="1:40" x14ac:dyDescent="0.25">
      <c r="A19" s="133"/>
      <c r="B19" s="283"/>
      <c r="C19" s="283"/>
      <c r="D19" s="283"/>
      <c r="E19" s="284"/>
      <c r="F19" s="287"/>
      <c r="G19" s="166" t="str">
        <f t="shared" si="0"/>
        <v/>
      </c>
      <c r="H19" s="156" t="str">
        <f>IF(OR($D19="",$E19=""),"",VLOOKUP($AJ19,Sw_Req!$A$2:$I$19,5))</f>
        <v/>
      </c>
      <c r="I19" s="287"/>
      <c r="J19" s="166" t="str">
        <f t="shared" si="1"/>
        <v/>
      </c>
      <c r="K19" s="156" t="str">
        <f>IF(OR($D19="",$E19=""),"",VLOOKUP($AJ19,Sw_Req!$A$2:$I$19,6))</f>
        <v/>
      </c>
      <c r="L19" s="287"/>
      <c r="M19" s="166" t="str">
        <f t="shared" si="2"/>
        <v/>
      </c>
      <c r="N19" s="156" t="str">
        <f>IF(OR($D19="",$E19=""),"",VLOOKUP($AJ19,Sw_Req!$A$2:$K$19,11))</f>
        <v/>
      </c>
      <c r="O19" s="285"/>
      <c r="P19" s="155" t="str">
        <f t="shared" si="3"/>
        <v/>
      </c>
      <c r="Q19" s="156" t="str">
        <f>IF($D19="","",VLOOKUP($AJ19,Sw_Req!$A$2:$I$19,7))</f>
        <v/>
      </c>
      <c r="R19" s="285"/>
      <c r="S19" s="155" t="str">
        <f t="shared" si="4"/>
        <v/>
      </c>
      <c r="T19" s="156" t="str">
        <f>IF($D19="","",VLOOKUP($AJ19,Sw_Req!$A$2:$I$19,8))</f>
        <v/>
      </c>
      <c r="U19" s="157" t="str">
        <f t="shared" si="5"/>
        <v/>
      </c>
      <c r="V19" s="158" t="str">
        <f>IF(OR($D19="",GlobalParameters!$C$12=""),"",$AF19)</f>
        <v/>
      </c>
      <c r="W19" s="159"/>
      <c r="X19" s="283"/>
      <c r="Y19" s="283"/>
      <c r="Z19" s="283"/>
      <c r="AA19" s="283"/>
      <c r="AB19" s="283"/>
      <c r="AC19" s="283"/>
      <c r="AD19" s="283"/>
      <c r="AE19" s="283"/>
      <c r="AF19" s="160" t="str">
        <f>IF(OR($D19="",$AG19="",GlobalParameters!$C$12=""),"",IF($AJ19&lt;200,IF($E19="","",$AG19-VLOOKUP($AJ19,Sw_Req!$A$2:$K$19,9)),IF($AJ19&gt;=200,MIN(VLOOKUP($AJ19,Sw_Req!$A$2:$K$19,10),$AG19),"")))</f>
        <v/>
      </c>
      <c r="AG19" s="283"/>
      <c r="AH19" s="283"/>
      <c r="AI19" s="159"/>
      <c r="AJ19" s="134" t="e">
        <f>VLOOKUP($D19,Sw_Req!$M$2:$N$3,2)+IF(VLOOKUP($D19,Sw_Req!$M$2:$N$3,2)=100,VLOOKUP($E19,Sw_Req!$O$2:$P$6,2),10)+VLOOKUP(GlobalParameters!$C$12,Sw_Req!$Q$2:$R$4,2)</f>
        <v>#N/A</v>
      </c>
      <c r="AN19" s="178" t="s">
        <v>242</v>
      </c>
    </row>
    <row r="20" spans="1:40" x14ac:dyDescent="0.25">
      <c r="A20" s="133"/>
      <c r="B20" s="283"/>
      <c r="C20" s="283"/>
      <c r="D20" s="283"/>
      <c r="E20" s="284"/>
      <c r="F20" s="287"/>
      <c r="G20" s="166" t="str">
        <f t="shared" si="0"/>
        <v/>
      </c>
      <c r="H20" s="156" t="str">
        <f>IF(OR($D20="",$E20=""),"",VLOOKUP($AJ20,Sw_Req!$A$2:$I$19,5))</f>
        <v/>
      </c>
      <c r="I20" s="287"/>
      <c r="J20" s="166" t="str">
        <f t="shared" si="1"/>
        <v/>
      </c>
      <c r="K20" s="156" t="str">
        <f>IF(OR($D20="",$E20=""),"",VLOOKUP($AJ20,Sw_Req!$A$2:$I$19,6))</f>
        <v/>
      </c>
      <c r="L20" s="287"/>
      <c r="M20" s="166" t="str">
        <f t="shared" si="2"/>
        <v/>
      </c>
      <c r="N20" s="156" t="str">
        <f>IF(OR($D20="",$E20=""),"",VLOOKUP($AJ20,Sw_Req!$A$2:$K$19,11))</f>
        <v/>
      </c>
      <c r="O20" s="285"/>
      <c r="P20" s="155" t="str">
        <f t="shared" si="3"/>
        <v/>
      </c>
      <c r="Q20" s="156" t="str">
        <f>IF($D20="","",VLOOKUP($AJ20,Sw_Req!$A$2:$I$19,7))</f>
        <v/>
      </c>
      <c r="R20" s="285"/>
      <c r="S20" s="155" t="str">
        <f t="shared" si="4"/>
        <v/>
      </c>
      <c r="T20" s="156" t="str">
        <f>IF($D20="","",VLOOKUP($AJ20,Sw_Req!$A$2:$I$19,8))</f>
        <v/>
      </c>
      <c r="U20" s="157" t="str">
        <f t="shared" si="5"/>
        <v/>
      </c>
      <c r="V20" s="158" t="str">
        <f>IF(OR($D20="",GlobalParameters!$C$12=""),"",$AF20)</f>
        <v/>
      </c>
      <c r="W20" s="159"/>
      <c r="X20" s="283"/>
      <c r="Y20" s="283"/>
      <c r="Z20" s="283"/>
      <c r="AA20" s="283"/>
      <c r="AB20" s="283"/>
      <c r="AC20" s="283"/>
      <c r="AD20" s="283"/>
      <c r="AE20" s="283"/>
      <c r="AF20" s="160" t="str">
        <f>IF(OR($D20="",$AG20="",GlobalParameters!$C$12=""),"",IF($AJ20&lt;200,IF($E20="","",$AG20-VLOOKUP($AJ20,Sw_Req!$A$2:$K$19,9)),IF($AJ20&gt;=200,MIN(VLOOKUP($AJ20,Sw_Req!$A$2:$K$19,10),$AG20),"")))</f>
        <v/>
      </c>
      <c r="AG20" s="283"/>
      <c r="AH20" s="283"/>
      <c r="AI20" s="159"/>
      <c r="AJ20" s="134" t="e">
        <f>VLOOKUP($D20,Sw_Req!$M$2:$N$3,2)+IF(VLOOKUP($D20,Sw_Req!$M$2:$N$3,2)=100,VLOOKUP($E20,Sw_Req!$O$2:$P$6,2),10)+VLOOKUP(GlobalParameters!$C$12,Sw_Req!$Q$2:$R$4,2)</f>
        <v>#N/A</v>
      </c>
    </row>
    <row r="21" spans="1:40" x14ac:dyDescent="0.25">
      <c r="A21" s="133"/>
      <c r="B21" s="283"/>
      <c r="C21" s="283"/>
      <c r="D21" s="283"/>
      <c r="E21" s="284"/>
      <c r="F21" s="287"/>
      <c r="G21" s="166" t="str">
        <f t="shared" si="0"/>
        <v/>
      </c>
      <c r="H21" s="156" t="str">
        <f>IF(OR($D21="",$E21=""),"",VLOOKUP($AJ21,Sw_Req!$A$2:$I$19,5))</f>
        <v/>
      </c>
      <c r="I21" s="287"/>
      <c r="J21" s="166" t="str">
        <f t="shared" si="1"/>
        <v/>
      </c>
      <c r="K21" s="156" t="str">
        <f>IF(OR($D21="",$E21=""),"",VLOOKUP($AJ21,Sw_Req!$A$2:$I$19,6))</f>
        <v/>
      </c>
      <c r="L21" s="287"/>
      <c r="M21" s="166" t="str">
        <f t="shared" si="2"/>
        <v/>
      </c>
      <c r="N21" s="156" t="str">
        <f>IF(OR($D21="",$E21=""),"",VLOOKUP($AJ21,Sw_Req!$A$2:$K$19,11))</f>
        <v/>
      </c>
      <c r="O21" s="285"/>
      <c r="P21" s="155" t="str">
        <f t="shared" si="3"/>
        <v/>
      </c>
      <c r="Q21" s="156" t="str">
        <f>IF($D21="","",VLOOKUP($AJ21,Sw_Req!$A$2:$I$19,7))</f>
        <v/>
      </c>
      <c r="R21" s="285"/>
      <c r="S21" s="155" t="str">
        <f t="shared" si="4"/>
        <v/>
      </c>
      <c r="T21" s="156" t="str">
        <f>IF($D21="","",VLOOKUP($AJ21,Sw_Req!$A$2:$I$19,8))</f>
        <v/>
      </c>
      <c r="U21" s="157" t="str">
        <f t="shared" si="5"/>
        <v/>
      </c>
      <c r="V21" s="158" t="str">
        <f>IF(OR($D21="",GlobalParameters!$C$12=""),"",$AF21)</f>
        <v/>
      </c>
      <c r="W21" s="159"/>
      <c r="X21" s="283"/>
      <c r="Y21" s="283"/>
      <c r="Z21" s="283"/>
      <c r="AA21" s="283"/>
      <c r="AB21" s="283"/>
      <c r="AC21" s="283"/>
      <c r="AD21" s="283"/>
      <c r="AE21" s="283"/>
      <c r="AF21" s="160" t="str">
        <f>IF(OR($D21="",$AG21="",GlobalParameters!$C$12=""),"",IF($AJ21&lt;200,IF($E21="","",$AG21-VLOOKUP($AJ21,Sw_Req!$A$2:$K$19,9)),IF($AJ21&gt;=200,MIN(VLOOKUP($AJ21,Sw_Req!$A$2:$K$19,10),$AG21),"")))</f>
        <v/>
      </c>
      <c r="AG21" s="283"/>
      <c r="AH21" s="283"/>
      <c r="AI21" s="159"/>
      <c r="AJ21" s="134" t="e">
        <f>VLOOKUP($D21,Sw_Req!$M$2:$N$3,2)+IF(VLOOKUP($D21,Sw_Req!$M$2:$N$3,2)=100,VLOOKUP($E21,Sw_Req!$O$2:$P$6,2),10)+VLOOKUP(GlobalParameters!$C$12,Sw_Req!$Q$2:$R$4,2)</f>
        <v>#N/A</v>
      </c>
    </row>
    <row r="22" spans="1:40" x14ac:dyDescent="0.25">
      <c r="A22" s="133"/>
      <c r="B22" s="283"/>
      <c r="C22" s="283"/>
      <c r="D22" s="283"/>
      <c r="E22" s="284"/>
      <c r="F22" s="287"/>
      <c r="G22" s="166" t="str">
        <f t="shared" si="0"/>
        <v/>
      </c>
      <c r="H22" s="156" t="str">
        <f>IF(OR($D22="",$E22=""),"",VLOOKUP($AJ22,Sw_Req!$A$2:$I$19,5))</f>
        <v/>
      </c>
      <c r="I22" s="287"/>
      <c r="J22" s="166" t="str">
        <f t="shared" si="1"/>
        <v/>
      </c>
      <c r="K22" s="156" t="str">
        <f>IF(OR($D22="",$E22=""),"",VLOOKUP($AJ22,Sw_Req!$A$2:$I$19,6))</f>
        <v/>
      </c>
      <c r="L22" s="287"/>
      <c r="M22" s="166" t="str">
        <f t="shared" si="2"/>
        <v/>
      </c>
      <c r="N22" s="156" t="str">
        <f>IF(OR($D22="",$E22=""),"",VLOOKUP($AJ22,Sw_Req!$A$2:$K$19,11))</f>
        <v/>
      </c>
      <c r="O22" s="285"/>
      <c r="P22" s="155" t="str">
        <f t="shared" si="3"/>
        <v/>
      </c>
      <c r="Q22" s="156" t="str">
        <f>IF($D22="","",VLOOKUP($AJ22,Sw_Req!$A$2:$I$19,7))</f>
        <v/>
      </c>
      <c r="R22" s="285"/>
      <c r="S22" s="155" t="str">
        <f t="shared" si="4"/>
        <v/>
      </c>
      <c r="T22" s="156" t="str">
        <f>IF($D22="","",VLOOKUP($AJ22,Sw_Req!$A$2:$I$19,8))</f>
        <v/>
      </c>
      <c r="U22" s="157" t="str">
        <f t="shared" si="5"/>
        <v/>
      </c>
      <c r="V22" s="158" t="str">
        <f>IF(OR($D22="",GlobalParameters!$C$12=""),"",$AF22)</f>
        <v/>
      </c>
      <c r="W22" s="159"/>
      <c r="X22" s="283"/>
      <c r="Y22" s="283"/>
      <c r="Z22" s="283"/>
      <c r="AA22" s="283"/>
      <c r="AB22" s="283"/>
      <c r="AC22" s="283"/>
      <c r="AD22" s="283"/>
      <c r="AE22" s="283"/>
      <c r="AF22" s="160" t="str">
        <f>IF(OR($D22="",$AG22="",GlobalParameters!$C$12=""),"",IF($AJ22&lt;200,IF($E22="","",$AG22-VLOOKUP($AJ22,Sw_Req!$A$2:$K$19,9)),IF($AJ22&gt;=200,MIN(VLOOKUP($AJ22,Sw_Req!$A$2:$K$19,10),$AG22),"")))</f>
        <v/>
      </c>
      <c r="AG22" s="283"/>
      <c r="AH22" s="283"/>
      <c r="AI22" s="159"/>
      <c r="AJ22" s="134" t="e">
        <f>VLOOKUP($D22,Sw_Req!$M$2:$N$3,2)+IF(VLOOKUP($D22,Sw_Req!$M$2:$N$3,2)=100,VLOOKUP($E22,Sw_Req!$O$2:$P$6,2),10)+VLOOKUP(GlobalParameters!$C$12,Sw_Req!$Q$2:$R$4,2)</f>
        <v>#N/A</v>
      </c>
    </row>
    <row r="23" spans="1:40" x14ac:dyDescent="0.25">
      <c r="A23" s="133"/>
      <c r="B23" s="283"/>
      <c r="C23" s="283"/>
      <c r="D23" s="283"/>
      <c r="E23" s="284"/>
      <c r="F23" s="287"/>
      <c r="G23" s="166" t="str">
        <f t="shared" si="0"/>
        <v/>
      </c>
      <c r="H23" s="156" t="str">
        <f>IF(OR($D23="",$E23=""),"",VLOOKUP($AJ23,Sw_Req!$A$2:$I$19,5))</f>
        <v/>
      </c>
      <c r="I23" s="287"/>
      <c r="J23" s="166" t="str">
        <f t="shared" si="1"/>
        <v/>
      </c>
      <c r="K23" s="156" t="str">
        <f>IF(OR($D23="",$E23=""),"",VLOOKUP($AJ23,Sw_Req!$A$2:$I$19,6))</f>
        <v/>
      </c>
      <c r="L23" s="287"/>
      <c r="M23" s="166" t="str">
        <f t="shared" si="2"/>
        <v/>
      </c>
      <c r="N23" s="156" t="str">
        <f>IF(OR($D23="",$E23=""),"",VLOOKUP($AJ23,Sw_Req!$A$2:$K$19,11))</f>
        <v/>
      </c>
      <c r="O23" s="285"/>
      <c r="P23" s="155" t="str">
        <f t="shared" si="3"/>
        <v/>
      </c>
      <c r="Q23" s="156" t="str">
        <f>IF($D23="","",VLOOKUP($AJ23,Sw_Req!$A$2:$I$19,7))</f>
        <v/>
      </c>
      <c r="R23" s="285"/>
      <c r="S23" s="155" t="str">
        <f t="shared" si="4"/>
        <v/>
      </c>
      <c r="T23" s="156" t="str">
        <f>IF($D23="","",VLOOKUP($AJ23,Sw_Req!$A$2:$I$19,8))</f>
        <v/>
      </c>
      <c r="U23" s="157" t="str">
        <f t="shared" si="5"/>
        <v/>
      </c>
      <c r="V23" s="158" t="str">
        <f>IF(OR($D23="",GlobalParameters!$C$12=""),"",$AF23)</f>
        <v/>
      </c>
      <c r="W23" s="159"/>
      <c r="X23" s="283"/>
      <c r="Y23" s="283"/>
      <c r="Z23" s="283"/>
      <c r="AA23" s="283"/>
      <c r="AB23" s="283"/>
      <c r="AC23" s="283"/>
      <c r="AD23" s="283"/>
      <c r="AE23" s="283"/>
      <c r="AF23" s="160" t="str">
        <f>IF(OR($D23="",$AG23="",GlobalParameters!$C$12=""),"",IF($AJ23&lt;200,IF($E23="","",$AG23-VLOOKUP($AJ23,Sw_Req!$A$2:$K$19,9)),IF($AJ23&gt;=200,MIN(VLOOKUP($AJ23,Sw_Req!$A$2:$K$19,10),$AG23),"")))</f>
        <v/>
      </c>
      <c r="AG23" s="283"/>
      <c r="AH23" s="283"/>
      <c r="AI23" s="159"/>
      <c r="AJ23" s="134" t="e">
        <f>VLOOKUP($D23,Sw_Req!$M$2:$N$3,2)+IF(VLOOKUP($D23,Sw_Req!$M$2:$N$3,2)=100,VLOOKUP($E23,Sw_Req!$O$2:$P$6,2),10)+VLOOKUP(GlobalParameters!$C$12,Sw_Req!$Q$2:$R$4,2)</f>
        <v>#N/A</v>
      </c>
    </row>
    <row r="24" spans="1:40" x14ac:dyDescent="0.25">
      <c r="A24" s="133"/>
      <c r="B24" s="283"/>
      <c r="C24" s="283"/>
      <c r="D24" s="283"/>
      <c r="E24" s="284"/>
      <c r="F24" s="287"/>
      <c r="G24" s="166" t="str">
        <f t="shared" si="0"/>
        <v/>
      </c>
      <c r="H24" s="156" t="str">
        <f>IF(OR($D24="",$E24=""),"",VLOOKUP($AJ24,Sw_Req!$A$2:$I$19,5))</f>
        <v/>
      </c>
      <c r="I24" s="287"/>
      <c r="J24" s="166" t="str">
        <f t="shared" si="1"/>
        <v/>
      </c>
      <c r="K24" s="156" t="str">
        <f>IF(OR($D24="",$E24=""),"",VLOOKUP($AJ24,Sw_Req!$A$2:$I$19,6))</f>
        <v/>
      </c>
      <c r="L24" s="287"/>
      <c r="M24" s="166" t="str">
        <f t="shared" si="2"/>
        <v/>
      </c>
      <c r="N24" s="156" t="str">
        <f>IF(OR($D24="",$E24=""),"",VLOOKUP($AJ24,Sw_Req!$A$2:$K$19,11))</f>
        <v/>
      </c>
      <c r="O24" s="285"/>
      <c r="P24" s="155" t="str">
        <f t="shared" si="3"/>
        <v/>
      </c>
      <c r="Q24" s="156" t="str">
        <f>IF($D24="","",VLOOKUP($AJ24,Sw_Req!$A$2:$I$19,7))</f>
        <v/>
      </c>
      <c r="R24" s="285"/>
      <c r="S24" s="155" t="str">
        <f t="shared" si="4"/>
        <v/>
      </c>
      <c r="T24" s="156" t="str">
        <f>IF($D24="","",VLOOKUP($AJ24,Sw_Req!$A$2:$I$19,8))</f>
        <v/>
      </c>
      <c r="U24" s="157" t="str">
        <f t="shared" si="5"/>
        <v/>
      </c>
      <c r="V24" s="158" t="str">
        <f>IF(OR($D24="",GlobalParameters!$C$12=""),"",$AF24)</f>
        <v/>
      </c>
      <c r="W24" s="159"/>
      <c r="X24" s="283"/>
      <c r="Y24" s="283"/>
      <c r="Z24" s="283"/>
      <c r="AA24" s="283"/>
      <c r="AB24" s="283"/>
      <c r="AC24" s="283"/>
      <c r="AD24" s="283"/>
      <c r="AE24" s="283"/>
      <c r="AF24" s="160" t="str">
        <f>IF(OR($D24="",$AG24="",GlobalParameters!$C$12=""),"",IF($AJ24&lt;200,IF($E24="","",$AG24-VLOOKUP($AJ24,Sw_Req!$A$2:$K$19,9)),IF($AJ24&gt;=200,MIN(VLOOKUP($AJ24,Sw_Req!$A$2:$K$19,10),$AG24),"")))</f>
        <v/>
      </c>
      <c r="AG24" s="283"/>
      <c r="AH24" s="283"/>
      <c r="AI24" s="159"/>
      <c r="AJ24" s="134" t="e">
        <f>VLOOKUP($D24,Sw_Req!$M$2:$N$3,2)+IF(VLOOKUP($D24,Sw_Req!$M$2:$N$3,2)=100,VLOOKUP($E24,Sw_Req!$O$2:$P$6,2),10)+VLOOKUP(GlobalParameters!$C$12,Sw_Req!$Q$2:$R$4,2)</f>
        <v>#N/A</v>
      </c>
    </row>
    <row r="25" spans="1:40" x14ac:dyDescent="0.25">
      <c r="A25" s="133"/>
      <c r="B25" s="283"/>
      <c r="C25" s="283"/>
      <c r="D25" s="283"/>
      <c r="E25" s="284"/>
      <c r="F25" s="287"/>
      <c r="G25" s="166" t="str">
        <f t="shared" si="0"/>
        <v/>
      </c>
      <c r="H25" s="156" t="str">
        <f>IF(OR($D25="",$E25=""),"",VLOOKUP($AJ25,Sw_Req!$A$2:$I$19,5))</f>
        <v/>
      </c>
      <c r="I25" s="287"/>
      <c r="J25" s="166" t="str">
        <f t="shared" si="1"/>
        <v/>
      </c>
      <c r="K25" s="156" t="str">
        <f>IF(OR($D25="",$E25=""),"",VLOOKUP($AJ25,Sw_Req!$A$2:$I$19,6))</f>
        <v/>
      </c>
      <c r="L25" s="287"/>
      <c r="M25" s="166" t="str">
        <f t="shared" si="2"/>
        <v/>
      </c>
      <c r="N25" s="156" t="str">
        <f>IF(OR($D25="",$E25=""),"",VLOOKUP($AJ25,Sw_Req!$A$2:$K$19,11))</f>
        <v/>
      </c>
      <c r="O25" s="285"/>
      <c r="P25" s="155" t="str">
        <f t="shared" si="3"/>
        <v/>
      </c>
      <c r="Q25" s="156" t="str">
        <f>IF($D25="","",VLOOKUP($AJ25,Sw_Req!$A$2:$I$19,7))</f>
        <v/>
      </c>
      <c r="R25" s="285"/>
      <c r="S25" s="155" t="str">
        <f t="shared" si="4"/>
        <v/>
      </c>
      <c r="T25" s="156" t="str">
        <f>IF($D25="","",VLOOKUP($AJ25,Sw_Req!$A$2:$I$19,8))</f>
        <v/>
      </c>
      <c r="U25" s="157" t="str">
        <f t="shared" si="5"/>
        <v/>
      </c>
      <c r="V25" s="158" t="str">
        <f>IF(OR($D25="",GlobalParameters!$C$12=""),"",$AF25)</f>
        <v/>
      </c>
      <c r="W25" s="159"/>
      <c r="X25" s="283"/>
      <c r="Y25" s="283"/>
      <c r="Z25" s="283"/>
      <c r="AA25" s="283"/>
      <c r="AB25" s="283"/>
      <c r="AC25" s="283"/>
      <c r="AD25" s="283"/>
      <c r="AE25" s="283"/>
      <c r="AF25" s="160" t="str">
        <f>IF(OR($D25="",$AG25="",GlobalParameters!$C$12=""),"",IF($AJ25&lt;200,IF($E25="","",$AG25-VLOOKUP($AJ25,Sw_Req!$A$2:$K$19,9)),IF($AJ25&gt;=200,MIN(VLOOKUP($AJ25,Sw_Req!$A$2:$K$19,10),$AG25),"")))</f>
        <v/>
      </c>
      <c r="AG25" s="283"/>
      <c r="AH25" s="283"/>
      <c r="AI25" s="159"/>
      <c r="AJ25" s="134" t="e">
        <f>VLOOKUP($D25,Sw_Req!$M$2:$N$3,2)+IF(VLOOKUP($D25,Sw_Req!$M$2:$N$3,2)=100,VLOOKUP($E25,Sw_Req!$O$2:$P$6,2),10)+VLOOKUP(GlobalParameters!$C$12,Sw_Req!$Q$2:$R$4,2)</f>
        <v>#N/A</v>
      </c>
    </row>
    <row r="26" spans="1:40" x14ac:dyDescent="0.25">
      <c r="A26" s="133"/>
      <c r="B26" s="283"/>
      <c r="C26" s="283"/>
      <c r="D26" s="283"/>
      <c r="E26" s="284"/>
      <c r="F26" s="287"/>
      <c r="G26" s="166" t="str">
        <f t="shared" si="0"/>
        <v/>
      </c>
      <c r="H26" s="156" t="str">
        <f>IF(OR($D26="",$E26=""),"",VLOOKUP($AJ26,Sw_Req!$A$2:$I$19,5))</f>
        <v/>
      </c>
      <c r="I26" s="287"/>
      <c r="J26" s="166" t="str">
        <f t="shared" si="1"/>
        <v/>
      </c>
      <c r="K26" s="156" t="str">
        <f>IF(OR($D26="",$E26=""),"",VLOOKUP($AJ26,Sw_Req!$A$2:$I$19,6))</f>
        <v/>
      </c>
      <c r="L26" s="287"/>
      <c r="M26" s="166" t="str">
        <f t="shared" si="2"/>
        <v/>
      </c>
      <c r="N26" s="156" t="str">
        <f>IF(OR($D26="",$E26=""),"",VLOOKUP($AJ26,Sw_Req!$A$2:$K$19,11))</f>
        <v/>
      </c>
      <c r="O26" s="285"/>
      <c r="P26" s="155" t="str">
        <f t="shared" si="3"/>
        <v/>
      </c>
      <c r="Q26" s="156" t="str">
        <f>IF($D26="","",VLOOKUP($AJ26,Sw_Req!$A$2:$I$19,7))</f>
        <v/>
      </c>
      <c r="R26" s="285"/>
      <c r="S26" s="155" t="str">
        <f t="shared" si="4"/>
        <v/>
      </c>
      <c r="T26" s="156" t="str">
        <f>IF($D26="","",VLOOKUP($AJ26,Sw_Req!$A$2:$I$19,8))</f>
        <v/>
      </c>
      <c r="U26" s="157" t="str">
        <f t="shared" si="5"/>
        <v/>
      </c>
      <c r="V26" s="158" t="str">
        <f>IF(OR($D26="",GlobalParameters!$C$12=""),"",$AF26)</f>
        <v/>
      </c>
      <c r="W26" s="159"/>
      <c r="X26" s="283"/>
      <c r="Y26" s="283"/>
      <c r="Z26" s="283"/>
      <c r="AA26" s="283"/>
      <c r="AB26" s="283"/>
      <c r="AC26" s="283"/>
      <c r="AD26" s="283"/>
      <c r="AE26" s="283"/>
      <c r="AF26" s="160" t="str">
        <f>IF(OR($D26="",$AG26="",GlobalParameters!$C$12=""),"",IF($AJ26&lt;200,IF($E26="","",$AG26-VLOOKUP($AJ26,Sw_Req!$A$2:$K$19,9)),IF($AJ26&gt;=200,MIN(VLOOKUP($AJ26,Sw_Req!$A$2:$K$19,10),$AG26),"")))</f>
        <v/>
      </c>
      <c r="AG26" s="283"/>
      <c r="AH26" s="283"/>
      <c r="AI26" s="159"/>
      <c r="AJ26" s="134" t="e">
        <f>VLOOKUP($D26,Sw_Req!$M$2:$N$3,2)+IF(VLOOKUP($D26,Sw_Req!$M$2:$N$3,2)=100,VLOOKUP($E26,Sw_Req!$O$2:$P$6,2),10)+VLOOKUP(GlobalParameters!$C$12,Sw_Req!$Q$2:$R$4,2)</f>
        <v>#N/A</v>
      </c>
    </row>
    <row r="27" spans="1:40" x14ac:dyDescent="0.25">
      <c r="A27" s="133"/>
      <c r="B27" s="283"/>
      <c r="C27" s="283"/>
      <c r="D27" s="283"/>
      <c r="E27" s="284"/>
      <c r="F27" s="287"/>
      <c r="G27" s="166" t="str">
        <f t="shared" si="0"/>
        <v/>
      </c>
      <c r="H27" s="156" t="str">
        <f>IF(OR($D27="",$E27=""),"",VLOOKUP($AJ27,Sw_Req!$A$2:$I$19,5))</f>
        <v/>
      </c>
      <c r="I27" s="287"/>
      <c r="J27" s="166" t="str">
        <f t="shared" si="1"/>
        <v/>
      </c>
      <c r="K27" s="156" t="str">
        <f>IF(OR($D27="",$E27=""),"",VLOOKUP($AJ27,Sw_Req!$A$2:$I$19,6))</f>
        <v/>
      </c>
      <c r="L27" s="287"/>
      <c r="M27" s="166" t="str">
        <f t="shared" si="2"/>
        <v/>
      </c>
      <c r="N27" s="156" t="str">
        <f>IF(OR($D27="",$E27=""),"",VLOOKUP($AJ27,Sw_Req!$A$2:$K$19,11))</f>
        <v/>
      </c>
      <c r="O27" s="285"/>
      <c r="P27" s="155" t="str">
        <f t="shared" si="3"/>
        <v/>
      </c>
      <c r="Q27" s="156" t="str">
        <f>IF($D27="","",VLOOKUP($AJ27,Sw_Req!$A$2:$I$19,7))</f>
        <v/>
      </c>
      <c r="R27" s="285"/>
      <c r="S27" s="155" t="str">
        <f t="shared" si="4"/>
        <v/>
      </c>
      <c r="T27" s="156" t="str">
        <f>IF($D27="","",VLOOKUP($AJ27,Sw_Req!$A$2:$I$19,8))</f>
        <v/>
      </c>
      <c r="U27" s="157" t="str">
        <f t="shared" si="5"/>
        <v/>
      </c>
      <c r="V27" s="158" t="str">
        <f>IF(OR($D27="",GlobalParameters!$C$12=""),"",$AF27)</f>
        <v/>
      </c>
      <c r="W27" s="159"/>
      <c r="X27" s="283"/>
      <c r="Y27" s="283"/>
      <c r="Z27" s="283"/>
      <c r="AA27" s="283"/>
      <c r="AB27" s="283"/>
      <c r="AC27" s="283"/>
      <c r="AD27" s="283"/>
      <c r="AE27" s="283"/>
      <c r="AF27" s="160" t="str">
        <f>IF(OR($D27="",$AG27="",GlobalParameters!$C$12=""),"",IF($AJ27&lt;200,IF($E27="","",$AG27-VLOOKUP($AJ27,Sw_Req!$A$2:$K$19,9)),IF($AJ27&gt;=200,MIN(VLOOKUP($AJ27,Sw_Req!$A$2:$K$19,10),$AG27),"")))</f>
        <v/>
      </c>
      <c r="AG27" s="283"/>
      <c r="AH27" s="283"/>
      <c r="AI27" s="159"/>
      <c r="AJ27" s="134" t="e">
        <f>VLOOKUP($D27,Sw_Req!$M$2:$N$3,2)+IF(VLOOKUP($D27,Sw_Req!$M$2:$N$3,2)=100,VLOOKUP($E27,Sw_Req!$O$2:$P$6,2),10)+VLOOKUP(GlobalParameters!$C$12,Sw_Req!$Q$2:$R$4,2)</f>
        <v>#N/A</v>
      </c>
    </row>
    <row r="28" spans="1:40" x14ac:dyDescent="0.25">
      <c r="A28" s="133"/>
      <c r="B28" s="283"/>
      <c r="C28" s="283"/>
      <c r="D28" s="283"/>
      <c r="E28" s="284"/>
      <c r="F28" s="287"/>
      <c r="G28" s="166" t="str">
        <f t="shared" si="0"/>
        <v/>
      </c>
      <c r="H28" s="156" t="str">
        <f>IF(OR($D28="",$E28=""),"",VLOOKUP($AJ28,Sw_Req!$A$2:$I$19,5))</f>
        <v/>
      </c>
      <c r="I28" s="287"/>
      <c r="J28" s="166" t="str">
        <f t="shared" si="1"/>
        <v/>
      </c>
      <c r="K28" s="156" t="str">
        <f>IF(OR($D28="",$E28=""),"",VLOOKUP($AJ28,Sw_Req!$A$2:$I$19,6))</f>
        <v/>
      </c>
      <c r="L28" s="287"/>
      <c r="M28" s="166" t="str">
        <f t="shared" si="2"/>
        <v/>
      </c>
      <c r="N28" s="156" t="str">
        <f>IF(OR($D28="",$E28=""),"",VLOOKUP($AJ28,Sw_Req!$A$2:$K$19,11))</f>
        <v/>
      </c>
      <c r="O28" s="285"/>
      <c r="P28" s="155" t="str">
        <f t="shared" si="3"/>
        <v/>
      </c>
      <c r="Q28" s="156" t="str">
        <f>IF($D28="","",VLOOKUP($AJ28,Sw_Req!$A$2:$I$19,7))</f>
        <v/>
      </c>
      <c r="R28" s="285"/>
      <c r="S28" s="155" t="str">
        <f t="shared" si="4"/>
        <v/>
      </c>
      <c r="T28" s="156" t="str">
        <f>IF($D28="","",VLOOKUP($AJ28,Sw_Req!$A$2:$I$19,8))</f>
        <v/>
      </c>
      <c r="U28" s="157" t="str">
        <f t="shared" si="5"/>
        <v/>
      </c>
      <c r="V28" s="158" t="str">
        <f>IF(OR($D28="",GlobalParameters!$C$12=""),"",$AF28)</f>
        <v/>
      </c>
      <c r="W28" s="159"/>
      <c r="X28" s="283"/>
      <c r="Y28" s="283"/>
      <c r="Z28" s="283"/>
      <c r="AA28" s="283"/>
      <c r="AB28" s="283"/>
      <c r="AC28" s="283"/>
      <c r="AD28" s="283"/>
      <c r="AE28" s="283"/>
      <c r="AF28" s="160" t="str">
        <f>IF(OR($D28="",$AG28="",GlobalParameters!$C$12=""),"",IF($AJ28&lt;200,IF($E28="","",$AG28-VLOOKUP($AJ28,Sw_Req!$A$2:$K$19,9)),IF($AJ28&gt;=200,MIN(VLOOKUP($AJ28,Sw_Req!$A$2:$K$19,10),$AG28),"")))</f>
        <v/>
      </c>
      <c r="AG28" s="283"/>
      <c r="AH28" s="283"/>
      <c r="AI28" s="159"/>
      <c r="AJ28" s="134" t="e">
        <f>VLOOKUP($D28,Sw_Req!$M$2:$N$3,2)+IF(VLOOKUP($D28,Sw_Req!$M$2:$N$3,2)=100,VLOOKUP($E28,Sw_Req!$O$2:$P$6,2),10)+VLOOKUP(GlobalParameters!$C$12,Sw_Req!$Q$2:$R$4,2)</f>
        <v>#N/A</v>
      </c>
    </row>
    <row r="29" spans="1:40" x14ac:dyDescent="0.25">
      <c r="A29" s="133"/>
      <c r="B29" s="283"/>
      <c r="C29" s="283"/>
      <c r="D29" s="283"/>
      <c r="E29" s="284"/>
      <c r="F29" s="287"/>
      <c r="G29" s="166" t="str">
        <f t="shared" si="0"/>
        <v/>
      </c>
      <c r="H29" s="156" t="str">
        <f>IF(OR($D29="",$E29=""),"",VLOOKUP($AJ29,Sw_Req!$A$2:$I$19,5))</f>
        <v/>
      </c>
      <c r="I29" s="287"/>
      <c r="J29" s="166" t="str">
        <f t="shared" si="1"/>
        <v/>
      </c>
      <c r="K29" s="156" t="str">
        <f>IF(OR($D29="",$E29=""),"",VLOOKUP($AJ29,Sw_Req!$A$2:$I$19,6))</f>
        <v/>
      </c>
      <c r="L29" s="287"/>
      <c r="M29" s="166" t="str">
        <f t="shared" si="2"/>
        <v/>
      </c>
      <c r="N29" s="156" t="str">
        <f>IF(OR($D29="",$E29=""),"",VLOOKUP($AJ29,Sw_Req!$A$2:$K$19,11))</f>
        <v/>
      </c>
      <c r="O29" s="285"/>
      <c r="P29" s="155" t="str">
        <f t="shared" si="3"/>
        <v/>
      </c>
      <c r="Q29" s="156" t="str">
        <f>IF($D29="","",VLOOKUP($AJ29,Sw_Req!$A$2:$I$19,7))</f>
        <v/>
      </c>
      <c r="R29" s="285"/>
      <c r="S29" s="155" t="str">
        <f t="shared" si="4"/>
        <v/>
      </c>
      <c r="T29" s="156" t="str">
        <f>IF($D29="","",VLOOKUP($AJ29,Sw_Req!$A$2:$I$19,8))</f>
        <v/>
      </c>
      <c r="U29" s="157" t="str">
        <f t="shared" si="5"/>
        <v/>
      </c>
      <c r="V29" s="158" t="str">
        <f>IF(OR($D29="",GlobalParameters!$C$12=""),"",$AF29)</f>
        <v/>
      </c>
      <c r="W29" s="159"/>
      <c r="X29" s="283"/>
      <c r="Y29" s="283"/>
      <c r="Z29" s="283"/>
      <c r="AA29" s="283"/>
      <c r="AB29" s="283"/>
      <c r="AC29" s="283"/>
      <c r="AD29" s="283"/>
      <c r="AE29" s="283"/>
      <c r="AF29" s="160" t="str">
        <f>IF(OR($D29="",$AG29="",GlobalParameters!$C$12=""),"",IF($AJ29&lt;200,IF($E29="","",$AG29-VLOOKUP($AJ29,Sw_Req!$A$2:$K$19,9)),IF($AJ29&gt;=200,MIN(VLOOKUP($AJ29,Sw_Req!$A$2:$K$19,10),$AG29),"")))</f>
        <v/>
      </c>
      <c r="AG29" s="283"/>
      <c r="AH29" s="283"/>
      <c r="AI29" s="159"/>
      <c r="AJ29" s="134" t="e">
        <f>VLOOKUP($D29,Sw_Req!$M$2:$N$3,2)+IF(VLOOKUP($D29,Sw_Req!$M$2:$N$3,2)=100,VLOOKUP($E29,Sw_Req!$O$2:$P$6,2),10)+VLOOKUP(GlobalParameters!$C$12,Sw_Req!$Q$2:$R$4,2)</f>
        <v>#N/A</v>
      </c>
    </row>
    <row r="30" spans="1:40" s="151" customFormat="1" x14ac:dyDescent="0.25">
      <c r="A30" s="133"/>
      <c r="B30" s="283"/>
      <c r="C30" s="283"/>
      <c r="D30" s="283"/>
      <c r="E30" s="284"/>
      <c r="F30" s="287"/>
      <c r="G30" s="166" t="str">
        <f t="shared" si="0"/>
        <v/>
      </c>
      <c r="H30" s="156" t="str">
        <f>IF(OR($D30="",$E30=""),"",VLOOKUP($AJ30,Sw_Req!$A$2:$I$19,5))</f>
        <v/>
      </c>
      <c r="I30" s="287"/>
      <c r="J30" s="166" t="str">
        <f t="shared" si="1"/>
        <v/>
      </c>
      <c r="K30" s="156" t="str">
        <f>IF(OR($D30="",$E30=""),"",VLOOKUP($AJ30,Sw_Req!$A$2:$I$19,6))</f>
        <v/>
      </c>
      <c r="L30" s="287"/>
      <c r="M30" s="166" t="str">
        <f t="shared" si="2"/>
        <v/>
      </c>
      <c r="N30" s="156" t="str">
        <f>IF(OR($D30="",$E30=""),"",VLOOKUP($AJ30,Sw_Req!$A$2:$K$19,11))</f>
        <v/>
      </c>
      <c r="O30" s="285"/>
      <c r="P30" s="155" t="str">
        <f t="shared" si="3"/>
        <v/>
      </c>
      <c r="Q30" s="156" t="str">
        <f>IF($D30="","",VLOOKUP($AJ30,Sw_Req!$A$2:$I$19,7))</f>
        <v/>
      </c>
      <c r="R30" s="285"/>
      <c r="S30" s="155" t="str">
        <f t="shared" si="4"/>
        <v/>
      </c>
      <c r="T30" s="156" t="str">
        <f>IF($D30="","",VLOOKUP($AJ30,Sw_Req!$A$2:$I$19,8))</f>
        <v/>
      </c>
      <c r="U30" s="157" t="str">
        <f t="shared" ref="U30:U93" si="6">IF($D30="","",$K$6+AH30)</f>
        <v/>
      </c>
      <c r="V30" s="158" t="str">
        <f>IF(OR($D30="",GlobalParameters!$C$12=""),"",$AF30)</f>
        <v/>
      </c>
      <c r="W30" s="159"/>
      <c r="X30" s="283"/>
      <c r="Y30" s="283"/>
      <c r="Z30" s="283"/>
      <c r="AA30" s="283"/>
      <c r="AB30" s="283"/>
      <c r="AC30" s="283"/>
      <c r="AD30" s="283"/>
      <c r="AE30" s="283"/>
      <c r="AF30" s="160" t="str">
        <f>IF(OR($D30="",$AG30="",GlobalParameters!$C$12=""),"",IF($AJ30&lt;200,IF($E30="","",$AG30-VLOOKUP($AJ30,Sw_Req!$A$2:$K$19,9)),IF($AJ30&gt;=200,MIN(VLOOKUP($AJ30,Sw_Req!$A$2:$K$19,10),$AG30),"")))</f>
        <v/>
      </c>
      <c r="AG30" s="283"/>
      <c r="AH30" s="283"/>
      <c r="AI30" s="159"/>
      <c r="AJ30" s="134" t="e">
        <f>VLOOKUP($D30,Sw_Req!$M$2:$N$3,2)+IF(VLOOKUP($D30,Sw_Req!$M$2:$N$3,2)=100,VLOOKUP($E30,Sw_Req!$O$2:$P$6,2),10)+VLOOKUP(GlobalParameters!$C$12,Sw_Req!$Q$2:$R$4,2)</f>
        <v>#N/A</v>
      </c>
      <c r="AM30" s="180"/>
      <c r="AN30" s="180"/>
    </row>
    <row r="31" spans="1:40" s="151" customFormat="1" x14ac:dyDescent="0.25">
      <c r="A31" s="133"/>
      <c r="B31" s="283"/>
      <c r="C31" s="283"/>
      <c r="D31" s="283"/>
      <c r="E31" s="284"/>
      <c r="F31" s="287"/>
      <c r="G31" s="166" t="str">
        <f t="shared" si="0"/>
        <v/>
      </c>
      <c r="H31" s="156" t="str">
        <f>IF(OR($D31="",$E31=""),"",VLOOKUP($AJ31,Sw_Req!$A$2:$I$19,5))</f>
        <v/>
      </c>
      <c r="I31" s="287"/>
      <c r="J31" s="166" t="str">
        <f t="shared" si="1"/>
        <v/>
      </c>
      <c r="K31" s="156" t="str">
        <f>IF(OR($D31="",$E31=""),"",VLOOKUP($AJ31,Sw_Req!$A$2:$I$19,6))</f>
        <v/>
      </c>
      <c r="L31" s="287"/>
      <c r="M31" s="166" t="str">
        <f t="shared" si="2"/>
        <v/>
      </c>
      <c r="N31" s="156" t="str">
        <f>IF(OR($D31="",$E31=""),"",VLOOKUP($AJ31,Sw_Req!$A$2:$K$19,11))</f>
        <v/>
      </c>
      <c r="O31" s="285"/>
      <c r="P31" s="155" t="str">
        <f t="shared" si="3"/>
        <v/>
      </c>
      <c r="Q31" s="156" t="str">
        <f>IF($D31="","",VLOOKUP($AJ31,Sw_Req!$A$2:$I$19,7))</f>
        <v/>
      </c>
      <c r="R31" s="285"/>
      <c r="S31" s="155" t="str">
        <f t="shared" si="4"/>
        <v/>
      </c>
      <c r="T31" s="156" t="str">
        <f>IF($D31="","",VLOOKUP($AJ31,Sw_Req!$A$2:$I$19,8))</f>
        <v/>
      </c>
      <c r="U31" s="157" t="str">
        <f t="shared" si="6"/>
        <v/>
      </c>
      <c r="V31" s="158" t="str">
        <f>IF(OR($D31="",GlobalParameters!$C$12=""),"",$AF31)</f>
        <v/>
      </c>
      <c r="W31" s="159"/>
      <c r="X31" s="283"/>
      <c r="Y31" s="283"/>
      <c r="Z31" s="283"/>
      <c r="AA31" s="283"/>
      <c r="AB31" s="283"/>
      <c r="AC31" s="283"/>
      <c r="AD31" s="283"/>
      <c r="AE31" s="283"/>
      <c r="AF31" s="160" t="str">
        <f>IF(OR($D31="",$AG31="",GlobalParameters!$C$12=""),"",IF($AJ31&lt;200,IF($E31="","",$AG31-VLOOKUP($AJ31,Sw_Req!$A$2:$K$19,9)),IF($AJ31&gt;=200,MIN(VLOOKUP($AJ31,Sw_Req!$A$2:$K$19,10),$AG31),"")))</f>
        <v/>
      </c>
      <c r="AG31" s="283"/>
      <c r="AH31" s="283"/>
      <c r="AI31" s="159"/>
      <c r="AJ31" s="134" t="e">
        <f>VLOOKUP($D31,Sw_Req!$M$2:$N$3,2)+IF(VLOOKUP($D31,Sw_Req!$M$2:$N$3,2)=100,VLOOKUP($E31,Sw_Req!$O$2:$P$6,2),10)+VLOOKUP(GlobalParameters!$C$12,Sw_Req!$Q$2:$R$4,2)</f>
        <v>#N/A</v>
      </c>
      <c r="AM31" s="180"/>
      <c r="AN31" s="180"/>
    </row>
    <row r="32" spans="1:40" s="151" customFormat="1" x14ac:dyDescent="0.25">
      <c r="A32" s="133"/>
      <c r="B32" s="283"/>
      <c r="C32" s="283"/>
      <c r="D32" s="283"/>
      <c r="E32" s="284"/>
      <c r="F32" s="287"/>
      <c r="G32" s="166" t="str">
        <f t="shared" si="0"/>
        <v/>
      </c>
      <c r="H32" s="156" t="str">
        <f>IF(OR($D32="",$E32=""),"",VLOOKUP($AJ32,Sw_Req!$A$2:$I$19,5))</f>
        <v/>
      </c>
      <c r="I32" s="287"/>
      <c r="J32" s="166" t="str">
        <f t="shared" si="1"/>
        <v/>
      </c>
      <c r="K32" s="156" t="str">
        <f>IF(OR($D32="",$E32=""),"",VLOOKUP($AJ32,Sw_Req!$A$2:$I$19,6))</f>
        <v/>
      </c>
      <c r="L32" s="287"/>
      <c r="M32" s="166" t="str">
        <f t="shared" si="2"/>
        <v/>
      </c>
      <c r="N32" s="156" t="str">
        <f>IF(OR($D32="",$E32=""),"",VLOOKUP($AJ32,Sw_Req!$A$2:$K$19,11))</f>
        <v/>
      </c>
      <c r="O32" s="285"/>
      <c r="P32" s="155" t="str">
        <f t="shared" si="3"/>
        <v/>
      </c>
      <c r="Q32" s="156" t="str">
        <f>IF($D32="","",VLOOKUP($AJ32,Sw_Req!$A$2:$I$19,7))</f>
        <v/>
      </c>
      <c r="R32" s="285"/>
      <c r="S32" s="155" t="str">
        <f t="shared" si="4"/>
        <v/>
      </c>
      <c r="T32" s="156" t="str">
        <f>IF($D32="","",VLOOKUP($AJ32,Sw_Req!$A$2:$I$19,8))</f>
        <v/>
      </c>
      <c r="U32" s="157" t="str">
        <f t="shared" si="6"/>
        <v/>
      </c>
      <c r="V32" s="158" t="str">
        <f>IF(OR($D32="",GlobalParameters!$C$12=""),"",$AF32)</f>
        <v/>
      </c>
      <c r="W32" s="159"/>
      <c r="X32" s="283"/>
      <c r="Y32" s="283"/>
      <c r="Z32" s="283"/>
      <c r="AA32" s="283"/>
      <c r="AB32" s="283"/>
      <c r="AC32" s="283"/>
      <c r="AD32" s="283"/>
      <c r="AE32" s="283"/>
      <c r="AF32" s="160" t="str">
        <f>IF(OR($D32="",$AG32="",GlobalParameters!$C$12=""),"",IF($AJ32&lt;200,IF($E32="","",$AG32-VLOOKUP($AJ32,Sw_Req!$A$2:$K$19,9)),IF($AJ32&gt;=200,MIN(VLOOKUP($AJ32,Sw_Req!$A$2:$K$19,10),$AG32),"")))</f>
        <v/>
      </c>
      <c r="AG32" s="283"/>
      <c r="AH32" s="283"/>
      <c r="AI32" s="159"/>
      <c r="AJ32" s="134" t="e">
        <f>VLOOKUP($D32,Sw_Req!$M$2:$N$3,2)+IF(VLOOKUP($D32,Sw_Req!$M$2:$N$3,2)=100,VLOOKUP($E32,Sw_Req!$O$2:$P$6,2),10)+VLOOKUP(GlobalParameters!$C$12,Sw_Req!$Q$2:$R$4,2)</f>
        <v>#N/A</v>
      </c>
      <c r="AM32" s="180"/>
      <c r="AN32" s="180"/>
    </row>
    <row r="33" spans="1:36" x14ac:dyDescent="0.25">
      <c r="A33" s="133"/>
      <c r="B33" s="283"/>
      <c r="C33" s="283"/>
      <c r="D33" s="283"/>
      <c r="E33" s="284"/>
      <c r="F33" s="287"/>
      <c r="G33" s="166" t="str">
        <f t="shared" si="0"/>
        <v/>
      </c>
      <c r="H33" s="156" t="str">
        <f>IF(OR($D33="",$E33=""),"",VLOOKUP($AJ33,Sw_Req!$A$2:$I$19,5))</f>
        <v/>
      </c>
      <c r="I33" s="287"/>
      <c r="J33" s="166" t="str">
        <f t="shared" si="1"/>
        <v/>
      </c>
      <c r="K33" s="156" t="str">
        <f>IF(OR($D33="",$E33=""),"",VLOOKUP($AJ33,Sw_Req!$A$2:$I$19,6))</f>
        <v/>
      </c>
      <c r="L33" s="287"/>
      <c r="M33" s="166" t="str">
        <f t="shared" si="2"/>
        <v/>
      </c>
      <c r="N33" s="156" t="str">
        <f>IF(OR($D33="",$E33=""),"",VLOOKUP($AJ33,Sw_Req!$A$2:$K$19,11))</f>
        <v/>
      </c>
      <c r="O33" s="285"/>
      <c r="P33" s="155" t="str">
        <f t="shared" si="3"/>
        <v/>
      </c>
      <c r="Q33" s="156" t="str">
        <f>IF($D33="","",VLOOKUP($AJ33,Sw_Req!$A$2:$I$19,7))</f>
        <v/>
      </c>
      <c r="R33" s="285"/>
      <c r="S33" s="155" t="str">
        <f t="shared" si="4"/>
        <v/>
      </c>
      <c r="T33" s="156" t="str">
        <f>IF($D33="","",VLOOKUP($AJ33,Sw_Req!$A$2:$I$19,8))</f>
        <v/>
      </c>
      <c r="U33" s="157" t="str">
        <f t="shared" si="6"/>
        <v/>
      </c>
      <c r="V33" s="158" t="str">
        <f>IF(OR($D33="",GlobalParameters!$C$12=""),"",$AF33)</f>
        <v/>
      </c>
      <c r="W33" s="159"/>
      <c r="X33" s="283"/>
      <c r="Y33" s="283"/>
      <c r="Z33" s="283"/>
      <c r="AA33" s="283"/>
      <c r="AB33" s="283"/>
      <c r="AC33" s="283"/>
      <c r="AD33" s="283"/>
      <c r="AE33" s="283"/>
      <c r="AF33" s="160" t="str">
        <f>IF(OR($D33="",$AG33="",GlobalParameters!$C$12=""),"",IF($AJ33&lt;200,IF($E33="","",$AG33-VLOOKUP($AJ33,Sw_Req!$A$2:$K$19,9)),IF($AJ33&gt;=200,MIN(VLOOKUP($AJ33,Sw_Req!$A$2:$K$19,10),$AG33),"")))</f>
        <v/>
      </c>
      <c r="AG33" s="283"/>
      <c r="AH33" s="283"/>
      <c r="AI33" s="159"/>
      <c r="AJ33" s="134" t="e">
        <f>VLOOKUP($D33,Sw_Req!$M$2:$N$3,2)+IF(VLOOKUP($D33,Sw_Req!$M$2:$N$3,2)=100,VLOOKUP($E33,Sw_Req!$O$2:$P$6,2),10)+VLOOKUP(GlobalParameters!$C$12,Sw_Req!$Q$2:$R$4,2)</f>
        <v>#N/A</v>
      </c>
    </row>
    <row r="34" spans="1:36" x14ac:dyDescent="0.25">
      <c r="A34" s="133"/>
      <c r="B34" s="283"/>
      <c r="C34" s="283"/>
      <c r="D34" s="283"/>
      <c r="E34" s="284"/>
      <c r="F34" s="287"/>
      <c r="G34" s="166" t="str">
        <f t="shared" si="0"/>
        <v/>
      </c>
      <c r="H34" s="156" t="str">
        <f>IF(OR($D34="",$E34=""),"",VLOOKUP($AJ34,Sw_Req!$A$2:$I$19,5))</f>
        <v/>
      </c>
      <c r="I34" s="287"/>
      <c r="J34" s="166" t="str">
        <f t="shared" si="1"/>
        <v/>
      </c>
      <c r="K34" s="156" t="str">
        <f>IF(OR($D34="",$E34=""),"",VLOOKUP($AJ34,Sw_Req!$A$2:$I$19,6))</f>
        <v/>
      </c>
      <c r="L34" s="287"/>
      <c r="M34" s="166" t="str">
        <f t="shared" si="2"/>
        <v/>
      </c>
      <c r="N34" s="156" t="str">
        <f>IF(OR($D34="",$E34=""),"",VLOOKUP($AJ34,Sw_Req!$A$2:$K$19,11))</f>
        <v/>
      </c>
      <c r="O34" s="285"/>
      <c r="P34" s="155" t="str">
        <f t="shared" si="3"/>
        <v/>
      </c>
      <c r="Q34" s="156" t="str">
        <f>IF($D34="","",VLOOKUP($AJ34,Sw_Req!$A$2:$I$19,7))</f>
        <v/>
      </c>
      <c r="R34" s="285"/>
      <c r="S34" s="155" t="str">
        <f t="shared" si="4"/>
        <v/>
      </c>
      <c r="T34" s="156" t="str">
        <f>IF($D34="","",VLOOKUP($AJ34,Sw_Req!$A$2:$I$19,8))</f>
        <v/>
      </c>
      <c r="U34" s="157" t="str">
        <f t="shared" si="6"/>
        <v/>
      </c>
      <c r="V34" s="158" t="str">
        <f>IF(OR($D34="",GlobalParameters!$C$12=""),"",$AF34)</f>
        <v/>
      </c>
      <c r="W34" s="159"/>
      <c r="X34" s="283"/>
      <c r="Y34" s="283"/>
      <c r="Z34" s="283"/>
      <c r="AA34" s="283"/>
      <c r="AB34" s="283"/>
      <c r="AC34" s="283"/>
      <c r="AD34" s="283"/>
      <c r="AE34" s="283"/>
      <c r="AF34" s="160" t="str">
        <f>IF(OR($D34="",$AG34="",GlobalParameters!$C$12=""),"",IF($AJ34&lt;200,IF($E34="","",$AG34-VLOOKUP($AJ34,Sw_Req!$A$2:$K$19,9)),IF($AJ34&gt;=200,MIN(VLOOKUP($AJ34,Sw_Req!$A$2:$K$19,10),$AG34),"")))</f>
        <v/>
      </c>
      <c r="AG34" s="283"/>
      <c r="AH34" s="283"/>
      <c r="AI34" s="159"/>
      <c r="AJ34" s="134" t="e">
        <f>VLOOKUP($D34,Sw_Req!$M$2:$N$3,2)+IF(VLOOKUP($D34,Sw_Req!$M$2:$N$3,2)=100,VLOOKUP($E34,Sw_Req!$O$2:$P$6,2),10)+VLOOKUP(GlobalParameters!$C$12,Sw_Req!$Q$2:$R$4,2)</f>
        <v>#N/A</v>
      </c>
    </row>
    <row r="35" spans="1:36" x14ac:dyDescent="0.25">
      <c r="A35" s="133"/>
      <c r="B35" s="283"/>
      <c r="C35" s="283"/>
      <c r="D35" s="283"/>
      <c r="E35" s="284"/>
      <c r="F35" s="287"/>
      <c r="G35" s="166" t="str">
        <f t="shared" si="0"/>
        <v/>
      </c>
      <c r="H35" s="156" t="str">
        <f>IF(OR($D35="",$E35=""),"",VLOOKUP($AJ35,Sw_Req!$A$2:$I$19,5))</f>
        <v/>
      </c>
      <c r="I35" s="287"/>
      <c r="J35" s="166" t="str">
        <f t="shared" si="1"/>
        <v/>
      </c>
      <c r="K35" s="156" t="str">
        <f>IF(OR($D35="",$E35=""),"",VLOOKUP($AJ35,Sw_Req!$A$2:$I$19,6))</f>
        <v/>
      </c>
      <c r="L35" s="287"/>
      <c r="M35" s="166" t="str">
        <f t="shared" si="2"/>
        <v/>
      </c>
      <c r="N35" s="156" t="str">
        <f>IF(OR($D35="",$E35=""),"",VLOOKUP($AJ35,Sw_Req!$A$2:$K$19,11))</f>
        <v/>
      </c>
      <c r="O35" s="285"/>
      <c r="P35" s="155" t="str">
        <f t="shared" si="3"/>
        <v/>
      </c>
      <c r="Q35" s="156" t="str">
        <f>IF($D35="","",VLOOKUP($AJ35,Sw_Req!$A$2:$I$19,7))</f>
        <v/>
      </c>
      <c r="R35" s="285"/>
      <c r="S35" s="155" t="str">
        <f t="shared" si="4"/>
        <v/>
      </c>
      <c r="T35" s="156" t="str">
        <f>IF($D35="","",VLOOKUP($AJ35,Sw_Req!$A$2:$I$19,8))</f>
        <v/>
      </c>
      <c r="U35" s="157" t="str">
        <f t="shared" si="6"/>
        <v/>
      </c>
      <c r="V35" s="158" t="str">
        <f>IF(OR($D35="",GlobalParameters!$C$12=""),"",$AF35)</f>
        <v/>
      </c>
      <c r="W35" s="159"/>
      <c r="X35" s="283"/>
      <c r="Y35" s="283"/>
      <c r="Z35" s="283"/>
      <c r="AA35" s="283"/>
      <c r="AB35" s="283"/>
      <c r="AC35" s="283"/>
      <c r="AD35" s="283"/>
      <c r="AE35" s="283"/>
      <c r="AF35" s="160" t="str">
        <f>IF(OR($D35="",$AG35="",GlobalParameters!$C$12=""),"",IF($AJ35&lt;200,IF($E35="","",$AG35-VLOOKUP($AJ35,Sw_Req!$A$2:$K$19,9)),IF($AJ35&gt;=200,MIN(VLOOKUP($AJ35,Sw_Req!$A$2:$K$19,10),$AG35),"")))</f>
        <v/>
      </c>
      <c r="AG35" s="283"/>
      <c r="AH35" s="283"/>
      <c r="AI35" s="159"/>
      <c r="AJ35" s="134" t="e">
        <f>VLOOKUP($D35,Sw_Req!$M$2:$N$3,2)+IF(VLOOKUP($D35,Sw_Req!$M$2:$N$3,2)=100,VLOOKUP($E35,Sw_Req!$O$2:$P$6,2),10)+VLOOKUP(GlobalParameters!$C$12,Sw_Req!$Q$2:$R$4,2)</f>
        <v>#N/A</v>
      </c>
    </row>
    <row r="36" spans="1:36" x14ac:dyDescent="0.25">
      <c r="A36" s="133"/>
      <c r="B36" s="283"/>
      <c r="C36" s="283"/>
      <c r="D36" s="283"/>
      <c r="E36" s="284"/>
      <c r="F36" s="287"/>
      <c r="G36" s="166" t="str">
        <f t="shared" si="0"/>
        <v/>
      </c>
      <c r="H36" s="156" t="str">
        <f>IF(OR($D36="",$E36=""),"",VLOOKUP($AJ36,Sw_Req!$A$2:$I$19,5))</f>
        <v/>
      </c>
      <c r="I36" s="287"/>
      <c r="J36" s="166" t="str">
        <f t="shared" si="1"/>
        <v/>
      </c>
      <c r="K36" s="156" t="str">
        <f>IF(OR($D36="",$E36=""),"",VLOOKUP($AJ36,Sw_Req!$A$2:$I$19,6))</f>
        <v/>
      </c>
      <c r="L36" s="287"/>
      <c r="M36" s="166" t="str">
        <f t="shared" si="2"/>
        <v/>
      </c>
      <c r="N36" s="156" t="str">
        <f>IF(OR($D36="",$E36=""),"",VLOOKUP($AJ36,Sw_Req!$A$2:$K$19,11))</f>
        <v/>
      </c>
      <c r="O36" s="285"/>
      <c r="P36" s="155" t="str">
        <f t="shared" si="3"/>
        <v/>
      </c>
      <c r="Q36" s="156" t="str">
        <f>IF($D36="","",VLOOKUP($AJ36,Sw_Req!$A$2:$I$19,7))</f>
        <v/>
      </c>
      <c r="R36" s="285"/>
      <c r="S36" s="155" t="str">
        <f t="shared" si="4"/>
        <v/>
      </c>
      <c r="T36" s="156" t="str">
        <f>IF($D36="","",VLOOKUP($AJ36,Sw_Req!$A$2:$I$19,8))</f>
        <v/>
      </c>
      <c r="U36" s="157" t="str">
        <f t="shared" si="6"/>
        <v/>
      </c>
      <c r="V36" s="158" t="str">
        <f>IF(OR($D36="",GlobalParameters!$C$12=""),"",$AF36)</f>
        <v/>
      </c>
      <c r="W36" s="159"/>
      <c r="X36" s="283"/>
      <c r="Y36" s="283"/>
      <c r="Z36" s="283"/>
      <c r="AA36" s="283"/>
      <c r="AB36" s="283"/>
      <c r="AC36" s="283"/>
      <c r="AD36" s="283"/>
      <c r="AE36" s="283"/>
      <c r="AF36" s="160" t="str">
        <f>IF(OR($D36="",$AG36="",GlobalParameters!$C$12=""),"",IF($AJ36&lt;200,IF($E36="","",$AG36-VLOOKUP($AJ36,Sw_Req!$A$2:$K$19,9)),IF($AJ36&gt;=200,MIN(VLOOKUP($AJ36,Sw_Req!$A$2:$K$19,10),$AG36),"")))</f>
        <v/>
      </c>
      <c r="AG36" s="283"/>
      <c r="AH36" s="283"/>
      <c r="AI36" s="159"/>
      <c r="AJ36" s="134" t="e">
        <f>VLOOKUP($D36,Sw_Req!$M$2:$N$3,2)+IF(VLOOKUP($D36,Sw_Req!$M$2:$N$3,2)=100,VLOOKUP($E36,Sw_Req!$O$2:$P$6,2),10)+VLOOKUP(GlobalParameters!$C$12,Sw_Req!$Q$2:$R$4,2)</f>
        <v>#N/A</v>
      </c>
    </row>
    <row r="37" spans="1:36" x14ac:dyDescent="0.25">
      <c r="A37" s="133"/>
      <c r="B37" s="283"/>
      <c r="C37" s="283"/>
      <c r="D37" s="283"/>
      <c r="E37" s="284"/>
      <c r="F37" s="287"/>
      <c r="G37" s="166" t="str">
        <f t="shared" si="0"/>
        <v/>
      </c>
      <c r="H37" s="156" t="str">
        <f>IF(OR($D37="",$E37=""),"",VLOOKUP($AJ37,Sw_Req!$A$2:$I$19,5))</f>
        <v/>
      </c>
      <c r="I37" s="287"/>
      <c r="J37" s="166" t="str">
        <f t="shared" si="1"/>
        <v/>
      </c>
      <c r="K37" s="156" t="str">
        <f>IF(OR($D37="",$E37=""),"",VLOOKUP($AJ37,Sw_Req!$A$2:$I$19,6))</f>
        <v/>
      </c>
      <c r="L37" s="287"/>
      <c r="M37" s="166" t="str">
        <f t="shared" si="2"/>
        <v/>
      </c>
      <c r="N37" s="156" t="str">
        <f>IF(OR($D37="",$E37=""),"",VLOOKUP($AJ37,Sw_Req!$A$2:$K$19,11))</f>
        <v/>
      </c>
      <c r="O37" s="285"/>
      <c r="P37" s="155" t="str">
        <f t="shared" si="3"/>
        <v/>
      </c>
      <c r="Q37" s="156" t="str">
        <f>IF($D37="","",VLOOKUP($AJ37,Sw_Req!$A$2:$I$19,7))</f>
        <v/>
      </c>
      <c r="R37" s="285"/>
      <c r="S37" s="155" t="str">
        <f t="shared" si="4"/>
        <v/>
      </c>
      <c r="T37" s="156" t="str">
        <f>IF($D37="","",VLOOKUP($AJ37,Sw_Req!$A$2:$I$19,8))</f>
        <v/>
      </c>
      <c r="U37" s="157" t="str">
        <f t="shared" si="6"/>
        <v/>
      </c>
      <c r="V37" s="158" t="str">
        <f>IF(OR($D37="",GlobalParameters!$C$12=""),"",$AF37)</f>
        <v/>
      </c>
      <c r="W37" s="159"/>
      <c r="X37" s="283"/>
      <c r="Y37" s="283"/>
      <c r="Z37" s="283"/>
      <c r="AA37" s="283"/>
      <c r="AB37" s="283"/>
      <c r="AC37" s="283"/>
      <c r="AD37" s="283"/>
      <c r="AE37" s="283"/>
      <c r="AF37" s="160" t="str">
        <f>IF(OR($D37="",$AG37="",GlobalParameters!$C$12=""),"",IF($AJ37&lt;200,IF($E37="","",$AG37-VLOOKUP($AJ37,Sw_Req!$A$2:$K$19,9)),IF($AJ37&gt;=200,MIN(VLOOKUP($AJ37,Sw_Req!$A$2:$K$19,10),$AG37),"")))</f>
        <v/>
      </c>
      <c r="AG37" s="283"/>
      <c r="AH37" s="283"/>
      <c r="AI37" s="159"/>
      <c r="AJ37" s="134" t="e">
        <f>VLOOKUP($D37,Sw_Req!$M$2:$N$3,2)+IF(VLOOKUP($D37,Sw_Req!$M$2:$N$3,2)=100,VLOOKUP($E37,Sw_Req!$O$2:$P$6,2),10)+VLOOKUP(GlobalParameters!$C$12,Sw_Req!$Q$2:$R$4,2)</f>
        <v>#N/A</v>
      </c>
    </row>
    <row r="38" spans="1:36" x14ac:dyDescent="0.25">
      <c r="A38" s="133"/>
      <c r="B38" s="283"/>
      <c r="C38" s="283"/>
      <c r="D38" s="283"/>
      <c r="E38" s="284"/>
      <c r="F38" s="287"/>
      <c r="G38" s="166" t="str">
        <f t="shared" si="0"/>
        <v/>
      </c>
      <c r="H38" s="156" t="str">
        <f>IF(OR($D38="",$E38=""),"",VLOOKUP($AJ38,Sw_Req!$A$2:$I$19,5))</f>
        <v/>
      </c>
      <c r="I38" s="287"/>
      <c r="J38" s="166" t="str">
        <f t="shared" si="1"/>
        <v/>
      </c>
      <c r="K38" s="156" t="str">
        <f>IF(OR($D38="",$E38=""),"",VLOOKUP($AJ38,Sw_Req!$A$2:$I$19,6))</f>
        <v/>
      </c>
      <c r="L38" s="287"/>
      <c r="M38" s="166" t="str">
        <f t="shared" si="2"/>
        <v/>
      </c>
      <c r="N38" s="156" t="str">
        <f>IF(OR($D38="",$E38=""),"",VLOOKUP($AJ38,Sw_Req!$A$2:$K$19,11))</f>
        <v/>
      </c>
      <c r="O38" s="285"/>
      <c r="P38" s="155" t="str">
        <f t="shared" si="3"/>
        <v/>
      </c>
      <c r="Q38" s="156" t="str">
        <f>IF($D38="","",VLOOKUP($AJ38,Sw_Req!$A$2:$I$19,7))</f>
        <v/>
      </c>
      <c r="R38" s="285"/>
      <c r="S38" s="155" t="str">
        <f t="shared" si="4"/>
        <v/>
      </c>
      <c r="T38" s="156" t="str">
        <f>IF($D38="","",VLOOKUP($AJ38,Sw_Req!$A$2:$I$19,8))</f>
        <v/>
      </c>
      <c r="U38" s="157" t="str">
        <f t="shared" si="6"/>
        <v/>
      </c>
      <c r="V38" s="158" t="str">
        <f>IF(OR($D38="",GlobalParameters!$C$12=""),"",$AF38)</f>
        <v/>
      </c>
      <c r="W38" s="159"/>
      <c r="X38" s="283"/>
      <c r="Y38" s="283"/>
      <c r="Z38" s="283"/>
      <c r="AA38" s="283"/>
      <c r="AB38" s="283"/>
      <c r="AC38" s="283"/>
      <c r="AD38" s="283"/>
      <c r="AE38" s="283"/>
      <c r="AF38" s="160" t="str">
        <f>IF(OR($D38="",$AG38="",GlobalParameters!$C$12=""),"",IF($AJ38&lt;200,IF($E38="","",$AG38-VLOOKUP($AJ38,Sw_Req!$A$2:$K$19,9)),IF($AJ38&gt;=200,MIN(VLOOKUP($AJ38,Sw_Req!$A$2:$K$19,10),$AG38),"")))</f>
        <v/>
      </c>
      <c r="AG38" s="283"/>
      <c r="AH38" s="283"/>
      <c r="AI38" s="159"/>
      <c r="AJ38" s="134" t="e">
        <f>VLOOKUP($D38,Sw_Req!$M$2:$N$3,2)+IF(VLOOKUP($D38,Sw_Req!$M$2:$N$3,2)=100,VLOOKUP($E38,Sw_Req!$O$2:$P$6,2),10)+VLOOKUP(GlobalParameters!$C$12,Sw_Req!$Q$2:$R$4,2)</f>
        <v>#N/A</v>
      </c>
    </row>
    <row r="39" spans="1:36" x14ac:dyDescent="0.25">
      <c r="A39" s="133"/>
      <c r="B39" s="283"/>
      <c r="C39" s="283"/>
      <c r="D39" s="283"/>
      <c r="E39" s="284"/>
      <c r="F39" s="287"/>
      <c r="G39" s="166" t="str">
        <f t="shared" si="0"/>
        <v/>
      </c>
      <c r="H39" s="156" t="str">
        <f>IF(OR($D39="",$E39=""),"",VLOOKUP($AJ39,Sw_Req!$A$2:$I$19,5))</f>
        <v/>
      </c>
      <c r="I39" s="287"/>
      <c r="J39" s="166" t="str">
        <f t="shared" si="1"/>
        <v/>
      </c>
      <c r="K39" s="156" t="str">
        <f>IF(OR($D39="",$E39=""),"",VLOOKUP($AJ39,Sw_Req!$A$2:$I$19,6))</f>
        <v/>
      </c>
      <c r="L39" s="287"/>
      <c r="M39" s="166" t="str">
        <f t="shared" si="2"/>
        <v/>
      </c>
      <c r="N39" s="156" t="str">
        <f>IF(OR($D39="",$E39=""),"",VLOOKUP($AJ39,Sw_Req!$A$2:$K$19,11))</f>
        <v/>
      </c>
      <c r="O39" s="285"/>
      <c r="P39" s="155" t="str">
        <f t="shared" si="3"/>
        <v/>
      </c>
      <c r="Q39" s="156" t="str">
        <f>IF($D39="","",VLOOKUP($AJ39,Sw_Req!$A$2:$I$19,7))</f>
        <v/>
      </c>
      <c r="R39" s="285"/>
      <c r="S39" s="155" t="str">
        <f t="shared" si="4"/>
        <v/>
      </c>
      <c r="T39" s="156" t="str">
        <f>IF($D39="","",VLOOKUP($AJ39,Sw_Req!$A$2:$I$19,8))</f>
        <v/>
      </c>
      <c r="U39" s="157" t="str">
        <f t="shared" si="6"/>
        <v/>
      </c>
      <c r="V39" s="158" t="str">
        <f>IF(OR($D39="",GlobalParameters!$C$12=""),"",$AF39)</f>
        <v/>
      </c>
      <c r="W39" s="159"/>
      <c r="X39" s="283"/>
      <c r="Y39" s="283"/>
      <c r="Z39" s="283"/>
      <c r="AA39" s="283"/>
      <c r="AB39" s="283"/>
      <c r="AC39" s="283"/>
      <c r="AD39" s="283"/>
      <c r="AE39" s="283"/>
      <c r="AF39" s="160" t="str">
        <f>IF(OR($D39="",$AG39="",GlobalParameters!$C$12=""),"",IF($AJ39&lt;200,IF($E39="","",$AG39-VLOOKUP($AJ39,Sw_Req!$A$2:$K$19,9)),IF($AJ39&gt;=200,MIN(VLOOKUP($AJ39,Sw_Req!$A$2:$K$19,10),$AG39),"")))</f>
        <v/>
      </c>
      <c r="AG39" s="283"/>
      <c r="AH39" s="283"/>
      <c r="AI39" s="159"/>
      <c r="AJ39" s="134" t="e">
        <f>VLOOKUP($D39,Sw_Req!$M$2:$N$3,2)+IF(VLOOKUP($D39,Sw_Req!$M$2:$N$3,2)=100,VLOOKUP($E39,Sw_Req!$O$2:$P$6,2),10)+VLOOKUP(GlobalParameters!$C$12,Sw_Req!$Q$2:$R$4,2)</f>
        <v>#N/A</v>
      </c>
    </row>
    <row r="40" spans="1:36" x14ac:dyDescent="0.25">
      <c r="A40" s="133"/>
      <c r="B40" s="283"/>
      <c r="C40" s="283"/>
      <c r="D40" s="283"/>
      <c r="E40" s="284"/>
      <c r="F40" s="287"/>
      <c r="G40" s="166" t="str">
        <f t="shared" si="0"/>
        <v/>
      </c>
      <c r="H40" s="156" t="str">
        <f>IF(OR($D40="",$E40=""),"",VLOOKUP($AJ40,Sw_Req!$A$2:$I$19,5))</f>
        <v/>
      </c>
      <c r="I40" s="287"/>
      <c r="J40" s="166" t="str">
        <f t="shared" si="1"/>
        <v/>
      </c>
      <c r="K40" s="156" t="str">
        <f>IF(OR($D40="",$E40=""),"",VLOOKUP($AJ40,Sw_Req!$A$2:$I$19,6))</f>
        <v/>
      </c>
      <c r="L40" s="287"/>
      <c r="M40" s="166" t="str">
        <f t="shared" si="2"/>
        <v/>
      </c>
      <c r="N40" s="156" t="str">
        <f>IF(OR($D40="",$E40=""),"",VLOOKUP($AJ40,Sw_Req!$A$2:$K$19,11))</f>
        <v/>
      </c>
      <c r="O40" s="285"/>
      <c r="P40" s="155" t="str">
        <f t="shared" si="3"/>
        <v/>
      </c>
      <c r="Q40" s="156" t="str">
        <f>IF($D40="","",VLOOKUP($AJ40,Sw_Req!$A$2:$I$19,7))</f>
        <v/>
      </c>
      <c r="R40" s="285"/>
      <c r="S40" s="155" t="str">
        <f t="shared" si="4"/>
        <v/>
      </c>
      <c r="T40" s="156" t="str">
        <f>IF($D40="","",VLOOKUP($AJ40,Sw_Req!$A$2:$I$19,8))</f>
        <v/>
      </c>
      <c r="U40" s="157" t="str">
        <f t="shared" si="6"/>
        <v/>
      </c>
      <c r="V40" s="158" t="str">
        <f>IF(OR($D40="",GlobalParameters!$C$12=""),"",$AF40)</f>
        <v/>
      </c>
      <c r="W40" s="159"/>
      <c r="X40" s="283"/>
      <c r="Y40" s="283"/>
      <c r="Z40" s="283"/>
      <c r="AA40" s="283"/>
      <c r="AB40" s="283"/>
      <c r="AC40" s="283"/>
      <c r="AD40" s="283"/>
      <c r="AE40" s="283"/>
      <c r="AF40" s="160" t="str">
        <f>IF(OR($D40="",$AG40="",GlobalParameters!$C$12=""),"",IF($AJ40&lt;200,IF($E40="","",$AG40-VLOOKUP($AJ40,Sw_Req!$A$2:$K$19,9)),IF($AJ40&gt;=200,MIN(VLOOKUP($AJ40,Sw_Req!$A$2:$K$19,10),$AG40),"")))</f>
        <v/>
      </c>
      <c r="AG40" s="283"/>
      <c r="AH40" s="283"/>
      <c r="AI40" s="159"/>
      <c r="AJ40" s="134" t="e">
        <f>VLOOKUP($D40,Sw_Req!$M$2:$N$3,2)+IF(VLOOKUP($D40,Sw_Req!$M$2:$N$3,2)=100,VLOOKUP($E40,Sw_Req!$O$2:$P$6,2),10)+VLOOKUP(GlobalParameters!$C$12,Sw_Req!$Q$2:$R$4,2)</f>
        <v>#N/A</v>
      </c>
    </row>
    <row r="41" spans="1:36" x14ac:dyDescent="0.25">
      <c r="A41" s="133"/>
      <c r="B41" s="283"/>
      <c r="C41" s="283"/>
      <c r="D41" s="283"/>
      <c r="E41" s="284"/>
      <c r="F41" s="287"/>
      <c r="G41" s="166" t="str">
        <f t="shared" si="0"/>
        <v/>
      </c>
      <c r="H41" s="156" t="str">
        <f>IF(OR($D41="",$E41=""),"",VLOOKUP($AJ41,Sw_Req!$A$2:$I$19,5))</f>
        <v/>
      </c>
      <c r="I41" s="287"/>
      <c r="J41" s="166" t="str">
        <f t="shared" si="1"/>
        <v/>
      </c>
      <c r="K41" s="156" t="str">
        <f>IF(OR($D41="",$E41=""),"",VLOOKUP($AJ41,Sw_Req!$A$2:$I$19,6))</f>
        <v/>
      </c>
      <c r="L41" s="287"/>
      <c r="M41" s="166" t="str">
        <f t="shared" si="2"/>
        <v/>
      </c>
      <c r="N41" s="156" t="str">
        <f>IF(OR($D41="",$E41=""),"",VLOOKUP($AJ41,Sw_Req!$A$2:$K$19,11))</f>
        <v/>
      </c>
      <c r="O41" s="285"/>
      <c r="P41" s="155" t="str">
        <f t="shared" si="3"/>
        <v/>
      </c>
      <c r="Q41" s="156" t="str">
        <f>IF($D41="","",VLOOKUP($AJ41,Sw_Req!$A$2:$I$19,7))</f>
        <v/>
      </c>
      <c r="R41" s="285"/>
      <c r="S41" s="155" t="str">
        <f t="shared" si="4"/>
        <v/>
      </c>
      <c r="T41" s="156" t="str">
        <f>IF($D41="","",VLOOKUP($AJ41,Sw_Req!$A$2:$I$19,8))</f>
        <v/>
      </c>
      <c r="U41" s="157" t="str">
        <f t="shared" si="6"/>
        <v/>
      </c>
      <c r="V41" s="158" t="str">
        <f>IF(OR($D41="",GlobalParameters!$C$12=""),"",$AF41)</f>
        <v/>
      </c>
      <c r="W41" s="159"/>
      <c r="X41" s="283"/>
      <c r="Y41" s="283"/>
      <c r="Z41" s="283"/>
      <c r="AA41" s="283"/>
      <c r="AB41" s="283"/>
      <c r="AC41" s="283"/>
      <c r="AD41" s="283"/>
      <c r="AE41" s="283"/>
      <c r="AF41" s="160" t="str">
        <f>IF(OR($D41="",$AG41="",GlobalParameters!$C$12=""),"",IF($AJ41&lt;200,IF($E41="","",$AG41-VLOOKUP($AJ41,Sw_Req!$A$2:$K$19,9)),IF($AJ41&gt;=200,MIN(VLOOKUP($AJ41,Sw_Req!$A$2:$K$19,10),$AG41),"")))</f>
        <v/>
      </c>
      <c r="AG41" s="283"/>
      <c r="AH41" s="283"/>
      <c r="AI41" s="159"/>
      <c r="AJ41" s="134" t="e">
        <f>VLOOKUP($D41,Sw_Req!$M$2:$N$3,2)+IF(VLOOKUP($D41,Sw_Req!$M$2:$N$3,2)=100,VLOOKUP($E41,Sw_Req!$O$2:$P$6,2),10)+VLOOKUP(GlobalParameters!$C$12,Sw_Req!$Q$2:$R$4,2)</f>
        <v>#N/A</v>
      </c>
    </row>
    <row r="42" spans="1:36" x14ac:dyDescent="0.25">
      <c r="A42" s="133"/>
      <c r="B42" s="283"/>
      <c r="C42" s="283"/>
      <c r="D42" s="283"/>
      <c r="E42" s="284"/>
      <c r="F42" s="287"/>
      <c r="G42" s="166" t="str">
        <f t="shared" si="0"/>
        <v/>
      </c>
      <c r="H42" s="156" t="str">
        <f>IF(OR($D42="",$E42=""),"",VLOOKUP($AJ42,Sw_Req!$A$2:$I$19,5))</f>
        <v/>
      </c>
      <c r="I42" s="287"/>
      <c r="J42" s="166" t="str">
        <f t="shared" si="1"/>
        <v/>
      </c>
      <c r="K42" s="156" t="str">
        <f>IF(OR($D42="",$E42=""),"",VLOOKUP($AJ42,Sw_Req!$A$2:$I$19,6))</f>
        <v/>
      </c>
      <c r="L42" s="287"/>
      <c r="M42" s="166" t="str">
        <f t="shared" si="2"/>
        <v/>
      </c>
      <c r="N42" s="156" t="str">
        <f>IF(OR($D42="",$E42=""),"",VLOOKUP($AJ42,Sw_Req!$A$2:$K$19,11))</f>
        <v/>
      </c>
      <c r="O42" s="285"/>
      <c r="P42" s="155" t="str">
        <f t="shared" si="3"/>
        <v/>
      </c>
      <c r="Q42" s="156" t="str">
        <f>IF($D42="","",VLOOKUP($AJ42,Sw_Req!$A$2:$I$19,7))</f>
        <v/>
      </c>
      <c r="R42" s="285"/>
      <c r="S42" s="155" t="str">
        <f t="shared" si="4"/>
        <v/>
      </c>
      <c r="T42" s="156" t="str">
        <f>IF($D42="","",VLOOKUP($AJ42,Sw_Req!$A$2:$I$19,8))</f>
        <v/>
      </c>
      <c r="U42" s="157" t="str">
        <f t="shared" si="6"/>
        <v/>
      </c>
      <c r="V42" s="158" t="str">
        <f>IF(OR($D42="",GlobalParameters!$C$12=""),"",$AF42)</f>
        <v/>
      </c>
      <c r="W42" s="159"/>
      <c r="X42" s="283"/>
      <c r="Y42" s="283"/>
      <c r="Z42" s="283"/>
      <c r="AA42" s="283"/>
      <c r="AB42" s="283"/>
      <c r="AC42" s="283"/>
      <c r="AD42" s="283"/>
      <c r="AE42" s="283"/>
      <c r="AF42" s="160" t="str">
        <f>IF(OR($D42="",$AG42="",GlobalParameters!$C$12=""),"",IF($AJ42&lt;200,IF($E42="","",$AG42-VLOOKUP($AJ42,Sw_Req!$A$2:$K$19,9)),IF($AJ42&gt;=200,MIN(VLOOKUP($AJ42,Sw_Req!$A$2:$K$19,10),$AG42),"")))</f>
        <v/>
      </c>
      <c r="AG42" s="283"/>
      <c r="AH42" s="283"/>
      <c r="AI42" s="159"/>
      <c r="AJ42" s="134" t="e">
        <f>VLOOKUP($D42,Sw_Req!$M$2:$N$3,2)+IF(VLOOKUP($D42,Sw_Req!$M$2:$N$3,2)=100,VLOOKUP($E42,Sw_Req!$O$2:$P$6,2),10)+VLOOKUP(GlobalParameters!$C$12,Sw_Req!$Q$2:$R$4,2)</f>
        <v>#N/A</v>
      </c>
    </row>
    <row r="43" spans="1:36" x14ac:dyDescent="0.25">
      <c r="A43" s="133"/>
      <c r="B43" s="283"/>
      <c r="C43" s="283"/>
      <c r="D43" s="283"/>
      <c r="E43" s="284"/>
      <c r="F43" s="287"/>
      <c r="G43" s="166" t="str">
        <f t="shared" si="0"/>
        <v/>
      </c>
      <c r="H43" s="156" t="str">
        <f>IF(OR($D43="",$E43=""),"",VLOOKUP($AJ43,Sw_Req!$A$2:$I$19,5))</f>
        <v/>
      </c>
      <c r="I43" s="287"/>
      <c r="J43" s="166" t="str">
        <f t="shared" si="1"/>
        <v/>
      </c>
      <c r="K43" s="156" t="str">
        <f>IF(OR($D43="",$E43=""),"",VLOOKUP($AJ43,Sw_Req!$A$2:$I$19,6))</f>
        <v/>
      </c>
      <c r="L43" s="287"/>
      <c r="M43" s="166" t="str">
        <f t="shared" si="2"/>
        <v/>
      </c>
      <c r="N43" s="156" t="str">
        <f>IF(OR($D43="",$E43=""),"",VLOOKUP($AJ43,Sw_Req!$A$2:$K$19,11))</f>
        <v/>
      </c>
      <c r="O43" s="285"/>
      <c r="P43" s="155" t="str">
        <f t="shared" si="3"/>
        <v/>
      </c>
      <c r="Q43" s="156" t="str">
        <f>IF($D43="","",VLOOKUP($AJ43,Sw_Req!$A$2:$I$19,7))</f>
        <v/>
      </c>
      <c r="R43" s="285"/>
      <c r="S43" s="155" t="str">
        <f t="shared" si="4"/>
        <v/>
      </c>
      <c r="T43" s="156" t="str">
        <f>IF($D43="","",VLOOKUP($AJ43,Sw_Req!$A$2:$I$19,8))</f>
        <v/>
      </c>
      <c r="U43" s="157" t="str">
        <f t="shared" si="6"/>
        <v/>
      </c>
      <c r="V43" s="158" t="str">
        <f>IF(OR($D43="",GlobalParameters!$C$12=""),"",$AF43)</f>
        <v/>
      </c>
      <c r="W43" s="159"/>
      <c r="X43" s="283"/>
      <c r="Y43" s="283"/>
      <c r="Z43" s="283"/>
      <c r="AA43" s="283"/>
      <c r="AB43" s="283"/>
      <c r="AC43" s="283"/>
      <c r="AD43" s="283"/>
      <c r="AE43" s="283"/>
      <c r="AF43" s="160" t="str">
        <f>IF(OR($D43="",$AG43="",GlobalParameters!$C$12=""),"",IF($AJ43&lt;200,IF($E43="","",$AG43-VLOOKUP($AJ43,Sw_Req!$A$2:$K$19,9)),IF($AJ43&gt;=200,MIN(VLOOKUP($AJ43,Sw_Req!$A$2:$K$19,10),$AG43),"")))</f>
        <v/>
      </c>
      <c r="AG43" s="283"/>
      <c r="AH43" s="283"/>
      <c r="AI43" s="159"/>
      <c r="AJ43" s="134" t="e">
        <f>VLOOKUP($D43,Sw_Req!$M$2:$N$3,2)+IF(VLOOKUP($D43,Sw_Req!$M$2:$N$3,2)=100,VLOOKUP($E43,Sw_Req!$O$2:$P$6,2),10)+VLOOKUP(GlobalParameters!$C$12,Sw_Req!$Q$2:$R$4,2)</f>
        <v>#N/A</v>
      </c>
    </row>
    <row r="44" spans="1:36" x14ac:dyDescent="0.25">
      <c r="A44" s="133"/>
      <c r="B44" s="283"/>
      <c r="C44" s="283"/>
      <c r="D44" s="283"/>
      <c r="E44" s="284"/>
      <c r="F44" s="287"/>
      <c r="G44" s="166" t="str">
        <f t="shared" si="0"/>
        <v/>
      </c>
      <c r="H44" s="156" t="str">
        <f>IF(OR($D44="",$E44=""),"",VLOOKUP($AJ44,Sw_Req!$A$2:$I$19,5))</f>
        <v/>
      </c>
      <c r="I44" s="287"/>
      <c r="J44" s="166" t="str">
        <f t="shared" si="1"/>
        <v/>
      </c>
      <c r="K44" s="156" t="str">
        <f>IF(OR($D44="",$E44=""),"",VLOOKUP($AJ44,Sw_Req!$A$2:$I$19,6))</f>
        <v/>
      </c>
      <c r="L44" s="287"/>
      <c r="M44" s="166" t="str">
        <f t="shared" si="2"/>
        <v/>
      </c>
      <c r="N44" s="156" t="str">
        <f>IF(OR($D44="",$E44=""),"",VLOOKUP($AJ44,Sw_Req!$A$2:$K$19,11))</f>
        <v/>
      </c>
      <c r="O44" s="285"/>
      <c r="P44" s="155" t="str">
        <f t="shared" si="3"/>
        <v/>
      </c>
      <c r="Q44" s="156" t="str">
        <f>IF($D44="","",VLOOKUP($AJ44,Sw_Req!$A$2:$I$19,7))</f>
        <v/>
      </c>
      <c r="R44" s="285"/>
      <c r="S44" s="155" t="str">
        <f t="shared" si="4"/>
        <v/>
      </c>
      <c r="T44" s="156" t="str">
        <f>IF($D44="","",VLOOKUP($AJ44,Sw_Req!$A$2:$I$19,8))</f>
        <v/>
      </c>
      <c r="U44" s="157" t="str">
        <f t="shared" si="6"/>
        <v/>
      </c>
      <c r="V44" s="158" t="str">
        <f>IF(OR($D44="",GlobalParameters!$C$12=""),"",$AF44)</f>
        <v/>
      </c>
      <c r="W44" s="159"/>
      <c r="X44" s="283"/>
      <c r="Y44" s="283"/>
      <c r="Z44" s="283"/>
      <c r="AA44" s="283"/>
      <c r="AB44" s="283"/>
      <c r="AC44" s="283"/>
      <c r="AD44" s="283"/>
      <c r="AE44" s="283"/>
      <c r="AF44" s="160" t="str">
        <f>IF(OR($D44="",$AG44="",GlobalParameters!$C$12=""),"",IF($AJ44&lt;200,IF($E44="","",$AG44-VLOOKUP($AJ44,Sw_Req!$A$2:$K$19,9)),IF($AJ44&gt;=200,MIN(VLOOKUP($AJ44,Sw_Req!$A$2:$K$19,10),$AG44),"")))</f>
        <v/>
      </c>
      <c r="AG44" s="283"/>
      <c r="AH44" s="283"/>
      <c r="AI44" s="159"/>
      <c r="AJ44" s="134" t="e">
        <f>VLOOKUP($D44,Sw_Req!$M$2:$N$3,2)+IF(VLOOKUP($D44,Sw_Req!$M$2:$N$3,2)=100,VLOOKUP($E44,Sw_Req!$O$2:$P$6,2),10)+VLOOKUP(GlobalParameters!$C$12,Sw_Req!$Q$2:$R$4,2)</f>
        <v>#N/A</v>
      </c>
    </row>
    <row r="45" spans="1:36" x14ac:dyDescent="0.25">
      <c r="A45" s="133"/>
      <c r="B45" s="283"/>
      <c r="C45" s="283"/>
      <c r="D45" s="283"/>
      <c r="E45" s="284"/>
      <c r="F45" s="287"/>
      <c r="G45" s="166" t="str">
        <f t="shared" si="0"/>
        <v/>
      </c>
      <c r="H45" s="156" t="str">
        <f>IF(OR($D45="",$E45=""),"",VLOOKUP($AJ45,Sw_Req!$A$2:$I$19,5))</f>
        <v/>
      </c>
      <c r="I45" s="287"/>
      <c r="J45" s="166" t="str">
        <f t="shared" si="1"/>
        <v/>
      </c>
      <c r="K45" s="156" t="str">
        <f>IF(OR($D45="",$E45=""),"",VLOOKUP($AJ45,Sw_Req!$A$2:$I$19,6))</f>
        <v/>
      </c>
      <c r="L45" s="287"/>
      <c r="M45" s="166" t="str">
        <f t="shared" si="2"/>
        <v/>
      </c>
      <c r="N45" s="156" t="str">
        <f>IF(OR($D45="",$E45=""),"",VLOOKUP($AJ45,Sw_Req!$A$2:$K$19,11))</f>
        <v/>
      </c>
      <c r="O45" s="285"/>
      <c r="P45" s="155" t="str">
        <f t="shared" si="3"/>
        <v/>
      </c>
      <c r="Q45" s="156" t="str">
        <f>IF($D45="","",VLOOKUP($AJ45,Sw_Req!$A$2:$I$19,7))</f>
        <v/>
      </c>
      <c r="R45" s="285"/>
      <c r="S45" s="155" t="str">
        <f t="shared" si="4"/>
        <v/>
      </c>
      <c r="T45" s="156" t="str">
        <f>IF($D45="","",VLOOKUP($AJ45,Sw_Req!$A$2:$I$19,8))</f>
        <v/>
      </c>
      <c r="U45" s="157" t="str">
        <f t="shared" si="6"/>
        <v/>
      </c>
      <c r="V45" s="158" t="str">
        <f>IF(OR($D45="",GlobalParameters!$C$12=""),"",$AF45)</f>
        <v/>
      </c>
      <c r="W45" s="159"/>
      <c r="X45" s="283"/>
      <c r="Y45" s="283"/>
      <c r="Z45" s="283"/>
      <c r="AA45" s="283"/>
      <c r="AB45" s="283"/>
      <c r="AC45" s="283"/>
      <c r="AD45" s="283"/>
      <c r="AE45" s="283"/>
      <c r="AF45" s="160" t="str">
        <f>IF(OR($D45="",$AG45="",GlobalParameters!$C$12=""),"",IF($AJ45&lt;200,IF($E45="","",$AG45-VLOOKUP($AJ45,Sw_Req!$A$2:$K$19,9)),IF($AJ45&gt;=200,MIN(VLOOKUP($AJ45,Sw_Req!$A$2:$K$19,10),$AG45),"")))</f>
        <v/>
      </c>
      <c r="AG45" s="283"/>
      <c r="AH45" s="283"/>
      <c r="AI45" s="159"/>
      <c r="AJ45" s="134" t="e">
        <f>VLOOKUP($D45,Sw_Req!$M$2:$N$3,2)+IF(VLOOKUP($D45,Sw_Req!$M$2:$N$3,2)=100,VLOOKUP($E45,Sw_Req!$O$2:$P$6,2),10)+VLOOKUP(GlobalParameters!$C$12,Sw_Req!$Q$2:$R$4,2)</f>
        <v>#N/A</v>
      </c>
    </row>
    <row r="46" spans="1:36" x14ac:dyDescent="0.25">
      <c r="A46" s="133"/>
      <c r="B46" s="283"/>
      <c r="C46" s="283"/>
      <c r="D46" s="283"/>
      <c r="E46" s="284"/>
      <c r="F46" s="287"/>
      <c r="G46" s="166" t="str">
        <f t="shared" si="0"/>
        <v/>
      </c>
      <c r="H46" s="156" t="str">
        <f>IF(OR($D46="",$E46=""),"",VLOOKUP($AJ46,Sw_Req!$A$2:$I$19,5))</f>
        <v/>
      </c>
      <c r="I46" s="287"/>
      <c r="J46" s="166" t="str">
        <f t="shared" si="1"/>
        <v/>
      </c>
      <c r="K46" s="156" t="str">
        <f>IF(OR($D46="",$E46=""),"",VLOOKUP($AJ46,Sw_Req!$A$2:$I$19,6))</f>
        <v/>
      </c>
      <c r="L46" s="287"/>
      <c r="M46" s="166" t="str">
        <f t="shared" si="2"/>
        <v/>
      </c>
      <c r="N46" s="156" t="str">
        <f>IF(OR($D46="",$E46=""),"",VLOOKUP($AJ46,Sw_Req!$A$2:$K$19,11))</f>
        <v/>
      </c>
      <c r="O46" s="285"/>
      <c r="P46" s="155" t="str">
        <f t="shared" si="3"/>
        <v/>
      </c>
      <c r="Q46" s="156" t="str">
        <f>IF($D46="","",VLOOKUP($AJ46,Sw_Req!$A$2:$I$19,7))</f>
        <v/>
      </c>
      <c r="R46" s="285"/>
      <c r="S46" s="155" t="str">
        <f t="shared" si="4"/>
        <v/>
      </c>
      <c r="T46" s="156" t="str">
        <f>IF($D46="","",VLOOKUP($AJ46,Sw_Req!$A$2:$I$19,8))</f>
        <v/>
      </c>
      <c r="U46" s="157" t="str">
        <f t="shared" si="6"/>
        <v/>
      </c>
      <c r="V46" s="158" t="str">
        <f>IF(OR($D46="",GlobalParameters!$C$12=""),"",$AF46)</f>
        <v/>
      </c>
      <c r="W46" s="159"/>
      <c r="X46" s="283"/>
      <c r="Y46" s="283"/>
      <c r="Z46" s="283"/>
      <c r="AA46" s="283"/>
      <c r="AB46" s="283"/>
      <c r="AC46" s="283"/>
      <c r="AD46" s="283"/>
      <c r="AE46" s="283"/>
      <c r="AF46" s="160" t="str">
        <f>IF(OR($D46="",$AG46="",GlobalParameters!$C$12=""),"",IF($AJ46&lt;200,IF($E46="","",$AG46-VLOOKUP($AJ46,Sw_Req!$A$2:$K$19,9)),IF($AJ46&gt;=200,MIN(VLOOKUP($AJ46,Sw_Req!$A$2:$K$19,10),$AG46),"")))</f>
        <v/>
      </c>
      <c r="AG46" s="283"/>
      <c r="AH46" s="283"/>
      <c r="AI46" s="159"/>
      <c r="AJ46" s="134" t="e">
        <f>VLOOKUP($D46,Sw_Req!$M$2:$N$3,2)+IF(VLOOKUP($D46,Sw_Req!$M$2:$N$3,2)=100,VLOOKUP($E46,Sw_Req!$O$2:$P$6,2),10)+VLOOKUP(GlobalParameters!$C$12,Sw_Req!$Q$2:$R$4,2)</f>
        <v>#N/A</v>
      </c>
    </row>
    <row r="47" spans="1:36" x14ac:dyDescent="0.25">
      <c r="A47" s="133"/>
      <c r="B47" s="283"/>
      <c r="C47" s="283"/>
      <c r="D47" s="283"/>
      <c r="E47" s="284"/>
      <c r="F47" s="287"/>
      <c r="G47" s="166" t="str">
        <f t="shared" si="0"/>
        <v/>
      </c>
      <c r="H47" s="156" t="str">
        <f>IF(OR($D47="",$E47=""),"",VLOOKUP($AJ47,Sw_Req!$A$2:$I$19,5))</f>
        <v/>
      </c>
      <c r="I47" s="287"/>
      <c r="J47" s="166" t="str">
        <f t="shared" si="1"/>
        <v/>
      </c>
      <c r="K47" s="156" t="str">
        <f>IF(OR($D47="",$E47=""),"",VLOOKUP($AJ47,Sw_Req!$A$2:$I$19,6))</f>
        <v/>
      </c>
      <c r="L47" s="287"/>
      <c r="M47" s="166" t="str">
        <f t="shared" si="2"/>
        <v/>
      </c>
      <c r="N47" s="156" t="str">
        <f>IF(OR($D47="",$E47=""),"",VLOOKUP($AJ47,Sw_Req!$A$2:$K$19,11))</f>
        <v/>
      </c>
      <c r="O47" s="285"/>
      <c r="P47" s="155" t="str">
        <f t="shared" si="3"/>
        <v/>
      </c>
      <c r="Q47" s="156" t="str">
        <f>IF($D47="","",VLOOKUP($AJ47,Sw_Req!$A$2:$I$19,7))</f>
        <v/>
      </c>
      <c r="R47" s="285"/>
      <c r="S47" s="155" t="str">
        <f t="shared" si="4"/>
        <v/>
      </c>
      <c r="T47" s="156" t="str">
        <f>IF($D47="","",VLOOKUP($AJ47,Sw_Req!$A$2:$I$19,8))</f>
        <v/>
      </c>
      <c r="U47" s="157" t="str">
        <f t="shared" si="6"/>
        <v/>
      </c>
      <c r="V47" s="158" t="str">
        <f>IF(OR($D47="",GlobalParameters!$C$12=""),"",$AF47)</f>
        <v/>
      </c>
      <c r="W47" s="159"/>
      <c r="X47" s="283"/>
      <c r="Y47" s="283"/>
      <c r="Z47" s="283"/>
      <c r="AA47" s="283"/>
      <c r="AB47" s="283"/>
      <c r="AC47" s="283"/>
      <c r="AD47" s="283"/>
      <c r="AE47" s="283"/>
      <c r="AF47" s="160" t="str">
        <f>IF(OR($D47="",$AG47="",GlobalParameters!$C$12=""),"",IF($AJ47&lt;200,IF($E47="","",$AG47-VLOOKUP($AJ47,Sw_Req!$A$2:$K$19,9)),IF($AJ47&gt;=200,MIN(VLOOKUP($AJ47,Sw_Req!$A$2:$K$19,10),$AG47),"")))</f>
        <v/>
      </c>
      <c r="AG47" s="283"/>
      <c r="AH47" s="283"/>
      <c r="AI47" s="159"/>
      <c r="AJ47" s="134" t="e">
        <f>VLOOKUP($D47,Sw_Req!$M$2:$N$3,2)+IF(VLOOKUP($D47,Sw_Req!$M$2:$N$3,2)=100,VLOOKUP($E47,Sw_Req!$O$2:$P$6,2),10)+VLOOKUP(GlobalParameters!$C$12,Sw_Req!$Q$2:$R$4,2)</f>
        <v>#N/A</v>
      </c>
    </row>
    <row r="48" spans="1:36" x14ac:dyDescent="0.25">
      <c r="A48" s="133"/>
      <c r="B48" s="283"/>
      <c r="C48" s="283"/>
      <c r="D48" s="283"/>
      <c r="E48" s="284"/>
      <c r="F48" s="287"/>
      <c r="G48" s="166" t="str">
        <f t="shared" si="0"/>
        <v/>
      </c>
      <c r="H48" s="156" t="str">
        <f>IF(OR($D48="",$E48=""),"",VLOOKUP($AJ48,Sw_Req!$A$2:$I$19,5))</f>
        <v/>
      </c>
      <c r="I48" s="287"/>
      <c r="J48" s="166" t="str">
        <f t="shared" si="1"/>
        <v/>
      </c>
      <c r="K48" s="156" t="str">
        <f>IF(OR($D48="",$E48=""),"",VLOOKUP($AJ48,Sw_Req!$A$2:$I$19,6))</f>
        <v/>
      </c>
      <c r="L48" s="287"/>
      <c r="M48" s="166" t="str">
        <f t="shared" si="2"/>
        <v/>
      </c>
      <c r="N48" s="156" t="str">
        <f>IF(OR($D48="",$E48=""),"",VLOOKUP($AJ48,Sw_Req!$A$2:$K$19,11))</f>
        <v/>
      </c>
      <c r="O48" s="285"/>
      <c r="P48" s="155" t="str">
        <f t="shared" si="3"/>
        <v/>
      </c>
      <c r="Q48" s="156" t="str">
        <f>IF($D48="","",VLOOKUP($AJ48,Sw_Req!$A$2:$I$19,7))</f>
        <v/>
      </c>
      <c r="R48" s="285"/>
      <c r="S48" s="155" t="str">
        <f t="shared" si="4"/>
        <v/>
      </c>
      <c r="T48" s="156" t="str">
        <f>IF($D48="","",VLOOKUP($AJ48,Sw_Req!$A$2:$I$19,8))</f>
        <v/>
      </c>
      <c r="U48" s="157" t="str">
        <f t="shared" si="6"/>
        <v/>
      </c>
      <c r="V48" s="158" t="str">
        <f>IF(OR($D48="",GlobalParameters!$C$12=""),"",$AF48)</f>
        <v/>
      </c>
      <c r="W48" s="159"/>
      <c r="X48" s="283"/>
      <c r="Y48" s="283"/>
      <c r="Z48" s="283"/>
      <c r="AA48" s="283"/>
      <c r="AB48" s="283"/>
      <c r="AC48" s="283"/>
      <c r="AD48" s="283"/>
      <c r="AE48" s="283"/>
      <c r="AF48" s="160" t="str">
        <f>IF(OR($D48="",$AG48="",GlobalParameters!$C$12=""),"",IF($AJ48&lt;200,IF($E48="","",$AG48-VLOOKUP($AJ48,Sw_Req!$A$2:$K$19,9)),IF($AJ48&gt;=200,MIN(VLOOKUP($AJ48,Sw_Req!$A$2:$K$19,10),$AG48),"")))</f>
        <v/>
      </c>
      <c r="AG48" s="283"/>
      <c r="AH48" s="283"/>
      <c r="AI48" s="159"/>
      <c r="AJ48" s="134" t="e">
        <f>VLOOKUP($D48,Sw_Req!$M$2:$N$3,2)+IF(VLOOKUP($D48,Sw_Req!$M$2:$N$3,2)=100,VLOOKUP($E48,Sw_Req!$O$2:$P$6,2),10)+VLOOKUP(GlobalParameters!$C$12,Sw_Req!$Q$2:$R$4,2)</f>
        <v>#N/A</v>
      </c>
    </row>
    <row r="49" spans="1:36" x14ac:dyDescent="0.25">
      <c r="A49" s="133"/>
      <c r="B49" s="283"/>
      <c r="C49" s="283"/>
      <c r="D49" s="283"/>
      <c r="E49" s="284"/>
      <c r="F49" s="287"/>
      <c r="G49" s="166" t="str">
        <f t="shared" si="0"/>
        <v/>
      </c>
      <c r="H49" s="156" t="str">
        <f>IF(OR($D49="",$E49=""),"",VLOOKUP($AJ49,Sw_Req!$A$2:$I$19,5))</f>
        <v/>
      </c>
      <c r="I49" s="287"/>
      <c r="J49" s="166" t="str">
        <f t="shared" si="1"/>
        <v/>
      </c>
      <c r="K49" s="156" t="str">
        <f>IF(OR($D49="",$E49=""),"",VLOOKUP($AJ49,Sw_Req!$A$2:$I$19,6))</f>
        <v/>
      </c>
      <c r="L49" s="287"/>
      <c r="M49" s="166" t="str">
        <f t="shared" si="2"/>
        <v/>
      </c>
      <c r="N49" s="156" t="str">
        <f>IF(OR($D49="",$E49=""),"",VLOOKUP($AJ49,Sw_Req!$A$2:$K$19,11))</f>
        <v/>
      </c>
      <c r="O49" s="285"/>
      <c r="P49" s="155" t="str">
        <f t="shared" si="3"/>
        <v/>
      </c>
      <c r="Q49" s="156" t="str">
        <f>IF($D49="","",VLOOKUP($AJ49,Sw_Req!$A$2:$I$19,7))</f>
        <v/>
      </c>
      <c r="R49" s="285"/>
      <c r="S49" s="155" t="str">
        <f t="shared" si="4"/>
        <v/>
      </c>
      <c r="T49" s="156" t="str">
        <f>IF($D49="","",VLOOKUP($AJ49,Sw_Req!$A$2:$I$19,8))</f>
        <v/>
      </c>
      <c r="U49" s="157" t="str">
        <f t="shared" si="6"/>
        <v/>
      </c>
      <c r="V49" s="158" t="str">
        <f>IF(OR($D49="",GlobalParameters!$C$12=""),"",$AF49)</f>
        <v/>
      </c>
      <c r="W49" s="159"/>
      <c r="X49" s="283"/>
      <c r="Y49" s="283"/>
      <c r="Z49" s="283"/>
      <c r="AA49" s="283"/>
      <c r="AB49" s="283"/>
      <c r="AC49" s="283"/>
      <c r="AD49" s="283"/>
      <c r="AE49" s="283"/>
      <c r="AF49" s="160" t="str">
        <f>IF(OR($D49="",$AG49="",GlobalParameters!$C$12=""),"",IF($AJ49&lt;200,IF($E49="","",$AG49-VLOOKUP($AJ49,Sw_Req!$A$2:$K$19,9)),IF($AJ49&gt;=200,MIN(VLOOKUP($AJ49,Sw_Req!$A$2:$K$19,10),$AG49),"")))</f>
        <v/>
      </c>
      <c r="AG49" s="283"/>
      <c r="AH49" s="283"/>
      <c r="AI49" s="159"/>
      <c r="AJ49" s="134" t="e">
        <f>VLOOKUP($D49,Sw_Req!$M$2:$N$3,2)+IF(VLOOKUP($D49,Sw_Req!$M$2:$N$3,2)=100,VLOOKUP($E49,Sw_Req!$O$2:$P$6,2),10)+VLOOKUP(GlobalParameters!$C$12,Sw_Req!$Q$2:$R$4,2)</f>
        <v>#N/A</v>
      </c>
    </row>
    <row r="50" spans="1:36" x14ac:dyDescent="0.25">
      <c r="A50" s="133"/>
      <c r="B50" s="283"/>
      <c r="C50" s="283"/>
      <c r="D50" s="283"/>
      <c r="E50" s="284"/>
      <c r="F50" s="287"/>
      <c r="G50" s="166" t="str">
        <f t="shared" si="0"/>
        <v/>
      </c>
      <c r="H50" s="156" t="str">
        <f>IF(OR($D50="",$E50=""),"",VLOOKUP($AJ50,Sw_Req!$A$2:$I$19,5))</f>
        <v/>
      </c>
      <c r="I50" s="287"/>
      <c r="J50" s="166" t="str">
        <f t="shared" si="1"/>
        <v/>
      </c>
      <c r="K50" s="156" t="str">
        <f>IF(OR($D50="",$E50=""),"",VLOOKUP($AJ50,Sw_Req!$A$2:$I$19,6))</f>
        <v/>
      </c>
      <c r="L50" s="287"/>
      <c r="M50" s="166" t="str">
        <f t="shared" si="2"/>
        <v/>
      </c>
      <c r="N50" s="156" t="str">
        <f>IF(OR($D50="",$E50=""),"",VLOOKUP($AJ50,Sw_Req!$A$2:$K$19,11))</f>
        <v/>
      </c>
      <c r="O50" s="285"/>
      <c r="P50" s="155" t="str">
        <f t="shared" si="3"/>
        <v/>
      </c>
      <c r="Q50" s="156" t="str">
        <f>IF($D50="","",VLOOKUP($AJ50,Sw_Req!$A$2:$I$19,7))</f>
        <v/>
      </c>
      <c r="R50" s="285"/>
      <c r="S50" s="155" t="str">
        <f t="shared" si="4"/>
        <v/>
      </c>
      <c r="T50" s="156" t="str">
        <f>IF($D50="","",VLOOKUP($AJ50,Sw_Req!$A$2:$I$19,8))</f>
        <v/>
      </c>
      <c r="U50" s="157" t="str">
        <f t="shared" si="6"/>
        <v/>
      </c>
      <c r="V50" s="158" t="str">
        <f>IF(OR($D50="",GlobalParameters!$C$12=""),"",$AF50)</f>
        <v/>
      </c>
      <c r="W50" s="159"/>
      <c r="X50" s="283"/>
      <c r="Y50" s="283"/>
      <c r="Z50" s="283"/>
      <c r="AA50" s="283"/>
      <c r="AB50" s="283"/>
      <c r="AC50" s="283"/>
      <c r="AD50" s="283"/>
      <c r="AE50" s="283"/>
      <c r="AF50" s="160" t="str">
        <f>IF(OR($D50="",$AG50="",GlobalParameters!$C$12=""),"",IF($AJ50&lt;200,IF($E50="","",$AG50-VLOOKUP($AJ50,Sw_Req!$A$2:$K$19,9)),IF($AJ50&gt;=200,MIN(VLOOKUP($AJ50,Sw_Req!$A$2:$K$19,10),$AG50),"")))</f>
        <v/>
      </c>
      <c r="AG50" s="283"/>
      <c r="AH50" s="283"/>
      <c r="AI50" s="159"/>
      <c r="AJ50" s="134" t="e">
        <f>VLOOKUP($D50,Sw_Req!$M$2:$N$3,2)+IF(VLOOKUP($D50,Sw_Req!$M$2:$N$3,2)=100,VLOOKUP($E50,Sw_Req!$O$2:$P$6,2),10)+VLOOKUP(GlobalParameters!$C$12,Sw_Req!$Q$2:$R$4,2)</f>
        <v>#N/A</v>
      </c>
    </row>
    <row r="51" spans="1:36" x14ac:dyDescent="0.25">
      <c r="A51" s="133"/>
      <c r="B51" s="283"/>
      <c r="C51" s="283"/>
      <c r="D51" s="283"/>
      <c r="E51" s="284"/>
      <c r="F51" s="287"/>
      <c r="G51" s="166" t="str">
        <f t="shared" si="0"/>
        <v/>
      </c>
      <c r="H51" s="156" t="str">
        <f>IF(OR($D51="",$E51=""),"",VLOOKUP($AJ51,Sw_Req!$A$2:$I$19,5))</f>
        <v/>
      </c>
      <c r="I51" s="287"/>
      <c r="J51" s="166" t="str">
        <f t="shared" si="1"/>
        <v/>
      </c>
      <c r="K51" s="156" t="str">
        <f>IF(OR($D51="",$E51=""),"",VLOOKUP($AJ51,Sw_Req!$A$2:$I$19,6))</f>
        <v/>
      </c>
      <c r="L51" s="287"/>
      <c r="M51" s="166" t="str">
        <f t="shared" si="2"/>
        <v/>
      </c>
      <c r="N51" s="156" t="str">
        <f>IF(OR($D51="",$E51=""),"",VLOOKUP($AJ51,Sw_Req!$A$2:$K$19,11))</f>
        <v/>
      </c>
      <c r="O51" s="285"/>
      <c r="P51" s="155" t="str">
        <f t="shared" si="3"/>
        <v/>
      </c>
      <c r="Q51" s="156" t="str">
        <f>IF($D51="","",VLOOKUP($AJ51,Sw_Req!$A$2:$I$19,7))</f>
        <v/>
      </c>
      <c r="R51" s="285"/>
      <c r="S51" s="155" t="str">
        <f t="shared" si="4"/>
        <v/>
      </c>
      <c r="T51" s="156" t="str">
        <f>IF($D51="","",VLOOKUP($AJ51,Sw_Req!$A$2:$I$19,8))</f>
        <v/>
      </c>
      <c r="U51" s="157" t="str">
        <f t="shared" si="6"/>
        <v/>
      </c>
      <c r="V51" s="158" t="str">
        <f>IF(OR($D51="",GlobalParameters!$C$12=""),"",$AF51)</f>
        <v/>
      </c>
      <c r="W51" s="159"/>
      <c r="X51" s="283"/>
      <c r="Y51" s="283"/>
      <c r="Z51" s="283"/>
      <c r="AA51" s="283"/>
      <c r="AB51" s="283"/>
      <c r="AC51" s="283"/>
      <c r="AD51" s="283"/>
      <c r="AE51" s="283"/>
      <c r="AF51" s="160" t="str">
        <f>IF(OR($D51="",$AG51="",GlobalParameters!$C$12=""),"",IF($AJ51&lt;200,IF($E51="","",$AG51-VLOOKUP($AJ51,Sw_Req!$A$2:$K$19,9)),IF($AJ51&gt;=200,MIN(VLOOKUP($AJ51,Sw_Req!$A$2:$K$19,10),$AG51),"")))</f>
        <v/>
      </c>
      <c r="AG51" s="283"/>
      <c r="AH51" s="283"/>
      <c r="AI51" s="159"/>
      <c r="AJ51" s="134" t="e">
        <f>VLOOKUP($D51,Sw_Req!$M$2:$N$3,2)+IF(VLOOKUP($D51,Sw_Req!$M$2:$N$3,2)=100,VLOOKUP($E51,Sw_Req!$O$2:$P$6,2),10)+VLOOKUP(GlobalParameters!$C$12,Sw_Req!$Q$2:$R$4,2)</f>
        <v>#N/A</v>
      </c>
    </row>
    <row r="52" spans="1:36" x14ac:dyDescent="0.25">
      <c r="A52" s="133"/>
      <c r="B52" s="283"/>
      <c r="C52" s="283"/>
      <c r="D52" s="283"/>
      <c r="E52" s="284"/>
      <c r="F52" s="287"/>
      <c r="G52" s="166" t="str">
        <f t="shared" si="0"/>
        <v/>
      </c>
      <c r="H52" s="156" t="str">
        <f>IF(OR($D52="",$E52=""),"",VLOOKUP($AJ52,Sw_Req!$A$2:$I$19,5))</f>
        <v/>
      </c>
      <c r="I52" s="287"/>
      <c r="J52" s="166" t="str">
        <f t="shared" si="1"/>
        <v/>
      </c>
      <c r="K52" s="156" t="str">
        <f>IF(OR($D52="",$E52=""),"",VLOOKUP($AJ52,Sw_Req!$A$2:$I$19,6))</f>
        <v/>
      </c>
      <c r="L52" s="287"/>
      <c r="M52" s="166" t="str">
        <f t="shared" si="2"/>
        <v/>
      </c>
      <c r="N52" s="156" t="str">
        <f>IF(OR($D52="",$E52=""),"",VLOOKUP($AJ52,Sw_Req!$A$2:$K$19,11))</f>
        <v/>
      </c>
      <c r="O52" s="285"/>
      <c r="P52" s="155" t="str">
        <f t="shared" si="3"/>
        <v/>
      </c>
      <c r="Q52" s="156" t="str">
        <f>IF($D52="","",VLOOKUP($AJ52,Sw_Req!$A$2:$I$19,7))</f>
        <v/>
      </c>
      <c r="R52" s="285"/>
      <c r="S52" s="155" t="str">
        <f t="shared" si="4"/>
        <v/>
      </c>
      <c r="T52" s="156" t="str">
        <f>IF($D52="","",VLOOKUP($AJ52,Sw_Req!$A$2:$I$19,8))</f>
        <v/>
      </c>
      <c r="U52" s="157" t="str">
        <f t="shared" si="6"/>
        <v/>
      </c>
      <c r="V52" s="158" t="str">
        <f>IF(OR($D52="",GlobalParameters!$C$12=""),"",$AF52)</f>
        <v/>
      </c>
      <c r="W52" s="159"/>
      <c r="X52" s="283"/>
      <c r="Y52" s="283"/>
      <c r="Z52" s="283"/>
      <c r="AA52" s="283"/>
      <c r="AB52" s="283"/>
      <c r="AC52" s="283"/>
      <c r="AD52" s="283"/>
      <c r="AE52" s="283"/>
      <c r="AF52" s="160" t="str">
        <f>IF(OR($D52="",$AG52="",GlobalParameters!$C$12=""),"",IF($AJ52&lt;200,IF($E52="","",$AG52-VLOOKUP($AJ52,Sw_Req!$A$2:$K$19,9)),IF($AJ52&gt;=200,MIN(VLOOKUP($AJ52,Sw_Req!$A$2:$K$19,10),$AG52),"")))</f>
        <v/>
      </c>
      <c r="AG52" s="283"/>
      <c r="AH52" s="283"/>
      <c r="AI52" s="159"/>
      <c r="AJ52" s="134" t="e">
        <f>VLOOKUP($D52,Sw_Req!$M$2:$N$3,2)+IF(VLOOKUP($D52,Sw_Req!$M$2:$N$3,2)=100,VLOOKUP($E52,Sw_Req!$O$2:$P$6,2),10)+VLOOKUP(GlobalParameters!$C$12,Sw_Req!$Q$2:$R$4,2)</f>
        <v>#N/A</v>
      </c>
    </row>
    <row r="53" spans="1:36" x14ac:dyDescent="0.25">
      <c r="A53" s="133"/>
      <c r="B53" s="283"/>
      <c r="C53" s="283"/>
      <c r="D53" s="283"/>
      <c r="E53" s="284"/>
      <c r="F53" s="287"/>
      <c r="G53" s="166" t="str">
        <f t="shared" si="0"/>
        <v/>
      </c>
      <c r="H53" s="156" t="str">
        <f>IF(OR($D53="",$E53=""),"",VLOOKUP($AJ53,Sw_Req!$A$2:$I$19,5))</f>
        <v/>
      </c>
      <c r="I53" s="287"/>
      <c r="J53" s="166" t="str">
        <f t="shared" si="1"/>
        <v/>
      </c>
      <c r="K53" s="156" t="str">
        <f>IF(OR($D53="",$E53=""),"",VLOOKUP($AJ53,Sw_Req!$A$2:$I$19,6))</f>
        <v/>
      </c>
      <c r="L53" s="287"/>
      <c r="M53" s="166" t="str">
        <f t="shared" si="2"/>
        <v/>
      </c>
      <c r="N53" s="156" t="str">
        <f>IF(OR($D53="",$E53=""),"",VLOOKUP($AJ53,Sw_Req!$A$2:$K$19,11))</f>
        <v/>
      </c>
      <c r="O53" s="285"/>
      <c r="P53" s="155" t="str">
        <f t="shared" si="3"/>
        <v/>
      </c>
      <c r="Q53" s="156" t="str">
        <f>IF($D53="","",VLOOKUP($AJ53,Sw_Req!$A$2:$I$19,7))</f>
        <v/>
      </c>
      <c r="R53" s="285"/>
      <c r="S53" s="155" t="str">
        <f t="shared" si="4"/>
        <v/>
      </c>
      <c r="T53" s="156" t="str">
        <f>IF($D53="","",VLOOKUP($AJ53,Sw_Req!$A$2:$I$19,8))</f>
        <v/>
      </c>
      <c r="U53" s="157" t="str">
        <f t="shared" si="6"/>
        <v/>
      </c>
      <c r="V53" s="158" t="str">
        <f>IF(OR($D53="",GlobalParameters!$C$12=""),"",$AF53)</f>
        <v/>
      </c>
      <c r="W53" s="159"/>
      <c r="X53" s="283"/>
      <c r="Y53" s="283"/>
      <c r="Z53" s="283"/>
      <c r="AA53" s="283"/>
      <c r="AB53" s="283"/>
      <c r="AC53" s="283"/>
      <c r="AD53" s="283"/>
      <c r="AE53" s="283"/>
      <c r="AF53" s="160" t="str">
        <f>IF(OR($D53="",$AG53="",GlobalParameters!$C$12=""),"",IF($AJ53&lt;200,IF($E53="","",$AG53-VLOOKUP($AJ53,Sw_Req!$A$2:$K$19,9)),IF($AJ53&gt;=200,MIN(VLOOKUP($AJ53,Sw_Req!$A$2:$K$19,10),$AG53),"")))</f>
        <v/>
      </c>
      <c r="AG53" s="283"/>
      <c r="AH53" s="283"/>
      <c r="AI53" s="159"/>
      <c r="AJ53" s="134" t="e">
        <f>VLOOKUP($D53,Sw_Req!$M$2:$N$3,2)+IF(VLOOKUP($D53,Sw_Req!$M$2:$N$3,2)=100,VLOOKUP($E53,Sw_Req!$O$2:$P$6,2),10)+VLOOKUP(GlobalParameters!$C$12,Sw_Req!$Q$2:$R$4,2)</f>
        <v>#N/A</v>
      </c>
    </row>
    <row r="54" spans="1:36" x14ac:dyDescent="0.25">
      <c r="A54" s="133"/>
      <c r="B54" s="283"/>
      <c r="C54" s="283"/>
      <c r="D54" s="283"/>
      <c r="E54" s="284"/>
      <c r="F54" s="287"/>
      <c r="G54" s="166" t="str">
        <f t="shared" si="0"/>
        <v/>
      </c>
      <c r="H54" s="156" t="str">
        <f>IF(OR($D54="",$E54=""),"",VLOOKUP($AJ54,Sw_Req!$A$2:$I$19,5))</f>
        <v/>
      </c>
      <c r="I54" s="287"/>
      <c r="J54" s="166" t="str">
        <f t="shared" si="1"/>
        <v/>
      </c>
      <c r="K54" s="156" t="str">
        <f>IF(OR($D54="",$E54=""),"",VLOOKUP($AJ54,Sw_Req!$A$2:$I$19,6))</f>
        <v/>
      </c>
      <c r="L54" s="287"/>
      <c r="M54" s="166" t="str">
        <f t="shared" si="2"/>
        <v/>
      </c>
      <c r="N54" s="156" t="str">
        <f>IF(OR($D54="",$E54=""),"",VLOOKUP($AJ54,Sw_Req!$A$2:$K$19,11))</f>
        <v/>
      </c>
      <c r="O54" s="285"/>
      <c r="P54" s="155" t="str">
        <f t="shared" si="3"/>
        <v/>
      </c>
      <c r="Q54" s="156" t="str">
        <f>IF($D54="","",VLOOKUP($AJ54,Sw_Req!$A$2:$I$19,7))</f>
        <v/>
      </c>
      <c r="R54" s="285"/>
      <c r="S54" s="155" t="str">
        <f t="shared" si="4"/>
        <v/>
      </c>
      <c r="T54" s="156" t="str">
        <f>IF($D54="","",VLOOKUP($AJ54,Sw_Req!$A$2:$I$19,8))</f>
        <v/>
      </c>
      <c r="U54" s="157" t="str">
        <f t="shared" si="6"/>
        <v/>
      </c>
      <c r="V54" s="158" t="str">
        <f>IF(OR($D54="",GlobalParameters!$C$12=""),"",$AF54)</f>
        <v/>
      </c>
      <c r="W54" s="159"/>
      <c r="X54" s="283"/>
      <c r="Y54" s="283"/>
      <c r="Z54" s="283"/>
      <c r="AA54" s="283"/>
      <c r="AB54" s="283"/>
      <c r="AC54" s="283"/>
      <c r="AD54" s="283"/>
      <c r="AE54" s="283"/>
      <c r="AF54" s="160" t="str">
        <f>IF(OR($D54="",$AG54="",GlobalParameters!$C$12=""),"",IF($AJ54&lt;200,IF($E54="","",$AG54-VLOOKUP($AJ54,Sw_Req!$A$2:$K$19,9)),IF($AJ54&gt;=200,MIN(VLOOKUP($AJ54,Sw_Req!$A$2:$K$19,10),$AG54),"")))</f>
        <v/>
      </c>
      <c r="AG54" s="283"/>
      <c r="AH54" s="283"/>
      <c r="AI54" s="159"/>
      <c r="AJ54" s="134" t="e">
        <f>VLOOKUP($D54,Sw_Req!$M$2:$N$3,2)+IF(VLOOKUP($D54,Sw_Req!$M$2:$N$3,2)=100,VLOOKUP($E54,Sw_Req!$O$2:$P$6,2),10)+VLOOKUP(GlobalParameters!$C$12,Sw_Req!$Q$2:$R$4,2)</f>
        <v>#N/A</v>
      </c>
    </row>
    <row r="55" spans="1:36" x14ac:dyDescent="0.25">
      <c r="A55" s="133"/>
      <c r="B55" s="283"/>
      <c r="C55" s="283"/>
      <c r="D55" s="283"/>
      <c r="E55" s="284"/>
      <c r="F55" s="287"/>
      <c r="G55" s="166" t="str">
        <f t="shared" si="0"/>
        <v/>
      </c>
      <c r="H55" s="156" t="str">
        <f>IF(OR($D55="",$E55=""),"",VLOOKUP($AJ55,Sw_Req!$A$2:$I$19,5))</f>
        <v/>
      </c>
      <c r="I55" s="287"/>
      <c r="J55" s="166" t="str">
        <f t="shared" si="1"/>
        <v/>
      </c>
      <c r="K55" s="156" t="str">
        <f>IF(OR($D55="",$E55=""),"",VLOOKUP($AJ55,Sw_Req!$A$2:$I$19,6))</f>
        <v/>
      </c>
      <c r="L55" s="287"/>
      <c r="M55" s="166" t="str">
        <f t="shared" si="2"/>
        <v/>
      </c>
      <c r="N55" s="156" t="str">
        <f>IF(OR($D55="",$E55=""),"",VLOOKUP($AJ55,Sw_Req!$A$2:$K$19,11))</f>
        <v/>
      </c>
      <c r="O55" s="285"/>
      <c r="P55" s="155" t="str">
        <f t="shared" si="3"/>
        <v/>
      </c>
      <c r="Q55" s="156" t="str">
        <f>IF($D55="","",VLOOKUP($AJ55,Sw_Req!$A$2:$I$19,7))</f>
        <v/>
      </c>
      <c r="R55" s="285"/>
      <c r="S55" s="155" t="str">
        <f t="shared" si="4"/>
        <v/>
      </c>
      <c r="T55" s="156" t="str">
        <f>IF($D55="","",VLOOKUP($AJ55,Sw_Req!$A$2:$I$19,8))</f>
        <v/>
      </c>
      <c r="U55" s="157" t="str">
        <f t="shared" si="6"/>
        <v/>
      </c>
      <c r="V55" s="158" t="str">
        <f>IF(OR($D55="",GlobalParameters!$C$12=""),"",$AF55)</f>
        <v/>
      </c>
      <c r="W55" s="159"/>
      <c r="X55" s="283"/>
      <c r="Y55" s="283"/>
      <c r="Z55" s="283"/>
      <c r="AA55" s="283"/>
      <c r="AB55" s="283"/>
      <c r="AC55" s="283"/>
      <c r="AD55" s="283"/>
      <c r="AE55" s="283"/>
      <c r="AF55" s="160" t="str">
        <f>IF(OR($D55="",$AG55="",GlobalParameters!$C$12=""),"",IF($AJ55&lt;200,IF($E55="","",$AG55-VLOOKUP($AJ55,Sw_Req!$A$2:$K$19,9)),IF($AJ55&gt;=200,MIN(VLOOKUP($AJ55,Sw_Req!$A$2:$K$19,10),$AG55),"")))</f>
        <v/>
      </c>
      <c r="AG55" s="283"/>
      <c r="AH55" s="283"/>
      <c r="AI55" s="159"/>
      <c r="AJ55" s="134" t="e">
        <f>VLOOKUP($D55,Sw_Req!$M$2:$N$3,2)+IF(VLOOKUP($D55,Sw_Req!$M$2:$N$3,2)=100,VLOOKUP($E55,Sw_Req!$O$2:$P$6,2),10)+VLOOKUP(GlobalParameters!$C$12,Sw_Req!$Q$2:$R$4,2)</f>
        <v>#N/A</v>
      </c>
    </row>
    <row r="56" spans="1:36" x14ac:dyDescent="0.25">
      <c r="A56" s="133"/>
      <c r="B56" s="283"/>
      <c r="C56" s="283"/>
      <c r="D56" s="283"/>
      <c r="E56" s="284"/>
      <c r="F56" s="287"/>
      <c r="G56" s="166" t="str">
        <f t="shared" si="0"/>
        <v/>
      </c>
      <c r="H56" s="156" t="str">
        <f>IF(OR($D56="",$E56=""),"",VLOOKUP($AJ56,Sw_Req!$A$2:$I$19,5))</f>
        <v/>
      </c>
      <c r="I56" s="287"/>
      <c r="J56" s="166" t="str">
        <f t="shared" si="1"/>
        <v/>
      </c>
      <c r="K56" s="156" t="str">
        <f>IF(OR($D56="",$E56=""),"",VLOOKUP($AJ56,Sw_Req!$A$2:$I$19,6))</f>
        <v/>
      </c>
      <c r="L56" s="287"/>
      <c r="M56" s="166" t="str">
        <f t="shared" si="2"/>
        <v/>
      </c>
      <c r="N56" s="156" t="str">
        <f>IF(OR($D56="",$E56=""),"",VLOOKUP($AJ56,Sw_Req!$A$2:$K$19,11))</f>
        <v/>
      </c>
      <c r="O56" s="285"/>
      <c r="P56" s="155" t="str">
        <f t="shared" si="3"/>
        <v/>
      </c>
      <c r="Q56" s="156" t="str">
        <f>IF($D56="","",VLOOKUP($AJ56,Sw_Req!$A$2:$I$19,7))</f>
        <v/>
      </c>
      <c r="R56" s="285"/>
      <c r="S56" s="155" t="str">
        <f t="shared" si="4"/>
        <v/>
      </c>
      <c r="T56" s="156" t="str">
        <f>IF($D56="","",VLOOKUP($AJ56,Sw_Req!$A$2:$I$19,8))</f>
        <v/>
      </c>
      <c r="U56" s="157" t="str">
        <f t="shared" si="6"/>
        <v/>
      </c>
      <c r="V56" s="158" t="str">
        <f>IF(OR($D56="",GlobalParameters!$C$12=""),"",$AF56)</f>
        <v/>
      </c>
      <c r="W56" s="159"/>
      <c r="X56" s="283"/>
      <c r="Y56" s="283"/>
      <c r="Z56" s="283"/>
      <c r="AA56" s="283"/>
      <c r="AB56" s="283"/>
      <c r="AC56" s="283"/>
      <c r="AD56" s="283"/>
      <c r="AE56" s="283"/>
      <c r="AF56" s="160" t="str">
        <f>IF(OR($D56="",$AG56="",GlobalParameters!$C$12=""),"",IF($AJ56&lt;200,IF($E56="","",$AG56-VLOOKUP($AJ56,Sw_Req!$A$2:$K$19,9)),IF($AJ56&gt;=200,MIN(VLOOKUP($AJ56,Sw_Req!$A$2:$K$19,10),$AG56),"")))</f>
        <v/>
      </c>
      <c r="AG56" s="283"/>
      <c r="AH56" s="283"/>
      <c r="AI56" s="159"/>
      <c r="AJ56" s="134" t="e">
        <f>VLOOKUP($D56,Sw_Req!$M$2:$N$3,2)+IF(VLOOKUP($D56,Sw_Req!$M$2:$N$3,2)=100,VLOOKUP($E56,Sw_Req!$O$2:$P$6,2),10)+VLOOKUP(GlobalParameters!$C$12,Sw_Req!$Q$2:$R$4,2)</f>
        <v>#N/A</v>
      </c>
    </row>
    <row r="57" spans="1:36" x14ac:dyDescent="0.25">
      <c r="A57" s="133"/>
      <c r="B57" s="283"/>
      <c r="C57" s="283"/>
      <c r="D57" s="283"/>
      <c r="E57" s="284"/>
      <c r="F57" s="287"/>
      <c r="G57" s="166" t="str">
        <f t="shared" si="0"/>
        <v/>
      </c>
      <c r="H57" s="156" t="str">
        <f>IF(OR($D57="",$E57=""),"",VLOOKUP($AJ57,Sw_Req!$A$2:$I$19,5))</f>
        <v/>
      </c>
      <c r="I57" s="287"/>
      <c r="J57" s="166" t="str">
        <f t="shared" si="1"/>
        <v/>
      </c>
      <c r="K57" s="156" t="str">
        <f>IF(OR($D57="",$E57=""),"",VLOOKUP($AJ57,Sw_Req!$A$2:$I$19,6))</f>
        <v/>
      </c>
      <c r="L57" s="287"/>
      <c r="M57" s="166" t="str">
        <f t="shared" si="2"/>
        <v/>
      </c>
      <c r="N57" s="156" t="str">
        <f>IF(OR($D57="",$E57=""),"",VLOOKUP($AJ57,Sw_Req!$A$2:$K$19,11))</f>
        <v/>
      </c>
      <c r="O57" s="285"/>
      <c r="P57" s="155" t="str">
        <f t="shared" si="3"/>
        <v/>
      </c>
      <c r="Q57" s="156" t="str">
        <f>IF($D57="","",VLOOKUP($AJ57,Sw_Req!$A$2:$I$19,7))</f>
        <v/>
      </c>
      <c r="R57" s="285"/>
      <c r="S57" s="155" t="str">
        <f t="shared" si="4"/>
        <v/>
      </c>
      <c r="T57" s="156" t="str">
        <f>IF($D57="","",VLOOKUP($AJ57,Sw_Req!$A$2:$I$19,8))</f>
        <v/>
      </c>
      <c r="U57" s="157" t="str">
        <f t="shared" si="6"/>
        <v/>
      </c>
      <c r="V57" s="158" t="str">
        <f>IF(OR($D57="",GlobalParameters!$C$12=""),"",$AF57)</f>
        <v/>
      </c>
      <c r="W57" s="159"/>
      <c r="X57" s="283"/>
      <c r="Y57" s="283"/>
      <c r="Z57" s="283"/>
      <c r="AA57" s="283"/>
      <c r="AB57" s="283"/>
      <c r="AC57" s="283"/>
      <c r="AD57" s="283"/>
      <c r="AE57" s="283"/>
      <c r="AF57" s="160" t="str">
        <f>IF(OR($D57="",$AG57="",GlobalParameters!$C$12=""),"",IF($AJ57&lt;200,IF($E57="","",$AG57-VLOOKUP($AJ57,Sw_Req!$A$2:$K$19,9)),IF($AJ57&gt;=200,MIN(VLOOKUP($AJ57,Sw_Req!$A$2:$K$19,10),$AG57),"")))</f>
        <v/>
      </c>
      <c r="AG57" s="283"/>
      <c r="AH57" s="283"/>
      <c r="AI57" s="159"/>
      <c r="AJ57" s="134" t="e">
        <f>VLOOKUP($D57,Sw_Req!$M$2:$N$3,2)+IF(VLOOKUP($D57,Sw_Req!$M$2:$N$3,2)=100,VLOOKUP($E57,Sw_Req!$O$2:$P$6,2),10)+VLOOKUP(GlobalParameters!$C$12,Sw_Req!$Q$2:$R$4,2)</f>
        <v>#N/A</v>
      </c>
    </row>
    <row r="58" spans="1:36" x14ac:dyDescent="0.25">
      <c r="A58" s="133"/>
      <c r="B58" s="283"/>
      <c r="C58" s="283"/>
      <c r="D58" s="283"/>
      <c r="E58" s="284"/>
      <c r="F58" s="287"/>
      <c r="G58" s="166" t="str">
        <f t="shared" si="0"/>
        <v/>
      </c>
      <c r="H58" s="156" t="str">
        <f>IF(OR($D58="",$E58=""),"",VLOOKUP($AJ58,Sw_Req!$A$2:$I$19,5))</f>
        <v/>
      </c>
      <c r="I58" s="287"/>
      <c r="J58" s="166" t="str">
        <f t="shared" si="1"/>
        <v/>
      </c>
      <c r="K58" s="156" t="str">
        <f>IF(OR($D58="",$E58=""),"",VLOOKUP($AJ58,Sw_Req!$A$2:$I$19,6))</f>
        <v/>
      </c>
      <c r="L58" s="287"/>
      <c r="M58" s="166" t="str">
        <f t="shared" si="2"/>
        <v/>
      </c>
      <c r="N58" s="156" t="str">
        <f>IF(OR($D58="",$E58=""),"",VLOOKUP($AJ58,Sw_Req!$A$2:$K$19,11))</f>
        <v/>
      </c>
      <c r="O58" s="285"/>
      <c r="P58" s="155" t="str">
        <f t="shared" si="3"/>
        <v/>
      </c>
      <c r="Q58" s="156" t="str">
        <f>IF($D58="","",VLOOKUP($AJ58,Sw_Req!$A$2:$I$19,7))</f>
        <v/>
      </c>
      <c r="R58" s="285"/>
      <c r="S58" s="155" t="str">
        <f t="shared" si="4"/>
        <v/>
      </c>
      <c r="T58" s="156" t="str">
        <f>IF($D58="","",VLOOKUP($AJ58,Sw_Req!$A$2:$I$19,8))</f>
        <v/>
      </c>
      <c r="U58" s="157" t="str">
        <f t="shared" si="6"/>
        <v/>
      </c>
      <c r="V58" s="158" t="str">
        <f>IF(OR($D58="",GlobalParameters!$C$12=""),"",$AF58)</f>
        <v/>
      </c>
      <c r="W58" s="159"/>
      <c r="X58" s="283"/>
      <c r="Y58" s="283"/>
      <c r="Z58" s="283"/>
      <c r="AA58" s="283"/>
      <c r="AB58" s="283"/>
      <c r="AC58" s="283"/>
      <c r="AD58" s="283"/>
      <c r="AE58" s="283"/>
      <c r="AF58" s="160" t="str">
        <f>IF(OR($D58="",$AG58="",GlobalParameters!$C$12=""),"",IF($AJ58&lt;200,IF($E58="","",$AG58-VLOOKUP($AJ58,Sw_Req!$A$2:$K$19,9)),IF($AJ58&gt;=200,MIN(VLOOKUP($AJ58,Sw_Req!$A$2:$K$19,10),$AG58),"")))</f>
        <v/>
      </c>
      <c r="AG58" s="283"/>
      <c r="AH58" s="283"/>
      <c r="AI58" s="159"/>
      <c r="AJ58" s="134" t="e">
        <f>VLOOKUP($D58,Sw_Req!$M$2:$N$3,2)+IF(VLOOKUP($D58,Sw_Req!$M$2:$N$3,2)=100,VLOOKUP($E58,Sw_Req!$O$2:$P$6,2),10)+VLOOKUP(GlobalParameters!$C$12,Sw_Req!$Q$2:$R$4,2)</f>
        <v>#N/A</v>
      </c>
    </row>
    <row r="59" spans="1:36" x14ac:dyDescent="0.25">
      <c r="A59" s="133"/>
      <c r="B59" s="283"/>
      <c r="C59" s="283"/>
      <c r="D59" s="283"/>
      <c r="E59" s="284"/>
      <c r="F59" s="287"/>
      <c r="G59" s="166" t="str">
        <f t="shared" si="0"/>
        <v/>
      </c>
      <c r="H59" s="156" t="str">
        <f>IF(OR($D59="",$E59=""),"",VLOOKUP($AJ59,Sw_Req!$A$2:$I$19,5))</f>
        <v/>
      </c>
      <c r="I59" s="287"/>
      <c r="J59" s="166" t="str">
        <f t="shared" si="1"/>
        <v/>
      </c>
      <c r="K59" s="156" t="str">
        <f>IF(OR($D59="",$E59=""),"",VLOOKUP($AJ59,Sw_Req!$A$2:$I$19,6))</f>
        <v/>
      </c>
      <c r="L59" s="287"/>
      <c r="M59" s="166" t="str">
        <f t="shared" si="2"/>
        <v/>
      </c>
      <c r="N59" s="156" t="str">
        <f>IF(OR($D59="",$E59=""),"",VLOOKUP($AJ59,Sw_Req!$A$2:$K$19,11))</f>
        <v/>
      </c>
      <c r="O59" s="285"/>
      <c r="P59" s="155" t="str">
        <f t="shared" si="3"/>
        <v/>
      </c>
      <c r="Q59" s="156" t="str">
        <f>IF($D59="","",VLOOKUP($AJ59,Sw_Req!$A$2:$I$19,7))</f>
        <v/>
      </c>
      <c r="R59" s="285"/>
      <c r="S59" s="155" t="str">
        <f t="shared" si="4"/>
        <v/>
      </c>
      <c r="T59" s="156" t="str">
        <f>IF($D59="","",VLOOKUP($AJ59,Sw_Req!$A$2:$I$19,8))</f>
        <v/>
      </c>
      <c r="U59" s="157" t="str">
        <f t="shared" si="6"/>
        <v/>
      </c>
      <c r="V59" s="158" t="str">
        <f>IF(OR($D59="",GlobalParameters!$C$12=""),"",$AF59)</f>
        <v/>
      </c>
      <c r="W59" s="159"/>
      <c r="X59" s="283"/>
      <c r="Y59" s="283"/>
      <c r="Z59" s="283"/>
      <c r="AA59" s="283"/>
      <c r="AB59" s="283"/>
      <c r="AC59" s="283"/>
      <c r="AD59" s="283"/>
      <c r="AE59" s="283"/>
      <c r="AF59" s="160" t="str">
        <f>IF(OR($D59="",$AG59="",GlobalParameters!$C$12=""),"",IF($AJ59&lt;200,IF($E59="","",$AG59-VLOOKUP($AJ59,Sw_Req!$A$2:$K$19,9)),IF($AJ59&gt;=200,MIN(VLOOKUP($AJ59,Sw_Req!$A$2:$K$19,10),$AG59),"")))</f>
        <v/>
      </c>
      <c r="AG59" s="283"/>
      <c r="AH59" s="283"/>
      <c r="AI59" s="159"/>
      <c r="AJ59" s="134" t="e">
        <f>VLOOKUP($D59,Sw_Req!$M$2:$N$3,2)+IF(VLOOKUP($D59,Sw_Req!$M$2:$N$3,2)=100,VLOOKUP($E59,Sw_Req!$O$2:$P$6,2),10)+VLOOKUP(GlobalParameters!$C$12,Sw_Req!$Q$2:$R$4,2)</f>
        <v>#N/A</v>
      </c>
    </row>
    <row r="60" spans="1:36" x14ac:dyDescent="0.25">
      <c r="A60" s="133"/>
      <c r="B60" s="283"/>
      <c r="C60" s="283"/>
      <c r="D60" s="283"/>
      <c r="E60" s="284"/>
      <c r="F60" s="287"/>
      <c r="G60" s="166" t="str">
        <f t="shared" si="0"/>
        <v/>
      </c>
      <c r="H60" s="156" t="str">
        <f>IF(OR($D60="",$E60=""),"",VLOOKUP($AJ60,Sw_Req!$A$2:$I$19,5))</f>
        <v/>
      </c>
      <c r="I60" s="287"/>
      <c r="J60" s="166" t="str">
        <f t="shared" si="1"/>
        <v/>
      </c>
      <c r="K60" s="156" t="str">
        <f>IF(OR($D60="",$E60=""),"",VLOOKUP($AJ60,Sw_Req!$A$2:$I$19,6))</f>
        <v/>
      </c>
      <c r="L60" s="287"/>
      <c r="M60" s="166" t="str">
        <f t="shared" si="2"/>
        <v/>
      </c>
      <c r="N60" s="156" t="str">
        <f>IF(OR($D60="",$E60=""),"",VLOOKUP($AJ60,Sw_Req!$A$2:$K$19,11))</f>
        <v/>
      </c>
      <c r="O60" s="285"/>
      <c r="P60" s="155" t="str">
        <f t="shared" si="3"/>
        <v/>
      </c>
      <c r="Q60" s="156" t="str">
        <f>IF($D60="","",VLOOKUP($AJ60,Sw_Req!$A$2:$I$19,7))</f>
        <v/>
      </c>
      <c r="R60" s="285"/>
      <c r="S60" s="155" t="str">
        <f t="shared" si="4"/>
        <v/>
      </c>
      <c r="T60" s="156" t="str">
        <f>IF($D60="","",VLOOKUP($AJ60,Sw_Req!$A$2:$I$19,8))</f>
        <v/>
      </c>
      <c r="U60" s="157" t="str">
        <f t="shared" si="6"/>
        <v/>
      </c>
      <c r="V60" s="158" t="str">
        <f>IF(OR($D60="",GlobalParameters!$C$12=""),"",$AF60)</f>
        <v/>
      </c>
      <c r="W60" s="159"/>
      <c r="X60" s="283"/>
      <c r="Y60" s="283"/>
      <c r="Z60" s="283"/>
      <c r="AA60" s="283"/>
      <c r="AB60" s="283"/>
      <c r="AC60" s="283"/>
      <c r="AD60" s="283"/>
      <c r="AE60" s="283"/>
      <c r="AF60" s="160" t="str">
        <f>IF(OR($D60="",$AG60="",GlobalParameters!$C$12=""),"",IF($AJ60&lt;200,IF($E60="","",$AG60-VLOOKUP($AJ60,Sw_Req!$A$2:$K$19,9)),IF($AJ60&gt;=200,MIN(VLOOKUP($AJ60,Sw_Req!$A$2:$K$19,10),$AG60),"")))</f>
        <v/>
      </c>
      <c r="AG60" s="283"/>
      <c r="AH60" s="283"/>
      <c r="AI60" s="159"/>
      <c r="AJ60" s="134" t="e">
        <f>VLOOKUP($D60,Sw_Req!$M$2:$N$3,2)+IF(VLOOKUP($D60,Sw_Req!$M$2:$N$3,2)=100,VLOOKUP($E60,Sw_Req!$O$2:$P$6,2),10)+VLOOKUP(GlobalParameters!$C$12,Sw_Req!$Q$2:$R$4,2)</f>
        <v>#N/A</v>
      </c>
    </row>
    <row r="61" spans="1:36" x14ac:dyDescent="0.25">
      <c r="A61" s="133"/>
      <c r="B61" s="283"/>
      <c r="C61" s="283"/>
      <c r="D61" s="283"/>
      <c r="E61" s="284"/>
      <c r="F61" s="287"/>
      <c r="G61" s="166" t="str">
        <f t="shared" si="0"/>
        <v/>
      </c>
      <c r="H61" s="156" t="str">
        <f>IF(OR($D61="",$E61=""),"",VLOOKUP($AJ61,Sw_Req!$A$2:$I$19,5))</f>
        <v/>
      </c>
      <c r="I61" s="287"/>
      <c r="J61" s="166" t="str">
        <f t="shared" si="1"/>
        <v/>
      </c>
      <c r="K61" s="156" t="str">
        <f>IF(OR($D61="",$E61=""),"",VLOOKUP($AJ61,Sw_Req!$A$2:$I$19,6))</f>
        <v/>
      </c>
      <c r="L61" s="287"/>
      <c r="M61" s="166" t="str">
        <f t="shared" si="2"/>
        <v/>
      </c>
      <c r="N61" s="156" t="str">
        <f>IF(OR($D61="",$E61=""),"",VLOOKUP($AJ61,Sw_Req!$A$2:$K$19,11))</f>
        <v/>
      </c>
      <c r="O61" s="285"/>
      <c r="P61" s="155" t="str">
        <f t="shared" si="3"/>
        <v/>
      </c>
      <c r="Q61" s="156" t="str">
        <f>IF($D61="","",VLOOKUP($AJ61,Sw_Req!$A$2:$I$19,7))</f>
        <v/>
      </c>
      <c r="R61" s="285"/>
      <c r="S61" s="155" t="str">
        <f t="shared" si="4"/>
        <v/>
      </c>
      <c r="T61" s="156" t="str">
        <f>IF($D61="","",VLOOKUP($AJ61,Sw_Req!$A$2:$I$19,8))</f>
        <v/>
      </c>
      <c r="U61" s="157" t="str">
        <f t="shared" si="6"/>
        <v/>
      </c>
      <c r="V61" s="158" t="str">
        <f>IF(OR($D61="",GlobalParameters!$C$12=""),"",$AF61)</f>
        <v/>
      </c>
      <c r="W61" s="159"/>
      <c r="X61" s="283"/>
      <c r="Y61" s="283"/>
      <c r="Z61" s="283"/>
      <c r="AA61" s="283"/>
      <c r="AB61" s="283"/>
      <c r="AC61" s="283"/>
      <c r="AD61" s="283"/>
      <c r="AE61" s="283"/>
      <c r="AF61" s="160" t="str">
        <f>IF(OR($D61="",$AG61="",GlobalParameters!$C$12=""),"",IF($AJ61&lt;200,IF($E61="","",$AG61-VLOOKUP($AJ61,Sw_Req!$A$2:$K$19,9)),IF($AJ61&gt;=200,MIN(VLOOKUP($AJ61,Sw_Req!$A$2:$K$19,10),$AG61),"")))</f>
        <v/>
      </c>
      <c r="AG61" s="283"/>
      <c r="AH61" s="283"/>
      <c r="AI61" s="159"/>
      <c r="AJ61" s="134" t="e">
        <f>VLOOKUP($D61,Sw_Req!$M$2:$N$3,2)+IF(VLOOKUP($D61,Sw_Req!$M$2:$N$3,2)=100,VLOOKUP($E61,Sw_Req!$O$2:$P$6,2),10)+VLOOKUP(GlobalParameters!$C$12,Sw_Req!$Q$2:$R$4,2)</f>
        <v>#N/A</v>
      </c>
    </row>
    <row r="62" spans="1:36" x14ac:dyDescent="0.25">
      <c r="A62" s="133"/>
      <c r="B62" s="283"/>
      <c r="C62" s="283"/>
      <c r="D62" s="283"/>
      <c r="E62" s="284"/>
      <c r="F62" s="287"/>
      <c r="G62" s="166" t="str">
        <f t="shared" si="0"/>
        <v/>
      </c>
      <c r="H62" s="156" t="str">
        <f>IF(OR($D62="",$E62=""),"",VLOOKUP($AJ62,Sw_Req!$A$2:$I$19,5))</f>
        <v/>
      </c>
      <c r="I62" s="287"/>
      <c r="J62" s="166" t="str">
        <f t="shared" si="1"/>
        <v/>
      </c>
      <c r="K62" s="156" t="str">
        <f>IF(OR($D62="",$E62=""),"",VLOOKUP($AJ62,Sw_Req!$A$2:$I$19,6))</f>
        <v/>
      </c>
      <c r="L62" s="287"/>
      <c r="M62" s="166" t="str">
        <f t="shared" si="2"/>
        <v/>
      </c>
      <c r="N62" s="156" t="str">
        <f>IF(OR($D62="",$E62=""),"",VLOOKUP($AJ62,Sw_Req!$A$2:$K$19,11))</f>
        <v/>
      </c>
      <c r="O62" s="285"/>
      <c r="P62" s="155" t="str">
        <f t="shared" si="3"/>
        <v/>
      </c>
      <c r="Q62" s="156" t="str">
        <f>IF($D62="","",VLOOKUP($AJ62,Sw_Req!$A$2:$I$19,7))</f>
        <v/>
      </c>
      <c r="R62" s="285"/>
      <c r="S62" s="155" t="str">
        <f t="shared" si="4"/>
        <v/>
      </c>
      <c r="T62" s="156" t="str">
        <f>IF($D62="","",VLOOKUP($AJ62,Sw_Req!$A$2:$I$19,8))</f>
        <v/>
      </c>
      <c r="U62" s="157" t="str">
        <f t="shared" si="6"/>
        <v/>
      </c>
      <c r="V62" s="158" t="str">
        <f>IF(OR($D62="",GlobalParameters!$C$12=""),"",$AF62)</f>
        <v/>
      </c>
      <c r="W62" s="159"/>
      <c r="X62" s="283"/>
      <c r="Y62" s="283"/>
      <c r="Z62" s="283"/>
      <c r="AA62" s="283"/>
      <c r="AB62" s="283"/>
      <c r="AC62" s="283"/>
      <c r="AD62" s="283"/>
      <c r="AE62" s="283"/>
      <c r="AF62" s="160" t="str">
        <f>IF(OR($D62="",$AG62="",GlobalParameters!$C$12=""),"",IF($AJ62&lt;200,IF($E62="","",$AG62-VLOOKUP($AJ62,Sw_Req!$A$2:$K$19,9)),IF($AJ62&gt;=200,MIN(VLOOKUP($AJ62,Sw_Req!$A$2:$K$19,10),$AG62),"")))</f>
        <v/>
      </c>
      <c r="AG62" s="283"/>
      <c r="AH62" s="283"/>
      <c r="AI62" s="159"/>
      <c r="AJ62" s="134" t="e">
        <f>VLOOKUP($D62,Sw_Req!$M$2:$N$3,2)+IF(VLOOKUP($D62,Sw_Req!$M$2:$N$3,2)=100,VLOOKUP($E62,Sw_Req!$O$2:$P$6,2),10)+VLOOKUP(GlobalParameters!$C$12,Sw_Req!$Q$2:$R$4,2)</f>
        <v>#N/A</v>
      </c>
    </row>
    <row r="63" spans="1:36" x14ac:dyDescent="0.25">
      <c r="A63" s="133"/>
      <c r="B63" s="283"/>
      <c r="C63" s="283"/>
      <c r="D63" s="283"/>
      <c r="E63" s="284"/>
      <c r="F63" s="287"/>
      <c r="G63" s="166" t="str">
        <f t="shared" si="0"/>
        <v/>
      </c>
      <c r="H63" s="156" t="str">
        <f>IF(OR($D63="",$E63=""),"",VLOOKUP($AJ63,Sw_Req!$A$2:$I$19,5))</f>
        <v/>
      </c>
      <c r="I63" s="287"/>
      <c r="J63" s="166" t="str">
        <f t="shared" si="1"/>
        <v/>
      </c>
      <c r="K63" s="156" t="str">
        <f>IF(OR($D63="",$E63=""),"",VLOOKUP($AJ63,Sw_Req!$A$2:$I$19,6))</f>
        <v/>
      </c>
      <c r="L63" s="287"/>
      <c r="M63" s="166" t="str">
        <f t="shared" si="2"/>
        <v/>
      </c>
      <c r="N63" s="156" t="str">
        <f>IF(OR($D63="",$E63=""),"",VLOOKUP($AJ63,Sw_Req!$A$2:$K$19,11))</f>
        <v/>
      </c>
      <c r="O63" s="285"/>
      <c r="P63" s="155" t="str">
        <f t="shared" si="3"/>
        <v/>
      </c>
      <c r="Q63" s="156" t="str">
        <f>IF($D63="","",VLOOKUP($AJ63,Sw_Req!$A$2:$I$19,7))</f>
        <v/>
      </c>
      <c r="R63" s="285"/>
      <c r="S63" s="155" t="str">
        <f t="shared" si="4"/>
        <v/>
      </c>
      <c r="T63" s="156" t="str">
        <f>IF($D63="","",VLOOKUP($AJ63,Sw_Req!$A$2:$I$19,8))</f>
        <v/>
      </c>
      <c r="U63" s="157" t="str">
        <f t="shared" si="6"/>
        <v/>
      </c>
      <c r="V63" s="158" t="str">
        <f>IF(OR($D63="",GlobalParameters!$C$12=""),"",$AF63)</f>
        <v/>
      </c>
      <c r="W63" s="159"/>
      <c r="X63" s="283"/>
      <c r="Y63" s="283"/>
      <c r="Z63" s="283"/>
      <c r="AA63" s="283"/>
      <c r="AB63" s="283"/>
      <c r="AC63" s="283"/>
      <c r="AD63" s="283"/>
      <c r="AE63" s="283"/>
      <c r="AF63" s="160" t="str">
        <f>IF(OR($D63="",$AG63="",GlobalParameters!$C$12=""),"",IF($AJ63&lt;200,IF($E63="","",$AG63-VLOOKUP($AJ63,Sw_Req!$A$2:$K$19,9)),IF($AJ63&gt;=200,MIN(VLOOKUP($AJ63,Sw_Req!$A$2:$K$19,10),$AG63),"")))</f>
        <v/>
      </c>
      <c r="AG63" s="283"/>
      <c r="AH63" s="283"/>
      <c r="AI63" s="159"/>
      <c r="AJ63" s="134" t="e">
        <f>VLOOKUP($D63,Sw_Req!$M$2:$N$3,2)+IF(VLOOKUP($D63,Sw_Req!$M$2:$N$3,2)=100,VLOOKUP($E63,Sw_Req!$O$2:$P$6,2),10)+VLOOKUP(GlobalParameters!$C$12,Sw_Req!$Q$2:$R$4,2)</f>
        <v>#N/A</v>
      </c>
    </row>
    <row r="64" spans="1:36" x14ac:dyDescent="0.25">
      <c r="A64" s="133"/>
      <c r="B64" s="283"/>
      <c r="C64" s="283"/>
      <c r="D64" s="283"/>
      <c r="E64" s="284"/>
      <c r="F64" s="287"/>
      <c r="G64" s="166" t="str">
        <f t="shared" si="0"/>
        <v/>
      </c>
      <c r="H64" s="156" t="str">
        <f>IF(OR($D64="",$E64=""),"",VLOOKUP($AJ64,Sw_Req!$A$2:$I$19,5))</f>
        <v/>
      </c>
      <c r="I64" s="287"/>
      <c r="J64" s="166" t="str">
        <f t="shared" si="1"/>
        <v/>
      </c>
      <c r="K64" s="156" t="str">
        <f>IF(OR($D64="",$E64=""),"",VLOOKUP($AJ64,Sw_Req!$A$2:$I$19,6))</f>
        <v/>
      </c>
      <c r="L64" s="287"/>
      <c r="M64" s="166" t="str">
        <f t="shared" si="2"/>
        <v/>
      </c>
      <c r="N64" s="156" t="str">
        <f>IF(OR($D64="",$E64=""),"",VLOOKUP($AJ64,Sw_Req!$A$2:$K$19,11))</f>
        <v/>
      </c>
      <c r="O64" s="285"/>
      <c r="P64" s="155" t="str">
        <f t="shared" si="3"/>
        <v/>
      </c>
      <c r="Q64" s="156" t="str">
        <f>IF($D64="","",VLOOKUP($AJ64,Sw_Req!$A$2:$I$19,7))</f>
        <v/>
      </c>
      <c r="R64" s="285"/>
      <c r="S64" s="155" t="str">
        <f t="shared" si="4"/>
        <v/>
      </c>
      <c r="T64" s="156" t="str">
        <f>IF($D64="","",VLOOKUP($AJ64,Sw_Req!$A$2:$I$19,8))</f>
        <v/>
      </c>
      <c r="U64" s="157" t="str">
        <f t="shared" si="6"/>
        <v/>
      </c>
      <c r="V64" s="158" t="str">
        <f>IF(OR($D64="",GlobalParameters!$C$12=""),"",$AF64)</f>
        <v/>
      </c>
      <c r="W64" s="159"/>
      <c r="X64" s="283"/>
      <c r="Y64" s="283"/>
      <c r="Z64" s="283"/>
      <c r="AA64" s="283"/>
      <c r="AB64" s="283"/>
      <c r="AC64" s="283"/>
      <c r="AD64" s="283"/>
      <c r="AE64" s="283"/>
      <c r="AF64" s="160" t="str">
        <f>IF(OR($D64="",$AG64="",GlobalParameters!$C$12=""),"",IF($AJ64&lt;200,IF($E64="","",$AG64-VLOOKUP($AJ64,Sw_Req!$A$2:$K$19,9)),IF($AJ64&gt;=200,MIN(VLOOKUP($AJ64,Sw_Req!$A$2:$K$19,10),$AG64),"")))</f>
        <v/>
      </c>
      <c r="AG64" s="283"/>
      <c r="AH64" s="283"/>
      <c r="AI64" s="159"/>
      <c r="AJ64" s="134" t="e">
        <f>VLOOKUP($D64,Sw_Req!$M$2:$N$3,2)+IF(VLOOKUP($D64,Sw_Req!$M$2:$N$3,2)=100,VLOOKUP($E64,Sw_Req!$O$2:$P$6,2),10)+VLOOKUP(GlobalParameters!$C$12,Sw_Req!$Q$2:$R$4,2)</f>
        <v>#N/A</v>
      </c>
    </row>
    <row r="65" spans="1:40" s="151" customFormat="1" x14ac:dyDescent="0.25">
      <c r="A65" s="133"/>
      <c r="B65" s="283"/>
      <c r="C65" s="283"/>
      <c r="D65" s="283"/>
      <c r="E65" s="284"/>
      <c r="F65" s="287"/>
      <c r="G65" s="166" t="str">
        <f t="shared" si="0"/>
        <v/>
      </c>
      <c r="H65" s="156" t="str">
        <f>IF(OR($D65="",$E65=""),"",VLOOKUP($AJ65,Sw_Req!$A$2:$I$19,5))</f>
        <v/>
      </c>
      <c r="I65" s="287"/>
      <c r="J65" s="166" t="str">
        <f t="shared" si="1"/>
        <v/>
      </c>
      <c r="K65" s="156" t="str">
        <f>IF(OR($D65="",$E65=""),"",VLOOKUP($AJ65,Sw_Req!$A$2:$I$19,6))</f>
        <v/>
      </c>
      <c r="L65" s="287"/>
      <c r="M65" s="166" t="str">
        <f t="shared" si="2"/>
        <v/>
      </c>
      <c r="N65" s="156" t="str">
        <f>IF(OR($D65="",$E65=""),"",VLOOKUP($AJ65,Sw_Req!$A$2:$K$19,11))</f>
        <v/>
      </c>
      <c r="O65" s="285"/>
      <c r="P65" s="155" t="str">
        <f t="shared" si="3"/>
        <v/>
      </c>
      <c r="Q65" s="156" t="str">
        <f>IF($D65="","",VLOOKUP($AJ65,Sw_Req!$A$2:$I$19,7))</f>
        <v/>
      </c>
      <c r="R65" s="285"/>
      <c r="S65" s="155" t="str">
        <f t="shared" si="4"/>
        <v/>
      </c>
      <c r="T65" s="156" t="str">
        <f>IF($D65="","",VLOOKUP($AJ65,Sw_Req!$A$2:$I$19,8))</f>
        <v/>
      </c>
      <c r="U65" s="157" t="str">
        <f t="shared" si="6"/>
        <v/>
      </c>
      <c r="V65" s="158" t="str">
        <f>IF(OR($D65="",GlobalParameters!$C$12=""),"",$AF65)</f>
        <v/>
      </c>
      <c r="W65" s="159"/>
      <c r="X65" s="283"/>
      <c r="Y65" s="283"/>
      <c r="Z65" s="283"/>
      <c r="AA65" s="283"/>
      <c r="AB65" s="283"/>
      <c r="AC65" s="283"/>
      <c r="AD65" s="283"/>
      <c r="AE65" s="283"/>
      <c r="AF65" s="160" t="str">
        <f>IF(OR($D65="",$AG65="",GlobalParameters!$C$12=""),"",IF($AJ65&lt;200,IF($E65="","",$AG65-VLOOKUP($AJ65,Sw_Req!$A$2:$K$19,9)),IF($AJ65&gt;=200,MIN(VLOOKUP($AJ65,Sw_Req!$A$2:$K$19,10),$AG65),"")))</f>
        <v/>
      </c>
      <c r="AG65" s="283"/>
      <c r="AH65" s="283"/>
      <c r="AI65" s="159"/>
      <c r="AJ65" s="134" t="e">
        <f>VLOOKUP($D65,Sw_Req!$M$2:$N$3,2)+IF(VLOOKUP($D65,Sw_Req!$M$2:$N$3,2)=100,VLOOKUP($E65,Sw_Req!$O$2:$P$6,2),10)+VLOOKUP(GlobalParameters!$C$12,Sw_Req!$Q$2:$R$4,2)</f>
        <v>#N/A</v>
      </c>
      <c r="AM65" s="180"/>
      <c r="AN65" s="180"/>
    </row>
    <row r="66" spans="1:40" s="151" customFormat="1" x14ac:dyDescent="0.25">
      <c r="A66" s="133"/>
      <c r="B66" s="283"/>
      <c r="C66" s="283"/>
      <c r="D66" s="283"/>
      <c r="E66" s="284"/>
      <c r="F66" s="287"/>
      <c r="G66" s="166" t="str">
        <f t="shared" si="0"/>
        <v/>
      </c>
      <c r="H66" s="156" t="str">
        <f>IF(OR($D66="",$E66=""),"",VLOOKUP($AJ66,Sw_Req!$A$2:$I$19,5))</f>
        <v/>
      </c>
      <c r="I66" s="287"/>
      <c r="J66" s="166" t="str">
        <f t="shared" si="1"/>
        <v/>
      </c>
      <c r="K66" s="156" t="str">
        <f>IF(OR($D66="",$E66=""),"",VLOOKUP($AJ66,Sw_Req!$A$2:$I$19,6))</f>
        <v/>
      </c>
      <c r="L66" s="287"/>
      <c r="M66" s="166" t="str">
        <f t="shared" si="2"/>
        <v/>
      </c>
      <c r="N66" s="156" t="str">
        <f>IF(OR($D66="",$E66=""),"",VLOOKUP($AJ66,Sw_Req!$A$2:$K$19,11))</f>
        <v/>
      </c>
      <c r="O66" s="285"/>
      <c r="P66" s="155" t="str">
        <f t="shared" si="3"/>
        <v/>
      </c>
      <c r="Q66" s="156" t="str">
        <f>IF($D66="","",VLOOKUP($AJ66,Sw_Req!$A$2:$I$19,7))</f>
        <v/>
      </c>
      <c r="R66" s="285"/>
      <c r="S66" s="155" t="str">
        <f t="shared" si="4"/>
        <v/>
      </c>
      <c r="T66" s="156" t="str">
        <f>IF($D66="","",VLOOKUP($AJ66,Sw_Req!$A$2:$I$19,8))</f>
        <v/>
      </c>
      <c r="U66" s="157" t="str">
        <f t="shared" si="6"/>
        <v/>
      </c>
      <c r="V66" s="158" t="str">
        <f>IF(OR($D66="",GlobalParameters!$C$12=""),"",$AF66)</f>
        <v/>
      </c>
      <c r="W66" s="159"/>
      <c r="X66" s="283"/>
      <c r="Y66" s="283"/>
      <c r="Z66" s="283"/>
      <c r="AA66" s="283"/>
      <c r="AB66" s="283"/>
      <c r="AC66" s="283"/>
      <c r="AD66" s="283"/>
      <c r="AE66" s="283"/>
      <c r="AF66" s="160" t="str">
        <f>IF(OR($D66="",$AG66="",GlobalParameters!$C$12=""),"",IF($AJ66&lt;200,IF($E66="","",$AG66-VLOOKUP($AJ66,Sw_Req!$A$2:$K$19,9)),IF($AJ66&gt;=200,MIN(VLOOKUP($AJ66,Sw_Req!$A$2:$K$19,10),$AG66),"")))</f>
        <v/>
      </c>
      <c r="AG66" s="283"/>
      <c r="AH66" s="283"/>
      <c r="AI66" s="159"/>
      <c r="AJ66" s="134" t="e">
        <f>VLOOKUP($D66,Sw_Req!$M$2:$N$3,2)+IF(VLOOKUP($D66,Sw_Req!$M$2:$N$3,2)=100,VLOOKUP($E66,Sw_Req!$O$2:$P$6,2),10)+VLOOKUP(GlobalParameters!$C$12,Sw_Req!$Q$2:$R$4,2)</f>
        <v>#N/A</v>
      </c>
      <c r="AM66" s="180"/>
      <c r="AN66" s="180"/>
    </row>
    <row r="67" spans="1:40" x14ac:dyDescent="0.25">
      <c r="A67" s="133"/>
      <c r="B67" s="283"/>
      <c r="C67" s="283"/>
      <c r="D67" s="283"/>
      <c r="E67" s="284"/>
      <c r="F67" s="287"/>
      <c r="G67" s="166" t="str">
        <f t="shared" si="0"/>
        <v/>
      </c>
      <c r="H67" s="156" t="str">
        <f>IF(OR($D67="",$E67=""),"",VLOOKUP($AJ67,Sw_Req!$A$2:$I$19,5))</f>
        <v/>
      </c>
      <c r="I67" s="287"/>
      <c r="J67" s="166" t="str">
        <f t="shared" si="1"/>
        <v/>
      </c>
      <c r="K67" s="156" t="str">
        <f>IF(OR($D67="",$E67=""),"",VLOOKUP($AJ67,Sw_Req!$A$2:$I$19,6))</f>
        <v/>
      </c>
      <c r="L67" s="287"/>
      <c r="M67" s="166" t="str">
        <f t="shared" si="2"/>
        <v/>
      </c>
      <c r="N67" s="156" t="str">
        <f>IF(OR($D67="",$E67=""),"",VLOOKUP($AJ67,Sw_Req!$A$2:$K$19,11))</f>
        <v/>
      </c>
      <c r="O67" s="285"/>
      <c r="P67" s="155" t="str">
        <f t="shared" si="3"/>
        <v/>
      </c>
      <c r="Q67" s="156" t="str">
        <f>IF($D67="","",VLOOKUP($AJ67,Sw_Req!$A$2:$I$19,7))</f>
        <v/>
      </c>
      <c r="R67" s="285"/>
      <c r="S67" s="155" t="str">
        <f t="shared" si="4"/>
        <v/>
      </c>
      <c r="T67" s="156" t="str">
        <f>IF($D67="","",VLOOKUP($AJ67,Sw_Req!$A$2:$I$19,8))</f>
        <v/>
      </c>
      <c r="U67" s="157" t="str">
        <f t="shared" si="6"/>
        <v/>
      </c>
      <c r="V67" s="158" t="str">
        <f>IF(OR($D67="",GlobalParameters!$C$12=""),"",$AF67)</f>
        <v/>
      </c>
      <c r="W67" s="159"/>
      <c r="X67" s="283"/>
      <c r="Y67" s="283"/>
      <c r="Z67" s="283"/>
      <c r="AA67" s="283"/>
      <c r="AB67" s="283"/>
      <c r="AC67" s="283"/>
      <c r="AD67" s="283"/>
      <c r="AE67" s="283"/>
      <c r="AF67" s="160" t="str">
        <f>IF(OR($D67="",$AG67="",GlobalParameters!$C$12=""),"",IF($AJ67&lt;200,IF($E67="","",$AG67-VLOOKUP($AJ67,Sw_Req!$A$2:$K$19,9)),IF($AJ67&gt;=200,MIN(VLOOKUP($AJ67,Sw_Req!$A$2:$K$19,10),$AG67),"")))</f>
        <v/>
      </c>
      <c r="AG67" s="283"/>
      <c r="AH67" s="283"/>
      <c r="AI67" s="159"/>
      <c r="AJ67" s="134" t="e">
        <f>VLOOKUP($D67,Sw_Req!$M$2:$N$3,2)+IF(VLOOKUP($D67,Sw_Req!$M$2:$N$3,2)=100,VLOOKUP($E67,Sw_Req!$O$2:$P$6,2),10)+VLOOKUP(GlobalParameters!$C$12,Sw_Req!$Q$2:$R$4,2)</f>
        <v>#N/A</v>
      </c>
    </row>
    <row r="68" spans="1:40" x14ac:dyDescent="0.25">
      <c r="A68" s="133"/>
      <c r="B68" s="283"/>
      <c r="C68" s="283"/>
      <c r="D68" s="283"/>
      <c r="E68" s="284"/>
      <c r="F68" s="287"/>
      <c r="G68" s="166" t="str">
        <f t="shared" si="0"/>
        <v/>
      </c>
      <c r="H68" s="156" t="str">
        <f>IF(OR($D68="",$E68=""),"",VLOOKUP($AJ68,Sw_Req!$A$2:$I$19,5))</f>
        <v/>
      </c>
      <c r="I68" s="287"/>
      <c r="J68" s="166" t="str">
        <f t="shared" si="1"/>
        <v/>
      </c>
      <c r="K68" s="156" t="str">
        <f>IF(OR($D68="",$E68=""),"",VLOOKUP($AJ68,Sw_Req!$A$2:$I$19,6))</f>
        <v/>
      </c>
      <c r="L68" s="287"/>
      <c r="M68" s="166" t="str">
        <f t="shared" si="2"/>
        <v/>
      </c>
      <c r="N68" s="156" t="str">
        <f>IF(OR($D68="",$E68=""),"",VLOOKUP($AJ68,Sw_Req!$A$2:$K$19,11))</f>
        <v/>
      </c>
      <c r="O68" s="285"/>
      <c r="P68" s="155" t="str">
        <f t="shared" si="3"/>
        <v/>
      </c>
      <c r="Q68" s="156" t="str">
        <f>IF($D68="","",VLOOKUP($AJ68,Sw_Req!$A$2:$I$19,7))</f>
        <v/>
      </c>
      <c r="R68" s="285"/>
      <c r="S68" s="155" t="str">
        <f t="shared" si="4"/>
        <v/>
      </c>
      <c r="T68" s="156" t="str">
        <f>IF($D68="","",VLOOKUP($AJ68,Sw_Req!$A$2:$I$19,8))</f>
        <v/>
      </c>
      <c r="U68" s="157" t="str">
        <f t="shared" si="6"/>
        <v/>
      </c>
      <c r="V68" s="158" t="str">
        <f>IF(OR($D68="",GlobalParameters!$C$12=""),"",$AF68)</f>
        <v/>
      </c>
      <c r="W68" s="159"/>
      <c r="X68" s="283"/>
      <c r="Y68" s="283"/>
      <c r="Z68" s="283"/>
      <c r="AA68" s="283"/>
      <c r="AB68" s="283"/>
      <c r="AC68" s="283"/>
      <c r="AD68" s="283"/>
      <c r="AE68" s="283"/>
      <c r="AF68" s="160" t="str">
        <f>IF(OR($D68="",$AG68="",GlobalParameters!$C$12=""),"",IF($AJ68&lt;200,IF($E68="","",$AG68-VLOOKUP($AJ68,Sw_Req!$A$2:$K$19,9)),IF($AJ68&gt;=200,MIN(VLOOKUP($AJ68,Sw_Req!$A$2:$K$19,10),$AG68),"")))</f>
        <v/>
      </c>
      <c r="AG68" s="283"/>
      <c r="AH68" s="283"/>
      <c r="AI68" s="159"/>
      <c r="AJ68" s="134" t="e">
        <f>VLOOKUP($D68,Sw_Req!$M$2:$N$3,2)+IF(VLOOKUP($D68,Sw_Req!$M$2:$N$3,2)=100,VLOOKUP($E68,Sw_Req!$O$2:$P$6,2),10)+VLOOKUP(GlobalParameters!$C$12,Sw_Req!$Q$2:$R$4,2)</f>
        <v>#N/A</v>
      </c>
    </row>
    <row r="69" spans="1:40" x14ac:dyDescent="0.25">
      <c r="A69" s="133"/>
      <c r="B69" s="283"/>
      <c r="C69" s="283"/>
      <c r="D69" s="283"/>
      <c r="E69" s="284"/>
      <c r="F69" s="287"/>
      <c r="G69" s="166" t="str">
        <f t="shared" si="0"/>
        <v/>
      </c>
      <c r="H69" s="156" t="str">
        <f>IF(OR($D69="",$E69=""),"",VLOOKUP($AJ69,Sw_Req!$A$2:$I$19,5))</f>
        <v/>
      </c>
      <c r="I69" s="287"/>
      <c r="J69" s="166" t="str">
        <f t="shared" si="1"/>
        <v/>
      </c>
      <c r="K69" s="156" t="str">
        <f>IF(OR($D69="",$E69=""),"",VLOOKUP($AJ69,Sw_Req!$A$2:$I$19,6))</f>
        <v/>
      </c>
      <c r="L69" s="287"/>
      <c r="M69" s="166" t="str">
        <f t="shared" si="2"/>
        <v/>
      </c>
      <c r="N69" s="156" t="str">
        <f>IF(OR($D69="",$E69=""),"",VLOOKUP($AJ69,Sw_Req!$A$2:$K$19,11))</f>
        <v/>
      </c>
      <c r="O69" s="285"/>
      <c r="P69" s="155" t="str">
        <f t="shared" si="3"/>
        <v/>
      </c>
      <c r="Q69" s="156" t="str">
        <f>IF($D69="","",VLOOKUP($AJ69,Sw_Req!$A$2:$I$19,7))</f>
        <v/>
      </c>
      <c r="R69" s="285"/>
      <c r="S69" s="155" t="str">
        <f t="shared" si="4"/>
        <v/>
      </c>
      <c r="T69" s="156" t="str">
        <f>IF($D69="","",VLOOKUP($AJ69,Sw_Req!$A$2:$I$19,8))</f>
        <v/>
      </c>
      <c r="U69" s="157" t="str">
        <f t="shared" si="6"/>
        <v/>
      </c>
      <c r="V69" s="158" t="str">
        <f>IF(OR($D69="",GlobalParameters!$C$12=""),"",$AF69)</f>
        <v/>
      </c>
      <c r="W69" s="159"/>
      <c r="X69" s="283"/>
      <c r="Y69" s="283"/>
      <c r="Z69" s="283"/>
      <c r="AA69" s="283"/>
      <c r="AB69" s="283"/>
      <c r="AC69" s="283"/>
      <c r="AD69" s="283"/>
      <c r="AE69" s="283"/>
      <c r="AF69" s="160" t="str">
        <f>IF(OR($D69="",$AG69="",GlobalParameters!$C$12=""),"",IF($AJ69&lt;200,IF($E69="","",$AG69-VLOOKUP($AJ69,Sw_Req!$A$2:$K$19,9)),IF($AJ69&gt;=200,MIN(VLOOKUP($AJ69,Sw_Req!$A$2:$K$19,10),$AG69),"")))</f>
        <v/>
      </c>
      <c r="AG69" s="283"/>
      <c r="AH69" s="283"/>
      <c r="AI69" s="159"/>
      <c r="AJ69" s="134" t="e">
        <f>VLOOKUP($D69,Sw_Req!$M$2:$N$3,2)+IF(VLOOKUP($D69,Sw_Req!$M$2:$N$3,2)=100,VLOOKUP($E69,Sw_Req!$O$2:$P$6,2),10)+VLOOKUP(GlobalParameters!$C$12,Sw_Req!$Q$2:$R$4,2)</f>
        <v>#N/A</v>
      </c>
    </row>
    <row r="70" spans="1:40" x14ac:dyDescent="0.25">
      <c r="A70" s="133"/>
      <c r="B70" s="283"/>
      <c r="C70" s="283"/>
      <c r="D70" s="283"/>
      <c r="E70" s="284"/>
      <c r="F70" s="287"/>
      <c r="G70" s="166" t="str">
        <f t="shared" si="0"/>
        <v/>
      </c>
      <c r="H70" s="156" t="str">
        <f>IF(OR($D70="",$E70=""),"",VLOOKUP($AJ70,Sw_Req!$A$2:$I$19,5))</f>
        <v/>
      </c>
      <c r="I70" s="287"/>
      <c r="J70" s="166" t="str">
        <f t="shared" si="1"/>
        <v/>
      </c>
      <c r="K70" s="156" t="str">
        <f>IF(OR($D70="",$E70=""),"",VLOOKUP($AJ70,Sw_Req!$A$2:$I$19,6))</f>
        <v/>
      </c>
      <c r="L70" s="287"/>
      <c r="M70" s="166" t="str">
        <f t="shared" si="2"/>
        <v/>
      </c>
      <c r="N70" s="156" t="str">
        <f>IF(OR($D70="",$E70=""),"",VLOOKUP($AJ70,Sw_Req!$A$2:$K$19,11))</f>
        <v/>
      </c>
      <c r="O70" s="285"/>
      <c r="P70" s="155" t="str">
        <f t="shared" si="3"/>
        <v/>
      </c>
      <c r="Q70" s="156" t="str">
        <f>IF($D70="","",VLOOKUP($AJ70,Sw_Req!$A$2:$I$19,7))</f>
        <v/>
      </c>
      <c r="R70" s="285"/>
      <c r="S70" s="155" t="str">
        <f t="shared" si="4"/>
        <v/>
      </c>
      <c r="T70" s="156" t="str">
        <f>IF($D70="","",VLOOKUP($AJ70,Sw_Req!$A$2:$I$19,8))</f>
        <v/>
      </c>
      <c r="U70" s="157" t="str">
        <f t="shared" si="6"/>
        <v/>
      </c>
      <c r="V70" s="158" t="str">
        <f>IF(OR($D70="",GlobalParameters!$C$12=""),"",$AF70)</f>
        <v/>
      </c>
      <c r="W70" s="159"/>
      <c r="X70" s="283"/>
      <c r="Y70" s="283"/>
      <c r="Z70" s="283"/>
      <c r="AA70" s="283"/>
      <c r="AB70" s="283"/>
      <c r="AC70" s="283"/>
      <c r="AD70" s="283"/>
      <c r="AE70" s="283"/>
      <c r="AF70" s="160" t="str">
        <f>IF(OR($D70="",$AG70="",GlobalParameters!$C$12=""),"",IF($AJ70&lt;200,IF($E70="","",$AG70-VLOOKUP($AJ70,Sw_Req!$A$2:$K$19,9)),IF($AJ70&gt;=200,MIN(VLOOKUP($AJ70,Sw_Req!$A$2:$K$19,10),$AG70),"")))</f>
        <v/>
      </c>
      <c r="AG70" s="283"/>
      <c r="AH70" s="283"/>
      <c r="AI70" s="159"/>
      <c r="AJ70" s="134" t="e">
        <f>VLOOKUP($D70,Sw_Req!$M$2:$N$3,2)+IF(VLOOKUP($D70,Sw_Req!$M$2:$N$3,2)=100,VLOOKUP($E70,Sw_Req!$O$2:$P$6,2),10)+VLOOKUP(GlobalParameters!$C$12,Sw_Req!$Q$2:$R$4,2)</f>
        <v>#N/A</v>
      </c>
    </row>
    <row r="71" spans="1:40" x14ac:dyDescent="0.25">
      <c r="A71" s="133"/>
      <c r="B71" s="283"/>
      <c r="C71" s="283"/>
      <c r="D71" s="283"/>
      <c r="E71" s="284"/>
      <c r="F71" s="287"/>
      <c r="G71" s="166" t="str">
        <f t="shared" si="0"/>
        <v/>
      </c>
      <c r="H71" s="156" t="str">
        <f>IF(OR($D71="",$E71=""),"",VLOOKUP($AJ71,Sw_Req!$A$2:$I$19,5))</f>
        <v/>
      </c>
      <c r="I71" s="287"/>
      <c r="J71" s="166" t="str">
        <f t="shared" si="1"/>
        <v/>
      </c>
      <c r="K71" s="156" t="str">
        <f>IF(OR($D71="",$E71=""),"",VLOOKUP($AJ71,Sw_Req!$A$2:$I$19,6))</f>
        <v/>
      </c>
      <c r="L71" s="287"/>
      <c r="M71" s="166" t="str">
        <f t="shared" si="2"/>
        <v/>
      </c>
      <c r="N71" s="156" t="str">
        <f>IF(OR($D71="",$E71=""),"",VLOOKUP($AJ71,Sw_Req!$A$2:$K$19,11))</f>
        <v/>
      </c>
      <c r="O71" s="285"/>
      <c r="P71" s="155" t="str">
        <f t="shared" si="3"/>
        <v/>
      </c>
      <c r="Q71" s="156" t="str">
        <f>IF($D71="","",VLOOKUP($AJ71,Sw_Req!$A$2:$I$19,7))</f>
        <v/>
      </c>
      <c r="R71" s="285"/>
      <c r="S71" s="155" t="str">
        <f t="shared" si="4"/>
        <v/>
      </c>
      <c r="T71" s="156" t="str">
        <f>IF($D71="","",VLOOKUP($AJ71,Sw_Req!$A$2:$I$19,8))</f>
        <v/>
      </c>
      <c r="U71" s="157" t="str">
        <f t="shared" si="6"/>
        <v/>
      </c>
      <c r="V71" s="158" t="str">
        <f>IF(OR($D71="",GlobalParameters!$C$12=""),"",$AF71)</f>
        <v/>
      </c>
      <c r="W71" s="159"/>
      <c r="X71" s="283"/>
      <c r="Y71" s="283"/>
      <c r="Z71" s="283"/>
      <c r="AA71" s="283"/>
      <c r="AB71" s="283"/>
      <c r="AC71" s="283"/>
      <c r="AD71" s="283"/>
      <c r="AE71" s="283"/>
      <c r="AF71" s="160" t="str">
        <f>IF(OR($D71="",$AG71="",GlobalParameters!$C$12=""),"",IF($AJ71&lt;200,IF($E71="","",$AG71-VLOOKUP($AJ71,Sw_Req!$A$2:$K$19,9)),IF($AJ71&gt;=200,MIN(VLOOKUP($AJ71,Sw_Req!$A$2:$K$19,10),$AG71),"")))</f>
        <v/>
      </c>
      <c r="AG71" s="283"/>
      <c r="AH71" s="283"/>
      <c r="AI71" s="159"/>
      <c r="AJ71" s="134" t="e">
        <f>VLOOKUP($D71,Sw_Req!$M$2:$N$3,2)+IF(VLOOKUP($D71,Sw_Req!$M$2:$N$3,2)=100,VLOOKUP($E71,Sw_Req!$O$2:$P$6,2),10)+VLOOKUP(GlobalParameters!$C$12,Sw_Req!$Q$2:$R$4,2)</f>
        <v>#N/A</v>
      </c>
    </row>
    <row r="72" spans="1:40" x14ac:dyDescent="0.25">
      <c r="A72" s="133"/>
      <c r="B72" s="283"/>
      <c r="C72" s="283"/>
      <c r="D72" s="283"/>
      <c r="E72" s="284"/>
      <c r="F72" s="287"/>
      <c r="G72" s="166" t="str">
        <f t="shared" si="0"/>
        <v/>
      </c>
      <c r="H72" s="156" t="str">
        <f>IF(OR($D72="",$E72=""),"",VLOOKUP($AJ72,Sw_Req!$A$2:$I$19,5))</f>
        <v/>
      </c>
      <c r="I72" s="287"/>
      <c r="J72" s="166" t="str">
        <f t="shared" si="1"/>
        <v/>
      </c>
      <c r="K72" s="156" t="str">
        <f>IF(OR($D72="",$E72=""),"",VLOOKUP($AJ72,Sw_Req!$A$2:$I$19,6))</f>
        <v/>
      </c>
      <c r="L72" s="287"/>
      <c r="M72" s="166" t="str">
        <f t="shared" si="2"/>
        <v/>
      </c>
      <c r="N72" s="156" t="str">
        <f>IF(OR($D72="",$E72=""),"",VLOOKUP($AJ72,Sw_Req!$A$2:$K$19,11))</f>
        <v/>
      </c>
      <c r="O72" s="285"/>
      <c r="P72" s="155" t="str">
        <f t="shared" si="3"/>
        <v/>
      </c>
      <c r="Q72" s="156" t="str">
        <f>IF($D72="","",VLOOKUP($AJ72,Sw_Req!$A$2:$I$19,7))</f>
        <v/>
      </c>
      <c r="R72" s="285"/>
      <c r="S72" s="155" t="str">
        <f t="shared" si="4"/>
        <v/>
      </c>
      <c r="T72" s="156" t="str">
        <f>IF($D72="","",VLOOKUP($AJ72,Sw_Req!$A$2:$I$19,8))</f>
        <v/>
      </c>
      <c r="U72" s="157" t="str">
        <f t="shared" si="6"/>
        <v/>
      </c>
      <c r="V72" s="158" t="str">
        <f>IF(OR($D72="",GlobalParameters!$C$12=""),"",$AF72)</f>
        <v/>
      </c>
      <c r="W72" s="159"/>
      <c r="X72" s="283"/>
      <c r="Y72" s="283"/>
      <c r="Z72" s="283"/>
      <c r="AA72" s="283"/>
      <c r="AB72" s="283"/>
      <c r="AC72" s="283"/>
      <c r="AD72" s="283"/>
      <c r="AE72" s="283"/>
      <c r="AF72" s="160" t="str">
        <f>IF(OR($D72="",$AG72="",GlobalParameters!$C$12=""),"",IF($AJ72&lt;200,IF($E72="","",$AG72-VLOOKUP($AJ72,Sw_Req!$A$2:$K$19,9)),IF($AJ72&gt;=200,MIN(VLOOKUP($AJ72,Sw_Req!$A$2:$K$19,10),$AG72),"")))</f>
        <v/>
      </c>
      <c r="AG72" s="283"/>
      <c r="AH72" s="283"/>
      <c r="AI72" s="159"/>
      <c r="AJ72" s="134" t="e">
        <f>VLOOKUP($D72,Sw_Req!$M$2:$N$3,2)+IF(VLOOKUP($D72,Sw_Req!$M$2:$N$3,2)=100,VLOOKUP($E72,Sw_Req!$O$2:$P$6,2),10)+VLOOKUP(GlobalParameters!$C$12,Sw_Req!$Q$2:$R$4,2)</f>
        <v>#N/A</v>
      </c>
    </row>
    <row r="73" spans="1:40" x14ac:dyDescent="0.25">
      <c r="A73" s="133"/>
      <c r="B73" s="283"/>
      <c r="C73" s="283"/>
      <c r="D73" s="283"/>
      <c r="E73" s="284"/>
      <c r="F73" s="287"/>
      <c r="G73" s="166" t="str">
        <f t="shared" si="0"/>
        <v/>
      </c>
      <c r="H73" s="156" t="str">
        <f>IF(OR($D73="",$E73=""),"",VLOOKUP($AJ73,Sw_Req!$A$2:$I$19,5))</f>
        <v/>
      </c>
      <c r="I73" s="287"/>
      <c r="J73" s="166" t="str">
        <f t="shared" si="1"/>
        <v/>
      </c>
      <c r="K73" s="156" t="str">
        <f>IF(OR($D73="",$E73=""),"",VLOOKUP($AJ73,Sw_Req!$A$2:$I$19,6))</f>
        <v/>
      </c>
      <c r="L73" s="287"/>
      <c r="M73" s="166" t="str">
        <f t="shared" si="2"/>
        <v/>
      </c>
      <c r="N73" s="156" t="str">
        <f>IF(OR($D73="",$E73=""),"",VLOOKUP($AJ73,Sw_Req!$A$2:$K$19,11))</f>
        <v/>
      </c>
      <c r="O73" s="285"/>
      <c r="P73" s="155" t="str">
        <f t="shared" si="3"/>
        <v/>
      </c>
      <c r="Q73" s="156" t="str">
        <f>IF($D73="","",VLOOKUP($AJ73,Sw_Req!$A$2:$I$19,7))</f>
        <v/>
      </c>
      <c r="R73" s="285"/>
      <c r="S73" s="155" t="str">
        <f t="shared" si="4"/>
        <v/>
      </c>
      <c r="T73" s="156" t="str">
        <f>IF($D73="","",VLOOKUP($AJ73,Sw_Req!$A$2:$I$19,8))</f>
        <v/>
      </c>
      <c r="U73" s="157" t="str">
        <f t="shared" si="6"/>
        <v/>
      </c>
      <c r="V73" s="158" t="str">
        <f>IF(OR($D73="",GlobalParameters!$C$12=""),"",$AF73)</f>
        <v/>
      </c>
      <c r="W73" s="159"/>
      <c r="X73" s="283"/>
      <c r="Y73" s="283"/>
      <c r="Z73" s="283"/>
      <c r="AA73" s="283"/>
      <c r="AB73" s="283"/>
      <c r="AC73" s="283"/>
      <c r="AD73" s="283"/>
      <c r="AE73" s="283"/>
      <c r="AF73" s="160" t="str">
        <f>IF(OR($D73="",$AG73="",GlobalParameters!$C$12=""),"",IF($AJ73&lt;200,IF($E73="","",$AG73-VLOOKUP($AJ73,Sw_Req!$A$2:$K$19,9)),IF($AJ73&gt;=200,MIN(VLOOKUP($AJ73,Sw_Req!$A$2:$K$19,10),$AG73),"")))</f>
        <v/>
      </c>
      <c r="AG73" s="283"/>
      <c r="AH73" s="283"/>
      <c r="AI73" s="159"/>
      <c r="AJ73" s="134" t="e">
        <f>VLOOKUP($D73,Sw_Req!$M$2:$N$3,2)+IF(VLOOKUP($D73,Sw_Req!$M$2:$N$3,2)=100,VLOOKUP($E73,Sw_Req!$O$2:$P$6,2),10)+VLOOKUP(GlobalParameters!$C$12,Sw_Req!$Q$2:$R$4,2)</f>
        <v>#N/A</v>
      </c>
    </row>
    <row r="74" spans="1:40" x14ac:dyDescent="0.25">
      <c r="A74" s="133"/>
      <c r="B74" s="283"/>
      <c r="C74" s="283"/>
      <c r="D74" s="283"/>
      <c r="E74" s="284"/>
      <c r="F74" s="287"/>
      <c r="G74" s="166" t="str">
        <f t="shared" si="0"/>
        <v/>
      </c>
      <c r="H74" s="156" t="str">
        <f>IF(OR($D74="",$E74=""),"",VLOOKUP($AJ74,Sw_Req!$A$2:$I$19,5))</f>
        <v/>
      </c>
      <c r="I74" s="287"/>
      <c r="J74" s="166" t="str">
        <f t="shared" si="1"/>
        <v/>
      </c>
      <c r="K74" s="156" t="str">
        <f>IF(OR($D74="",$E74=""),"",VLOOKUP($AJ74,Sw_Req!$A$2:$I$19,6))</f>
        <v/>
      </c>
      <c r="L74" s="287"/>
      <c r="M74" s="166" t="str">
        <f t="shared" si="2"/>
        <v/>
      </c>
      <c r="N74" s="156" t="str">
        <f>IF(OR($D74="",$E74=""),"",VLOOKUP($AJ74,Sw_Req!$A$2:$K$19,11))</f>
        <v/>
      </c>
      <c r="O74" s="285"/>
      <c r="P74" s="155" t="str">
        <f t="shared" si="3"/>
        <v/>
      </c>
      <c r="Q74" s="156" t="str">
        <f>IF($D74="","",VLOOKUP($AJ74,Sw_Req!$A$2:$I$19,7))</f>
        <v/>
      </c>
      <c r="R74" s="285"/>
      <c r="S74" s="155" t="str">
        <f t="shared" si="4"/>
        <v/>
      </c>
      <c r="T74" s="156" t="str">
        <f>IF($D74="","",VLOOKUP($AJ74,Sw_Req!$A$2:$I$19,8))</f>
        <v/>
      </c>
      <c r="U74" s="157" t="str">
        <f t="shared" si="6"/>
        <v/>
      </c>
      <c r="V74" s="158" t="str">
        <f>IF(OR($D74="",GlobalParameters!$C$12=""),"",$AF74)</f>
        <v/>
      </c>
      <c r="W74" s="159"/>
      <c r="X74" s="283"/>
      <c r="Y74" s="283"/>
      <c r="Z74" s="283"/>
      <c r="AA74" s="283"/>
      <c r="AB74" s="283"/>
      <c r="AC74" s="283"/>
      <c r="AD74" s="283"/>
      <c r="AE74" s="283"/>
      <c r="AF74" s="160" t="str">
        <f>IF(OR($D74="",$AG74="",GlobalParameters!$C$12=""),"",IF($AJ74&lt;200,IF($E74="","",$AG74-VLOOKUP($AJ74,Sw_Req!$A$2:$K$19,9)),IF($AJ74&gt;=200,MIN(VLOOKUP($AJ74,Sw_Req!$A$2:$K$19,10),$AG74),"")))</f>
        <v/>
      </c>
      <c r="AG74" s="283"/>
      <c r="AH74" s="283"/>
      <c r="AI74" s="159"/>
      <c r="AJ74" s="134" t="e">
        <f>VLOOKUP($D74,Sw_Req!$M$2:$N$3,2)+IF(VLOOKUP($D74,Sw_Req!$M$2:$N$3,2)=100,VLOOKUP($E74,Sw_Req!$O$2:$P$6,2),10)+VLOOKUP(GlobalParameters!$C$12,Sw_Req!$Q$2:$R$4,2)</f>
        <v>#N/A</v>
      </c>
    </row>
    <row r="75" spans="1:40" x14ac:dyDescent="0.25">
      <c r="A75" s="133"/>
      <c r="B75" s="283"/>
      <c r="C75" s="283"/>
      <c r="D75" s="283"/>
      <c r="E75" s="284"/>
      <c r="F75" s="287"/>
      <c r="G75" s="166" t="str">
        <f t="shared" si="0"/>
        <v/>
      </c>
      <c r="H75" s="156" t="str">
        <f>IF(OR($D75="",$E75=""),"",VLOOKUP($AJ75,Sw_Req!$A$2:$I$19,5))</f>
        <v/>
      </c>
      <c r="I75" s="287"/>
      <c r="J75" s="166" t="str">
        <f t="shared" si="1"/>
        <v/>
      </c>
      <c r="K75" s="156" t="str">
        <f>IF(OR($D75="",$E75=""),"",VLOOKUP($AJ75,Sw_Req!$A$2:$I$19,6))</f>
        <v/>
      </c>
      <c r="L75" s="287"/>
      <c r="M75" s="166" t="str">
        <f t="shared" si="2"/>
        <v/>
      </c>
      <c r="N75" s="156" t="str">
        <f>IF(OR($D75="",$E75=""),"",VLOOKUP($AJ75,Sw_Req!$A$2:$K$19,11))</f>
        <v/>
      </c>
      <c r="O75" s="285"/>
      <c r="P75" s="155" t="str">
        <f t="shared" si="3"/>
        <v/>
      </c>
      <c r="Q75" s="156" t="str">
        <f>IF($D75="","",VLOOKUP($AJ75,Sw_Req!$A$2:$I$19,7))</f>
        <v/>
      </c>
      <c r="R75" s="285"/>
      <c r="S75" s="155" t="str">
        <f t="shared" si="4"/>
        <v/>
      </c>
      <c r="T75" s="156" t="str">
        <f>IF($D75="","",VLOOKUP($AJ75,Sw_Req!$A$2:$I$19,8))</f>
        <v/>
      </c>
      <c r="U75" s="157" t="str">
        <f t="shared" si="6"/>
        <v/>
      </c>
      <c r="V75" s="158" t="str">
        <f>IF(OR($D75="",GlobalParameters!$C$12=""),"",$AF75)</f>
        <v/>
      </c>
      <c r="W75" s="159"/>
      <c r="X75" s="283"/>
      <c r="Y75" s="283"/>
      <c r="Z75" s="283"/>
      <c r="AA75" s="283"/>
      <c r="AB75" s="283"/>
      <c r="AC75" s="283"/>
      <c r="AD75" s="283"/>
      <c r="AE75" s="283"/>
      <c r="AF75" s="160" t="str">
        <f>IF(OR($D75="",$AG75="",GlobalParameters!$C$12=""),"",IF($AJ75&lt;200,IF($E75="","",$AG75-VLOOKUP($AJ75,Sw_Req!$A$2:$K$19,9)),IF($AJ75&gt;=200,MIN(VLOOKUP($AJ75,Sw_Req!$A$2:$K$19,10),$AG75),"")))</f>
        <v/>
      </c>
      <c r="AG75" s="283"/>
      <c r="AH75" s="283"/>
      <c r="AI75" s="159"/>
      <c r="AJ75" s="134" t="e">
        <f>VLOOKUP($D75,Sw_Req!$M$2:$N$3,2)+IF(VLOOKUP($D75,Sw_Req!$M$2:$N$3,2)=100,VLOOKUP($E75,Sw_Req!$O$2:$P$6,2),10)+VLOOKUP(GlobalParameters!$C$12,Sw_Req!$Q$2:$R$4,2)</f>
        <v>#N/A</v>
      </c>
    </row>
    <row r="76" spans="1:40" x14ac:dyDescent="0.25">
      <c r="A76" s="133"/>
      <c r="B76" s="283"/>
      <c r="C76" s="283"/>
      <c r="D76" s="283"/>
      <c r="E76" s="284"/>
      <c r="F76" s="287"/>
      <c r="G76" s="166" t="str">
        <f t="shared" si="0"/>
        <v/>
      </c>
      <c r="H76" s="156" t="str">
        <f>IF(OR($D76="",$E76=""),"",VLOOKUP($AJ76,Sw_Req!$A$2:$I$19,5))</f>
        <v/>
      </c>
      <c r="I76" s="287"/>
      <c r="J76" s="166" t="str">
        <f t="shared" si="1"/>
        <v/>
      </c>
      <c r="K76" s="156" t="str">
        <f>IF(OR($D76="",$E76=""),"",VLOOKUP($AJ76,Sw_Req!$A$2:$I$19,6))</f>
        <v/>
      </c>
      <c r="L76" s="287"/>
      <c r="M76" s="166" t="str">
        <f t="shared" si="2"/>
        <v/>
      </c>
      <c r="N76" s="156" t="str">
        <f>IF(OR($D76="",$E76=""),"",VLOOKUP($AJ76,Sw_Req!$A$2:$K$19,11))</f>
        <v/>
      </c>
      <c r="O76" s="285"/>
      <c r="P76" s="155" t="str">
        <f t="shared" si="3"/>
        <v/>
      </c>
      <c r="Q76" s="156" t="str">
        <f>IF($D76="","",VLOOKUP($AJ76,Sw_Req!$A$2:$I$19,7))</f>
        <v/>
      </c>
      <c r="R76" s="285"/>
      <c r="S76" s="155" t="str">
        <f t="shared" si="4"/>
        <v/>
      </c>
      <c r="T76" s="156" t="str">
        <f>IF($D76="","",VLOOKUP($AJ76,Sw_Req!$A$2:$I$19,8))</f>
        <v/>
      </c>
      <c r="U76" s="157" t="str">
        <f t="shared" si="6"/>
        <v/>
      </c>
      <c r="V76" s="158" t="str">
        <f>IF(OR($D76="",GlobalParameters!$C$12=""),"",$AF76)</f>
        <v/>
      </c>
      <c r="W76" s="159"/>
      <c r="X76" s="283"/>
      <c r="Y76" s="283"/>
      <c r="Z76" s="283"/>
      <c r="AA76" s="283"/>
      <c r="AB76" s="283"/>
      <c r="AC76" s="283"/>
      <c r="AD76" s="283"/>
      <c r="AE76" s="283"/>
      <c r="AF76" s="160" t="str">
        <f>IF(OR($D76="",$AG76="",GlobalParameters!$C$12=""),"",IF($AJ76&lt;200,IF($E76="","",$AG76-VLOOKUP($AJ76,Sw_Req!$A$2:$K$19,9)),IF($AJ76&gt;=200,MIN(VLOOKUP($AJ76,Sw_Req!$A$2:$K$19,10),$AG76),"")))</f>
        <v/>
      </c>
      <c r="AG76" s="283"/>
      <c r="AH76" s="283"/>
      <c r="AI76" s="159"/>
      <c r="AJ76" s="134" t="e">
        <f>VLOOKUP($D76,Sw_Req!$M$2:$N$3,2)+IF(VLOOKUP($D76,Sw_Req!$M$2:$N$3,2)=100,VLOOKUP($E76,Sw_Req!$O$2:$P$6,2),10)+VLOOKUP(GlobalParameters!$C$12,Sw_Req!$Q$2:$R$4,2)</f>
        <v>#N/A</v>
      </c>
    </row>
    <row r="77" spans="1:40" x14ac:dyDescent="0.25">
      <c r="A77" s="133"/>
      <c r="B77" s="283"/>
      <c r="C77" s="283"/>
      <c r="D77" s="283"/>
      <c r="E77" s="284"/>
      <c r="F77" s="287"/>
      <c r="G77" s="166" t="str">
        <f t="shared" si="0"/>
        <v/>
      </c>
      <c r="H77" s="156" t="str">
        <f>IF(OR($D77="",$E77=""),"",VLOOKUP($AJ77,Sw_Req!$A$2:$I$19,5))</f>
        <v/>
      </c>
      <c r="I77" s="287"/>
      <c r="J77" s="166" t="str">
        <f t="shared" si="1"/>
        <v/>
      </c>
      <c r="K77" s="156" t="str">
        <f>IF(OR($D77="",$E77=""),"",VLOOKUP($AJ77,Sw_Req!$A$2:$I$19,6))</f>
        <v/>
      </c>
      <c r="L77" s="287"/>
      <c r="M77" s="166" t="str">
        <f t="shared" si="2"/>
        <v/>
      </c>
      <c r="N77" s="156" t="str">
        <f>IF(OR($D77="",$E77=""),"",VLOOKUP($AJ77,Sw_Req!$A$2:$K$19,11))</f>
        <v/>
      </c>
      <c r="O77" s="285"/>
      <c r="P77" s="155" t="str">
        <f t="shared" si="3"/>
        <v/>
      </c>
      <c r="Q77" s="156" t="str">
        <f>IF($D77="","",VLOOKUP($AJ77,Sw_Req!$A$2:$I$19,7))</f>
        <v/>
      </c>
      <c r="R77" s="285"/>
      <c r="S77" s="155" t="str">
        <f t="shared" si="4"/>
        <v/>
      </c>
      <c r="T77" s="156" t="str">
        <f>IF($D77="","",VLOOKUP($AJ77,Sw_Req!$A$2:$I$19,8))</f>
        <v/>
      </c>
      <c r="U77" s="157" t="str">
        <f t="shared" si="6"/>
        <v/>
      </c>
      <c r="V77" s="158" t="str">
        <f>IF(OR($D77="",GlobalParameters!$C$12=""),"",$AF77)</f>
        <v/>
      </c>
      <c r="W77" s="159"/>
      <c r="X77" s="283"/>
      <c r="Y77" s="283"/>
      <c r="Z77" s="283"/>
      <c r="AA77" s="283"/>
      <c r="AB77" s="283"/>
      <c r="AC77" s="283"/>
      <c r="AD77" s="283"/>
      <c r="AE77" s="283"/>
      <c r="AF77" s="160" t="str">
        <f>IF(OR($D77="",$AG77="",GlobalParameters!$C$12=""),"",IF($AJ77&lt;200,IF($E77="","",$AG77-VLOOKUP($AJ77,Sw_Req!$A$2:$K$19,9)),IF($AJ77&gt;=200,MIN(VLOOKUP($AJ77,Sw_Req!$A$2:$K$19,10),$AG77),"")))</f>
        <v/>
      </c>
      <c r="AG77" s="283"/>
      <c r="AH77" s="283"/>
      <c r="AI77" s="159"/>
      <c r="AJ77" s="134" t="e">
        <f>VLOOKUP($D77,Sw_Req!$M$2:$N$3,2)+IF(VLOOKUP($D77,Sw_Req!$M$2:$N$3,2)=100,VLOOKUP($E77,Sw_Req!$O$2:$P$6,2),10)+VLOOKUP(GlobalParameters!$C$12,Sw_Req!$Q$2:$R$4,2)</f>
        <v>#N/A</v>
      </c>
    </row>
    <row r="78" spans="1:40" x14ac:dyDescent="0.25">
      <c r="A78" s="133"/>
      <c r="B78" s="283"/>
      <c r="C78" s="283"/>
      <c r="D78" s="283"/>
      <c r="E78" s="284"/>
      <c r="F78" s="287"/>
      <c r="G78" s="166" t="str">
        <f t="shared" si="0"/>
        <v/>
      </c>
      <c r="H78" s="156" t="str">
        <f>IF(OR($D78="",$E78=""),"",VLOOKUP($AJ78,Sw_Req!$A$2:$I$19,5))</f>
        <v/>
      </c>
      <c r="I78" s="287"/>
      <c r="J78" s="166" t="str">
        <f t="shared" si="1"/>
        <v/>
      </c>
      <c r="K78" s="156" t="str">
        <f>IF(OR($D78="",$E78=""),"",VLOOKUP($AJ78,Sw_Req!$A$2:$I$19,6))</f>
        <v/>
      </c>
      <c r="L78" s="287"/>
      <c r="M78" s="166" t="str">
        <f t="shared" si="2"/>
        <v/>
      </c>
      <c r="N78" s="156" t="str">
        <f>IF(OR($D78="",$E78=""),"",VLOOKUP($AJ78,Sw_Req!$A$2:$K$19,11))</f>
        <v/>
      </c>
      <c r="O78" s="285"/>
      <c r="P78" s="155" t="str">
        <f t="shared" si="3"/>
        <v/>
      </c>
      <c r="Q78" s="156" t="str">
        <f>IF($D78="","",VLOOKUP($AJ78,Sw_Req!$A$2:$I$19,7))</f>
        <v/>
      </c>
      <c r="R78" s="285"/>
      <c r="S78" s="155" t="str">
        <f t="shared" si="4"/>
        <v/>
      </c>
      <c r="T78" s="156" t="str">
        <f>IF($D78="","",VLOOKUP($AJ78,Sw_Req!$A$2:$I$19,8))</f>
        <v/>
      </c>
      <c r="U78" s="157" t="str">
        <f t="shared" si="6"/>
        <v/>
      </c>
      <c r="V78" s="158" t="str">
        <f>IF(OR($D78="",GlobalParameters!$C$12=""),"",$AF78)</f>
        <v/>
      </c>
      <c r="W78" s="159"/>
      <c r="X78" s="283"/>
      <c r="Y78" s="283"/>
      <c r="Z78" s="283"/>
      <c r="AA78" s="283"/>
      <c r="AB78" s="283"/>
      <c r="AC78" s="283"/>
      <c r="AD78" s="283"/>
      <c r="AE78" s="283"/>
      <c r="AF78" s="160" t="str">
        <f>IF(OR($D78="",$AG78="",GlobalParameters!$C$12=""),"",IF($AJ78&lt;200,IF($E78="","",$AG78-VLOOKUP($AJ78,Sw_Req!$A$2:$K$19,9)),IF($AJ78&gt;=200,MIN(VLOOKUP($AJ78,Sw_Req!$A$2:$K$19,10),$AG78),"")))</f>
        <v/>
      </c>
      <c r="AG78" s="283"/>
      <c r="AH78" s="283"/>
      <c r="AI78" s="159"/>
      <c r="AJ78" s="134" t="e">
        <f>VLOOKUP($D78,Sw_Req!$M$2:$N$3,2)+IF(VLOOKUP($D78,Sw_Req!$M$2:$N$3,2)=100,VLOOKUP($E78,Sw_Req!$O$2:$P$6,2),10)+VLOOKUP(GlobalParameters!$C$12,Sw_Req!$Q$2:$R$4,2)</f>
        <v>#N/A</v>
      </c>
    </row>
    <row r="79" spans="1:40" x14ac:dyDescent="0.25">
      <c r="A79" s="133"/>
      <c r="B79" s="283"/>
      <c r="C79" s="283"/>
      <c r="D79" s="283"/>
      <c r="E79" s="284"/>
      <c r="F79" s="287"/>
      <c r="G79" s="166" t="str">
        <f t="shared" si="0"/>
        <v/>
      </c>
      <c r="H79" s="156" t="str">
        <f>IF(OR($D79="",$E79=""),"",VLOOKUP($AJ79,Sw_Req!$A$2:$I$19,5))</f>
        <v/>
      </c>
      <c r="I79" s="287"/>
      <c r="J79" s="166" t="str">
        <f t="shared" si="1"/>
        <v/>
      </c>
      <c r="K79" s="156" t="str">
        <f>IF(OR($D79="",$E79=""),"",VLOOKUP($AJ79,Sw_Req!$A$2:$I$19,6))</f>
        <v/>
      </c>
      <c r="L79" s="287"/>
      <c r="M79" s="166" t="str">
        <f t="shared" si="2"/>
        <v/>
      </c>
      <c r="N79" s="156" t="str">
        <f>IF(OR($D79="",$E79=""),"",VLOOKUP($AJ79,Sw_Req!$A$2:$K$19,11))</f>
        <v/>
      </c>
      <c r="O79" s="285"/>
      <c r="P79" s="155" t="str">
        <f t="shared" si="3"/>
        <v/>
      </c>
      <c r="Q79" s="156" t="str">
        <f>IF($D79="","",VLOOKUP($AJ79,Sw_Req!$A$2:$I$19,7))</f>
        <v/>
      </c>
      <c r="R79" s="285"/>
      <c r="S79" s="155" t="str">
        <f t="shared" si="4"/>
        <v/>
      </c>
      <c r="T79" s="156" t="str">
        <f>IF($D79="","",VLOOKUP($AJ79,Sw_Req!$A$2:$I$19,8))</f>
        <v/>
      </c>
      <c r="U79" s="157" t="str">
        <f t="shared" si="6"/>
        <v/>
      </c>
      <c r="V79" s="158" t="str">
        <f>IF(OR($D79="",GlobalParameters!$C$12=""),"",$AF79)</f>
        <v/>
      </c>
      <c r="W79" s="159"/>
      <c r="X79" s="283"/>
      <c r="Y79" s="283"/>
      <c r="Z79" s="283"/>
      <c r="AA79" s="283"/>
      <c r="AB79" s="283"/>
      <c r="AC79" s="283"/>
      <c r="AD79" s="283"/>
      <c r="AE79" s="283"/>
      <c r="AF79" s="160" t="str">
        <f>IF(OR($D79="",$AG79="",GlobalParameters!$C$12=""),"",IF($AJ79&lt;200,IF($E79="","",$AG79-VLOOKUP($AJ79,Sw_Req!$A$2:$K$19,9)),IF($AJ79&gt;=200,MIN(VLOOKUP($AJ79,Sw_Req!$A$2:$K$19,10),$AG79),"")))</f>
        <v/>
      </c>
      <c r="AG79" s="283"/>
      <c r="AH79" s="283"/>
      <c r="AI79" s="159"/>
      <c r="AJ79" s="134" t="e">
        <f>VLOOKUP($D79,Sw_Req!$M$2:$N$3,2)+IF(VLOOKUP($D79,Sw_Req!$M$2:$N$3,2)=100,VLOOKUP($E79,Sw_Req!$O$2:$P$6,2),10)+VLOOKUP(GlobalParameters!$C$12,Sw_Req!$Q$2:$R$4,2)</f>
        <v>#N/A</v>
      </c>
    </row>
    <row r="80" spans="1:40" x14ac:dyDescent="0.25">
      <c r="A80" s="133"/>
      <c r="B80" s="283"/>
      <c r="C80" s="283"/>
      <c r="D80" s="283"/>
      <c r="E80" s="284"/>
      <c r="F80" s="287"/>
      <c r="G80" s="166" t="str">
        <f t="shared" si="0"/>
        <v/>
      </c>
      <c r="H80" s="156" t="str">
        <f>IF(OR($D80="",$E80=""),"",VLOOKUP($AJ80,Sw_Req!$A$2:$I$19,5))</f>
        <v/>
      </c>
      <c r="I80" s="287"/>
      <c r="J80" s="166" t="str">
        <f t="shared" si="1"/>
        <v/>
      </c>
      <c r="K80" s="156" t="str">
        <f>IF(OR($D80="",$E80=""),"",VLOOKUP($AJ80,Sw_Req!$A$2:$I$19,6))</f>
        <v/>
      </c>
      <c r="L80" s="287"/>
      <c r="M80" s="166" t="str">
        <f t="shared" si="2"/>
        <v/>
      </c>
      <c r="N80" s="156" t="str">
        <f>IF(OR($D80="",$E80=""),"",VLOOKUP($AJ80,Sw_Req!$A$2:$K$19,11))</f>
        <v/>
      </c>
      <c r="O80" s="285"/>
      <c r="P80" s="155" t="str">
        <f t="shared" si="3"/>
        <v/>
      </c>
      <c r="Q80" s="156" t="str">
        <f>IF($D80="","",VLOOKUP($AJ80,Sw_Req!$A$2:$I$19,7))</f>
        <v/>
      </c>
      <c r="R80" s="285"/>
      <c r="S80" s="155" t="str">
        <f t="shared" si="4"/>
        <v/>
      </c>
      <c r="T80" s="156" t="str">
        <f>IF($D80="","",VLOOKUP($AJ80,Sw_Req!$A$2:$I$19,8))</f>
        <v/>
      </c>
      <c r="U80" s="157" t="str">
        <f t="shared" si="6"/>
        <v/>
      </c>
      <c r="V80" s="158" t="str">
        <f>IF(OR($D80="",GlobalParameters!$C$12=""),"",$AF80)</f>
        <v/>
      </c>
      <c r="W80" s="159"/>
      <c r="X80" s="283"/>
      <c r="Y80" s="283"/>
      <c r="Z80" s="283"/>
      <c r="AA80" s="283"/>
      <c r="AB80" s="283"/>
      <c r="AC80" s="283"/>
      <c r="AD80" s="283"/>
      <c r="AE80" s="283"/>
      <c r="AF80" s="160" t="str">
        <f>IF(OR($D80="",$AG80="",GlobalParameters!$C$12=""),"",IF($AJ80&lt;200,IF($E80="","",$AG80-VLOOKUP($AJ80,Sw_Req!$A$2:$K$19,9)),IF($AJ80&gt;=200,MIN(VLOOKUP($AJ80,Sw_Req!$A$2:$K$19,10),$AG80),"")))</f>
        <v/>
      </c>
      <c r="AG80" s="283"/>
      <c r="AH80" s="283"/>
      <c r="AI80" s="159"/>
      <c r="AJ80" s="134" t="e">
        <f>VLOOKUP($D80,Sw_Req!$M$2:$N$3,2)+IF(VLOOKUP($D80,Sw_Req!$M$2:$N$3,2)=100,VLOOKUP($E80,Sw_Req!$O$2:$P$6,2),10)+VLOOKUP(GlobalParameters!$C$12,Sw_Req!$Q$2:$R$4,2)</f>
        <v>#N/A</v>
      </c>
    </row>
    <row r="81" spans="1:36" x14ac:dyDescent="0.25">
      <c r="A81" s="133"/>
      <c r="B81" s="283"/>
      <c r="C81" s="283"/>
      <c r="D81" s="283"/>
      <c r="E81" s="284"/>
      <c r="F81" s="287"/>
      <c r="G81" s="166" t="str">
        <f t="shared" si="0"/>
        <v/>
      </c>
      <c r="H81" s="156" t="str">
        <f>IF(OR($D81="",$E81=""),"",VLOOKUP($AJ81,Sw_Req!$A$2:$I$19,5))</f>
        <v/>
      </c>
      <c r="I81" s="287"/>
      <c r="J81" s="166" t="str">
        <f t="shared" si="1"/>
        <v/>
      </c>
      <c r="K81" s="156" t="str">
        <f>IF(OR($D81="",$E81=""),"",VLOOKUP($AJ81,Sw_Req!$A$2:$I$19,6))</f>
        <v/>
      </c>
      <c r="L81" s="287"/>
      <c r="M81" s="166" t="str">
        <f t="shared" si="2"/>
        <v/>
      </c>
      <c r="N81" s="156" t="str">
        <f>IF(OR($D81="",$E81=""),"",VLOOKUP($AJ81,Sw_Req!$A$2:$K$19,11))</f>
        <v/>
      </c>
      <c r="O81" s="285"/>
      <c r="P81" s="155" t="str">
        <f t="shared" si="3"/>
        <v/>
      </c>
      <c r="Q81" s="156" t="str">
        <f>IF($D81="","",VLOOKUP($AJ81,Sw_Req!$A$2:$I$19,7))</f>
        <v/>
      </c>
      <c r="R81" s="285"/>
      <c r="S81" s="155" t="str">
        <f t="shared" si="4"/>
        <v/>
      </c>
      <c r="T81" s="156" t="str">
        <f>IF($D81="","",VLOOKUP($AJ81,Sw_Req!$A$2:$I$19,8))</f>
        <v/>
      </c>
      <c r="U81" s="157" t="str">
        <f t="shared" si="6"/>
        <v/>
      </c>
      <c r="V81" s="158" t="str">
        <f>IF(OR($D81="",GlobalParameters!$C$12=""),"",$AF81)</f>
        <v/>
      </c>
      <c r="W81" s="159"/>
      <c r="X81" s="283"/>
      <c r="Y81" s="283"/>
      <c r="Z81" s="283"/>
      <c r="AA81" s="283"/>
      <c r="AB81" s="283"/>
      <c r="AC81" s="283"/>
      <c r="AD81" s="283"/>
      <c r="AE81" s="283"/>
      <c r="AF81" s="160" t="str">
        <f>IF(OR($D81="",$AG81="",GlobalParameters!$C$12=""),"",IF($AJ81&lt;200,IF($E81="","",$AG81-VLOOKUP($AJ81,Sw_Req!$A$2:$K$19,9)),IF($AJ81&gt;=200,MIN(VLOOKUP($AJ81,Sw_Req!$A$2:$K$19,10),$AG81),"")))</f>
        <v/>
      </c>
      <c r="AG81" s="283"/>
      <c r="AH81" s="283"/>
      <c r="AI81" s="159"/>
      <c r="AJ81" s="134" t="e">
        <f>VLOOKUP($D81,Sw_Req!$M$2:$N$3,2)+IF(VLOOKUP($D81,Sw_Req!$M$2:$N$3,2)=100,VLOOKUP($E81,Sw_Req!$O$2:$P$6,2),10)+VLOOKUP(GlobalParameters!$C$12,Sw_Req!$Q$2:$R$4,2)</f>
        <v>#N/A</v>
      </c>
    </row>
    <row r="82" spans="1:36" x14ac:dyDescent="0.25">
      <c r="A82" s="133"/>
      <c r="B82" s="283"/>
      <c r="C82" s="283"/>
      <c r="D82" s="283"/>
      <c r="E82" s="284"/>
      <c r="F82" s="287"/>
      <c r="G82" s="166" t="str">
        <f t="shared" ref="G82:G145" si="7">IF(OR($D82="",$E82="",$X82="",$H82=""),"",IF($AJ82&lt;200,$X82*$H82,""))</f>
        <v/>
      </c>
      <c r="H82" s="156" t="str">
        <f>IF(OR($D82="",$E82=""),"",VLOOKUP($AJ82,Sw_Req!$A$2:$I$19,5))</f>
        <v/>
      </c>
      <c r="I82" s="287"/>
      <c r="J82" s="166" t="str">
        <f t="shared" ref="J82:J145" si="8">IF(OR($D82="",$E82="",$K82=""),"",IF($AJ82&lt;120,"",IF(AND($AJ82&gt;=120,$AJ82&lt;130),IF($Y82="","",$Y82*$K82),IF(AND($AJ82&gt;=130,$AJ82&lt;140),IF($Z82="","",$Z82*$K82),IF(AND($AJ82&gt;=140,$AJ82&lt;150),IF($AA82="","",$AA82*$K82),IF(AND($AJ82&gt;=150,$AJ82&lt;160),IF($AB82="","",$AB82*$K82),""))))))</f>
        <v/>
      </c>
      <c r="K82" s="156" t="str">
        <f>IF(OR($D82="",$E82=""),"",VLOOKUP($AJ82,Sw_Req!$A$2:$I$19,6))</f>
        <v/>
      </c>
      <c r="L82" s="287"/>
      <c r="M82" s="166" t="str">
        <f t="shared" ref="M82:M145" si="9">IF(OR($D82="",$E82="",$AC82="",$N82=""),"",IF($AJ82&lt;200,$AC82*$N82,""))</f>
        <v/>
      </c>
      <c r="N82" s="156" t="str">
        <f>IF(OR($D82="",$E82=""),"",VLOOKUP($AJ82,Sw_Req!$A$2:$K$19,11))</f>
        <v/>
      </c>
      <c r="O82" s="285"/>
      <c r="P82" s="155" t="str">
        <f t="shared" ref="P82:P145" si="10">IF(OR($D82="",$AD82="",$Q82=""),"",IF($AJ82&gt;=200,$AD82*$Q82,""))</f>
        <v/>
      </c>
      <c r="Q82" s="156" t="str">
        <f>IF($D82="","",VLOOKUP($AJ82,Sw_Req!$A$2:$I$19,7))</f>
        <v/>
      </c>
      <c r="R82" s="285"/>
      <c r="S82" s="155" t="str">
        <f t="shared" ref="S82:S145" si="11">IF(OR($D82="",$AE82="",$T82=""),"",IF($AJ82&gt;=200,$AE82*$T82,""))</f>
        <v/>
      </c>
      <c r="T82" s="156" t="str">
        <f>IF($D82="","",VLOOKUP($AJ82,Sw_Req!$A$2:$I$19,8))</f>
        <v/>
      </c>
      <c r="U82" s="157" t="str">
        <f t="shared" si="6"/>
        <v/>
      </c>
      <c r="V82" s="158" t="str">
        <f>IF(OR($D82="",GlobalParameters!$C$12=""),"",$AF82)</f>
        <v/>
      </c>
      <c r="W82" s="159"/>
      <c r="X82" s="283"/>
      <c r="Y82" s="283"/>
      <c r="Z82" s="283"/>
      <c r="AA82" s="283"/>
      <c r="AB82" s="283"/>
      <c r="AC82" s="283"/>
      <c r="AD82" s="283"/>
      <c r="AE82" s="283"/>
      <c r="AF82" s="160" t="str">
        <f>IF(OR($D82="",$AG82="",GlobalParameters!$C$12=""),"",IF($AJ82&lt;200,IF($E82="","",$AG82-VLOOKUP($AJ82,Sw_Req!$A$2:$K$19,9)),IF($AJ82&gt;=200,MIN(VLOOKUP($AJ82,Sw_Req!$A$2:$K$19,10),$AG82),"")))</f>
        <v/>
      </c>
      <c r="AG82" s="283"/>
      <c r="AH82" s="283"/>
      <c r="AI82" s="159"/>
      <c r="AJ82" s="134" t="e">
        <f>VLOOKUP($D82,Sw_Req!$M$2:$N$3,2)+IF(VLOOKUP($D82,Sw_Req!$M$2:$N$3,2)=100,VLOOKUP($E82,Sw_Req!$O$2:$P$6,2),10)+VLOOKUP(GlobalParameters!$C$12,Sw_Req!$Q$2:$R$4,2)</f>
        <v>#N/A</v>
      </c>
    </row>
    <row r="83" spans="1:36" x14ac:dyDescent="0.25">
      <c r="A83" s="133"/>
      <c r="B83" s="283"/>
      <c r="C83" s="283"/>
      <c r="D83" s="283"/>
      <c r="E83" s="284"/>
      <c r="F83" s="287"/>
      <c r="G83" s="166" t="str">
        <f t="shared" si="7"/>
        <v/>
      </c>
      <c r="H83" s="156" t="str">
        <f>IF(OR($D83="",$E83=""),"",VLOOKUP($AJ83,Sw_Req!$A$2:$I$19,5))</f>
        <v/>
      </c>
      <c r="I83" s="287"/>
      <c r="J83" s="166" t="str">
        <f t="shared" si="8"/>
        <v/>
      </c>
      <c r="K83" s="156" t="str">
        <f>IF(OR($D83="",$E83=""),"",VLOOKUP($AJ83,Sw_Req!$A$2:$I$19,6))</f>
        <v/>
      </c>
      <c r="L83" s="287"/>
      <c r="M83" s="166" t="str">
        <f t="shared" si="9"/>
        <v/>
      </c>
      <c r="N83" s="156" t="str">
        <f>IF(OR($D83="",$E83=""),"",VLOOKUP($AJ83,Sw_Req!$A$2:$K$19,11))</f>
        <v/>
      </c>
      <c r="O83" s="285"/>
      <c r="P83" s="155" t="str">
        <f t="shared" si="10"/>
        <v/>
      </c>
      <c r="Q83" s="156" t="str">
        <f>IF($D83="","",VLOOKUP($AJ83,Sw_Req!$A$2:$I$19,7))</f>
        <v/>
      </c>
      <c r="R83" s="285"/>
      <c r="S83" s="155" t="str">
        <f t="shared" si="11"/>
        <v/>
      </c>
      <c r="T83" s="156" t="str">
        <f>IF($D83="","",VLOOKUP($AJ83,Sw_Req!$A$2:$I$19,8))</f>
        <v/>
      </c>
      <c r="U83" s="157" t="str">
        <f t="shared" si="6"/>
        <v/>
      </c>
      <c r="V83" s="158" t="str">
        <f>IF(OR($D83="",GlobalParameters!$C$12=""),"",$AF83)</f>
        <v/>
      </c>
      <c r="W83" s="159"/>
      <c r="X83" s="283"/>
      <c r="Y83" s="283"/>
      <c r="Z83" s="283"/>
      <c r="AA83" s="283"/>
      <c r="AB83" s="283"/>
      <c r="AC83" s="283"/>
      <c r="AD83" s="283"/>
      <c r="AE83" s="283"/>
      <c r="AF83" s="160" t="str">
        <f>IF(OR($D83="",$AG83="",GlobalParameters!$C$12=""),"",IF($AJ83&lt;200,IF($E83="","",$AG83-VLOOKUP($AJ83,Sw_Req!$A$2:$K$19,9)),IF($AJ83&gt;=200,MIN(VLOOKUP($AJ83,Sw_Req!$A$2:$K$19,10),$AG83),"")))</f>
        <v/>
      </c>
      <c r="AG83" s="283"/>
      <c r="AH83" s="283"/>
      <c r="AI83" s="159"/>
      <c r="AJ83" s="134" t="e">
        <f>VLOOKUP($D83,Sw_Req!$M$2:$N$3,2)+IF(VLOOKUP($D83,Sw_Req!$M$2:$N$3,2)=100,VLOOKUP($E83,Sw_Req!$O$2:$P$6,2),10)+VLOOKUP(GlobalParameters!$C$12,Sw_Req!$Q$2:$R$4,2)</f>
        <v>#N/A</v>
      </c>
    </row>
    <row r="84" spans="1:36" x14ac:dyDescent="0.25">
      <c r="A84" s="133"/>
      <c r="B84" s="283"/>
      <c r="C84" s="283"/>
      <c r="D84" s="283"/>
      <c r="E84" s="284"/>
      <c r="F84" s="287"/>
      <c r="G84" s="166" t="str">
        <f t="shared" si="7"/>
        <v/>
      </c>
      <c r="H84" s="156" t="str">
        <f>IF(OR($D84="",$E84=""),"",VLOOKUP($AJ84,Sw_Req!$A$2:$I$19,5))</f>
        <v/>
      </c>
      <c r="I84" s="287"/>
      <c r="J84" s="166" t="str">
        <f t="shared" si="8"/>
        <v/>
      </c>
      <c r="K84" s="156" t="str">
        <f>IF(OR($D84="",$E84=""),"",VLOOKUP($AJ84,Sw_Req!$A$2:$I$19,6))</f>
        <v/>
      </c>
      <c r="L84" s="287"/>
      <c r="M84" s="166" t="str">
        <f t="shared" si="9"/>
        <v/>
      </c>
      <c r="N84" s="156" t="str">
        <f>IF(OR($D84="",$E84=""),"",VLOOKUP($AJ84,Sw_Req!$A$2:$K$19,11))</f>
        <v/>
      </c>
      <c r="O84" s="285"/>
      <c r="P84" s="155" t="str">
        <f t="shared" si="10"/>
        <v/>
      </c>
      <c r="Q84" s="156" t="str">
        <f>IF($D84="","",VLOOKUP($AJ84,Sw_Req!$A$2:$I$19,7))</f>
        <v/>
      </c>
      <c r="R84" s="285"/>
      <c r="S84" s="155" t="str">
        <f t="shared" si="11"/>
        <v/>
      </c>
      <c r="T84" s="156" t="str">
        <f>IF($D84="","",VLOOKUP($AJ84,Sw_Req!$A$2:$I$19,8))</f>
        <v/>
      </c>
      <c r="U84" s="157" t="str">
        <f t="shared" si="6"/>
        <v/>
      </c>
      <c r="V84" s="158" t="str">
        <f>IF(OR($D84="",GlobalParameters!$C$12=""),"",$AF84)</f>
        <v/>
      </c>
      <c r="W84" s="159"/>
      <c r="X84" s="283"/>
      <c r="Y84" s="283"/>
      <c r="Z84" s="283"/>
      <c r="AA84" s="283"/>
      <c r="AB84" s="283"/>
      <c r="AC84" s="283"/>
      <c r="AD84" s="283"/>
      <c r="AE84" s="283"/>
      <c r="AF84" s="160" t="str">
        <f>IF(OR($D84="",$AG84="",GlobalParameters!$C$12=""),"",IF($AJ84&lt;200,IF($E84="","",$AG84-VLOOKUP($AJ84,Sw_Req!$A$2:$K$19,9)),IF($AJ84&gt;=200,MIN(VLOOKUP($AJ84,Sw_Req!$A$2:$K$19,10),$AG84),"")))</f>
        <v/>
      </c>
      <c r="AG84" s="283"/>
      <c r="AH84" s="283"/>
      <c r="AI84" s="159"/>
      <c r="AJ84" s="134" t="e">
        <f>VLOOKUP($D84,Sw_Req!$M$2:$N$3,2)+IF(VLOOKUP($D84,Sw_Req!$M$2:$N$3,2)=100,VLOOKUP($E84,Sw_Req!$O$2:$P$6,2),10)+VLOOKUP(GlobalParameters!$C$12,Sw_Req!$Q$2:$R$4,2)</f>
        <v>#N/A</v>
      </c>
    </row>
    <row r="85" spans="1:36" x14ac:dyDescent="0.25">
      <c r="A85" s="133"/>
      <c r="B85" s="283"/>
      <c r="C85" s="283"/>
      <c r="D85" s="283"/>
      <c r="E85" s="284"/>
      <c r="F85" s="287"/>
      <c r="G85" s="166" t="str">
        <f t="shared" si="7"/>
        <v/>
      </c>
      <c r="H85" s="156" t="str">
        <f>IF(OR($D85="",$E85=""),"",VLOOKUP($AJ85,Sw_Req!$A$2:$I$19,5))</f>
        <v/>
      </c>
      <c r="I85" s="287"/>
      <c r="J85" s="166" t="str">
        <f t="shared" si="8"/>
        <v/>
      </c>
      <c r="K85" s="156" t="str">
        <f>IF(OR($D85="",$E85=""),"",VLOOKUP($AJ85,Sw_Req!$A$2:$I$19,6))</f>
        <v/>
      </c>
      <c r="L85" s="287"/>
      <c r="M85" s="166" t="str">
        <f t="shared" si="9"/>
        <v/>
      </c>
      <c r="N85" s="156" t="str">
        <f>IF(OR($D85="",$E85=""),"",VLOOKUP($AJ85,Sw_Req!$A$2:$K$19,11))</f>
        <v/>
      </c>
      <c r="O85" s="285"/>
      <c r="P85" s="155" t="str">
        <f t="shared" si="10"/>
        <v/>
      </c>
      <c r="Q85" s="156" t="str">
        <f>IF($D85="","",VLOOKUP($AJ85,Sw_Req!$A$2:$I$19,7))</f>
        <v/>
      </c>
      <c r="R85" s="285"/>
      <c r="S85" s="155" t="str">
        <f t="shared" si="11"/>
        <v/>
      </c>
      <c r="T85" s="156" t="str">
        <f>IF($D85="","",VLOOKUP($AJ85,Sw_Req!$A$2:$I$19,8))</f>
        <v/>
      </c>
      <c r="U85" s="157" t="str">
        <f t="shared" si="6"/>
        <v/>
      </c>
      <c r="V85" s="158" t="str">
        <f>IF(OR($D85="",GlobalParameters!$C$12=""),"",$AF85)</f>
        <v/>
      </c>
      <c r="W85" s="159"/>
      <c r="X85" s="283"/>
      <c r="Y85" s="283"/>
      <c r="Z85" s="283"/>
      <c r="AA85" s="283"/>
      <c r="AB85" s="283"/>
      <c r="AC85" s="283"/>
      <c r="AD85" s="283"/>
      <c r="AE85" s="283"/>
      <c r="AF85" s="160" t="str">
        <f>IF(OR($D85="",$AG85="",GlobalParameters!$C$12=""),"",IF($AJ85&lt;200,IF($E85="","",$AG85-VLOOKUP($AJ85,Sw_Req!$A$2:$K$19,9)),IF($AJ85&gt;=200,MIN(VLOOKUP($AJ85,Sw_Req!$A$2:$K$19,10),$AG85),"")))</f>
        <v/>
      </c>
      <c r="AG85" s="283"/>
      <c r="AH85" s="283"/>
      <c r="AI85" s="159"/>
      <c r="AJ85" s="134" t="e">
        <f>VLOOKUP($D85,Sw_Req!$M$2:$N$3,2)+IF(VLOOKUP($D85,Sw_Req!$M$2:$N$3,2)=100,VLOOKUP($E85,Sw_Req!$O$2:$P$6,2),10)+VLOOKUP(GlobalParameters!$C$12,Sw_Req!$Q$2:$R$4,2)</f>
        <v>#N/A</v>
      </c>
    </row>
    <row r="86" spans="1:36" x14ac:dyDescent="0.25">
      <c r="A86" s="133"/>
      <c r="B86" s="283"/>
      <c r="C86" s="283"/>
      <c r="D86" s="283"/>
      <c r="E86" s="284"/>
      <c r="F86" s="287"/>
      <c r="G86" s="166" t="str">
        <f t="shared" si="7"/>
        <v/>
      </c>
      <c r="H86" s="156" t="str">
        <f>IF(OR($D86="",$E86=""),"",VLOOKUP($AJ86,Sw_Req!$A$2:$I$19,5))</f>
        <v/>
      </c>
      <c r="I86" s="287"/>
      <c r="J86" s="166" t="str">
        <f t="shared" si="8"/>
        <v/>
      </c>
      <c r="K86" s="156" t="str">
        <f>IF(OR($D86="",$E86=""),"",VLOOKUP($AJ86,Sw_Req!$A$2:$I$19,6))</f>
        <v/>
      </c>
      <c r="L86" s="287"/>
      <c r="M86" s="166" t="str">
        <f t="shared" si="9"/>
        <v/>
      </c>
      <c r="N86" s="156" t="str">
        <f>IF(OR($D86="",$E86=""),"",VLOOKUP($AJ86,Sw_Req!$A$2:$K$19,11))</f>
        <v/>
      </c>
      <c r="O86" s="285"/>
      <c r="P86" s="155" t="str">
        <f t="shared" si="10"/>
        <v/>
      </c>
      <c r="Q86" s="156" t="str">
        <f>IF($D86="","",VLOOKUP($AJ86,Sw_Req!$A$2:$I$19,7))</f>
        <v/>
      </c>
      <c r="R86" s="285"/>
      <c r="S86" s="155" t="str">
        <f t="shared" si="11"/>
        <v/>
      </c>
      <c r="T86" s="156" t="str">
        <f>IF($D86="","",VLOOKUP($AJ86,Sw_Req!$A$2:$I$19,8))</f>
        <v/>
      </c>
      <c r="U86" s="157" t="str">
        <f t="shared" si="6"/>
        <v/>
      </c>
      <c r="V86" s="158" t="str">
        <f>IF(OR($D86="",GlobalParameters!$C$12=""),"",$AF86)</f>
        <v/>
      </c>
      <c r="W86" s="159"/>
      <c r="X86" s="283"/>
      <c r="Y86" s="283"/>
      <c r="Z86" s="283"/>
      <c r="AA86" s="283"/>
      <c r="AB86" s="283"/>
      <c r="AC86" s="283"/>
      <c r="AD86" s="283"/>
      <c r="AE86" s="283"/>
      <c r="AF86" s="160" t="str">
        <f>IF(OR($D86="",$AG86="",GlobalParameters!$C$12=""),"",IF($AJ86&lt;200,IF($E86="","",$AG86-VLOOKUP($AJ86,Sw_Req!$A$2:$K$19,9)),IF($AJ86&gt;=200,MIN(VLOOKUP($AJ86,Sw_Req!$A$2:$K$19,10),$AG86),"")))</f>
        <v/>
      </c>
      <c r="AG86" s="283"/>
      <c r="AH86" s="283"/>
      <c r="AI86" s="159"/>
      <c r="AJ86" s="134" t="e">
        <f>VLOOKUP($D86,Sw_Req!$M$2:$N$3,2)+IF(VLOOKUP($D86,Sw_Req!$M$2:$N$3,2)=100,VLOOKUP($E86,Sw_Req!$O$2:$P$6,2),10)+VLOOKUP(GlobalParameters!$C$12,Sw_Req!$Q$2:$R$4,2)</f>
        <v>#N/A</v>
      </c>
    </row>
    <row r="87" spans="1:36" x14ac:dyDescent="0.25">
      <c r="A87" s="133"/>
      <c r="B87" s="283"/>
      <c r="C87" s="283"/>
      <c r="D87" s="283"/>
      <c r="E87" s="284"/>
      <c r="F87" s="287"/>
      <c r="G87" s="166" t="str">
        <f t="shared" si="7"/>
        <v/>
      </c>
      <c r="H87" s="156" t="str">
        <f>IF(OR($D87="",$E87=""),"",VLOOKUP($AJ87,Sw_Req!$A$2:$I$19,5))</f>
        <v/>
      </c>
      <c r="I87" s="287"/>
      <c r="J87" s="166" t="str">
        <f t="shared" si="8"/>
        <v/>
      </c>
      <c r="K87" s="156" t="str">
        <f>IF(OR($D87="",$E87=""),"",VLOOKUP($AJ87,Sw_Req!$A$2:$I$19,6))</f>
        <v/>
      </c>
      <c r="L87" s="287"/>
      <c r="M87" s="166" t="str">
        <f t="shared" si="9"/>
        <v/>
      </c>
      <c r="N87" s="156" t="str">
        <f>IF(OR($D87="",$E87=""),"",VLOOKUP($AJ87,Sw_Req!$A$2:$K$19,11))</f>
        <v/>
      </c>
      <c r="O87" s="285"/>
      <c r="P87" s="155" t="str">
        <f t="shared" si="10"/>
        <v/>
      </c>
      <c r="Q87" s="156" t="str">
        <f>IF($D87="","",VLOOKUP($AJ87,Sw_Req!$A$2:$I$19,7))</f>
        <v/>
      </c>
      <c r="R87" s="285"/>
      <c r="S87" s="155" t="str">
        <f t="shared" si="11"/>
        <v/>
      </c>
      <c r="T87" s="156" t="str">
        <f>IF($D87="","",VLOOKUP($AJ87,Sw_Req!$A$2:$I$19,8))</f>
        <v/>
      </c>
      <c r="U87" s="157" t="str">
        <f t="shared" si="6"/>
        <v/>
      </c>
      <c r="V87" s="158" t="str">
        <f>IF(OR($D87="",GlobalParameters!$C$12=""),"",$AF87)</f>
        <v/>
      </c>
      <c r="W87" s="159"/>
      <c r="X87" s="283"/>
      <c r="Y87" s="283"/>
      <c r="Z87" s="283"/>
      <c r="AA87" s="283"/>
      <c r="AB87" s="283"/>
      <c r="AC87" s="283"/>
      <c r="AD87" s="283"/>
      <c r="AE87" s="283"/>
      <c r="AF87" s="160" t="str">
        <f>IF(OR($D87="",$AG87="",GlobalParameters!$C$12=""),"",IF($AJ87&lt;200,IF($E87="","",$AG87-VLOOKUP($AJ87,Sw_Req!$A$2:$K$19,9)),IF($AJ87&gt;=200,MIN(VLOOKUP($AJ87,Sw_Req!$A$2:$K$19,10),$AG87),"")))</f>
        <v/>
      </c>
      <c r="AG87" s="283"/>
      <c r="AH87" s="283"/>
      <c r="AI87" s="159"/>
      <c r="AJ87" s="134" t="e">
        <f>VLOOKUP($D87,Sw_Req!$M$2:$N$3,2)+IF(VLOOKUP($D87,Sw_Req!$M$2:$N$3,2)=100,VLOOKUP($E87,Sw_Req!$O$2:$P$6,2),10)+VLOOKUP(GlobalParameters!$C$12,Sw_Req!$Q$2:$R$4,2)</f>
        <v>#N/A</v>
      </c>
    </row>
    <row r="88" spans="1:36" x14ac:dyDescent="0.25">
      <c r="A88" s="133"/>
      <c r="B88" s="283"/>
      <c r="C88" s="283"/>
      <c r="D88" s="283"/>
      <c r="E88" s="284"/>
      <c r="F88" s="287"/>
      <c r="G88" s="166" t="str">
        <f t="shared" si="7"/>
        <v/>
      </c>
      <c r="H88" s="156" t="str">
        <f>IF(OR($D88="",$E88=""),"",VLOOKUP($AJ88,Sw_Req!$A$2:$I$19,5))</f>
        <v/>
      </c>
      <c r="I88" s="287"/>
      <c r="J88" s="166" t="str">
        <f t="shared" si="8"/>
        <v/>
      </c>
      <c r="K88" s="156" t="str">
        <f>IF(OR($D88="",$E88=""),"",VLOOKUP($AJ88,Sw_Req!$A$2:$I$19,6))</f>
        <v/>
      </c>
      <c r="L88" s="287"/>
      <c r="M88" s="166" t="str">
        <f t="shared" si="9"/>
        <v/>
      </c>
      <c r="N88" s="156" t="str">
        <f>IF(OR($D88="",$E88=""),"",VLOOKUP($AJ88,Sw_Req!$A$2:$K$19,11))</f>
        <v/>
      </c>
      <c r="O88" s="285"/>
      <c r="P88" s="155" t="str">
        <f t="shared" si="10"/>
        <v/>
      </c>
      <c r="Q88" s="156" t="str">
        <f>IF($D88="","",VLOOKUP($AJ88,Sw_Req!$A$2:$I$19,7))</f>
        <v/>
      </c>
      <c r="R88" s="285"/>
      <c r="S88" s="155" t="str">
        <f t="shared" si="11"/>
        <v/>
      </c>
      <c r="T88" s="156" t="str">
        <f>IF($D88="","",VLOOKUP($AJ88,Sw_Req!$A$2:$I$19,8))</f>
        <v/>
      </c>
      <c r="U88" s="157" t="str">
        <f t="shared" si="6"/>
        <v/>
      </c>
      <c r="V88" s="158" t="str">
        <f>IF(OR($D88="",GlobalParameters!$C$12=""),"",$AF88)</f>
        <v/>
      </c>
      <c r="W88" s="159"/>
      <c r="X88" s="283"/>
      <c r="Y88" s="283"/>
      <c r="Z88" s="283"/>
      <c r="AA88" s="283"/>
      <c r="AB88" s="283"/>
      <c r="AC88" s="283"/>
      <c r="AD88" s="283"/>
      <c r="AE88" s="283"/>
      <c r="AF88" s="160" t="str">
        <f>IF(OR($D88="",$AG88="",GlobalParameters!$C$12=""),"",IF($AJ88&lt;200,IF($E88="","",$AG88-VLOOKUP($AJ88,Sw_Req!$A$2:$K$19,9)),IF($AJ88&gt;=200,MIN(VLOOKUP($AJ88,Sw_Req!$A$2:$K$19,10),$AG88),"")))</f>
        <v/>
      </c>
      <c r="AG88" s="283"/>
      <c r="AH88" s="283"/>
      <c r="AI88" s="159"/>
      <c r="AJ88" s="134" t="e">
        <f>VLOOKUP($D88,Sw_Req!$M$2:$N$3,2)+IF(VLOOKUP($D88,Sw_Req!$M$2:$N$3,2)=100,VLOOKUP($E88,Sw_Req!$O$2:$P$6,2),10)+VLOOKUP(GlobalParameters!$C$12,Sw_Req!$Q$2:$R$4,2)</f>
        <v>#N/A</v>
      </c>
    </row>
    <row r="89" spans="1:36" x14ac:dyDescent="0.25">
      <c r="A89" s="133"/>
      <c r="B89" s="283"/>
      <c r="C89" s="283"/>
      <c r="D89" s="283"/>
      <c r="E89" s="284"/>
      <c r="F89" s="287"/>
      <c r="G89" s="166" t="str">
        <f t="shared" si="7"/>
        <v/>
      </c>
      <c r="H89" s="156" t="str">
        <f>IF(OR($D89="",$E89=""),"",VLOOKUP($AJ89,Sw_Req!$A$2:$I$19,5))</f>
        <v/>
      </c>
      <c r="I89" s="287"/>
      <c r="J89" s="166" t="str">
        <f t="shared" si="8"/>
        <v/>
      </c>
      <c r="K89" s="156" t="str">
        <f>IF(OR($D89="",$E89=""),"",VLOOKUP($AJ89,Sw_Req!$A$2:$I$19,6))</f>
        <v/>
      </c>
      <c r="L89" s="287"/>
      <c r="M89" s="166" t="str">
        <f t="shared" si="9"/>
        <v/>
      </c>
      <c r="N89" s="156" t="str">
        <f>IF(OR($D89="",$E89=""),"",VLOOKUP($AJ89,Sw_Req!$A$2:$K$19,11))</f>
        <v/>
      </c>
      <c r="O89" s="285"/>
      <c r="P89" s="155" t="str">
        <f t="shared" si="10"/>
        <v/>
      </c>
      <c r="Q89" s="156" t="str">
        <f>IF($D89="","",VLOOKUP($AJ89,Sw_Req!$A$2:$I$19,7))</f>
        <v/>
      </c>
      <c r="R89" s="285"/>
      <c r="S89" s="155" t="str">
        <f t="shared" si="11"/>
        <v/>
      </c>
      <c r="T89" s="156" t="str">
        <f>IF($D89="","",VLOOKUP($AJ89,Sw_Req!$A$2:$I$19,8))</f>
        <v/>
      </c>
      <c r="U89" s="157" t="str">
        <f t="shared" si="6"/>
        <v/>
      </c>
      <c r="V89" s="158" t="str">
        <f>IF(OR($D89="",GlobalParameters!$C$12=""),"",$AF89)</f>
        <v/>
      </c>
      <c r="W89" s="159"/>
      <c r="X89" s="283"/>
      <c r="Y89" s="283"/>
      <c r="Z89" s="283"/>
      <c r="AA89" s="283"/>
      <c r="AB89" s="283"/>
      <c r="AC89" s="283"/>
      <c r="AD89" s="283"/>
      <c r="AE89" s="283"/>
      <c r="AF89" s="160" t="str">
        <f>IF(OR($D89="",$AG89="",GlobalParameters!$C$12=""),"",IF($AJ89&lt;200,IF($E89="","",$AG89-VLOOKUP($AJ89,Sw_Req!$A$2:$K$19,9)),IF($AJ89&gt;=200,MIN(VLOOKUP($AJ89,Sw_Req!$A$2:$K$19,10),$AG89),"")))</f>
        <v/>
      </c>
      <c r="AG89" s="283"/>
      <c r="AH89" s="283"/>
      <c r="AI89" s="159"/>
      <c r="AJ89" s="134" t="e">
        <f>VLOOKUP($D89,Sw_Req!$M$2:$N$3,2)+IF(VLOOKUP($D89,Sw_Req!$M$2:$N$3,2)=100,VLOOKUP($E89,Sw_Req!$O$2:$P$6,2),10)+VLOOKUP(GlobalParameters!$C$12,Sw_Req!$Q$2:$R$4,2)</f>
        <v>#N/A</v>
      </c>
    </row>
    <row r="90" spans="1:36" x14ac:dyDescent="0.25">
      <c r="A90" s="133"/>
      <c r="B90" s="283"/>
      <c r="C90" s="283"/>
      <c r="D90" s="283"/>
      <c r="E90" s="284"/>
      <c r="F90" s="287"/>
      <c r="G90" s="166" t="str">
        <f t="shared" si="7"/>
        <v/>
      </c>
      <c r="H90" s="156" t="str">
        <f>IF(OR($D90="",$E90=""),"",VLOOKUP($AJ90,Sw_Req!$A$2:$I$19,5))</f>
        <v/>
      </c>
      <c r="I90" s="287"/>
      <c r="J90" s="166" t="str">
        <f t="shared" si="8"/>
        <v/>
      </c>
      <c r="K90" s="156" t="str">
        <f>IF(OR($D90="",$E90=""),"",VLOOKUP($AJ90,Sw_Req!$A$2:$I$19,6))</f>
        <v/>
      </c>
      <c r="L90" s="287"/>
      <c r="M90" s="166" t="str">
        <f t="shared" si="9"/>
        <v/>
      </c>
      <c r="N90" s="156" t="str">
        <f>IF(OR($D90="",$E90=""),"",VLOOKUP($AJ90,Sw_Req!$A$2:$K$19,11))</f>
        <v/>
      </c>
      <c r="O90" s="285"/>
      <c r="P90" s="155" t="str">
        <f t="shared" si="10"/>
        <v/>
      </c>
      <c r="Q90" s="156" t="str">
        <f>IF($D90="","",VLOOKUP($AJ90,Sw_Req!$A$2:$I$19,7))</f>
        <v/>
      </c>
      <c r="R90" s="285"/>
      <c r="S90" s="155" t="str">
        <f t="shared" si="11"/>
        <v/>
      </c>
      <c r="T90" s="156" t="str">
        <f>IF($D90="","",VLOOKUP($AJ90,Sw_Req!$A$2:$I$19,8))</f>
        <v/>
      </c>
      <c r="U90" s="157" t="str">
        <f t="shared" si="6"/>
        <v/>
      </c>
      <c r="V90" s="158" t="str">
        <f>IF(OR($D90="",GlobalParameters!$C$12=""),"",$AF90)</f>
        <v/>
      </c>
      <c r="W90" s="159"/>
      <c r="X90" s="283"/>
      <c r="Y90" s="283"/>
      <c r="Z90" s="283"/>
      <c r="AA90" s="283"/>
      <c r="AB90" s="283"/>
      <c r="AC90" s="283"/>
      <c r="AD90" s="283"/>
      <c r="AE90" s="283"/>
      <c r="AF90" s="160" t="str">
        <f>IF(OR($D90="",$AG90="",GlobalParameters!$C$12=""),"",IF($AJ90&lt;200,IF($E90="","",$AG90-VLOOKUP($AJ90,Sw_Req!$A$2:$K$19,9)),IF($AJ90&gt;=200,MIN(VLOOKUP($AJ90,Sw_Req!$A$2:$K$19,10),$AG90),"")))</f>
        <v/>
      </c>
      <c r="AG90" s="283"/>
      <c r="AH90" s="283"/>
      <c r="AI90" s="159"/>
      <c r="AJ90" s="134" t="e">
        <f>VLOOKUP($D90,Sw_Req!$M$2:$N$3,2)+IF(VLOOKUP($D90,Sw_Req!$M$2:$N$3,2)=100,VLOOKUP($E90,Sw_Req!$O$2:$P$6,2),10)+VLOOKUP(GlobalParameters!$C$12,Sw_Req!$Q$2:$R$4,2)</f>
        <v>#N/A</v>
      </c>
    </row>
    <row r="91" spans="1:36" x14ac:dyDescent="0.25">
      <c r="A91" s="133"/>
      <c r="B91" s="283"/>
      <c r="C91" s="283"/>
      <c r="D91" s="283"/>
      <c r="E91" s="284"/>
      <c r="F91" s="287"/>
      <c r="G91" s="166" t="str">
        <f t="shared" si="7"/>
        <v/>
      </c>
      <c r="H91" s="156" t="str">
        <f>IF(OR($D91="",$E91=""),"",VLOOKUP($AJ91,Sw_Req!$A$2:$I$19,5))</f>
        <v/>
      </c>
      <c r="I91" s="287"/>
      <c r="J91" s="166" t="str">
        <f t="shared" si="8"/>
        <v/>
      </c>
      <c r="K91" s="156" t="str">
        <f>IF(OR($D91="",$E91=""),"",VLOOKUP($AJ91,Sw_Req!$A$2:$I$19,6))</f>
        <v/>
      </c>
      <c r="L91" s="287"/>
      <c r="M91" s="166" t="str">
        <f t="shared" si="9"/>
        <v/>
      </c>
      <c r="N91" s="156" t="str">
        <f>IF(OR($D91="",$E91=""),"",VLOOKUP($AJ91,Sw_Req!$A$2:$K$19,11))</f>
        <v/>
      </c>
      <c r="O91" s="285"/>
      <c r="P91" s="155" t="str">
        <f t="shared" si="10"/>
        <v/>
      </c>
      <c r="Q91" s="156" t="str">
        <f>IF($D91="","",VLOOKUP($AJ91,Sw_Req!$A$2:$I$19,7))</f>
        <v/>
      </c>
      <c r="R91" s="285"/>
      <c r="S91" s="155" t="str">
        <f t="shared" si="11"/>
        <v/>
      </c>
      <c r="T91" s="156" t="str">
        <f>IF($D91="","",VLOOKUP($AJ91,Sw_Req!$A$2:$I$19,8))</f>
        <v/>
      </c>
      <c r="U91" s="157" t="str">
        <f t="shared" si="6"/>
        <v/>
      </c>
      <c r="V91" s="158" t="str">
        <f>IF(OR($D91="",GlobalParameters!$C$12=""),"",$AF91)</f>
        <v/>
      </c>
      <c r="W91" s="159"/>
      <c r="X91" s="283"/>
      <c r="Y91" s="283"/>
      <c r="Z91" s="283"/>
      <c r="AA91" s="283"/>
      <c r="AB91" s="283"/>
      <c r="AC91" s="283"/>
      <c r="AD91" s="283"/>
      <c r="AE91" s="283"/>
      <c r="AF91" s="160" t="str">
        <f>IF(OR($D91="",$AG91="",GlobalParameters!$C$12=""),"",IF($AJ91&lt;200,IF($E91="","",$AG91-VLOOKUP($AJ91,Sw_Req!$A$2:$K$19,9)),IF($AJ91&gt;=200,MIN(VLOOKUP($AJ91,Sw_Req!$A$2:$K$19,10),$AG91),"")))</f>
        <v/>
      </c>
      <c r="AG91" s="283"/>
      <c r="AH91" s="283"/>
      <c r="AI91" s="159"/>
      <c r="AJ91" s="134" t="e">
        <f>VLOOKUP($D91,Sw_Req!$M$2:$N$3,2)+IF(VLOOKUP($D91,Sw_Req!$M$2:$N$3,2)=100,VLOOKUP($E91,Sw_Req!$O$2:$P$6,2),10)+VLOOKUP(GlobalParameters!$C$12,Sw_Req!$Q$2:$R$4,2)</f>
        <v>#N/A</v>
      </c>
    </row>
    <row r="92" spans="1:36" x14ac:dyDescent="0.25">
      <c r="A92" s="133"/>
      <c r="B92" s="283"/>
      <c r="C92" s="283"/>
      <c r="D92" s="283"/>
      <c r="E92" s="284"/>
      <c r="F92" s="287"/>
      <c r="G92" s="166" t="str">
        <f t="shared" si="7"/>
        <v/>
      </c>
      <c r="H92" s="156" t="str">
        <f>IF(OR($D92="",$E92=""),"",VLOOKUP($AJ92,Sw_Req!$A$2:$I$19,5))</f>
        <v/>
      </c>
      <c r="I92" s="287"/>
      <c r="J92" s="166" t="str">
        <f t="shared" si="8"/>
        <v/>
      </c>
      <c r="K92" s="156" t="str">
        <f>IF(OR($D92="",$E92=""),"",VLOOKUP($AJ92,Sw_Req!$A$2:$I$19,6))</f>
        <v/>
      </c>
      <c r="L92" s="287"/>
      <c r="M92" s="166" t="str">
        <f t="shared" si="9"/>
        <v/>
      </c>
      <c r="N92" s="156" t="str">
        <f>IF(OR($D92="",$E92=""),"",VLOOKUP($AJ92,Sw_Req!$A$2:$K$19,11))</f>
        <v/>
      </c>
      <c r="O92" s="285"/>
      <c r="P92" s="155" t="str">
        <f t="shared" si="10"/>
        <v/>
      </c>
      <c r="Q92" s="156" t="str">
        <f>IF($D92="","",VLOOKUP($AJ92,Sw_Req!$A$2:$I$19,7))</f>
        <v/>
      </c>
      <c r="R92" s="285"/>
      <c r="S92" s="155" t="str">
        <f t="shared" si="11"/>
        <v/>
      </c>
      <c r="T92" s="156" t="str">
        <f>IF($D92="","",VLOOKUP($AJ92,Sw_Req!$A$2:$I$19,8))</f>
        <v/>
      </c>
      <c r="U92" s="157" t="str">
        <f t="shared" si="6"/>
        <v/>
      </c>
      <c r="V92" s="158" t="str">
        <f>IF(OR($D92="",GlobalParameters!$C$12=""),"",$AF92)</f>
        <v/>
      </c>
      <c r="W92" s="159"/>
      <c r="X92" s="283"/>
      <c r="Y92" s="283"/>
      <c r="Z92" s="283"/>
      <c r="AA92" s="283"/>
      <c r="AB92" s="283"/>
      <c r="AC92" s="283"/>
      <c r="AD92" s="283"/>
      <c r="AE92" s="283"/>
      <c r="AF92" s="160" t="str">
        <f>IF(OR($D92="",$AG92="",GlobalParameters!$C$12=""),"",IF($AJ92&lt;200,IF($E92="","",$AG92-VLOOKUP($AJ92,Sw_Req!$A$2:$K$19,9)),IF($AJ92&gt;=200,MIN(VLOOKUP($AJ92,Sw_Req!$A$2:$K$19,10),$AG92),"")))</f>
        <v/>
      </c>
      <c r="AG92" s="283"/>
      <c r="AH92" s="283"/>
      <c r="AI92" s="159"/>
      <c r="AJ92" s="134" t="e">
        <f>VLOOKUP($D92,Sw_Req!$M$2:$N$3,2)+IF(VLOOKUP($D92,Sw_Req!$M$2:$N$3,2)=100,VLOOKUP($E92,Sw_Req!$O$2:$P$6,2),10)+VLOOKUP(GlobalParameters!$C$12,Sw_Req!$Q$2:$R$4,2)</f>
        <v>#N/A</v>
      </c>
    </row>
    <row r="93" spans="1:36" x14ac:dyDescent="0.25">
      <c r="A93" s="133"/>
      <c r="B93" s="283"/>
      <c r="C93" s="283"/>
      <c r="D93" s="283"/>
      <c r="E93" s="284"/>
      <c r="F93" s="287"/>
      <c r="G93" s="166" t="str">
        <f t="shared" si="7"/>
        <v/>
      </c>
      <c r="H93" s="156" t="str">
        <f>IF(OR($D93="",$E93=""),"",VLOOKUP($AJ93,Sw_Req!$A$2:$I$19,5))</f>
        <v/>
      </c>
      <c r="I93" s="287"/>
      <c r="J93" s="166" t="str">
        <f t="shared" si="8"/>
        <v/>
      </c>
      <c r="K93" s="156" t="str">
        <f>IF(OR($D93="",$E93=""),"",VLOOKUP($AJ93,Sw_Req!$A$2:$I$19,6))</f>
        <v/>
      </c>
      <c r="L93" s="287"/>
      <c r="M93" s="166" t="str">
        <f t="shared" si="9"/>
        <v/>
      </c>
      <c r="N93" s="156" t="str">
        <f>IF(OR($D93="",$E93=""),"",VLOOKUP($AJ93,Sw_Req!$A$2:$K$19,11))</f>
        <v/>
      </c>
      <c r="O93" s="285"/>
      <c r="P93" s="155" t="str">
        <f t="shared" si="10"/>
        <v/>
      </c>
      <c r="Q93" s="156" t="str">
        <f>IF($D93="","",VLOOKUP($AJ93,Sw_Req!$A$2:$I$19,7))</f>
        <v/>
      </c>
      <c r="R93" s="285"/>
      <c r="S93" s="155" t="str">
        <f t="shared" si="11"/>
        <v/>
      </c>
      <c r="T93" s="156" t="str">
        <f>IF($D93="","",VLOOKUP($AJ93,Sw_Req!$A$2:$I$19,8))</f>
        <v/>
      </c>
      <c r="U93" s="157" t="str">
        <f t="shared" si="6"/>
        <v/>
      </c>
      <c r="V93" s="158" t="str">
        <f>IF(OR($D93="",GlobalParameters!$C$12=""),"",$AF93)</f>
        <v/>
      </c>
      <c r="W93" s="159"/>
      <c r="X93" s="283"/>
      <c r="Y93" s="283"/>
      <c r="Z93" s="283"/>
      <c r="AA93" s="283"/>
      <c r="AB93" s="283"/>
      <c r="AC93" s="283"/>
      <c r="AD93" s="283"/>
      <c r="AE93" s="283"/>
      <c r="AF93" s="160" t="str">
        <f>IF(OR($D93="",$AG93="",GlobalParameters!$C$12=""),"",IF($AJ93&lt;200,IF($E93="","",$AG93-VLOOKUP($AJ93,Sw_Req!$A$2:$K$19,9)),IF($AJ93&gt;=200,MIN(VLOOKUP($AJ93,Sw_Req!$A$2:$K$19,10),$AG93),"")))</f>
        <v/>
      </c>
      <c r="AG93" s="283"/>
      <c r="AH93" s="283"/>
      <c r="AI93" s="159"/>
      <c r="AJ93" s="134" t="e">
        <f>VLOOKUP($D93,Sw_Req!$M$2:$N$3,2)+IF(VLOOKUP($D93,Sw_Req!$M$2:$N$3,2)=100,VLOOKUP($E93,Sw_Req!$O$2:$P$6,2),10)+VLOOKUP(GlobalParameters!$C$12,Sw_Req!$Q$2:$R$4,2)</f>
        <v>#N/A</v>
      </c>
    </row>
    <row r="94" spans="1:36" x14ac:dyDescent="0.25">
      <c r="A94" s="133"/>
      <c r="B94" s="283"/>
      <c r="C94" s="283"/>
      <c r="D94" s="283"/>
      <c r="E94" s="284"/>
      <c r="F94" s="287"/>
      <c r="G94" s="166" t="str">
        <f t="shared" si="7"/>
        <v/>
      </c>
      <c r="H94" s="156" t="str">
        <f>IF(OR($D94="",$E94=""),"",VLOOKUP($AJ94,Sw_Req!$A$2:$I$19,5))</f>
        <v/>
      </c>
      <c r="I94" s="287"/>
      <c r="J94" s="166" t="str">
        <f t="shared" si="8"/>
        <v/>
      </c>
      <c r="K94" s="156" t="str">
        <f>IF(OR($D94="",$E94=""),"",VLOOKUP($AJ94,Sw_Req!$A$2:$I$19,6))</f>
        <v/>
      </c>
      <c r="L94" s="287"/>
      <c r="M94" s="166" t="str">
        <f t="shared" si="9"/>
        <v/>
      </c>
      <c r="N94" s="156" t="str">
        <f>IF(OR($D94="",$E94=""),"",VLOOKUP($AJ94,Sw_Req!$A$2:$K$19,11))</f>
        <v/>
      </c>
      <c r="O94" s="285"/>
      <c r="P94" s="155" t="str">
        <f t="shared" si="10"/>
        <v/>
      </c>
      <c r="Q94" s="156" t="str">
        <f>IF($D94="","",VLOOKUP($AJ94,Sw_Req!$A$2:$I$19,7))</f>
        <v/>
      </c>
      <c r="R94" s="285"/>
      <c r="S94" s="155" t="str">
        <f t="shared" si="11"/>
        <v/>
      </c>
      <c r="T94" s="156" t="str">
        <f>IF($D94="","",VLOOKUP($AJ94,Sw_Req!$A$2:$I$19,8))</f>
        <v/>
      </c>
      <c r="U94" s="157" t="str">
        <f t="shared" ref="U94:U157" si="12">IF($D94="","",$K$6+AH94)</f>
        <v/>
      </c>
      <c r="V94" s="158" t="str">
        <f>IF(OR($D94="",GlobalParameters!$C$12=""),"",$AF94)</f>
        <v/>
      </c>
      <c r="W94" s="159"/>
      <c r="X94" s="283"/>
      <c r="Y94" s="283"/>
      <c r="Z94" s="283"/>
      <c r="AA94" s="283"/>
      <c r="AB94" s="283"/>
      <c r="AC94" s="283"/>
      <c r="AD94" s="283"/>
      <c r="AE94" s="283"/>
      <c r="AF94" s="160" t="str">
        <f>IF(OR($D94="",$AG94="",GlobalParameters!$C$12=""),"",IF($AJ94&lt;200,IF($E94="","",$AG94-VLOOKUP($AJ94,Sw_Req!$A$2:$K$19,9)),IF($AJ94&gt;=200,MIN(VLOOKUP($AJ94,Sw_Req!$A$2:$K$19,10),$AG94),"")))</f>
        <v/>
      </c>
      <c r="AG94" s="283"/>
      <c r="AH94" s="283"/>
      <c r="AI94" s="159"/>
      <c r="AJ94" s="134" t="e">
        <f>VLOOKUP($D94,Sw_Req!$M$2:$N$3,2)+IF(VLOOKUP($D94,Sw_Req!$M$2:$N$3,2)=100,VLOOKUP($E94,Sw_Req!$O$2:$P$6,2),10)+VLOOKUP(GlobalParameters!$C$12,Sw_Req!$Q$2:$R$4,2)</f>
        <v>#N/A</v>
      </c>
    </row>
    <row r="95" spans="1:36" x14ac:dyDescent="0.25">
      <c r="A95" s="133"/>
      <c r="B95" s="283"/>
      <c r="C95" s="283"/>
      <c r="D95" s="283"/>
      <c r="E95" s="284"/>
      <c r="F95" s="287"/>
      <c r="G95" s="166" t="str">
        <f t="shared" si="7"/>
        <v/>
      </c>
      <c r="H95" s="156" t="str">
        <f>IF(OR($D95="",$E95=""),"",VLOOKUP($AJ95,Sw_Req!$A$2:$I$19,5))</f>
        <v/>
      </c>
      <c r="I95" s="287"/>
      <c r="J95" s="166" t="str">
        <f t="shared" si="8"/>
        <v/>
      </c>
      <c r="K95" s="156" t="str">
        <f>IF(OR($D95="",$E95=""),"",VLOOKUP($AJ95,Sw_Req!$A$2:$I$19,6))</f>
        <v/>
      </c>
      <c r="L95" s="287"/>
      <c r="M95" s="166" t="str">
        <f t="shared" si="9"/>
        <v/>
      </c>
      <c r="N95" s="156" t="str">
        <f>IF(OR($D95="",$E95=""),"",VLOOKUP($AJ95,Sw_Req!$A$2:$K$19,11))</f>
        <v/>
      </c>
      <c r="O95" s="285"/>
      <c r="P95" s="155" t="str">
        <f t="shared" si="10"/>
        <v/>
      </c>
      <c r="Q95" s="156" t="str">
        <f>IF($D95="","",VLOOKUP($AJ95,Sw_Req!$A$2:$I$19,7))</f>
        <v/>
      </c>
      <c r="R95" s="285"/>
      <c r="S95" s="155" t="str">
        <f t="shared" si="11"/>
        <v/>
      </c>
      <c r="T95" s="156" t="str">
        <f>IF($D95="","",VLOOKUP($AJ95,Sw_Req!$A$2:$I$19,8))</f>
        <v/>
      </c>
      <c r="U95" s="157" t="str">
        <f t="shared" si="12"/>
        <v/>
      </c>
      <c r="V95" s="158" t="str">
        <f>IF(OR($D95="",GlobalParameters!$C$12=""),"",$AF95)</f>
        <v/>
      </c>
      <c r="W95" s="159"/>
      <c r="X95" s="283"/>
      <c r="Y95" s="283"/>
      <c r="Z95" s="283"/>
      <c r="AA95" s="283"/>
      <c r="AB95" s="283"/>
      <c r="AC95" s="283"/>
      <c r="AD95" s="283"/>
      <c r="AE95" s="283"/>
      <c r="AF95" s="160" t="str">
        <f>IF(OR($D95="",$AG95="",GlobalParameters!$C$12=""),"",IF($AJ95&lt;200,IF($E95="","",$AG95-VLOOKUP($AJ95,Sw_Req!$A$2:$K$19,9)),IF($AJ95&gt;=200,MIN(VLOOKUP($AJ95,Sw_Req!$A$2:$K$19,10),$AG95),"")))</f>
        <v/>
      </c>
      <c r="AG95" s="283"/>
      <c r="AH95" s="283"/>
      <c r="AI95" s="159"/>
      <c r="AJ95" s="134" t="e">
        <f>VLOOKUP($D95,Sw_Req!$M$2:$N$3,2)+IF(VLOOKUP($D95,Sw_Req!$M$2:$N$3,2)=100,VLOOKUP($E95,Sw_Req!$O$2:$P$6,2),10)+VLOOKUP(GlobalParameters!$C$12,Sw_Req!$Q$2:$R$4,2)</f>
        <v>#N/A</v>
      </c>
    </row>
    <row r="96" spans="1:36" x14ac:dyDescent="0.25">
      <c r="A96" s="133"/>
      <c r="B96" s="283"/>
      <c r="C96" s="283"/>
      <c r="D96" s="283"/>
      <c r="E96" s="284"/>
      <c r="F96" s="287"/>
      <c r="G96" s="166" t="str">
        <f t="shared" si="7"/>
        <v/>
      </c>
      <c r="H96" s="156" t="str">
        <f>IF(OR($D96="",$E96=""),"",VLOOKUP($AJ96,Sw_Req!$A$2:$I$19,5))</f>
        <v/>
      </c>
      <c r="I96" s="287"/>
      <c r="J96" s="166" t="str">
        <f t="shared" si="8"/>
        <v/>
      </c>
      <c r="K96" s="156" t="str">
        <f>IF(OR($D96="",$E96=""),"",VLOOKUP($AJ96,Sw_Req!$A$2:$I$19,6))</f>
        <v/>
      </c>
      <c r="L96" s="287"/>
      <c r="M96" s="166" t="str">
        <f t="shared" si="9"/>
        <v/>
      </c>
      <c r="N96" s="156" t="str">
        <f>IF(OR($D96="",$E96=""),"",VLOOKUP($AJ96,Sw_Req!$A$2:$K$19,11))</f>
        <v/>
      </c>
      <c r="O96" s="285"/>
      <c r="P96" s="155" t="str">
        <f t="shared" si="10"/>
        <v/>
      </c>
      <c r="Q96" s="156" t="str">
        <f>IF($D96="","",VLOOKUP($AJ96,Sw_Req!$A$2:$I$19,7))</f>
        <v/>
      </c>
      <c r="R96" s="285"/>
      <c r="S96" s="155" t="str">
        <f t="shared" si="11"/>
        <v/>
      </c>
      <c r="T96" s="156" t="str">
        <f>IF($D96="","",VLOOKUP($AJ96,Sw_Req!$A$2:$I$19,8))</f>
        <v/>
      </c>
      <c r="U96" s="157" t="str">
        <f t="shared" si="12"/>
        <v/>
      </c>
      <c r="V96" s="158" t="str">
        <f>IF(OR($D96="",GlobalParameters!$C$12=""),"",$AF96)</f>
        <v/>
      </c>
      <c r="W96" s="159"/>
      <c r="X96" s="283"/>
      <c r="Y96" s="283"/>
      <c r="Z96" s="283"/>
      <c r="AA96" s="283"/>
      <c r="AB96" s="283"/>
      <c r="AC96" s="283"/>
      <c r="AD96" s="283"/>
      <c r="AE96" s="283"/>
      <c r="AF96" s="160" t="str">
        <f>IF(OR($D96="",$AG96="",GlobalParameters!$C$12=""),"",IF($AJ96&lt;200,IF($E96="","",$AG96-VLOOKUP($AJ96,Sw_Req!$A$2:$K$19,9)),IF($AJ96&gt;=200,MIN(VLOOKUP($AJ96,Sw_Req!$A$2:$K$19,10),$AG96),"")))</f>
        <v/>
      </c>
      <c r="AG96" s="283"/>
      <c r="AH96" s="283"/>
      <c r="AI96" s="159"/>
      <c r="AJ96" s="134" t="e">
        <f>VLOOKUP($D96,Sw_Req!$M$2:$N$3,2)+IF(VLOOKUP($D96,Sw_Req!$M$2:$N$3,2)=100,VLOOKUP($E96,Sw_Req!$O$2:$P$6,2),10)+VLOOKUP(GlobalParameters!$C$12,Sw_Req!$Q$2:$R$4,2)</f>
        <v>#N/A</v>
      </c>
    </row>
    <row r="97" spans="1:40" x14ac:dyDescent="0.25">
      <c r="A97" s="133"/>
      <c r="B97" s="283"/>
      <c r="C97" s="283"/>
      <c r="D97" s="283"/>
      <c r="E97" s="284"/>
      <c r="F97" s="287"/>
      <c r="G97" s="166" t="str">
        <f t="shared" si="7"/>
        <v/>
      </c>
      <c r="H97" s="156" t="str">
        <f>IF(OR($D97="",$E97=""),"",VLOOKUP($AJ97,Sw_Req!$A$2:$I$19,5))</f>
        <v/>
      </c>
      <c r="I97" s="287"/>
      <c r="J97" s="166" t="str">
        <f t="shared" si="8"/>
        <v/>
      </c>
      <c r="K97" s="156" t="str">
        <f>IF(OR($D97="",$E97=""),"",VLOOKUP($AJ97,Sw_Req!$A$2:$I$19,6))</f>
        <v/>
      </c>
      <c r="L97" s="287"/>
      <c r="M97" s="166" t="str">
        <f t="shared" si="9"/>
        <v/>
      </c>
      <c r="N97" s="156" t="str">
        <f>IF(OR($D97="",$E97=""),"",VLOOKUP($AJ97,Sw_Req!$A$2:$K$19,11))</f>
        <v/>
      </c>
      <c r="O97" s="285"/>
      <c r="P97" s="155" t="str">
        <f t="shared" si="10"/>
        <v/>
      </c>
      <c r="Q97" s="156" t="str">
        <f>IF($D97="","",VLOOKUP($AJ97,Sw_Req!$A$2:$I$19,7))</f>
        <v/>
      </c>
      <c r="R97" s="285"/>
      <c r="S97" s="155" t="str">
        <f t="shared" si="11"/>
        <v/>
      </c>
      <c r="T97" s="156" t="str">
        <f>IF($D97="","",VLOOKUP($AJ97,Sw_Req!$A$2:$I$19,8))</f>
        <v/>
      </c>
      <c r="U97" s="157" t="str">
        <f t="shared" si="12"/>
        <v/>
      </c>
      <c r="V97" s="158" t="str">
        <f>IF(OR($D97="",GlobalParameters!$C$12=""),"",$AF97)</f>
        <v/>
      </c>
      <c r="W97" s="159"/>
      <c r="X97" s="283"/>
      <c r="Y97" s="283"/>
      <c r="Z97" s="283"/>
      <c r="AA97" s="283"/>
      <c r="AB97" s="283"/>
      <c r="AC97" s="283"/>
      <c r="AD97" s="283"/>
      <c r="AE97" s="283"/>
      <c r="AF97" s="160" t="str">
        <f>IF(OR($D97="",$AG97="",GlobalParameters!$C$12=""),"",IF($AJ97&lt;200,IF($E97="","",$AG97-VLOOKUP($AJ97,Sw_Req!$A$2:$K$19,9)),IF($AJ97&gt;=200,MIN(VLOOKUP($AJ97,Sw_Req!$A$2:$K$19,10),$AG97),"")))</f>
        <v/>
      </c>
      <c r="AG97" s="283"/>
      <c r="AH97" s="283"/>
      <c r="AI97" s="159"/>
      <c r="AJ97" s="134" t="e">
        <f>VLOOKUP($D97,Sw_Req!$M$2:$N$3,2)+IF(VLOOKUP($D97,Sw_Req!$M$2:$N$3,2)=100,VLOOKUP($E97,Sw_Req!$O$2:$P$6,2),10)+VLOOKUP(GlobalParameters!$C$12,Sw_Req!$Q$2:$R$4,2)</f>
        <v>#N/A</v>
      </c>
    </row>
    <row r="98" spans="1:40" s="151" customFormat="1" x14ac:dyDescent="0.25">
      <c r="A98" s="133"/>
      <c r="B98" s="283"/>
      <c r="C98" s="283"/>
      <c r="D98" s="283"/>
      <c r="E98" s="284"/>
      <c r="F98" s="287"/>
      <c r="G98" s="166" t="str">
        <f t="shared" si="7"/>
        <v/>
      </c>
      <c r="H98" s="156" t="str">
        <f>IF(OR($D98="",$E98=""),"",VLOOKUP($AJ98,Sw_Req!$A$2:$I$19,5))</f>
        <v/>
      </c>
      <c r="I98" s="287"/>
      <c r="J98" s="166" t="str">
        <f t="shared" si="8"/>
        <v/>
      </c>
      <c r="K98" s="156" t="str">
        <f>IF(OR($D98="",$E98=""),"",VLOOKUP($AJ98,Sw_Req!$A$2:$I$19,6))</f>
        <v/>
      </c>
      <c r="L98" s="287"/>
      <c r="M98" s="166" t="str">
        <f t="shared" si="9"/>
        <v/>
      </c>
      <c r="N98" s="156" t="str">
        <f>IF(OR($D98="",$E98=""),"",VLOOKUP($AJ98,Sw_Req!$A$2:$K$19,11))</f>
        <v/>
      </c>
      <c r="O98" s="285"/>
      <c r="P98" s="155" t="str">
        <f t="shared" si="10"/>
        <v/>
      </c>
      <c r="Q98" s="156" t="str">
        <f>IF($D98="","",VLOOKUP($AJ98,Sw_Req!$A$2:$I$19,7))</f>
        <v/>
      </c>
      <c r="R98" s="285"/>
      <c r="S98" s="155" t="str">
        <f t="shared" si="11"/>
        <v/>
      </c>
      <c r="T98" s="156" t="str">
        <f>IF($D98="","",VLOOKUP($AJ98,Sw_Req!$A$2:$I$19,8))</f>
        <v/>
      </c>
      <c r="U98" s="157" t="str">
        <f t="shared" si="12"/>
        <v/>
      </c>
      <c r="V98" s="158" t="str">
        <f>IF(OR($D98="",GlobalParameters!$C$12=""),"",$AF98)</f>
        <v/>
      </c>
      <c r="W98" s="159"/>
      <c r="X98" s="283"/>
      <c r="Y98" s="283"/>
      <c r="Z98" s="283"/>
      <c r="AA98" s="283"/>
      <c r="AB98" s="283"/>
      <c r="AC98" s="283"/>
      <c r="AD98" s="283"/>
      <c r="AE98" s="283"/>
      <c r="AF98" s="160" t="str">
        <f>IF(OR($D98="",$AG98="",GlobalParameters!$C$12=""),"",IF($AJ98&lt;200,IF($E98="","",$AG98-VLOOKUP($AJ98,Sw_Req!$A$2:$K$19,9)),IF($AJ98&gt;=200,MIN(VLOOKUP($AJ98,Sw_Req!$A$2:$K$19,10),$AG98),"")))</f>
        <v/>
      </c>
      <c r="AG98" s="283"/>
      <c r="AH98" s="283"/>
      <c r="AI98" s="159"/>
      <c r="AJ98" s="134" t="e">
        <f>VLOOKUP($D98,Sw_Req!$M$2:$N$3,2)+IF(VLOOKUP($D98,Sw_Req!$M$2:$N$3,2)=100,VLOOKUP($E98,Sw_Req!$O$2:$P$6,2),10)+VLOOKUP(GlobalParameters!$C$12,Sw_Req!$Q$2:$R$4,2)</f>
        <v>#N/A</v>
      </c>
      <c r="AM98" s="180"/>
      <c r="AN98" s="180"/>
    </row>
    <row r="99" spans="1:40" s="151" customFormat="1" x14ac:dyDescent="0.25">
      <c r="A99" s="133"/>
      <c r="B99" s="283"/>
      <c r="C99" s="283"/>
      <c r="D99" s="283"/>
      <c r="E99" s="284"/>
      <c r="F99" s="287"/>
      <c r="G99" s="166" t="str">
        <f t="shared" si="7"/>
        <v/>
      </c>
      <c r="H99" s="156" t="str">
        <f>IF(OR($D99="",$E99=""),"",VLOOKUP($AJ99,Sw_Req!$A$2:$I$19,5))</f>
        <v/>
      </c>
      <c r="I99" s="287"/>
      <c r="J99" s="166" t="str">
        <f t="shared" si="8"/>
        <v/>
      </c>
      <c r="K99" s="156" t="str">
        <f>IF(OR($D99="",$E99=""),"",VLOOKUP($AJ99,Sw_Req!$A$2:$I$19,6))</f>
        <v/>
      </c>
      <c r="L99" s="287"/>
      <c r="M99" s="166" t="str">
        <f t="shared" si="9"/>
        <v/>
      </c>
      <c r="N99" s="156" t="str">
        <f>IF(OR($D99="",$E99=""),"",VLOOKUP($AJ99,Sw_Req!$A$2:$K$19,11))</f>
        <v/>
      </c>
      <c r="O99" s="285"/>
      <c r="P99" s="155" t="str">
        <f t="shared" si="10"/>
        <v/>
      </c>
      <c r="Q99" s="156" t="str">
        <f>IF($D99="","",VLOOKUP($AJ99,Sw_Req!$A$2:$I$19,7))</f>
        <v/>
      </c>
      <c r="R99" s="285"/>
      <c r="S99" s="155" t="str">
        <f t="shared" si="11"/>
        <v/>
      </c>
      <c r="T99" s="156" t="str">
        <f>IF($D99="","",VLOOKUP($AJ99,Sw_Req!$A$2:$I$19,8))</f>
        <v/>
      </c>
      <c r="U99" s="157" t="str">
        <f t="shared" si="12"/>
        <v/>
      </c>
      <c r="V99" s="158" t="str">
        <f>IF(OR($D99="",GlobalParameters!$C$12=""),"",$AF99)</f>
        <v/>
      </c>
      <c r="W99" s="159"/>
      <c r="X99" s="283"/>
      <c r="Y99" s="283"/>
      <c r="Z99" s="283"/>
      <c r="AA99" s="283"/>
      <c r="AB99" s="283"/>
      <c r="AC99" s="283"/>
      <c r="AD99" s="283"/>
      <c r="AE99" s="283"/>
      <c r="AF99" s="160" t="str">
        <f>IF(OR($D99="",$AG99="",GlobalParameters!$C$12=""),"",IF($AJ99&lt;200,IF($E99="","",$AG99-VLOOKUP($AJ99,Sw_Req!$A$2:$K$19,9)),IF($AJ99&gt;=200,MIN(VLOOKUP($AJ99,Sw_Req!$A$2:$K$19,10),$AG99),"")))</f>
        <v/>
      </c>
      <c r="AG99" s="283"/>
      <c r="AH99" s="283"/>
      <c r="AI99" s="159"/>
      <c r="AJ99" s="134" t="e">
        <f>VLOOKUP($D99,Sw_Req!$M$2:$N$3,2)+IF(VLOOKUP($D99,Sw_Req!$M$2:$N$3,2)=100,VLOOKUP($E99,Sw_Req!$O$2:$P$6,2),10)+VLOOKUP(GlobalParameters!$C$12,Sw_Req!$Q$2:$R$4,2)</f>
        <v>#N/A</v>
      </c>
      <c r="AM99" s="180"/>
      <c r="AN99" s="180"/>
    </row>
    <row r="100" spans="1:40" x14ac:dyDescent="0.25">
      <c r="A100" s="133"/>
      <c r="B100" s="283"/>
      <c r="C100" s="283"/>
      <c r="D100" s="283"/>
      <c r="E100" s="284"/>
      <c r="F100" s="287"/>
      <c r="G100" s="166" t="str">
        <f t="shared" si="7"/>
        <v/>
      </c>
      <c r="H100" s="156" t="str">
        <f>IF(OR($D100="",$E100=""),"",VLOOKUP($AJ100,Sw_Req!$A$2:$I$19,5))</f>
        <v/>
      </c>
      <c r="I100" s="287"/>
      <c r="J100" s="166" t="str">
        <f t="shared" si="8"/>
        <v/>
      </c>
      <c r="K100" s="156" t="str">
        <f>IF(OR($D100="",$E100=""),"",VLOOKUP($AJ100,Sw_Req!$A$2:$I$19,6))</f>
        <v/>
      </c>
      <c r="L100" s="287"/>
      <c r="M100" s="166" t="str">
        <f t="shared" si="9"/>
        <v/>
      </c>
      <c r="N100" s="156" t="str">
        <f>IF(OR($D100="",$E100=""),"",VLOOKUP($AJ100,Sw_Req!$A$2:$K$19,11))</f>
        <v/>
      </c>
      <c r="O100" s="285"/>
      <c r="P100" s="155" t="str">
        <f t="shared" si="10"/>
        <v/>
      </c>
      <c r="Q100" s="156" t="str">
        <f>IF($D100="","",VLOOKUP($AJ100,Sw_Req!$A$2:$I$19,7))</f>
        <v/>
      </c>
      <c r="R100" s="285"/>
      <c r="S100" s="155" t="str">
        <f t="shared" si="11"/>
        <v/>
      </c>
      <c r="T100" s="156" t="str">
        <f>IF($D100="","",VLOOKUP($AJ100,Sw_Req!$A$2:$I$19,8))</f>
        <v/>
      </c>
      <c r="U100" s="157" t="str">
        <f t="shared" si="12"/>
        <v/>
      </c>
      <c r="V100" s="158" t="str">
        <f>IF(OR($D100="",GlobalParameters!$C$12=""),"",$AF100)</f>
        <v/>
      </c>
      <c r="W100" s="159"/>
      <c r="X100" s="283"/>
      <c r="Y100" s="283"/>
      <c r="Z100" s="283"/>
      <c r="AA100" s="283"/>
      <c r="AB100" s="283"/>
      <c r="AC100" s="283"/>
      <c r="AD100" s="283"/>
      <c r="AE100" s="283"/>
      <c r="AF100" s="160" t="str">
        <f>IF(OR($D100="",$AG100="",GlobalParameters!$C$12=""),"",IF($AJ100&lt;200,IF($E100="","",$AG100-VLOOKUP($AJ100,Sw_Req!$A$2:$K$19,9)),IF($AJ100&gt;=200,MIN(VLOOKUP($AJ100,Sw_Req!$A$2:$K$19,10),$AG100),"")))</f>
        <v/>
      </c>
      <c r="AG100" s="283"/>
      <c r="AH100" s="283"/>
      <c r="AI100" s="159"/>
      <c r="AJ100" s="134" t="e">
        <f>VLOOKUP($D100,Sw_Req!$M$2:$N$3,2)+IF(VLOOKUP($D100,Sw_Req!$M$2:$N$3,2)=100,VLOOKUP($E100,Sw_Req!$O$2:$P$6,2),10)+VLOOKUP(GlobalParameters!$C$12,Sw_Req!$Q$2:$R$4,2)</f>
        <v>#N/A</v>
      </c>
    </row>
    <row r="101" spans="1:40" x14ac:dyDescent="0.25">
      <c r="A101" s="133"/>
      <c r="B101" s="283"/>
      <c r="C101" s="283"/>
      <c r="D101" s="283"/>
      <c r="E101" s="284"/>
      <c r="F101" s="287"/>
      <c r="G101" s="166" t="str">
        <f t="shared" si="7"/>
        <v/>
      </c>
      <c r="H101" s="156" t="str">
        <f>IF(OR($D101="",$E101=""),"",VLOOKUP($AJ101,Sw_Req!$A$2:$I$19,5))</f>
        <v/>
      </c>
      <c r="I101" s="287"/>
      <c r="J101" s="166" t="str">
        <f t="shared" si="8"/>
        <v/>
      </c>
      <c r="K101" s="156" t="str">
        <f>IF(OR($D101="",$E101=""),"",VLOOKUP($AJ101,Sw_Req!$A$2:$I$19,6))</f>
        <v/>
      </c>
      <c r="L101" s="287"/>
      <c r="M101" s="166" t="str">
        <f t="shared" si="9"/>
        <v/>
      </c>
      <c r="N101" s="156" t="str">
        <f>IF(OR($D101="",$E101=""),"",VLOOKUP($AJ101,Sw_Req!$A$2:$K$19,11))</f>
        <v/>
      </c>
      <c r="O101" s="285"/>
      <c r="P101" s="155" t="str">
        <f t="shared" si="10"/>
        <v/>
      </c>
      <c r="Q101" s="156" t="str">
        <f>IF($D101="","",VLOOKUP($AJ101,Sw_Req!$A$2:$I$19,7))</f>
        <v/>
      </c>
      <c r="R101" s="285"/>
      <c r="S101" s="155" t="str">
        <f t="shared" si="11"/>
        <v/>
      </c>
      <c r="T101" s="156" t="str">
        <f>IF($D101="","",VLOOKUP($AJ101,Sw_Req!$A$2:$I$19,8))</f>
        <v/>
      </c>
      <c r="U101" s="157" t="str">
        <f t="shared" si="12"/>
        <v/>
      </c>
      <c r="V101" s="158" t="str">
        <f>IF(OR($D101="",GlobalParameters!$C$12=""),"",$AF101)</f>
        <v/>
      </c>
      <c r="W101" s="159"/>
      <c r="X101" s="283"/>
      <c r="Y101" s="283"/>
      <c r="Z101" s="283"/>
      <c r="AA101" s="283"/>
      <c r="AB101" s="283"/>
      <c r="AC101" s="283"/>
      <c r="AD101" s="283"/>
      <c r="AE101" s="283"/>
      <c r="AF101" s="160" t="str">
        <f>IF(OR($D101="",$AG101="",GlobalParameters!$C$12=""),"",IF($AJ101&lt;200,IF($E101="","",$AG101-VLOOKUP($AJ101,Sw_Req!$A$2:$K$19,9)),IF($AJ101&gt;=200,MIN(VLOOKUP($AJ101,Sw_Req!$A$2:$K$19,10),$AG101),"")))</f>
        <v/>
      </c>
      <c r="AG101" s="283"/>
      <c r="AH101" s="283"/>
      <c r="AI101" s="159"/>
      <c r="AJ101" s="134" t="e">
        <f>VLOOKUP($D101,Sw_Req!$M$2:$N$3,2)+IF(VLOOKUP($D101,Sw_Req!$M$2:$N$3,2)=100,VLOOKUP($E101,Sw_Req!$O$2:$P$6,2),10)+VLOOKUP(GlobalParameters!$C$12,Sw_Req!$Q$2:$R$4,2)</f>
        <v>#N/A</v>
      </c>
    </row>
    <row r="102" spans="1:40" x14ac:dyDescent="0.25">
      <c r="A102" s="133"/>
      <c r="B102" s="283"/>
      <c r="C102" s="283"/>
      <c r="D102" s="283"/>
      <c r="E102" s="284"/>
      <c r="F102" s="287"/>
      <c r="G102" s="166" t="str">
        <f t="shared" si="7"/>
        <v/>
      </c>
      <c r="H102" s="156" t="str">
        <f>IF(OR($D102="",$E102=""),"",VLOOKUP($AJ102,Sw_Req!$A$2:$I$19,5))</f>
        <v/>
      </c>
      <c r="I102" s="287"/>
      <c r="J102" s="166" t="str">
        <f t="shared" si="8"/>
        <v/>
      </c>
      <c r="K102" s="156" t="str">
        <f>IF(OR($D102="",$E102=""),"",VLOOKUP($AJ102,Sw_Req!$A$2:$I$19,6))</f>
        <v/>
      </c>
      <c r="L102" s="287"/>
      <c r="M102" s="166" t="str">
        <f t="shared" si="9"/>
        <v/>
      </c>
      <c r="N102" s="156" t="str">
        <f>IF(OR($D102="",$E102=""),"",VLOOKUP($AJ102,Sw_Req!$A$2:$K$19,11))</f>
        <v/>
      </c>
      <c r="O102" s="285"/>
      <c r="P102" s="155" t="str">
        <f t="shared" si="10"/>
        <v/>
      </c>
      <c r="Q102" s="156" t="str">
        <f>IF($D102="","",VLOOKUP($AJ102,Sw_Req!$A$2:$I$19,7))</f>
        <v/>
      </c>
      <c r="R102" s="285"/>
      <c r="S102" s="155" t="str">
        <f t="shared" si="11"/>
        <v/>
      </c>
      <c r="T102" s="156" t="str">
        <f>IF($D102="","",VLOOKUP($AJ102,Sw_Req!$A$2:$I$19,8))</f>
        <v/>
      </c>
      <c r="U102" s="157" t="str">
        <f t="shared" si="12"/>
        <v/>
      </c>
      <c r="V102" s="158" t="str">
        <f>IF(OR($D102="",GlobalParameters!$C$12=""),"",$AF102)</f>
        <v/>
      </c>
      <c r="W102" s="159"/>
      <c r="X102" s="283"/>
      <c r="Y102" s="283"/>
      <c r="Z102" s="283"/>
      <c r="AA102" s="283"/>
      <c r="AB102" s="283"/>
      <c r="AC102" s="283"/>
      <c r="AD102" s="283"/>
      <c r="AE102" s="283"/>
      <c r="AF102" s="160" t="str">
        <f>IF(OR($D102="",$AG102="",GlobalParameters!$C$12=""),"",IF($AJ102&lt;200,IF($E102="","",$AG102-VLOOKUP($AJ102,Sw_Req!$A$2:$K$19,9)),IF($AJ102&gt;=200,MIN(VLOOKUP($AJ102,Sw_Req!$A$2:$K$19,10),$AG102),"")))</f>
        <v/>
      </c>
      <c r="AG102" s="283"/>
      <c r="AH102" s="283"/>
      <c r="AI102" s="159"/>
      <c r="AJ102" s="134" t="e">
        <f>VLOOKUP($D102,Sw_Req!$M$2:$N$3,2)+IF(VLOOKUP($D102,Sw_Req!$M$2:$N$3,2)=100,VLOOKUP($E102,Sw_Req!$O$2:$P$6,2),10)+VLOOKUP(GlobalParameters!$C$12,Sw_Req!$Q$2:$R$4,2)</f>
        <v>#N/A</v>
      </c>
    </row>
    <row r="103" spans="1:40" x14ac:dyDescent="0.25">
      <c r="A103" s="133"/>
      <c r="B103" s="283"/>
      <c r="C103" s="283"/>
      <c r="D103" s="283"/>
      <c r="E103" s="284"/>
      <c r="F103" s="287"/>
      <c r="G103" s="166" t="str">
        <f t="shared" si="7"/>
        <v/>
      </c>
      <c r="H103" s="156" t="str">
        <f>IF(OR($D103="",$E103=""),"",VLOOKUP($AJ103,Sw_Req!$A$2:$I$19,5))</f>
        <v/>
      </c>
      <c r="I103" s="287"/>
      <c r="J103" s="166" t="str">
        <f t="shared" si="8"/>
        <v/>
      </c>
      <c r="K103" s="156" t="str">
        <f>IF(OR($D103="",$E103=""),"",VLOOKUP($AJ103,Sw_Req!$A$2:$I$19,6))</f>
        <v/>
      </c>
      <c r="L103" s="287"/>
      <c r="M103" s="166" t="str">
        <f t="shared" si="9"/>
        <v/>
      </c>
      <c r="N103" s="156" t="str">
        <f>IF(OR($D103="",$E103=""),"",VLOOKUP($AJ103,Sw_Req!$A$2:$K$19,11))</f>
        <v/>
      </c>
      <c r="O103" s="285"/>
      <c r="P103" s="155" t="str">
        <f t="shared" si="10"/>
        <v/>
      </c>
      <c r="Q103" s="156" t="str">
        <f>IF($D103="","",VLOOKUP($AJ103,Sw_Req!$A$2:$I$19,7))</f>
        <v/>
      </c>
      <c r="R103" s="285"/>
      <c r="S103" s="155" t="str">
        <f t="shared" si="11"/>
        <v/>
      </c>
      <c r="T103" s="156" t="str">
        <f>IF($D103="","",VLOOKUP($AJ103,Sw_Req!$A$2:$I$19,8))</f>
        <v/>
      </c>
      <c r="U103" s="157" t="str">
        <f t="shared" si="12"/>
        <v/>
      </c>
      <c r="V103" s="158" t="str">
        <f>IF(OR($D103="",GlobalParameters!$C$12=""),"",$AF103)</f>
        <v/>
      </c>
      <c r="W103" s="159"/>
      <c r="X103" s="283"/>
      <c r="Y103" s="283"/>
      <c r="Z103" s="283"/>
      <c r="AA103" s="283"/>
      <c r="AB103" s="283"/>
      <c r="AC103" s="283"/>
      <c r="AD103" s="283"/>
      <c r="AE103" s="283"/>
      <c r="AF103" s="160" t="str">
        <f>IF(OR($D103="",$AG103="",GlobalParameters!$C$12=""),"",IF($AJ103&lt;200,IF($E103="","",$AG103-VLOOKUP($AJ103,Sw_Req!$A$2:$K$19,9)),IF($AJ103&gt;=200,MIN(VLOOKUP($AJ103,Sw_Req!$A$2:$K$19,10),$AG103),"")))</f>
        <v/>
      </c>
      <c r="AG103" s="283"/>
      <c r="AH103" s="283"/>
      <c r="AI103" s="159"/>
      <c r="AJ103" s="134" t="e">
        <f>VLOOKUP($D103,Sw_Req!$M$2:$N$3,2)+IF(VLOOKUP($D103,Sw_Req!$M$2:$N$3,2)=100,VLOOKUP($E103,Sw_Req!$O$2:$P$6,2),10)+VLOOKUP(GlobalParameters!$C$12,Sw_Req!$Q$2:$R$4,2)</f>
        <v>#N/A</v>
      </c>
    </row>
    <row r="104" spans="1:40" x14ac:dyDescent="0.25">
      <c r="A104" s="133"/>
      <c r="B104" s="283"/>
      <c r="C104" s="283"/>
      <c r="D104" s="283"/>
      <c r="E104" s="284"/>
      <c r="F104" s="287"/>
      <c r="G104" s="166" t="str">
        <f t="shared" si="7"/>
        <v/>
      </c>
      <c r="H104" s="156" t="str">
        <f>IF(OR($D104="",$E104=""),"",VLOOKUP($AJ104,Sw_Req!$A$2:$I$19,5))</f>
        <v/>
      </c>
      <c r="I104" s="287"/>
      <c r="J104" s="166" t="str">
        <f t="shared" si="8"/>
        <v/>
      </c>
      <c r="K104" s="156" t="str">
        <f>IF(OR($D104="",$E104=""),"",VLOOKUP($AJ104,Sw_Req!$A$2:$I$19,6))</f>
        <v/>
      </c>
      <c r="L104" s="287"/>
      <c r="M104" s="166" t="str">
        <f t="shared" si="9"/>
        <v/>
      </c>
      <c r="N104" s="156" t="str">
        <f>IF(OR($D104="",$E104=""),"",VLOOKUP($AJ104,Sw_Req!$A$2:$K$19,11))</f>
        <v/>
      </c>
      <c r="O104" s="285"/>
      <c r="P104" s="155" t="str">
        <f t="shared" si="10"/>
        <v/>
      </c>
      <c r="Q104" s="156" t="str">
        <f>IF($D104="","",VLOOKUP($AJ104,Sw_Req!$A$2:$I$19,7))</f>
        <v/>
      </c>
      <c r="R104" s="285"/>
      <c r="S104" s="155" t="str">
        <f t="shared" si="11"/>
        <v/>
      </c>
      <c r="T104" s="156" t="str">
        <f>IF($D104="","",VLOOKUP($AJ104,Sw_Req!$A$2:$I$19,8))</f>
        <v/>
      </c>
      <c r="U104" s="157" t="str">
        <f t="shared" si="12"/>
        <v/>
      </c>
      <c r="V104" s="158" t="str">
        <f>IF(OR($D104="",GlobalParameters!$C$12=""),"",$AF104)</f>
        <v/>
      </c>
      <c r="W104" s="159"/>
      <c r="X104" s="283"/>
      <c r="Y104" s="283"/>
      <c r="Z104" s="283"/>
      <c r="AA104" s="283"/>
      <c r="AB104" s="283"/>
      <c r="AC104" s="283"/>
      <c r="AD104" s="283"/>
      <c r="AE104" s="283"/>
      <c r="AF104" s="160" t="str">
        <f>IF(OR($D104="",$AG104="",GlobalParameters!$C$12=""),"",IF($AJ104&lt;200,IF($E104="","",$AG104-VLOOKUP($AJ104,Sw_Req!$A$2:$K$19,9)),IF($AJ104&gt;=200,MIN(VLOOKUP($AJ104,Sw_Req!$A$2:$K$19,10),$AG104),"")))</f>
        <v/>
      </c>
      <c r="AG104" s="283"/>
      <c r="AH104" s="283"/>
      <c r="AI104" s="159"/>
      <c r="AJ104" s="134" t="e">
        <f>VLOOKUP($D104,Sw_Req!$M$2:$N$3,2)+IF(VLOOKUP($D104,Sw_Req!$M$2:$N$3,2)=100,VLOOKUP($E104,Sw_Req!$O$2:$P$6,2),10)+VLOOKUP(GlobalParameters!$C$12,Sw_Req!$Q$2:$R$4,2)</f>
        <v>#N/A</v>
      </c>
    </row>
    <row r="105" spans="1:40" x14ac:dyDescent="0.25">
      <c r="A105" s="133"/>
      <c r="B105" s="283"/>
      <c r="C105" s="283"/>
      <c r="D105" s="283"/>
      <c r="E105" s="284"/>
      <c r="F105" s="287"/>
      <c r="G105" s="166" t="str">
        <f t="shared" si="7"/>
        <v/>
      </c>
      <c r="H105" s="156" t="str">
        <f>IF(OR($D105="",$E105=""),"",VLOOKUP($AJ105,Sw_Req!$A$2:$I$19,5))</f>
        <v/>
      </c>
      <c r="I105" s="287"/>
      <c r="J105" s="166" t="str">
        <f t="shared" si="8"/>
        <v/>
      </c>
      <c r="K105" s="156" t="str">
        <f>IF(OR($D105="",$E105=""),"",VLOOKUP($AJ105,Sw_Req!$A$2:$I$19,6))</f>
        <v/>
      </c>
      <c r="L105" s="287"/>
      <c r="M105" s="166" t="str">
        <f t="shared" si="9"/>
        <v/>
      </c>
      <c r="N105" s="156" t="str">
        <f>IF(OR($D105="",$E105=""),"",VLOOKUP($AJ105,Sw_Req!$A$2:$K$19,11))</f>
        <v/>
      </c>
      <c r="O105" s="285"/>
      <c r="P105" s="155" t="str">
        <f t="shared" si="10"/>
        <v/>
      </c>
      <c r="Q105" s="156" t="str">
        <f>IF($D105="","",VLOOKUP($AJ105,Sw_Req!$A$2:$I$19,7))</f>
        <v/>
      </c>
      <c r="R105" s="285"/>
      <c r="S105" s="155" t="str">
        <f t="shared" si="11"/>
        <v/>
      </c>
      <c r="T105" s="156" t="str">
        <f>IF($D105="","",VLOOKUP($AJ105,Sw_Req!$A$2:$I$19,8))</f>
        <v/>
      </c>
      <c r="U105" s="157" t="str">
        <f t="shared" si="12"/>
        <v/>
      </c>
      <c r="V105" s="158" t="str">
        <f>IF(OR($D105="",GlobalParameters!$C$12=""),"",$AF105)</f>
        <v/>
      </c>
      <c r="W105" s="159"/>
      <c r="X105" s="283"/>
      <c r="Y105" s="283"/>
      <c r="Z105" s="283"/>
      <c r="AA105" s="283"/>
      <c r="AB105" s="283"/>
      <c r="AC105" s="283"/>
      <c r="AD105" s="283"/>
      <c r="AE105" s="283"/>
      <c r="AF105" s="160" t="str">
        <f>IF(OR($D105="",$AG105="",GlobalParameters!$C$12=""),"",IF($AJ105&lt;200,IF($E105="","",$AG105-VLOOKUP($AJ105,Sw_Req!$A$2:$K$19,9)),IF($AJ105&gt;=200,MIN(VLOOKUP($AJ105,Sw_Req!$A$2:$K$19,10),$AG105),"")))</f>
        <v/>
      </c>
      <c r="AG105" s="283"/>
      <c r="AH105" s="283"/>
      <c r="AI105" s="159"/>
      <c r="AJ105" s="134" t="e">
        <f>VLOOKUP($D105,Sw_Req!$M$2:$N$3,2)+IF(VLOOKUP($D105,Sw_Req!$M$2:$N$3,2)=100,VLOOKUP($E105,Sw_Req!$O$2:$P$6,2),10)+VLOOKUP(GlobalParameters!$C$12,Sw_Req!$Q$2:$R$4,2)</f>
        <v>#N/A</v>
      </c>
    </row>
    <row r="106" spans="1:40" x14ac:dyDescent="0.25">
      <c r="A106" s="133"/>
      <c r="B106" s="283"/>
      <c r="C106" s="283"/>
      <c r="D106" s="283"/>
      <c r="E106" s="284"/>
      <c r="F106" s="287"/>
      <c r="G106" s="166" t="str">
        <f t="shared" si="7"/>
        <v/>
      </c>
      <c r="H106" s="156" t="str">
        <f>IF(OR($D106="",$E106=""),"",VLOOKUP($AJ106,Sw_Req!$A$2:$I$19,5))</f>
        <v/>
      </c>
      <c r="I106" s="287"/>
      <c r="J106" s="166" t="str">
        <f t="shared" si="8"/>
        <v/>
      </c>
      <c r="K106" s="156" t="str">
        <f>IF(OR($D106="",$E106=""),"",VLOOKUP($AJ106,Sw_Req!$A$2:$I$19,6))</f>
        <v/>
      </c>
      <c r="L106" s="287"/>
      <c r="M106" s="166" t="str">
        <f t="shared" si="9"/>
        <v/>
      </c>
      <c r="N106" s="156" t="str">
        <f>IF(OR($D106="",$E106=""),"",VLOOKUP($AJ106,Sw_Req!$A$2:$K$19,11))</f>
        <v/>
      </c>
      <c r="O106" s="285"/>
      <c r="P106" s="155" t="str">
        <f t="shared" si="10"/>
        <v/>
      </c>
      <c r="Q106" s="156" t="str">
        <f>IF($D106="","",VLOOKUP($AJ106,Sw_Req!$A$2:$I$19,7))</f>
        <v/>
      </c>
      <c r="R106" s="285"/>
      <c r="S106" s="155" t="str">
        <f t="shared" si="11"/>
        <v/>
      </c>
      <c r="T106" s="156" t="str">
        <f>IF($D106="","",VLOOKUP($AJ106,Sw_Req!$A$2:$I$19,8))</f>
        <v/>
      </c>
      <c r="U106" s="157" t="str">
        <f t="shared" si="12"/>
        <v/>
      </c>
      <c r="V106" s="158" t="str">
        <f>IF(OR($D106="",GlobalParameters!$C$12=""),"",$AF106)</f>
        <v/>
      </c>
      <c r="W106" s="159"/>
      <c r="X106" s="283"/>
      <c r="Y106" s="283"/>
      <c r="Z106" s="283"/>
      <c r="AA106" s="283"/>
      <c r="AB106" s="283"/>
      <c r="AC106" s="283"/>
      <c r="AD106" s="283"/>
      <c r="AE106" s="283"/>
      <c r="AF106" s="160" t="str">
        <f>IF(OR($D106="",$AG106="",GlobalParameters!$C$12=""),"",IF($AJ106&lt;200,IF($E106="","",$AG106-VLOOKUP($AJ106,Sw_Req!$A$2:$K$19,9)),IF($AJ106&gt;=200,MIN(VLOOKUP($AJ106,Sw_Req!$A$2:$K$19,10),$AG106),"")))</f>
        <v/>
      </c>
      <c r="AG106" s="283"/>
      <c r="AH106" s="283"/>
      <c r="AI106" s="159"/>
      <c r="AJ106" s="134" t="e">
        <f>VLOOKUP($D106,Sw_Req!$M$2:$N$3,2)+IF(VLOOKUP($D106,Sw_Req!$M$2:$N$3,2)=100,VLOOKUP($E106,Sw_Req!$O$2:$P$6,2),10)+VLOOKUP(GlobalParameters!$C$12,Sw_Req!$Q$2:$R$4,2)</f>
        <v>#N/A</v>
      </c>
    </row>
    <row r="107" spans="1:40" x14ac:dyDescent="0.25">
      <c r="A107" s="133"/>
      <c r="B107" s="283"/>
      <c r="C107" s="283"/>
      <c r="D107" s="283"/>
      <c r="E107" s="284"/>
      <c r="F107" s="287"/>
      <c r="G107" s="166" t="str">
        <f t="shared" si="7"/>
        <v/>
      </c>
      <c r="H107" s="156" t="str">
        <f>IF(OR($D107="",$E107=""),"",VLOOKUP($AJ107,Sw_Req!$A$2:$I$19,5))</f>
        <v/>
      </c>
      <c r="I107" s="287"/>
      <c r="J107" s="166" t="str">
        <f t="shared" si="8"/>
        <v/>
      </c>
      <c r="K107" s="156" t="str">
        <f>IF(OR($D107="",$E107=""),"",VLOOKUP($AJ107,Sw_Req!$A$2:$I$19,6))</f>
        <v/>
      </c>
      <c r="L107" s="287"/>
      <c r="M107" s="166" t="str">
        <f t="shared" si="9"/>
        <v/>
      </c>
      <c r="N107" s="156" t="str">
        <f>IF(OR($D107="",$E107=""),"",VLOOKUP($AJ107,Sw_Req!$A$2:$K$19,11))</f>
        <v/>
      </c>
      <c r="O107" s="285"/>
      <c r="P107" s="155" t="str">
        <f t="shared" si="10"/>
        <v/>
      </c>
      <c r="Q107" s="156" t="str">
        <f>IF($D107="","",VLOOKUP($AJ107,Sw_Req!$A$2:$I$19,7))</f>
        <v/>
      </c>
      <c r="R107" s="285"/>
      <c r="S107" s="155" t="str">
        <f t="shared" si="11"/>
        <v/>
      </c>
      <c r="T107" s="156" t="str">
        <f>IF($D107="","",VLOOKUP($AJ107,Sw_Req!$A$2:$I$19,8))</f>
        <v/>
      </c>
      <c r="U107" s="157" t="str">
        <f t="shared" si="12"/>
        <v/>
      </c>
      <c r="V107" s="158" t="str">
        <f>IF(OR($D107="",GlobalParameters!$C$12=""),"",$AF107)</f>
        <v/>
      </c>
      <c r="W107" s="159"/>
      <c r="X107" s="283"/>
      <c r="Y107" s="283"/>
      <c r="Z107" s="283"/>
      <c r="AA107" s="283"/>
      <c r="AB107" s="283"/>
      <c r="AC107" s="283"/>
      <c r="AD107" s="283"/>
      <c r="AE107" s="283"/>
      <c r="AF107" s="160" t="str">
        <f>IF(OR($D107="",$AG107="",GlobalParameters!$C$12=""),"",IF($AJ107&lt;200,IF($E107="","",$AG107-VLOOKUP($AJ107,Sw_Req!$A$2:$K$19,9)),IF($AJ107&gt;=200,MIN(VLOOKUP($AJ107,Sw_Req!$A$2:$K$19,10),$AG107),"")))</f>
        <v/>
      </c>
      <c r="AG107" s="283"/>
      <c r="AH107" s="283"/>
      <c r="AI107" s="159"/>
      <c r="AJ107" s="134" t="e">
        <f>VLOOKUP($D107,Sw_Req!$M$2:$N$3,2)+IF(VLOOKUP($D107,Sw_Req!$M$2:$N$3,2)=100,VLOOKUP($E107,Sw_Req!$O$2:$P$6,2),10)+VLOOKUP(GlobalParameters!$C$12,Sw_Req!$Q$2:$R$4,2)</f>
        <v>#N/A</v>
      </c>
    </row>
    <row r="108" spans="1:40" x14ac:dyDescent="0.25">
      <c r="A108" s="133"/>
      <c r="B108" s="283"/>
      <c r="C108" s="283"/>
      <c r="D108" s="283"/>
      <c r="E108" s="284"/>
      <c r="F108" s="287"/>
      <c r="G108" s="166" t="str">
        <f t="shared" si="7"/>
        <v/>
      </c>
      <c r="H108" s="156" t="str">
        <f>IF(OR($D108="",$E108=""),"",VLOOKUP($AJ108,Sw_Req!$A$2:$I$19,5))</f>
        <v/>
      </c>
      <c r="I108" s="287"/>
      <c r="J108" s="166" t="str">
        <f t="shared" si="8"/>
        <v/>
      </c>
      <c r="K108" s="156" t="str">
        <f>IF(OR($D108="",$E108=""),"",VLOOKUP($AJ108,Sw_Req!$A$2:$I$19,6))</f>
        <v/>
      </c>
      <c r="L108" s="287"/>
      <c r="M108" s="166" t="str">
        <f t="shared" si="9"/>
        <v/>
      </c>
      <c r="N108" s="156" t="str">
        <f>IF(OR($D108="",$E108=""),"",VLOOKUP($AJ108,Sw_Req!$A$2:$K$19,11))</f>
        <v/>
      </c>
      <c r="O108" s="285"/>
      <c r="P108" s="155" t="str">
        <f t="shared" si="10"/>
        <v/>
      </c>
      <c r="Q108" s="156" t="str">
        <f>IF($D108="","",VLOOKUP($AJ108,Sw_Req!$A$2:$I$19,7))</f>
        <v/>
      </c>
      <c r="R108" s="285"/>
      <c r="S108" s="155" t="str">
        <f t="shared" si="11"/>
        <v/>
      </c>
      <c r="T108" s="156" t="str">
        <f>IF($D108="","",VLOOKUP($AJ108,Sw_Req!$A$2:$I$19,8))</f>
        <v/>
      </c>
      <c r="U108" s="157" t="str">
        <f t="shared" si="12"/>
        <v/>
      </c>
      <c r="V108" s="158" t="str">
        <f>IF(OR($D108="",GlobalParameters!$C$12=""),"",$AF108)</f>
        <v/>
      </c>
      <c r="W108" s="159"/>
      <c r="X108" s="283"/>
      <c r="Y108" s="283"/>
      <c r="Z108" s="283"/>
      <c r="AA108" s="283"/>
      <c r="AB108" s="283"/>
      <c r="AC108" s="283"/>
      <c r="AD108" s="283"/>
      <c r="AE108" s="283"/>
      <c r="AF108" s="160" t="str">
        <f>IF(OR($D108="",$AG108="",GlobalParameters!$C$12=""),"",IF($AJ108&lt;200,IF($E108="","",$AG108-VLOOKUP($AJ108,Sw_Req!$A$2:$K$19,9)),IF($AJ108&gt;=200,MIN(VLOOKUP($AJ108,Sw_Req!$A$2:$K$19,10),$AG108),"")))</f>
        <v/>
      </c>
      <c r="AG108" s="283"/>
      <c r="AH108" s="283"/>
      <c r="AI108" s="159"/>
      <c r="AJ108" s="134" t="e">
        <f>VLOOKUP($D108,Sw_Req!$M$2:$N$3,2)+IF(VLOOKUP($D108,Sw_Req!$M$2:$N$3,2)=100,VLOOKUP($E108,Sw_Req!$O$2:$P$6,2),10)+VLOOKUP(GlobalParameters!$C$12,Sw_Req!$Q$2:$R$4,2)</f>
        <v>#N/A</v>
      </c>
    </row>
    <row r="109" spans="1:40" x14ac:dyDescent="0.25">
      <c r="A109" s="133"/>
      <c r="B109" s="283"/>
      <c r="C109" s="283"/>
      <c r="D109" s="283"/>
      <c r="E109" s="284"/>
      <c r="F109" s="287"/>
      <c r="G109" s="166" t="str">
        <f t="shared" si="7"/>
        <v/>
      </c>
      <c r="H109" s="156" t="str">
        <f>IF(OR($D109="",$E109=""),"",VLOOKUP($AJ109,Sw_Req!$A$2:$I$19,5))</f>
        <v/>
      </c>
      <c r="I109" s="287"/>
      <c r="J109" s="166" t="str">
        <f t="shared" si="8"/>
        <v/>
      </c>
      <c r="K109" s="156" t="str">
        <f>IF(OR($D109="",$E109=""),"",VLOOKUP($AJ109,Sw_Req!$A$2:$I$19,6))</f>
        <v/>
      </c>
      <c r="L109" s="287"/>
      <c r="M109" s="166" t="str">
        <f t="shared" si="9"/>
        <v/>
      </c>
      <c r="N109" s="156" t="str">
        <f>IF(OR($D109="",$E109=""),"",VLOOKUP($AJ109,Sw_Req!$A$2:$K$19,11))</f>
        <v/>
      </c>
      <c r="O109" s="285"/>
      <c r="P109" s="155" t="str">
        <f t="shared" si="10"/>
        <v/>
      </c>
      <c r="Q109" s="156" t="str">
        <f>IF($D109="","",VLOOKUP($AJ109,Sw_Req!$A$2:$I$19,7))</f>
        <v/>
      </c>
      <c r="R109" s="285"/>
      <c r="S109" s="155" t="str">
        <f t="shared" si="11"/>
        <v/>
      </c>
      <c r="T109" s="156" t="str">
        <f>IF($D109="","",VLOOKUP($AJ109,Sw_Req!$A$2:$I$19,8))</f>
        <v/>
      </c>
      <c r="U109" s="157" t="str">
        <f t="shared" si="12"/>
        <v/>
      </c>
      <c r="V109" s="158" t="str">
        <f>IF(OR($D109="",GlobalParameters!$C$12=""),"",$AF109)</f>
        <v/>
      </c>
      <c r="W109" s="159"/>
      <c r="X109" s="283"/>
      <c r="Y109" s="283"/>
      <c r="Z109" s="283"/>
      <c r="AA109" s="283"/>
      <c r="AB109" s="283"/>
      <c r="AC109" s="283"/>
      <c r="AD109" s="283"/>
      <c r="AE109" s="283"/>
      <c r="AF109" s="160" t="str">
        <f>IF(OR($D109="",$AG109="",GlobalParameters!$C$12=""),"",IF($AJ109&lt;200,IF($E109="","",$AG109-VLOOKUP($AJ109,Sw_Req!$A$2:$K$19,9)),IF($AJ109&gt;=200,MIN(VLOOKUP($AJ109,Sw_Req!$A$2:$K$19,10),$AG109),"")))</f>
        <v/>
      </c>
      <c r="AG109" s="283"/>
      <c r="AH109" s="283"/>
      <c r="AI109" s="159"/>
      <c r="AJ109" s="134" t="e">
        <f>VLOOKUP($D109,Sw_Req!$M$2:$N$3,2)+IF(VLOOKUP($D109,Sw_Req!$M$2:$N$3,2)=100,VLOOKUP($E109,Sw_Req!$O$2:$P$6,2),10)+VLOOKUP(GlobalParameters!$C$12,Sw_Req!$Q$2:$R$4,2)</f>
        <v>#N/A</v>
      </c>
    </row>
    <row r="110" spans="1:40" x14ac:dyDescent="0.25">
      <c r="A110" s="133"/>
      <c r="B110" s="283"/>
      <c r="C110" s="283"/>
      <c r="D110" s="283"/>
      <c r="E110" s="284"/>
      <c r="F110" s="287"/>
      <c r="G110" s="166" t="str">
        <f t="shared" si="7"/>
        <v/>
      </c>
      <c r="H110" s="156" t="str">
        <f>IF(OR($D110="",$E110=""),"",VLOOKUP($AJ110,Sw_Req!$A$2:$I$19,5))</f>
        <v/>
      </c>
      <c r="I110" s="287"/>
      <c r="J110" s="166" t="str">
        <f t="shared" si="8"/>
        <v/>
      </c>
      <c r="K110" s="156" t="str">
        <f>IF(OR($D110="",$E110=""),"",VLOOKUP($AJ110,Sw_Req!$A$2:$I$19,6))</f>
        <v/>
      </c>
      <c r="L110" s="287"/>
      <c r="M110" s="166" t="str">
        <f t="shared" si="9"/>
        <v/>
      </c>
      <c r="N110" s="156" t="str">
        <f>IF(OR($D110="",$E110=""),"",VLOOKUP($AJ110,Sw_Req!$A$2:$K$19,11))</f>
        <v/>
      </c>
      <c r="O110" s="285"/>
      <c r="P110" s="155" t="str">
        <f t="shared" si="10"/>
        <v/>
      </c>
      <c r="Q110" s="156" t="str">
        <f>IF($D110="","",VLOOKUP($AJ110,Sw_Req!$A$2:$I$19,7))</f>
        <v/>
      </c>
      <c r="R110" s="285"/>
      <c r="S110" s="155" t="str">
        <f t="shared" si="11"/>
        <v/>
      </c>
      <c r="T110" s="156" t="str">
        <f>IF($D110="","",VLOOKUP($AJ110,Sw_Req!$A$2:$I$19,8))</f>
        <v/>
      </c>
      <c r="U110" s="157" t="str">
        <f t="shared" si="12"/>
        <v/>
      </c>
      <c r="V110" s="158" t="str">
        <f>IF(OR($D110="",GlobalParameters!$C$12=""),"",$AF110)</f>
        <v/>
      </c>
      <c r="W110" s="159"/>
      <c r="X110" s="283"/>
      <c r="Y110" s="283"/>
      <c r="Z110" s="283"/>
      <c r="AA110" s="283"/>
      <c r="AB110" s="283"/>
      <c r="AC110" s="283"/>
      <c r="AD110" s="283"/>
      <c r="AE110" s="283"/>
      <c r="AF110" s="160" t="str">
        <f>IF(OR($D110="",$AG110="",GlobalParameters!$C$12=""),"",IF($AJ110&lt;200,IF($E110="","",$AG110-VLOOKUP($AJ110,Sw_Req!$A$2:$K$19,9)),IF($AJ110&gt;=200,MIN(VLOOKUP($AJ110,Sw_Req!$A$2:$K$19,10),$AG110),"")))</f>
        <v/>
      </c>
      <c r="AG110" s="283"/>
      <c r="AH110" s="283"/>
      <c r="AI110" s="159"/>
      <c r="AJ110" s="134" t="e">
        <f>VLOOKUP($D110,Sw_Req!$M$2:$N$3,2)+IF(VLOOKUP($D110,Sw_Req!$M$2:$N$3,2)=100,VLOOKUP($E110,Sw_Req!$O$2:$P$6,2),10)+VLOOKUP(GlobalParameters!$C$12,Sw_Req!$Q$2:$R$4,2)</f>
        <v>#N/A</v>
      </c>
    </row>
    <row r="111" spans="1:40" x14ac:dyDescent="0.25">
      <c r="A111" s="133"/>
      <c r="B111" s="283"/>
      <c r="C111" s="283"/>
      <c r="D111" s="283"/>
      <c r="E111" s="284"/>
      <c r="F111" s="287"/>
      <c r="G111" s="166" t="str">
        <f t="shared" si="7"/>
        <v/>
      </c>
      <c r="H111" s="156" t="str">
        <f>IF(OR($D111="",$E111=""),"",VLOOKUP($AJ111,Sw_Req!$A$2:$I$19,5))</f>
        <v/>
      </c>
      <c r="I111" s="287"/>
      <c r="J111" s="166" t="str">
        <f t="shared" si="8"/>
        <v/>
      </c>
      <c r="K111" s="156" t="str">
        <f>IF(OR($D111="",$E111=""),"",VLOOKUP($AJ111,Sw_Req!$A$2:$I$19,6))</f>
        <v/>
      </c>
      <c r="L111" s="287"/>
      <c r="M111" s="166" t="str">
        <f t="shared" si="9"/>
        <v/>
      </c>
      <c r="N111" s="156" t="str">
        <f>IF(OR($D111="",$E111=""),"",VLOOKUP($AJ111,Sw_Req!$A$2:$K$19,11))</f>
        <v/>
      </c>
      <c r="O111" s="285"/>
      <c r="P111" s="155" t="str">
        <f t="shared" si="10"/>
        <v/>
      </c>
      <c r="Q111" s="156" t="str">
        <f>IF($D111="","",VLOOKUP($AJ111,Sw_Req!$A$2:$I$19,7))</f>
        <v/>
      </c>
      <c r="R111" s="285"/>
      <c r="S111" s="155" t="str">
        <f t="shared" si="11"/>
        <v/>
      </c>
      <c r="T111" s="156" t="str">
        <f>IF($D111="","",VLOOKUP($AJ111,Sw_Req!$A$2:$I$19,8))</f>
        <v/>
      </c>
      <c r="U111" s="157" t="str">
        <f t="shared" si="12"/>
        <v/>
      </c>
      <c r="V111" s="158" t="str">
        <f>IF(OR($D111="",GlobalParameters!$C$12=""),"",$AF111)</f>
        <v/>
      </c>
      <c r="W111" s="159"/>
      <c r="X111" s="283"/>
      <c r="Y111" s="283"/>
      <c r="Z111" s="283"/>
      <c r="AA111" s="283"/>
      <c r="AB111" s="283"/>
      <c r="AC111" s="283"/>
      <c r="AD111" s="283"/>
      <c r="AE111" s="283"/>
      <c r="AF111" s="160" t="str">
        <f>IF(OR($D111="",$AG111="",GlobalParameters!$C$12=""),"",IF($AJ111&lt;200,IF($E111="","",$AG111-VLOOKUP($AJ111,Sw_Req!$A$2:$K$19,9)),IF($AJ111&gt;=200,MIN(VLOOKUP($AJ111,Sw_Req!$A$2:$K$19,10),$AG111),"")))</f>
        <v/>
      </c>
      <c r="AG111" s="283"/>
      <c r="AH111" s="283"/>
      <c r="AI111" s="159"/>
      <c r="AJ111" s="134" t="e">
        <f>VLOOKUP($D111,Sw_Req!$M$2:$N$3,2)+IF(VLOOKUP($D111,Sw_Req!$M$2:$N$3,2)=100,VLOOKUP($E111,Sw_Req!$O$2:$P$6,2),10)+VLOOKUP(GlobalParameters!$C$12,Sw_Req!$Q$2:$R$4,2)</f>
        <v>#N/A</v>
      </c>
    </row>
    <row r="112" spans="1:40" x14ac:dyDescent="0.25">
      <c r="A112" s="133"/>
      <c r="B112" s="283"/>
      <c r="C112" s="283"/>
      <c r="D112" s="283"/>
      <c r="E112" s="284"/>
      <c r="F112" s="287"/>
      <c r="G112" s="166" t="str">
        <f t="shared" si="7"/>
        <v/>
      </c>
      <c r="H112" s="156" t="str">
        <f>IF(OR($D112="",$E112=""),"",VLOOKUP($AJ112,Sw_Req!$A$2:$I$19,5))</f>
        <v/>
      </c>
      <c r="I112" s="287"/>
      <c r="J112" s="166" t="str">
        <f t="shared" si="8"/>
        <v/>
      </c>
      <c r="K112" s="156" t="str">
        <f>IF(OR($D112="",$E112=""),"",VLOOKUP($AJ112,Sw_Req!$A$2:$I$19,6))</f>
        <v/>
      </c>
      <c r="L112" s="287"/>
      <c r="M112" s="166" t="str">
        <f t="shared" si="9"/>
        <v/>
      </c>
      <c r="N112" s="156" t="str">
        <f>IF(OR($D112="",$E112=""),"",VLOOKUP($AJ112,Sw_Req!$A$2:$K$19,11))</f>
        <v/>
      </c>
      <c r="O112" s="285"/>
      <c r="P112" s="155" t="str">
        <f t="shared" si="10"/>
        <v/>
      </c>
      <c r="Q112" s="156" t="str">
        <f>IF($D112="","",VLOOKUP($AJ112,Sw_Req!$A$2:$I$19,7))</f>
        <v/>
      </c>
      <c r="R112" s="285"/>
      <c r="S112" s="155" t="str">
        <f t="shared" si="11"/>
        <v/>
      </c>
      <c r="T112" s="156" t="str">
        <f>IF($D112="","",VLOOKUP($AJ112,Sw_Req!$A$2:$I$19,8))</f>
        <v/>
      </c>
      <c r="U112" s="157" t="str">
        <f t="shared" si="12"/>
        <v/>
      </c>
      <c r="V112" s="158" t="str">
        <f>IF(OR($D112="",GlobalParameters!$C$12=""),"",$AF112)</f>
        <v/>
      </c>
      <c r="W112" s="159"/>
      <c r="X112" s="283"/>
      <c r="Y112" s="283"/>
      <c r="Z112" s="283"/>
      <c r="AA112" s="283"/>
      <c r="AB112" s="283"/>
      <c r="AC112" s="283"/>
      <c r="AD112" s="283"/>
      <c r="AE112" s="283"/>
      <c r="AF112" s="160" t="str">
        <f>IF(OR($D112="",$AG112="",GlobalParameters!$C$12=""),"",IF($AJ112&lt;200,IF($E112="","",$AG112-VLOOKUP($AJ112,Sw_Req!$A$2:$K$19,9)),IF($AJ112&gt;=200,MIN(VLOOKUP($AJ112,Sw_Req!$A$2:$K$19,10),$AG112),"")))</f>
        <v/>
      </c>
      <c r="AG112" s="283"/>
      <c r="AH112" s="283"/>
      <c r="AI112" s="159"/>
      <c r="AJ112" s="134" t="e">
        <f>VLOOKUP($D112,Sw_Req!$M$2:$N$3,2)+IF(VLOOKUP($D112,Sw_Req!$M$2:$N$3,2)=100,VLOOKUP($E112,Sw_Req!$O$2:$P$6,2),10)+VLOOKUP(GlobalParameters!$C$12,Sw_Req!$Q$2:$R$4,2)</f>
        <v>#N/A</v>
      </c>
    </row>
    <row r="113" spans="1:36" x14ac:dyDescent="0.25">
      <c r="A113" s="133"/>
      <c r="B113" s="283"/>
      <c r="C113" s="283"/>
      <c r="D113" s="283"/>
      <c r="E113" s="284"/>
      <c r="F113" s="287"/>
      <c r="G113" s="166" t="str">
        <f t="shared" si="7"/>
        <v/>
      </c>
      <c r="H113" s="156" t="str">
        <f>IF(OR($D113="",$E113=""),"",VLOOKUP($AJ113,Sw_Req!$A$2:$I$19,5))</f>
        <v/>
      </c>
      <c r="I113" s="287"/>
      <c r="J113" s="166" t="str">
        <f t="shared" si="8"/>
        <v/>
      </c>
      <c r="K113" s="156" t="str">
        <f>IF(OR($D113="",$E113=""),"",VLOOKUP($AJ113,Sw_Req!$A$2:$I$19,6))</f>
        <v/>
      </c>
      <c r="L113" s="287"/>
      <c r="M113" s="166" t="str">
        <f t="shared" si="9"/>
        <v/>
      </c>
      <c r="N113" s="156" t="str">
        <f>IF(OR($D113="",$E113=""),"",VLOOKUP($AJ113,Sw_Req!$A$2:$K$19,11))</f>
        <v/>
      </c>
      <c r="O113" s="285"/>
      <c r="P113" s="155" t="str">
        <f t="shared" si="10"/>
        <v/>
      </c>
      <c r="Q113" s="156" t="str">
        <f>IF($D113="","",VLOOKUP($AJ113,Sw_Req!$A$2:$I$19,7))</f>
        <v/>
      </c>
      <c r="R113" s="285"/>
      <c r="S113" s="155" t="str">
        <f t="shared" si="11"/>
        <v/>
      </c>
      <c r="T113" s="156" t="str">
        <f>IF($D113="","",VLOOKUP($AJ113,Sw_Req!$A$2:$I$19,8))</f>
        <v/>
      </c>
      <c r="U113" s="157" t="str">
        <f t="shared" si="12"/>
        <v/>
      </c>
      <c r="V113" s="158" t="str">
        <f>IF(OR($D113="",GlobalParameters!$C$12=""),"",$AF113)</f>
        <v/>
      </c>
      <c r="W113" s="159"/>
      <c r="X113" s="283"/>
      <c r="Y113" s="283"/>
      <c r="Z113" s="283"/>
      <c r="AA113" s="283"/>
      <c r="AB113" s="283"/>
      <c r="AC113" s="283"/>
      <c r="AD113" s="283"/>
      <c r="AE113" s="283"/>
      <c r="AF113" s="160" t="str">
        <f>IF(OR($D113="",$AG113="",GlobalParameters!$C$12=""),"",IF($AJ113&lt;200,IF($E113="","",$AG113-VLOOKUP($AJ113,Sw_Req!$A$2:$K$19,9)),IF($AJ113&gt;=200,MIN(VLOOKUP($AJ113,Sw_Req!$A$2:$K$19,10),$AG113),"")))</f>
        <v/>
      </c>
      <c r="AG113" s="283"/>
      <c r="AH113" s="283"/>
      <c r="AI113" s="159"/>
      <c r="AJ113" s="134" t="e">
        <f>VLOOKUP($D113,Sw_Req!$M$2:$N$3,2)+IF(VLOOKUP($D113,Sw_Req!$M$2:$N$3,2)=100,VLOOKUP($E113,Sw_Req!$O$2:$P$6,2),10)+VLOOKUP(GlobalParameters!$C$12,Sw_Req!$Q$2:$R$4,2)</f>
        <v>#N/A</v>
      </c>
    </row>
    <row r="114" spans="1:36" x14ac:dyDescent="0.25">
      <c r="A114" s="133"/>
      <c r="B114" s="283"/>
      <c r="C114" s="283"/>
      <c r="D114" s="283"/>
      <c r="E114" s="284"/>
      <c r="F114" s="287"/>
      <c r="G114" s="166" t="str">
        <f t="shared" si="7"/>
        <v/>
      </c>
      <c r="H114" s="156" t="str">
        <f>IF(OR($D114="",$E114=""),"",VLOOKUP($AJ114,Sw_Req!$A$2:$I$19,5))</f>
        <v/>
      </c>
      <c r="I114" s="287"/>
      <c r="J114" s="166" t="str">
        <f t="shared" si="8"/>
        <v/>
      </c>
      <c r="K114" s="156" t="str">
        <f>IF(OR($D114="",$E114=""),"",VLOOKUP($AJ114,Sw_Req!$A$2:$I$19,6))</f>
        <v/>
      </c>
      <c r="L114" s="287"/>
      <c r="M114" s="166" t="str">
        <f t="shared" si="9"/>
        <v/>
      </c>
      <c r="N114" s="156" t="str">
        <f>IF(OR($D114="",$E114=""),"",VLOOKUP($AJ114,Sw_Req!$A$2:$K$19,11))</f>
        <v/>
      </c>
      <c r="O114" s="285"/>
      <c r="P114" s="155" t="str">
        <f t="shared" si="10"/>
        <v/>
      </c>
      <c r="Q114" s="156" t="str">
        <f>IF($D114="","",VLOOKUP($AJ114,Sw_Req!$A$2:$I$19,7))</f>
        <v/>
      </c>
      <c r="R114" s="285"/>
      <c r="S114" s="155" t="str">
        <f t="shared" si="11"/>
        <v/>
      </c>
      <c r="T114" s="156" t="str">
        <f>IF($D114="","",VLOOKUP($AJ114,Sw_Req!$A$2:$I$19,8))</f>
        <v/>
      </c>
      <c r="U114" s="157" t="str">
        <f t="shared" si="12"/>
        <v/>
      </c>
      <c r="V114" s="158" t="str">
        <f>IF(OR($D114="",GlobalParameters!$C$12=""),"",$AF114)</f>
        <v/>
      </c>
      <c r="W114" s="159"/>
      <c r="X114" s="283"/>
      <c r="Y114" s="283"/>
      <c r="Z114" s="283"/>
      <c r="AA114" s="283"/>
      <c r="AB114" s="283"/>
      <c r="AC114" s="283"/>
      <c r="AD114" s="283"/>
      <c r="AE114" s="283"/>
      <c r="AF114" s="160" t="str">
        <f>IF(OR($D114="",$AG114="",GlobalParameters!$C$12=""),"",IF($AJ114&lt;200,IF($E114="","",$AG114-VLOOKUP($AJ114,Sw_Req!$A$2:$K$19,9)),IF($AJ114&gt;=200,MIN(VLOOKUP($AJ114,Sw_Req!$A$2:$K$19,10),$AG114),"")))</f>
        <v/>
      </c>
      <c r="AG114" s="283"/>
      <c r="AH114" s="283"/>
      <c r="AI114" s="159"/>
      <c r="AJ114" s="134" t="e">
        <f>VLOOKUP($D114,Sw_Req!$M$2:$N$3,2)+IF(VLOOKUP($D114,Sw_Req!$M$2:$N$3,2)=100,VLOOKUP($E114,Sw_Req!$O$2:$P$6,2),10)+VLOOKUP(GlobalParameters!$C$12,Sw_Req!$Q$2:$R$4,2)</f>
        <v>#N/A</v>
      </c>
    </row>
    <row r="115" spans="1:36" x14ac:dyDescent="0.25">
      <c r="A115" s="133"/>
      <c r="B115" s="283"/>
      <c r="C115" s="283"/>
      <c r="D115" s="283"/>
      <c r="E115" s="284"/>
      <c r="F115" s="287"/>
      <c r="G115" s="166" t="str">
        <f t="shared" si="7"/>
        <v/>
      </c>
      <c r="H115" s="156" t="str">
        <f>IF(OR($D115="",$E115=""),"",VLOOKUP($AJ115,Sw_Req!$A$2:$I$19,5))</f>
        <v/>
      </c>
      <c r="I115" s="287"/>
      <c r="J115" s="166" t="str">
        <f t="shared" si="8"/>
        <v/>
      </c>
      <c r="K115" s="156" t="str">
        <f>IF(OR($D115="",$E115=""),"",VLOOKUP($AJ115,Sw_Req!$A$2:$I$19,6))</f>
        <v/>
      </c>
      <c r="L115" s="287"/>
      <c r="M115" s="166" t="str">
        <f t="shared" si="9"/>
        <v/>
      </c>
      <c r="N115" s="156" t="str">
        <f>IF(OR($D115="",$E115=""),"",VLOOKUP($AJ115,Sw_Req!$A$2:$K$19,11))</f>
        <v/>
      </c>
      <c r="O115" s="285"/>
      <c r="P115" s="155" t="str">
        <f t="shared" si="10"/>
        <v/>
      </c>
      <c r="Q115" s="156" t="str">
        <f>IF($D115="","",VLOOKUP($AJ115,Sw_Req!$A$2:$I$19,7))</f>
        <v/>
      </c>
      <c r="R115" s="285"/>
      <c r="S115" s="155" t="str">
        <f t="shared" si="11"/>
        <v/>
      </c>
      <c r="T115" s="156" t="str">
        <f>IF($D115="","",VLOOKUP($AJ115,Sw_Req!$A$2:$I$19,8))</f>
        <v/>
      </c>
      <c r="U115" s="157" t="str">
        <f t="shared" si="12"/>
        <v/>
      </c>
      <c r="V115" s="158" t="str">
        <f>IF(OR($D115="",GlobalParameters!$C$12=""),"",$AF115)</f>
        <v/>
      </c>
      <c r="W115" s="159"/>
      <c r="X115" s="283"/>
      <c r="Y115" s="283"/>
      <c r="Z115" s="283"/>
      <c r="AA115" s="283"/>
      <c r="AB115" s="283"/>
      <c r="AC115" s="283"/>
      <c r="AD115" s="283"/>
      <c r="AE115" s="283"/>
      <c r="AF115" s="160" t="str">
        <f>IF(OR($D115="",$AG115="",GlobalParameters!$C$12=""),"",IF($AJ115&lt;200,IF($E115="","",$AG115-VLOOKUP($AJ115,Sw_Req!$A$2:$K$19,9)),IF($AJ115&gt;=200,MIN(VLOOKUP($AJ115,Sw_Req!$A$2:$K$19,10),$AG115),"")))</f>
        <v/>
      </c>
      <c r="AG115" s="283"/>
      <c r="AH115" s="283"/>
      <c r="AI115" s="159"/>
      <c r="AJ115" s="134" t="e">
        <f>VLOOKUP($D115,Sw_Req!$M$2:$N$3,2)+IF(VLOOKUP($D115,Sw_Req!$M$2:$N$3,2)=100,VLOOKUP($E115,Sw_Req!$O$2:$P$6,2),10)+VLOOKUP(GlobalParameters!$C$12,Sw_Req!$Q$2:$R$4,2)</f>
        <v>#N/A</v>
      </c>
    </row>
    <row r="116" spans="1:36" x14ac:dyDescent="0.25">
      <c r="A116" s="133"/>
      <c r="B116" s="283"/>
      <c r="C116" s="283"/>
      <c r="D116" s="283"/>
      <c r="E116" s="284"/>
      <c r="F116" s="287"/>
      <c r="G116" s="166" t="str">
        <f t="shared" si="7"/>
        <v/>
      </c>
      <c r="H116" s="156" t="str">
        <f>IF(OR($D116="",$E116=""),"",VLOOKUP($AJ116,Sw_Req!$A$2:$I$19,5))</f>
        <v/>
      </c>
      <c r="I116" s="287"/>
      <c r="J116" s="166" t="str">
        <f t="shared" si="8"/>
        <v/>
      </c>
      <c r="K116" s="156" t="str">
        <f>IF(OR($D116="",$E116=""),"",VLOOKUP($AJ116,Sw_Req!$A$2:$I$19,6))</f>
        <v/>
      </c>
      <c r="L116" s="287"/>
      <c r="M116" s="166" t="str">
        <f t="shared" si="9"/>
        <v/>
      </c>
      <c r="N116" s="156" t="str">
        <f>IF(OR($D116="",$E116=""),"",VLOOKUP($AJ116,Sw_Req!$A$2:$K$19,11))</f>
        <v/>
      </c>
      <c r="O116" s="285"/>
      <c r="P116" s="155" t="str">
        <f t="shared" si="10"/>
        <v/>
      </c>
      <c r="Q116" s="156" t="str">
        <f>IF($D116="","",VLOOKUP($AJ116,Sw_Req!$A$2:$I$19,7))</f>
        <v/>
      </c>
      <c r="R116" s="285"/>
      <c r="S116" s="155" t="str">
        <f t="shared" si="11"/>
        <v/>
      </c>
      <c r="T116" s="156" t="str">
        <f>IF($D116="","",VLOOKUP($AJ116,Sw_Req!$A$2:$I$19,8))</f>
        <v/>
      </c>
      <c r="U116" s="157" t="str">
        <f t="shared" si="12"/>
        <v/>
      </c>
      <c r="V116" s="158" t="str">
        <f>IF(OR($D116="",GlobalParameters!$C$12=""),"",$AF116)</f>
        <v/>
      </c>
      <c r="W116" s="159"/>
      <c r="X116" s="283"/>
      <c r="Y116" s="283"/>
      <c r="Z116" s="283"/>
      <c r="AA116" s="283"/>
      <c r="AB116" s="283"/>
      <c r="AC116" s="283"/>
      <c r="AD116" s="283"/>
      <c r="AE116" s="283"/>
      <c r="AF116" s="160" t="str">
        <f>IF(OR($D116="",$AG116="",GlobalParameters!$C$12=""),"",IF($AJ116&lt;200,IF($E116="","",$AG116-VLOOKUP($AJ116,Sw_Req!$A$2:$K$19,9)),IF($AJ116&gt;=200,MIN(VLOOKUP($AJ116,Sw_Req!$A$2:$K$19,10),$AG116),"")))</f>
        <v/>
      </c>
      <c r="AG116" s="283"/>
      <c r="AH116" s="283"/>
      <c r="AI116" s="159"/>
      <c r="AJ116" s="134" t="e">
        <f>VLOOKUP($D116,Sw_Req!$M$2:$N$3,2)+IF(VLOOKUP($D116,Sw_Req!$M$2:$N$3,2)=100,VLOOKUP($E116,Sw_Req!$O$2:$P$6,2),10)+VLOOKUP(GlobalParameters!$C$12,Sw_Req!$Q$2:$R$4,2)</f>
        <v>#N/A</v>
      </c>
    </row>
    <row r="117" spans="1:36" x14ac:dyDescent="0.25">
      <c r="A117" s="133"/>
      <c r="B117" s="283"/>
      <c r="C117" s="283"/>
      <c r="D117" s="283"/>
      <c r="E117" s="284"/>
      <c r="F117" s="287"/>
      <c r="G117" s="166" t="str">
        <f t="shared" si="7"/>
        <v/>
      </c>
      <c r="H117" s="156" t="str">
        <f>IF(OR($D117="",$E117=""),"",VLOOKUP($AJ117,Sw_Req!$A$2:$I$19,5))</f>
        <v/>
      </c>
      <c r="I117" s="287"/>
      <c r="J117" s="166" t="str">
        <f t="shared" si="8"/>
        <v/>
      </c>
      <c r="K117" s="156" t="str">
        <f>IF(OR($D117="",$E117=""),"",VLOOKUP($AJ117,Sw_Req!$A$2:$I$19,6))</f>
        <v/>
      </c>
      <c r="L117" s="287"/>
      <c r="M117" s="166" t="str">
        <f t="shared" si="9"/>
        <v/>
      </c>
      <c r="N117" s="156" t="str">
        <f>IF(OR($D117="",$E117=""),"",VLOOKUP($AJ117,Sw_Req!$A$2:$K$19,11))</f>
        <v/>
      </c>
      <c r="O117" s="285"/>
      <c r="P117" s="155" t="str">
        <f t="shared" si="10"/>
        <v/>
      </c>
      <c r="Q117" s="156" t="str">
        <f>IF($D117="","",VLOOKUP($AJ117,Sw_Req!$A$2:$I$19,7))</f>
        <v/>
      </c>
      <c r="R117" s="285"/>
      <c r="S117" s="155" t="str">
        <f t="shared" si="11"/>
        <v/>
      </c>
      <c r="T117" s="156" t="str">
        <f>IF($D117="","",VLOOKUP($AJ117,Sw_Req!$A$2:$I$19,8))</f>
        <v/>
      </c>
      <c r="U117" s="157" t="str">
        <f t="shared" si="12"/>
        <v/>
      </c>
      <c r="V117" s="158" t="str">
        <f>IF(OR($D117="",GlobalParameters!$C$12=""),"",$AF117)</f>
        <v/>
      </c>
      <c r="W117" s="159"/>
      <c r="X117" s="283"/>
      <c r="Y117" s="283"/>
      <c r="Z117" s="283"/>
      <c r="AA117" s="283"/>
      <c r="AB117" s="283"/>
      <c r="AC117" s="283"/>
      <c r="AD117" s="283"/>
      <c r="AE117" s="283"/>
      <c r="AF117" s="160" t="str">
        <f>IF(OR($D117="",$AG117="",GlobalParameters!$C$12=""),"",IF($AJ117&lt;200,IF($E117="","",$AG117-VLOOKUP($AJ117,Sw_Req!$A$2:$K$19,9)),IF($AJ117&gt;=200,MIN(VLOOKUP($AJ117,Sw_Req!$A$2:$K$19,10),$AG117),"")))</f>
        <v/>
      </c>
      <c r="AG117" s="283"/>
      <c r="AH117" s="283"/>
      <c r="AI117" s="159"/>
      <c r="AJ117" s="134" t="e">
        <f>VLOOKUP($D117,Sw_Req!$M$2:$N$3,2)+IF(VLOOKUP($D117,Sw_Req!$M$2:$N$3,2)=100,VLOOKUP($E117,Sw_Req!$O$2:$P$6,2),10)+VLOOKUP(GlobalParameters!$C$12,Sw_Req!$Q$2:$R$4,2)</f>
        <v>#N/A</v>
      </c>
    </row>
    <row r="118" spans="1:36" x14ac:dyDescent="0.25">
      <c r="A118" s="133"/>
      <c r="B118" s="283"/>
      <c r="C118" s="283"/>
      <c r="D118" s="283"/>
      <c r="E118" s="284"/>
      <c r="F118" s="287"/>
      <c r="G118" s="166" t="str">
        <f t="shared" si="7"/>
        <v/>
      </c>
      <c r="H118" s="156" t="str">
        <f>IF(OR($D118="",$E118=""),"",VLOOKUP($AJ118,Sw_Req!$A$2:$I$19,5))</f>
        <v/>
      </c>
      <c r="I118" s="287"/>
      <c r="J118" s="166" t="str">
        <f t="shared" si="8"/>
        <v/>
      </c>
      <c r="K118" s="156" t="str">
        <f>IF(OR($D118="",$E118=""),"",VLOOKUP($AJ118,Sw_Req!$A$2:$I$19,6))</f>
        <v/>
      </c>
      <c r="L118" s="287"/>
      <c r="M118" s="166" t="str">
        <f t="shared" si="9"/>
        <v/>
      </c>
      <c r="N118" s="156" t="str">
        <f>IF(OR($D118="",$E118=""),"",VLOOKUP($AJ118,Sw_Req!$A$2:$K$19,11))</f>
        <v/>
      </c>
      <c r="O118" s="285"/>
      <c r="P118" s="155" t="str">
        <f t="shared" si="10"/>
        <v/>
      </c>
      <c r="Q118" s="156" t="str">
        <f>IF($D118="","",VLOOKUP($AJ118,Sw_Req!$A$2:$I$19,7))</f>
        <v/>
      </c>
      <c r="R118" s="285"/>
      <c r="S118" s="155" t="str">
        <f t="shared" si="11"/>
        <v/>
      </c>
      <c r="T118" s="156" t="str">
        <f>IF($D118="","",VLOOKUP($AJ118,Sw_Req!$A$2:$I$19,8))</f>
        <v/>
      </c>
      <c r="U118" s="157" t="str">
        <f t="shared" si="12"/>
        <v/>
      </c>
      <c r="V118" s="158" t="str">
        <f>IF(OR($D118="",GlobalParameters!$C$12=""),"",$AF118)</f>
        <v/>
      </c>
      <c r="W118" s="159"/>
      <c r="X118" s="283"/>
      <c r="Y118" s="283"/>
      <c r="Z118" s="283"/>
      <c r="AA118" s="283"/>
      <c r="AB118" s="283"/>
      <c r="AC118" s="283"/>
      <c r="AD118" s="283"/>
      <c r="AE118" s="283"/>
      <c r="AF118" s="160" t="str">
        <f>IF(OR($D118="",$AG118="",GlobalParameters!$C$12=""),"",IF($AJ118&lt;200,IF($E118="","",$AG118-VLOOKUP($AJ118,Sw_Req!$A$2:$K$19,9)),IF($AJ118&gt;=200,MIN(VLOOKUP($AJ118,Sw_Req!$A$2:$K$19,10),$AG118),"")))</f>
        <v/>
      </c>
      <c r="AG118" s="283"/>
      <c r="AH118" s="283"/>
      <c r="AI118" s="159"/>
      <c r="AJ118" s="134" t="e">
        <f>VLOOKUP($D118,Sw_Req!$M$2:$N$3,2)+IF(VLOOKUP($D118,Sw_Req!$M$2:$N$3,2)=100,VLOOKUP($E118,Sw_Req!$O$2:$P$6,2),10)+VLOOKUP(GlobalParameters!$C$12,Sw_Req!$Q$2:$R$4,2)</f>
        <v>#N/A</v>
      </c>
    </row>
    <row r="119" spans="1:36" x14ac:dyDescent="0.25">
      <c r="A119" s="133"/>
      <c r="B119" s="283"/>
      <c r="C119" s="283"/>
      <c r="D119" s="283"/>
      <c r="E119" s="284"/>
      <c r="F119" s="287"/>
      <c r="G119" s="166" t="str">
        <f t="shared" si="7"/>
        <v/>
      </c>
      <c r="H119" s="156" t="str">
        <f>IF(OR($D119="",$E119=""),"",VLOOKUP($AJ119,Sw_Req!$A$2:$I$19,5))</f>
        <v/>
      </c>
      <c r="I119" s="287"/>
      <c r="J119" s="166" t="str">
        <f t="shared" si="8"/>
        <v/>
      </c>
      <c r="K119" s="156" t="str">
        <f>IF(OR($D119="",$E119=""),"",VLOOKUP($AJ119,Sw_Req!$A$2:$I$19,6))</f>
        <v/>
      </c>
      <c r="L119" s="287"/>
      <c r="M119" s="166" t="str">
        <f t="shared" si="9"/>
        <v/>
      </c>
      <c r="N119" s="156" t="str">
        <f>IF(OR($D119="",$E119=""),"",VLOOKUP($AJ119,Sw_Req!$A$2:$K$19,11))</f>
        <v/>
      </c>
      <c r="O119" s="285"/>
      <c r="P119" s="155" t="str">
        <f t="shared" si="10"/>
        <v/>
      </c>
      <c r="Q119" s="156" t="str">
        <f>IF($D119="","",VLOOKUP($AJ119,Sw_Req!$A$2:$I$19,7))</f>
        <v/>
      </c>
      <c r="R119" s="285"/>
      <c r="S119" s="155" t="str">
        <f t="shared" si="11"/>
        <v/>
      </c>
      <c r="T119" s="156" t="str">
        <f>IF($D119="","",VLOOKUP($AJ119,Sw_Req!$A$2:$I$19,8))</f>
        <v/>
      </c>
      <c r="U119" s="157" t="str">
        <f t="shared" si="12"/>
        <v/>
      </c>
      <c r="V119" s="158" t="str">
        <f>IF(OR($D119="",GlobalParameters!$C$12=""),"",$AF119)</f>
        <v/>
      </c>
      <c r="W119" s="159"/>
      <c r="X119" s="283"/>
      <c r="Y119" s="283"/>
      <c r="Z119" s="283"/>
      <c r="AA119" s="283"/>
      <c r="AB119" s="283"/>
      <c r="AC119" s="283"/>
      <c r="AD119" s="283"/>
      <c r="AE119" s="283"/>
      <c r="AF119" s="160" t="str">
        <f>IF(OR($D119="",$AG119="",GlobalParameters!$C$12=""),"",IF($AJ119&lt;200,IF($E119="","",$AG119-VLOOKUP($AJ119,Sw_Req!$A$2:$K$19,9)),IF($AJ119&gt;=200,MIN(VLOOKUP($AJ119,Sw_Req!$A$2:$K$19,10),$AG119),"")))</f>
        <v/>
      </c>
      <c r="AG119" s="283"/>
      <c r="AH119" s="283"/>
      <c r="AI119" s="159"/>
      <c r="AJ119" s="134" t="e">
        <f>VLOOKUP($D119,Sw_Req!$M$2:$N$3,2)+IF(VLOOKUP($D119,Sw_Req!$M$2:$N$3,2)=100,VLOOKUP($E119,Sw_Req!$O$2:$P$6,2),10)+VLOOKUP(GlobalParameters!$C$12,Sw_Req!$Q$2:$R$4,2)</f>
        <v>#N/A</v>
      </c>
    </row>
    <row r="120" spans="1:36" x14ac:dyDescent="0.25">
      <c r="A120" s="133"/>
      <c r="B120" s="283"/>
      <c r="C120" s="283"/>
      <c r="D120" s="283"/>
      <c r="E120" s="284"/>
      <c r="F120" s="287"/>
      <c r="G120" s="166" t="str">
        <f t="shared" si="7"/>
        <v/>
      </c>
      <c r="H120" s="156" t="str">
        <f>IF(OR($D120="",$E120=""),"",VLOOKUP($AJ120,Sw_Req!$A$2:$I$19,5))</f>
        <v/>
      </c>
      <c r="I120" s="287"/>
      <c r="J120" s="166" t="str">
        <f t="shared" si="8"/>
        <v/>
      </c>
      <c r="K120" s="156" t="str">
        <f>IF(OR($D120="",$E120=""),"",VLOOKUP($AJ120,Sw_Req!$A$2:$I$19,6))</f>
        <v/>
      </c>
      <c r="L120" s="287"/>
      <c r="M120" s="166" t="str">
        <f t="shared" si="9"/>
        <v/>
      </c>
      <c r="N120" s="156" t="str">
        <f>IF(OR($D120="",$E120=""),"",VLOOKUP($AJ120,Sw_Req!$A$2:$K$19,11))</f>
        <v/>
      </c>
      <c r="O120" s="285"/>
      <c r="P120" s="155" t="str">
        <f t="shared" si="10"/>
        <v/>
      </c>
      <c r="Q120" s="156" t="str">
        <f>IF($D120="","",VLOOKUP($AJ120,Sw_Req!$A$2:$I$19,7))</f>
        <v/>
      </c>
      <c r="R120" s="285"/>
      <c r="S120" s="155" t="str">
        <f t="shared" si="11"/>
        <v/>
      </c>
      <c r="T120" s="156" t="str">
        <f>IF($D120="","",VLOOKUP($AJ120,Sw_Req!$A$2:$I$19,8))</f>
        <v/>
      </c>
      <c r="U120" s="157" t="str">
        <f t="shared" si="12"/>
        <v/>
      </c>
      <c r="V120" s="158" t="str">
        <f>IF(OR($D120="",GlobalParameters!$C$12=""),"",$AF120)</f>
        <v/>
      </c>
      <c r="W120" s="159"/>
      <c r="X120" s="283"/>
      <c r="Y120" s="283"/>
      <c r="Z120" s="283"/>
      <c r="AA120" s="283"/>
      <c r="AB120" s="283"/>
      <c r="AC120" s="283"/>
      <c r="AD120" s="283"/>
      <c r="AE120" s="283"/>
      <c r="AF120" s="160" t="str">
        <f>IF(OR($D120="",$AG120="",GlobalParameters!$C$12=""),"",IF($AJ120&lt;200,IF($E120="","",$AG120-VLOOKUP($AJ120,Sw_Req!$A$2:$K$19,9)),IF($AJ120&gt;=200,MIN(VLOOKUP($AJ120,Sw_Req!$A$2:$K$19,10),$AG120),"")))</f>
        <v/>
      </c>
      <c r="AG120" s="283"/>
      <c r="AH120" s="283"/>
      <c r="AI120" s="159"/>
      <c r="AJ120" s="134" t="e">
        <f>VLOOKUP($D120,Sw_Req!$M$2:$N$3,2)+IF(VLOOKUP($D120,Sw_Req!$M$2:$N$3,2)=100,VLOOKUP($E120,Sw_Req!$O$2:$P$6,2),10)+VLOOKUP(GlobalParameters!$C$12,Sw_Req!$Q$2:$R$4,2)</f>
        <v>#N/A</v>
      </c>
    </row>
    <row r="121" spans="1:36" x14ac:dyDescent="0.25">
      <c r="A121" s="133"/>
      <c r="B121" s="283"/>
      <c r="C121" s="283"/>
      <c r="D121" s="283"/>
      <c r="E121" s="284"/>
      <c r="F121" s="287"/>
      <c r="G121" s="166" t="str">
        <f t="shared" si="7"/>
        <v/>
      </c>
      <c r="H121" s="156" t="str">
        <f>IF(OR($D121="",$E121=""),"",VLOOKUP($AJ121,Sw_Req!$A$2:$I$19,5))</f>
        <v/>
      </c>
      <c r="I121" s="287"/>
      <c r="J121" s="166" t="str">
        <f t="shared" si="8"/>
        <v/>
      </c>
      <c r="K121" s="156" t="str">
        <f>IF(OR($D121="",$E121=""),"",VLOOKUP($AJ121,Sw_Req!$A$2:$I$19,6))</f>
        <v/>
      </c>
      <c r="L121" s="287"/>
      <c r="M121" s="166" t="str">
        <f t="shared" si="9"/>
        <v/>
      </c>
      <c r="N121" s="156" t="str">
        <f>IF(OR($D121="",$E121=""),"",VLOOKUP($AJ121,Sw_Req!$A$2:$K$19,11))</f>
        <v/>
      </c>
      <c r="O121" s="285"/>
      <c r="P121" s="155" t="str">
        <f t="shared" si="10"/>
        <v/>
      </c>
      <c r="Q121" s="156" t="str">
        <f>IF($D121="","",VLOOKUP($AJ121,Sw_Req!$A$2:$I$19,7))</f>
        <v/>
      </c>
      <c r="R121" s="285"/>
      <c r="S121" s="155" t="str">
        <f t="shared" si="11"/>
        <v/>
      </c>
      <c r="T121" s="156" t="str">
        <f>IF($D121="","",VLOOKUP($AJ121,Sw_Req!$A$2:$I$19,8))</f>
        <v/>
      </c>
      <c r="U121" s="157" t="str">
        <f t="shared" si="12"/>
        <v/>
      </c>
      <c r="V121" s="158" t="str">
        <f>IF(OR($D121="",GlobalParameters!$C$12=""),"",$AF121)</f>
        <v/>
      </c>
      <c r="W121" s="159"/>
      <c r="X121" s="283"/>
      <c r="Y121" s="283"/>
      <c r="Z121" s="283"/>
      <c r="AA121" s="283"/>
      <c r="AB121" s="283"/>
      <c r="AC121" s="283"/>
      <c r="AD121" s="283"/>
      <c r="AE121" s="283"/>
      <c r="AF121" s="160" t="str">
        <f>IF(OR($D121="",$AG121="",GlobalParameters!$C$12=""),"",IF($AJ121&lt;200,IF($E121="","",$AG121-VLOOKUP($AJ121,Sw_Req!$A$2:$K$19,9)),IF($AJ121&gt;=200,MIN(VLOOKUP($AJ121,Sw_Req!$A$2:$K$19,10),$AG121),"")))</f>
        <v/>
      </c>
      <c r="AG121" s="283"/>
      <c r="AH121" s="283"/>
      <c r="AI121" s="159"/>
      <c r="AJ121" s="134" t="e">
        <f>VLOOKUP($D121,Sw_Req!$M$2:$N$3,2)+IF(VLOOKUP($D121,Sw_Req!$M$2:$N$3,2)=100,VLOOKUP($E121,Sw_Req!$O$2:$P$6,2),10)+VLOOKUP(GlobalParameters!$C$12,Sw_Req!$Q$2:$R$4,2)</f>
        <v>#N/A</v>
      </c>
    </row>
    <row r="122" spans="1:36" x14ac:dyDescent="0.25">
      <c r="A122" s="133"/>
      <c r="B122" s="283"/>
      <c r="C122" s="283"/>
      <c r="D122" s="283"/>
      <c r="E122" s="284"/>
      <c r="F122" s="287"/>
      <c r="G122" s="166" t="str">
        <f t="shared" si="7"/>
        <v/>
      </c>
      <c r="H122" s="156" t="str">
        <f>IF(OR($D122="",$E122=""),"",VLOOKUP($AJ122,Sw_Req!$A$2:$I$19,5))</f>
        <v/>
      </c>
      <c r="I122" s="287"/>
      <c r="J122" s="166" t="str">
        <f t="shared" si="8"/>
        <v/>
      </c>
      <c r="K122" s="156" t="str">
        <f>IF(OR($D122="",$E122=""),"",VLOOKUP($AJ122,Sw_Req!$A$2:$I$19,6))</f>
        <v/>
      </c>
      <c r="L122" s="287"/>
      <c r="M122" s="166" t="str">
        <f t="shared" si="9"/>
        <v/>
      </c>
      <c r="N122" s="156" t="str">
        <f>IF(OR($D122="",$E122=""),"",VLOOKUP($AJ122,Sw_Req!$A$2:$K$19,11))</f>
        <v/>
      </c>
      <c r="O122" s="285"/>
      <c r="P122" s="155" t="str">
        <f t="shared" si="10"/>
        <v/>
      </c>
      <c r="Q122" s="156" t="str">
        <f>IF($D122="","",VLOOKUP($AJ122,Sw_Req!$A$2:$I$19,7))</f>
        <v/>
      </c>
      <c r="R122" s="285"/>
      <c r="S122" s="155" t="str">
        <f t="shared" si="11"/>
        <v/>
      </c>
      <c r="T122" s="156" t="str">
        <f>IF($D122="","",VLOOKUP($AJ122,Sw_Req!$A$2:$I$19,8))</f>
        <v/>
      </c>
      <c r="U122" s="157" t="str">
        <f t="shared" si="12"/>
        <v/>
      </c>
      <c r="V122" s="158" t="str">
        <f>IF(OR($D122="",GlobalParameters!$C$12=""),"",$AF122)</f>
        <v/>
      </c>
      <c r="W122" s="159"/>
      <c r="X122" s="283"/>
      <c r="Y122" s="283"/>
      <c r="Z122" s="283"/>
      <c r="AA122" s="283"/>
      <c r="AB122" s="283"/>
      <c r="AC122" s="283"/>
      <c r="AD122" s="283"/>
      <c r="AE122" s="283"/>
      <c r="AF122" s="160" t="str">
        <f>IF(OR($D122="",$AG122="",GlobalParameters!$C$12=""),"",IF($AJ122&lt;200,IF($E122="","",$AG122-VLOOKUP($AJ122,Sw_Req!$A$2:$K$19,9)),IF($AJ122&gt;=200,MIN(VLOOKUP($AJ122,Sw_Req!$A$2:$K$19,10),$AG122),"")))</f>
        <v/>
      </c>
      <c r="AG122" s="283"/>
      <c r="AH122" s="283"/>
      <c r="AI122" s="159"/>
      <c r="AJ122" s="134" t="e">
        <f>VLOOKUP($D122,Sw_Req!$M$2:$N$3,2)+IF(VLOOKUP($D122,Sw_Req!$M$2:$N$3,2)=100,VLOOKUP($E122,Sw_Req!$O$2:$P$6,2),10)+VLOOKUP(GlobalParameters!$C$12,Sw_Req!$Q$2:$R$4,2)</f>
        <v>#N/A</v>
      </c>
    </row>
    <row r="123" spans="1:36" x14ac:dyDescent="0.25">
      <c r="A123" s="133"/>
      <c r="B123" s="283"/>
      <c r="C123" s="283"/>
      <c r="D123" s="283"/>
      <c r="E123" s="284"/>
      <c r="F123" s="287"/>
      <c r="G123" s="166" t="str">
        <f t="shared" si="7"/>
        <v/>
      </c>
      <c r="H123" s="156" t="str">
        <f>IF(OR($D123="",$E123=""),"",VLOOKUP($AJ123,Sw_Req!$A$2:$I$19,5))</f>
        <v/>
      </c>
      <c r="I123" s="287"/>
      <c r="J123" s="166" t="str">
        <f t="shared" si="8"/>
        <v/>
      </c>
      <c r="K123" s="156" t="str">
        <f>IF(OR($D123="",$E123=""),"",VLOOKUP($AJ123,Sw_Req!$A$2:$I$19,6))</f>
        <v/>
      </c>
      <c r="L123" s="287"/>
      <c r="M123" s="166" t="str">
        <f t="shared" si="9"/>
        <v/>
      </c>
      <c r="N123" s="156" t="str">
        <f>IF(OR($D123="",$E123=""),"",VLOOKUP($AJ123,Sw_Req!$A$2:$K$19,11))</f>
        <v/>
      </c>
      <c r="O123" s="285"/>
      <c r="P123" s="155" t="str">
        <f t="shared" si="10"/>
        <v/>
      </c>
      <c r="Q123" s="156" t="str">
        <f>IF($D123="","",VLOOKUP($AJ123,Sw_Req!$A$2:$I$19,7))</f>
        <v/>
      </c>
      <c r="R123" s="285"/>
      <c r="S123" s="155" t="str">
        <f t="shared" si="11"/>
        <v/>
      </c>
      <c r="T123" s="156" t="str">
        <f>IF($D123="","",VLOOKUP($AJ123,Sw_Req!$A$2:$I$19,8))</f>
        <v/>
      </c>
      <c r="U123" s="157" t="str">
        <f t="shared" si="12"/>
        <v/>
      </c>
      <c r="V123" s="158" t="str">
        <f>IF(OR($D123="",GlobalParameters!$C$12=""),"",$AF123)</f>
        <v/>
      </c>
      <c r="W123" s="159"/>
      <c r="X123" s="283"/>
      <c r="Y123" s="283"/>
      <c r="Z123" s="283"/>
      <c r="AA123" s="283"/>
      <c r="AB123" s="283"/>
      <c r="AC123" s="283"/>
      <c r="AD123" s="283"/>
      <c r="AE123" s="283"/>
      <c r="AF123" s="160" t="str">
        <f>IF(OR($D123="",$AG123="",GlobalParameters!$C$12=""),"",IF($AJ123&lt;200,IF($E123="","",$AG123-VLOOKUP($AJ123,Sw_Req!$A$2:$K$19,9)),IF($AJ123&gt;=200,MIN(VLOOKUP($AJ123,Sw_Req!$A$2:$K$19,10),$AG123),"")))</f>
        <v/>
      </c>
      <c r="AG123" s="283"/>
      <c r="AH123" s="283"/>
      <c r="AI123" s="159"/>
      <c r="AJ123" s="134" t="e">
        <f>VLOOKUP($D123,Sw_Req!$M$2:$N$3,2)+IF(VLOOKUP($D123,Sw_Req!$M$2:$N$3,2)=100,VLOOKUP($E123,Sw_Req!$O$2:$P$6,2),10)+VLOOKUP(GlobalParameters!$C$12,Sw_Req!$Q$2:$R$4,2)</f>
        <v>#N/A</v>
      </c>
    </row>
    <row r="124" spans="1:36" x14ac:dyDescent="0.25">
      <c r="A124" s="133"/>
      <c r="B124" s="283"/>
      <c r="C124" s="283"/>
      <c r="D124" s="283"/>
      <c r="E124" s="284"/>
      <c r="F124" s="287"/>
      <c r="G124" s="166" t="str">
        <f t="shared" si="7"/>
        <v/>
      </c>
      <c r="H124" s="156" t="str">
        <f>IF(OR($D124="",$E124=""),"",VLOOKUP($AJ124,Sw_Req!$A$2:$I$19,5))</f>
        <v/>
      </c>
      <c r="I124" s="287"/>
      <c r="J124" s="166" t="str">
        <f t="shared" si="8"/>
        <v/>
      </c>
      <c r="K124" s="156" t="str">
        <f>IF(OR($D124="",$E124=""),"",VLOOKUP($AJ124,Sw_Req!$A$2:$I$19,6))</f>
        <v/>
      </c>
      <c r="L124" s="287"/>
      <c r="M124" s="166" t="str">
        <f t="shared" si="9"/>
        <v/>
      </c>
      <c r="N124" s="156" t="str">
        <f>IF(OR($D124="",$E124=""),"",VLOOKUP($AJ124,Sw_Req!$A$2:$K$19,11))</f>
        <v/>
      </c>
      <c r="O124" s="285"/>
      <c r="P124" s="155" t="str">
        <f t="shared" si="10"/>
        <v/>
      </c>
      <c r="Q124" s="156" t="str">
        <f>IF($D124="","",VLOOKUP($AJ124,Sw_Req!$A$2:$I$19,7))</f>
        <v/>
      </c>
      <c r="R124" s="285"/>
      <c r="S124" s="155" t="str">
        <f t="shared" si="11"/>
        <v/>
      </c>
      <c r="T124" s="156" t="str">
        <f>IF($D124="","",VLOOKUP($AJ124,Sw_Req!$A$2:$I$19,8))</f>
        <v/>
      </c>
      <c r="U124" s="157" t="str">
        <f t="shared" si="12"/>
        <v/>
      </c>
      <c r="V124" s="158" t="str">
        <f>IF(OR($D124="",GlobalParameters!$C$12=""),"",$AF124)</f>
        <v/>
      </c>
      <c r="W124" s="159"/>
      <c r="X124" s="283"/>
      <c r="Y124" s="283"/>
      <c r="Z124" s="283"/>
      <c r="AA124" s="283"/>
      <c r="AB124" s="283"/>
      <c r="AC124" s="283"/>
      <c r="AD124" s="283"/>
      <c r="AE124" s="283"/>
      <c r="AF124" s="160" t="str">
        <f>IF(OR($D124="",$AG124="",GlobalParameters!$C$12=""),"",IF($AJ124&lt;200,IF($E124="","",$AG124-VLOOKUP($AJ124,Sw_Req!$A$2:$K$19,9)),IF($AJ124&gt;=200,MIN(VLOOKUP($AJ124,Sw_Req!$A$2:$K$19,10),$AG124),"")))</f>
        <v/>
      </c>
      <c r="AG124" s="283"/>
      <c r="AH124" s="283"/>
      <c r="AI124" s="159"/>
      <c r="AJ124" s="134" t="e">
        <f>VLOOKUP($D124,Sw_Req!$M$2:$N$3,2)+IF(VLOOKUP($D124,Sw_Req!$M$2:$N$3,2)=100,VLOOKUP($E124,Sw_Req!$O$2:$P$6,2),10)+VLOOKUP(GlobalParameters!$C$12,Sw_Req!$Q$2:$R$4,2)</f>
        <v>#N/A</v>
      </c>
    </row>
    <row r="125" spans="1:36" x14ac:dyDescent="0.25">
      <c r="A125" s="133"/>
      <c r="B125" s="283"/>
      <c r="C125" s="283"/>
      <c r="D125" s="283"/>
      <c r="E125" s="284"/>
      <c r="F125" s="287"/>
      <c r="G125" s="166" t="str">
        <f t="shared" si="7"/>
        <v/>
      </c>
      <c r="H125" s="156" t="str">
        <f>IF(OR($D125="",$E125=""),"",VLOOKUP($AJ125,Sw_Req!$A$2:$I$19,5))</f>
        <v/>
      </c>
      <c r="I125" s="287"/>
      <c r="J125" s="166" t="str">
        <f t="shared" si="8"/>
        <v/>
      </c>
      <c r="K125" s="156" t="str">
        <f>IF(OR($D125="",$E125=""),"",VLOOKUP($AJ125,Sw_Req!$A$2:$I$19,6))</f>
        <v/>
      </c>
      <c r="L125" s="287"/>
      <c r="M125" s="166" t="str">
        <f t="shared" si="9"/>
        <v/>
      </c>
      <c r="N125" s="156" t="str">
        <f>IF(OR($D125="",$E125=""),"",VLOOKUP($AJ125,Sw_Req!$A$2:$K$19,11))</f>
        <v/>
      </c>
      <c r="O125" s="285"/>
      <c r="P125" s="155" t="str">
        <f t="shared" si="10"/>
        <v/>
      </c>
      <c r="Q125" s="156" t="str">
        <f>IF($D125="","",VLOOKUP($AJ125,Sw_Req!$A$2:$I$19,7))</f>
        <v/>
      </c>
      <c r="R125" s="285"/>
      <c r="S125" s="155" t="str">
        <f t="shared" si="11"/>
        <v/>
      </c>
      <c r="T125" s="156" t="str">
        <f>IF($D125="","",VLOOKUP($AJ125,Sw_Req!$A$2:$I$19,8))</f>
        <v/>
      </c>
      <c r="U125" s="157" t="str">
        <f t="shared" si="12"/>
        <v/>
      </c>
      <c r="V125" s="158" t="str">
        <f>IF(OR($D125="",GlobalParameters!$C$12=""),"",$AF125)</f>
        <v/>
      </c>
      <c r="W125" s="159"/>
      <c r="X125" s="283"/>
      <c r="Y125" s="283"/>
      <c r="Z125" s="283"/>
      <c r="AA125" s="283"/>
      <c r="AB125" s="283"/>
      <c r="AC125" s="283"/>
      <c r="AD125" s="283"/>
      <c r="AE125" s="283"/>
      <c r="AF125" s="160" t="str">
        <f>IF(OR($D125="",$AG125="",GlobalParameters!$C$12=""),"",IF($AJ125&lt;200,IF($E125="","",$AG125-VLOOKUP($AJ125,Sw_Req!$A$2:$K$19,9)),IF($AJ125&gt;=200,MIN(VLOOKUP($AJ125,Sw_Req!$A$2:$K$19,10),$AG125),"")))</f>
        <v/>
      </c>
      <c r="AG125" s="283"/>
      <c r="AH125" s="283"/>
      <c r="AI125" s="159"/>
      <c r="AJ125" s="134" t="e">
        <f>VLOOKUP($D125,Sw_Req!$M$2:$N$3,2)+IF(VLOOKUP($D125,Sw_Req!$M$2:$N$3,2)=100,VLOOKUP($E125,Sw_Req!$O$2:$P$6,2),10)+VLOOKUP(GlobalParameters!$C$12,Sw_Req!$Q$2:$R$4,2)</f>
        <v>#N/A</v>
      </c>
    </row>
    <row r="126" spans="1:36" x14ac:dyDescent="0.25">
      <c r="A126" s="133"/>
      <c r="B126" s="283"/>
      <c r="C126" s="283"/>
      <c r="D126" s="283"/>
      <c r="E126" s="284"/>
      <c r="F126" s="287"/>
      <c r="G126" s="166" t="str">
        <f t="shared" si="7"/>
        <v/>
      </c>
      <c r="H126" s="156" t="str">
        <f>IF(OR($D126="",$E126=""),"",VLOOKUP($AJ126,Sw_Req!$A$2:$I$19,5))</f>
        <v/>
      </c>
      <c r="I126" s="287"/>
      <c r="J126" s="166" t="str">
        <f t="shared" si="8"/>
        <v/>
      </c>
      <c r="K126" s="156" t="str">
        <f>IF(OR($D126="",$E126=""),"",VLOOKUP($AJ126,Sw_Req!$A$2:$I$19,6))</f>
        <v/>
      </c>
      <c r="L126" s="287"/>
      <c r="M126" s="166" t="str">
        <f t="shared" si="9"/>
        <v/>
      </c>
      <c r="N126" s="156" t="str">
        <f>IF(OR($D126="",$E126=""),"",VLOOKUP($AJ126,Sw_Req!$A$2:$K$19,11))</f>
        <v/>
      </c>
      <c r="O126" s="285"/>
      <c r="P126" s="155" t="str">
        <f t="shared" si="10"/>
        <v/>
      </c>
      <c r="Q126" s="156" t="str">
        <f>IF($D126="","",VLOOKUP($AJ126,Sw_Req!$A$2:$I$19,7))</f>
        <v/>
      </c>
      <c r="R126" s="285"/>
      <c r="S126" s="155" t="str">
        <f t="shared" si="11"/>
        <v/>
      </c>
      <c r="T126" s="156" t="str">
        <f>IF($D126="","",VLOOKUP($AJ126,Sw_Req!$A$2:$I$19,8))</f>
        <v/>
      </c>
      <c r="U126" s="157" t="str">
        <f t="shared" si="12"/>
        <v/>
      </c>
      <c r="V126" s="158" t="str">
        <f>IF(OR($D126="",GlobalParameters!$C$12=""),"",$AF126)</f>
        <v/>
      </c>
      <c r="W126" s="159"/>
      <c r="X126" s="283"/>
      <c r="Y126" s="283"/>
      <c r="Z126" s="283"/>
      <c r="AA126" s="283"/>
      <c r="AB126" s="283"/>
      <c r="AC126" s="283"/>
      <c r="AD126" s="283"/>
      <c r="AE126" s="283"/>
      <c r="AF126" s="160" t="str">
        <f>IF(OR($D126="",$AG126="",GlobalParameters!$C$12=""),"",IF($AJ126&lt;200,IF($E126="","",$AG126-VLOOKUP($AJ126,Sw_Req!$A$2:$K$19,9)),IF($AJ126&gt;=200,MIN(VLOOKUP($AJ126,Sw_Req!$A$2:$K$19,10),$AG126),"")))</f>
        <v/>
      </c>
      <c r="AG126" s="283"/>
      <c r="AH126" s="283"/>
      <c r="AI126" s="159"/>
      <c r="AJ126" s="134" t="e">
        <f>VLOOKUP($D126,Sw_Req!$M$2:$N$3,2)+IF(VLOOKUP($D126,Sw_Req!$M$2:$N$3,2)=100,VLOOKUP($E126,Sw_Req!$O$2:$P$6,2),10)+VLOOKUP(GlobalParameters!$C$12,Sw_Req!$Q$2:$R$4,2)</f>
        <v>#N/A</v>
      </c>
    </row>
    <row r="127" spans="1:36" x14ac:dyDescent="0.25">
      <c r="A127" s="133"/>
      <c r="B127" s="283"/>
      <c r="C127" s="283"/>
      <c r="D127" s="283"/>
      <c r="E127" s="284"/>
      <c r="F127" s="287"/>
      <c r="G127" s="166" t="str">
        <f t="shared" si="7"/>
        <v/>
      </c>
      <c r="H127" s="156" t="str">
        <f>IF(OR($D127="",$E127=""),"",VLOOKUP($AJ127,Sw_Req!$A$2:$I$19,5))</f>
        <v/>
      </c>
      <c r="I127" s="287"/>
      <c r="J127" s="166" t="str">
        <f t="shared" si="8"/>
        <v/>
      </c>
      <c r="K127" s="156" t="str">
        <f>IF(OR($D127="",$E127=""),"",VLOOKUP($AJ127,Sw_Req!$A$2:$I$19,6))</f>
        <v/>
      </c>
      <c r="L127" s="287"/>
      <c r="M127" s="166" t="str">
        <f t="shared" si="9"/>
        <v/>
      </c>
      <c r="N127" s="156" t="str">
        <f>IF(OR($D127="",$E127=""),"",VLOOKUP($AJ127,Sw_Req!$A$2:$K$19,11))</f>
        <v/>
      </c>
      <c r="O127" s="285"/>
      <c r="P127" s="155" t="str">
        <f t="shared" si="10"/>
        <v/>
      </c>
      <c r="Q127" s="156" t="str">
        <f>IF($D127="","",VLOOKUP($AJ127,Sw_Req!$A$2:$I$19,7))</f>
        <v/>
      </c>
      <c r="R127" s="285"/>
      <c r="S127" s="155" t="str">
        <f t="shared" si="11"/>
        <v/>
      </c>
      <c r="T127" s="156" t="str">
        <f>IF($D127="","",VLOOKUP($AJ127,Sw_Req!$A$2:$I$19,8))</f>
        <v/>
      </c>
      <c r="U127" s="157" t="str">
        <f t="shared" si="12"/>
        <v/>
      </c>
      <c r="V127" s="158" t="str">
        <f>IF(OR($D127="",GlobalParameters!$C$12=""),"",$AF127)</f>
        <v/>
      </c>
      <c r="W127" s="159"/>
      <c r="X127" s="283"/>
      <c r="Y127" s="283"/>
      <c r="Z127" s="283"/>
      <c r="AA127" s="283"/>
      <c r="AB127" s="283"/>
      <c r="AC127" s="283"/>
      <c r="AD127" s="283"/>
      <c r="AE127" s="283"/>
      <c r="AF127" s="160" t="str">
        <f>IF(OR($D127="",$AG127="",GlobalParameters!$C$12=""),"",IF($AJ127&lt;200,IF($E127="","",$AG127-VLOOKUP($AJ127,Sw_Req!$A$2:$K$19,9)),IF($AJ127&gt;=200,MIN(VLOOKUP($AJ127,Sw_Req!$A$2:$K$19,10),$AG127),"")))</f>
        <v/>
      </c>
      <c r="AG127" s="283"/>
      <c r="AH127" s="283"/>
      <c r="AI127" s="159"/>
      <c r="AJ127" s="134" t="e">
        <f>VLOOKUP($D127,Sw_Req!$M$2:$N$3,2)+IF(VLOOKUP($D127,Sw_Req!$M$2:$N$3,2)=100,VLOOKUP($E127,Sw_Req!$O$2:$P$6,2),10)+VLOOKUP(GlobalParameters!$C$12,Sw_Req!$Q$2:$R$4,2)</f>
        <v>#N/A</v>
      </c>
    </row>
    <row r="128" spans="1:36" x14ac:dyDescent="0.25">
      <c r="A128" s="133"/>
      <c r="B128" s="283"/>
      <c r="C128" s="283"/>
      <c r="D128" s="283"/>
      <c r="E128" s="284"/>
      <c r="F128" s="287"/>
      <c r="G128" s="166" t="str">
        <f t="shared" si="7"/>
        <v/>
      </c>
      <c r="H128" s="156" t="str">
        <f>IF(OR($D128="",$E128=""),"",VLOOKUP($AJ128,Sw_Req!$A$2:$I$19,5))</f>
        <v/>
      </c>
      <c r="I128" s="287"/>
      <c r="J128" s="166" t="str">
        <f t="shared" si="8"/>
        <v/>
      </c>
      <c r="K128" s="156" t="str">
        <f>IF(OR($D128="",$E128=""),"",VLOOKUP($AJ128,Sw_Req!$A$2:$I$19,6))</f>
        <v/>
      </c>
      <c r="L128" s="287"/>
      <c r="M128" s="166" t="str">
        <f t="shared" si="9"/>
        <v/>
      </c>
      <c r="N128" s="156" t="str">
        <f>IF(OR($D128="",$E128=""),"",VLOOKUP($AJ128,Sw_Req!$A$2:$K$19,11))</f>
        <v/>
      </c>
      <c r="O128" s="285"/>
      <c r="P128" s="155" t="str">
        <f t="shared" si="10"/>
        <v/>
      </c>
      <c r="Q128" s="156" t="str">
        <f>IF($D128="","",VLOOKUP($AJ128,Sw_Req!$A$2:$I$19,7))</f>
        <v/>
      </c>
      <c r="R128" s="285"/>
      <c r="S128" s="155" t="str">
        <f t="shared" si="11"/>
        <v/>
      </c>
      <c r="T128" s="156" t="str">
        <f>IF($D128="","",VLOOKUP($AJ128,Sw_Req!$A$2:$I$19,8))</f>
        <v/>
      </c>
      <c r="U128" s="157" t="str">
        <f t="shared" si="12"/>
        <v/>
      </c>
      <c r="V128" s="158" t="str">
        <f>IF(OR($D128="",GlobalParameters!$C$12=""),"",$AF128)</f>
        <v/>
      </c>
      <c r="W128" s="159"/>
      <c r="X128" s="283"/>
      <c r="Y128" s="283"/>
      <c r="Z128" s="283"/>
      <c r="AA128" s="283"/>
      <c r="AB128" s="283"/>
      <c r="AC128" s="283"/>
      <c r="AD128" s="283"/>
      <c r="AE128" s="283"/>
      <c r="AF128" s="160" t="str">
        <f>IF(OR($D128="",$AG128="",GlobalParameters!$C$12=""),"",IF($AJ128&lt;200,IF($E128="","",$AG128-VLOOKUP($AJ128,Sw_Req!$A$2:$K$19,9)),IF($AJ128&gt;=200,MIN(VLOOKUP($AJ128,Sw_Req!$A$2:$K$19,10),$AG128),"")))</f>
        <v/>
      </c>
      <c r="AG128" s="283"/>
      <c r="AH128" s="283"/>
      <c r="AI128" s="159"/>
      <c r="AJ128" s="134" t="e">
        <f>VLOOKUP($D128,Sw_Req!$M$2:$N$3,2)+IF(VLOOKUP($D128,Sw_Req!$M$2:$N$3,2)=100,VLOOKUP($E128,Sw_Req!$O$2:$P$6,2),10)+VLOOKUP(GlobalParameters!$C$12,Sw_Req!$Q$2:$R$4,2)</f>
        <v>#N/A</v>
      </c>
    </row>
    <row r="129" spans="1:40" x14ac:dyDescent="0.25">
      <c r="A129" s="133"/>
      <c r="B129" s="283"/>
      <c r="C129" s="283"/>
      <c r="D129" s="283"/>
      <c r="E129" s="284"/>
      <c r="F129" s="287"/>
      <c r="G129" s="166" t="str">
        <f t="shared" si="7"/>
        <v/>
      </c>
      <c r="H129" s="156" t="str">
        <f>IF(OR($D129="",$E129=""),"",VLOOKUP($AJ129,Sw_Req!$A$2:$I$19,5))</f>
        <v/>
      </c>
      <c r="I129" s="287"/>
      <c r="J129" s="166" t="str">
        <f t="shared" si="8"/>
        <v/>
      </c>
      <c r="K129" s="156" t="str">
        <f>IF(OR($D129="",$E129=""),"",VLOOKUP($AJ129,Sw_Req!$A$2:$I$19,6))</f>
        <v/>
      </c>
      <c r="L129" s="287"/>
      <c r="M129" s="166" t="str">
        <f t="shared" si="9"/>
        <v/>
      </c>
      <c r="N129" s="156" t="str">
        <f>IF(OR($D129="",$E129=""),"",VLOOKUP($AJ129,Sw_Req!$A$2:$K$19,11))</f>
        <v/>
      </c>
      <c r="O129" s="285"/>
      <c r="P129" s="155" t="str">
        <f t="shared" si="10"/>
        <v/>
      </c>
      <c r="Q129" s="156" t="str">
        <f>IF($D129="","",VLOOKUP($AJ129,Sw_Req!$A$2:$I$19,7))</f>
        <v/>
      </c>
      <c r="R129" s="285"/>
      <c r="S129" s="155" t="str">
        <f t="shared" si="11"/>
        <v/>
      </c>
      <c r="T129" s="156" t="str">
        <f>IF($D129="","",VLOOKUP($AJ129,Sw_Req!$A$2:$I$19,8))</f>
        <v/>
      </c>
      <c r="U129" s="157" t="str">
        <f t="shared" si="12"/>
        <v/>
      </c>
      <c r="V129" s="158" t="str">
        <f>IF(OR($D129="",GlobalParameters!$C$12=""),"",$AF129)</f>
        <v/>
      </c>
      <c r="W129" s="159"/>
      <c r="X129" s="283"/>
      <c r="Y129" s="283"/>
      <c r="Z129" s="283"/>
      <c r="AA129" s="283"/>
      <c r="AB129" s="283"/>
      <c r="AC129" s="283"/>
      <c r="AD129" s="283"/>
      <c r="AE129" s="283"/>
      <c r="AF129" s="160" t="str">
        <f>IF(OR($D129="",$AG129="",GlobalParameters!$C$12=""),"",IF($AJ129&lt;200,IF($E129="","",$AG129-VLOOKUP($AJ129,Sw_Req!$A$2:$K$19,9)),IF($AJ129&gt;=200,MIN(VLOOKUP($AJ129,Sw_Req!$A$2:$K$19,10),$AG129),"")))</f>
        <v/>
      </c>
      <c r="AG129" s="283"/>
      <c r="AH129" s="283"/>
      <c r="AI129" s="159"/>
      <c r="AJ129" s="134" t="e">
        <f>VLOOKUP($D129,Sw_Req!$M$2:$N$3,2)+IF(VLOOKUP($D129,Sw_Req!$M$2:$N$3,2)=100,VLOOKUP($E129,Sw_Req!$O$2:$P$6,2),10)+VLOOKUP(GlobalParameters!$C$12,Sw_Req!$Q$2:$R$4,2)</f>
        <v>#N/A</v>
      </c>
    </row>
    <row r="130" spans="1:40" x14ac:dyDescent="0.25">
      <c r="A130" s="133"/>
      <c r="B130" s="283"/>
      <c r="C130" s="283"/>
      <c r="D130" s="283"/>
      <c r="E130" s="284"/>
      <c r="F130" s="287"/>
      <c r="G130" s="166" t="str">
        <f t="shared" si="7"/>
        <v/>
      </c>
      <c r="H130" s="156" t="str">
        <f>IF(OR($D130="",$E130=""),"",VLOOKUP($AJ130,Sw_Req!$A$2:$I$19,5))</f>
        <v/>
      </c>
      <c r="I130" s="287"/>
      <c r="J130" s="166" t="str">
        <f t="shared" si="8"/>
        <v/>
      </c>
      <c r="K130" s="156" t="str">
        <f>IF(OR($D130="",$E130=""),"",VLOOKUP($AJ130,Sw_Req!$A$2:$I$19,6))</f>
        <v/>
      </c>
      <c r="L130" s="287"/>
      <c r="M130" s="166" t="str">
        <f t="shared" si="9"/>
        <v/>
      </c>
      <c r="N130" s="156" t="str">
        <f>IF(OR($D130="",$E130=""),"",VLOOKUP($AJ130,Sw_Req!$A$2:$K$19,11))</f>
        <v/>
      </c>
      <c r="O130" s="285"/>
      <c r="P130" s="155" t="str">
        <f t="shared" si="10"/>
        <v/>
      </c>
      <c r="Q130" s="156" t="str">
        <f>IF($D130="","",VLOOKUP($AJ130,Sw_Req!$A$2:$I$19,7))</f>
        <v/>
      </c>
      <c r="R130" s="285"/>
      <c r="S130" s="155" t="str">
        <f t="shared" si="11"/>
        <v/>
      </c>
      <c r="T130" s="156" t="str">
        <f>IF($D130="","",VLOOKUP($AJ130,Sw_Req!$A$2:$I$19,8))</f>
        <v/>
      </c>
      <c r="U130" s="157" t="str">
        <f t="shared" si="12"/>
        <v/>
      </c>
      <c r="V130" s="158" t="str">
        <f>IF(OR($D130="",GlobalParameters!$C$12=""),"",$AF130)</f>
        <v/>
      </c>
      <c r="W130" s="159"/>
      <c r="X130" s="283"/>
      <c r="Y130" s="283"/>
      <c r="Z130" s="283"/>
      <c r="AA130" s="283"/>
      <c r="AB130" s="283"/>
      <c r="AC130" s="283"/>
      <c r="AD130" s="283"/>
      <c r="AE130" s="283"/>
      <c r="AF130" s="160" t="str">
        <f>IF(OR($D130="",$AG130="",GlobalParameters!$C$12=""),"",IF($AJ130&lt;200,IF($E130="","",$AG130-VLOOKUP($AJ130,Sw_Req!$A$2:$K$19,9)),IF($AJ130&gt;=200,MIN(VLOOKUP($AJ130,Sw_Req!$A$2:$K$19,10),$AG130),"")))</f>
        <v/>
      </c>
      <c r="AG130" s="283"/>
      <c r="AH130" s="283"/>
      <c r="AI130" s="159"/>
      <c r="AJ130" s="134" t="e">
        <f>VLOOKUP($D130,Sw_Req!$M$2:$N$3,2)+IF(VLOOKUP($D130,Sw_Req!$M$2:$N$3,2)=100,VLOOKUP($E130,Sw_Req!$O$2:$P$6,2),10)+VLOOKUP(GlobalParameters!$C$12,Sw_Req!$Q$2:$R$4,2)</f>
        <v>#N/A</v>
      </c>
    </row>
    <row r="131" spans="1:40" x14ac:dyDescent="0.25">
      <c r="A131" s="133"/>
      <c r="B131" s="283"/>
      <c r="C131" s="283"/>
      <c r="D131" s="283"/>
      <c r="E131" s="284"/>
      <c r="F131" s="287"/>
      <c r="G131" s="166" t="str">
        <f t="shared" si="7"/>
        <v/>
      </c>
      <c r="H131" s="156" t="str">
        <f>IF(OR($D131="",$E131=""),"",VLOOKUP($AJ131,Sw_Req!$A$2:$I$19,5))</f>
        <v/>
      </c>
      <c r="I131" s="287"/>
      <c r="J131" s="166" t="str">
        <f t="shared" si="8"/>
        <v/>
      </c>
      <c r="K131" s="156" t="str">
        <f>IF(OR($D131="",$E131=""),"",VLOOKUP($AJ131,Sw_Req!$A$2:$I$19,6))</f>
        <v/>
      </c>
      <c r="L131" s="287"/>
      <c r="M131" s="166" t="str">
        <f t="shared" si="9"/>
        <v/>
      </c>
      <c r="N131" s="156" t="str">
        <f>IF(OR($D131="",$E131=""),"",VLOOKUP($AJ131,Sw_Req!$A$2:$K$19,11))</f>
        <v/>
      </c>
      <c r="O131" s="285"/>
      <c r="P131" s="155" t="str">
        <f t="shared" si="10"/>
        <v/>
      </c>
      <c r="Q131" s="156" t="str">
        <f>IF($D131="","",VLOOKUP($AJ131,Sw_Req!$A$2:$I$19,7))</f>
        <v/>
      </c>
      <c r="R131" s="285"/>
      <c r="S131" s="155" t="str">
        <f t="shared" si="11"/>
        <v/>
      </c>
      <c r="T131" s="156" t="str">
        <f>IF($D131="","",VLOOKUP($AJ131,Sw_Req!$A$2:$I$19,8))</f>
        <v/>
      </c>
      <c r="U131" s="157" t="str">
        <f t="shared" si="12"/>
        <v/>
      </c>
      <c r="V131" s="158" t="str">
        <f>IF(OR($D131="",GlobalParameters!$C$12=""),"",$AF131)</f>
        <v/>
      </c>
      <c r="W131" s="159"/>
      <c r="X131" s="283"/>
      <c r="Y131" s="283"/>
      <c r="Z131" s="283"/>
      <c r="AA131" s="283"/>
      <c r="AB131" s="283"/>
      <c r="AC131" s="283"/>
      <c r="AD131" s="283"/>
      <c r="AE131" s="283"/>
      <c r="AF131" s="160" t="str">
        <f>IF(OR($D131="",$AG131="",GlobalParameters!$C$12=""),"",IF($AJ131&lt;200,IF($E131="","",$AG131-VLOOKUP($AJ131,Sw_Req!$A$2:$K$19,9)),IF($AJ131&gt;=200,MIN(VLOOKUP($AJ131,Sw_Req!$A$2:$K$19,10),$AG131),"")))</f>
        <v/>
      </c>
      <c r="AG131" s="283"/>
      <c r="AH131" s="283"/>
      <c r="AI131" s="159"/>
      <c r="AJ131" s="134" t="e">
        <f>VLOOKUP($D131,Sw_Req!$M$2:$N$3,2)+IF(VLOOKUP($D131,Sw_Req!$M$2:$N$3,2)=100,VLOOKUP($E131,Sw_Req!$O$2:$P$6,2),10)+VLOOKUP(GlobalParameters!$C$12,Sw_Req!$Q$2:$R$4,2)</f>
        <v>#N/A</v>
      </c>
    </row>
    <row r="132" spans="1:40" s="151" customFormat="1" x14ac:dyDescent="0.25">
      <c r="A132" s="133"/>
      <c r="B132" s="283"/>
      <c r="C132" s="283"/>
      <c r="D132" s="283"/>
      <c r="E132" s="284"/>
      <c r="F132" s="287"/>
      <c r="G132" s="166" t="str">
        <f t="shared" si="7"/>
        <v/>
      </c>
      <c r="H132" s="156" t="str">
        <f>IF(OR($D132="",$E132=""),"",VLOOKUP($AJ132,Sw_Req!$A$2:$I$19,5))</f>
        <v/>
      </c>
      <c r="I132" s="287"/>
      <c r="J132" s="166" t="str">
        <f t="shared" si="8"/>
        <v/>
      </c>
      <c r="K132" s="156" t="str">
        <f>IF(OR($D132="",$E132=""),"",VLOOKUP($AJ132,Sw_Req!$A$2:$I$19,6))</f>
        <v/>
      </c>
      <c r="L132" s="287"/>
      <c r="M132" s="166" t="str">
        <f t="shared" si="9"/>
        <v/>
      </c>
      <c r="N132" s="156" t="str">
        <f>IF(OR($D132="",$E132=""),"",VLOOKUP($AJ132,Sw_Req!$A$2:$K$19,11))</f>
        <v/>
      </c>
      <c r="O132" s="285"/>
      <c r="P132" s="155" t="str">
        <f t="shared" si="10"/>
        <v/>
      </c>
      <c r="Q132" s="156" t="str">
        <f>IF($D132="","",VLOOKUP($AJ132,Sw_Req!$A$2:$I$19,7))</f>
        <v/>
      </c>
      <c r="R132" s="285"/>
      <c r="S132" s="155" t="str">
        <f t="shared" si="11"/>
        <v/>
      </c>
      <c r="T132" s="156" t="str">
        <f>IF($D132="","",VLOOKUP($AJ132,Sw_Req!$A$2:$I$19,8))</f>
        <v/>
      </c>
      <c r="U132" s="157" t="str">
        <f t="shared" si="12"/>
        <v/>
      </c>
      <c r="V132" s="158" t="str">
        <f>IF(OR($D132="",GlobalParameters!$C$12=""),"",$AF132)</f>
        <v/>
      </c>
      <c r="W132" s="159"/>
      <c r="X132" s="283"/>
      <c r="Y132" s="283"/>
      <c r="Z132" s="283"/>
      <c r="AA132" s="283"/>
      <c r="AB132" s="283"/>
      <c r="AC132" s="283"/>
      <c r="AD132" s="283"/>
      <c r="AE132" s="283"/>
      <c r="AF132" s="160" t="str">
        <f>IF(OR($D132="",$AG132="",GlobalParameters!$C$12=""),"",IF($AJ132&lt;200,IF($E132="","",$AG132-VLOOKUP($AJ132,Sw_Req!$A$2:$K$19,9)),IF($AJ132&gt;=200,MIN(VLOOKUP($AJ132,Sw_Req!$A$2:$K$19,10),$AG132),"")))</f>
        <v/>
      </c>
      <c r="AG132" s="283"/>
      <c r="AH132" s="283"/>
      <c r="AI132" s="159"/>
      <c r="AJ132" s="134" t="e">
        <f>VLOOKUP($D132,Sw_Req!$M$2:$N$3,2)+IF(VLOOKUP($D132,Sw_Req!$M$2:$N$3,2)=100,VLOOKUP($E132,Sw_Req!$O$2:$P$6,2),10)+VLOOKUP(GlobalParameters!$C$12,Sw_Req!$Q$2:$R$4,2)</f>
        <v>#N/A</v>
      </c>
      <c r="AM132" s="180"/>
      <c r="AN132" s="180"/>
    </row>
    <row r="133" spans="1:40" s="151" customFormat="1" x14ac:dyDescent="0.25">
      <c r="A133" s="133"/>
      <c r="B133" s="283"/>
      <c r="C133" s="283"/>
      <c r="D133" s="283"/>
      <c r="E133" s="284"/>
      <c r="F133" s="287"/>
      <c r="G133" s="166" t="str">
        <f t="shared" si="7"/>
        <v/>
      </c>
      <c r="H133" s="156" t="str">
        <f>IF(OR($D133="",$E133=""),"",VLOOKUP($AJ133,Sw_Req!$A$2:$I$19,5))</f>
        <v/>
      </c>
      <c r="I133" s="287"/>
      <c r="J133" s="166" t="str">
        <f t="shared" si="8"/>
        <v/>
      </c>
      <c r="K133" s="156" t="str">
        <f>IF(OR($D133="",$E133=""),"",VLOOKUP($AJ133,Sw_Req!$A$2:$I$19,6))</f>
        <v/>
      </c>
      <c r="L133" s="287"/>
      <c r="M133" s="166" t="str">
        <f t="shared" si="9"/>
        <v/>
      </c>
      <c r="N133" s="156" t="str">
        <f>IF(OR($D133="",$E133=""),"",VLOOKUP($AJ133,Sw_Req!$A$2:$K$19,11))</f>
        <v/>
      </c>
      <c r="O133" s="285"/>
      <c r="P133" s="155" t="str">
        <f t="shared" si="10"/>
        <v/>
      </c>
      <c r="Q133" s="156" t="str">
        <f>IF($D133="","",VLOOKUP($AJ133,Sw_Req!$A$2:$I$19,7))</f>
        <v/>
      </c>
      <c r="R133" s="285"/>
      <c r="S133" s="155" t="str">
        <f t="shared" si="11"/>
        <v/>
      </c>
      <c r="T133" s="156" t="str">
        <f>IF($D133="","",VLOOKUP($AJ133,Sw_Req!$A$2:$I$19,8))</f>
        <v/>
      </c>
      <c r="U133" s="157" t="str">
        <f t="shared" si="12"/>
        <v/>
      </c>
      <c r="V133" s="158" t="str">
        <f>IF(OR($D133="",GlobalParameters!$C$12=""),"",$AF133)</f>
        <v/>
      </c>
      <c r="W133" s="159"/>
      <c r="X133" s="283"/>
      <c r="Y133" s="283"/>
      <c r="Z133" s="283"/>
      <c r="AA133" s="283"/>
      <c r="AB133" s="283"/>
      <c r="AC133" s="283"/>
      <c r="AD133" s="283"/>
      <c r="AE133" s="283"/>
      <c r="AF133" s="160" t="str">
        <f>IF(OR($D133="",$AG133="",GlobalParameters!$C$12=""),"",IF($AJ133&lt;200,IF($E133="","",$AG133-VLOOKUP($AJ133,Sw_Req!$A$2:$K$19,9)),IF($AJ133&gt;=200,MIN(VLOOKUP($AJ133,Sw_Req!$A$2:$K$19,10),$AG133),"")))</f>
        <v/>
      </c>
      <c r="AG133" s="283"/>
      <c r="AH133" s="283"/>
      <c r="AI133" s="159"/>
      <c r="AJ133" s="134" t="e">
        <f>VLOOKUP($D133,Sw_Req!$M$2:$N$3,2)+IF(VLOOKUP($D133,Sw_Req!$M$2:$N$3,2)=100,VLOOKUP($E133,Sw_Req!$O$2:$P$6,2),10)+VLOOKUP(GlobalParameters!$C$12,Sw_Req!$Q$2:$R$4,2)</f>
        <v>#N/A</v>
      </c>
      <c r="AM133" s="180"/>
      <c r="AN133" s="180"/>
    </row>
    <row r="134" spans="1:40" x14ac:dyDescent="0.25">
      <c r="A134" s="133"/>
      <c r="B134" s="283"/>
      <c r="C134" s="283"/>
      <c r="D134" s="283"/>
      <c r="E134" s="284"/>
      <c r="F134" s="287"/>
      <c r="G134" s="166" t="str">
        <f t="shared" si="7"/>
        <v/>
      </c>
      <c r="H134" s="156" t="str">
        <f>IF(OR($D134="",$E134=""),"",VLOOKUP($AJ134,Sw_Req!$A$2:$I$19,5))</f>
        <v/>
      </c>
      <c r="I134" s="287"/>
      <c r="J134" s="166" t="str">
        <f t="shared" si="8"/>
        <v/>
      </c>
      <c r="K134" s="156" t="str">
        <f>IF(OR($D134="",$E134=""),"",VLOOKUP($AJ134,Sw_Req!$A$2:$I$19,6))</f>
        <v/>
      </c>
      <c r="L134" s="287"/>
      <c r="M134" s="166" t="str">
        <f t="shared" si="9"/>
        <v/>
      </c>
      <c r="N134" s="156" t="str">
        <f>IF(OR($D134="",$E134=""),"",VLOOKUP($AJ134,Sw_Req!$A$2:$K$19,11))</f>
        <v/>
      </c>
      <c r="O134" s="285"/>
      <c r="P134" s="155" t="str">
        <f t="shared" si="10"/>
        <v/>
      </c>
      <c r="Q134" s="156" t="str">
        <f>IF($D134="","",VLOOKUP($AJ134,Sw_Req!$A$2:$I$19,7))</f>
        <v/>
      </c>
      <c r="R134" s="285"/>
      <c r="S134" s="155" t="str">
        <f t="shared" si="11"/>
        <v/>
      </c>
      <c r="T134" s="156" t="str">
        <f>IF($D134="","",VLOOKUP($AJ134,Sw_Req!$A$2:$I$19,8))</f>
        <v/>
      </c>
      <c r="U134" s="157" t="str">
        <f t="shared" si="12"/>
        <v/>
      </c>
      <c r="V134" s="158" t="str">
        <f>IF(OR($D134="",GlobalParameters!$C$12=""),"",$AF134)</f>
        <v/>
      </c>
      <c r="W134" s="159"/>
      <c r="X134" s="283"/>
      <c r="Y134" s="283"/>
      <c r="Z134" s="283"/>
      <c r="AA134" s="283"/>
      <c r="AB134" s="283"/>
      <c r="AC134" s="283"/>
      <c r="AD134" s="283"/>
      <c r="AE134" s="283"/>
      <c r="AF134" s="160" t="str">
        <f>IF(OR($D134="",$AG134="",GlobalParameters!$C$12=""),"",IF($AJ134&lt;200,IF($E134="","",$AG134-VLOOKUP($AJ134,Sw_Req!$A$2:$K$19,9)),IF($AJ134&gt;=200,MIN(VLOOKUP($AJ134,Sw_Req!$A$2:$K$19,10),$AG134),"")))</f>
        <v/>
      </c>
      <c r="AG134" s="283"/>
      <c r="AH134" s="283"/>
      <c r="AI134" s="159"/>
      <c r="AJ134" s="134" t="e">
        <f>VLOOKUP($D134,Sw_Req!$M$2:$N$3,2)+IF(VLOOKUP($D134,Sw_Req!$M$2:$N$3,2)=100,VLOOKUP($E134,Sw_Req!$O$2:$P$6,2),10)+VLOOKUP(GlobalParameters!$C$12,Sw_Req!$Q$2:$R$4,2)</f>
        <v>#N/A</v>
      </c>
    </row>
    <row r="135" spans="1:40" x14ac:dyDescent="0.25">
      <c r="A135" s="133"/>
      <c r="B135" s="283"/>
      <c r="C135" s="283"/>
      <c r="D135" s="283"/>
      <c r="E135" s="284"/>
      <c r="F135" s="287"/>
      <c r="G135" s="166" t="str">
        <f t="shared" si="7"/>
        <v/>
      </c>
      <c r="H135" s="156" t="str">
        <f>IF(OR($D135="",$E135=""),"",VLOOKUP($AJ135,Sw_Req!$A$2:$I$19,5))</f>
        <v/>
      </c>
      <c r="I135" s="287"/>
      <c r="J135" s="166" t="str">
        <f t="shared" si="8"/>
        <v/>
      </c>
      <c r="K135" s="156" t="str">
        <f>IF(OR($D135="",$E135=""),"",VLOOKUP($AJ135,Sw_Req!$A$2:$I$19,6))</f>
        <v/>
      </c>
      <c r="L135" s="287"/>
      <c r="M135" s="166" t="str">
        <f t="shared" si="9"/>
        <v/>
      </c>
      <c r="N135" s="156" t="str">
        <f>IF(OR($D135="",$E135=""),"",VLOOKUP($AJ135,Sw_Req!$A$2:$K$19,11))</f>
        <v/>
      </c>
      <c r="O135" s="285"/>
      <c r="P135" s="155" t="str">
        <f t="shared" si="10"/>
        <v/>
      </c>
      <c r="Q135" s="156" t="str">
        <f>IF($D135="","",VLOOKUP($AJ135,Sw_Req!$A$2:$I$19,7))</f>
        <v/>
      </c>
      <c r="R135" s="285"/>
      <c r="S135" s="155" t="str">
        <f t="shared" si="11"/>
        <v/>
      </c>
      <c r="T135" s="156" t="str">
        <f>IF($D135="","",VLOOKUP($AJ135,Sw_Req!$A$2:$I$19,8))</f>
        <v/>
      </c>
      <c r="U135" s="157" t="str">
        <f t="shared" si="12"/>
        <v/>
      </c>
      <c r="V135" s="158" t="str">
        <f>IF(OR($D135="",GlobalParameters!$C$12=""),"",$AF135)</f>
        <v/>
      </c>
      <c r="W135" s="159"/>
      <c r="X135" s="283"/>
      <c r="Y135" s="283"/>
      <c r="Z135" s="283"/>
      <c r="AA135" s="283"/>
      <c r="AB135" s="283"/>
      <c r="AC135" s="283"/>
      <c r="AD135" s="283"/>
      <c r="AE135" s="283"/>
      <c r="AF135" s="160" t="str">
        <f>IF(OR($D135="",$AG135="",GlobalParameters!$C$12=""),"",IF($AJ135&lt;200,IF($E135="","",$AG135-VLOOKUP($AJ135,Sw_Req!$A$2:$K$19,9)),IF($AJ135&gt;=200,MIN(VLOOKUP($AJ135,Sw_Req!$A$2:$K$19,10),$AG135),"")))</f>
        <v/>
      </c>
      <c r="AG135" s="283"/>
      <c r="AH135" s="283"/>
      <c r="AI135" s="159"/>
      <c r="AJ135" s="134" t="e">
        <f>VLOOKUP($D135,Sw_Req!$M$2:$N$3,2)+IF(VLOOKUP($D135,Sw_Req!$M$2:$N$3,2)=100,VLOOKUP($E135,Sw_Req!$O$2:$P$6,2),10)+VLOOKUP(GlobalParameters!$C$12,Sw_Req!$Q$2:$R$4,2)</f>
        <v>#N/A</v>
      </c>
    </row>
    <row r="136" spans="1:40" x14ac:dyDescent="0.25">
      <c r="A136" s="133"/>
      <c r="B136" s="283"/>
      <c r="C136" s="283"/>
      <c r="D136" s="283"/>
      <c r="E136" s="284"/>
      <c r="F136" s="287"/>
      <c r="G136" s="166" t="str">
        <f t="shared" si="7"/>
        <v/>
      </c>
      <c r="H136" s="156" t="str">
        <f>IF(OR($D136="",$E136=""),"",VLOOKUP($AJ136,Sw_Req!$A$2:$I$19,5))</f>
        <v/>
      </c>
      <c r="I136" s="287"/>
      <c r="J136" s="166" t="str">
        <f t="shared" si="8"/>
        <v/>
      </c>
      <c r="K136" s="156" t="str">
        <f>IF(OR($D136="",$E136=""),"",VLOOKUP($AJ136,Sw_Req!$A$2:$I$19,6))</f>
        <v/>
      </c>
      <c r="L136" s="287"/>
      <c r="M136" s="166" t="str">
        <f t="shared" si="9"/>
        <v/>
      </c>
      <c r="N136" s="156" t="str">
        <f>IF(OR($D136="",$E136=""),"",VLOOKUP($AJ136,Sw_Req!$A$2:$K$19,11))</f>
        <v/>
      </c>
      <c r="O136" s="285"/>
      <c r="P136" s="155" t="str">
        <f t="shared" si="10"/>
        <v/>
      </c>
      <c r="Q136" s="156" t="str">
        <f>IF($D136="","",VLOOKUP($AJ136,Sw_Req!$A$2:$I$19,7))</f>
        <v/>
      </c>
      <c r="R136" s="285"/>
      <c r="S136" s="155" t="str">
        <f t="shared" si="11"/>
        <v/>
      </c>
      <c r="T136" s="156" t="str">
        <f>IF($D136="","",VLOOKUP($AJ136,Sw_Req!$A$2:$I$19,8))</f>
        <v/>
      </c>
      <c r="U136" s="157" t="str">
        <f t="shared" si="12"/>
        <v/>
      </c>
      <c r="V136" s="158" t="str">
        <f>IF(OR($D136="",GlobalParameters!$C$12=""),"",$AF136)</f>
        <v/>
      </c>
      <c r="W136" s="159"/>
      <c r="X136" s="283"/>
      <c r="Y136" s="283"/>
      <c r="Z136" s="283"/>
      <c r="AA136" s="283"/>
      <c r="AB136" s="283"/>
      <c r="AC136" s="283"/>
      <c r="AD136" s="283"/>
      <c r="AE136" s="283"/>
      <c r="AF136" s="160" t="str">
        <f>IF(OR($D136="",$AG136="",GlobalParameters!$C$12=""),"",IF($AJ136&lt;200,IF($E136="","",$AG136-VLOOKUP($AJ136,Sw_Req!$A$2:$K$19,9)),IF($AJ136&gt;=200,MIN(VLOOKUP($AJ136,Sw_Req!$A$2:$K$19,10),$AG136),"")))</f>
        <v/>
      </c>
      <c r="AG136" s="283"/>
      <c r="AH136" s="283"/>
      <c r="AI136" s="159"/>
      <c r="AJ136" s="134" t="e">
        <f>VLOOKUP($D136,Sw_Req!$M$2:$N$3,2)+IF(VLOOKUP($D136,Sw_Req!$M$2:$N$3,2)=100,VLOOKUP($E136,Sw_Req!$O$2:$P$6,2),10)+VLOOKUP(GlobalParameters!$C$12,Sw_Req!$Q$2:$R$4,2)</f>
        <v>#N/A</v>
      </c>
    </row>
    <row r="137" spans="1:40" x14ac:dyDescent="0.25">
      <c r="A137" s="133"/>
      <c r="B137" s="283"/>
      <c r="C137" s="283"/>
      <c r="D137" s="283"/>
      <c r="E137" s="284"/>
      <c r="F137" s="287"/>
      <c r="G137" s="166" t="str">
        <f t="shared" si="7"/>
        <v/>
      </c>
      <c r="H137" s="156" t="str">
        <f>IF(OR($D137="",$E137=""),"",VLOOKUP($AJ137,Sw_Req!$A$2:$I$19,5))</f>
        <v/>
      </c>
      <c r="I137" s="287"/>
      <c r="J137" s="166" t="str">
        <f t="shared" si="8"/>
        <v/>
      </c>
      <c r="K137" s="156" t="str">
        <f>IF(OR($D137="",$E137=""),"",VLOOKUP($AJ137,Sw_Req!$A$2:$I$19,6))</f>
        <v/>
      </c>
      <c r="L137" s="287"/>
      <c r="M137" s="166" t="str">
        <f t="shared" si="9"/>
        <v/>
      </c>
      <c r="N137" s="156" t="str">
        <f>IF(OR($D137="",$E137=""),"",VLOOKUP($AJ137,Sw_Req!$A$2:$K$19,11))</f>
        <v/>
      </c>
      <c r="O137" s="285"/>
      <c r="P137" s="155" t="str">
        <f t="shared" si="10"/>
        <v/>
      </c>
      <c r="Q137" s="156" t="str">
        <f>IF($D137="","",VLOOKUP($AJ137,Sw_Req!$A$2:$I$19,7))</f>
        <v/>
      </c>
      <c r="R137" s="285"/>
      <c r="S137" s="155" t="str">
        <f t="shared" si="11"/>
        <v/>
      </c>
      <c r="T137" s="156" t="str">
        <f>IF($D137="","",VLOOKUP($AJ137,Sw_Req!$A$2:$I$19,8))</f>
        <v/>
      </c>
      <c r="U137" s="157" t="str">
        <f t="shared" si="12"/>
        <v/>
      </c>
      <c r="V137" s="158" t="str">
        <f>IF(OR($D137="",GlobalParameters!$C$12=""),"",$AF137)</f>
        <v/>
      </c>
      <c r="W137" s="159"/>
      <c r="X137" s="283"/>
      <c r="Y137" s="283"/>
      <c r="Z137" s="283"/>
      <c r="AA137" s="283"/>
      <c r="AB137" s="283"/>
      <c r="AC137" s="283"/>
      <c r="AD137" s="283"/>
      <c r="AE137" s="283"/>
      <c r="AF137" s="160" t="str">
        <f>IF(OR($D137="",$AG137="",GlobalParameters!$C$12=""),"",IF($AJ137&lt;200,IF($E137="","",$AG137-VLOOKUP($AJ137,Sw_Req!$A$2:$K$19,9)),IF($AJ137&gt;=200,MIN(VLOOKUP($AJ137,Sw_Req!$A$2:$K$19,10),$AG137),"")))</f>
        <v/>
      </c>
      <c r="AG137" s="283"/>
      <c r="AH137" s="283"/>
      <c r="AI137" s="159"/>
      <c r="AJ137" s="134" t="e">
        <f>VLOOKUP($D137,Sw_Req!$M$2:$N$3,2)+IF(VLOOKUP($D137,Sw_Req!$M$2:$N$3,2)=100,VLOOKUP($E137,Sw_Req!$O$2:$P$6,2),10)+VLOOKUP(GlobalParameters!$C$12,Sw_Req!$Q$2:$R$4,2)</f>
        <v>#N/A</v>
      </c>
    </row>
    <row r="138" spans="1:40" x14ac:dyDescent="0.25">
      <c r="A138" s="133"/>
      <c r="B138" s="283"/>
      <c r="C138" s="283"/>
      <c r="D138" s="283"/>
      <c r="E138" s="284"/>
      <c r="F138" s="287"/>
      <c r="G138" s="166" t="str">
        <f t="shared" si="7"/>
        <v/>
      </c>
      <c r="H138" s="156" t="str">
        <f>IF(OR($D138="",$E138=""),"",VLOOKUP($AJ138,Sw_Req!$A$2:$I$19,5))</f>
        <v/>
      </c>
      <c r="I138" s="287"/>
      <c r="J138" s="166" t="str">
        <f t="shared" si="8"/>
        <v/>
      </c>
      <c r="K138" s="156" t="str">
        <f>IF(OR($D138="",$E138=""),"",VLOOKUP($AJ138,Sw_Req!$A$2:$I$19,6))</f>
        <v/>
      </c>
      <c r="L138" s="287"/>
      <c r="M138" s="166" t="str">
        <f t="shared" si="9"/>
        <v/>
      </c>
      <c r="N138" s="156" t="str">
        <f>IF(OR($D138="",$E138=""),"",VLOOKUP($AJ138,Sw_Req!$A$2:$K$19,11))</f>
        <v/>
      </c>
      <c r="O138" s="285"/>
      <c r="P138" s="155" t="str">
        <f t="shared" si="10"/>
        <v/>
      </c>
      <c r="Q138" s="156" t="str">
        <f>IF($D138="","",VLOOKUP($AJ138,Sw_Req!$A$2:$I$19,7))</f>
        <v/>
      </c>
      <c r="R138" s="285"/>
      <c r="S138" s="155" t="str">
        <f t="shared" si="11"/>
        <v/>
      </c>
      <c r="T138" s="156" t="str">
        <f>IF($D138="","",VLOOKUP($AJ138,Sw_Req!$A$2:$I$19,8))</f>
        <v/>
      </c>
      <c r="U138" s="157" t="str">
        <f t="shared" si="12"/>
        <v/>
      </c>
      <c r="V138" s="158" t="str">
        <f>IF(OR($D138="",GlobalParameters!$C$12=""),"",$AF138)</f>
        <v/>
      </c>
      <c r="W138" s="159"/>
      <c r="X138" s="283"/>
      <c r="Y138" s="283"/>
      <c r="Z138" s="283"/>
      <c r="AA138" s="283"/>
      <c r="AB138" s="283"/>
      <c r="AC138" s="283"/>
      <c r="AD138" s="283"/>
      <c r="AE138" s="283"/>
      <c r="AF138" s="160" t="str">
        <f>IF(OR($D138="",$AG138="",GlobalParameters!$C$12=""),"",IF($AJ138&lt;200,IF($E138="","",$AG138-VLOOKUP($AJ138,Sw_Req!$A$2:$K$19,9)),IF($AJ138&gt;=200,MIN(VLOOKUP($AJ138,Sw_Req!$A$2:$K$19,10),$AG138),"")))</f>
        <v/>
      </c>
      <c r="AG138" s="283"/>
      <c r="AH138" s="283"/>
      <c r="AI138" s="159"/>
      <c r="AJ138" s="134" t="e">
        <f>VLOOKUP($D138,Sw_Req!$M$2:$N$3,2)+IF(VLOOKUP($D138,Sw_Req!$M$2:$N$3,2)=100,VLOOKUP($E138,Sw_Req!$O$2:$P$6,2),10)+VLOOKUP(GlobalParameters!$C$12,Sw_Req!$Q$2:$R$4,2)</f>
        <v>#N/A</v>
      </c>
    </row>
    <row r="139" spans="1:40" x14ac:dyDescent="0.25">
      <c r="A139" s="133"/>
      <c r="B139" s="283"/>
      <c r="C139" s="283"/>
      <c r="D139" s="283"/>
      <c r="E139" s="284"/>
      <c r="F139" s="287"/>
      <c r="G139" s="166" t="str">
        <f t="shared" si="7"/>
        <v/>
      </c>
      <c r="H139" s="156" t="str">
        <f>IF(OR($D139="",$E139=""),"",VLOOKUP($AJ139,Sw_Req!$A$2:$I$19,5))</f>
        <v/>
      </c>
      <c r="I139" s="287"/>
      <c r="J139" s="166" t="str">
        <f t="shared" si="8"/>
        <v/>
      </c>
      <c r="K139" s="156" t="str">
        <f>IF(OR($D139="",$E139=""),"",VLOOKUP($AJ139,Sw_Req!$A$2:$I$19,6))</f>
        <v/>
      </c>
      <c r="L139" s="287"/>
      <c r="M139" s="166" t="str">
        <f t="shared" si="9"/>
        <v/>
      </c>
      <c r="N139" s="156" t="str">
        <f>IF(OR($D139="",$E139=""),"",VLOOKUP($AJ139,Sw_Req!$A$2:$K$19,11))</f>
        <v/>
      </c>
      <c r="O139" s="285"/>
      <c r="P139" s="155" t="str">
        <f t="shared" si="10"/>
        <v/>
      </c>
      <c r="Q139" s="156" t="str">
        <f>IF($D139="","",VLOOKUP($AJ139,Sw_Req!$A$2:$I$19,7))</f>
        <v/>
      </c>
      <c r="R139" s="285"/>
      <c r="S139" s="155" t="str">
        <f t="shared" si="11"/>
        <v/>
      </c>
      <c r="T139" s="156" t="str">
        <f>IF($D139="","",VLOOKUP($AJ139,Sw_Req!$A$2:$I$19,8))</f>
        <v/>
      </c>
      <c r="U139" s="157" t="str">
        <f t="shared" si="12"/>
        <v/>
      </c>
      <c r="V139" s="158" t="str">
        <f>IF(OR($D139="",GlobalParameters!$C$12=""),"",$AF139)</f>
        <v/>
      </c>
      <c r="W139" s="159"/>
      <c r="X139" s="283"/>
      <c r="Y139" s="283"/>
      <c r="Z139" s="283"/>
      <c r="AA139" s="283"/>
      <c r="AB139" s="283"/>
      <c r="AC139" s="283"/>
      <c r="AD139" s="283"/>
      <c r="AE139" s="283"/>
      <c r="AF139" s="160" t="str">
        <f>IF(OR($D139="",$AG139="",GlobalParameters!$C$12=""),"",IF($AJ139&lt;200,IF($E139="","",$AG139-VLOOKUP($AJ139,Sw_Req!$A$2:$K$19,9)),IF($AJ139&gt;=200,MIN(VLOOKUP($AJ139,Sw_Req!$A$2:$K$19,10),$AG139),"")))</f>
        <v/>
      </c>
      <c r="AG139" s="283"/>
      <c r="AH139" s="283"/>
      <c r="AI139" s="159"/>
      <c r="AJ139" s="134" t="e">
        <f>VLOOKUP($D139,Sw_Req!$M$2:$N$3,2)+IF(VLOOKUP($D139,Sw_Req!$M$2:$N$3,2)=100,VLOOKUP($E139,Sw_Req!$O$2:$P$6,2),10)+VLOOKUP(GlobalParameters!$C$12,Sw_Req!$Q$2:$R$4,2)</f>
        <v>#N/A</v>
      </c>
    </row>
    <row r="140" spans="1:40" x14ac:dyDescent="0.25">
      <c r="A140" s="133"/>
      <c r="B140" s="283"/>
      <c r="C140" s="283"/>
      <c r="D140" s="283"/>
      <c r="E140" s="284"/>
      <c r="F140" s="287"/>
      <c r="G140" s="166" t="str">
        <f t="shared" si="7"/>
        <v/>
      </c>
      <c r="H140" s="156" t="str">
        <f>IF(OR($D140="",$E140=""),"",VLOOKUP($AJ140,Sw_Req!$A$2:$I$19,5))</f>
        <v/>
      </c>
      <c r="I140" s="287"/>
      <c r="J140" s="166" t="str">
        <f t="shared" si="8"/>
        <v/>
      </c>
      <c r="K140" s="156" t="str">
        <f>IF(OR($D140="",$E140=""),"",VLOOKUP($AJ140,Sw_Req!$A$2:$I$19,6))</f>
        <v/>
      </c>
      <c r="L140" s="287"/>
      <c r="M140" s="166" t="str">
        <f t="shared" si="9"/>
        <v/>
      </c>
      <c r="N140" s="156" t="str">
        <f>IF(OR($D140="",$E140=""),"",VLOOKUP($AJ140,Sw_Req!$A$2:$K$19,11))</f>
        <v/>
      </c>
      <c r="O140" s="285"/>
      <c r="P140" s="155" t="str">
        <f t="shared" si="10"/>
        <v/>
      </c>
      <c r="Q140" s="156" t="str">
        <f>IF($D140="","",VLOOKUP($AJ140,Sw_Req!$A$2:$I$19,7))</f>
        <v/>
      </c>
      <c r="R140" s="285"/>
      <c r="S140" s="155" t="str">
        <f t="shared" si="11"/>
        <v/>
      </c>
      <c r="T140" s="156" t="str">
        <f>IF($D140="","",VLOOKUP($AJ140,Sw_Req!$A$2:$I$19,8))</f>
        <v/>
      </c>
      <c r="U140" s="157" t="str">
        <f t="shared" si="12"/>
        <v/>
      </c>
      <c r="V140" s="158" t="str">
        <f>IF(OR($D140="",GlobalParameters!$C$12=""),"",$AF140)</f>
        <v/>
      </c>
      <c r="W140" s="159"/>
      <c r="X140" s="283"/>
      <c r="Y140" s="283"/>
      <c r="Z140" s="283"/>
      <c r="AA140" s="283"/>
      <c r="AB140" s="283"/>
      <c r="AC140" s="283"/>
      <c r="AD140" s="283"/>
      <c r="AE140" s="283"/>
      <c r="AF140" s="160" t="str">
        <f>IF(OR($D140="",$AG140="",GlobalParameters!$C$12=""),"",IF($AJ140&lt;200,IF($E140="","",$AG140-VLOOKUP($AJ140,Sw_Req!$A$2:$K$19,9)),IF($AJ140&gt;=200,MIN(VLOOKUP($AJ140,Sw_Req!$A$2:$K$19,10),$AG140),"")))</f>
        <v/>
      </c>
      <c r="AG140" s="283"/>
      <c r="AH140" s="283"/>
      <c r="AI140" s="159"/>
      <c r="AJ140" s="134" t="e">
        <f>VLOOKUP($D140,Sw_Req!$M$2:$N$3,2)+IF(VLOOKUP($D140,Sw_Req!$M$2:$N$3,2)=100,VLOOKUP($E140,Sw_Req!$O$2:$P$6,2),10)+VLOOKUP(GlobalParameters!$C$12,Sw_Req!$Q$2:$R$4,2)</f>
        <v>#N/A</v>
      </c>
    </row>
    <row r="141" spans="1:40" x14ac:dyDescent="0.25">
      <c r="A141" s="133"/>
      <c r="B141" s="283"/>
      <c r="C141" s="283"/>
      <c r="D141" s="283"/>
      <c r="E141" s="284"/>
      <c r="F141" s="287"/>
      <c r="G141" s="166" t="str">
        <f t="shared" si="7"/>
        <v/>
      </c>
      <c r="H141" s="156" t="str">
        <f>IF(OR($D141="",$E141=""),"",VLOOKUP($AJ141,Sw_Req!$A$2:$I$19,5))</f>
        <v/>
      </c>
      <c r="I141" s="287"/>
      <c r="J141" s="166" t="str">
        <f t="shared" si="8"/>
        <v/>
      </c>
      <c r="K141" s="156" t="str">
        <f>IF(OR($D141="",$E141=""),"",VLOOKUP($AJ141,Sw_Req!$A$2:$I$19,6))</f>
        <v/>
      </c>
      <c r="L141" s="287"/>
      <c r="M141" s="166" t="str">
        <f t="shared" si="9"/>
        <v/>
      </c>
      <c r="N141" s="156" t="str">
        <f>IF(OR($D141="",$E141=""),"",VLOOKUP($AJ141,Sw_Req!$A$2:$K$19,11))</f>
        <v/>
      </c>
      <c r="O141" s="285"/>
      <c r="P141" s="155" t="str">
        <f t="shared" si="10"/>
        <v/>
      </c>
      <c r="Q141" s="156" t="str">
        <f>IF($D141="","",VLOOKUP($AJ141,Sw_Req!$A$2:$I$19,7))</f>
        <v/>
      </c>
      <c r="R141" s="285"/>
      <c r="S141" s="155" t="str">
        <f t="shared" si="11"/>
        <v/>
      </c>
      <c r="T141" s="156" t="str">
        <f>IF($D141="","",VLOOKUP($AJ141,Sw_Req!$A$2:$I$19,8))</f>
        <v/>
      </c>
      <c r="U141" s="157" t="str">
        <f t="shared" si="12"/>
        <v/>
      </c>
      <c r="V141" s="158" t="str">
        <f>IF(OR($D141="",GlobalParameters!$C$12=""),"",$AF141)</f>
        <v/>
      </c>
      <c r="W141" s="159"/>
      <c r="X141" s="283"/>
      <c r="Y141" s="283"/>
      <c r="Z141" s="283"/>
      <c r="AA141" s="283"/>
      <c r="AB141" s="283"/>
      <c r="AC141" s="283"/>
      <c r="AD141" s="283"/>
      <c r="AE141" s="283"/>
      <c r="AF141" s="160" t="str">
        <f>IF(OR($D141="",$AG141="",GlobalParameters!$C$12=""),"",IF($AJ141&lt;200,IF($E141="","",$AG141-VLOOKUP($AJ141,Sw_Req!$A$2:$K$19,9)),IF($AJ141&gt;=200,MIN(VLOOKUP($AJ141,Sw_Req!$A$2:$K$19,10),$AG141),"")))</f>
        <v/>
      </c>
      <c r="AG141" s="283"/>
      <c r="AH141" s="283"/>
      <c r="AI141" s="159"/>
      <c r="AJ141" s="134" t="e">
        <f>VLOOKUP($D141,Sw_Req!$M$2:$N$3,2)+IF(VLOOKUP($D141,Sw_Req!$M$2:$N$3,2)=100,VLOOKUP($E141,Sw_Req!$O$2:$P$6,2),10)+VLOOKUP(GlobalParameters!$C$12,Sw_Req!$Q$2:$R$4,2)</f>
        <v>#N/A</v>
      </c>
    </row>
    <row r="142" spans="1:40" x14ac:dyDescent="0.25">
      <c r="A142" s="133"/>
      <c r="B142" s="283"/>
      <c r="C142" s="283"/>
      <c r="D142" s="283"/>
      <c r="E142" s="284"/>
      <c r="F142" s="287"/>
      <c r="G142" s="166" t="str">
        <f t="shared" si="7"/>
        <v/>
      </c>
      <c r="H142" s="156" t="str">
        <f>IF(OR($D142="",$E142=""),"",VLOOKUP($AJ142,Sw_Req!$A$2:$I$19,5))</f>
        <v/>
      </c>
      <c r="I142" s="287"/>
      <c r="J142" s="166" t="str">
        <f t="shared" si="8"/>
        <v/>
      </c>
      <c r="K142" s="156" t="str">
        <f>IF(OR($D142="",$E142=""),"",VLOOKUP($AJ142,Sw_Req!$A$2:$I$19,6))</f>
        <v/>
      </c>
      <c r="L142" s="287"/>
      <c r="M142" s="166" t="str">
        <f t="shared" si="9"/>
        <v/>
      </c>
      <c r="N142" s="156" t="str">
        <f>IF(OR($D142="",$E142=""),"",VLOOKUP($AJ142,Sw_Req!$A$2:$K$19,11))</f>
        <v/>
      </c>
      <c r="O142" s="285"/>
      <c r="P142" s="155" t="str">
        <f t="shared" si="10"/>
        <v/>
      </c>
      <c r="Q142" s="156" t="str">
        <f>IF($D142="","",VLOOKUP($AJ142,Sw_Req!$A$2:$I$19,7))</f>
        <v/>
      </c>
      <c r="R142" s="285"/>
      <c r="S142" s="155" t="str">
        <f t="shared" si="11"/>
        <v/>
      </c>
      <c r="T142" s="156" t="str">
        <f>IF($D142="","",VLOOKUP($AJ142,Sw_Req!$A$2:$I$19,8))</f>
        <v/>
      </c>
      <c r="U142" s="157" t="str">
        <f t="shared" si="12"/>
        <v/>
      </c>
      <c r="V142" s="158" t="str">
        <f>IF(OR($D142="",GlobalParameters!$C$12=""),"",$AF142)</f>
        <v/>
      </c>
      <c r="W142" s="159"/>
      <c r="X142" s="283"/>
      <c r="Y142" s="283"/>
      <c r="Z142" s="283"/>
      <c r="AA142" s="283"/>
      <c r="AB142" s="283"/>
      <c r="AC142" s="283"/>
      <c r="AD142" s="283"/>
      <c r="AE142" s="283"/>
      <c r="AF142" s="160" t="str">
        <f>IF(OR($D142="",$AG142="",GlobalParameters!$C$12=""),"",IF($AJ142&lt;200,IF($E142="","",$AG142-VLOOKUP($AJ142,Sw_Req!$A$2:$K$19,9)),IF($AJ142&gt;=200,MIN(VLOOKUP($AJ142,Sw_Req!$A$2:$K$19,10),$AG142),"")))</f>
        <v/>
      </c>
      <c r="AG142" s="283"/>
      <c r="AH142" s="283"/>
      <c r="AI142" s="159"/>
      <c r="AJ142" s="134" t="e">
        <f>VLOOKUP($D142,Sw_Req!$M$2:$N$3,2)+IF(VLOOKUP($D142,Sw_Req!$M$2:$N$3,2)=100,VLOOKUP($E142,Sw_Req!$O$2:$P$6,2),10)+VLOOKUP(GlobalParameters!$C$12,Sw_Req!$Q$2:$R$4,2)</f>
        <v>#N/A</v>
      </c>
    </row>
    <row r="143" spans="1:40" x14ac:dyDescent="0.25">
      <c r="A143" s="133"/>
      <c r="B143" s="283"/>
      <c r="C143" s="283"/>
      <c r="D143" s="283"/>
      <c r="E143" s="284"/>
      <c r="F143" s="287"/>
      <c r="G143" s="166" t="str">
        <f t="shared" si="7"/>
        <v/>
      </c>
      <c r="H143" s="156" t="str">
        <f>IF(OR($D143="",$E143=""),"",VLOOKUP($AJ143,Sw_Req!$A$2:$I$19,5))</f>
        <v/>
      </c>
      <c r="I143" s="287"/>
      <c r="J143" s="166" t="str">
        <f t="shared" si="8"/>
        <v/>
      </c>
      <c r="K143" s="156" t="str">
        <f>IF(OR($D143="",$E143=""),"",VLOOKUP($AJ143,Sw_Req!$A$2:$I$19,6))</f>
        <v/>
      </c>
      <c r="L143" s="287"/>
      <c r="M143" s="166" t="str">
        <f t="shared" si="9"/>
        <v/>
      </c>
      <c r="N143" s="156" t="str">
        <f>IF(OR($D143="",$E143=""),"",VLOOKUP($AJ143,Sw_Req!$A$2:$K$19,11))</f>
        <v/>
      </c>
      <c r="O143" s="285"/>
      <c r="P143" s="155" t="str">
        <f t="shared" si="10"/>
        <v/>
      </c>
      <c r="Q143" s="156" t="str">
        <f>IF($D143="","",VLOOKUP($AJ143,Sw_Req!$A$2:$I$19,7))</f>
        <v/>
      </c>
      <c r="R143" s="285"/>
      <c r="S143" s="155" t="str">
        <f t="shared" si="11"/>
        <v/>
      </c>
      <c r="T143" s="156" t="str">
        <f>IF($D143="","",VLOOKUP($AJ143,Sw_Req!$A$2:$I$19,8))</f>
        <v/>
      </c>
      <c r="U143" s="157" t="str">
        <f t="shared" si="12"/>
        <v/>
      </c>
      <c r="V143" s="158" t="str">
        <f>IF(OR($D143="",GlobalParameters!$C$12=""),"",$AF143)</f>
        <v/>
      </c>
      <c r="W143" s="159"/>
      <c r="X143" s="283"/>
      <c r="Y143" s="283"/>
      <c r="Z143" s="283"/>
      <c r="AA143" s="283"/>
      <c r="AB143" s="283"/>
      <c r="AC143" s="283"/>
      <c r="AD143" s="283"/>
      <c r="AE143" s="283"/>
      <c r="AF143" s="160" t="str">
        <f>IF(OR($D143="",$AG143="",GlobalParameters!$C$12=""),"",IF($AJ143&lt;200,IF($E143="","",$AG143-VLOOKUP($AJ143,Sw_Req!$A$2:$K$19,9)),IF($AJ143&gt;=200,MIN(VLOOKUP($AJ143,Sw_Req!$A$2:$K$19,10),$AG143),"")))</f>
        <v/>
      </c>
      <c r="AG143" s="283"/>
      <c r="AH143" s="283"/>
      <c r="AI143" s="159"/>
      <c r="AJ143" s="134" t="e">
        <f>VLOOKUP($D143,Sw_Req!$M$2:$N$3,2)+IF(VLOOKUP($D143,Sw_Req!$M$2:$N$3,2)=100,VLOOKUP($E143,Sw_Req!$O$2:$P$6,2),10)+VLOOKUP(GlobalParameters!$C$12,Sw_Req!$Q$2:$R$4,2)</f>
        <v>#N/A</v>
      </c>
    </row>
    <row r="144" spans="1:40" x14ac:dyDescent="0.25">
      <c r="A144" s="133"/>
      <c r="B144" s="283"/>
      <c r="C144" s="283"/>
      <c r="D144" s="283"/>
      <c r="E144" s="284"/>
      <c r="F144" s="287"/>
      <c r="G144" s="166" t="str">
        <f t="shared" si="7"/>
        <v/>
      </c>
      <c r="H144" s="156" t="str">
        <f>IF(OR($D144="",$E144=""),"",VLOOKUP($AJ144,Sw_Req!$A$2:$I$19,5))</f>
        <v/>
      </c>
      <c r="I144" s="287"/>
      <c r="J144" s="166" t="str">
        <f t="shared" si="8"/>
        <v/>
      </c>
      <c r="K144" s="156" t="str">
        <f>IF(OR($D144="",$E144=""),"",VLOOKUP($AJ144,Sw_Req!$A$2:$I$19,6))</f>
        <v/>
      </c>
      <c r="L144" s="287"/>
      <c r="M144" s="166" t="str">
        <f t="shared" si="9"/>
        <v/>
      </c>
      <c r="N144" s="156" t="str">
        <f>IF(OR($D144="",$E144=""),"",VLOOKUP($AJ144,Sw_Req!$A$2:$K$19,11))</f>
        <v/>
      </c>
      <c r="O144" s="285"/>
      <c r="P144" s="155" t="str">
        <f t="shared" si="10"/>
        <v/>
      </c>
      <c r="Q144" s="156" t="str">
        <f>IF($D144="","",VLOOKUP($AJ144,Sw_Req!$A$2:$I$19,7))</f>
        <v/>
      </c>
      <c r="R144" s="285"/>
      <c r="S144" s="155" t="str">
        <f t="shared" si="11"/>
        <v/>
      </c>
      <c r="T144" s="156" t="str">
        <f>IF($D144="","",VLOOKUP($AJ144,Sw_Req!$A$2:$I$19,8))</f>
        <v/>
      </c>
      <c r="U144" s="157" t="str">
        <f t="shared" si="12"/>
        <v/>
      </c>
      <c r="V144" s="158" t="str">
        <f>IF(OR($D144="",GlobalParameters!$C$12=""),"",$AF144)</f>
        <v/>
      </c>
      <c r="W144" s="159"/>
      <c r="X144" s="283"/>
      <c r="Y144" s="283"/>
      <c r="Z144" s="283"/>
      <c r="AA144" s="283"/>
      <c r="AB144" s="283"/>
      <c r="AC144" s="283"/>
      <c r="AD144" s="283"/>
      <c r="AE144" s="283"/>
      <c r="AF144" s="160" t="str">
        <f>IF(OR($D144="",$AG144="",GlobalParameters!$C$12=""),"",IF($AJ144&lt;200,IF($E144="","",$AG144-VLOOKUP($AJ144,Sw_Req!$A$2:$K$19,9)),IF($AJ144&gt;=200,MIN(VLOOKUP($AJ144,Sw_Req!$A$2:$K$19,10),$AG144),"")))</f>
        <v/>
      </c>
      <c r="AG144" s="283"/>
      <c r="AH144" s="283"/>
      <c r="AI144" s="159"/>
      <c r="AJ144" s="134" t="e">
        <f>VLOOKUP($D144,Sw_Req!$M$2:$N$3,2)+IF(VLOOKUP($D144,Sw_Req!$M$2:$N$3,2)=100,VLOOKUP($E144,Sw_Req!$O$2:$P$6,2),10)+VLOOKUP(GlobalParameters!$C$12,Sw_Req!$Q$2:$R$4,2)</f>
        <v>#N/A</v>
      </c>
    </row>
    <row r="145" spans="1:36" x14ac:dyDescent="0.25">
      <c r="A145" s="133"/>
      <c r="B145" s="283"/>
      <c r="C145" s="283"/>
      <c r="D145" s="283"/>
      <c r="E145" s="284"/>
      <c r="F145" s="287"/>
      <c r="G145" s="166" t="str">
        <f t="shared" si="7"/>
        <v/>
      </c>
      <c r="H145" s="156" t="str">
        <f>IF(OR($D145="",$E145=""),"",VLOOKUP($AJ145,Sw_Req!$A$2:$I$19,5))</f>
        <v/>
      </c>
      <c r="I145" s="287"/>
      <c r="J145" s="166" t="str">
        <f t="shared" si="8"/>
        <v/>
      </c>
      <c r="K145" s="156" t="str">
        <f>IF(OR($D145="",$E145=""),"",VLOOKUP($AJ145,Sw_Req!$A$2:$I$19,6))</f>
        <v/>
      </c>
      <c r="L145" s="287"/>
      <c r="M145" s="166" t="str">
        <f t="shared" si="9"/>
        <v/>
      </c>
      <c r="N145" s="156" t="str">
        <f>IF(OR($D145="",$E145=""),"",VLOOKUP($AJ145,Sw_Req!$A$2:$K$19,11))</f>
        <v/>
      </c>
      <c r="O145" s="285"/>
      <c r="P145" s="155" t="str">
        <f t="shared" si="10"/>
        <v/>
      </c>
      <c r="Q145" s="156" t="str">
        <f>IF($D145="","",VLOOKUP($AJ145,Sw_Req!$A$2:$I$19,7))</f>
        <v/>
      </c>
      <c r="R145" s="285"/>
      <c r="S145" s="155" t="str">
        <f t="shared" si="11"/>
        <v/>
      </c>
      <c r="T145" s="156" t="str">
        <f>IF($D145="","",VLOOKUP($AJ145,Sw_Req!$A$2:$I$19,8))</f>
        <v/>
      </c>
      <c r="U145" s="157" t="str">
        <f t="shared" si="12"/>
        <v/>
      </c>
      <c r="V145" s="158" t="str">
        <f>IF(OR($D145="",GlobalParameters!$C$12=""),"",$AF145)</f>
        <v/>
      </c>
      <c r="W145" s="159"/>
      <c r="X145" s="283"/>
      <c r="Y145" s="283"/>
      <c r="Z145" s="283"/>
      <c r="AA145" s="283"/>
      <c r="AB145" s="283"/>
      <c r="AC145" s="283"/>
      <c r="AD145" s="283"/>
      <c r="AE145" s="283"/>
      <c r="AF145" s="160" t="str">
        <f>IF(OR($D145="",$AG145="",GlobalParameters!$C$12=""),"",IF($AJ145&lt;200,IF($E145="","",$AG145-VLOOKUP($AJ145,Sw_Req!$A$2:$K$19,9)),IF($AJ145&gt;=200,MIN(VLOOKUP($AJ145,Sw_Req!$A$2:$K$19,10),$AG145),"")))</f>
        <v/>
      </c>
      <c r="AG145" s="283"/>
      <c r="AH145" s="283"/>
      <c r="AI145" s="159"/>
      <c r="AJ145" s="134" t="e">
        <f>VLOOKUP($D145,Sw_Req!$M$2:$N$3,2)+IF(VLOOKUP($D145,Sw_Req!$M$2:$N$3,2)=100,VLOOKUP($E145,Sw_Req!$O$2:$P$6,2),10)+VLOOKUP(GlobalParameters!$C$12,Sw_Req!$Q$2:$R$4,2)</f>
        <v>#N/A</v>
      </c>
    </row>
    <row r="146" spans="1:36" x14ac:dyDescent="0.25">
      <c r="A146" s="133"/>
      <c r="B146" s="283"/>
      <c r="C146" s="283"/>
      <c r="D146" s="283"/>
      <c r="E146" s="284"/>
      <c r="F146" s="287"/>
      <c r="G146" s="166" t="str">
        <f t="shared" ref="G146:G209" si="13">IF(OR($D146="",$E146="",$X146="",$H146=""),"",IF($AJ146&lt;200,$X146*$H146,""))</f>
        <v/>
      </c>
      <c r="H146" s="156" t="str">
        <f>IF(OR($D146="",$E146=""),"",VLOOKUP($AJ146,Sw_Req!$A$2:$I$19,5))</f>
        <v/>
      </c>
      <c r="I146" s="287"/>
      <c r="J146" s="166" t="str">
        <f t="shared" ref="J146:J209" si="14">IF(OR($D146="",$E146="",$K146=""),"",IF($AJ146&lt;120,"",IF(AND($AJ146&gt;=120,$AJ146&lt;130),IF($Y146="","",$Y146*$K146),IF(AND($AJ146&gt;=130,$AJ146&lt;140),IF($Z146="","",$Z146*$K146),IF(AND($AJ146&gt;=140,$AJ146&lt;150),IF($AA146="","",$AA146*$K146),IF(AND($AJ146&gt;=150,$AJ146&lt;160),IF($AB146="","",$AB146*$K146),""))))))</f>
        <v/>
      </c>
      <c r="K146" s="156" t="str">
        <f>IF(OR($D146="",$E146=""),"",VLOOKUP($AJ146,Sw_Req!$A$2:$I$19,6))</f>
        <v/>
      </c>
      <c r="L146" s="287"/>
      <c r="M146" s="166" t="str">
        <f t="shared" ref="M146:M209" si="15">IF(OR($D146="",$E146="",$AC146="",$N146=""),"",IF($AJ146&lt;200,$AC146*$N146,""))</f>
        <v/>
      </c>
      <c r="N146" s="156" t="str">
        <f>IF(OR($D146="",$E146=""),"",VLOOKUP($AJ146,Sw_Req!$A$2:$K$19,11))</f>
        <v/>
      </c>
      <c r="O146" s="285"/>
      <c r="P146" s="155" t="str">
        <f t="shared" ref="P146:P209" si="16">IF(OR($D146="",$AD146="",$Q146=""),"",IF($AJ146&gt;=200,$AD146*$Q146,""))</f>
        <v/>
      </c>
      <c r="Q146" s="156" t="str">
        <f>IF($D146="","",VLOOKUP($AJ146,Sw_Req!$A$2:$I$19,7))</f>
        <v/>
      </c>
      <c r="R146" s="285"/>
      <c r="S146" s="155" t="str">
        <f t="shared" ref="S146:S209" si="17">IF(OR($D146="",$AE146="",$T146=""),"",IF($AJ146&gt;=200,$AE146*$T146,""))</f>
        <v/>
      </c>
      <c r="T146" s="156" t="str">
        <f>IF($D146="","",VLOOKUP($AJ146,Sw_Req!$A$2:$I$19,8))</f>
        <v/>
      </c>
      <c r="U146" s="157" t="str">
        <f t="shared" si="12"/>
        <v/>
      </c>
      <c r="V146" s="158" t="str">
        <f>IF(OR($D146="",GlobalParameters!$C$12=""),"",$AF146)</f>
        <v/>
      </c>
      <c r="W146" s="159"/>
      <c r="X146" s="283"/>
      <c r="Y146" s="283"/>
      <c r="Z146" s="283"/>
      <c r="AA146" s="283"/>
      <c r="AB146" s="283"/>
      <c r="AC146" s="283"/>
      <c r="AD146" s="283"/>
      <c r="AE146" s="283"/>
      <c r="AF146" s="160" t="str">
        <f>IF(OR($D146="",$AG146="",GlobalParameters!$C$12=""),"",IF($AJ146&lt;200,IF($E146="","",$AG146-VLOOKUP($AJ146,Sw_Req!$A$2:$K$19,9)),IF($AJ146&gt;=200,MIN(VLOOKUP($AJ146,Sw_Req!$A$2:$K$19,10),$AG146),"")))</f>
        <v/>
      </c>
      <c r="AG146" s="283"/>
      <c r="AH146" s="283"/>
      <c r="AI146" s="159"/>
      <c r="AJ146" s="134" t="e">
        <f>VLOOKUP($D146,Sw_Req!$M$2:$N$3,2)+IF(VLOOKUP($D146,Sw_Req!$M$2:$N$3,2)=100,VLOOKUP($E146,Sw_Req!$O$2:$P$6,2),10)+VLOOKUP(GlobalParameters!$C$12,Sw_Req!$Q$2:$R$4,2)</f>
        <v>#N/A</v>
      </c>
    </row>
    <row r="147" spans="1:36" x14ac:dyDescent="0.25">
      <c r="A147" s="133"/>
      <c r="B147" s="283"/>
      <c r="C147" s="283"/>
      <c r="D147" s="283"/>
      <c r="E147" s="284"/>
      <c r="F147" s="287"/>
      <c r="G147" s="166" t="str">
        <f t="shared" si="13"/>
        <v/>
      </c>
      <c r="H147" s="156" t="str">
        <f>IF(OR($D147="",$E147=""),"",VLOOKUP($AJ147,Sw_Req!$A$2:$I$19,5))</f>
        <v/>
      </c>
      <c r="I147" s="287"/>
      <c r="J147" s="166" t="str">
        <f t="shared" si="14"/>
        <v/>
      </c>
      <c r="K147" s="156" t="str">
        <f>IF(OR($D147="",$E147=""),"",VLOOKUP($AJ147,Sw_Req!$A$2:$I$19,6))</f>
        <v/>
      </c>
      <c r="L147" s="287"/>
      <c r="M147" s="166" t="str">
        <f t="shared" si="15"/>
        <v/>
      </c>
      <c r="N147" s="156" t="str">
        <f>IF(OR($D147="",$E147=""),"",VLOOKUP($AJ147,Sw_Req!$A$2:$K$19,11))</f>
        <v/>
      </c>
      <c r="O147" s="285"/>
      <c r="P147" s="155" t="str">
        <f t="shared" si="16"/>
        <v/>
      </c>
      <c r="Q147" s="156" t="str">
        <f>IF($D147="","",VLOOKUP($AJ147,Sw_Req!$A$2:$I$19,7))</f>
        <v/>
      </c>
      <c r="R147" s="285"/>
      <c r="S147" s="155" t="str">
        <f t="shared" si="17"/>
        <v/>
      </c>
      <c r="T147" s="156" t="str">
        <f>IF($D147="","",VLOOKUP($AJ147,Sw_Req!$A$2:$I$19,8))</f>
        <v/>
      </c>
      <c r="U147" s="157" t="str">
        <f t="shared" si="12"/>
        <v/>
      </c>
      <c r="V147" s="158" t="str">
        <f>IF(OR($D147="",GlobalParameters!$C$12=""),"",$AF147)</f>
        <v/>
      </c>
      <c r="W147" s="159"/>
      <c r="X147" s="283"/>
      <c r="Y147" s="283"/>
      <c r="Z147" s="283"/>
      <c r="AA147" s="283"/>
      <c r="AB147" s="283"/>
      <c r="AC147" s="283"/>
      <c r="AD147" s="283"/>
      <c r="AE147" s="283"/>
      <c r="AF147" s="160" t="str">
        <f>IF(OR($D147="",$AG147="",GlobalParameters!$C$12=""),"",IF($AJ147&lt;200,IF($E147="","",$AG147-VLOOKUP($AJ147,Sw_Req!$A$2:$K$19,9)),IF($AJ147&gt;=200,MIN(VLOOKUP($AJ147,Sw_Req!$A$2:$K$19,10),$AG147),"")))</f>
        <v/>
      </c>
      <c r="AG147" s="283"/>
      <c r="AH147" s="283"/>
      <c r="AI147" s="159"/>
      <c r="AJ147" s="134" t="e">
        <f>VLOOKUP($D147,Sw_Req!$M$2:$N$3,2)+IF(VLOOKUP($D147,Sw_Req!$M$2:$N$3,2)=100,VLOOKUP($E147,Sw_Req!$O$2:$P$6,2),10)+VLOOKUP(GlobalParameters!$C$12,Sw_Req!$Q$2:$R$4,2)</f>
        <v>#N/A</v>
      </c>
    </row>
    <row r="148" spans="1:36" x14ac:dyDescent="0.25">
      <c r="A148" s="133"/>
      <c r="B148" s="283"/>
      <c r="C148" s="283"/>
      <c r="D148" s="283"/>
      <c r="E148" s="284"/>
      <c r="F148" s="287"/>
      <c r="G148" s="166" t="str">
        <f t="shared" si="13"/>
        <v/>
      </c>
      <c r="H148" s="156" t="str">
        <f>IF(OR($D148="",$E148=""),"",VLOOKUP($AJ148,Sw_Req!$A$2:$I$19,5))</f>
        <v/>
      </c>
      <c r="I148" s="287"/>
      <c r="J148" s="166" t="str">
        <f t="shared" si="14"/>
        <v/>
      </c>
      <c r="K148" s="156" t="str">
        <f>IF(OR($D148="",$E148=""),"",VLOOKUP($AJ148,Sw_Req!$A$2:$I$19,6))</f>
        <v/>
      </c>
      <c r="L148" s="287"/>
      <c r="M148" s="166" t="str">
        <f t="shared" si="15"/>
        <v/>
      </c>
      <c r="N148" s="156" t="str">
        <f>IF(OR($D148="",$E148=""),"",VLOOKUP($AJ148,Sw_Req!$A$2:$K$19,11))</f>
        <v/>
      </c>
      <c r="O148" s="285"/>
      <c r="P148" s="155" t="str">
        <f t="shared" si="16"/>
        <v/>
      </c>
      <c r="Q148" s="156" t="str">
        <f>IF($D148="","",VLOOKUP($AJ148,Sw_Req!$A$2:$I$19,7))</f>
        <v/>
      </c>
      <c r="R148" s="285"/>
      <c r="S148" s="155" t="str">
        <f t="shared" si="17"/>
        <v/>
      </c>
      <c r="T148" s="156" t="str">
        <f>IF($D148="","",VLOOKUP($AJ148,Sw_Req!$A$2:$I$19,8))</f>
        <v/>
      </c>
      <c r="U148" s="157" t="str">
        <f t="shared" si="12"/>
        <v/>
      </c>
      <c r="V148" s="158" t="str">
        <f>IF(OR($D148="",GlobalParameters!$C$12=""),"",$AF148)</f>
        <v/>
      </c>
      <c r="W148" s="159"/>
      <c r="X148" s="283"/>
      <c r="Y148" s="283"/>
      <c r="Z148" s="283"/>
      <c r="AA148" s="283"/>
      <c r="AB148" s="283"/>
      <c r="AC148" s="283"/>
      <c r="AD148" s="283"/>
      <c r="AE148" s="283"/>
      <c r="AF148" s="160" t="str">
        <f>IF(OR($D148="",$AG148="",GlobalParameters!$C$12=""),"",IF($AJ148&lt;200,IF($E148="","",$AG148-VLOOKUP($AJ148,Sw_Req!$A$2:$K$19,9)),IF($AJ148&gt;=200,MIN(VLOOKUP($AJ148,Sw_Req!$A$2:$K$19,10),$AG148),"")))</f>
        <v/>
      </c>
      <c r="AG148" s="283"/>
      <c r="AH148" s="283"/>
      <c r="AI148" s="159"/>
      <c r="AJ148" s="134" t="e">
        <f>VLOOKUP($D148,Sw_Req!$M$2:$N$3,2)+IF(VLOOKUP($D148,Sw_Req!$M$2:$N$3,2)=100,VLOOKUP($E148,Sw_Req!$O$2:$P$6,2),10)+VLOOKUP(GlobalParameters!$C$12,Sw_Req!$Q$2:$R$4,2)</f>
        <v>#N/A</v>
      </c>
    </row>
    <row r="149" spans="1:36" x14ac:dyDescent="0.25">
      <c r="A149" s="133"/>
      <c r="B149" s="283"/>
      <c r="C149" s="283"/>
      <c r="D149" s="283"/>
      <c r="E149" s="284"/>
      <c r="F149" s="287"/>
      <c r="G149" s="166" t="str">
        <f t="shared" si="13"/>
        <v/>
      </c>
      <c r="H149" s="156" t="str">
        <f>IF(OR($D149="",$E149=""),"",VLOOKUP($AJ149,Sw_Req!$A$2:$I$19,5))</f>
        <v/>
      </c>
      <c r="I149" s="287"/>
      <c r="J149" s="166" t="str">
        <f t="shared" si="14"/>
        <v/>
      </c>
      <c r="K149" s="156" t="str">
        <f>IF(OR($D149="",$E149=""),"",VLOOKUP($AJ149,Sw_Req!$A$2:$I$19,6))</f>
        <v/>
      </c>
      <c r="L149" s="287"/>
      <c r="M149" s="166" t="str">
        <f t="shared" si="15"/>
        <v/>
      </c>
      <c r="N149" s="156" t="str">
        <f>IF(OR($D149="",$E149=""),"",VLOOKUP($AJ149,Sw_Req!$A$2:$K$19,11))</f>
        <v/>
      </c>
      <c r="O149" s="285"/>
      <c r="P149" s="155" t="str">
        <f t="shared" si="16"/>
        <v/>
      </c>
      <c r="Q149" s="156" t="str">
        <f>IF($D149="","",VLOOKUP($AJ149,Sw_Req!$A$2:$I$19,7))</f>
        <v/>
      </c>
      <c r="R149" s="285"/>
      <c r="S149" s="155" t="str">
        <f t="shared" si="17"/>
        <v/>
      </c>
      <c r="T149" s="156" t="str">
        <f>IF($D149="","",VLOOKUP($AJ149,Sw_Req!$A$2:$I$19,8))</f>
        <v/>
      </c>
      <c r="U149" s="157" t="str">
        <f t="shared" si="12"/>
        <v/>
      </c>
      <c r="V149" s="158" t="str">
        <f>IF(OR($D149="",GlobalParameters!$C$12=""),"",$AF149)</f>
        <v/>
      </c>
      <c r="W149" s="159"/>
      <c r="X149" s="283"/>
      <c r="Y149" s="283"/>
      <c r="Z149" s="283"/>
      <c r="AA149" s="283"/>
      <c r="AB149" s="283"/>
      <c r="AC149" s="283"/>
      <c r="AD149" s="283"/>
      <c r="AE149" s="283"/>
      <c r="AF149" s="160" t="str">
        <f>IF(OR($D149="",$AG149="",GlobalParameters!$C$12=""),"",IF($AJ149&lt;200,IF($E149="","",$AG149-VLOOKUP($AJ149,Sw_Req!$A$2:$K$19,9)),IF($AJ149&gt;=200,MIN(VLOOKUP($AJ149,Sw_Req!$A$2:$K$19,10),$AG149),"")))</f>
        <v/>
      </c>
      <c r="AG149" s="283"/>
      <c r="AH149" s="283"/>
      <c r="AI149" s="159"/>
      <c r="AJ149" s="134" t="e">
        <f>VLOOKUP($D149,Sw_Req!$M$2:$N$3,2)+IF(VLOOKUP($D149,Sw_Req!$M$2:$N$3,2)=100,VLOOKUP($E149,Sw_Req!$O$2:$P$6,2),10)+VLOOKUP(GlobalParameters!$C$12,Sw_Req!$Q$2:$R$4,2)</f>
        <v>#N/A</v>
      </c>
    </row>
    <row r="150" spans="1:36" x14ac:dyDescent="0.25">
      <c r="A150" s="133"/>
      <c r="B150" s="283"/>
      <c r="C150" s="283"/>
      <c r="D150" s="283"/>
      <c r="E150" s="284"/>
      <c r="F150" s="287"/>
      <c r="G150" s="166" t="str">
        <f t="shared" si="13"/>
        <v/>
      </c>
      <c r="H150" s="156" t="str">
        <f>IF(OR($D150="",$E150=""),"",VLOOKUP($AJ150,Sw_Req!$A$2:$I$19,5))</f>
        <v/>
      </c>
      <c r="I150" s="287"/>
      <c r="J150" s="166" t="str">
        <f t="shared" si="14"/>
        <v/>
      </c>
      <c r="K150" s="156" t="str">
        <f>IF(OR($D150="",$E150=""),"",VLOOKUP($AJ150,Sw_Req!$A$2:$I$19,6))</f>
        <v/>
      </c>
      <c r="L150" s="287"/>
      <c r="M150" s="166" t="str">
        <f t="shared" si="15"/>
        <v/>
      </c>
      <c r="N150" s="156" t="str">
        <f>IF(OR($D150="",$E150=""),"",VLOOKUP($AJ150,Sw_Req!$A$2:$K$19,11))</f>
        <v/>
      </c>
      <c r="O150" s="285"/>
      <c r="P150" s="155" t="str">
        <f t="shared" si="16"/>
        <v/>
      </c>
      <c r="Q150" s="156" t="str">
        <f>IF($D150="","",VLOOKUP($AJ150,Sw_Req!$A$2:$I$19,7))</f>
        <v/>
      </c>
      <c r="R150" s="285"/>
      <c r="S150" s="155" t="str">
        <f t="shared" si="17"/>
        <v/>
      </c>
      <c r="T150" s="156" t="str">
        <f>IF($D150="","",VLOOKUP($AJ150,Sw_Req!$A$2:$I$19,8))</f>
        <v/>
      </c>
      <c r="U150" s="157" t="str">
        <f t="shared" si="12"/>
        <v/>
      </c>
      <c r="V150" s="158" t="str">
        <f>IF(OR($D150="",GlobalParameters!$C$12=""),"",$AF150)</f>
        <v/>
      </c>
      <c r="W150" s="159"/>
      <c r="X150" s="283"/>
      <c r="Y150" s="283"/>
      <c r="Z150" s="283"/>
      <c r="AA150" s="283"/>
      <c r="AB150" s="283"/>
      <c r="AC150" s="283"/>
      <c r="AD150" s="283"/>
      <c r="AE150" s="283"/>
      <c r="AF150" s="160" t="str">
        <f>IF(OR($D150="",$AG150="",GlobalParameters!$C$12=""),"",IF($AJ150&lt;200,IF($E150="","",$AG150-VLOOKUP($AJ150,Sw_Req!$A$2:$K$19,9)),IF($AJ150&gt;=200,MIN(VLOOKUP($AJ150,Sw_Req!$A$2:$K$19,10),$AG150),"")))</f>
        <v/>
      </c>
      <c r="AG150" s="283"/>
      <c r="AH150" s="283"/>
      <c r="AI150" s="159"/>
      <c r="AJ150" s="134" t="e">
        <f>VLOOKUP($D150,Sw_Req!$M$2:$N$3,2)+IF(VLOOKUP($D150,Sw_Req!$M$2:$N$3,2)=100,VLOOKUP($E150,Sw_Req!$O$2:$P$6,2),10)+VLOOKUP(GlobalParameters!$C$12,Sw_Req!$Q$2:$R$4,2)</f>
        <v>#N/A</v>
      </c>
    </row>
    <row r="151" spans="1:36" x14ac:dyDescent="0.25">
      <c r="A151" s="133"/>
      <c r="B151" s="283"/>
      <c r="C151" s="283"/>
      <c r="D151" s="283"/>
      <c r="E151" s="284"/>
      <c r="F151" s="287"/>
      <c r="G151" s="166" t="str">
        <f t="shared" si="13"/>
        <v/>
      </c>
      <c r="H151" s="156" t="str">
        <f>IF(OR($D151="",$E151=""),"",VLOOKUP($AJ151,Sw_Req!$A$2:$I$19,5))</f>
        <v/>
      </c>
      <c r="I151" s="287"/>
      <c r="J151" s="166" t="str">
        <f t="shared" si="14"/>
        <v/>
      </c>
      <c r="K151" s="156" t="str">
        <f>IF(OR($D151="",$E151=""),"",VLOOKUP($AJ151,Sw_Req!$A$2:$I$19,6))</f>
        <v/>
      </c>
      <c r="L151" s="287"/>
      <c r="M151" s="166" t="str">
        <f t="shared" si="15"/>
        <v/>
      </c>
      <c r="N151" s="156" t="str">
        <f>IF(OR($D151="",$E151=""),"",VLOOKUP($AJ151,Sw_Req!$A$2:$K$19,11))</f>
        <v/>
      </c>
      <c r="O151" s="285"/>
      <c r="P151" s="155" t="str">
        <f t="shared" si="16"/>
        <v/>
      </c>
      <c r="Q151" s="156" t="str">
        <f>IF($D151="","",VLOOKUP($AJ151,Sw_Req!$A$2:$I$19,7))</f>
        <v/>
      </c>
      <c r="R151" s="285"/>
      <c r="S151" s="155" t="str">
        <f t="shared" si="17"/>
        <v/>
      </c>
      <c r="T151" s="156" t="str">
        <f>IF($D151="","",VLOOKUP($AJ151,Sw_Req!$A$2:$I$19,8))</f>
        <v/>
      </c>
      <c r="U151" s="157" t="str">
        <f t="shared" si="12"/>
        <v/>
      </c>
      <c r="V151" s="158" t="str">
        <f>IF(OR($D151="",GlobalParameters!$C$12=""),"",$AF151)</f>
        <v/>
      </c>
      <c r="W151" s="159"/>
      <c r="X151" s="283"/>
      <c r="Y151" s="283"/>
      <c r="Z151" s="283"/>
      <c r="AA151" s="283"/>
      <c r="AB151" s="283"/>
      <c r="AC151" s="283"/>
      <c r="AD151" s="283"/>
      <c r="AE151" s="283"/>
      <c r="AF151" s="160" t="str">
        <f>IF(OR($D151="",$AG151="",GlobalParameters!$C$12=""),"",IF($AJ151&lt;200,IF($E151="","",$AG151-VLOOKUP($AJ151,Sw_Req!$A$2:$K$19,9)),IF($AJ151&gt;=200,MIN(VLOOKUP($AJ151,Sw_Req!$A$2:$K$19,10),$AG151),"")))</f>
        <v/>
      </c>
      <c r="AG151" s="283"/>
      <c r="AH151" s="283"/>
      <c r="AI151" s="159"/>
      <c r="AJ151" s="134" t="e">
        <f>VLOOKUP($D151,Sw_Req!$M$2:$N$3,2)+IF(VLOOKUP($D151,Sw_Req!$M$2:$N$3,2)=100,VLOOKUP($E151,Sw_Req!$O$2:$P$6,2),10)+VLOOKUP(GlobalParameters!$C$12,Sw_Req!$Q$2:$R$4,2)</f>
        <v>#N/A</v>
      </c>
    </row>
    <row r="152" spans="1:36" x14ac:dyDescent="0.25">
      <c r="A152" s="133"/>
      <c r="B152" s="283"/>
      <c r="C152" s="283"/>
      <c r="D152" s="283"/>
      <c r="E152" s="284"/>
      <c r="F152" s="287"/>
      <c r="G152" s="166" t="str">
        <f t="shared" si="13"/>
        <v/>
      </c>
      <c r="H152" s="156" t="str">
        <f>IF(OR($D152="",$E152=""),"",VLOOKUP($AJ152,Sw_Req!$A$2:$I$19,5))</f>
        <v/>
      </c>
      <c r="I152" s="287"/>
      <c r="J152" s="166" t="str">
        <f t="shared" si="14"/>
        <v/>
      </c>
      <c r="K152" s="156" t="str">
        <f>IF(OR($D152="",$E152=""),"",VLOOKUP($AJ152,Sw_Req!$A$2:$I$19,6))</f>
        <v/>
      </c>
      <c r="L152" s="287"/>
      <c r="M152" s="166" t="str">
        <f t="shared" si="15"/>
        <v/>
      </c>
      <c r="N152" s="156" t="str">
        <f>IF(OR($D152="",$E152=""),"",VLOOKUP($AJ152,Sw_Req!$A$2:$K$19,11))</f>
        <v/>
      </c>
      <c r="O152" s="285"/>
      <c r="P152" s="155" t="str">
        <f t="shared" si="16"/>
        <v/>
      </c>
      <c r="Q152" s="156" t="str">
        <f>IF($D152="","",VLOOKUP($AJ152,Sw_Req!$A$2:$I$19,7))</f>
        <v/>
      </c>
      <c r="R152" s="285"/>
      <c r="S152" s="155" t="str">
        <f t="shared" si="17"/>
        <v/>
      </c>
      <c r="T152" s="156" t="str">
        <f>IF($D152="","",VLOOKUP($AJ152,Sw_Req!$A$2:$I$19,8))</f>
        <v/>
      </c>
      <c r="U152" s="157" t="str">
        <f t="shared" si="12"/>
        <v/>
      </c>
      <c r="V152" s="158" t="str">
        <f>IF(OR($D152="",GlobalParameters!$C$12=""),"",$AF152)</f>
        <v/>
      </c>
      <c r="W152" s="159"/>
      <c r="X152" s="283"/>
      <c r="Y152" s="283"/>
      <c r="Z152" s="283"/>
      <c r="AA152" s="283"/>
      <c r="AB152" s="283"/>
      <c r="AC152" s="283"/>
      <c r="AD152" s="283"/>
      <c r="AE152" s="283"/>
      <c r="AF152" s="160" t="str">
        <f>IF(OR($D152="",$AG152="",GlobalParameters!$C$12=""),"",IF($AJ152&lt;200,IF($E152="","",$AG152-VLOOKUP($AJ152,Sw_Req!$A$2:$K$19,9)),IF($AJ152&gt;=200,MIN(VLOOKUP($AJ152,Sw_Req!$A$2:$K$19,10),$AG152),"")))</f>
        <v/>
      </c>
      <c r="AG152" s="283"/>
      <c r="AH152" s="283"/>
      <c r="AI152" s="159"/>
      <c r="AJ152" s="134" t="e">
        <f>VLOOKUP($D152,Sw_Req!$M$2:$N$3,2)+IF(VLOOKUP($D152,Sw_Req!$M$2:$N$3,2)=100,VLOOKUP($E152,Sw_Req!$O$2:$P$6,2),10)+VLOOKUP(GlobalParameters!$C$12,Sw_Req!$Q$2:$R$4,2)</f>
        <v>#N/A</v>
      </c>
    </row>
    <row r="153" spans="1:36" x14ac:dyDescent="0.25">
      <c r="A153" s="133"/>
      <c r="B153" s="283"/>
      <c r="C153" s="283"/>
      <c r="D153" s="283"/>
      <c r="E153" s="284"/>
      <c r="F153" s="287"/>
      <c r="G153" s="166" t="str">
        <f t="shared" si="13"/>
        <v/>
      </c>
      <c r="H153" s="156" t="str">
        <f>IF(OR($D153="",$E153=""),"",VLOOKUP($AJ153,Sw_Req!$A$2:$I$19,5))</f>
        <v/>
      </c>
      <c r="I153" s="287"/>
      <c r="J153" s="166" t="str">
        <f t="shared" si="14"/>
        <v/>
      </c>
      <c r="K153" s="156" t="str">
        <f>IF(OR($D153="",$E153=""),"",VLOOKUP($AJ153,Sw_Req!$A$2:$I$19,6))</f>
        <v/>
      </c>
      <c r="L153" s="287"/>
      <c r="M153" s="166" t="str">
        <f t="shared" si="15"/>
        <v/>
      </c>
      <c r="N153" s="156" t="str">
        <f>IF(OR($D153="",$E153=""),"",VLOOKUP($AJ153,Sw_Req!$A$2:$K$19,11))</f>
        <v/>
      </c>
      <c r="O153" s="285"/>
      <c r="P153" s="155" t="str">
        <f t="shared" si="16"/>
        <v/>
      </c>
      <c r="Q153" s="156" t="str">
        <f>IF($D153="","",VLOOKUP($AJ153,Sw_Req!$A$2:$I$19,7))</f>
        <v/>
      </c>
      <c r="R153" s="285"/>
      <c r="S153" s="155" t="str">
        <f t="shared" si="17"/>
        <v/>
      </c>
      <c r="T153" s="156" t="str">
        <f>IF($D153="","",VLOOKUP($AJ153,Sw_Req!$A$2:$I$19,8))</f>
        <v/>
      </c>
      <c r="U153" s="157" t="str">
        <f t="shared" si="12"/>
        <v/>
      </c>
      <c r="V153" s="158" t="str">
        <f>IF(OR($D153="",GlobalParameters!$C$12=""),"",$AF153)</f>
        <v/>
      </c>
      <c r="W153" s="159"/>
      <c r="X153" s="283"/>
      <c r="Y153" s="283"/>
      <c r="Z153" s="283"/>
      <c r="AA153" s="283"/>
      <c r="AB153" s="283"/>
      <c r="AC153" s="283"/>
      <c r="AD153" s="283"/>
      <c r="AE153" s="283"/>
      <c r="AF153" s="160" t="str">
        <f>IF(OR($D153="",$AG153="",GlobalParameters!$C$12=""),"",IF($AJ153&lt;200,IF($E153="","",$AG153-VLOOKUP($AJ153,Sw_Req!$A$2:$K$19,9)),IF($AJ153&gt;=200,MIN(VLOOKUP($AJ153,Sw_Req!$A$2:$K$19,10),$AG153),"")))</f>
        <v/>
      </c>
      <c r="AG153" s="283"/>
      <c r="AH153" s="283"/>
      <c r="AI153" s="159"/>
      <c r="AJ153" s="134" t="e">
        <f>VLOOKUP($D153,Sw_Req!$M$2:$N$3,2)+IF(VLOOKUP($D153,Sw_Req!$M$2:$N$3,2)=100,VLOOKUP($E153,Sw_Req!$O$2:$P$6,2),10)+VLOOKUP(GlobalParameters!$C$12,Sw_Req!$Q$2:$R$4,2)</f>
        <v>#N/A</v>
      </c>
    </row>
    <row r="154" spans="1:36" x14ac:dyDescent="0.25">
      <c r="A154" s="133"/>
      <c r="B154" s="283"/>
      <c r="C154" s="283"/>
      <c r="D154" s="283"/>
      <c r="E154" s="284"/>
      <c r="F154" s="287"/>
      <c r="G154" s="166" t="str">
        <f t="shared" si="13"/>
        <v/>
      </c>
      <c r="H154" s="156" t="str">
        <f>IF(OR($D154="",$E154=""),"",VLOOKUP($AJ154,Sw_Req!$A$2:$I$19,5))</f>
        <v/>
      </c>
      <c r="I154" s="287"/>
      <c r="J154" s="166" t="str">
        <f t="shared" si="14"/>
        <v/>
      </c>
      <c r="K154" s="156" t="str">
        <f>IF(OR($D154="",$E154=""),"",VLOOKUP($AJ154,Sw_Req!$A$2:$I$19,6))</f>
        <v/>
      </c>
      <c r="L154" s="287"/>
      <c r="M154" s="166" t="str">
        <f t="shared" si="15"/>
        <v/>
      </c>
      <c r="N154" s="156" t="str">
        <f>IF(OR($D154="",$E154=""),"",VLOOKUP($AJ154,Sw_Req!$A$2:$K$19,11))</f>
        <v/>
      </c>
      <c r="O154" s="285"/>
      <c r="P154" s="155" t="str">
        <f t="shared" si="16"/>
        <v/>
      </c>
      <c r="Q154" s="156" t="str">
        <f>IF($D154="","",VLOOKUP($AJ154,Sw_Req!$A$2:$I$19,7))</f>
        <v/>
      </c>
      <c r="R154" s="285"/>
      <c r="S154" s="155" t="str">
        <f t="shared" si="17"/>
        <v/>
      </c>
      <c r="T154" s="156" t="str">
        <f>IF($D154="","",VLOOKUP($AJ154,Sw_Req!$A$2:$I$19,8))</f>
        <v/>
      </c>
      <c r="U154" s="157" t="str">
        <f t="shared" si="12"/>
        <v/>
      </c>
      <c r="V154" s="158" t="str">
        <f>IF(OR($D154="",GlobalParameters!$C$12=""),"",$AF154)</f>
        <v/>
      </c>
      <c r="W154" s="159"/>
      <c r="X154" s="283"/>
      <c r="Y154" s="283"/>
      <c r="Z154" s="283"/>
      <c r="AA154" s="283"/>
      <c r="AB154" s="283"/>
      <c r="AC154" s="283"/>
      <c r="AD154" s="283"/>
      <c r="AE154" s="283"/>
      <c r="AF154" s="160" t="str">
        <f>IF(OR($D154="",$AG154="",GlobalParameters!$C$12=""),"",IF($AJ154&lt;200,IF($E154="","",$AG154-VLOOKUP($AJ154,Sw_Req!$A$2:$K$19,9)),IF($AJ154&gt;=200,MIN(VLOOKUP($AJ154,Sw_Req!$A$2:$K$19,10),$AG154),"")))</f>
        <v/>
      </c>
      <c r="AG154" s="283"/>
      <c r="AH154" s="283"/>
      <c r="AI154" s="159"/>
      <c r="AJ154" s="134" t="e">
        <f>VLOOKUP($D154,Sw_Req!$M$2:$N$3,2)+IF(VLOOKUP($D154,Sw_Req!$M$2:$N$3,2)=100,VLOOKUP($E154,Sw_Req!$O$2:$P$6,2),10)+VLOOKUP(GlobalParameters!$C$12,Sw_Req!$Q$2:$R$4,2)</f>
        <v>#N/A</v>
      </c>
    </row>
    <row r="155" spans="1:36" x14ac:dyDescent="0.25">
      <c r="A155" s="133"/>
      <c r="B155" s="283"/>
      <c r="C155" s="283"/>
      <c r="D155" s="283"/>
      <c r="E155" s="284"/>
      <c r="F155" s="287"/>
      <c r="G155" s="166" t="str">
        <f t="shared" si="13"/>
        <v/>
      </c>
      <c r="H155" s="156" t="str">
        <f>IF(OR($D155="",$E155=""),"",VLOOKUP($AJ155,Sw_Req!$A$2:$I$19,5))</f>
        <v/>
      </c>
      <c r="I155" s="287"/>
      <c r="J155" s="166" t="str">
        <f t="shared" si="14"/>
        <v/>
      </c>
      <c r="K155" s="156" t="str">
        <f>IF(OR($D155="",$E155=""),"",VLOOKUP($AJ155,Sw_Req!$A$2:$I$19,6))</f>
        <v/>
      </c>
      <c r="L155" s="287"/>
      <c r="M155" s="166" t="str">
        <f t="shared" si="15"/>
        <v/>
      </c>
      <c r="N155" s="156" t="str">
        <f>IF(OR($D155="",$E155=""),"",VLOOKUP($AJ155,Sw_Req!$A$2:$K$19,11))</f>
        <v/>
      </c>
      <c r="O155" s="285"/>
      <c r="P155" s="155" t="str">
        <f t="shared" si="16"/>
        <v/>
      </c>
      <c r="Q155" s="156" t="str">
        <f>IF($D155="","",VLOOKUP($AJ155,Sw_Req!$A$2:$I$19,7))</f>
        <v/>
      </c>
      <c r="R155" s="285"/>
      <c r="S155" s="155" t="str">
        <f t="shared" si="17"/>
        <v/>
      </c>
      <c r="T155" s="156" t="str">
        <f>IF($D155="","",VLOOKUP($AJ155,Sw_Req!$A$2:$I$19,8))</f>
        <v/>
      </c>
      <c r="U155" s="157" t="str">
        <f t="shared" si="12"/>
        <v/>
      </c>
      <c r="V155" s="158" t="str">
        <f>IF(OR($D155="",GlobalParameters!$C$12=""),"",$AF155)</f>
        <v/>
      </c>
      <c r="W155" s="159"/>
      <c r="X155" s="283"/>
      <c r="Y155" s="283"/>
      <c r="Z155" s="283"/>
      <c r="AA155" s="283"/>
      <c r="AB155" s="283"/>
      <c r="AC155" s="283"/>
      <c r="AD155" s="283"/>
      <c r="AE155" s="283"/>
      <c r="AF155" s="160" t="str">
        <f>IF(OR($D155="",$AG155="",GlobalParameters!$C$12=""),"",IF($AJ155&lt;200,IF($E155="","",$AG155-VLOOKUP($AJ155,Sw_Req!$A$2:$K$19,9)),IF($AJ155&gt;=200,MIN(VLOOKUP($AJ155,Sw_Req!$A$2:$K$19,10),$AG155),"")))</f>
        <v/>
      </c>
      <c r="AG155" s="283"/>
      <c r="AH155" s="283"/>
      <c r="AI155" s="159"/>
      <c r="AJ155" s="134" t="e">
        <f>VLOOKUP($D155,Sw_Req!$M$2:$N$3,2)+IF(VLOOKUP($D155,Sw_Req!$M$2:$N$3,2)=100,VLOOKUP($E155,Sw_Req!$O$2:$P$6,2),10)+VLOOKUP(GlobalParameters!$C$12,Sw_Req!$Q$2:$R$4,2)</f>
        <v>#N/A</v>
      </c>
    </row>
    <row r="156" spans="1:36" x14ac:dyDescent="0.25">
      <c r="A156" s="133"/>
      <c r="B156" s="283"/>
      <c r="C156" s="283"/>
      <c r="D156" s="283"/>
      <c r="E156" s="284"/>
      <c r="F156" s="287"/>
      <c r="G156" s="166" t="str">
        <f t="shared" si="13"/>
        <v/>
      </c>
      <c r="H156" s="156" t="str">
        <f>IF(OR($D156="",$E156=""),"",VLOOKUP($AJ156,Sw_Req!$A$2:$I$19,5))</f>
        <v/>
      </c>
      <c r="I156" s="287"/>
      <c r="J156" s="166" t="str">
        <f t="shared" si="14"/>
        <v/>
      </c>
      <c r="K156" s="156" t="str">
        <f>IF(OR($D156="",$E156=""),"",VLOOKUP($AJ156,Sw_Req!$A$2:$I$19,6))</f>
        <v/>
      </c>
      <c r="L156" s="287"/>
      <c r="M156" s="166" t="str">
        <f t="shared" si="15"/>
        <v/>
      </c>
      <c r="N156" s="156" t="str">
        <f>IF(OR($D156="",$E156=""),"",VLOOKUP($AJ156,Sw_Req!$A$2:$K$19,11))</f>
        <v/>
      </c>
      <c r="O156" s="285"/>
      <c r="P156" s="155" t="str">
        <f t="shared" si="16"/>
        <v/>
      </c>
      <c r="Q156" s="156" t="str">
        <f>IF($D156="","",VLOOKUP($AJ156,Sw_Req!$A$2:$I$19,7))</f>
        <v/>
      </c>
      <c r="R156" s="285"/>
      <c r="S156" s="155" t="str">
        <f t="shared" si="17"/>
        <v/>
      </c>
      <c r="T156" s="156" t="str">
        <f>IF($D156="","",VLOOKUP($AJ156,Sw_Req!$A$2:$I$19,8))</f>
        <v/>
      </c>
      <c r="U156" s="157" t="str">
        <f t="shared" si="12"/>
        <v/>
      </c>
      <c r="V156" s="158" t="str">
        <f>IF(OR($D156="",GlobalParameters!$C$12=""),"",$AF156)</f>
        <v/>
      </c>
      <c r="W156" s="159"/>
      <c r="X156" s="283"/>
      <c r="Y156" s="283"/>
      <c r="Z156" s="283"/>
      <c r="AA156" s="283"/>
      <c r="AB156" s="283"/>
      <c r="AC156" s="283"/>
      <c r="AD156" s="283"/>
      <c r="AE156" s="283"/>
      <c r="AF156" s="160" t="str">
        <f>IF(OR($D156="",$AG156="",GlobalParameters!$C$12=""),"",IF($AJ156&lt;200,IF($E156="","",$AG156-VLOOKUP($AJ156,Sw_Req!$A$2:$K$19,9)),IF($AJ156&gt;=200,MIN(VLOOKUP($AJ156,Sw_Req!$A$2:$K$19,10),$AG156),"")))</f>
        <v/>
      </c>
      <c r="AG156" s="283"/>
      <c r="AH156" s="283"/>
      <c r="AI156" s="159"/>
      <c r="AJ156" s="134" t="e">
        <f>VLOOKUP($D156,Sw_Req!$M$2:$N$3,2)+IF(VLOOKUP($D156,Sw_Req!$M$2:$N$3,2)=100,VLOOKUP($E156,Sw_Req!$O$2:$P$6,2),10)+VLOOKUP(GlobalParameters!$C$12,Sw_Req!$Q$2:$R$4,2)</f>
        <v>#N/A</v>
      </c>
    </row>
    <row r="157" spans="1:36" x14ac:dyDescent="0.25">
      <c r="A157" s="133"/>
      <c r="B157" s="283"/>
      <c r="C157" s="283"/>
      <c r="D157" s="283"/>
      <c r="E157" s="284"/>
      <c r="F157" s="287"/>
      <c r="G157" s="166" t="str">
        <f t="shared" si="13"/>
        <v/>
      </c>
      <c r="H157" s="156" t="str">
        <f>IF(OR($D157="",$E157=""),"",VLOOKUP($AJ157,Sw_Req!$A$2:$I$19,5))</f>
        <v/>
      </c>
      <c r="I157" s="287"/>
      <c r="J157" s="166" t="str">
        <f t="shared" si="14"/>
        <v/>
      </c>
      <c r="K157" s="156" t="str">
        <f>IF(OR($D157="",$E157=""),"",VLOOKUP($AJ157,Sw_Req!$A$2:$I$19,6))</f>
        <v/>
      </c>
      <c r="L157" s="287"/>
      <c r="M157" s="166" t="str">
        <f t="shared" si="15"/>
        <v/>
      </c>
      <c r="N157" s="156" t="str">
        <f>IF(OR($D157="",$E157=""),"",VLOOKUP($AJ157,Sw_Req!$A$2:$K$19,11))</f>
        <v/>
      </c>
      <c r="O157" s="285"/>
      <c r="P157" s="155" t="str">
        <f t="shared" si="16"/>
        <v/>
      </c>
      <c r="Q157" s="156" t="str">
        <f>IF($D157="","",VLOOKUP($AJ157,Sw_Req!$A$2:$I$19,7))</f>
        <v/>
      </c>
      <c r="R157" s="285"/>
      <c r="S157" s="155" t="str">
        <f t="shared" si="17"/>
        <v/>
      </c>
      <c r="T157" s="156" t="str">
        <f>IF($D157="","",VLOOKUP($AJ157,Sw_Req!$A$2:$I$19,8))</f>
        <v/>
      </c>
      <c r="U157" s="157" t="str">
        <f t="shared" si="12"/>
        <v/>
      </c>
      <c r="V157" s="158" t="str">
        <f>IF(OR($D157="",GlobalParameters!$C$12=""),"",$AF157)</f>
        <v/>
      </c>
      <c r="W157" s="159"/>
      <c r="X157" s="283"/>
      <c r="Y157" s="283"/>
      <c r="Z157" s="283"/>
      <c r="AA157" s="283"/>
      <c r="AB157" s="283"/>
      <c r="AC157" s="283"/>
      <c r="AD157" s="283"/>
      <c r="AE157" s="283"/>
      <c r="AF157" s="160" t="str">
        <f>IF(OR($D157="",$AG157="",GlobalParameters!$C$12=""),"",IF($AJ157&lt;200,IF($E157="","",$AG157-VLOOKUP($AJ157,Sw_Req!$A$2:$K$19,9)),IF($AJ157&gt;=200,MIN(VLOOKUP($AJ157,Sw_Req!$A$2:$K$19,10),$AG157),"")))</f>
        <v/>
      </c>
      <c r="AG157" s="283"/>
      <c r="AH157" s="283"/>
      <c r="AI157" s="159"/>
      <c r="AJ157" s="134" t="e">
        <f>VLOOKUP($D157,Sw_Req!$M$2:$N$3,2)+IF(VLOOKUP($D157,Sw_Req!$M$2:$N$3,2)=100,VLOOKUP($E157,Sw_Req!$O$2:$P$6,2),10)+VLOOKUP(GlobalParameters!$C$12,Sw_Req!$Q$2:$R$4,2)</f>
        <v>#N/A</v>
      </c>
    </row>
    <row r="158" spans="1:36" x14ac:dyDescent="0.25">
      <c r="A158" s="133"/>
      <c r="B158" s="283"/>
      <c r="C158" s="283"/>
      <c r="D158" s="283"/>
      <c r="E158" s="284"/>
      <c r="F158" s="287"/>
      <c r="G158" s="166" t="str">
        <f t="shared" si="13"/>
        <v/>
      </c>
      <c r="H158" s="156" t="str">
        <f>IF(OR($D158="",$E158=""),"",VLOOKUP($AJ158,Sw_Req!$A$2:$I$19,5))</f>
        <v/>
      </c>
      <c r="I158" s="287"/>
      <c r="J158" s="166" t="str">
        <f t="shared" si="14"/>
        <v/>
      </c>
      <c r="K158" s="156" t="str">
        <f>IF(OR($D158="",$E158=""),"",VLOOKUP($AJ158,Sw_Req!$A$2:$I$19,6))</f>
        <v/>
      </c>
      <c r="L158" s="287"/>
      <c r="M158" s="166" t="str">
        <f t="shared" si="15"/>
        <v/>
      </c>
      <c r="N158" s="156" t="str">
        <f>IF(OR($D158="",$E158=""),"",VLOOKUP($AJ158,Sw_Req!$A$2:$K$19,11))</f>
        <v/>
      </c>
      <c r="O158" s="285"/>
      <c r="P158" s="155" t="str">
        <f t="shared" si="16"/>
        <v/>
      </c>
      <c r="Q158" s="156" t="str">
        <f>IF($D158="","",VLOOKUP($AJ158,Sw_Req!$A$2:$I$19,7))</f>
        <v/>
      </c>
      <c r="R158" s="285"/>
      <c r="S158" s="155" t="str">
        <f t="shared" si="17"/>
        <v/>
      </c>
      <c r="T158" s="156" t="str">
        <f>IF($D158="","",VLOOKUP($AJ158,Sw_Req!$A$2:$I$19,8))</f>
        <v/>
      </c>
      <c r="U158" s="157" t="str">
        <f t="shared" ref="U158:U221" si="18">IF($D158="","",$K$6+AH158)</f>
        <v/>
      </c>
      <c r="V158" s="158" t="str">
        <f>IF(OR($D158="",GlobalParameters!$C$12=""),"",$AF158)</f>
        <v/>
      </c>
      <c r="W158" s="159"/>
      <c r="X158" s="283"/>
      <c r="Y158" s="283"/>
      <c r="Z158" s="283"/>
      <c r="AA158" s="283"/>
      <c r="AB158" s="283"/>
      <c r="AC158" s="283"/>
      <c r="AD158" s="283"/>
      <c r="AE158" s="283"/>
      <c r="AF158" s="160" t="str">
        <f>IF(OR($D158="",$AG158="",GlobalParameters!$C$12=""),"",IF($AJ158&lt;200,IF($E158="","",$AG158-VLOOKUP($AJ158,Sw_Req!$A$2:$K$19,9)),IF($AJ158&gt;=200,MIN(VLOOKUP($AJ158,Sw_Req!$A$2:$K$19,10),$AG158),"")))</f>
        <v/>
      </c>
      <c r="AG158" s="283"/>
      <c r="AH158" s="283"/>
      <c r="AI158" s="159"/>
      <c r="AJ158" s="134" t="e">
        <f>VLOOKUP($D158,Sw_Req!$M$2:$N$3,2)+IF(VLOOKUP($D158,Sw_Req!$M$2:$N$3,2)=100,VLOOKUP($E158,Sw_Req!$O$2:$P$6,2),10)+VLOOKUP(GlobalParameters!$C$12,Sw_Req!$Q$2:$R$4,2)</f>
        <v>#N/A</v>
      </c>
    </row>
    <row r="159" spans="1:36" x14ac:dyDescent="0.25">
      <c r="A159" s="133"/>
      <c r="B159" s="283"/>
      <c r="C159" s="283"/>
      <c r="D159" s="283"/>
      <c r="E159" s="284"/>
      <c r="F159" s="287"/>
      <c r="G159" s="166" t="str">
        <f t="shared" si="13"/>
        <v/>
      </c>
      <c r="H159" s="156" t="str">
        <f>IF(OR($D159="",$E159=""),"",VLOOKUP($AJ159,Sw_Req!$A$2:$I$19,5))</f>
        <v/>
      </c>
      <c r="I159" s="287"/>
      <c r="J159" s="166" t="str">
        <f t="shared" si="14"/>
        <v/>
      </c>
      <c r="K159" s="156" t="str">
        <f>IF(OR($D159="",$E159=""),"",VLOOKUP($AJ159,Sw_Req!$A$2:$I$19,6))</f>
        <v/>
      </c>
      <c r="L159" s="287"/>
      <c r="M159" s="166" t="str">
        <f t="shared" si="15"/>
        <v/>
      </c>
      <c r="N159" s="156" t="str">
        <f>IF(OR($D159="",$E159=""),"",VLOOKUP($AJ159,Sw_Req!$A$2:$K$19,11))</f>
        <v/>
      </c>
      <c r="O159" s="285"/>
      <c r="P159" s="155" t="str">
        <f t="shared" si="16"/>
        <v/>
      </c>
      <c r="Q159" s="156" t="str">
        <f>IF($D159="","",VLOOKUP($AJ159,Sw_Req!$A$2:$I$19,7))</f>
        <v/>
      </c>
      <c r="R159" s="285"/>
      <c r="S159" s="155" t="str">
        <f t="shared" si="17"/>
        <v/>
      </c>
      <c r="T159" s="156" t="str">
        <f>IF($D159="","",VLOOKUP($AJ159,Sw_Req!$A$2:$I$19,8))</f>
        <v/>
      </c>
      <c r="U159" s="157" t="str">
        <f t="shared" si="18"/>
        <v/>
      </c>
      <c r="V159" s="158" t="str">
        <f>IF(OR($D159="",GlobalParameters!$C$12=""),"",$AF159)</f>
        <v/>
      </c>
      <c r="W159" s="159"/>
      <c r="X159" s="283"/>
      <c r="Y159" s="283"/>
      <c r="Z159" s="283"/>
      <c r="AA159" s="283"/>
      <c r="AB159" s="283"/>
      <c r="AC159" s="283"/>
      <c r="AD159" s="283"/>
      <c r="AE159" s="283"/>
      <c r="AF159" s="160" t="str">
        <f>IF(OR($D159="",$AG159="",GlobalParameters!$C$12=""),"",IF($AJ159&lt;200,IF($E159="","",$AG159-VLOOKUP($AJ159,Sw_Req!$A$2:$K$19,9)),IF($AJ159&gt;=200,MIN(VLOOKUP($AJ159,Sw_Req!$A$2:$K$19,10),$AG159),"")))</f>
        <v/>
      </c>
      <c r="AG159" s="283"/>
      <c r="AH159" s="283"/>
      <c r="AI159" s="159"/>
      <c r="AJ159" s="134" t="e">
        <f>VLOOKUP($D159,Sw_Req!$M$2:$N$3,2)+IF(VLOOKUP($D159,Sw_Req!$M$2:$N$3,2)=100,VLOOKUP($E159,Sw_Req!$O$2:$P$6,2),10)+VLOOKUP(GlobalParameters!$C$12,Sw_Req!$Q$2:$R$4,2)</f>
        <v>#N/A</v>
      </c>
    </row>
    <row r="160" spans="1:36" x14ac:dyDescent="0.25">
      <c r="A160" s="133"/>
      <c r="B160" s="283"/>
      <c r="C160" s="283"/>
      <c r="D160" s="283"/>
      <c r="E160" s="284"/>
      <c r="F160" s="287"/>
      <c r="G160" s="166" t="str">
        <f t="shared" si="13"/>
        <v/>
      </c>
      <c r="H160" s="156" t="str">
        <f>IF(OR($D160="",$E160=""),"",VLOOKUP($AJ160,Sw_Req!$A$2:$I$19,5))</f>
        <v/>
      </c>
      <c r="I160" s="287"/>
      <c r="J160" s="166" t="str">
        <f t="shared" si="14"/>
        <v/>
      </c>
      <c r="K160" s="156" t="str">
        <f>IF(OR($D160="",$E160=""),"",VLOOKUP($AJ160,Sw_Req!$A$2:$I$19,6))</f>
        <v/>
      </c>
      <c r="L160" s="287"/>
      <c r="M160" s="166" t="str">
        <f t="shared" si="15"/>
        <v/>
      </c>
      <c r="N160" s="156" t="str">
        <f>IF(OR($D160="",$E160=""),"",VLOOKUP($AJ160,Sw_Req!$A$2:$K$19,11))</f>
        <v/>
      </c>
      <c r="O160" s="285"/>
      <c r="P160" s="155" t="str">
        <f t="shared" si="16"/>
        <v/>
      </c>
      <c r="Q160" s="156" t="str">
        <f>IF($D160="","",VLOOKUP($AJ160,Sw_Req!$A$2:$I$19,7))</f>
        <v/>
      </c>
      <c r="R160" s="285"/>
      <c r="S160" s="155" t="str">
        <f t="shared" si="17"/>
        <v/>
      </c>
      <c r="T160" s="156" t="str">
        <f>IF($D160="","",VLOOKUP($AJ160,Sw_Req!$A$2:$I$19,8))</f>
        <v/>
      </c>
      <c r="U160" s="157" t="str">
        <f t="shared" si="18"/>
        <v/>
      </c>
      <c r="V160" s="158" t="str">
        <f>IF(OR($D160="",GlobalParameters!$C$12=""),"",$AF160)</f>
        <v/>
      </c>
      <c r="W160" s="159"/>
      <c r="X160" s="283"/>
      <c r="Y160" s="283"/>
      <c r="Z160" s="283"/>
      <c r="AA160" s="283"/>
      <c r="AB160" s="283"/>
      <c r="AC160" s="283"/>
      <c r="AD160" s="283"/>
      <c r="AE160" s="283"/>
      <c r="AF160" s="160" t="str">
        <f>IF(OR($D160="",$AG160="",GlobalParameters!$C$12=""),"",IF($AJ160&lt;200,IF($E160="","",$AG160-VLOOKUP($AJ160,Sw_Req!$A$2:$K$19,9)),IF($AJ160&gt;=200,MIN(VLOOKUP($AJ160,Sw_Req!$A$2:$K$19,10),$AG160),"")))</f>
        <v/>
      </c>
      <c r="AG160" s="283"/>
      <c r="AH160" s="283"/>
      <c r="AI160" s="159"/>
      <c r="AJ160" s="134" t="e">
        <f>VLOOKUP($D160,Sw_Req!$M$2:$N$3,2)+IF(VLOOKUP($D160,Sw_Req!$M$2:$N$3,2)=100,VLOOKUP($E160,Sw_Req!$O$2:$P$6,2),10)+VLOOKUP(GlobalParameters!$C$12,Sw_Req!$Q$2:$R$4,2)</f>
        <v>#N/A</v>
      </c>
    </row>
    <row r="161" spans="1:40" x14ac:dyDescent="0.25">
      <c r="A161" s="133"/>
      <c r="B161" s="283"/>
      <c r="C161" s="283"/>
      <c r="D161" s="283"/>
      <c r="E161" s="284"/>
      <c r="F161" s="287"/>
      <c r="G161" s="166" t="str">
        <f t="shared" si="13"/>
        <v/>
      </c>
      <c r="H161" s="156" t="str">
        <f>IF(OR($D161="",$E161=""),"",VLOOKUP($AJ161,Sw_Req!$A$2:$I$19,5))</f>
        <v/>
      </c>
      <c r="I161" s="287"/>
      <c r="J161" s="166" t="str">
        <f t="shared" si="14"/>
        <v/>
      </c>
      <c r="K161" s="156" t="str">
        <f>IF(OR($D161="",$E161=""),"",VLOOKUP($AJ161,Sw_Req!$A$2:$I$19,6))</f>
        <v/>
      </c>
      <c r="L161" s="287"/>
      <c r="M161" s="166" t="str">
        <f t="shared" si="15"/>
        <v/>
      </c>
      <c r="N161" s="156" t="str">
        <f>IF(OR($D161="",$E161=""),"",VLOOKUP($AJ161,Sw_Req!$A$2:$K$19,11))</f>
        <v/>
      </c>
      <c r="O161" s="285"/>
      <c r="P161" s="155" t="str">
        <f t="shared" si="16"/>
        <v/>
      </c>
      <c r="Q161" s="156" t="str">
        <f>IF($D161="","",VLOOKUP($AJ161,Sw_Req!$A$2:$I$19,7))</f>
        <v/>
      </c>
      <c r="R161" s="285"/>
      <c r="S161" s="155" t="str">
        <f t="shared" si="17"/>
        <v/>
      </c>
      <c r="T161" s="156" t="str">
        <f>IF($D161="","",VLOOKUP($AJ161,Sw_Req!$A$2:$I$19,8))</f>
        <v/>
      </c>
      <c r="U161" s="157" t="str">
        <f t="shared" si="18"/>
        <v/>
      </c>
      <c r="V161" s="158" t="str">
        <f>IF(OR($D161="",GlobalParameters!$C$12=""),"",$AF161)</f>
        <v/>
      </c>
      <c r="W161" s="159"/>
      <c r="X161" s="283"/>
      <c r="Y161" s="283"/>
      <c r="Z161" s="283"/>
      <c r="AA161" s="283"/>
      <c r="AB161" s="283"/>
      <c r="AC161" s="283"/>
      <c r="AD161" s="283"/>
      <c r="AE161" s="283"/>
      <c r="AF161" s="160" t="str">
        <f>IF(OR($D161="",$AG161="",GlobalParameters!$C$12=""),"",IF($AJ161&lt;200,IF($E161="","",$AG161-VLOOKUP($AJ161,Sw_Req!$A$2:$K$19,9)),IF($AJ161&gt;=200,MIN(VLOOKUP($AJ161,Sw_Req!$A$2:$K$19,10),$AG161),"")))</f>
        <v/>
      </c>
      <c r="AG161" s="283"/>
      <c r="AH161" s="283"/>
      <c r="AI161" s="159"/>
      <c r="AJ161" s="134" t="e">
        <f>VLOOKUP($D161,Sw_Req!$M$2:$N$3,2)+IF(VLOOKUP($D161,Sw_Req!$M$2:$N$3,2)=100,VLOOKUP($E161,Sw_Req!$O$2:$P$6,2),10)+VLOOKUP(GlobalParameters!$C$12,Sw_Req!$Q$2:$R$4,2)</f>
        <v>#N/A</v>
      </c>
    </row>
    <row r="162" spans="1:40" x14ac:dyDescent="0.25">
      <c r="A162" s="133"/>
      <c r="B162" s="283"/>
      <c r="C162" s="283"/>
      <c r="D162" s="283"/>
      <c r="E162" s="284"/>
      <c r="F162" s="287"/>
      <c r="G162" s="166" t="str">
        <f t="shared" si="13"/>
        <v/>
      </c>
      <c r="H162" s="156" t="str">
        <f>IF(OR($D162="",$E162=""),"",VLOOKUP($AJ162,Sw_Req!$A$2:$I$19,5))</f>
        <v/>
      </c>
      <c r="I162" s="287"/>
      <c r="J162" s="166" t="str">
        <f t="shared" si="14"/>
        <v/>
      </c>
      <c r="K162" s="156" t="str">
        <f>IF(OR($D162="",$E162=""),"",VLOOKUP($AJ162,Sw_Req!$A$2:$I$19,6))</f>
        <v/>
      </c>
      <c r="L162" s="287"/>
      <c r="M162" s="166" t="str">
        <f t="shared" si="15"/>
        <v/>
      </c>
      <c r="N162" s="156" t="str">
        <f>IF(OR($D162="",$E162=""),"",VLOOKUP($AJ162,Sw_Req!$A$2:$K$19,11))</f>
        <v/>
      </c>
      <c r="O162" s="285"/>
      <c r="P162" s="155" t="str">
        <f t="shared" si="16"/>
        <v/>
      </c>
      <c r="Q162" s="156" t="str">
        <f>IF($D162="","",VLOOKUP($AJ162,Sw_Req!$A$2:$I$19,7))</f>
        <v/>
      </c>
      <c r="R162" s="285"/>
      <c r="S162" s="155" t="str">
        <f t="shared" si="17"/>
        <v/>
      </c>
      <c r="T162" s="156" t="str">
        <f>IF($D162="","",VLOOKUP($AJ162,Sw_Req!$A$2:$I$19,8))</f>
        <v/>
      </c>
      <c r="U162" s="157" t="str">
        <f t="shared" si="18"/>
        <v/>
      </c>
      <c r="V162" s="158" t="str">
        <f>IF(OR($D162="",GlobalParameters!$C$12=""),"",$AF162)</f>
        <v/>
      </c>
      <c r="W162" s="159"/>
      <c r="X162" s="283"/>
      <c r="Y162" s="283"/>
      <c r="Z162" s="283"/>
      <c r="AA162" s="283"/>
      <c r="AB162" s="283"/>
      <c r="AC162" s="283"/>
      <c r="AD162" s="283"/>
      <c r="AE162" s="283"/>
      <c r="AF162" s="160" t="str">
        <f>IF(OR($D162="",$AG162="",GlobalParameters!$C$12=""),"",IF($AJ162&lt;200,IF($E162="","",$AG162-VLOOKUP($AJ162,Sw_Req!$A$2:$K$19,9)),IF($AJ162&gt;=200,MIN(VLOOKUP($AJ162,Sw_Req!$A$2:$K$19,10),$AG162),"")))</f>
        <v/>
      </c>
      <c r="AG162" s="283"/>
      <c r="AH162" s="283"/>
      <c r="AI162" s="159"/>
      <c r="AJ162" s="134" t="e">
        <f>VLOOKUP($D162,Sw_Req!$M$2:$N$3,2)+IF(VLOOKUP($D162,Sw_Req!$M$2:$N$3,2)=100,VLOOKUP($E162,Sw_Req!$O$2:$P$6,2),10)+VLOOKUP(GlobalParameters!$C$12,Sw_Req!$Q$2:$R$4,2)</f>
        <v>#N/A</v>
      </c>
    </row>
    <row r="163" spans="1:40" x14ac:dyDescent="0.25">
      <c r="A163" s="133"/>
      <c r="B163" s="283"/>
      <c r="C163" s="283"/>
      <c r="D163" s="283"/>
      <c r="E163" s="284"/>
      <c r="F163" s="287"/>
      <c r="G163" s="166" t="str">
        <f t="shared" si="13"/>
        <v/>
      </c>
      <c r="H163" s="156" t="str">
        <f>IF(OR($D163="",$E163=""),"",VLOOKUP($AJ163,Sw_Req!$A$2:$I$19,5))</f>
        <v/>
      </c>
      <c r="I163" s="287"/>
      <c r="J163" s="166" t="str">
        <f t="shared" si="14"/>
        <v/>
      </c>
      <c r="K163" s="156" t="str">
        <f>IF(OR($D163="",$E163=""),"",VLOOKUP($AJ163,Sw_Req!$A$2:$I$19,6))</f>
        <v/>
      </c>
      <c r="L163" s="287"/>
      <c r="M163" s="166" t="str">
        <f t="shared" si="15"/>
        <v/>
      </c>
      <c r="N163" s="156" t="str">
        <f>IF(OR($D163="",$E163=""),"",VLOOKUP($AJ163,Sw_Req!$A$2:$K$19,11))</f>
        <v/>
      </c>
      <c r="O163" s="285"/>
      <c r="P163" s="155" t="str">
        <f t="shared" si="16"/>
        <v/>
      </c>
      <c r="Q163" s="156" t="str">
        <f>IF($D163="","",VLOOKUP($AJ163,Sw_Req!$A$2:$I$19,7))</f>
        <v/>
      </c>
      <c r="R163" s="285"/>
      <c r="S163" s="155" t="str">
        <f t="shared" si="17"/>
        <v/>
      </c>
      <c r="T163" s="156" t="str">
        <f>IF($D163="","",VLOOKUP($AJ163,Sw_Req!$A$2:$I$19,8))</f>
        <v/>
      </c>
      <c r="U163" s="157" t="str">
        <f t="shared" si="18"/>
        <v/>
      </c>
      <c r="V163" s="158" t="str">
        <f>IF(OR($D163="",GlobalParameters!$C$12=""),"",$AF163)</f>
        <v/>
      </c>
      <c r="W163" s="159"/>
      <c r="X163" s="283"/>
      <c r="Y163" s="283"/>
      <c r="Z163" s="283"/>
      <c r="AA163" s="283"/>
      <c r="AB163" s="283"/>
      <c r="AC163" s="283"/>
      <c r="AD163" s="283"/>
      <c r="AE163" s="283"/>
      <c r="AF163" s="160" t="str">
        <f>IF(OR($D163="",$AG163="",GlobalParameters!$C$12=""),"",IF($AJ163&lt;200,IF($E163="","",$AG163-VLOOKUP($AJ163,Sw_Req!$A$2:$K$19,9)),IF($AJ163&gt;=200,MIN(VLOOKUP($AJ163,Sw_Req!$A$2:$K$19,10),$AG163),"")))</f>
        <v/>
      </c>
      <c r="AG163" s="283"/>
      <c r="AH163" s="283"/>
      <c r="AI163" s="159"/>
      <c r="AJ163" s="134" t="e">
        <f>VLOOKUP($D163,Sw_Req!$M$2:$N$3,2)+IF(VLOOKUP($D163,Sw_Req!$M$2:$N$3,2)=100,VLOOKUP($E163,Sw_Req!$O$2:$P$6,2),10)+VLOOKUP(GlobalParameters!$C$12,Sw_Req!$Q$2:$R$4,2)</f>
        <v>#N/A</v>
      </c>
    </row>
    <row r="164" spans="1:40" s="151" customFormat="1" x14ac:dyDescent="0.25">
      <c r="A164" s="133"/>
      <c r="B164" s="283"/>
      <c r="C164" s="283"/>
      <c r="D164" s="283"/>
      <c r="E164" s="284"/>
      <c r="F164" s="287"/>
      <c r="G164" s="166" t="str">
        <f t="shared" si="13"/>
        <v/>
      </c>
      <c r="H164" s="156" t="str">
        <f>IF(OR($D164="",$E164=""),"",VLOOKUP($AJ164,Sw_Req!$A$2:$I$19,5))</f>
        <v/>
      </c>
      <c r="I164" s="287"/>
      <c r="J164" s="166" t="str">
        <f t="shared" si="14"/>
        <v/>
      </c>
      <c r="K164" s="156" t="str">
        <f>IF(OR($D164="",$E164=""),"",VLOOKUP($AJ164,Sw_Req!$A$2:$I$19,6))</f>
        <v/>
      </c>
      <c r="L164" s="287"/>
      <c r="M164" s="166" t="str">
        <f t="shared" si="15"/>
        <v/>
      </c>
      <c r="N164" s="156" t="str">
        <f>IF(OR($D164="",$E164=""),"",VLOOKUP($AJ164,Sw_Req!$A$2:$K$19,11))</f>
        <v/>
      </c>
      <c r="O164" s="285"/>
      <c r="P164" s="155" t="str">
        <f t="shared" si="16"/>
        <v/>
      </c>
      <c r="Q164" s="156" t="str">
        <f>IF($D164="","",VLOOKUP($AJ164,Sw_Req!$A$2:$I$19,7))</f>
        <v/>
      </c>
      <c r="R164" s="285"/>
      <c r="S164" s="155" t="str">
        <f t="shared" si="17"/>
        <v/>
      </c>
      <c r="T164" s="156" t="str">
        <f>IF($D164="","",VLOOKUP($AJ164,Sw_Req!$A$2:$I$19,8))</f>
        <v/>
      </c>
      <c r="U164" s="157" t="str">
        <f t="shared" si="18"/>
        <v/>
      </c>
      <c r="V164" s="158" t="str">
        <f>IF(OR($D164="",GlobalParameters!$C$12=""),"",$AF164)</f>
        <v/>
      </c>
      <c r="W164" s="159"/>
      <c r="X164" s="283"/>
      <c r="Y164" s="283"/>
      <c r="Z164" s="283"/>
      <c r="AA164" s="283"/>
      <c r="AB164" s="283"/>
      <c r="AC164" s="283"/>
      <c r="AD164" s="283"/>
      <c r="AE164" s="283"/>
      <c r="AF164" s="160" t="str">
        <f>IF(OR($D164="",$AG164="",GlobalParameters!$C$12=""),"",IF($AJ164&lt;200,IF($E164="","",$AG164-VLOOKUP($AJ164,Sw_Req!$A$2:$K$19,9)),IF($AJ164&gt;=200,MIN(VLOOKUP($AJ164,Sw_Req!$A$2:$K$19,10),$AG164),"")))</f>
        <v/>
      </c>
      <c r="AG164" s="283"/>
      <c r="AH164" s="283"/>
      <c r="AI164" s="159"/>
      <c r="AJ164" s="134" t="e">
        <f>VLOOKUP($D164,Sw_Req!$M$2:$N$3,2)+IF(VLOOKUP($D164,Sw_Req!$M$2:$N$3,2)=100,VLOOKUP($E164,Sw_Req!$O$2:$P$6,2),10)+VLOOKUP(GlobalParameters!$C$12,Sw_Req!$Q$2:$R$4,2)</f>
        <v>#N/A</v>
      </c>
      <c r="AM164" s="180"/>
      <c r="AN164" s="180"/>
    </row>
    <row r="165" spans="1:40" s="151" customFormat="1" x14ac:dyDescent="0.25">
      <c r="A165" s="133"/>
      <c r="B165" s="283"/>
      <c r="C165" s="283"/>
      <c r="D165" s="283"/>
      <c r="E165" s="284"/>
      <c r="F165" s="287"/>
      <c r="G165" s="166" t="str">
        <f t="shared" si="13"/>
        <v/>
      </c>
      <c r="H165" s="156" t="str">
        <f>IF(OR($D165="",$E165=""),"",VLOOKUP($AJ165,Sw_Req!$A$2:$I$19,5))</f>
        <v/>
      </c>
      <c r="I165" s="287"/>
      <c r="J165" s="166" t="str">
        <f t="shared" si="14"/>
        <v/>
      </c>
      <c r="K165" s="156" t="str">
        <f>IF(OR($D165="",$E165=""),"",VLOOKUP($AJ165,Sw_Req!$A$2:$I$19,6))</f>
        <v/>
      </c>
      <c r="L165" s="287"/>
      <c r="M165" s="166" t="str">
        <f t="shared" si="15"/>
        <v/>
      </c>
      <c r="N165" s="156" t="str">
        <f>IF(OR($D165="",$E165=""),"",VLOOKUP($AJ165,Sw_Req!$A$2:$K$19,11))</f>
        <v/>
      </c>
      <c r="O165" s="285"/>
      <c r="P165" s="155" t="str">
        <f t="shared" si="16"/>
        <v/>
      </c>
      <c r="Q165" s="156" t="str">
        <f>IF($D165="","",VLOOKUP($AJ165,Sw_Req!$A$2:$I$19,7))</f>
        <v/>
      </c>
      <c r="R165" s="285"/>
      <c r="S165" s="155" t="str">
        <f t="shared" si="17"/>
        <v/>
      </c>
      <c r="T165" s="156" t="str">
        <f>IF($D165="","",VLOOKUP($AJ165,Sw_Req!$A$2:$I$19,8))</f>
        <v/>
      </c>
      <c r="U165" s="157" t="str">
        <f t="shared" si="18"/>
        <v/>
      </c>
      <c r="V165" s="158" t="str">
        <f>IF(OR($D165="",GlobalParameters!$C$12=""),"",$AF165)</f>
        <v/>
      </c>
      <c r="W165" s="159"/>
      <c r="X165" s="283"/>
      <c r="Y165" s="283"/>
      <c r="Z165" s="283"/>
      <c r="AA165" s="283"/>
      <c r="AB165" s="283"/>
      <c r="AC165" s="283"/>
      <c r="AD165" s="283"/>
      <c r="AE165" s="283"/>
      <c r="AF165" s="160" t="str">
        <f>IF(OR($D165="",$AG165="",GlobalParameters!$C$12=""),"",IF($AJ165&lt;200,IF($E165="","",$AG165-VLOOKUP($AJ165,Sw_Req!$A$2:$K$19,9)),IF($AJ165&gt;=200,MIN(VLOOKUP($AJ165,Sw_Req!$A$2:$K$19,10),$AG165),"")))</f>
        <v/>
      </c>
      <c r="AG165" s="283"/>
      <c r="AH165" s="283"/>
      <c r="AI165" s="159"/>
      <c r="AJ165" s="134" t="e">
        <f>VLOOKUP($D165,Sw_Req!$M$2:$N$3,2)+IF(VLOOKUP($D165,Sw_Req!$M$2:$N$3,2)=100,VLOOKUP($E165,Sw_Req!$O$2:$P$6,2),10)+VLOOKUP(GlobalParameters!$C$12,Sw_Req!$Q$2:$R$4,2)</f>
        <v>#N/A</v>
      </c>
      <c r="AM165" s="180"/>
      <c r="AN165" s="180"/>
    </row>
    <row r="166" spans="1:40" x14ac:dyDescent="0.25">
      <c r="A166" s="133"/>
      <c r="B166" s="283"/>
      <c r="C166" s="283"/>
      <c r="D166" s="283"/>
      <c r="E166" s="284"/>
      <c r="F166" s="287"/>
      <c r="G166" s="166" t="str">
        <f t="shared" si="13"/>
        <v/>
      </c>
      <c r="H166" s="156" t="str">
        <f>IF(OR($D166="",$E166=""),"",VLOOKUP($AJ166,Sw_Req!$A$2:$I$19,5))</f>
        <v/>
      </c>
      <c r="I166" s="287"/>
      <c r="J166" s="166" t="str">
        <f t="shared" si="14"/>
        <v/>
      </c>
      <c r="K166" s="156" t="str">
        <f>IF(OR($D166="",$E166=""),"",VLOOKUP($AJ166,Sw_Req!$A$2:$I$19,6))</f>
        <v/>
      </c>
      <c r="L166" s="287"/>
      <c r="M166" s="166" t="str">
        <f t="shared" si="15"/>
        <v/>
      </c>
      <c r="N166" s="156" t="str">
        <f>IF(OR($D166="",$E166=""),"",VLOOKUP($AJ166,Sw_Req!$A$2:$K$19,11))</f>
        <v/>
      </c>
      <c r="O166" s="285"/>
      <c r="P166" s="155" t="str">
        <f t="shared" si="16"/>
        <v/>
      </c>
      <c r="Q166" s="156" t="str">
        <f>IF($D166="","",VLOOKUP($AJ166,Sw_Req!$A$2:$I$19,7))</f>
        <v/>
      </c>
      <c r="R166" s="285"/>
      <c r="S166" s="155" t="str">
        <f t="shared" si="17"/>
        <v/>
      </c>
      <c r="T166" s="156" t="str">
        <f>IF($D166="","",VLOOKUP($AJ166,Sw_Req!$A$2:$I$19,8))</f>
        <v/>
      </c>
      <c r="U166" s="157" t="str">
        <f t="shared" si="18"/>
        <v/>
      </c>
      <c r="V166" s="158" t="str">
        <f>IF(OR($D166="",GlobalParameters!$C$12=""),"",$AF166)</f>
        <v/>
      </c>
      <c r="W166" s="159"/>
      <c r="X166" s="283"/>
      <c r="Y166" s="283"/>
      <c r="Z166" s="283"/>
      <c r="AA166" s="283"/>
      <c r="AB166" s="283"/>
      <c r="AC166" s="283"/>
      <c r="AD166" s="283"/>
      <c r="AE166" s="283"/>
      <c r="AF166" s="160" t="str">
        <f>IF(OR($D166="",$AG166="",GlobalParameters!$C$12=""),"",IF($AJ166&lt;200,IF($E166="","",$AG166-VLOOKUP($AJ166,Sw_Req!$A$2:$K$19,9)),IF($AJ166&gt;=200,MIN(VLOOKUP($AJ166,Sw_Req!$A$2:$K$19,10),$AG166),"")))</f>
        <v/>
      </c>
      <c r="AG166" s="283"/>
      <c r="AH166" s="283"/>
      <c r="AI166" s="159"/>
      <c r="AJ166" s="134" t="e">
        <f>VLOOKUP($D166,Sw_Req!$M$2:$N$3,2)+IF(VLOOKUP($D166,Sw_Req!$M$2:$N$3,2)=100,VLOOKUP($E166,Sw_Req!$O$2:$P$6,2),10)+VLOOKUP(GlobalParameters!$C$12,Sw_Req!$Q$2:$R$4,2)</f>
        <v>#N/A</v>
      </c>
    </row>
    <row r="167" spans="1:40" x14ac:dyDescent="0.25">
      <c r="A167" s="133"/>
      <c r="B167" s="283"/>
      <c r="C167" s="283"/>
      <c r="D167" s="283"/>
      <c r="E167" s="284"/>
      <c r="F167" s="287"/>
      <c r="G167" s="166" t="str">
        <f t="shared" si="13"/>
        <v/>
      </c>
      <c r="H167" s="156" t="str">
        <f>IF(OR($D167="",$E167=""),"",VLOOKUP($AJ167,Sw_Req!$A$2:$I$19,5))</f>
        <v/>
      </c>
      <c r="I167" s="287"/>
      <c r="J167" s="166" t="str">
        <f t="shared" si="14"/>
        <v/>
      </c>
      <c r="K167" s="156" t="str">
        <f>IF(OR($D167="",$E167=""),"",VLOOKUP($AJ167,Sw_Req!$A$2:$I$19,6))</f>
        <v/>
      </c>
      <c r="L167" s="287"/>
      <c r="M167" s="166" t="str">
        <f t="shared" si="15"/>
        <v/>
      </c>
      <c r="N167" s="156" t="str">
        <f>IF(OR($D167="",$E167=""),"",VLOOKUP($AJ167,Sw_Req!$A$2:$K$19,11))</f>
        <v/>
      </c>
      <c r="O167" s="285"/>
      <c r="P167" s="155" t="str">
        <f t="shared" si="16"/>
        <v/>
      </c>
      <c r="Q167" s="156" t="str">
        <f>IF($D167="","",VLOOKUP($AJ167,Sw_Req!$A$2:$I$19,7))</f>
        <v/>
      </c>
      <c r="R167" s="285"/>
      <c r="S167" s="155" t="str">
        <f t="shared" si="17"/>
        <v/>
      </c>
      <c r="T167" s="156" t="str">
        <f>IF($D167="","",VLOOKUP($AJ167,Sw_Req!$A$2:$I$19,8))</f>
        <v/>
      </c>
      <c r="U167" s="157" t="str">
        <f t="shared" si="18"/>
        <v/>
      </c>
      <c r="V167" s="158" t="str">
        <f>IF(OR($D167="",GlobalParameters!$C$12=""),"",$AF167)</f>
        <v/>
      </c>
      <c r="W167" s="159"/>
      <c r="X167" s="283"/>
      <c r="Y167" s="283"/>
      <c r="Z167" s="283"/>
      <c r="AA167" s="283"/>
      <c r="AB167" s="283"/>
      <c r="AC167" s="283"/>
      <c r="AD167" s="283"/>
      <c r="AE167" s="283"/>
      <c r="AF167" s="160" t="str">
        <f>IF(OR($D167="",$AG167="",GlobalParameters!$C$12=""),"",IF($AJ167&lt;200,IF($E167="","",$AG167-VLOOKUP($AJ167,Sw_Req!$A$2:$K$19,9)),IF($AJ167&gt;=200,MIN(VLOOKUP($AJ167,Sw_Req!$A$2:$K$19,10),$AG167),"")))</f>
        <v/>
      </c>
      <c r="AG167" s="283"/>
      <c r="AH167" s="283"/>
      <c r="AI167" s="159"/>
      <c r="AJ167" s="134" t="e">
        <f>VLOOKUP($D167,Sw_Req!$M$2:$N$3,2)+IF(VLOOKUP($D167,Sw_Req!$M$2:$N$3,2)=100,VLOOKUP($E167,Sw_Req!$O$2:$P$6,2),10)+VLOOKUP(GlobalParameters!$C$12,Sw_Req!$Q$2:$R$4,2)</f>
        <v>#N/A</v>
      </c>
    </row>
    <row r="168" spans="1:40" x14ac:dyDescent="0.25">
      <c r="A168" s="133"/>
      <c r="B168" s="283"/>
      <c r="C168" s="283"/>
      <c r="D168" s="283"/>
      <c r="E168" s="284"/>
      <c r="F168" s="287"/>
      <c r="G168" s="166" t="str">
        <f t="shared" si="13"/>
        <v/>
      </c>
      <c r="H168" s="156" t="str">
        <f>IF(OR($D168="",$E168=""),"",VLOOKUP($AJ168,Sw_Req!$A$2:$I$19,5))</f>
        <v/>
      </c>
      <c r="I168" s="287"/>
      <c r="J168" s="166" t="str">
        <f t="shared" si="14"/>
        <v/>
      </c>
      <c r="K168" s="156" t="str">
        <f>IF(OR($D168="",$E168=""),"",VLOOKUP($AJ168,Sw_Req!$A$2:$I$19,6))</f>
        <v/>
      </c>
      <c r="L168" s="287"/>
      <c r="M168" s="166" t="str">
        <f t="shared" si="15"/>
        <v/>
      </c>
      <c r="N168" s="156" t="str">
        <f>IF(OR($D168="",$E168=""),"",VLOOKUP($AJ168,Sw_Req!$A$2:$K$19,11))</f>
        <v/>
      </c>
      <c r="O168" s="285"/>
      <c r="P168" s="155" t="str">
        <f t="shared" si="16"/>
        <v/>
      </c>
      <c r="Q168" s="156" t="str">
        <f>IF($D168="","",VLOOKUP($AJ168,Sw_Req!$A$2:$I$19,7))</f>
        <v/>
      </c>
      <c r="R168" s="285"/>
      <c r="S168" s="155" t="str">
        <f t="shared" si="17"/>
        <v/>
      </c>
      <c r="T168" s="156" t="str">
        <f>IF($D168="","",VLOOKUP($AJ168,Sw_Req!$A$2:$I$19,8))</f>
        <v/>
      </c>
      <c r="U168" s="157" t="str">
        <f t="shared" si="18"/>
        <v/>
      </c>
      <c r="V168" s="158" t="str">
        <f>IF(OR($D168="",GlobalParameters!$C$12=""),"",$AF168)</f>
        <v/>
      </c>
      <c r="W168" s="159"/>
      <c r="X168" s="283"/>
      <c r="Y168" s="283"/>
      <c r="Z168" s="283"/>
      <c r="AA168" s="283"/>
      <c r="AB168" s="283"/>
      <c r="AC168" s="283"/>
      <c r="AD168" s="283"/>
      <c r="AE168" s="283"/>
      <c r="AF168" s="160" t="str">
        <f>IF(OR($D168="",$AG168="",GlobalParameters!$C$12=""),"",IF($AJ168&lt;200,IF($E168="","",$AG168-VLOOKUP($AJ168,Sw_Req!$A$2:$K$19,9)),IF($AJ168&gt;=200,MIN(VLOOKUP($AJ168,Sw_Req!$A$2:$K$19,10),$AG168),"")))</f>
        <v/>
      </c>
      <c r="AG168" s="283"/>
      <c r="AH168" s="283"/>
      <c r="AI168" s="159"/>
      <c r="AJ168" s="134" t="e">
        <f>VLOOKUP($D168,Sw_Req!$M$2:$N$3,2)+IF(VLOOKUP($D168,Sw_Req!$M$2:$N$3,2)=100,VLOOKUP($E168,Sw_Req!$O$2:$P$6,2),10)+VLOOKUP(GlobalParameters!$C$12,Sw_Req!$Q$2:$R$4,2)</f>
        <v>#N/A</v>
      </c>
    </row>
    <row r="169" spans="1:40" x14ac:dyDescent="0.25">
      <c r="A169" s="133"/>
      <c r="B169" s="283"/>
      <c r="C169" s="283"/>
      <c r="D169" s="283"/>
      <c r="E169" s="284"/>
      <c r="F169" s="287"/>
      <c r="G169" s="166" t="str">
        <f t="shared" si="13"/>
        <v/>
      </c>
      <c r="H169" s="156" t="str">
        <f>IF(OR($D169="",$E169=""),"",VLOOKUP($AJ169,Sw_Req!$A$2:$I$19,5))</f>
        <v/>
      </c>
      <c r="I169" s="287"/>
      <c r="J169" s="166" t="str">
        <f t="shared" si="14"/>
        <v/>
      </c>
      <c r="K169" s="156" t="str">
        <f>IF(OR($D169="",$E169=""),"",VLOOKUP($AJ169,Sw_Req!$A$2:$I$19,6))</f>
        <v/>
      </c>
      <c r="L169" s="287"/>
      <c r="M169" s="166" t="str">
        <f t="shared" si="15"/>
        <v/>
      </c>
      <c r="N169" s="156" t="str">
        <f>IF(OR($D169="",$E169=""),"",VLOOKUP($AJ169,Sw_Req!$A$2:$K$19,11))</f>
        <v/>
      </c>
      <c r="O169" s="285"/>
      <c r="P169" s="155" t="str">
        <f t="shared" si="16"/>
        <v/>
      </c>
      <c r="Q169" s="156" t="str">
        <f>IF($D169="","",VLOOKUP($AJ169,Sw_Req!$A$2:$I$19,7))</f>
        <v/>
      </c>
      <c r="R169" s="285"/>
      <c r="S169" s="155" t="str">
        <f t="shared" si="17"/>
        <v/>
      </c>
      <c r="T169" s="156" t="str">
        <f>IF($D169="","",VLOOKUP($AJ169,Sw_Req!$A$2:$I$19,8))</f>
        <v/>
      </c>
      <c r="U169" s="157" t="str">
        <f t="shared" si="18"/>
        <v/>
      </c>
      <c r="V169" s="158" t="str">
        <f>IF(OR($D169="",GlobalParameters!$C$12=""),"",$AF169)</f>
        <v/>
      </c>
      <c r="W169" s="159"/>
      <c r="X169" s="283"/>
      <c r="Y169" s="283"/>
      <c r="Z169" s="283"/>
      <c r="AA169" s="283"/>
      <c r="AB169" s="283"/>
      <c r="AC169" s="283"/>
      <c r="AD169" s="283"/>
      <c r="AE169" s="283"/>
      <c r="AF169" s="160" t="str">
        <f>IF(OR($D169="",$AG169="",GlobalParameters!$C$12=""),"",IF($AJ169&lt;200,IF($E169="","",$AG169-VLOOKUP($AJ169,Sw_Req!$A$2:$K$19,9)),IF($AJ169&gt;=200,MIN(VLOOKUP($AJ169,Sw_Req!$A$2:$K$19,10),$AG169),"")))</f>
        <v/>
      </c>
      <c r="AG169" s="283"/>
      <c r="AH169" s="283"/>
      <c r="AI169" s="159"/>
      <c r="AJ169" s="134" t="e">
        <f>VLOOKUP($D169,Sw_Req!$M$2:$N$3,2)+IF(VLOOKUP($D169,Sw_Req!$M$2:$N$3,2)=100,VLOOKUP($E169,Sw_Req!$O$2:$P$6,2),10)+VLOOKUP(GlobalParameters!$C$12,Sw_Req!$Q$2:$R$4,2)</f>
        <v>#N/A</v>
      </c>
    </row>
    <row r="170" spans="1:40" x14ac:dyDescent="0.25">
      <c r="A170" s="133"/>
      <c r="B170" s="283"/>
      <c r="C170" s="283"/>
      <c r="D170" s="283"/>
      <c r="E170" s="284"/>
      <c r="F170" s="287"/>
      <c r="G170" s="166" t="str">
        <f t="shared" si="13"/>
        <v/>
      </c>
      <c r="H170" s="156" t="str">
        <f>IF(OR($D170="",$E170=""),"",VLOOKUP($AJ170,Sw_Req!$A$2:$I$19,5))</f>
        <v/>
      </c>
      <c r="I170" s="287"/>
      <c r="J170" s="166" t="str">
        <f t="shared" si="14"/>
        <v/>
      </c>
      <c r="K170" s="156" t="str">
        <f>IF(OR($D170="",$E170=""),"",VLOOKUP($AJ170,Sw_Req!$A$2:$I$19,6))</f>
        <v/>
      </c>
      <c r="L170" s="287"/>
      <c r="M170" s="166" t="str">
        <f t="shared" si="15"/>
        <v/>
      </c>
      <c r="N170" s="156" t="str">
        <f>IF(OR($D170="",$E170=""),"",VLOOKUP($AJ170,Sw_Req!$A$2:$K$19,11))</f>
        <v/>
      </c>
      <c r="O170" s="285"/>
      <c r="P170" s="155" t="str">
        <f t="shared" si="16"/>
        <v/>
      </c>
      <c r="Q170" s="156" t="str">
        <f>IF($D170="","",VLOOKUP($AJ170,Sw_Req!$A$2:$I$19,7))</f>
        <v/>
      </c>
      <c r="R170" s="285"/>
      <c r="S170" s="155" t="str">
        <f t="shared" si="17"/>
        <v/>
      </c>
      <c r="T170" s="156" t="str">
        <f>IF($D170="","",VLOOKUP($AJ170,Sw_Req!$A$2:$I$19,8))</f>
        <v/>
      </c>
      <c r="U170" s="157" t="str">
        <f t="shared" si="18"/>
        <v/>
      </c>
      <c r="V170" s="158" t="str">
        <f>IF(OR($D170="",GlobalParameters!$C$12=""),"",$AF170)</f>
        <v/>
      </c>
      <c r="W170" s="159"/>
      <c r="X170" s="283"/>
      <c r="Y170" s="283"/>
      <c r="Z170" s="283"/>
      <c r="AA170" s="283"/>
      <c r="AB170" s="283"/>
      <c r="AC170" s="283"/>
      <c r="AD170" s="283"/>
      <c r="AE170" s="283"/>
      <c r="AF170" s="160" t="str">
        <f>IF(OR($D170="",$AG170="",GlobalParameters!$C$12=""),"",IF($AJ170&lt;200,IF($E170="","",$AG170-VLOOKUP($AJ170,Sw_Req!$A$2:$K$19,9)),IF($AJ170&gt;=200,MIN(VLOOKUP($AJ170,Sw_Req!$A$2:$K$19,10),$AG170),"")))</f>
        <v/>
      </c>
      <c r="AG170" s="283"/>
      <c r="AH170" s="283"/>
      <c r="AI170" s="159"/>
      <c r="AJ170" s="134" t="e">
        <f>VLOOKUP($D170,Sw_Req!$M$2:$N$3,2)+IF(VLOOKUP($D170,Sw_Req!$M$2:$N$3,2)=100,VLOOKUP($E170,Sw_Req!$O$2:$P$6,2),10)+VLOOKUP(GlobalParameters!$C$12,Sw_Req!$Q$2:$R$4,2)</f>
        <v>#N/A</v>
      </c>
    </row>
    <row r="171" spans="1:40" x14ac:dyDescent="0.25">
      <c r="A171" s="133"/>
      <c r="B171" s="283"/>
      <c r="C171" s="283"/>
      <c r="D171" s="283"/>
      <c r="E171" s="284"/>
      <c r="F171" s="287"/>
      <c r="G171" s="166" t="str">
        <f t="shared" si="13"/>
        <v/>
      </c>
      <c r="H171" s="156" t="str">
        <f>IF(OR($D171="",$E171=""),"",VLOOKUP($AJ171,Sw_Req!$A$2:$I$19,5))</f>
        <v/>
      </c>
      <c r="I171" s="287"/>
      <c r="J171" s="166" t="str">
        <f t="shared" si="14"/>
        <v/>
      </c>
      <c r="K171" s="156" t="str">
        <f>IF(OR($D171="",$E171=""),"",VLOOKUP($AJ171,Sw_Req!$A$2:$I$19,6))</f>
        <v/>
      </c>
      <c r="L171" s="287"/>
      <c r="M171" s="166" t="str">
        <f t="shared" si="15"/>
        <v/>
      </c>
      <c r="N171" s="156" t="str">
        <f>IF(OR($D171="",$E171=""),"",VLOOKUP($AJ171,Sw_Req!$A$2:$K$19,11))</f>
        <v/>
      </c>
      <c r="O171" s="285"/>
      <c r="P171" s="155" t="str">
        <f t="shared" si="16"/>
        <v/>
      </c>
      <c r="Q171" s="156" t="str">
        <f>IF($D171="","",VLOOKUP($AJ171,Sw_Req!$A$2:$I$19,7))</f>
        <v/>
      </c>
      <c r="R171" s="285"/>
      <c r="S171" s="155" t="str">
        <f t="shared" si="17"/>
        <v/>
      </c>
      <c r="T171" s="156" t="str">
        <f>IF($D171="","",VLOOKUP($AJ171,Sw_Req!$A$2:$I$19,8))</f>
        <v/>
      </c>
      <c r="U171" s="157" t="str">
        <f t="shared" si="18"/>
        <v/>
      </c>
      <c r="V171" s="158" t="str">
        <f>IF(OR($D171="",GlobalParameters!$C$12=""),"",$AF171)</f>
        <v/>
      </c>
      <c r="W171" s="159"/>
      <c r="X171" s="283"/>
      <c r="Y171" s="283"/>
      <c r="Z171" s="283"/>
      <c r="AA171" s="283"/>
      <c r="AB171" s="283"/>
      <c r="AC171" s="283"/>
      <c r="AD171" s="283"/>
      <c r="AE171" s="283"/>
      <c r="AF171" s="160" t="str">
        <f>IF(OR($D171="",$AG171="",GlobalParameters!$C$12=""),"",IF($AJ171&lt;200,IF($E171="","",$AG171-VLOOKUP($AJ171,Sw_Req!$A$2:$K$19,9)),IF($AJ171&gt;=200,MIN(VLOOKUP($AJ171,Sw_Req!$A$2:$K$19,10),$AG171),"")))</f>
        <v/>
      </c>
      <c r="AG171" s="283"/>
      <c r="AH171" s="283"/>
      <c r="AI171" s="159"/>
      <c r="AJ171" s="134" t="e">
        <f>VLOOKUP($D171,Sw_Req!$M$2:$N$3,2)+IF(VLOOKUP($D171,Sw_Req!$M$2:$N$3,2)=100,VLOOKUP($E171,Sw_Req!$O$2:$P$6,2),10)+VLOOKUP(GlobalParameters!$C$12,Sw_Req!$Q$2:$R$4,2)</f>
        <v>#N/A</v>
      </c>
    </row>
    <row r="172" spans="1:40" x14ac:dyDescent="0.25">
      <c r="A172" s="133"/>
      <c r="B172" s="283"/>
      <c r="C172" s="283"/>
      <c r="D172" s="283"/>
      <c r="E172" s="284"/>
      <c r="F172" s="287"/>
      <c r="G172" s="166" t="str">
        <f t="shared" si="13"/>
        <v/>
      </c>
      <c r="H172" s="156" t="str">
        <f>IF(OR($D172="",$E172=""),"",VLOOKUP($AJ172,Sw_Req!$A$2:$I$19,5))</f>
        <v/>
      </c>
      <c r="I172" s="287"/>
      <c r="J172" s="166" t="str">
        <f t="shared" si="14"/>
        <v/>
      </c>
      <c r="K172" s="156" t="str">
        <f>IF(OR($D172="",$E172=""),"",VLOOKUP($AJ172,Sw_Req!$A$2:$I$19,6))</f>
        <v/>
      </c>
      <c r="L172" s="287"/>
      <c r="M172" s="166" t="str">
        <f t="shared" si="15"/>
        <v/>
      </c>
      <c r="N172" s="156" t="str">
        <f>IF(OR($D172="",$E172=""),"",VLOOKUP($AJ172,Sw_Req!$A$2:$K$19,11))</f>
        <v/>
      </c>
      <c r="O172" s="285"/>
      <c r="P172" s="155" t="str">
        <f t="shared" si="16"/>
        <v/>
      </c>
      <c r="Q172" s="156" t="str">
        <f>IF($D172="","",VLOOKUP($AJ172,Sw_Req!$A$2:$I$19,7))</f>
        <v/>
      </c>
      <c r="R172" s="285"/>
      <c r="S172" s="155" t="str">
        <f t="shared" si="17"/>
        <v/>
      </c>
      <c r="T172" s="156" t="str">
        <f>IF($D172="","",VLOOKUP($AJ172,Sw_Req!$A$2:$I$19,8))</f>
        <v/>
      </c>
      <c r="U172" s="157" t="str">
        <f t="shared" si="18"/>
        <v/>
      </c>
      <c r="V172" s="158" t="str">
        <f>IF(OR($D172="",GlobalParameters!$C$12=""),"",$AF172)</f>
        <v/>
      </c>
      <c r="W172" s="159"/>
      <c r="X172" s="283"/>
      <c r="Y172" s="283"/>
      <c r="Z172" s="283"/>
      <c r="AA172" s="283"/>
      <c r="AB172" s="283"/>
      <c r="AC172" s="283"/>
      <c r="AD172" s="283"/>
      <c r="AE172" s="283"/>
      <c r="AF172" s="160" t="str">
        <f>IF(OR($D172="",$AG172="",GlobalParameters!$C$12=""),"",IF($AJ172&lt;200,IF($E172="","",$AG172-VLOOKUP($AJ172,Sw_Req!$A$2:$K$19,9)),IF($AJ172&gt;=200,MIN(VLOOKUP($AJ172,Sw_Req!$A$2:$K$19,10),$AG172),"")))</f>
        <v/>
      </c>
      <c r="AG172" s="283"/>
      <c r="AH172" s="283"/>
      <c r="AI172" s="159"/>
      <c r="AJ172" s="134" t="e">
        <f>VLOOKUP($D172,Sw_Req!$M$2:$N$3,2)+IF(VLOOKUP($D172,Sw_Req!$M$2:$N$3,2)=100,VLOOKUP($E172,Sw_Req!$O$2:$P$6,2),10)+VLOOKUP(GlobalParameters!$C$12,Sw_Req!$Q$2:$R$4,2)</f>
        <v>#N/A</v>
      </c>
    </row>
    <row r="173" spans="1:40" x14ac:dyDescent="0.25">
      <c r="A173" s="133"/>
      <c r="B173" s="283"/>
      <c r="C173" s="283"/>
      <c r="D173" s="283"/>
      <c r="E173" s="284"/>
      <c r="F173" s="287"/>
      <c r="G173" s="166" t="str">
        <f t="shared" si="13"/>
        <v/>
      </c>
      <c r="H173" s="156" t="str">
        <f>IF(OR($D173="",$E173=""),"",VLOOKUP($AJ173,Sw_Req!$A$2:$I$19,5))</f>
        <v/>
      </c>
      <c r="I173" s="287"/>
      <c r="J173" s="166" t="str">
        <f t="shared" si="14"/>
        <v/>
      </c>
      <c r="K173" s="156" t="str">
        <f>IF(OR($D173="",$E173=""),"",VLOOKUP($AJ173,Sw_Req!$A$2:$I$19,6))</f>
        <v/>
      </c>
      <c r="L173" s="287"/>
      <c r="M173" s="166" t="str">
        <f t="shared" si="15"/>
        <v/>
      </c>
      <c r="N173" s="156" t="str">
        <f>IF(OR($D173="",$E173=""),"",VLOOKUP($AJ173,Sw_Req!$A$2:$K$19,11))</f>
        <v/>
      </c>
      <c r="O173" s="285"/>
      <c r="P173" s="155" t="str">
        <f t="shared" si="16"/>
        <v/>
      </c>
      <c r="Q173" s="156" t="str">
        <f>IF($D173="","",VLOOKUP($AJ173,Sw_Req!$A$2:$I$19,7))</f>
        <v/>
      </c>
      <c r="R173" s="285"/>
      <c r="S173" s="155" t="str">
        <f t="shared" si="17"/>
        <v/>
      </c>
      <c r="T173" s="156" t="str">
        <f>IF($D173="","",VLOOKUP($AJ173,Sw_Req!$A$2:$I$19,8))</f>
        <v/>
      </c>
      <c r="U173" s="157" t="str">
        <f t="shared" si="18"/>
        <v/>
      </c>
      <c r="V173" s="158" t="str">
        <f>IF(OR($D173="",GlobalParameters!$C$12=""),"",$AF173)</f>
        <v/>
      </c>
      <c r="W173" s="159"/>
      <c r="X173" s="283"/>
      <c r="Y173" s="283"/>
      <c r="Z173" s="283"/>
      <c r="AA173" s="283"/>
      <c r="AB173" s="283"/>
      <c r="AC173" s="283"/>
      <c r="AD173" s="283"/>
      <c r="AE173" s="283"/>
      <c r="AF173" s="160" t="str">
        <f>IF(OR($D173="",$AG173="",GlobalParameters!$C$12=""),"",IF($AJ173&lt;200,IF($E173="","",$AG173-VLOOKUP($AJ173,Sw_Req!$A$2:$K$19,9)),IF($AJ173&gt;=200,MIN(VLOOKUP($AJ173,Sw_Req!$A$2:$K$19,10),$AG173),"")))</f>
        <v/>
      </c>
      <c r="AG173" s="283"/>
      <c r="AH173" s="283"/>
      <c r="AI173" s="159"/>
      <c r="AJ173" s="134" t="e">
        <f>VLOOKUP($D173,Sw_Req!$M$2:$N$3,2)+IF(VLOOKUP($D173,Sw_Req!$M$2:$N$3,2)=100,VLOOKUP($E173,Sw_Req!$O$2:$P$6,2),10)+VLOOKUP(GlobalParameters!$C$12,Sw_Req!$Q$2:$R$4,2)</f>
        <v>#N/A</v>
      </c>
    </row>
    <row r="174" spans="1:40" x14ac:dyDescent="0.25">
      <c r="A174" s="133"/>
      <c r="B174" s="283"/>
      <c r="C174" s="283"/>
      <c r="D174" s="283"/>
      <c r="E174" s="284"/>
      <c r="F174" s="287"/>
      <c r="G174" s="166" t="str">
        <f t="shared" si="13"/>
        <v/>
      </c>
      <c r="H174" s="156" t="str">
        <f>IF(OR($D174="",$E174=""),"",VLOOKUP($AJ174,Sw_Req!$A$2:$I$19,5))</f>
        <v/>
      </c>
      <c r="I174" s="287"/>
      <c r="J174" s="166" t="str">
        <f t="shared" si="14"/>
        <v/>
      </c>
      <c r="K174" s="156" t="str">
        <f>IF(OR($D174="",$E174=""),"",VLOOKUP($AJ174,Sw_Req!$A$2:$I$19,6))</f>
        <v/>
      </c>
      <c r="L174" s="287"/>
      <c r="M174" s="166" t="str">
        <f t="shared" si="15"/>
        <v/>
      </c>
      <c r="N174" s="156" t="str">
        <f>IF(OR($D174="",$E174=""),"",VLOOKUP($AJ174,Sw_Req!$A$2:$K$19,11))</f>
        <v/>
      </c>
      <c r="O174" s="285"/>
      <c r="P174" s="155" t="str">
        <f t="shared" si="16"/>
        <v/>
      </c>
      <c r="Q174" s="156" t="str">
        <f>IF($D174="","",VLOOKUP($AJ174,Sw_Req!$A$2:$I$19,7))</f>
        <v/>
      </c>
      <c r="R174" s="285"/>
      <c r="S174" s="155" t="str">
        <f t="shared" si="17"/>
        <v/>
      </c>
      <c r="T174" s="156" t="str">
        <f>IF($D174="","",VLOOKUP($AJ174,Sw_Req!$A$2:$I$19,8))</f>
        <v/>
      </c>
      <c r="U174" s="157" t="str">
        <f t="shared" si="18"/>
        <v/>
      </c>
      <c r="V174" s="158" t="str">
        <f>IF(OR($D174="",GlobalParameters!$C$12=""),"",$AF174)</f>
        <v/>
      </c>
      <c r="W174" s="159"/>
      <c r="X174" s="283"/>
      <c r="Y174" s="283"/>
      <c r="Z174" s="283"/>
      <c r="AA174" s="283"/>
      <c r="AB174" s="283"/>
      <c r="AC174" s="283"/>
      <c r="AD174" s="283"/>
      <c r="AE174" s="283"/>
      <c r="AF174" s="160" t="str">
        <f>IF(OR($D174="",$AG174="",GlobalParameters!$C$12=""),"",IF($AJ174&lt;200,IF($E174="","",$AG174-VLOOKUP($AJ174,Sw_Req!$A$2:$K$19,9)),IF($AJ174&gt;=200,MIN(VLOOKUP($AJ174,Sw_Req!$A$2:$K$19,10),$AG174),"")))</f>
        <v/>
      </c>
      <c r="AG174" s="283"/>
      <c r="AH174" s="283"/>
      <c r="AI174" s="159"/>
      <c r="AJ174" s="134" t="e">
        <f>VLOOKUP($D174,Sw_Req!$M$2:$N$3,2)+IF(VLOOKUP($D174,Sw_Req!$M$2:$N$3,2)=100,VLOOKUP($E174,Sw_Req!$O$2:$P$6,2),10)+VLOOKUP(GlobalParameters!$C$12,Sw_Req!$Q$2:$R$4,2)</f>
        <v>#N/A</v>
      </c>
    </row>
    <row r="175" spans="1:40" x14ac:dyDescent="0.25">
      <c r="A175" s="133"/>
      <c r="B175" s="283"/>
      <c r="C175" s="283"/>
      <c r="D175" s="283"/>
      <c r="E175" s="284"/>
      <c r="F175" s="287"/>
      <c r="G175" s="166" t="str">
        <f t="shared" si="13"/>
        <v/>
      </c>
      <c r="H175" s="156" t="str">
        <f>IF(OR($D175="",$E175=""),"",VLOOKUP($AJ175,Sw_Req!$A$2:$I$19,5))</f>
        <v/>
      </c>
      <c r="I175" s="287"/>
      <c r="J175" s="166" t="str">
        <f t="shared" si="14"/>
        <v/>
      </c>
      <c r="K175" s="156" t="str">
        <f>IF(OR($D175="",$E175=""),"",VLOOKUP($AJ175,Sw_Req!$A$2:$I$19,6))</f>
        <v/>
      </c>
      <c r="L175" s="287"/>
      <c r="M175" s="166" t="str">
        <f t="shared" si="15"/>
        <v/>
      </c>
      <c r="N175" s="156" t="str">
        <f>IF(OR($D175="",$E175=""),"",VLOOKUP($AJ175,Sw_Req!$A$2:$K$19,11))</f>
        <v/>
      </c>
      <c r="O175" s="285"/>
      <c r="P175" s="155" t="str">
        <f t="shared" si="16"/>
        <v/>
      </c>
      <c r="Q175" s="156" t="str">
        <f>IF($D175="","",VLOOKUP($AJ175,Sw_Req!$A$2:$I$19,7))</f>
        <v/>
      </c>
      <c r="R175" s="285"/>
      <c r="S175" s="155" t="str">
        <f t="shared" si="17"/>
        <v/>
      </c>
      <c r="T175" s="156" t="str">
        <f>IF($D175="","",VLOOKUP($AJ175,Sw_Req!$A$2:$I$19,8))</f>
        <v/>
      </c>
      <c r="U175" s="157" t="str">
        <f t="shared" si="18"/>
        <v/>
      </c>
      <c r="V175" s="158" t="str">
        <f>IF(OR($D175="",GlobalParameters!$C$12=""),"",$AF175)</f>
        <v/>
      </c>
      <c r="W175" s="159"/>
      <c r="X175" s="283"/>
      <c r="Y175" s="283"/>
      <c r="Z175" s="283"/>
      <c r="AA175" s="283"/>
      <c r="AB175" s="283"/>
      <c r="AC175" s="283"/>
      <c r="AD175" s="283"/>
      <c r="AE175" s="283"/>
      <c r="AF175" s="160" t="str">
        <f>IF(OR($D175="",$AG175="",GlobalParameters!$C$12=""),"",IF($AJ175&lt;200,IF($E175="","",$AG175-VLOOKUP($AJ175,Sw_Req!$A$2:$K$19,9)),IF($AJ175&gt;=200,MIN(VLOOKUP($AJ175,Sw_Req!$A$2:$K$19,10),$AG175),"")))</f>
        <v/>
      </c>
      <c r="AG175" s="283"/>
      <c r="AH175" s="283"/>
      <c r="AI175" s="159"/>
      <c r="AJ175" s="134" t="e">
        <f>VLOOKUP($D175,Sw_Req!$M$2:$N$3,2)+IF(VLOOKUP($D175,Sw_Req!$M$2:$N$3,2)=100,VLOOKUP($E175,Sw_Req!$O$2:$P$6,2),10)+VLOOKUP(GlobalParameters!$C$12,Sw_Req!$Q$2:$R$4,2)</f>
        <v>#N/A</v>
      </c>
    </row>
    <row r="176" spans="1:40" x14ac:dyDescent="0.25">
      <c r="A176" s="133"/>
      <c r="B176" s="283"/>
      <c r="C176" s="283"/>
      <c r="D176" s="283"/>
      <c r="E176" s="284"/>
      <c r="F176" s="287"/>
      <c r="G176" s="166" t="str">
        <f t="shared" si="13"/>
        <v/>
      </c>
      <c r="H176" s="156" t="str">
        <f>IF(OR($D176="",$E176=""),"",VLOOKUP($AJ176,Sw_Req!$A$2:$I$19,5))</f>
        <v/>
      </c>
      <c r="I176" s="287"/>
      <c r="J176" s="166" t="str">
        <f t="shared" si="14"/>
        <v/>
      </c>
      <c r="K176" s="156" t="str">
        <f>IF(OR($D176="",$E176=""),"",VLOOKUP($AJ176,Sw_Req!$A$2:$I$19,6))</f>
        <v/>
      </c>
      <c r="L176" s="287"/>
      <c r="M176" s="166" t="str">
        <f t="shared" si="15"/>
        <v/>
      </c>
      <c r="N176" s="156" t="str">
        <f>IF(OR($D176="",$E176=""),"",VLOOKUP($AJ176,Sw_Req!$A$2:$K$19,11))</f>
        <v/>
      </c>
      <c r="O176" s="285"/>
      <c r="P176" s="155" t="str">
        <f t="shared" si="16"/>
        <v/>
      </c>
      <c r="Q176" s="156" t="str">
        <f>IF($D176="","",VLOOKUP($AJ176,Sw_Req!$A$2:$I$19,7))</f>
        <v/>
      </c>
      <c r="R176" s="285"/>
      <c r="S176" s="155" t="str">
        <f t="shared" si="17"/>
        <v/>
      </c>
      <c r="T176" s="156" t="str">
        <f>IF($D176="","",VLOOKUP($AJ176,Sw_Req!$A$2:$I$19,8))</f>
        <v/>
      </c>
      <c r="U176" s="157" t="str">
        <f t="shared" si="18"/>
        <v/>
      </c>
      <c r="V176" s="158" t="str">
        <f>IF(OR($D176="",GlobalParameters!$C$12=""),"",$AF176)</f>
        <v/>
      </c>
      <c r="W176" s="159"/>
      <c r="X176" s="283"/>
      <c r="Y176" s="283"/>
      <c r="Z176" s="283"/>
      <c r="AA176" s="283"/>
      <c r="AB176" s="283"/>
      <c r="AC176" s="283"/>
      <c r="AD176" s="283"/>
      <c r="AE176" s="283"/>
      <c r="AF176" s="160" t="str">
        <f>IF(OR($D176="",$AG176="",GlobalParameters!$C$12=""),"",IF($AJ176&lt;200,IF($E176="","",$AG176-VLOOKUP($AJ176,Sw_Req!$A$2:$K$19,9)),IF($AJ176&gt;=200,MIN(VLOOKUP($AJ176,Sw_Req!$A$2:$K$19,10),$AG176),"")))</f>
        <v/>
      </c>
      <c r="AG176" s="283"/>
      <c r="AH176" s="283"/>
      <c r="AI176" s="159"/>
      <c r="AJ176" s="134" t="e">
        <f>VLOOKUP($D176,Sw_Req!$M$2:$N$3,2)+IF(VLOOKUP($D176,Sw_Req!$M$2:$N$3,2)=100,VLOOKUP($E176,Sw_Req!$O$2:$P$6,2),10)+VLOOKUP(GlobalParameters!$C$12,Sw_Req!$Q$2:$R$4,2)</f>
        <v>#N/A</v>
      </c>
    </row>
    <row r="177" spans="1:36" x14ac:dyDescent="0.25">
      <c r="A177" s="133"/>
      <c r="B177" s="283"/>
      <c r="C177" s="283"/>
      <c r="D177" s="283"/>
      <c r="E177" s="284"/>
      <c r="F177" s="287"/>
      <c r="G177" s="166" t="str">
        <f t="shared" si="13"/>
        <v/>
      </c>
      <c r="H177" s="156" t="str">
        <f>IF(OR($D177="",$E177=""),"",VLOOKUP($AJ177,Sw_Req!$A$2:$I$19,5))</f>
        <v/>
      </c>
      <c r="I177" s="287"/>
      <c r="J177" s="166" t="str">
        <f t="shared" si="14"/>
        <v/>
      </c>
      <c r="K177" s="156" t="str">
        <f>IF(OR($D177="",$E177=""),"",VLOOKUP($AJ177,Sw_Req!$A$2:$I$19,6))</f>
        <v/>
      </c>
      <c r="L177" s="287"/>
      <c r="M177" s="166" t="str">
        <f t="shared" si="15"/>
        <v/>
      </c>
      <c r="N177" s="156" t="str">
        <f>IF(OR($D177="",$E177=""),"",VLOOKUP($AJ177,Sw_Req!$A$2:$K$19,11))</f>
        <v/>
      </c>
      <c r="O177" s="285"/>
      <c r="P177" s="155" t="str">
        <f t="shared" si="16"/>
        <v/>
      </c>
      <c r="Q177" s="156" t="str">
        <f>IF($D177="","",VLOOKUP($AJ177,Sw_Req!$A$2:$I$19,7))</f>
        <v/>
      </c>
      <c r="R177" s="285"/>
      <c r="S177" s="155" t="str">
        <f t="shared" si="17"/>
        <v/>
      </c>
      <c r="T177" s="156" t="str">
        <f>IF($D177="","",VLOOKUP($AJ177,Sw_Req!$A$2:$I$19,8))</f>
        <v/>
      </c>
      <c r="U177" s="157" t="str">
        <f t="shared" si="18"/>
        <v/>
      </c>
      <c r="V177" s="158" t="str">
        <f>IF(OR($D177="",GlobalParameters!$C$12=""),"",$AF177)</f>
        <v/>
      </c>
      <c r="W177" s="159"/>
      <c r="X177" s="283"/>
      <c r="Y177" s="283"/>
      <c r="Z177" s="283"/>
      <c r="AA177" s="283"/>
      <c r="AB177" s="283"/>
      <c r="AC177" s="283"/>
      <c r="AD177" s="283"/>
      <c r="AE177" s="283"/>
      <c r="AF177" s="160" t="str">
        <f>IF(OR($D177="",$AG177="",GlobalParameters!$C$12=""),"",IF($AJ177&lt;200,IF($E177="","",$AG177-VLOOKUP($AJ177,Sw_Req!$A$2:$K$19,9)),IF($AJ177&gt;=200,MIN(VLOOKUP($AJ177,Sw_Req!$A$2:$K$19,10),$AG177),"")))</f>
        <v/>
      </c>
      <c r="AG177" s="283"/>
      <c r="AH177" s="283"/>
      <c r="AI177" s="159"/>
      <c r="AJ177" s="134" t="e">
        <f>VLOOKUP($D177,Sw_Req!$M$2:$N$3,2)+IF(VLOOKUP($D177,Sw_Req!$M$2:$N$3,2)=100,VLOOKUP($E177,Sw_Req!$O$2:$P$6,2),10)+VLOOKUP(GlobalParameters!$C$12,Sw_Req!$Q$2:$R$4,2)</f>
        <v>#N/A</v>
      </c>
    </row>
    <row r="178" spans="1:36" x14ac:dyDescent="0.25">
      <c r="A178" s="133"/>
      <c r="B178" s="283"/>
      <c r="C178" s="283"/>
      <c r="D178" s="283"/>
      <c r="E178" s="284"/>
      <c r="F178" s="287"/>
      <c r="G178" s="166" t="str">
        <f t="shared" si="13"/>
        <v/>
      </c>
      <c r="H178" s="156" t="str">
        <f>IF(OR($D178="",$E178=""),"",VLOOKUP($AJ178,Sw_Req!$A$2:$I$19,5))</f>
        <v/>
      </c>
      <c r="I178" s="287"/>
      <c r="J178" s="166" t="str">
        <f t="shared" si="14"/>
        <v/>
      </c>
      <c r="K178" s="156" t="str">
        <f>IF(OR($D178="",$E178=""),"",VLOOKUP($AJ178,Sw_Req!$A$2:$I$19,6))</f>
        <v/>
      </c>
      <c r="L178" s="287"/>
      <c r="M178" s="166" t="str">
        <f t="shared" si="15"/>
        <v/>
      </c>
      <c r="N178" s="156" t="str">
        <f>IF(OR($D178="",$E178=""),"",VLOOKUP($AJ178,Sw_Req!$A$2:$K$19,11))</f>
        <v/>
      </c>
      <c r="O178" s="285"/>
      <c r="P178" s="155" t="str">
        <f t="shared" si="16"/>
        <v/>
      </c>
      <c r="Q178" s="156" t="str">
        <f>IF($D178="","",VLOOKUP($AJ178,Sw_Req!$A$2:$I$19,7))</f>
        <v/>
      </c>
      <c r="R178" s="285"/>
      <c r="S178" s="155" t="str">
        <f t="shared" si="17"/>
        <v/>
      </c>
      <c r="T178" s="156" t="str">
        <f>IF($D178="","",VLOOKUP($AJ178,Sw_Req!$A$2:$I$19,8))</f>
        <v/>
      </c>
      <c r="U178" s="157" t="str">
        <f t="shared" si="18"/>
        <v/>
      </c>
      <c r="V178" s="158" t="str">
        <f>IF(OR($D178="",GlobalParameters!$C$12=""),"",$AF178)</f>
        <v/>
      </c>
      <c r="W178" s="159"/>
      <c r="X178" s="283"/>
      <c r="Y178" s="283"/>
      <c r="Z178" s="283"/>
      <c r="AA178" s="283"/>
      <c r="AB178" s="283"/>
      <c r="AC178" s="283"/>
      <c r="AD178" s="283"/>
      <c r="AE178" s="283"/>
      <c r="AF178" s="160" t="str">
        <f>IF(OR($D178="",$AG178="",GlobalParameters!$C$12=""),"",IF($AJ178&lt;200,IF($E178="","",$AG178-VLOOKUP($AJ178,Sw_Req!$A$2:$K$19,9)),IF($AJ178&gt;=200,MIN(VLOOKUP($AJ178,Sw_Req!$A$2:$K$19,10),$AG178),"")))</f>
        <v/>
      </c>
      <c r="AG178" s="283"/>
      <c r="AH178" s="283"/>
      <c r="AI178" s="159"/>
      <c r="AJ178" s="134" t="e">
        <f>VLOOKUP($D178,Sw_Req!$M$2:$N$3,2)+IF(VLOOKUP($D178,Sw_Req!$M$2:$N$3,2)=100,VLOOKUP($E178,Sw_Req!$O$2:$P$6,2),10)+VLOOKUP(GlobalParameters!$C$12,Sw_Req!$Q$2:$R$4,2)</f>
        <v>#N/A</v>
      </c>
    </row>
    <row r="179" spans="1:36" x14ac:dyDescent="0.25">
      <c r="A179" s="133"/>
      <c r="B179" s="283"/>
      <c r="C179" s="283"/>
      <c r="D179" s="283"/>
      <c r="E179" s="284"/>
      <c r="F179" s="287"/>
      <c r="G179" s="166" t="str">
        <f t="shared" si="13"/>
        <v/>
      </c>
      <c r="H179" s="156" t="str">
        <f>IF(OR($D179="",$E179=""),"",VLOOKUP($AJ179,Sw_Req!$A$2:$I$19,5))</f>
        <v/>
      </c>
      <c r="I179" s="287"/>
      <c r="J179" s="166" t="str">
        <f t="shared" si="14"/>
        <v/>
      </c>
      <c r="K179" s="156" t="str">
        <f>IF(OR($D179="",$E179=""),"",VLOOKUP($AJ179,Sw_Req!$A$2:$I$19,6))</f>
        <v/>
      </c>
      <c r="L179" s="287"/>
      <c r="M179" s="166" t="str">
        <f t="shared" si="15"/>
        <v/>
      </c>
      <c r="N179" s="156" t="str">
        <f>IF(OR($D179="",$E179=""),"",VLOOKUP($AJ179,Sw_Req!$A$2:$K$19,11))</f>
        <v/>
      </c>
      <c r="O179" s="285"/>
      <c r="P179" s="155" t="str">
        <f t="shared" si="16"/>
        <v/>
      </c>
      <c r="Q179" s="156" t="str">
        <f>IF($D179="","",VLOOKUP($AJ179,Sw_Req!$A$2:$I$19,7))</f>
        <v/>
      </c>
      <c r="R179" s="285"/>
      <c r="S179" s="155" t="str">
        <f t="shared" si="17"/>
        <v/>
      </c>
      <c r="T179" s="156" t="str">
        <f>IF($D179="","",VLOOKUP($AJ179,Sw_Req!$A$2:$I$19,8))</f>
        <v/>
      </c>
      <c r="U179" s="157" t="str">
        <f t="shared" si="18"/>
        <v/>
      </c>
      <c r="V179" s="158" t="str">
        <f>IF(OR($D179="",GlobalParameters!$C$12=""),"",$AF179)</f>
        <v/>
      </c>
      <c r="W179" s="159"/>
      <c r="X179" s="283"/>
      <c r="Y179" s="283"/>
      <c r="Z179" s="283"/>
      <c r="AA179" s="283"/>
      <c r="AB179" s="283"/>
      <c r="AC179" s="283"/>
      <c r="AD179" s="283"/>
      <c r="AE179" s="283"/>
      <c r="AF179" s="160" t="str">
        <f>IF(OR($D179="",$AG179="",GlobalParameters!$C$12=""),"",IF($AJ179&lt;200,IF($E179="","",$AG179-VLOOKUP($AJ179,Sw_Req!$A$2:$K$19,9)),IF($AJ179&gt;=200,MIN(VLOOKUP($AJ179,Sw_Req!$A$2:$K$19,10),$AG179),"")))</f>
        <v/>
      </c>
      <c r="AG179" s="283"/>
      <c r="AH179" s="283"/>
      <c r="AI179" s="159"/>
      <c r="AJ179" s="134" t="e">
        <f>VLOOKUP($D179,Sw_Req!$M$2:$N$3,2)+IF(VLOOKUP($D179,Sw_Req!$M$2:$N$3,2)=100,VLOOKUP($E179,Sw_Req!$O$2:$P$6,2),10)+VLOOKUP(GlobalParameters!$C$12,Sw_Req!$Q$2:$R$4,2)</f>
        <v>#N/A</v>
      </c>
    </row>
    <row r="180" spans="1:36" x14ac:dyDescent="0.25">
      <c r="A180" s="133"/>
      <c r="B180" s="283"/>
      <c r="C180" s="283"/>
      <c r="D180" s="283"/>
      <c r="E180" s="284"/>
      <c r="F180" s="287"/>
      <c r="G180" s="166" t="str">
        <f t="shared" si="13"/>
        <v/>
      </c>
      <c r="H180" s="156" t="str">
        <f>IF(OR($D180="",$E180=""),"",VLOOKUP($AJ180,Sw_Req!$A$2:$I$19,5))</f>
        <v/>
      </c>
      <c r="I180" s="287"/>
      <c r="J180" s="166" t="str">
        <f t="shared" si="14"/>
        <v/>
      </c>
      <c r="K180" s="156" t="str">
        <f>IF(OR($D180="",$E180=""),"",VLOOKUP($AJ180,Sw_Req!$A$2:$I$19,6))</f>
        <v/>
      </c>
      <c r="L180" s="287"/>
      <c r="M180" s="166" t="str">
        <f t="shared" si="15"/>
        <v/>
      </c>
      <c r="N180" s="156" t="str">
        <f>IF(OR($D180="",$E180=""),"",VLOOKUP($AJ180,Sw_Req!$A$2:$K$19,11))</f>
        <v/>
      </c>
      <c r="O180" s="285"/>
      <c r="P180" s="155" t="str">
        <f t="shared" si="16"/>
        <v/>
      </c>
      <c r="Q180" s="156" t="str">
        <f>IF($D180="","",VLOOKUP($AJ180,Sw_Req!$A$2:$I$19,7))</f>
        <v/>
      </c>
      <c r="R180" s="285"/>
      <c r="S180" s="155" t="str">
        <f t="shared" si="17"/>
        <v/>
      </c>
      <c r="T180" s="156" t="str">
        <f>IF($D180="","",VLOOKUP($AJ180,Sw_Req!$A$2:$I$19,8))</f>
        <v/>
      </c>
      <c r="U180" s="157" t="str">
        <f t="shared" si="18"/>
        <v/>
      </c>
      <c r="V180" s="158" t="str">
        <f>IF(OR($D180="",GlobalParameters!$C$12=""),"",$AF180)</f>
        <v/>
      </c>
      <c r="W180" s="159"/>
      <c r="X180" s="283"/>
      <c r="Y180" s="283"/>
      <c r="Z180" s="283"/>
      <c r="AA180" s="283"/>
      <c r="AB180" s="283"/>
      <c r="AC180" s="283"/>
      <c r="AD180" s="283"/>
      <c r="AE180" s="283"/>
      <c r="AF180" s="160" t="str">
        <f>IF(OR($D180="",$AG180="",GlobalParameters!$C$12=""),"",IF($AJ180&lt;200,IF($E180="","",$AG180-VLOOKUP($AJ180,Sw_Req!$A$2:$K$19,9)),IF($AJ180&gt;=200,MIN(VLOOKUP($AJ180,Sw_Req!$A$2:$K$19,10),$AG180),"")))</f>
        <v/>
      </c>
      <c r="AG180" s="283"/>
      <c r="AH180" s="283"/>
      <c r="AI180" s="159"/>
      <c r="AJ180" s="134" t="e">
        <f>VLOOKUP($D180,Sw_Req!$M$2:$N$3,2)+IF(VLOOKUP($D180,Sw_Req!$M$2:$N$3,2)=100,VLOOKUP($E180,Sw_Req!$O$2:$P$6,2),10)+VLOOKUP(GlobalParameters!$C$12,Sw_Req!$Q$2:$R$4,2)</f>
        <v>#N/A</v>
      </c>
    </row>
    <row r="181" spans="1:36" x14ac:dyDescent="0.25">
      <c r="A181" s="133"/>
      <c r="B181" s="283"/>
      <c r="C181" s="283"/>
      <c r="D181" s="283"/>
      <c r="E181" s="284"/>
      <c r="F181" s="287"/>
      <c r="G181" s="166" t="str">
        <f t="shared" si="13"/>
        <v/>
      </c>
      <c r="H181" s="156" t="str">
        <f>IF(OR($D181="",$E181=""),"",VLOOKUP($AJ181,Sw_Req!$A$2:$I$19,5))</f>
        <v/>
      </c>
      <c r="I181" s="287"/>
      <c r="J181" s="166" t="str">
        <f t="shared" si="14"/>
        <v/>
      </c>
      <c r="K181" s="156" t="str">
        <f>IF(OR($D181="",$E181=""),"",VLOOKUP($AJ181,Sw_Req!$A$2:$I$19,6))</f>
        <v/>
      </c>
      <c r="L181" s="287"/>
      <c r="M181" s="166" t="str">
        <f t="shared" si="15"/>
        <v/>
      </c>
      <c r="N181" s="156" t="str">
        <f>IF(OR($D181="",$E181=""),"",VLOOKUP($AJ181,Sw_Req!$A$2:$K$19,11))</f>
        <v/>
      </c>
      <c r="O181" s="285"/>
      <c r="P181" s="155" t="str">
        <f t="shared" si="16"/>
        <v/>
      </c>
      <c r="Q181" s="156" t="str">
        <f>IF($D181="","",VLOOKUP($AJ181,Sw_Req!$A$2:$I$19,7))</f>
        <v/>
      </c>
      <c r="R181" s="285"/>
      <c r="S181" s="155" t="str">
        <f t="shared" si="17"/>
        <v/>
      </c>
      <c r="T181" s="156" t="str">
        <f>IF($D181="","",VLOOKUP($AJ181,Sw_Req!$A$2:$I$19,8))</f>
        <v/>
      </c>
      <c r="U181" s="157" t="str">
        <f t="shared" si="18"/>
        <v/>
      </c>
      <c r="V181" s="158" t="str">
        <f>IF(OR($D181="",GlobalParameters!$C$12=""),"",$AF181)</f>
        <v/>
      </c>
      <c r="W181" s="159"/>
      <c r="X181" s="283"/>
      <c r="Y181" s="283"/>
      <c r="Z181" s="283"/>
      <c r="AA181" s="283"/>
      <c r="AB181" s="283"/>
      <c r="AC181" s="283"/>
      <c r="AD181" s="283"/>
      <c r="AE181" s="283"/>
      <c r="AF181" s="160" t="str">
        <f>IF(OR($D181="",$AG181="",GlobalParameters!$C$12=""),"",IF($AJ181&lt;200,IF($E181="","",$AG181-VLOOKUP($AJ181,Sw_Req!$A$2:$K$19,9)),IF($AJ181&gt;=200,MIN(VLOOKUP($AJ181,Sw_Req!$A$2:$K$19,10),$AG181),"")))</f>
        <v/>
      </c>
      <c r="AG181" s="283"/>
      <c r="AH181" s="283"/>
      <c r="AI181" s="159"/>
      <c r="AJ181" s="134" t="e">
        <f>VLOOKUP($D181,Sw_Req!$M$2:$N$3,2)+IF(VLOOKUP($D181,Sw_Req!$M$2:$N$3,2)=100,VLOOKUP($E181,Sw_Req!$O$2:$P$6,2),10)+VLOOKUP(GlobalParameters!$C$12,Sw_Req!$Q$2:$R$4,2)</f>
        <v>#N/A</v>
      </c>
    </row>
    <row r="182" spans="1:36" x14ac:dyDescent="0.25">
      <c r="A182" s="133"/>
      <c r="B182" s="283"/>
      <c r="C182" s="283"/>
      <c r="D182" s="283"/>
      <c r="E182" s="284"/>
      <c r="F182" s="287"/>
      <c r="G182" s="166" t="str">
        <f t="shared" si="13"/>
        <v/>
      </c>
      <c r="H182" s="156" t="str">
        <f>IF(OR($D182="",$E182=""),"",VLOOKUP($AJ182,Sw_Req!$A$2:$I$19,5))</f>
        <v/>
      </c>
      <c r="I182" s="287"/>
      <c r="J182" s="166" t="str">
        <f t="shared" si="14"/>
        <v/>
      </c>
      <c r="K182" s="156" t="str">
        <f>IF(OR($D182="",$E182=""),"",VLOOKUP($AJ182,Sw_Req!$A$2:$I$19,6))</f>
        <v/>
      </c>
      <c r="L182" s="287"/>
      <c r="M182" s="166" t="str">
        <f t="shared" si="15"/>
        <v/>
      </c>
      <c r="N182" s="156" t="str">
        <f>IF(OR($D182="",$E182=""),"",VLOOKUP($AJ182,Sw_Req!$A$2:$K$19,11))</f>
        <v/>
      </c>
      <c r="O182" s="285"/>
      <c r="P182" s="155" t="str">
        <f t="shared" si="16"/>
        <v/>
      </c>
      <c r="Q182" s="156" t="str">
        <f>IF($D182="","",VLOOKUP($AJ182,Sw_Req!$A$2:$I$19,7))</f>
        <v/>
      </c>
      <c r="R182" s="285"/>
      <c r="S182" s="155" t="str">
        <f t="shared" si="17"/>
        <v/>
      </c>
      <c r="T182" s="156" t="str">
        <f>IF($D182="","",VLOOKUP($AJ182,Sw_Req!$A$2:$I$19,8))</f>
        <v/>
      </c>
      <c r="U182" s="157" t="str">
        <f t="shared" si="18"/>
        <v/>
      </c>
      <c r="V182" s="158" t="str">
        <f>IF(OR($D182="",GlobalParameters!$C$12=""),"",$AF182)</f>
        <v/>
      </c>
      <c r="W182" s="159"/>
      <c r="X182" s="283"/>
      <c r="Y182" s="283"/>
      <c r="Z182" s="283"/>
      <c r="AA182" s="283"/>
      <c r="AB182" s="283"/>
      <c r="AC182" s="283"/>
      <c r="AD182" s="283"/>
      <c r="AE182" s="283"/>
      <c r="AF182" s="160" t="str">
        <f>IF(OR($D182="",$AG182="",GlobalParameters!$C$12=""),"",IF($AJ182&lt;200,IF($E182="","",$AG182-VLOOKUP($AJ182,Sw_Req!$A$2:$K$19,9)),IF($AJ182&gt;=200,MIN(VLOOKUP($AJ182,Sw_Req!$A$2:$K$19,10),$AG182),"")))</f>
        <v/>
      </c>
      <c r="AG182" s="283"/>
      <c r="AH182" s="283"/>
      <c r="AI182" s="159"/>
      <c r="AJ182" s="134" t="e">
        <f>VLOOKUP($D182,Sw_Req!$M$2:$N$3,2)+IF(VLOOKUP($D182,Sw_Req!$M$2:$N$3,2)=100,VLOOKUP($E182,Sw_Req!$O$2:$P$6,2),10)+VLOOKUP(GlobalParameters!$C$12,Sw_Req!$Q$2:$R$4,2)</f>
        <v>#N/A</v>
      </c>
    </row>
    <row r="183" spans="1:36" x14ac:dyDescent="0.25">
      <c r="A183" s="133"/>
      <c r="B183" s="283"/>
      <c r="C183" s="283"/>
      <c r="D183" s="283"/>
      <c r="E183" s="284"/>
      <c r="F183" s="287"/>
      <c r="G183" s="166" t="str">
        <f t="shared" si="13"/>
        <v/>
      </c>
      <c r="H183" s="156" t="str">
        <f>IF(OR($D183="",$E183=""),"",VLOOKUP($AJ183,Sw_Req!$A$2:$I$19,5))</f>
        <v/>
      </c>
      <c r="I183" s="287"/>
      <c r="J183" s="166" t="str">
        <f t="shared" si="14"/>
        <v/>
      </c>
      <c r="K183" s="156" t="str">
        <f>IF(OR($D183="",$E183=""),"",VLOOKUP($AJ183,Sw_Req!$A$2:$I$19,6))</f>
        <v/>
      </c>
      <c r="L183" s="287"/>
      <c r="M183" s="166" t="str">
        <f t="shared" si="15"/>
        <v/>
      </c>
      <c r="N183" s="156" t="str">
        <f>IF(OR($D183="",$E183=""),"",VLOOKUP($AJ183,Sw_Req!$A$2:$K$19,11))</f>
        <v/>
      </c>
      <c r="O183" s="285"/>
      <c r="P183" s="155" t="str">
        <f t="shared" si="16"/>
        <v/>
      </c>
      <c r="Q183" s="156" t="str">
        <f>IF($D183="","",VLOOKUP($AJ183,Sw_Req!$A$2:$I$19,7))</f>
        <v/>
      </c>
      <c r="R183" s="285"/>
      <c r="S183" s="155" t="str">
        <f t="shared" si="17"/>
        <v/>
      </c>
      <c r="T183" s="156" t="str">
        <f>IF($D183="","",VLOOKUP($AJ183,Sw_Req!$A$2:$I$19,8))</f>
        <v/>
      </c>
      <c r="U183" s="157" t="str">
        <f t="shared" si="18"/>
        <v/>
      </c>
      <c r="V183" s="158" t="str">
        <f>IF(OR($D183="",GlobalParameters!$C$12=""),"",$AF183)</f>
        <v/>
      </c>
      <c r="W183" s="159"/>
      <c r="X183" s="283"/>
      <c r="Y183" s="283"/>
      <c r="Z183" s="283"/>
      <c r="AA183" s="283"/>
      <c r="AB183" s="283"/>
      <c r="AC183" s="283"/>
      <c r="AD183" s="283"/>
      <c r="AE183" s="283"/>
      <c r="AF183" s="160" t="str">
        <f>IF(OR($D183="",$AG183="",GlobalParameters!$C$12=""),"",IF($AJ183&lt;200,IF($E183="","",$AG183-VLOOKUP($AJ183,Sw_Req!$A$2:$K$19,9)),IF($AJ183&gt;=200,MIN(VLOOKUP($AJ183,Sw_Req!$A$2:$K$19,10),$AG183),"")))</f>
        <v/>
      </c>
      <c r="AG183" s="283"/>
      <c r="AH183" s="283"/>
      <c r="AI183" s="159"/>
      <c r="AJ183" s="134" t="e">
        <f>VLOOKUP($D183,Sw_Req!$M$2:$N$3,2)+IF(VLOOKUP($D183,Sw_Req!$M$2:$N$3,2)=100,VLOOKUP($E183,Sw_Req!$O$2:$P$6,2),10)+VLOOKUP(GlobalParameters!$C$12,Sw_Req!$Q$2:$R$4,2)</f>
        <v>#N/A</v>
      </c>
    </row>
    <row r="184" spans="1:36" x14ac:dyDescent="0.25">
      <c r="A184" s="133"/>
      <c r="B184" s="283"/>
      <c r="C184" s="283"/>
      <c r="D184" s="283"/>
      <c r="E184" s="284"/>
      <c r="F184" s="287"/>
      <c r="G184" s="166" t="str">
        <f t="shared" si="13"/>
        <v/>
      </c>
      <c r="H184" s="156" t="str">
        <f>IF(OR($D184="",$E184=""),"",VLOOKUP($AJ184,Sw_Req!$A$2:$I$19,5))</f>
        <v/>
      </c>
      <c r="I184" s="287"/>
      <c r="J184" s="166" t="str">
        <f t="shared" si="14"/>
        <v/>
      </c>
      <c r="K184" s="156" t="str">
        <f>IF(OR($D184="",$E184=""),"",VLOOKUP($AJ184,Sw_Req!$A$2:$I$19,6))</f>
        <v/>
      </c>
      <c r="L184" s="287"/>
      <c r="M184" s="166" t="str">
        <f t="shared" si="15"/>
        <v/>
      </c>
      <c r="N184" s="156" t="str">
        <f>IF(OR($D184="",$E184=""),"",VLOOKUP($AJ184,Sw_Req!$A$2:$K$19,11))</f>
        <v/>
      </c>
      <c r="O184" s="285"/>
      <c r="P184" s="155" t="str">
        <f t="shared" si="16"/>
        <v/>
      </c>
      <c r="Q184" s="156" t="str">
        <f>IF($D184="","",VLOOKUP($AJ184,Sw_Req!$A$2:$I$19,7))</f>
        <v/>
      </c>
      <c r="R184" s="285"/>
      <c r="S184" s="155" t="str">
        <f t="shared" si="17"/>
        <v/>
      </c>
      <c r="T184" s="156" t="str">
        <f>IF($D184="","",VLOOKUP($AJ184,Sw_Req!$A$2:$I$19,8))</f>
        <v/>
      </c>
      <c r="U184" s="157" t="str">
        <f t="shared" si="18"/>
        <v/>
      </c>
      <c r="V184" s="158" t="str">
        <f>IF(OR($D184="",GlobalParameters!$C$12=""),"",$AF184)</f>
        <v/>
      </c>
      <c r="W184" s="159"/>
      <c r="X184" s="283"/>
      <c r="Y184" s="283"/>
      <c r="Z184" s="283"/>
      <c r="AA184" s="283"/>
      <c r="AB184" s="283"/>
      <c r="AC184" s="283"/>
      <c r="AD184" s="283"/>
      <c r="AE184" s="283"/>
      <c r="AF184" s="160" t="str">
        <f>IF(OR($D184="",$AG184="",GlobalParameters!$C$12=""),"",IF($AJ184&lt;200,IF($E184="","",$AG184-VLOOKUP($AJ184,Sw_Req!$A$2:$K$19,9)),IF($AJ184&gt;=200,MIN(VLOOKUP($AJ184,Sw_Req!$A$2:$K$19,10),$AG184),"")))</f>
        <v/>
      </c>
      <c r="AG184" s="283"/>
      <c r="AH184" s="283"/>
      <c r="AI184" s="159"/>
      <c r="AJ184" s="134" t="e">
        <f>VLOOKUP($D184,Sw_Req!$M$2:$N$3,2)+IF(VLOOKUP($D184,Sw_Req!$M$2:$N$3,2)=100,VLOOKUP($E184,Sw_Req!$O$2:$P$6,2),10)+VLOOKUP(GlobalParameters!$C$12,Sw_Req!$Q$2:$R$4,2)</f>
        <v>#N/A</v>
      </c>
    </row>
    <row r="185" spans="1:36" x14ac:dyDescent="0.25">
      <c r="A185" s="133"/>
      <c r="B185" s="283"/>
      <c r="C185" s="283"/>
      <c r="D185" s="283"/>
      <c r="E185" s="284"/>
      <c r="F185" s="287"/>
      <c r="G185" s="166" t="str">
        <f t="shared" si="13"/>
        <v/>
      </c>
      <c r="H185" s="156" t="str">
        <f>IF(OR($D185="",$E185=""),"",VLOOKUP($AJ185,Sw_Req!$A$2:$I$19,5))</f>
        <v/>
      </c>
      <c r="I185" s="287"/>
      <c r="J185" s="166" t="str">
        <f t="shared" si="14"/>
        <v/>
      </c>
      <c r="K185" s="156" t="str">
        <f>IF(OR($D185="",$E185=""),"",VLOOKUP($AJ185,Sw_Req!$A$2:$I$19,6))</f>
        <v/>
      </c>
      <c r="L185" s="287"/>
      <c r="M185" s="166" t="str">
        <f t="shared" si="15"/>
        <v/>
      </c>
      <c r="N185" s="156" t="str">
        <f>IF(OR($D185="",$E185=""),"",VLOOKUP($AJ185,Sw_Req!$A$2:$K$19,11))</f>
        <v/>
      </c>
      <c r="O185" s="285"/>
      <c r="P185" s="155" t="str">
        <f t="shared" si="16"/>
        <v/>
      </c>
      <c r="Q185" s="156" t="str">
        <f>IF($D185="","",VLOOKUP($AJ185,Sw_Req!$A$2:$I$19,7))</f>
        <v/>
      </c>
      <c r="R185" s="285"/>
      <c r="S185" s="155" t="str">
        <f t="shared" si="17"/>
        <v/>
      </c>
      <c r="T185" s="156" t="str">
        <f>IF($D185="","",VLOOKUP($AJ185,Sw_Req!$A$2:$I$19,8))</f>
        <v/>
      </c>
      <c r="U185" s="157" t="str">
        <f t="shared" si="18"/>
        <v/>
      </c>
      <c r="V185" s="158" t="str">
        <f>IF(OR($D185="",GlobalParameters!$C$12=""),"",$AF185)</f>
        <v/>
      </c>
      <c r="W185" s="159"/>
      <c r="X185" s="283"/>
      <c r="Y185" s="283"/>
      <c r="Z185" s="283"/>
      <c r="AA185" s="283"/>
      <c r="AB185" s="283"/>
      <c r="AC185" s="283"/>
      <c r="AD185" s="283"/>
      <c r="AE185" s="283"/>
      <c r="AF185" s="160" t="str">
        <f>IF(OR($D185="",$AG185="",GlobalParameters!$C$12=""),"",IF($AJ185&lt;200,IF($E185="","",$AG185-VLOOKUP($AJ185,Sw_Req!$A$2:$K$19,9)),IF($AJ185&gt;=200,MIN(VLOOKUP($AJ185,Sw_Req!$A$2:$K$19,10),$AG185),"")))</f>
        <v/>
      </c>
      <c r="AG185" s="283"/>
      <c r="AH185" s="283"/>
      <c r="AI185" s="159"/>
      <c r="AJ185" s="134" t="e">
        <f>VLOOKUP($D185,Sw_Req!$M$2:$N$3,2)+IF(VLOOKUP($D185,Sw_Req!$M$2:$N$3,2)=100,VLOOKUP($E185,Sw_Req!$O$2:$P$6,2),10)+VLOOKUP(GlobalParameters!$C$12,Sw_Req!$Q$2:$R$4,2)</f>
        <v>#N/A</v>
      </c>
    </row>
    <row r="186" spans="1:36" x14ac:dyDescent="0.25">
      <c r="A186" s="133"/>
      <c r="B186" s="283"/>
      <c r="C186" s="283"/>
      <c r="D186" s="283"/>
      <c r="E186" s="284"/>
      <c r="F186" s="287"/>
      <c r="G186" s="166" t="str">
        <f t="shared" si="13"/>
        <v/>
      </c>
      <c r="H186" s="156" t="str">
        <f>IF(OR($D186="",$E186=""),"",VLOOKUP($AJ186,Sw_Req!$A$2:$I$19,5))</f>
        <v/>
      </c>
      <c r="I186" s="287"/>
      <c r="J186" s="166" t="str">
        <f t="shared" si="14"/>
        <v/>
      </c>
      <c r="K186" s="156" t="str">
        <f>IF(OR($D186="",$E186=""),"",VLOOKUP($AJ186,Sw_Req!$A$2:$I$19,6))</f>
        <v/>
      </c>
      <c r="L186" s="287"/>
      <c r="M186" s="166" t="str">
        <f t="shared" si="15"/>
        <v/>
      </c>
      <c r="N186" s="156" t="str">
        <f>IF(OR($D186="",$E186=""),"",VLOOKUP($AJ186,Sw_Req!$A$2:$K$19,11))</f>
        <v/>
      </c>
      <c r="O186" s="285"/>
      <c r="P186" s="155" t="str">
        <f t="shared" si="16"/>
        <v/>
      </c>
      <c r="Q186" s="156" t="str">
        <f>IF($D186="","",VLOOKUP($AJ186,Sw_Req!$A$2:$I$19,7))</f>
        <v/>
      </c>
      <c r="R186" s="285"/>
      <c r="S186" s="155" t="str">
        <f t="shared" si="17"/>
        <v/>
      </c>
      <c r="T186" s="156" t="str">
        <f>IF($D186="","",VLOOKUP($AJ186,Sw_Req!$A$2:$I$19,8))</f>
        <v/>
      </c>
      <c r="U186" s="157" t="str">
        <f t="shared" si="18"/>
        <v/>
      </c>
      <c r="V186" s="158" t="str">
        <f>IF(OR($D186="",GlobalParameters!$C$12=""),"",$AF186)</f>
        <v/>
      </c>
      <c r="W186" s="159"/>
      <c r="X186" s="283"/>
      <c r="Y186" s="283"/>
      <c r="Z186" s="283"/>
      <c r="AA186" s="283"/>
      <c r="AB186" s="283"/>
      <c r="AC186" s="283"/>
      <c r="AD186" s="283"/>
      <c r="AE186" s="283"/>
      <c r="AF186" s="160" t="str">
        <f>IF(OR($D186="",$AG186="",GlobalParameters!$C$12=""),"",IF($AJ186&lt;200,IF($E186="","",$AG186-VLOOKUP($AJ186,Sw_Req!$A$2:$K$19,9)),IF($AJ186&gt;=200,MIN(VLOOKUP($AJ186,Sw_Req!$A$2:$K$19,10),$AG186),"")))</f>
        <v/>
      </c>
      <c r="AG186" s="283"/>
      <c r="AH186" s="283"/>
      <c r="AI186" s="159"/>
      <c r="AJ186" s="134" t="e">
        <f>VLOOKUP($D186,Sw_Req!$M$2:$N$3,2)+IF(VLOOKUP($D186,Sw_Req!$M$2:$N$3,2)=100,VLOOKUP($E186,Sw_Req!$O$2:$P$6,2),10)+VLOOKUP(GlobalParameters!$C$12,Sw_Req!$Q$2:$R$4,2)</f>
        <v>#N/A</v>
      </c>
    </row>
    <row r="187" spans="1:36" x14ac:dyDescent="0.25">
      <c r="A187" s="133"/>
      <c r="B187" s="283"/>
      <c r="C187" s="283"/>
      <c r="D187" s="283"/>
      <c r="E187" s="284"/>
      <c r="F187" s="287"/>
      <c r="G187" s="166" t="str">
        <f t="shared" si="13"/>
        <v/>
      </c>
      <c r="H187" s="156" t="str">
        <f>IF(OR($D187="",$E187=""),"",VLOOKUP($AJ187,Sw_Req!$A$2:$I$19,5))</f>
        <v/>
      </c>
      <c r="I187" s="287"/>
      <c r="J187" s="166" t="str">
        <f t="shared" si="14"/>
        <v/>
      </c>
      <c r="K187" s="156" t="str">
        <f>IF(OR($D187="",$E187=""),"",VLOOKUP($AJ187,Sw_Req!$A$2:$I$19,6))</f>
        <v/>
      </c>
      <c r="L187" s="287"/>
      <c r="M187" s="166" t="str">
        <f t="shared" si="15"/>
        <v/>
      </c>
      <c r="N187" s="156" t="str">
        <f>IF(OR($D187="",$E187=""),"",VLOOKUP($AJ187,Sw_Req!$A$2:$K$19,11))</f>
        <v/>
      </c>
      <c r="O187" s="285"/>
      <c r="P187" s="155" t="str">
        <f t="shared" si="16"/>
        <v/>
      </c>
      <c r="Q187" s="156" t="str">
        <f>IF($D187="","",VLOOKUP($AJ187,Sw_Req!$A$2:$I$19,7))</f>
        <v/>
      </c>
      <c r="R187" s="285"/>
      <c r="S187" s="155" t="str">
        <f t="shared" si="17"/>
        <v/>
      </c>
      <c r="T187" s="156" t="str">
        <f>IF($D187="","",VLOOKUP($AJ187,Sw_Req!$A$2:$I$19,8))</f>
        <v/>
      </c>
      <c r="U187" s="157" t="str">
        <f t="shared" si="18"/>
        <v/>
      </c>
      <c r="V187" s="158" t="str">
        <f>IF(OR($D187="",GlobalParameters!$C$12=""),"",$AF187)</f>
        <v/>
      </c>
      <c r="W187" s="159"/>
      <c r="X187" s="283"/>
      <c r="Y187" s="283"/>
      <c r="Z187" s="283"/>
      <c r="AA187" s="283"/>
      <c r="AB187" s="283"/>
      <c r="AC187" s="283"/>
      <c r="AD187" s="283"/>
      <c r="AE187" s="283"/>
      <c r="AF187" s="160" t="str">
        <f>IF(OR($D187="",$AG187="",GlobalParameters!$C$12=""),"",IF($AJ187&lt;200,IF($E187="","",$AG187-VLOOKUP($AJ187,Sw_Req!$A$2:$K$19,9)),IF($AJ187&gt;=200,MIN(VLOOKUP($AJ187,Sw_Req!$A$2:$K$19,10),$AG187),"")))</f>
        <v/>
      </c>
      <c r="AG187" s="283"/>
      <c r="AH187" s="283"/>
      <c r="AI187" s="159"/>
      <c r="AJ187" s="134" t="e">
        <f>VLOOKUP($D187,Sw_Req!$M$2:$N$3,2)+IF(VLOOKUP($D187,Sw_Req!$M$2:$N$3,2)=100,VLOOKUP($E187,Sw_Req!$O$2:$P$6,2),10)+VLOOKUP(GlobalParameters!$C$12,Sw_Req!$Q$2:$R$4,2)</f>
        <v>#N/A</v>
      </c>
    </row>
    <row r="188" spans="1:36" x14ac:dyDescent="0.25">
      <c r="A188" s="133"/>
      <c r="B188" s="283"/>
      <c r="C188" s="283"/>
      <c r="D188" s="283"/>
      <c r="E188" s="284"/>
      <c r="F188" s="287"/>
      <c r="G188" s="166" t="str">
        <f t="shared" si="13"/>
        <v/>
      </c>
      <c r="H188" s="156" t="str">
        <f>IF(OR($D188="",$E188=""),"",VLOOKUP($AJ188,Sw_Req!$A$2:$I$19,5))</f>
        <v/>
      </c>
      <c r="I188" s="287"/>
      <c r="J188" s="166" t="str">
        <f t="shared" si="14"/>
        <v/>
      </c>
      <c r="K188" s="156" t="str">
        <f>IF(OR($D188="",$E188=""),"",VLOOKUP($AJ188,Sw_Req!$A$2:$I$19,6))</f>
        <v/>
      </c>
      <c r="L188" s="287"/>
      <c r="M188" s="166" t="str">
        <f t="shared" si="15"/>
        <v/>
      </c>
      <c r="N188" s="156" t="str">
        <f>IF(OR($D188="",$E188=""),"",VLOOKUP($AJ188,Sw_Req!$A$2:$K$19,11))</f>
        <v/>
      </c>
      <c r="O188" s="285"/>
      <c r="P188" s="155" t="str">
        <f t="shared" si="16"/>
        <v/>
      </c>
      <c r="Q188" s="156" t="str">
        <f>IF($D188="","",VLOOKUP($AJ188,Sw_Req!$A$2:$I$19,7))</f>
        <v/>
      </c>
      <c r="R188" s="285"/>
      <c r="S188" s="155" t="str">
        <f t="shared" si="17"/>
        <v/>
      </c>
      <c r="T188" s="156" t="str">
        <f>IF($D188="","",VLOOKUP($AJ188,Sw_Req!$A$2:$I$19,8))</f>
        <v/>
      </c>
      <c r="U188" s="157" t="str">
        <f t="shared" si="18"/>
        <v/>
      </c>
      <c r="V188" s="158" t="str">
        <f>IF(OR($D188="",GlobalParameters!$C$12=""),"",$AF188)</f>
        <v/>
      </c>
      <c r="W188" s="159"/>
      <c r="X188" s="283"/>
      <c r="Y188" s="283"/>
      <c r="Z188" s="283"/>
      <c r="AA188" s="283"/>
      <c r="AB188" s="283"/>
      <c r="AC188" s="283"/>
      <c r="AD188" s="283"/>
      <c r="AE188" s="283"/>
      <c r="AF188" s="160" t="str">
        <f>IF(OR($D188="",$AG188="",GlobalParameters!$C$12=""),"",IF($AJ188&lt;200,IF($E188="","",$AG188-VLOOKUP($AJ188,Sw_Req!$A$2:$K$19,9)),IF($AJ188&gt;=200,MIN(VLOOKUP($AJ188,Sw_Req!$A$2:$K$19,10),$AG188),"")))</f>
        <v/>
      </c>
      <c r="AG188" s="283"/>
      <c r="AH188" s="283"/>
      <c r="AI188" s="159"/>
      <c r="AJ188" s="134" t="e">
        <f>VLOOKUP($D188,Sw_Req!$M$2:$N$3,2)+IF(VLOOKUP($D188,Sw_Req!$M$2:$N$3,2)=100,VLOOKUP($E188,Sw_Req!$O$2:$P$6,2),10)+VLOOKUP(GlobalParameters!$C$12,Sw_Req!$Q$2:$R$4,2)</f>
        <v>#N/A</v>
      </c>
    </row>
    <row r="189" spans="1:36" x14ac:dyDescent="0.25">
      <c r="A189" s="133"/>
      <c r="B189" s="283"/>
      <c r="C189" s="283"/>
      <c r="D189" s="283"/>
      <c r="E189" s="284"/>
      <c r="F189" s="287"/>
      <c r="G189" s="166" t="str">
        <f t="shared" si="13"/>
        <v/>
      </c>
      <c r="H189" s="156" t="str">
        <f>IF(OR($D189="",$E189=""),"",VLOOKUP($AJ189,Sw_Req!$A$2:$I$19,5))</f>
        <v/>
      </c>
      <c r="I189" s="287"/>
      <c r="J189" s="166" t="str">
        <f t="shared" si="14"/>
        <v/>
      </c>
      <c r="K189" s="156" t="str">
        <f>IF(OR($D189="",$E189=""),"",VLOOKUP($AJ189,Sw_Req!$A$2:$I$19,6))</f>
        <v/>
      </c>
      <c r="L189" s="287"/>
      <c r="M189" s="166" t="str">
        <f t="shared" si="15"/>
        <v/>
      </c>
      <c r="N189" s="156" t="str">
        <f>IF(OR($D189="",$E189=""),"",VLOOKUP($AJ189,Sw_Req!$A$2:$K$19,11))</f>
        <v/>
      </c>
      <c r="O189" s="285"/>
      <c r="P189" s="155" t="str">
        <f t="shared" si="16"/>
        <v/>
      </c>
      <c r="Q189" s="156" t="str">
        <f>IF($D189="","",VLOOKUP($AJ189,Sw_Req!$A$2:$I$19,7))</f>
        <v/>
      </c>
      <c r="R189" s="285"/>
      <c r="S189" s="155" t="str">
        <f t="shared" si="17"/>
        <v/>
      </c>
      <c r="T189" s="156" t="str">
        <f>IF($D189="","",VLOOKUP($AJ189,Sw_Req!$A$2:$I$19,8))</f>
        <v/>
      </c>
      <c r="U189" s="157" t="str">
        <f t="shared" si="18"/>
        <v/>
      </c>
      <c r="V189" s="158" t="str">
        <f>IF(OR($D189="",GlobalParameters!$C$12=""),"",$AF189)</f>
        <v/>
      </c>
      <c r="W189" s="159"/>
      <c r="X189" s="283"/>
      <c r="Y189" s="283"/>
      <c r="Z189" s="283"/>
      <c r="AA189" s="283"/>
      <c r="AB189" s="283"/>
      <c r="AC189" s="283"/>
      <c r="AD189" s="283"/>
      <c r="AE189" s="283"/>
      <c r="AF189" s="160" t="str">
        <f>IF(OR($D189="",$AG189="",GlobalParameters!$C$12=""),"",IF($AJ189&lt;200,IF($E189="","",$AG189-VLOOKUP($AJ189,Sw_Req!$A$2:$K$19,9)),IF($AJ189&gt;=200,MIN(VLOOKUP($AJ189,Sw_Req!$A$2:$K$19,10),$AG189),"")))</f>
        <v/>
      </c>
      <c r="AG189" s="283"/>
      <c r="AH189" s="283"/>
      <c r="AI189" s="159"/>
      <c r="AJ189" s="134" t="e">
        <f>VLOOKUP($D189,Sw_Req!$M$2:$N$3,2)+IF(VLOOKUP($D189,Sw_Req!$M$2:$N$3,2)=100,VLOOKUP($E189,Sw_Req!$O$2:$P$6,2),10)+VLOOKUP(GlobalParameters!$C$12,Sw_Req!$Q$2:$R$4,2)</f>
        <v>#N/A</v>
      </c>
    </row>
    <row r="190" spans="1:36" x14ac:dyDescent="0.25">
      <c r="A190" s="133"/>
      <c r="B190" s="283"/>
      <c r="C190" s="283"/>
      <c r="D190" s="283"/>
      <c r="E190" s="284"/>
      <c r="F190" s="287"/>
      <c r="G190" s="166" t="str">
        <f t="shared" si="13"/>
        <v/>
      </c>
      <c r="H190" s="156" t="str">
        <f>IF(OR($D190="",$E190=""),"",VLOOKUP($AJ190,Sw_Req!$A$2:$I$19,5))</f>
        <v/>
      </c>
      <c r="I190" s="287"/>
      <c r="J190" s="166" t="str">
        <f t="shared" si="14"/>
        <v/>
      </c>
      <c r="K190" s="156" t="str">
        <f>IF(OR($D190="",$E190=""),"",VLOOKUP($AJ190,Sw_Req!$A$2:$I$19,6))</f>
        <v/>
      </c>
      <c r="L190" s="287"/>
      <c r="M190" s="166" t="str">
        <f t="shared" si="15"/>
        <v/>
      </c>
      <c r="N190" s="156" t="str">
        <f>IF(OR($D190="",$E190=""),"",VLOOKUP($AJ190,Sw_Req!$A$2:$K$19,11))</f>
        <v/>
      </c>
      <c r="O190" s="285"/>
      <c r="P190" s="155" t="str">
        <f t="shared" si="16"/>
        <v/>
      </c>
      <c r="Q190" s="156" t="str">
        <f>IF($D190="","",VLOOKUP($AJ190,Sw_Req!$A$2:$I$19,7))</f>
        <v/>
      </c>
      <c r="R190" s="285"/>
      <c r="S190" s="155" t="str">
        <f t="shared" si="17"/>
        <v/>
      </c>
      <c r="T190" s="156" t="str">
        <f>IF($D190="","",VLOOKUP($AJ190,Sw_Req!$A$2:$I$19,8))</f>
        <v/>
      </c>
      <c r="U190" s="157" t="str">
        <f t="shared" si="18"/>
        <v/>
      </c>
      <c r="V190" s="158" t="str">
        <f>IF(OR($D190="",GlobalParameters!$C$12=""),"",$AF190)</f>
        <v/>
      </c>
      <c r="W190" s="159"/>
      <c r="X190" s="283"/>
      <c r="Y190" s="283"/>
      <c r="Z190" s="283"/>
      <c r="AA190" s="283"/>
      <c r="AB190" s="283"/>
      <c r="AC190" s="283"/>
      <c r="AD190" s="283"/>
      <c r="AE190" s="283"/>
      <c r="AF190" s="160" t="str">
        <f>IF(OR($D190="",$AG190="",GlobalParameters!$C$12=""),"",IF($AJ190&lt;200,IF($E190="","",$AG190-VLOOKUP($AJ190,Sw_Req!$A$2:$K$19,9)),IF($AJ190&gt;=200,MIN(VLOOKUP($AJ190,Sw_Req!$A$2:$K$19,10),$AG190),"")))</f>
        <v/>
      </c>
      <c r="AG190" s="283"/>
      <c r="AH190" s="283"/>
      <c r="AI190" s="159"/>
      <c r="AJ190" s="134" t="e">
        <f>VLOOKUP($D190,Sw_Req!$M$2:$N$3,2)+IF(VLOOKUP($D190,Sw_Req!$M$2:$N$3,2)=100,VLOOKUP($E190,Sw_Req!$O$2:$P$6,2),10)+VLOOKUP(GlobalParameters!$C$12,Sw_Req!$Q$2:$R$4,2)</f>
        <v>#N/A</v>
      </c>
    </row>
    <row r="191" spans="1:36" x14ac:dyDescent="0.25">
      <c r="A191" s="133"/>
      <c r="B191" s="283"/>
      <c r="C191" s="283"/>
      <c r="D191" s="283"/>
      <c r="E191" s="284"/>
      <c r="F191" s="287"/>
      <c r="G191" s="166" t="str">
        <f t="shared" si="13"/>
        <v/>
      </c>
      <c r="H191" s="156" t="str">
        <f>IF(OR($D191="",$E191=""),"",VLOOKUP($AJ191,Sw_Req!$A$2:$I$19,5))</f>
        <v/>
      </c>
      <c r="I191" s="287"/>
      <c r="J191" s="166" t="str">
        <f t="shared" si="14"/>
        <v/>
      </c>
      <c r="K191" s="156" t="str">
        <f>IF(OR($D191="",$E191=""),"",VLOOKUP($AJ191,Sw_Req!$A$2:$I$19,6))</f>
        <v/>
      </c>
      <c r="L191" s="287"/>
      <c r="M191" s="166" t="str">
        <f t="shared" si="15"/>
        <v/>
      </c>
      <c r="N191" s="156" t="str">
        <f>IF(OR($D191="",$E191=""),"",VLOOKUP($AJ191,Sw_Req!$A$2:$K$19,11))</f>
        <v/>
      </c>
      <c r="O191" s="285"/>
      <c r="P191" s="155" t="str">
        <f t="shared" si="16"/>
        <v/>
      </c>
      <c r="Q191" s="156" t="str">
        <f>IF($D191="","",VLOOKUP($AJ191,Sw_Req!$A$2:$I$19,7))</f>
        <v/>
      </c>
      <c r="R191" s="285"/>
      <c r="S191" s="155" t="str">
        <f t="shared" si="17"/>
        <v/>
      </c>
      <c r="T191" s="156" t="str">
        <f>IF($D191="","",VLOOKUP($AJ191,Sw_Req!$A$2:$I$19,8))</f>
        <v/>
      </c>
      <c r="U191" s="157" t="str">
        <f t="shared" si="18"/>
        <v/>
      </c>
      <c r="V191" s="158" t="str">
        <f>IF(OR($D191="",GlobalParameters!$C$12=""),"",$AF191)</f>
        <v/>
      </c>
      <c r="W191" s="159"/>
      <c r="X191" s="283"/>
      <c r="Y191" s="283"/>
      <c r="Z191" s="283"/>
      <c r="AA191" s="283"/>
      <c r="AB191" s="283"/>
      <c r="AC191" s="283"/>
      <c r="AD191" s="283"/>
      <c r="AE191" s="283"/>
      <c r="AF191" s="160" t="str">
        <f>IF(OR($D191="",$AG191="",GlobalParameters!$C$12=""),"",IF($AJ191&lt;200,IF($E191="","",$AG191-VLOOKUP($AJ191,Sw_Req!$A$2:$K$19,9)),IF($AJ191&gt;=200,MIN(VLOOKUP($AJ191,Sw_Req!$A$2:$K$19,10),$AG191),"")))</f>
        <v/>
      </c>
      <c r="AG191" s="283"/>
      <c r="AH191" s="283"/>
      <c r="AI191" s="159"/>
      <c r="AJ191" s="134" t="e">
        <f>VLOOKUP($D191,Sw_Req!$M$2:$N$3,2)+IF(VLOOKUP($D191,Sw_Req!$M$2:$N$3,2)=100,VLOOKUP($E191,Sw_Req!$O$2:$P$6,2),10)+VLOOKUP(GlobalParameters!$C$12,Sw_Req!$Q$2:$R$4,2)</f>
        <v>#N/A</v>
      </c>
    </row>
    <row r="192" spans="1:36" x14ac:dyDescent="0.25">
      <c r="A192" s="133"/>
      <c r="B192" s="283"/>
      <c r="C192" s="283"/>
      <c r="D192" s="283"/>
      <c r="E192" s="284"/>
      <c r="F192" s="287"/>
      <c r="G192" s="166" t="str">
        <f t="shared" si="13"/>
        <v/>
      </c>
      <c r="H192" s="156" t="str">
        <f>IF(OR($D192="",$E192=""),"",VLOOKUP($AJ192,Sw_Req!$A$2:$I$19,5))</f>
        <v/>
      </c>
      <c r="I192" s="287"/>
      <c r="J192" s="166" t="str">
        <f t="shared" si="14"/>
        <v/>
      </c>
      <c r="K192" s="156" t="str">
        <f>IF(OR($D192="",$E192=""),"",VLOOKUP($AJ192,Sw_Req!$A$2:$I$19,6))</f>
        <v/>
      </c>
      <c r="L192" s="287"/>
      <c r="M192" s="166" t="str">
        <f t="shared" si="15"/>
        <v/>
      </c>
      <c r="N192" s="156" t="str">
        <f>IF(OR($D192="",$E192=""),"",VLOOKUP($AJ192,Sw_Req!$A$2:$K$19,11))</f>
        <v/>
      </c>
      <c r="O192" s="285"/>
      <c r="P192" s="155" t="str">
        <f t="shared" si="16"/>
        <v/>
      </c>
      <c r="Q192" s="156" t="str">
        <f>IF($D192="","",VLOOKUP($AJ192,Sw_Req!$A$2:$I$19,7))</f>
        <v/>
      </c>
      <c r="R192" s="285"/>
      <c r="S192" s="155" t="str">
        <f t="shared" si="17"/>
        <v/>
      </c>
      <c r="T192" s="156" t="str">
        <f>IF($D192="","",VLOOKUP($AJ192,Sw_Req!$A$2:$I$19,8))</f>
        <v/>
      </c>
      <c r="U192" s="157" t="str">
        <f t="shared" si="18"/>
        <v/>
      </c>
      <c r="V192" s="158" t="str">
        <f>IF(OR($D192="",GlobalParameters!$C$12=""),"",$AF192)</f>
        <v/>
      </c>
      <c r="W192" s="159"/>
      <c r="X192" s="283"/>
      <c r="Y192" s="283"/>
      <c r="Z192" s="283"/>
      <c r="AA192" s="283"/>
      <c r="AB192" s="283"/>
      <c r="AC192" s="283"/>
      <c r="AD192" s="283"/>
      <c r="AE192" s="283"/>
      <c r="AF192" s="160" t="str">
        <f>IF(OR($D192="",$AG192="",GlobalParameters!$C$12=""),"",IF($AJ192&lt;200,IF($E192="","",$AG192-VLOOKUP($AJ192,Sw_Req!$A$2:$K$19,9)),IF($AJ192&gt;=200,MIN(VLOOKUP($AJ192,Sw_Req!$A$2:$K$19,10),$AG192),"")))</f>
        <v/>
      </c>
      <c r="AG192" s="283"/>
      <c r="AH192" s="283"/>
      <c r="AI192" s="159"/>
      <c r="AJ192" s="134" t="e">
        <f>VLOOKUP($D192,Sw_Req!$M$2:$N$3,2)+IF(VLOOKUP($D192,Sw_Req!$M$2:$N$3,2)=100,VLOOKUP($E192,Sw_Req!$O$2:$P$6,2),10)+VLOOKUP(GlobalParameters!$C$12,Sw_Req!$Q$2:$R$4,2)</f>
        <v>#N/A</v>
      </c>
    </row>
    <row r="193" spans="1:40" x14ac:dyDescent="0.25">
      <c r="A193" s="133"/>
      <c r="B193" s="283"/>
      <c r="C193" s="283"/>
      <c r="D193" s="283"/>
      <c r="E193" s="284"/>
      <c r="F193" s="287"/>
      <c r="G193" s="166" t="str">
        <f t="shared" si="13"/>
        <v/>
      </c>
      <c r="H193" s="156" t="str">
        <f>IF(OR($D193="",$E193=""),"",VLOOKUP($AJ193,Sw_Req!$A$2:$I$19,5))</f>
        <v/>
      </c>
      <c r="I193" s="287"/>
      <c r="J193" s="166" t="str">
        <f t="shared" si="14"/>
        <v/>
      </c>
      <c r="K193" s="156" t="str">
        <f>IF(OR($D193="",$E193=""),"",VLOOKUP($AJ193,Sw_Req!$A$2:$I$19,6))</f>
        <v/>
      </c>
      <c r="L193" s="287"/>
      <c r="M193" s="166" t="str">
        <f t="shared" si="15"/>
        <v/>
      </c>
      <c r="N193" s="156" t="str">
        <f>IF(OR($D193="",$E193=""),"",VLOOKUP($AJ193,Sw_Req!$A$2:$K$19,11))</f>
        <v/>
      </c>
      <c r="O193" s="285"/>
      <c r="P193" s="155" t="str">
        <f t="shared" si="16"/>
        <v/>
      </c>
      <c r="Q193" s="156" t="str">
        <f>IF($D193="","",VLOOKUP($AJ193,Sw_Req!$A$2:$I$19,7))</f>
        <v/>
      </c>
      <c r="R193" s="285"/>
      <c r="S193" s="155" t="str">
        <f t="shared" si="17"/>
        <v/>
      </c>
      <c r="T193" s="156" t="str">
        <f>IF($D193="","",VLOOKUP($AJ193,Sw_Req!$A$2:$I$19,8))</f>
        <v/>
      </c>
      <c r="U193" s="157" t="str">
        <f t="shared" si="18"/>
        <v/>
      </c>
      <c r="V193" s="158" t="str">
        <f>IF(OR($D193="",GlobalParameters!$C$12=""),"",$AF193)</f>
        <v/>
      </c>
      <c r="W193" s="159"/>
      <c r="X193" s="283"/>
      <c r="Y193" s="283"/>
      <c r="Z193" s="283"/>
      <c r="AA193" s="283"/>
      <c r="AB193" s="283"/>
      <c r="AC193" s="283"/>
      <c r="AD193" s="283"/>
      <c r="AE193" s="283"/>
      <c r="AF193" s="160" t="str">
        <f>IF(OR($D193="",$AG193="",GlobalParameters!$C$12=""),"",IF($AJ193&lt;200,IF($E193="","",$AG193-VLOOKUP($AJ193,Sw_Req!$A$2:$K$19,9)),IF($AJ193&gt;=200,MIN(VLOOKUP($AJ193,Sw_Req!$A$2:$K$19,10),$AG193),"")))</f>
        <v/>
      </c>
      <c r="AG193" s="283"/>
      <c r="AH193" s="283"/>
      <c r="AI193" s="159"/>
      <c r="AJ193" s="134" t="e">
        <f>VLOOKUP($D193,Sw_Req!$M$2:$N$3,2)+IF(VLOOKUP($D193,Sw_Req!$M$2:$N$3,2)=100,VLOOKUP($E193,Sw_Req!$O$2:$P$6,2),10)+VLOOKUP(GlobalParameters!$C$12,Sw_Req!$Q$2:$R$4,2)</f>
        <v>#N/A</v>
      </c>
    </row>
    <row r="194" spans="1:40" x14ac:dyDescent="0.25">
      <c r="A194" s="133"/>
      <c r="B194" s="283"/>
      <c r="C194" s="283"/>
      <c r="D194" s="283"/>
      <c r="E194" s="284"/>
      <c r="F194" s="287"/>
      <c r="G194" s="166" t="str">
        <f t="shared" si="13"/>
        <v/>
      </c>
      <c r="H194" s="156" t="str">
        <f>IF(OR($D194="",$E194=""),"",VLOOKUP($AJ194,Sw_Req!$A$2:$I$19,5))</f>
        <v/>
      </c>
      <c r="I194" s="287"/>
      <c r="J194" s="166" t="str">
        <f t="shared" si="14"/>
        <v/>
      </c>
      <c r="K194" s="156" t="str">
        <f>IF(OR($D194="",$E194=""),"",VLOOKUP($AJ194,Sw_Req!$A$2:$I$19,6))</f>
        <v/>
      </c>
      <c r="L194" s="287"/>
      <c r="M194" s="166" t="str">
        <f t="shared" si="15"/>
        <v/>
      </c>
      <c r="N194" s="156" t="str">
        <f>IF(OR($D194="",$E194=""),"",VLOOKUP($AJ194,Sw_Req!$A$2:$K$19,11))</f>
        <v/>
      </c>
      <c r="O194" s="285"/>
      <c r="P194" s="155" t="str">
        <f t="shared" si="16"/>
        <v/>
      </c>
      <c r="Q194" s="156" t="str">
        <f>IF($D194="","",VLOOKUP($AJ194,Sw_Req!$A$2:$I$19,7))</f>
        <v/>
      </c>
      <c r="R194" s="285"/>
      <c r="S194" s="155" t="str">
        <f t="shared" si="17"/>
        <v/>
      </c>
      <c r="T194" s="156" t="str">
        <f>IF($D194="","",VLOOKUP($AJ194,Sw_Req!$A$2:$I$19,8))</f>
        <v/>
      </c>
      <c r="U194" s="157" t="str">
        <f t="shared" si="18"/>
        <v/>
      </c>
      <c r="V194" s="158" t="str">
        <f>IF(OR($D194="",GlobalParameters!$C$12=""),"",$AF194)</f>
        <v/>
      </c>
      <c r="W194" s="159"/>
      <c r="X194" s="283"/>
      <c r="Y194" s="283"/>
      <c r="Z194" s="283"/>
      <c r="AA194" s="283"/>
      <c r="AB194" s="283"/>
      <c r="AC194" s="283"/>
      <c r="AD194" s="283"/>
      <c r="AE194" s="283"/>
      <c r="AF194" s="160" t="str">
        <f>IF(OR($D194="",$AG194="",GlobalParameters!$C$12=""),"",IF($AJ194&lt;200,IF($E194="","",$AG194-VLOOKUP($AJ194,Sw_Req!$A$2:$K$19,9)),IF($AJ194&gt;=200,MIN(VLOOKUP($AJ194,Sw_Req!$A$2:$K$19,10),$AG194),"")))</f>
        <v/>
      </c>
      <c r="AG194" s="283"/>
      <c r="AH194" s="283"/>
      <c r="AI194" s="159"/>
      <c r="AJ194" s="134" t="e">
        <f>VLOOKUP($D194,Sw_Req!$M$2:$N$3,2)+IF(VLOOKUP($D194,Sw_Req!$M$2:$N$3,2)=100,VLOOKUP($E194,Sw_Req!$O$2:$P$6,2),10)+VLOOKUP(GlobalParameters!$C$12,Sw_Req!$Q$2:$R$4,2)</f>
        <v>#N/A</v>
      </c>
    </row>
    <row r="195" spans="1:40" x14ac:dyDescent="0.25">
      <c r="A195" s="133"/>
      <c r="B195" s="283"/>
      <c r="C195" s="283"/>
      <c r="D195" s="283"/>
      <c r="E195" s="284"/>
      <c r="F195" s="287"/>
      <c r="G195" s="166" t="str">
        <f t="shared" si="13"/>
        <v/>
      </c>
      <c r="H195" s="156" t="str">
        <f>IF(OR($D195="",$E195=""),"",VLOOKUP($AJ195,Sw_Req!$A$2:$I$19,5))</f>
        <v/>
      </c>
      <c r="I195" s="287"/>
      <c r="J195" s="166" t="str">
        <f t="shared" si="14"/>
        <v/>
      </c>
      <c r="K195" s="156" t="str">
        <f>IF(OR($D195="",$E195=""),"",VLOOKUP($AJ195,Sw_Req!$A$2:$I$19,6))</f>
        <v/>
      </c>
      <c r="L195" s="287"/>
      <c r="M195" s="166" t="str">
        <f t="shared" si="15"/>
        <v/>
      </c>
      <c r="N195" s="156" t="str">
        <f>IF(OR($D195="",$E195=""),"",VLOOKUP($AJ195,Sw_Req!$A$2:$K$19,11))</f>
        <v/>
      </c>
      <c r="O195" s="285"/>
      <c r="P195" s="155" t="str">
        <f t="shared" si="16"/>
        <v/>
      </c>
      <c r="Q195" s="156" t="str">
        <f>IF($D195="","",VLOOKUP($AJ195,Sw_Req!$A$2:$I$19,7))</f>
        <v/>
      </c>
      <c r="R195" s="285"/>
      <c r="S195" s="155" t="str">
        <f t="shared" si="17"/>
        <v/>
      </c>
      <c r="T195" s="156" t="str">
        <f>IF($D195="","",VLOOKUP($AJ195,Sw_Req!$A$2:$I$19,8))</f>
        <v/>
      </c>
      <c r="U195" s="157" t="str">
        <f t="shared" si="18"/>
        <v/>
      </c>
      <c r="V195" s="158" t="str">
        <f>IF(OR($D195="",GlobalParameters!$C$12=""),"",$AF195)</f>
        <v/>
      </c>
      <c r="W195" s="159"/>
      <c r="X195" s="283"/>
      <c r="Y195" s="283"/>
      <c r="Z195" s="283"/>
      <c r="AA195" s="283"/>
      <c r="AB195" s="283"/>
      <c r="AC195" s="283"/>
      <c r="AD195" s="283"/>
      <c r="AE195" s="283"/>
      <c r="AF195" s="160" t="str">
        <f>IF(OR($D195="",$AG195="",GlobalParameters!$C$12=""),"",IF($AJ195&lt;200,IF($E195="","",$AG195-VLOOKUP($AJ195,Sw_Req!$A$2:$K$19,9)),IF($AJ195&gt;=200,MIN(VLOOKUP($AJ195,Sw_Req!$A$2:$K$19,10),$AG195),"")))</f>
        <v/>
      </c>
      <c r="AG195" s="283"/>
      <c r="AH195" s="283"/>
      <c r="AI195" s="159"/>
      <c r="AJ195" s="134" t="e">
        <f>VLOOKUP($D195,Sw_Req!$M$2:$N$3,2)+IF(VLOOKUP($D195,Sw_Req!$M$2:$N$3,2)=100,VLOOKUP($E195,Sw_Req!$O$2:$P$6,2),10)+VLOOKUP(GlobalParameters!$C$12,Sw_Req!$Q$2:$R$4,2)</f>
        <v>#N/A</v>
      </c>
    </row>
    <row r="196" spans="1:40" x14ac:dyDescent="0.25">
      <c r="A196" s="133"/>
      <c r="B196" s="283"/>
      <c r="C196" s="283"/>
      <c r="D196" s="283"/>
      <c r="E196" s="284"/>
      <c r="F196" s="287"/>
      <c r="G196" s="166" t="str">
        <f t="shared" si="13"/>
        <v/>
      </c>
      <c r="H196" s="156" t="str">
        <f>IF(OR($D196="",$E196=""),"",VLOOKUP($AJ196,Sw_Req!$A$2:$I$19,5))</f>
        <v/>
      </c>
      <c r="I196" s="287"/>
      <c r="J196" s="166" t="str">
        <f t="shared" si="14"/>
        <v/>
      </c>
      <c r="K196" s="156" t="str">
        <f>IF(OR($D196="",$E196=""),"",VLOOKUP($AJ196,Sw_Req!$A$2:$I$19,6))</f>
        <v/>
      </c>
      <c r="L196" s="287"/>
      <c r="M196" s="166" t="str">
        <f t="shared" si="15"/>
        <v/>
      </c>
      <c r="N196" s="156" t="str">
        <f>IF(OR($D196="",$E196=""),"",VLOOKUP($AJ196,Sw_Req!$A$2:$K$19,11))</f>
        <v/>
      </c>
      <c r="O196" s="285"/>
      <c r="P196" s="155" t="str">
        <f t="shared" si="16"/>
        <v/>
      </c>
      <c r="Q196" s="156" t="str">
        <f>IF($D196="","",VLOOKUP($AJ196,Sw_Req!$A$2:$I$19,7))</f>
        <v/>
      </c>
      <c r="R196" s="285"/>
      <c r="S196" s="155" t="str">
        <f t="shared" si="17"/>
        <v/>
      </c>
      <c r="T196" s="156" t="str">
        <f>IF($D196="","",VLOOKUP($AJ196,Sw_Req!$A$2:$I$19,8))</f>
        <v/>
      </c>
      <c r="U196" s="157" t="str">
        <f t="shared" si="18"/>
        <v/>
      </c>
      <c r="V196" s="158" t="str">
        <f>IF(OR($D196="",GlobalParameters!$C$12=""),"",$AF196)</f>
        <v/>
      </c>
      <c r="W196" s="159"/>
      <c r="X196" s="283"/>
      <c r="Y196" s="283"/>
      <c r="Z196" s="283"/>
      <c r="AA196" s="283"/>
      <c r="AB196" s="283"/>
      <c r="AC196" s="283"/>
      <c r="AD196" s="283"/>
      <c r="AE196" s="283"/>
      <c r="AF196" s="160" t="str">
        <f>IF(OR($D196="",$AG196="",GlobalParameters!$C$12=""),"",IF($AJ196&lt;200,IF($E196="","",$AG196-VLOOKUP($AJ196,Sw_Req!$A$2:$K$19,9)),IF($AJ196&gt;=200,MIN(VLOOKUP($AJ196,Sw_Req!$A$2:$K$19,10),$AG196),"")))</f>
        <v/>
      </c>
      <c r="AG196" s="283"/>
      <c r="AH196" s="283"/>
      <c r="AI196" s="159"/>
      <c r="AJ196" s="134" t="e">
        <f>VLOOKUP($D196,Sw_Req!$M$2:$N$3,2)+IF(VLOOKUP($D196,Sw_Req!$M$2:$N$3,2)=100,VLOOKUP($E196,Sw_Req!$O$2:$P$6,2),10)+VLOOKUP(GlobalParameters!$C$12,Sw_Req!$Q$2:$R$4,2)</f>
        <v>#N/A</v>
      </c>
    </row>
    <row r="197" spans="1:40" x14ac:dyDescent="0.25">
      <c r="A197" s="133"/>
      <c r="B197" s="283"/>
      <c r="C197" s="283"/>
      <c r="D197" s="283"/>
      <c r="E197" s="284"/>
      <c r="F197" s="287"/>
      <c r="G197" s="166" t="str">
        <f t="shared" si="13"/>
        <v/>
      </c>
      <c r="H197" s="156" t="str">
        <f>IF(OR($D197="",$E197=""),"",VLOOKUP($AJ197,Sw_Req!$A$2:$I$19,5))</f>
        <v/>
      </c>
      <c r="I197" s="287"/>
      <c r="J197" s="166" t="str">
        <f t="shared" si="14"/>
        <v/>
      </c>
      <c r="K197" s="156" t="str">
        <f>IF(OR($D197="",$E197=""),"",VLOOKUP($AJ197,Sw_Req!$A$2:$I$19,6))</f>
        <v/>
      </c>
      <c r="L197" s="287"/>
      <c r="M197" s="166" t="str">
        <f t="shared" si="15"/>
        <v/>
      </c>
      <c r="N197" s="156" t="str">
        <f>IF(OR($D197="",$E197=""),"",VLOOKUP($AJ197,Sw_Req!$A$2:$K$19,11))</f>
        <v/>
      </c>
      <c r="O197" s="285"/>
      <c r="P197" s="155" t="str">
        <f t="shared" si="16"/>
        <v/>
      </c>
      <c r="Q197" s="156" t="str">
        <f>IF($D197="","",VLOOKUP($AJ197,Sw_Req!$A$2:$I$19,7))</f>
        <v/>
      </c>
      <c r="R197" s="285"/>
      <c r="S197" s="155" t="str">
        <f t="shared" si="17"/>
        <v/>
      </c>
      <c r="T197" s="156" t="str">
        <f>IF($D197="","",VLOOKUP($AJ197,Sw_Req!$A$2:$I$19,8))</f>
        <v/>
      </c>
      <c r="U197" s="157" t="str">
        <f t="shared" si="18"/>
        <v/>
      </c>
      <c r="V197" s="158" t="str">
        <f>IF(OR($D197="",GlobalParameters!$C$12=""),"",$AF197)</f>
        <v/>
      </c>
      <c r="W197" s="159"/>
      <c r="X197" s="283"/>
      <c r="Y197" s="283"/>
      <c r="Z197" s="283"/>
      <c r="AA197" s="283"/>
      <c r="AB197" s="283"/>
      <c r="AC197" s="283"/>
      <c r="AD197" s="283"/>
      <c r="AE197" s="283"/>
      <c r="AF197" s="160" t="str">
        <f>IF(OR($D197="",$AG197="",GlobalParameters!$C$12=""),"",IF($AJ197&lt;200,IF($E197="","",$AG197-VLOOKUP($AJ197,Sw_Req!$A$2:$K$19,9)),IF($AJ197&gt;=200,MIN(VLOOKUP($AJ197,Sw_Req!$A$2:$K$19,10),$AG197),"")))</f>
        <v/>
      </c>
      <c r="AG197" s="283"/>
      <c r="AH197" s="283"/>
      <c r="AI197" s="159"/>
      <c r="AJ197" s="134" t="e">
        <f>VLOOKUP($D197,Sw_Req!$M$2:$N$3,2)+IF(VLOOKUP($D197,Sw_Req!$M$2:$N$3,2)=100,VLOOKUP($E197,Sw_Req!$O$2:$P$6,2),10)+VLOOKUP(GlobalParameters!$C$12,Sw_Req!$Q$2:$R$4,2)</f>
        <v>#N/A</v>
      </c>
    </row>
    <row r="198" spans="1:40" s="151" customFormat="1" x14ac:dyDescent="0.25">
      <c r="A198" s="133"/>
      <c r="B198" s="283"/>
      <c r="C198" s="283"/>
      <c r="D198" s="283"/>
      <c r="E198" s="284"/>
      <c r="F198" s="287"/>
      <c r="G198" s="166" t="str">
        <f t="shared" si="13"/>
        <v/>
      </c>
      <c r="H198" s="156" t="str">
        <f>IF(OR($D198="",$E198=""),"",VLOOKUP($AJ198,Sw_Req!$A$2:$I$19,5))</f>
        <v/>
      </c>
      <c r="I198" s="287"/>
      <c r="J198" s="166" t="str">
        <f t="shared" si="14"/>
        <v/>
      </c>
      <c r="K198" s="156" t="str">
        <f>IF(OR($D198="",$E198=""),"",VLOOKUP($AJ198,Sw_Req!$A$2:$I$19,6))</f>
        <v/>
      </c>
      <c r="L198" s="287"/>
      <c r="M198" s="166" t="str">
        <f t="shared" si="15"/>
        <v/>
      </c>
      <c r="N198" s="156" t="str">
        <f>IF(OR($D198="",$E198=""),"",VLOOKUP($AJ198,Sw_Req!$A$2:$K$19,11))</f>
        <v/>
      </c>
      <c r="O198" s="285"/>
      <c r="P198" s="155" t="str">
        <f t="shared" si="16"/>
        <v/>
      </c>
      <c r="Q198" s="156" t="str">
        <f>IF($D198="","",VLOOKUP($AJ198,Sw_Req!$A$2:$I$19,7))</f>
        <v/>
      </c>
      <c r="R198" s="285"/>
      <c r="S198" s="155" t="str">
        <f t="shared" si="17"/>
        <v/>
      </c>
      <c r="T198" s="156" t="str">
        <f>IF($D198="","",VLOOKUP($AJ198,Sw_Req!$A$2:$I$19,8))</f>
        <v/>
      </c>
      <c r="U198" s="157" t="str">
        <f t="shared" si="18"/>
        <v/>
      </c>
      <c r="V198" s="158" t="str">
        <f>IF(OR($D198="",GlobalParameters!$C$12=""),"",$AF198)</f>
        <v/>
      </c>
      <c r="W198" s="159"/>
      <c r="X198" s="283"/>
      <c r="Y198" s="283"/>
      <c r="Z198" s="283"/>
      <c r="AA198" s="283"/>
      <c r="AB198" s="283"/>
      <c r="AC198" s="283"/>
      <c r="AD198" s="283"/>
      <c r="AE198" s="283"/>
      <c r="AF198" s="160" t="str">
        <f>IF(OR($D198="",$AG198="",GlobalParameters!$C$12=""),"",IF($AJ198&lt;200,IF($E198="","",$AG198-VLOOKUP($AJ198,Sw_Req!$A$2:$K$19,9)),IF($AJ198&gt;=200,MIN(VLOOKUP($AJ198,Sw_Req!$A$2:$K$19,10),$AG198),"")))</f>
        <v/>
      </c>
      <c r="AG198" s="283"/>
      <c r="AH198" s="283"/>
      <c r="AI198" s="159"/>
      <c r="AJ198" s="134" t="e">
        <f>VLOOKUP($D198,Sw_Req!$M$2:$N$3,2)+IF(VLOOKUP($D198,Sw_Req!$M$2:$N$3,2)=100,VLOOKUP($E198,Sw_Req!$O$2:$P$6,2),10)+VLOOKUP(GlobalParameters!$C$12,Sw_Req!$Q$2:$R$4,2)</f>
        <v>#N/A</v>
      </c>
      <c r="AM198" s="180"/>
      <c r="AN198" s="180"/>
    </row>
    <row r="199" spans="1:40" s="151" customFormat="1" x14ac:dyDescent="0.25">
      <c r="A199" s="133"/>
      <c r="B199" s="283"/>
      <c r="C199" s="283"/>
      <c r="D199" s="283"/>
      <c r="E199" s="284"/>
      <c r="F199" s="287"/>
      <c r="G199" s="166" t="str">
        <f t="shared" si="13"/>
        <v/>
      </c>
      <c r="H199" s="156" t="str">
        <f>IF(OR($D199="",$E199=""),"",VLOOKUP($AJ199,Sw_Req!$A$2:$I$19,5))</f>
        <v/>
      </c>
      <c r="I199" s="287"/>
      <c r="J199" s="166" t="str">
        <f t="shared" si="14"/>
        <v/>
      </c>
      <c r="K199" s="156" t="str">
        <f>IF(OR($D199="",$E199=""),"",VLOOKUP($AJ199,Sw_Req!$A$2:$I$19,6))</f>
        <v/>
      </c>
      <c r="L199" s="287"/>
      <c r="M199" s="166" t="str">
        <f t="shared" si="15"/>
        <v/>
      </c>
      <c r="N199" s="156" t="str">
        <f>IF(OR($D199="",$E199=""),"",VLOOKUP($AJ199,Sw_Req!$A$2:$K$19,11))</f>
        <v/>
      </c>
      <c r="O199" s="285"/>
      <c r="P199" s="155" t="str">
        <f t="shared" si="16"/>
        <v/>
      </c>
      <c r="Q199" s="156" t="str">
        <f>IF($D199="","",VLOOKUP($AJ199,Sw_Req!$A$2:$I$19,7))</f>
        <v/>
      </c>
      <c r="R199" s="285"/>
      <c r="S199" s="155" t="str">
        <f t="shared" si="17"/>
        <v/>
      </c>
      <c r="T199" s="156" t="str">
        <f>IF($D199="","",VLOOKUP($AJ199,Sw_Req!$A$2:$I$19,8))</f>
        <v/>
      </c>
      <c r="U199" s="157" t="str">
        <f t="shared" si="18"/>
        <v/>
      </c>
      <c r="V199" s="158" t="str">
        <f>IF(OR($D199="",GlobalParameters!$C$12=""),"",$AF199)</f>
        <v/>
      </c>
      <c r="W199" s="159"/>
      <c r="X199" s="283"/>
      <c r="Y199" s="283"/>
      <c r="Z199" s="283"/>
      <c r="AA199" s="283"/>
      <c r="AB199" s="283"/>
      <c r="AC199" s="283"/>
      <c r="AD199" s="283"/>
      <c r="AE199" s="283"/>
      <c r="AF199" s="160" t="str">
        <f>IF(OR($D199="",$AG199="",GlobalParameters!$C$12=""),"",IF($AJ199&lt;200,IF($E199="","",$AG199-VLOOKUP($AJ199,Sw_Req!$A$2:$K$19,9)),IF($AJ199&gt;=200,MIN(VLOOKUP($AJ199,Sw_Req!$A$2:$K$19,10),$AG199),"")))</f>
        <v/>
      </c>
      <c r="AG199" s="283"/>
      <c r="AH199" s="283"/>
      <c r="AI199" s="159"/>
      <c r="AJ199" s="134" t="e">
        <f>VLOOKUP($D199,Sw_Req!$M$2:$N$3,2)+IF(VLOOKUP($D199,Sw_Req!$M$2:$N$3,2)=100,VLOOKUP($E199,Sw_Req!$O$2:$P$6,2),10)+VLOOKUP(GlobalParameters!$C$12,Sw_Req!$Q$2:$R$4,2)</f>
        <v>#N/A</v>
      </c>
      <c r="AM199" s="180"/>
      <c r="AN199" s="180"/>
    </row>
    <row r="200" spans="1:40" x14ac:dyDescent="0.25">
      <c r="A200" s="133"/>
      <c r="B200" s="283"/>
      <c r="C200" s="283"/>
      <c r="D200" s="283"/>
      <c r="E200" s="284"/>
      <c r="F200" s="287"/>
      <c r="G200" s="166" t="str">
        <f t="shared" si="13"/>
        <v/>
      </c>
      <c r="H200" s="156" t="str">
        <f>IF(OR($D200="",$E200=""),"",VLOOKUP($AJ200,Sw_Req!$A$2:$I$19,5))</f>
        <v/>
      </c>
      <c r="I200" s="287"/>
      <c r="J200" s="166" t="str">
        <f t="shared" si="14"/>
        <v/>
      </c>
      <c r="K200" s="156" t="str">
        <f>IF(OR($D200="",$E200=""),"",VLOOKUP($AJ200,Sw_Req!$A$2:$I$19,6))</f>
        <v/>
      </c>
      <c r="L200" s="287"/>
      <c r="M200" s="166" t="str">
        <f t="shared" si="15"/>
        <v/>
      </c>
      <c r="N200" s="156" t="str">
        <f>IF(OR($D200="",$E200=""),"",VLOOKUP($AJ200,Sw_Req!$A$2:$K$19,11))</f>
        <v/>
      </c>
      <c r="O200" s="285"/>
      <c r="P200" s="155" t="str">
        <f t="shared" si="16"/>
        <v/>
      </c>
      <c r="Q200" s="156" t="str">
        <f>IF($D200="","",VLOOKUP($AJ200,Sw_Req!$A$2:$I$19,7))</f>
        <v/>
      </c>
      <c r="R200" s="285"/>
      <c r="S200" s="155" t="str">
        <f t="shared" si="17"/>
        <v/>
      </c>
      <c r="T200" s="156" t="str">
        <f>IF($D200="","",VLOOKUP($AJ200,Sw_Req!$A$2:$I$19,8))</f>
        <v/>
      </c>
      <c r="U200" s="157" t="str">
        <f t="shared" si="18"/>
        <v/>
      </c>
      <c r="V200" s="158" t="str">
        <f>IF(OR($D200="",GlobalParameters!$C$12=""),"",$AF200)</f>
        <v/>
      </c>
      <c r="W200" s="159"/>
      <c r="X200" s="283"/>
      <c r="Y200" s="283"/>
      <c r="Z200" s="283"/>
      <c r="AA200" s="283"/>
      <c r="AB200" s="283"/>
      <c r="AC200" s="283"/>
      <c r="AD200" s="283"/>
      <c r="AE200" s="283"/>
      <c r="AF200" s="160" t="str">
        <f>IF(OR($D200="",$AG200="",GlobalParameters!$C$12=""),"",IF($AJ200&lt;200,IF($E200="","",$AG200-VLOOKUP($AJ200,Sw_Req!$A$2:$K$19,9)),IF($AJ200&gt;=200,MIN(VLOOKUP($AJ200,Sw_Req!$A$2:$K$19,10),$AG200),"")))</f>
        <v/>
      </c>
      <c r="AG200" s="283"/>
      <c r="AH200" s="283"/>
      <c r="AI200" s="159"/>
      <c r="AJ200" s="134" t="e">
        <f>VLOOKUP($D200,Sw_Req!$M$2:$N$3,2)+IF(VLOOKUP($D200,Sw_Req!$M$2:$N$3,2)=100,VLOOKUP($E200,Sw_Req!$O$2:$P$6,2),10)+VLOOKUP(GlobalParameters!$C$12,Sw_Req!$Q$2:$R$4,2)</f>
        <v>#N/A</v>
      </c>
    </row>
    <row r="201" spans="1:40" x14ac:dyDescent="0.25">
      <c r="A201" s="133"/>
      <c r="B201" s="283"/>
      <c r="C201" s="283"/>
      <c r="D201" s="283"/>
      <c r="E201" s="284"/>
      <c r="F201" s="287"/>
      <c r="G201" s="166" t="str">
        <f t="shared" si="13"/>
        <v/>
      </c>
      <c r="H201" s="156" t="str">
        <f>IF(OR($D201="",$E201=""),"",VLOOKUP($AJ201,Sw_Req!$A$2:$I$19,5))</f>
        <v/>
      </c>
      <c r="I201" s="287"/>
      <c r="J201" s="166" t="str">
        <f t="shared" si="14"/>
        <v/>
      </c>
      <c r="K201" s="156" t="str">
        <f>IF(OR($D201="",$E201=""),"",VLOOKUP($AJ201,Sw_Req!$A$2:$I$19,6))</f>
        <v/>
      </c>
      <c r="L201" s="287"/>
      <c r="M201" s="166" t="str">
        <f t="shared" si="15"/>
        <v/>
      </c>
      <c r="N201" s="156" t="str">
        <f>IF(OR($D201="",$E201=""),"",VLOOKUP($AJ201,Sw_Req!$A$2:$K$19,11))</f>
        <v/>
      </c>
      <c r="O201" s="285"/>
      <c r="P201" s="155" t="str">
        <f t="shared" si="16"/>
        <v/>
      </c>
      <c r="Q201" s="156" t="str">
        <f>IF($D201="","",VLOOKUP($AJ201,Sw_Req!$A$2:$I$19,7))</f>
        <v/>
      </c>
      <c r="R201" s="285"/>
      <c r="S201" s="155" t="str">
        <f t="shared" si="17"/>
        <v/>
      </c>
      <c r="T201" s="156" t="str">
        <f>IF($D201="","",VLOOKUP($AJ201,Sw_Req!$A$2:$I$19,8))</f>
        <v/>
      </c>
      <c r="U201" s="157" t="str">
        <f t="shared" si="18"/>
        <v/>
      </c>
      <c r="V201" s="158" t="str">
        <f>IF(OR($D201="",GlobalParameters!$C$12=""),"",$AF201)</f>
        <v/>
      </c>
      <c r="W201" s="159"/>
      <c r="X201" s="283"/>
      <c r="Y201" s="283"/>
      <c r="Z201" s="283"/>
      <c r="AA201" s="283"/>
      <c r="AB201" s="283"/>
      <c r="AC201" s="283"/>
      <c r="AD201" s="283"/>
      <c r="AE201" s="283"/>
      <c r="AF201" s="160" t="str">
        <f>IF(OR($D201="",$AG201="",GlobalParameters!$C$12=""),"",IF($AJ201&lt;200,IF($E201="","",$AG201-VLOOKUP($AJ201,Sw_Req!$A$2:$K$19,9)),IF($AJ201&gt;=200,MIN(VLOOKUP($AJ201,Sw_Req!$A$2:$K$19,10),$AG201),"")))</f>
        <v/>
      </c>
      <c r="AG201" s="283"/>
      <c r="AH201" s="283"/>
      <c r="AI201" s="159"/>
      <c r="AJ201" s="134" t="e">
        <f>VLOOKUP($D201,Sw_Req!$M$2:$N$3,2)+IF(VLOOKUP($D201,Sw_Req!$M$2:$N$3,2)=100,VLOOKUP($E201,Sw_Req!$O$2:$P$6,2),10)+VLOOKUP(GlobalParameters!$C$12,Sw_Req!$Q$2:$R$4,2)</f>
        <v>#N/A</v>
      </c>
    </row>
    <row r="202" spans="1:40" x14ac:dyDescent="0.25">
      <c r="A202" s="133"/>
      <c r="B202" s="283"/>
      <c r="C202" s="283"/>
      <c r="D202" s="283"/>
      <c r="E202" s="284"/>
      <c r="F202" s="287"/>
      <c r="G202" s="166" t="str">
        <f t="shared" si="13"/>
        <v/>
      </c>
      <c r="H202" s="156" t="str">
        <f>IF(OR($D202="",$E202=""),"",VLOOKUP($AJ202,Sw_Req!$A$2:$I$19,5))</f>
        <v/>
      </c>
      <c r="I202" s="287"/>
      <c r="J202" s="166" t="str">
        <f t="shared" si="14"/>
        <v/>
      </c>
      <c r="K202" s="156" t="str">
        <f>IF(OR($D202="",$E202=""),"",VLOOKUP($AJ202,Sw_Req!$A$2:$I$19,6))</f>
        <v/>
      </c>
      <c r="L202" s="287"/>
      <c r="M202" s="166" t="str">
        <f t="shared" si="15"/>
        <v/>
      </c>
      <c r="N202" s="156" t="str">
        <f>IF(OR($D202="",$E202=""),"",VLOOKUP($AJ202,Sw_Req!$A$2:$K$19,11))</f>
        <v/>
      </c>
      <c r="O202" s="285"/>
      <c r="P202" s="155" t="str">
        <f t="shared" si="16"/>
        <v/>
      </c>
      <c r="Q202" s="156" t="str">
        <f>IF($D202="","",VLOOKUP($AJ202,Sw_Req!$A$2:$I$19,7))</f>
        <v/>
      </c>
      <c r="R202" s="285"/>
      <c r="S202" s="155" t="str">
        <f t="shared" si="17"/>
        <v/>
      </c>
      <c r="T202" s="156" t="str">
        <f>IF($D202="","",VLOOKUP($AJ202,Sw_Req!$A$2:$I$19,8))</f>
        <v/>
      </c>
      <c r="U202" s="157" t="str">
        <f t="shared" si="18"/>
        <v/>
      </c>
      <c r="V202" s="158" t="str">
        <f>IF(OR($D202="",GlobalParameters!$C$12=""),"",$AF202)</f>
        <v/>
      </c>
      <c r="W202" s="159"/>
      <c r="X202" s="283"/>
      <c r="Y202" s="283"/>
      <c r="Z202" s="283"/>
      <c r="AA202" s="283"/>
      <c r="AB202" s="283"/>
      <c r="AC202" s="283"/>
      <c r="AD202" s="283"/>
      <c r="AE202" s="283"/>
      <c r="AF202" s="160" t="str">
        <f>IF(OR($D202="",$AG202="",GlobalParameters!$C$12=""),"",IF($AJ202&lt;200,IF($E202="","",$AG202-VLOOKUP($AJ202,Sw_Req!$A$2:$K$19,9)),IF($AJ202&gt;=200,MIN(VLOOKUP($AJ202,Sw_Req!$A$2:$K$19,10),$AG202),"")))</f>
        <v/>
      </c>
      <c r="AG202" s="283"/>
      <c r="AH202" s="283"/>
      <c r="AI202" s="159"/>
      <c r="AJ202" s="134" t="e">
        <f>VLOOKUP($D202,Sw_Req!$M$2:$N$3,2)+IF(VLOOKUP($D202,Sw_Req!$M$2:$N$3,2)=100,VLOOKUP($E202,Sw_Req!$O$2:$P$6,2),10)+VLOOKUP(GlobalParameters!$C$12,Sw_Req!$Q$2:$R$4,2)</f>
        <v>#N/A</v>
      </c>
    </row>
    <row r="203" spans="1:40" x14ac:dyDescent="0.25">
      <c r="A203" s="133"/>
      <c r="B203" s="283"/>
      <c r="C203" s="283"/>
      <c r="D203" s="283"/>
      <c r="E203" s="284"/>
      <c r="F203" s="287"/>
      <c r="G203" s="166" t="str">
        <f t="shared" si="13"/>
        <v/>
      </c>
      <c r="H203" s="156" t="str">
        <f>IF(OR($D203="",$E203=""),"",VLOOKUP($AJ203,Sw_Req!$A$2:$I$19,5))</f>
        <v/>
      </c>
      <c r="I203" s="287"/>
      <c r="J203" s="166" t="str">
        <f t="shared" si="14"/>
        <v/>
      </c>
      <c r="K203" s="156" t="str">
        <f>IF(OR($D203="",$E203=""),"",VLOOKUP($AJ203,Sw_Req!$A$2:$I$19,6))</f>
        <v/>
      </c>
      <c r="L203" s="287"/>
      <c r="M203" s="166" t="str">
        <f t="shared" si="15"/>
        <v/>
      </c>
      <c r="N203" s="156" t="str">
        <f>IF(OR($D203="",$E203=""),"",VLOOKUP($AJ203,Sw_Req!$A$2:$K$19,11))</f>
        <v/>
      </c>
      <c r="O203" s="285"/>
      <c r="P203" s="155" t="str">
        <f t="shared" si="16"/>
        <v/>
      </c>
      <c r="Q203" s="156" t="str">
        <f>IF($D203="","",VLOOKUP($AJ203,Sw_Req!$A$2:$I$19,7))</f>
        <v/>
      </c>
      <c r="R203" s="285"/>
      <c r="S203" s="155" t="str">
        <f t="shared" si="17"/>
        <v/>
      </c>
      <c r="T203" s="156" t="str">
        <f>IF($D203="","",VLOOKUP($AJ203,Sw_Req!$A$2:$I$19,8))</f>
        <v/>
      </c>
      <c r="U203" s="157" t="str">
        <f t="shared" si="18"/>
        <v/>
      </c>
      <c r="V203" s="158" t="str">
        <f>IF(OR($D203="",GlobalParameters!$C$12=""),"",$AF203)</f>
        <v/>
      </c>
      <c r="W203" s="159"/>
      <c r="X203" s="283"/>
      <c r="Y203" s="283"/>
      <c r="Z203" s="283"/>
      <c r="AA203" s="283"/>
      <c r="AB203" s="283"/>
      <c r="AC203" s="283"/>
      <c r="AD203" s="283"/>
      <c r="AE203" s="283"/>
      <c r="AF203" s="160" t="str">
        <f>IF(OR($D203="",$AG203="",GlobalParameters!$C$12=""),"",IF($AJ203&lt;200,IF($E203="","",$AG203-VLOOKUP($AJ203,Sw_Req!$A$2:$K$19,9)),IF($AJ203&gt;=200,MIN(VLOOKUP($AJ203,Sw_Req!$A$2:$K$19,10),$AG203),"")))</f>
        <v/>
      </c>
      <c r="AG203" s="283"/>
      <c r="AH203" s="283"/>
      <c r="AI203" s="159"/>
      <c r="AJ203" s="134" t="e">
        <f>VLOOKUP($D203,Sw_Req!$M$2:$N$3,2)+IF(VLOOKUP($D203,Sw_Req!$M$2:$N$3,2)=100,VLOOKUP($E203,Sw_Req!$O$2:$P$6,2),10)+VLOOKUP(GlobalParameters!$C$12,Sw_Req!$Q$2:$R$4,2)</f>
        <v>#N/A</v>
      </c>
    </row>
    <row r="204" spans="1:40" x14ac:dyDescent="0.25">
      <c r="A204" s="133"/>
      <c r="B204" s="283"/>
      <c r="C204" s="283"/>
      <c r="D204" s="283"/>
      <c r="E204" s="284"/>
      <c r="F204" s="287"/>
      <c r="G204" s="166" t="str">
        <f t="shared" si="13"/>
        <v/>
      </c>
      <c r="H204" s="156" t="str">
        <f>IF(OR($D204="",$E204=""),"",VLOOKUP($AJ204,Sw_Req!$A$2:$I$19,5))</f>
        <v/>
      </c>
      <c r="I204" s="287"/>
      <c r="J204" s="166" t="str">
        <f t="shared" si="14"/>
        <v/>
      </c>
      <c r="K204" s="156" t="str">
        <f>IF(OR($D204="",$E204=""),"",VLOOKUP($AJ204,Sw_Req!$A$2:$I$19,6))</f>
        <v/>
      </c>
      <c r="L204" s="287"/>
      <c r="M204" s="166" t="str">
        <f t="shared" si="15"/>
        <v/>
      </c>
      <c r="N204" s="156" t="str">
        <f>IF(OR($D204="",$E204=""),"",VLOOKUP($AJ204,Sw_Req!$A$2:$K$19,11))</f>
        <v/>
      </c>
      <c r="O204" s="285"/>
      <c r="P204" s="155" t="str">
        <f t="shared" si="16"/>
        <v/>
      </c>
      <c r="Q204" s="156" t="str">
        <f>IF($D204="","",VLOOKUP($AJ204,Sw_Req!$A$2:$I$19,7))</f>
        <v/>
      </c>
      <c r="R204" s="285"/>
      <c r="S204" s="155" t="str">
        <f t="shared" si="17"/>
        <v/>
      </c>
      <c r="T204" s="156" t="str">
        <f>IF($D204="","",VLOOKUP($AJ204,Sw_Req!$A$2:$I$19,8))</f>
        <v/>
      </c>
      <c r="U204" s="157" t="str">
        <f t="shared" si="18"/>
        <v/>
      </c>
      <c r="V204" s="158" t="str">
        <f>IF(OR($D204="",GlobalParameters!$C$12=""),"",$AF204)</f>
        <v/>
      </c>
      <c r="W204" s="159"/>
      <c r="X204" s="283"/>
      <c r="Y204" s="283"/>
      <c r="Z204" s="283"/>
      <c r="AA204" s="283"/>
      <c r="AB204" s="283"/>
      <c r="AC204" s="283"/>
      <c r="AD204" s="283"/>
      <c r="AE204" s="283"/>
      <c r="AF204" s="160" t="str">
        <f>IF(OR($D204="",$AG204="",GlobalParameters!$C$12=""),"",IF($AJ204&lt;200,IF($E204="","",$AG204-VLOOKUP($AJ204,Sw_Req!$A$2:$K$19,9)),IF($AJ204&gt;=200,MIN(VLOOKUP($AJ204,Sw_Req!$A$2:$K$19,10),$AG204),"")))</f>
        <v/>
      </c>
      <c r="AG204" s="283"/>
      <c r="AH204" s="283"/>
      <c r="AI204" s="159"/>
      <c r="AJ204" s="134" t="e">
        <f>VLOOKUP($D204,Sw_Req!$M$2:$N$3,2)+IF(VLOOKUP($D204,Sw_Req!$M$2:$N$3,2)=100,VLOOKUP($E204,Sw_Req!$O$2:$P$6,2),10)+VLOOKUP(GlobalParameters!$C$12,Sw_Req!$Q$2:$R$4,2)</f>
        <v>#N/A</v>
      </c>
    </row>
    <row r="205" spans="1:40" x14ac:dyDescent="0.25">
      <c r="A205" s="133"/>
      <c r="B205" s="283"/>
      <c r="C205" s="283"/>
      <c r="D205" s="283"/>
      <c r="E205" s="284"/>
      <c r="F205" s="287"/>
      <c r="G205" s="166" t="str">
        <f t="shared" si="13"/>
        <v/>
      </c>
      <c r="H205" s="156" t="str">
        <f>IF(OR($D205="",$E205=""),"",VLOOKUP($AJ205,Sw_Req!$A$2:$I$19,5))</f>
        <v/>
      </c>
      <c r="I205" s="287"/>
      <c r="J205" s="166" t="str">
        <f t="shared" si="14"/>
        <v/>
      </c>
      <c r="K205" s="156" t="str">
        <f>IF(OR($D205="",$E205=""),"",VLOOKUP($AJ205,Sw_Req!$A$2:$I$19,6))</f>
        <v/>
      </c>
      <c r="L205" s="287"/>
      <c r="M205" s="166" t="str">
        <f t="shared" si="15"/>
        <v/>
      </c>
      <c r="N205" s="156" t="str">
        <f>IF(OR($D205="",$E205=""),"",VLOOKUP($AJ205,Sw_Req!$A$2:$K$19,11))</f>
        <v/>
      </c>
      <c r="O205" s="285"/>
      <c r="P205" s="155" t="str">
        <f t="shared" si="16"/>
        <v/>
      </c>
      <c r="Q205" s="156" t="str">
        <f>IF($D205="","",VLOOKUP($AJ205,Sw_Req!$A$2:$I$19,7))</f>
        <v/>
      </c>
      <c r="R205" s="285"/>
      <c r="S205" s="155" t="str">
        <f t="shared" si="17"/>
        <v/>
      </c>
      <c r="T205" s="156" t="str">
        <f>IF($D205="","",VLOOKUP($AJ205,Sw_Req!$A$2:$I$19,8))</f>
        <v/>
      </c>
      <c r="U205" s="157" t="str">
        <f t="shared" si="18"/>
        <v/>
      </c>
      <c r="V205" s="158" t="str">
        <f>IF(OR($D205="",GlobalParameters!$C$12=""),"",$AF205)</f>
        <v/>
      </c>
      <c r="W205" s="159"/>
      <c r="X205" s="283"/>
      <c r="Y205" s="283"/>
      <c r="Z205" s="283"/>
      <c r="AA205" s="283"/>
      <c r="AB205" s="283"/>
      <c r="AC205" s="283"/>
      <c r="AD205" s="283"/>
      <c r="AE205" s="283"/>
      <c r="AF205" s="160" t="str">
        <f>IF(OR($D205="",$AG205="",GlobalParameters!$C$12=""),"",IF($AJ205&lt;200,IF($E205="","",$AG205-VLOOKUP($AJ205,Sw_Req!$A$2:$K$19,9)),IF($AJ205&gt;=200,MIN(VLOOKUP($AJ205,Sw_Req!$A$2:$K$19,10),$AG205),"")))</f>
        <v/>
      </c>
      <c r="AG205" s="283"/>
      <c r="AH205" s="283"/>
      <c r="AI205" s="159"/>
      <c r="AJ205" s="134" t="e">
        <f>VLOOKUP($D205,Sw_Req!$M$2:$N$3,2)+IF(VLOOKUP($D205,Sw_Req!$M$2:$N$3,2)=100,VLOOKUP($E205,Sw_Req!$O$2:$P$6,2),10)+VLOOKUP(GlobalParameters!$C$12,Sw_Req!$Q$2:$R$4,2)</f>
        <v>#N/A</v>
      </c>
    </row>
    <row r="206" spans="1:40" x14ac:dyDescent="0.25">
      <c r="A206" s="133"/>
      <c r="B206" s="283"/>
      <c r="C206" s="283"/>
      <c r="D206" s="283"/>
      <c r="E206" s="284"/>
      <c r="F206" s="287"/>
      <c r="G206" s="166" t="str">
        <f t="shared" si="13"/>
        <v/>
      </c>
      <c r="H206" s="156" t="str">
        <f>IF(OR($D206="",$E206=""),"",VLOOKUP($AJ206,Sw_Req!$A$2:$I$19,5))</f>
        <v/>
      </c>
      <c r="I206" s="287"/>
      <c r="J206" s="166" t="str">
        <f t="shared" si="14"/>
        <v/>
      </c>
      <c r="K206" s="156" t="str">
        <f>IF(OR($D206="",$E206=""),"",VLOOKUP($AJ206,Sw_Req!$A$2:$I$19,6))</f>
        <v/>
      </c>
      <c r="L206" s="287"/>
      <c r="M206" s="166" t="str">
        <f t="shared" si="15"/>
        <v/>
      </c>
      <c r="N206" s="156" t="str">
        <f>IF(OR($D206="",$E206=""),"",VLOOKUP($AJ206,Sw_Req!$A$2:$K$19,11))</f>
        <v/>
      </c>
      <c r="O206" s="285"/>
      <c r="P206" s="155" t="str">
        <f t="shared" si="16"/>
        <v/>
      </c>
      <c r="Q206" s="156" t="str">
        <f>IF($D206="","",VLOOKUP($AJ206,Sw_Req!$A$2:$I$19,7))</f>
        <v/>
      </c>
      <c r="R206" s="285"/>
      <c r="S206" s="155" t="str">
        <f t="shared" si="17"/>
        <v/>
      </c>
      <c r="T206" s="156" t="str">
        <f>IF($D206="","",VLOOKUP($AJ206,Sw_Req!$A$2:$I$19,8))</f>
        <v/>
      </c>
      <c r="U206" s="157" t="str">
        <f t="shared" si="18"/>
        <v/>
      </c>
      <c r="V206" s="158" t="str">
        <f>IF(OR($D206="",GlobalParameters!$C$12=""),"",$AF206)</f>
        <v/>
      </c>
      <c r="W206" s="159"/>
      <c r="X206" s="283"/>
      <c r="Y206" s="283"/>
      <c r="Z206" s="283"/>
      <c r="AA206" s="283"/>
      <c r="AB206" s="283"/>
      <c r="AC206" s="283"/>
      <c r="AD206" s="283"/>
      <c r="AE206" s="283"/>
      <c r="AF206" s="160" t="str">
        <f>IF(OR($D206="",$AG206="",GlobalParameters!$C$12=""),"",IF($AJ206&lt;200,IF($E206="","",$AG206-VLOOKUP($AJ206,Sw_Req!$A$2:$K$19,9)),IF($AJ206&gt;=200,MIN(VLOOKUP($AJ206,Sw_Req!$A$2:$K$19,10),$AG206),"")))</f>
        <v/>
      </c>
      <c r="AG206" s="283"/>
      <c r="AH206" s="283"/>
      <c r="AI206" s="159"/>
      <c r="AJ206" s="134" t="e">
        <f>VLOOKUP($D206,Sw_Req!$M$2:$N$3,2)+IF(VLOOKUP($D206,Sw_Req!$M$2:$N$3,2)=100,VLOOKUP($E206,Sw_Req!$O$2:$P$6,2),10)+VLOOKUP(GlobalParameters!$C$12,Sw_Req!$Q$2:$R$4,2)</f>
        <v>#N/A</v>
      </c>
    </row>
    <row r="207" spans="1:40" x14ac:dyDescent="0.25">
      <c r="A207" s="133"/>
      <c r="B207" s="283"/>
      <c r="C207" s="283"/>
      <c r="D207" s="283"/>
      <c r="E207" s="284"/>
      <c r="F207" s="287"/>
      <c r="G207" s="166" t="str">
        <f t="shared" si="13"/>
        <v/>
      </c>
      <c r="H207" s="156" t="str">
        <f>IF(OR($D207="",$E207=""),"",VLOOKUP($AJ207,Sw_Req!$A$2:$I$19,5))</f>
        <v/>
      </c>
      <c r="I207" s="287"/>
      <c r="J207" s="166" t="str">
        <f t="shared" si="14"/>
        <v/>
      </c>
      <c r="K207" s="156" t="str">
        <f>IF(OR($D207="",$E207=""),"",VLOOKUP($AJ207,Sw_Req!$A$2:$I$19,6))</f>
        <v/>
      </c>
      <c r="L207" s="287"/>
      <c r="M207" s="166" t="str">
        <f t="shared" si="15"/>
        <v/>
      </c>
      <c r="N207" s="156" t="str">
        <f>IF(OR($D207="",$E207=""),"",VLOOKUP($AJ207,Sw_Req!$A$2:$K$19,11))</f>
        <v/>
      </c>
      <c r="O207" s="285"/>
      <c r="P207" s="155" t="str">
        <f t="shared" si="16"/>
        <v/>
      </c>
      <c r="Q207" s="156" t="str">
        <f>IF($D207="","",VLOOKUP($AJ207,Sw_Req!$A$2:$I$19,7))</f>
        <v/>
      </c>
      <c r="R207" s="285"/>
      <c r="S207" s="155" t="str">
        <f t="shared" si="17"/>
        <v/>
      </c>
      <c r="T207" s="156" t="str">
        <f>IF($D207="","",VLOOKUP($AJ207,Sw_Req!$A$2:$I$19,8))</f>
        <v/>
      </c>
      <c r="U207" s="157" t="str">
        <f t="shared" si="18"/>
        <v/>
      </c>
      <c r="V207" s="158" t="str">
        <f>IF(OR($D207="",GlobalParameters!$C$12=""),"",$AF207)</f>
        <v/>
      </c>
      <c r="W207" s="159"/>
      <c r="X207" s="283"/>
      <c r="Y207" s="283"/>
      <c r="Z207" s="283"/>
      <c r="AA207" s="283"/>
      <c r="AB207" s="283"/>
      <c r="AC207" s="283"/>
      <c r="AD207" s="283"/>
      <c r="AE207" s="283"/>
      <c r="AF207" s="160" t="str">
        <f>IF(OR($D207="",$AG207="",GlobalParameters!$C$12=""),"",IF($AJ207&lt;200,IF($E207="","",$AG207-VLOOKUP($AJ207,Sw_Req!$A$2:$K$19,9)),IF($AJ207&gt;=200,MIN(VLOOKUP($AJ207,Sw_Req!$A$2:$K$19,10),$AG207),"")))</f>
        <v/>
      </c>
      <c r="AG207" s="283"/>
      <c r="AH207" s="283"/>
      <c r="AI207" s="159"/>
      <c r="AJ207" s="134" t="e">
        <f>VLOOKUP($D207,Sw_Req!$M$2:$N$3,2)+IF(VLOOKUP($D207,Sw_Req!$M$2:$N$3,2)=100,VLOOKUP($E207,Sw_Req!$O$2:$P$6,2),10)+VLOOKUP(GlobalParameters!$C$12,Sw_Req!$Q$2:$R$4,2)</f>
        <v>#N/A</v>
      </c>
    </row>
    <row r="208" spans="1:40" x14ac:dyDescent="0.25">
      <c r="A208" s="133"/>
      <c r="B208" s="283"/>
      <c r="C208" s="283"/>
      <c r="D208" s="283"/>
      <c r="E208" s="284"/>
      <c r="F208" s="287"/>
      <c r="G208" s="166" t="str">
        <f t="shared" si="13"/>
        <v/>
      </c>
      <c r="H208" s="156" t="str">
        <f>IF(OR($D208="",$E208=""),"",VLOOKUP($AJ208,Sw_Req!$A$2:$I$19,5))</f>
        <v/>
      </c>
      <c r="I208" s="287"/>
      <c r="J208" s="166" t="str">
        <f t="shared" si="14"/>
        <v/>
      </c>
      <c r="K208" s="156" t="str">
        <f>IF(OR($D208="",$E208=""),"",VLOOKUP($AJ208,Sw_Req!$A$2:$I$19,6))</f>
        <v/>
      </c>
      <c r="L208" s="287"/>
      <c r="M208" s="166" t="str">
        <f t="shared" si="15"/>
        <v/>
      </c>
      <c r="N208" s="156" t="str">
        <f>IF(OR($D208="",$E208=""),"",VLOOKUP($AJ208,Sw_Req!$A$2:$K$19,11))</f>
        <v/>
      </c>
      <c r="O208" s="285"/>
      <c r="P208" s="155" t="str">
        <f t="shared" si="16"/>
        <v/>
      </c>
      <c r="Q208" s="156" t="str">
        <f>IF($D208="","",VLOOKUP($AJ208,Sw_Req!$A$2:$I$19,7))</f>
        <v/>
      </c>
      <c r="R208" s="285"/>
      <c r="S208" s="155" t="str">
        <f t="shared" si="17"/>
        <v/>
      </c>
      <c r="T208" s="156" t="str">
        <f>IF($D208="","",VLOOKUP($AJ208,Sw_Req!$A$2:$I$19,8))</f>
        <v/>
      </c>
      <c r="U208" s="157" t="str">
        <f t="shared" si="18"/>
        <v/>
      </c>
      <c r="V208" s="158" t="str">
        <f>IF(OR($D208="",GlobalParameters!$C$12=""),"",$AF208)</f>
        <v/>
      </c>
      <c r="W208" s="159"/>
      <c r="X208" s="283"/>
      <c r="Y208" s="283"/>
      <c r="Z208" s="283"/>
      <c r="AA208" s="283"/>
      <c r="AB208" s="283"/>
      <c r="AC208" s="283"/>
      <c r="AD208" s="283"/>
      <c r="AE208" s="283"/>
      <c r="AF208" s="160" t="str">
        <f>IF(OR($D208="",$AG208="",GlobalParameters!$C$12=""),"",IF($AJ208&lt;200,IF($E208="","",$AG208-VLOOKUP($AJ208,Sw_Req!$A$2:$K$19,9)),IF($AJ208&gt;=200,MIN(VLOOKUP($AJ208,Sw_Req!$A$2:$K$19,10),$AG208),"")))</f>
        <v/>
      </c>
      <c r="AG208" s="283"/>
      <c r="AH208" s="283"/>
      <c r="AI208" s="159"/>
      <c r="AJ208" s="134" t="e">
        <f>VLOOKUP($D208,Sw_Req!$M$2:$N$3,2)+IF(VLOOKUP($D208,Sw_Req!$M$2:$N$3,2)=100,VLOOKUP($E208,Sw_Req!$O$2:$P$6,2),10)+VLOOKUP(GlobalParameters!$C$12,Sw_Req!$Q$2:$R$4,2)</f>
        <v>#N/A</v>
      </c>
    </row>
    <row r="209" spans="1:36" x14ac:dyDescent="0.25">
      <c r="A209" s="133"/>
      <c r="B209" s="283"/>
      <c r="C209" s="283"/>
      <c r="D209" s="283"/>
      <c r="E209" s="284"/>
      <c r="F209" s="287"/>
      <c r="G209" s="166" t="str">
        <f t="shared" si="13"/>
        <v/>
      </c>
      <c r="H209" s="156" t="str">
        <f>IF(OR($D209="",$E209=""),"",VLOOKUP($AJ209,Sw_Req!$A$2:$I$19,5))</f>
        <v/>
      </c>
      <c r="I209" s="287"/>
      <c r="J209" s="166" t="str">
        <f t="shared" si="14"/>
        <v/>
      </c>
      <c r="K209" s="156" t="str">
        <f>IF(OR($D209="",$E209=""),"",VLOOKUP($AJ209,Sw_Req!$A$2:$I$19,6))</f>
        <v/>
      </c>
      <c r="L209" s="287"/>
      <c r="M209" s="166" t="str">
        <f t="shared" si="15"/>
        <v/>
      </c>
      <c r="N209" s="156" t="str">
        <f>IF(OR($D209="",$E209=""),"",VLOOKUP($AJ209,Sw_Req!$A$2:$K$19,11))</f>
        <v/>
      </c>
      <c r="O209" s="285"/>
      <c r="P209" s="155" t="str">
        <f t="shared" si="16"/>
        <v/>
      </c>
      <c r="Q209" s="156" t="str">
        <f>IF($D209="","",VLOOKUP($AJ209,Sw_Req!$A$2:$I$19,7))</f>
        <v/>
      </c>
      <c r="R209" s="285"/>
      <c r="S209" s="155" t="str">
        <f t="shared" si="17"/>
        <v/>
      </c>
      <c r="T209" s="156" t="str">
        <f>IF($D209="","",VLOOKUP($AJ209,Sw_Req!$A$2:$I$19,8))</f>
        <v/>
      </c>
      <c r="U209" s="157" t="str">
        <f t="shared" si="18"/>
        <v/>
      </c>
      <c r="V209" s="158" t="str">
        <f>IF(OR($D209="",GlobalParameters!$C$12=""),"",$AF209)</f>
        <v/>
      </c>
      <c r="W209" s="159"/>
      <c r="X209" s="283"/>
      <c r="Y209" s="283"/>
      <c r="Z209" s="283"/>
      <c r="AA209" s="283"/>
      <c r="AB209" s="283"/>
      <c r="AC209" s="283"/>
      <c r="AD209" s="283"/>
      <c r="AE209" s="283"/>
      <c r="AF209" s="160" t="str">
        <f>IF(OR($D209="",$AG209="",GlobalParameters!$C$12=""),"",IF($AJ209&lt;200,IF($E209="","",$AG209-VLOOKUP($AJ209,Sw_Req!$A$2:$K$19,9)),IF($AJ209&gt;=200,MIN(VLOOKUP($AJ209,Sw_Req!$A$2:$K$19,10),$AG209),"")))</f>
        <v/>
      </c>
      <c r="AG209" s="283"/>
      <c r="AH209" s="283"/>
      <c r="AI209" s="159"/>
      <c r="AJ209" s="134" t="e">
        <f>VLOOKUP($D209,Sw_Req!$M$2:$N$3,2)+IF(VLOOKUP($D209,Sw_Req!$M$2:$N$3,2)=100,VLOOKUP($E209,Sw_Req!$O$2:$P$6,2),10)+VLOOKUP(GlobalParameters!$C$12,Sw_Req!$Q$2:$R$4,2)</f>
        <v>#N/A</v>
      </c>
    </row>
    <row r="210" spans="1:36" x14ac:dyDescent="0.25">
      <c r="A210" s="133"/>
      <c r="B210" s="283"/>
      <c r="C210" s="283"/>
      <c r="D210" s="283"/>
      <c r="E210" s="284"/>
      <c r="F210" s="287"/>
      <c r="G210" s="166" t="str">
        <f t="shared" ref="G210:G273" si="19">IF(OR($D210="",$E210="",$X210="",$H210=""),"",IF($AJ210&lt;200,$X210*$H210,""))</f>
        <v/>
      </c>
      <c r="H210" s="156" t="str">
        <f>IF(OR($D210="",$E210=""),"",VLOOKUP($AJ210,Sw_Req!$A$2:$I$19,5))</f>
        <v/>
      </c>
      <c r="I210" s="287"/>
      <c r="J210" s="166" t="str">
        <f t="shared" ref="J210:J273" si="20">IF(OR($D210="",$E210="",$K210=""),"",IF($AJ210&lt;120,"",IF(AND($AJ210&gt;=120,$AJ210&lt;130),IF($Y210="","",$Y210*$K210),IF(AND($AJ210&gt;=130,$AJ210&lt;140),IF($Z210="","",$Z210*$K210),IF(AND($AJ210&gt;=140,$AJ210&lt;150),IF($AA210="","",$AA210*$K210),IF(AND($AJ210&gt;=150,$AJ210&lt;160),IF($AB210="","",$AB210*$K210),""))))))</f>
        <v/>
      </c>
      <c r="K210" s="156" t="str">
        <f>IF(OR($D210="",$E210=""),"",VLOOKUP($AJ210,Sw_Req!$A$2:$I$19,6))</f>
        <v/>
      </c>
      <c r="L210" s="287"/>
      <c r="M210" s="166" t="str">
        <f t="shared" ref="M210:M273" si="21">IF(OR($D210="",$E210="",$AC210="",$N210=""),"",IF($AJ210&lt;200,$AC210*$N210,""))</f>
        <v/>
      </c>
      <c r="N210" s="156" t="str">
        <f>IF(OR($D210="",$E210=""),"",VLOOKUP($AJ210,Sw_Req!$A$2:$K$19,11))</f>
        <v/>
      </c>
      <c r="O210" s="285"/>
      <c r="P210" s="155" t="str">
        <f t="shared" ref="P210:P273" si="22">IF(OR($D210="",$AD210="",$Q210=""),"",IF($AJ210&gt;=200,$AD210*$Q210,""))</f>
        <v/>
      </c>
      <c r="Q210" s="156" t="str">
        <f>IF($D210="","",VLOOKUP($AJ210,Sw_Req!$A$2:$I$19,7))</f>
        <v/>
      </c>
      <c r="R210" s="285"/>
      <c r="S210" s="155" t="str">
        <f t="shared" ref="S210:S273" si="23">IF(OR($D210="",$AE210="",$T210=""),"",IF($AJ210&gt;=200,$AE210*$T210,""))</f>
        <v/>
      </c>
      <c r="T210" s="156" t="str">
        <f>IF($D210="","",VLOOKUP($AJ210,Sw_Req!$A$2:$I$19,8))</f>
        <v/>
      </c>
      <c r="U210" s="157" t="str">
        <f t="shared" si="18"/>
        <v/>
      </c>
      <c r="V210" s="158" t="str">
        <f>IF(OR($D210="",GlobalParameters!$C$12=""),"",$AF210)</f>
        <v/>
      </c>
      <c r="W210" s="159"/>
      <c r="X210" s="283"/>
      <c r="Y210" s="283"/>
      <c r="Z210" s="283"/>
      <c r="AA210" s="283"/>
      <c r="AB210" s="283"/>
      <c r="AC210" s="283"/>
      <c r="AD210" s="283"/>
      <c r="AE210" s="283"/>
      <c r="AF210" s="160" t="str">
        <f>IF(OR($D210="",$AG210="",GlobalParameters!$C$12=""),"",IF($AJ210&lt;200,IF($E210="","",$AG210-VLOOKUP($AJ210,Sw_Req!$A$2:$K$19,9)),IF($AJ210&gt;=200,MIN(VLOOKUP($AJ210,Sw_Req!$A$2:$K$19,10),$AG210),"")))</f>
        <v/>
      </c>
      <c r="AG210" s="283"/>
      <c r="AH210" s="283"/>
      <c r="AI210" s="159"/>
      <c r="AJ210" s="134" t="e">
        <f>VLOOKUP($D210,Sw_Req!$M$2:$N$3,2)+IF(VLOOKUP($D210,Sw_Req!$M$2:$N$3,2)=100,VLOOKUP($E210,Sw_Req!$O$2:$P$6,2),10)+VLOOKUP(GlobalParameters!$C$12,Sw_Req!$Q$2:$R$4,2)</f>
        <v>#N/A</v>
      </c>
    </row>
    <row r="211" spans="1:36" x14ac:dyDescent="0.25">
      <c r="A211" s="133"/>
      <c r="B211" s="283"/>
      <c r="C211" s="283"/>
      <c r="D211" s="283"/>
      <c r="E211" s="284"/>
      <c r="F211" s="287"/>
      <c r="G211" s="166" t="str">
        <f t="shared" si="19"/>
        <v/>
      </c>
      <c r="H211" s="156" t="str">
        <f>IF(OR($D211="",$E211=""),"",VLOOKUP($AJ211,Sw_Req!$A$2:$I$19,5))</f>
        <v/>
      </c>
      <c r="I211" s="287"/>
      <c r="J211" s="166" t="str">
        <f t="shared" si="20"/>
        <v/>
      </c>
      <c r="K211" s="156" t="str">
        <f>IF(OR($D211="",$E211=""),"",VLOOKUP($AJ211,Sw_Req!$A$2:$I$19,6))</f>
        <v/>
      </c>
      <c r="L211" s="287"/>
      <c r="M211" s="166" t="str">
        <f t="shared" si="21"/>
        <v/>
      </c>
      <c r="N211" s="156" t="str">
        <f>IF(OR($D211="",$E211=""),"",VLOOKUP($AJ211,Sw_Req!$A$2:$K$19,11))</f>
        <v/>
      </c>
      <c r="O211" s="285"/>
      <c r="P211" s="155" t="str">
        <f t="shared" si="22"/>
        <v/>
      </c>
      <c r="Q211" s="156" t="str">
        <f>IF($D211="","",VLOOKUP($AJ211,Sw_Req!$A$2:$I$19,7))</f>
        <v/>
      </c>
      <c r="R211" s="285"/>
      <c r="S211" s="155" t="str">
        <f t="shared" si="23"/>
        <v/>
      </c>
      <c r="T211" s="156" t="str">
        <f>IF($D211="","",VLOOKUP($AJ211,Sw_Req!$A$2:$I$19,8))</f>
        <v/>
      </c>
      <c r="U211" s="157" t="str">
        <f t="shared" si="18"/>
        <v/>
      </c>
      <c r="V211" s="158" t="str">
        <f>IF(OR($D211="",GlobalParameters!$C$12=""),"",$AF211)</f>
        <v/>
      </c>
      <c r="W211" s="159"/>
      <c r="X211" s="283"/>
      <c r="Y211" s="283"/>
      <c r="Z211" s="283"/>
      <c r="AA211" s="283"/>
      <c r="AB211" s="283"/>
      <c r="AC211" s="283"/>
      <c r="AD211" s="283"/>
      <c r="AE211" s="283"/>
      <c r="AF211" s="160" t="str">
        <f>IF(OR($D211="",$AG211="",GlobalParameters!$C$12=""),"",IF($AJ211&lt;200,IF($E211="","",$AG211-VLOOKUP($AJ211,Sw_Req!$A$2:$K$19,9)),IF($AJ211&gt;=200,MIN(VLOOKUP($AJ211,Sw_Req!$A$2:$K$19,10),$AG211),"")))</f>
        <v/>
      </c>
      <c r="AG211" s="283"/>
      <c r="AH211" s="283"/>
      <c r="AI211" s="159"/>
      <c r="AJ211" s="134" t="e">
        <f>VLOOKUP($D211,Sw_Req!$M$2:$N$3,2)+IF(VLOOKUP($D211,Sw_Req!$M$2:$N$3,2)=100,VLOOKUP($E211,Sw_Req!$O$2:$P$6,2),10)+VLOOKUP(GlobalParameters!$C$12,Sw_Req!$Q$2:$R$4,2)</f>
        <v>#N/A</v>
      </c>
    </row>
    <row r="212" spans="1:36" x14ac:dyDescent="0.25">
      <c r="A212" s="133"/>
      <c r="B212" s="283"/>
      <c r="C212" s="283"/>
      <c r="D212" s="283"/>
      <c r="E212" s="284"/>
      <c r="F212" s="287"/>
      <c r="G212" s="166" t="str">
        <f t="shared" si="19"/>
        <v/>
      </c>
      <c r="H212" s="156" t="str">
        <f>IF(OR($D212="",$E212=""),"",VLOOKUP($AJ212,Sw_Req!$A$2:$I$19,5))</f>
        <v/>
      </c>
      <c r="I212" s="287"/>
      <c r="J212" s="166" t="str">
        <f t="shared" si="20"/>
        <v/>
      </c>
      <c r="K212" s="156" t="str">
        <f>IF(OR($D212="",$E212=""),"",VLOOKUP($AJ212,Sw_Req!$A$2:$I$19,6))</f>
        <v/>
      </c>
      <c r="L212" s="287"/>
      <c r="M212" s="166" t="str">
        <f t="shared" si="21"/>
        <v/>
      </c>
      <c r="N212" s="156" t="str">
        <f>IF(OR($D212="",$E212=""),"",VLOOKUP($AJ212,Sw_Req!$A$2:$K$19,11))</f>
        <v/>
      </c>
      <c r="O212" s="285"/>
      <c r="P212" s="155" t="str">
        <f t="shared" si="22"/>
        <v/>
      </c>
      <c r="Q212" s="156" t="str">
        <f>IF($D212="","",VLOOKUP($AJ212,Sw_Req!$A$2:$I$19,7))</f>
        <v/>
      </c>
      <c r="R212" s="285"/>
      <c r="S212" s="155" t="str">
        <f t="shared" si="23"/>
        <v/>
      </c>
      <c r="T212" s="156" t="str">
        <f>IF($D212="","",VLOOKUP($AJ212,Sw_Req!$A$2:$I$19,8))</f>
        <v/>
      </c>
      <c r="U212" s="157" t="str">
        <f t="shared" si="18"/>
        <v/>
      </c>
      <c r="V212" s="158" t="str">
        <f>IF(OR($D212="",GlobalParameters!$C$12=""),"",$AF212)</f>
        <v/>
      </c>
      <c r="W212" s="159"/>
      <c r="X212" s="283"/>
      <c r="Y212" s="283"/>
      <c r="Z212" s="283"/>
      <c r="AA212" s="283"/>
      <c r="AB212" s="283"/>
      <c r="AC212" s="283"/>
      <c r="AD212" s="283"/>
      <c r="AE212" s="283"/>
      <c r="AF212" s="160" t="str">
        <f>IF(OR($D212="",$AG212="",GlobalParameters!$C$12=""),"",IF($AJ212&lt;200,IF($E212="","",$AG212-VLOOKUP($AJ212,Sw_Req!$A$2:$K$19,9)),IF($AJ212&gt;=200,MIN(VLOOKUP($AJ212,Sw_Req!$A$2:$K$19,10),$AG212),"")))</f>
        <v/>
      </c>
      <c r="AG212" s="283"/>
      <c r="AH212" s="283"/>
      <c r="AI212" s="159"/>
      <c r="AJ212" s="134" t="e">
        <f>VLOOKUP($D212,Sw_Req!$M$2:$N$3,2)+IF(VLOOKUP($D212,Sw_Req!$M$2:$N$3,2)=100,VLOOKUP($E212,Sw_Req!$O$2:$P$6,2),10)+VLOOKUP(GlobalParameters!$C$12,Sw_Req!$Q$2:$R$4,2)</f>
        <v>#N/A</v>
      </c>
    </row>
    <row r="213" spans="1:36" x14ac:dyDescent="0.25">
      <c r="A213" s="133"/>
      <c r="B213" s="283"/>
      <c r="C213" s="283"/>
      <c r="D213" s="283"/>
      <c r="E213" s="284"/>
      <c r="F213" s="287"/>
      <c r="G213" s="166" t="str">
        <f t="shared" si="19"/>
        <v/>
      </c>
      <c r="H213" s="156" t="str">
        <f>IF(OR($D213="",$E213=""),"",VLOOKUP($AJ213,Sw_Req!$A$2:$I$19,5))</f>
        <v/>
      </c>
      <c r="I213" s="287"/>
      <c r="J213" s="166" t="str">
        <f t="shared" si="20"/>
        <v/>
      </c>
      <c r="K213" s="156" t="str">
        <f>IF(OR($D213="",$E213=""),"",VLOOKUP($AJ213,Sw_Req!$A$2:$I$19,6))</f>
        <v/>
      </c>
      <c r="L213" s="287"/>
      <c r="M213" s="166" t="str">
        <f t="shared" si="21"/>
        <v/>
      </c>
      <c r="N213" s="156" t="str">
        <f>IF(OR($D213="",$E213=""),"",VLOOKUP($AJ213,Sw_Req!$A$2:$K$19,11))</f>
        <v/>
      </c>
      <c r="O213" s="285"/>
      <c r="P213" s="155" t="str">
        <f t="shared" si="22"/>
        <v/>
      </c>
      <c r="Q213" s="156" t="str">
        <f>IF($D213="","",VLOOKUP($AJ213,Sw_Req!$A$2:$I$19,7))</f>
        <v/>
      </c>
      <c r="R213" s="285"/>
      <c r="S213" s="155" t="str">
        <f t="shared" si="23"/>
        <v/>
      </c>
      <c r="T213" s="156" t="str">
        <f>IF($D213="","",VLOOKUP($AJ213,Sw_Req!$A$2:$I$19,8))</f>
        <v/>
      </c>
      <c r="U213" s="157" t="str">
        <f t="shared" si="18"/>
        <v/>
      </c>
      <c r="V213" s="158" t="str">
        <f>IF(OR($D213="",GlobalParameters!$C$12=""),"",$AF213)</f>
        <v/>
      </c>
      <c r="W213" s="159"/>
      <c r="X213" s="283"/>
      <c r="Y213" s="283"/>
      <c r="Z213" s="283"/>
      <c r="AA213" s="283"/>
      <c r="AB213" s="283"/>
      <c r="AC213" s="283"/>
      <c r="AD213" s="283"/>
      <c r="AE213" s="283"/>
      <c r="AF213" s="160" t="str">
        <f>IF(OR($D213="",$AG213="",GlobalParameters!$C$12=""),"",IF($AJ213&lt;200,IF($E213="","",$AG213-VLOOKUP($AJ213,Sw_Req!$A$2:$K$19,9)),IF($AJ213&gt;=200,MIN(VLOOKUP($AJ213,Sw_Req!$A$2:$K$19,10),$AG213),"")))</f>
        <v/>
      </c>
      <c r="AG213" s="283"/>
      <c r="AH213" s="283"/>
      <c r="AI213" s="159"/>
      <c r="AJ213" s="134" t="e">
        <f>VLOOKUP($D213,Sw_Req!$M$2:$N$3,2)+IF(VLOOKUP($D213,Sw_Req!$M$2:$N$3,2)=100,VLOOKUP($E213,Sw_Req!$O$2:$P$6,2),10)+VLOOKUP(GlobalParameters!$C$12,Sw_Req!$Q$2:$R$4,2)</f>
        <v>#N/A</v>
      </c>
    </row>
    <row r="214" spans="1:36" x14ac:dyDescent="0.25">
      <c r="A214" s="133"/>
      <c r="B214" s="283"/>
      <c r="C214" s="283"/>
      <c r="D214" s="283"/>
      <c r="E214" s="284"/>
      <c r="F214" s="287"/>
      <c r="G214" s="166" t="str">
        <f t="shared" si="19"/>
        <v/>
      </c>
      <c r="H214" s="156" t="str">
        <f>IF(OR($D214="",$E214=""),"",VLOOKUP($AJ214,Sw_Req!$A$2:$I$19,5))</f>
        <v/>
      </c>
      <c r="I214" s="287"/>
      <c r="J214" s="166" t="str">
        <f t="shared" si="20"/>
        <v/>
      </c>
      <c r="K214" s="156" t="str">
        <f>IF(OR($D214="",$E214=""),"",VLOOKUP($AJ214,Sw_Req!$A$2:$I$19,6))</f>
        <v/>
      </c>
      <c r="L214" s="287"/>
      <c r="M214" s="166" t="str">
        <f t="shared" si="21"/>
        <v/>
      </c>
      <c r="N214" s="156" t="str">
        <f>IF(OR($D214="",$E214=""),"",VLOOKUP($AJ214,Sw_Req!$A$2:$K$19,11))</f>
        <v/>
      </c>
      <c r="O214" s="285"/>
      <c r="P214" s="155" t="str">
        <f t="shared" si="22"/>
        <v/>
      </c>
      <c r="Q214" s="156" t="str">
        <f>IF($D214="","",VLOOKUP($AJ214,Sw_Req!$A$2:$I$19,7))</f>
        <v/>
      </c>
      <c r="R214" s="285"/>
      <c r="S214" s="155" t="str">
        <f t="shared" si="23"/>
        <v/>
      </c>
      <c r="T214" s="156" t="str">
        <f>IF($D214="","",VLOOKUP($AJ214,Sw_Req!$A$2:$I$19,8))</f>
        <v/>
      </c>
      <c r="U214" s="157" t="str">
        <f t="shared" si="18"/>
        <v/>
      </c>
      <c r="V214" s="158" t="str">
        <f>IF(OR($D214="",GlobalParameters!$C$12=""),"",$AF214)</f>
        <v/>
      </c>
      <c r="W214" s="159"/>
      <c r="X214" s="283"/>
      <c r="Y214" s="283"/>
      <c r="Z214" s="283"/>
      <c r="AA214" s="283"/>
      <c r="AB214" s="283"/>
      <c r="AC214" s="283"/>
      <c r="AD214" s="283"/>
      <c r="AE214" s="283"/>
      <c r="AF214" s="160" t="str">
        <f>IF(OR($D214="",$AG214="",GlobalParameters!$C$12=""),"",IF($AJ214&lt;200,IF($E214="","",$AG214-VLOOKUP($AJ214,Sw_Req!$A$2:$K$19,9)),IF($AJ214&gt;=200,MIN(VLOOKUP($AJ214,Sw_Req!$A$2:$K$19,10),$AG214),"")))</f>
        <v/>
      </c>
      <c r="AG214" s="283"/>
      <c r="AH214" s="283"/>
      <c r="AI214" s="159"/>
      <c r="AJ214" s="134" t="e">
        <f>VLOOKUP($D214,Sw_Req!$M$2:$N$3,2)+IF(VLOOKUP($D214,Sw_Req!$M$2:$N$3,2)=100,VLOOKUP($E214,Sw_Req!$O$2:$P$6,2),10)+VLOOKUP(GlobalParameters!$C$12,Sw_Req!$Q$2:$R$4,2)</f>
        <v>#N/A</v>
      </c>
    </row>
    <row r="215" spans="1:36" x14ac:dyDescent="0.25">
      <c r="A215" s="133"/>
      <c r="B215" s="283"/>
      <c r="C215" s="283"/>
      <c r="D215" s="283"/>
      <c r="E215" s="284"/>
      <c r="F215" s="287"/>
      <c r="G215" s="166" t="str">
        <f t="shared" si="19"/>
        <v/>
      </c>
      <c r="H215" s="156" t="str">
        <f>IF(OR($D215="",$E215=""),"",VLOOKUP($AJ215,Sw_Req!$A$2:$I$19,5))</f>
        <v/>
      </c>
      <c r="I215" s="287"/>
      <c r="J215" s="166" t="str">
        <f t="shared" si="20"/>
        <v/>
      </c>
      <c r="K215" s="156" t="str">
        <f>IF(OR($D215="",$E215=""),"",VLOOKUP($AJ215,Sw_Req!$A$2:$I$19,6))</f>
        <v/>
      </c>
      <c r="L215" s="287"/>
      <c r="M215" s="166" t="str">
        <f t="shared" si="21"/>
        <v/>
      </c>
      <c r="N215" s="156" t="str">
        <f>IF(OR($D215="",$E215=""),"",VLOOKUP($AJ215,Sw_Req!$A$2:$K$19,11))</f>
        <v/>
      </c>
      <c r="O215" s="285"/>
      <c r="P215" s="155" t="str">
        <f t="shared" si="22"/>
        <v/>
      </c>
      <c r="Q215" s="156" t="str">
        <f>IF($D215="","",VLOOKUP($AJ215,Sw_Req!$A$2:$I$19,7))</f>
        <v/>
      </c>
      <c r="R215" s="285"/>
      <c r="S215" s="155" t="str">
        <f t="shared" si="23"/>
        <v/>
      </c>
      <c r="T215" s="156" t="str">
        <f>IF($D215="","",VLOOKUP($AJ215,Sw_Req!$A$2:$I$19,8))</f>
        <v/>
      </c>
      <c r="U215" s="157" t="str">
        <f t="shared" si="18"/>
        <v/>
      </c>
      <c r="V215" s="158" t="str">
        <f>IF(OR($D215="",GlobalParameters!$C$12=""),"",$AF215)</f>
        <v/>
      </c>
      <c r="W215" s="159"/>
      <c r="X215" s="283"/>
      <c r="Y215" s="283"/>
      <c r="Z215" s="283"/>
      <c r="AA215" s="283"/>
      <c r="AB215" s="283"/>
      <c r="AC215" s="283"/>
      <c r="AD215" s="283"/>
      <c r="AE215" s="283"/>
      <c r="AF215" s="160" t="str">
        <f>IF(OR($D215="",$AG215="",GlobalParameters!$C$12=""),"",IF($AJ215&lt;200,IF($E215="","",$AG215-VLOOKUP($AJ215,Sw_Req!$A$2:$K$19,9)),IF($AJ215&gt;=200,MIN(VLOOKUP($AJ215,Sw_Req!$A$2:$K$19,10),$AG215),"")))</f>
        <v/>
      </c>
      <c r="AG215" s="283"/>
      <c r="AH215" s="283"/>
      <c r="AI215" s="159"/>
      <c r="AJ215" s="134" t="e">
        <f>VLOOKUP($D215,Sw_Req!$M$2:$N$3,2)+IF(VLOOKUP($D215,Sw_Req!$M$2:$N$3,2)=100,VLOOKUP($E215,Sw_Req!$O$2:$P$6,2),10)+VLOOKUP(GlobalParameters!$C$12,Sw_Req!$Q$2:$R$4,2)</f>
        <v>#N/A</v>
      </c>
    </row>
    <row r="216" spans="1:36" x14ac:dyDescent="0.25">
      <c r="A216" s="133"/>
      <c r="B216" s="283"/>
      <c r="C216" s="283"/>
      <c r="D216" s="283"/>
      <c r="E216" s="284"/>
      <c r="F216" s="287"/>
      <c r="G216" s="166" t="str">
        <f t="shared" si="19"/>
        <v/>
      </c>
      <c r="H216" s="156" t="str">
        <f>IF(OR($D216="",$E216=""),"",VLOOKUP($AJ216,Sw_Req!$A$2:$I$19,5))</f>
        <v/>
      </c>
      <c r="I216" s="287"/>
      <c r="J216" s="166" t="str">
        <f t="shared" si="20"/>
        <v/>
      </c>
      <c r="K216" s="156" t="str">
        <f>IF(OR($D216="",$E216=""),"",VLOOKUP($AJ216,Sw_Req!$A$2:$I$19,6))</f>
        <v/>
      </c>
      <c r="L216" s="287"/>
      <c r="M216" s="166" t="str">
        <f t="shared" si="21"/>
        <v/>
      </c>
      <c r="N216" s="156" t="str">
        <f>IF(OR($D216="",$E216=""),"",VLOOKUP($AJ216,Sw_Req!$A$2:$K$19,11))</f>
        <v/>
      </c>
      <c r="O216" s="285"/>
      <c r="P216" s="155" t="str">
        <f t="shared" si="22"/>
        <v/>
      </c>
      <c r="Q216" s="156" t="str">
        <f>IF($D216="","",VLOOKUP($AJ216,Sw_Req!$A$2:$I$19,7))</f>
        <v/>
      </c>
      <c r="R216" s="285"/>
      <c r="S216" s="155" t="str">
        <f t="shared" si="23"/>
        <v/>
      </c>
      <c r="T216" s="156" t="str">
        <f>IF($D216="","",VLOOKUP($AJ216,Sw_Req!$A$2:$I$19,8))</f>
        <v/>
      </c>
      <c r="U216" s="157" t="str">
        <f t="shared" si="18"/>
        <v/>
      </c>
      <c r="V216" s="158" t="str">
        <f>IF(OR($D216="",GlobalParameters!$C$12=""),"",$AF216)</f>
        <v/>
      </c>
      <c r="W216" s="159"/>
      <c r="X216" s="283"/>
      <c r="Y216" s="283"/>
      <c r="Z216" s="283"/>
      <c r="AA216" s="283"/>
      <c r="AB216" s="283"/>
      <c r="AC216" s="283"/>
      <c r="AD216" s="283"/>
      <c r="AE216" s="283"/>
      <c r="AF216" s="160" t="str">
        <f>IF(OR($D216="",$AG216="",GlobalParameters!$C$12=""),"",IF($AJ216&lt;200,IF($E216="","",$AG216-VLOOKUP($AJ216,Sw_Req!$A$2:$K$19,9)),IF($AJ216&gt;=200,MIN(VLOOKUP($AJ216,Sw_Req!$A$2:$K$19,10),$AG216),"")))</f>
        <v/>
      </c>
      <c r="AG216" s="283"/>
      <c r="AH216" s="283"/>
      <c r="AI216" s="159"/>
      <c r="AJ216" s="134" t="e">
        <f>VLOOKUP($D216,Sw_Req!$M$2:$N$3,2)+IF(VLOOKUP($D216,Sw_Req!$M$2:$N$3,2)=100,VLOOKUP($E216,Sw_Req!$O$2:$P$6,2),10)+VLOOKUP(GlobalParameters!$C$12,Sw_Req!$Q$2:$R$4,2)</f>
        <v>#N/A</v>
      </c>
    </row>
    <row r="217" spans="1:36" x14ac:dyDescent="0.25">
      <c r="A217" s="133"/>
      <c r="B217" s="283"/>
      <c r="C217" s="283"/>
      <c r="D217" s="283"/>
      <c r="E217" s="284"/>
      <c r="F217" s="287"/>
      <c r="G217" s="166" t="str">
        <f t="shared" si="19"/>
        <v/>
      </c>
      <c r="H217" s="156" t="str">
        <f>IF(OR($D217="",$E217=""),"",VLOOKUP($AJ217,Sw_Req!$A$2:$I$19,5))</f>
        <v/>
      </c>
      <c r="I217" s="287"/>
      <c r="J217" s="166" t="str">
        <f t="shared" si="20"/>
        <v/>
      </c>
      <c r="K217" s="156" t="str">
        <f>IF(OR($D217="",$E217=""),"",VLOOKUP($AJ217,Sw_Req!$A$2:$I$19,6))</f>
        <v/>
      </c>
      <c r="L217" s="287"/>
      <c r="M217" s="166" t="str">
        <f t="shared" si="21"/>
        <v/>
      </c>
      <c r="N217" s="156" t="str">
        <f>IF(OR($D217="",$E217=""),"",VLOOKUP($AJ217,Sw_Req!$A$2:$K$19,11))</f>
        <v/>
      </c>
      <c r="O217" s="285"/>
      <c r="P217" s="155" t="str">
        <f t="shared" si="22"/>
        <v/>
      </c>
      <c r="Q217" s="156" t="str">
        <f>IF($D217="","",VLOOKUP($AJ217,Sw_Req!$A$2:$I$19,7))</f>
        <v/>
      </c>
      <c r="R217" s="285"/>
      <c r="S217" s="155" t="str">
        <f t="shared" si="23"/>
        <v/>
      </c>
      <c r="T217" s="156" t="str">
        <f>IF($D217="","",VLOOKUP($AJ217,Sw_Req!$A$2:$I$19,8))</f>
        <v/>
      </c>
      <c r="U217" s="157" t="str">
        <f t="shared" si="18"/>
        <v/>
      </c>
      <c r="V217" s="158" t="str">
        <f>IF(OR($D217="",GlobalParameters!$C$12=""),"",$AF217)</f>
        <v/>
      </c>
      <c r="W217" s="159"/>
      <c r="X217" s="283"/>
      <c r="Y217" s="283"/>
      <c r="Z217" s="283"/>
      <c r="AA217" s="283"/>
      <c r="AB217" s="283"/>
      <c r="AC217" s="283"/>
      <c r="AD217" s="283"/>
      <c r="AE217" s="283"/>
      <c r="AF217" s="160" t="str">
        <f>IF(OR($D217="",$AG217="",GlobalParameters!$C$12=""),"",IF($AJ217&lt;200,IF($E217="","",$AG217-VLOOKUP($AJ217,Sw_Req!$A$2:$K$19,9)),IF($AJ217&gt;=200,MIN(VLOOKUP($AJ217,Sw_Req!$A$2:$K$19,10),$AG217),"")))</f>
        <v/>
      </c>
      <c r="AG217" s="283"/>
      <c r="AH217" s="283"/>
      <c r="AI217" s="159"/>
      <c r="AJ217" s="134" t="e">
        <f>VLOOKUP($D217,Sw_Req!$M$2:$N$3,2)+IF(VLOOKUP($D217,Sw_Req!$M$2:$N$3,2)=100,VLOOKUP($E217,Sw_Req!$O$2:$P$6,2),10)+VLOOKUP(GlobalParameters!$C$12,Sw_Req!$Q$2:$R$4,2)</f>
        <v>#N/A</v>
      </c>
    </row>
    <row r="218" spans="1:36" x14ac:dyDescent="0.25">
      <c r="A218" s="133"/>
      <c r="B218" s="283"/>
      <c r="C218" s="283"/>
      <c r="D218" s="283"/>
      <c r="E218" s="284"/>
      <c r="F218" s="287"/>
      <c r="G218" s="166" t="str">
        <f t="shared" si="19"/>
        <v/>
      </c>
      <c r="H218" s="156" t="str">
        <f>IF(OR($D218="",$E218=""),"",VLOOKUP($AJ218,Sw_Req!$A$2:$I$19,5))</f>
        <v/>
      </c>
      <c r="I218" s="287"/>
      <c r="J218" s="166" t="str">
        <f t="shared" si="20"/>
        <v/>
      </c>
      <c r="K218" s="156" t="str">
        <f>IF(OR($D218="",$E218=""),"",VLOOKUP($AJ218,Sw_Req!$A$2:$I$19,6))</f>
        <v/>
      </c>
      <c r="L218" s="287"/>
      <c r="M218" s="166" t="str">
        <f t="shared" si="21"/>
        <v/>
      </c>
      <c r="N218" s="156" t="str">
        <f>IF(OR($D218="",$E218=""),"",VLOOKUP($AJ218,Sw_Req!$A$2:$K$19,11))</f>
        <v/>
      </c>
      <c r="O218" s="285"/>
      <c r="P218" s="155" t="str">
        <f t="shared" si="22"/>
        <v/>
      </c>
      <c r="Q218" s="156" t="str">
        <f>IF($D218="","",VLOOKUP($AJ218,Sw_Req!$A$2:$I$19,7))</f>
        <v/>
      </c>
      <c r="R218" s="285"/>
      <c r="S218" s="155" t="str">
        <f t="shared" si="23"/>
        <v/>
      </c>
      <c r="T218" s="156" t="str">
        <f>IF($D218="","",VLOOKUP($AJ218,Sw_Req!$A$2:$I$19,8))</f>
        <v/>
      </c>
      <c r="U218" s="157" t="str">
        <f t="shared" si="18"/>
        <v/>
      </c>
      <c r="V218" s="158" t="str">
        <f>IF(OR($D218="",GlobalParameters!$C$12=""),"",$AF218)</f>
        <v/>
      </c>
      <c r="W218" s="159"/>
      <c r="X218" s="283"/>
      <c r="Y218" s="283"/>
      <c r="Z218" s="283"/>
      <c r="AA218" s="283"/>
      <c r="AB218" s="283"/>
      <c r="AC218" s="283"/>
      <c r="AD218" s="283"/>
      <c r="AE218" s="283"/>
      <c r="AF218" s="160" t="str">
        <f>IF(OR($D218="",$AG218="",GlobalParameters!$C$12=""),"",IF($AJ218&lt;200,IF($E218="","",$AG218-VLOOKUP($AJ218,Sw_Req!$A$2:$K$19,9)),IF($AJ218&gt;=200,MIN(VLOOKUP($AJ218,Sw_Req!$A$2:$K$19,10),$AG218),"")))</f>
        <v/>
      </c>
      <c r="AG218" s="283"/>
      <c r="AH218" s="283"/>
      <c r="AI218" s="159"/>
      <c r="AJ218" s="134" t="e">
        <f>VLOOKUP($D218,Sw_Req!$M$2:$N$3,2)+IF(VLOOKUP($D218,Sw_Req!$M$2:$N$3,2)=100,VLOOKUP($E218,Sw_Req!$O$2:$P$6,2),10)+VLOOKUP(GlobalParameters!$C$12,Sw_Req!$Q$2:$R$4,2)</f>
        <v>#N/A</v>
      </c>
    </row>
    <row r="219" spans="1:36" x14ac:dyDescent="0.25">
      <c r="A219" s="133"/>
      <c r="B219" s="283"/>
      <c r="C219" s="283"/>
      <c r="D219" s="283"/>
      <c r="E219" s="284"/>
      <c r="F219" s="287"/>
      <c r="G219" s="166" t="str">
        <f t="shared" si="19"/>
        <v/>
      </c>
      <c r="H219" s="156" t="str">
        <f>IF(OR($D219="",$E219=""),"",VLOOKUP($AJ219,Sw_Req!$A$2:$I$19,5))</f>
        <v/>
      </c>
      <c r="I219" s="287"/>
      <c r="J219" s="166" t="str">
        <f t="shared" si="20"/>
        <v/>
      </c>
      <c r="K219" s="156" t="str">
        <f>IF(OR($D219="",$E219=""),"",VLOOKUP($AJ219,Sw_Req!$A$2:$I$19,6))</f>
        <v/>
      </c>
      <c r="L219" s="287"/>
      <c r="M219" s="166" t="str">
        <f t="shared" si="21"/>
        <v/>
      </c>
      <c r="N219" s="156" t="str">
        <f>IF(OR($D219="",$E219=""),"",VLOOKUP($AJ219,Sw_Req!$A$2:$K$19,11))</f>
        <v/>
      </c>
      <c r="O219" s="285"/>
      <c r="P219" s="155" t="str">
        <f t="shared" si="22"/>
        <v/>
      </c>
      <c r="Q219" s="156" t="str">
        <f>IF($D219="","",VLOOKUP($AJ219,Sw_Req!$A$2:$I$19,7))</f>
        <v/>
      </c>
      <c r="R219" s="285"/>
      <c r="S219" s="155" t="str">
        <f t="shared" si="23"/>
        <v/>
      </c>
      <c r="T219" s="156" t="str">
        <f>IF($D219="","",VLOOKUP($AJ219,Sw_Req!$A$2:$I$19,8))</f>
        <v/>
      </c>
      <c r="U219" s="157" t="str">
        <f t="shared" si="18"/>
        <v/>
      </c>
      <c r="V219" s="158" t="str">
        <f>IF(OR($D219="",GlobalParameters!$C$12=""),"",$AF219)</f>
        <v/>
      </c>
      <c r="W219" s="159"/>
      <c r="X219" s="283"/>
      <c r="Y219" s="283"/>
      <c r="Z219" s="283"/>
      <c r="AA219" s="283"/>
      <c r="AB219" s="283"/>
      <c r="AC219" s="283"/>
      <c r="AD219" s="283"/>
      <c r="AE219" s="283"/>
      <c r="AF219" s="160" t="str">
        <f>IF(OR($D219="",$AG219="",GlobalParameters!$C$12=""),"",IF($AJ219&lt;200,IF($E219="","",$AG219-VLOOKUP($AJ219,Sw_Req!$A$2:$K$19,9)),IF($AJ219&gt;=200,MIN(VLOOKUP($AJ219,Sw_Req!$A$2:$K$19,10),$AG219),"")))</f>
        <v/>
      </c>
      <c r="AG219" s="283"/>
      <c r="AH219" s="283"/>
      <c r="AI219" s="159"/>
      <c r="AJ219" s="134" t="e">
        <f>VLOOKUP($D219,Sw_Req!$M$2:$N$3,2)+IF(VLOOKUP($D219,Sw_Req!$M$2:$N$3,2)=100,VLOOKUP($E219,Sw_Req!$O$2:$P$6,2),10)+VLOOKUP(GlobalParameters!$C$12,Sw_Req!$Q$2:$R$4,2)</f>
        <v>#N/A</v>
      </c>
    </row>
    <row r="220" spans="1:36" x14ac:dyDescent="0.25">
      <c r="A220" s="133"/>
      <c r="B220" s="283"/>
      <c r="C220" s="283"/>
      <c r="D220" s="283"/>
      <c r="E220" s="284"/>
      <c r="F220" s="287"/>
      <c r="G220" s="166" t="str">
        <f t="shared" si="19"/>
        <v/>
      </c>
      <c r="H220" s="156" t="str">
        <f>IF(OR($D220="",$E220=""),"",VLOOKUP($AJ220,Sw_Req!$A$2:$I$19,5))</f>
        <v/>
      </c>
      <c r="I220" s="287"/>
      <c r="J220" s="166" t="str">
        <f t="shared" si="20"/>
        <v/>
      </c>
      <c r="K220" s="156" t="str">
        <f>IF(OR($D220="",$E220=""),"",VLOOKUP($AJ220,Sw_Req!$A$2:$I$19,6))</f>
        <v/>
      </c>
      <c r="L220" s="287"/>
      <c r="M220" s="166" t="str">
        <f t="shared" si="21"/>
        <v/>
      </c>
      <c r="N220" s="156" t="str">
        <f>IF(OR($D220="",$E220=""),"",VLOOKUP($AJ220,Sw_Req!$A$2:$K$19,11))</f>
        <v/>
      </c>
      <c r="O220" s="285"/>
      <c r="P220" s="155" t="str">
        <f t="shared" si="22"/>
        <v/>
      </c>
      <c r="Q220" s="156" t="str">
        <f>IF($D220="","",VLOOKUP($AJ220,Sw_Req!$A$2:$I$19,7))</f>
        <v/>
      </c>
      <c r="R220" s="285"/>
      <c r="S220" s="155" t="str">
        <f t="shared" si="23"/>
        <v/>
      </c>
      <c r="T220" s="156" t="str">
        <f>IF($D220="","",VLOOKUP($AJ220,Sw_Req!$A$2:$I$19,8))</f>
        <v/>
      </c>
      <c r="U220" s="157" t="str">
        <f t="shared" si="18"/>
        <v/>
      </c>
      <c r="V220" s="158" t="str">
        <f>IF(OR($D220="",GlobalParameters!$C$12=""),"",$AF220)</f>
        <v/>
      </c>
      <c r="W220" s="159"/>
      <c r="X220" s="283"/>
      <c r="Y220" s="283"/>
      <c r="Z220" s="283"/>
      <c r="AA220" s="283"/>
      <c r="AB220" s="283"/>
      <c r="AC220" s="283"/>
      <c r="AD220" s="283"/>
      <c r="AE220" s="283"/>
      <c r="AF220" s="160" t="str">
        <f>IF(OR($D220="",$AG220="",GlobalParameters!$C$12=""),"",IF($AJ220&lt;200,IF($E220="","",$AG220-VLOOKUP($AJ220,Sw_Req!$A$2:$K$19,9)),IF($AJ220&gt;=200,MIN(VLOOKUP($AJ220,Sw_Req!$A$2:$K$19,10),$AG220),"")))</f>
        <v/>
      </c>
      <c r="AG220" s="283"/>
      <c r="AH220" s="283"/>
      <c r="AI220" s="159"/>
      <c r="AJ220" s="134" t="e">
        <f>VLOOKUP($D220,Sw_Req!$M$2:$N$3,2)+IF(VLOOKUP($D220,Sw_Req!$M$2:$N$3,2)=100,VLOOKUP($E220,Sw_Req!$O$2:$P$6,2),10)+VLOOKUP(GlobalParameters!$C$12,Sw_Req!$Q$2:$R$4,2)</f>
        <v>#N/A</v>
      </c>
    </row>
    <row r="221" spans="1:36" x14ac:dyDescent="0.25">
      <c r="A221" s="133"/>
      <c r="B221" s="283"/>
      <c r="C221" s="283"/>
      <c r="D221" s="283"/>
      <c r="E221" s="284"/>
      <c r="F221" s="287"/>
      <c r="G221" s="166" t="str">
        <f t="shared" si="19"/>
        <v/>
      </c>
      <c r="H221" s="156" t="str">
        <f>IF(OR($D221="",$E221=""),"",VLOOKUP($AJ221,Sw_Req!$A$2:$I$19,5))</f>
        <v/>
      </c>
      <c r="I221" s="287"/>
      <c r="J221" s="166" t="str">
        <f t="shared" si="20"/>
        <v/>
      </c>
      <c r="K221" s="156" t="str">
        <f>IF(OR($D221="",$E221=""),"",VLOOKUP($AJ221,Sw_Req!$A$2:$I$19,6))</f>
        <v/>
      </c>
      <c r="L221" s="287"/>
      <c r="M221" s="166" t="str">
        <f t="shared" si="21"/>
        <v/>
      </c>
      <c r="N221" s="156" t="str">
        <f>IF(OR($D221="",$E221=""),"",VLOOKUP($AJ221,Sw_Req!$A$2:$K$19,11))</f>
        <v/>
      </c>
      <c r="O221" s="285"/>
      <c r="P221" s="155" t="str">
        <f t="shared" si="22"/>
        <v/>
      </c>
      <c r="Q221" s="156" t="str">
        <f>IF($D221="","",VLOOKUP($AJ221,Sw_Req!$A$2:$I$19,7))</f>
        <v/>
      </c>
      <c r="R221" s="285"/>
      <c r="S221" s="155" t="str">
        <f t="shared" si="23"/>
        <v/>
      </c>
      <c r="T221" s="156" t="str">
        <f>IF($D221="","",VLOOKUP($AJ221,Sw_Req!$A$2:$I$19,8))</f>
        <v/>
      </c>
      <c r="U221" s="157" t="str">
        <f t="shared" si="18"/>
        <v/>
      </c>
      <c r="V221" s="158" t="str">
        <f>IF(OR($D221="",GlobalParameters!$C$12=""),"",$AF221)</f>
        <v/>
      </c>
      <c r="W221" s="159"/>
      <c r="X221" s="283"/>
      <c r="Y221" s="283"/>
      <c r="Z221" s="283"/>
      <c r="AA221" s="283"/>
      <c r="AB221" s="283"/>
      <c r="AC221" s="283"/>
      <c r="AD221" s="283"/>
      <c r="AE221" s="283"/>
      <c r="AF221" s="160" t="str">
        <f>IF(OR($D221="",$AG221="",GlobalParameters!$C$12=""),"",IF($AJ221&lt;200,IF($E221="","",$AG221-VLOOKUP($AJ221,Sw_Req!$A$2:$K$19,9)),IF($AJ221&gt;=200,MIN(VLOOKUP($AJ221,Sw_Req!$A$2:$K$19,10),$AG221),"")))</f>
        <v/>
      </c>
      <c r="AG221" s="283"/>
      <c r="AH221" s="283"/>
      <c r="AI221" s="159"/>
      <c r="AJ221" s="134" t="e">
        <f>VLOOKUP($D221,Sw_Req!$M$2:$N$3,2)+IF(VLOOKUP($D221,Sw_Req!$M$2:$N$3,2)=100,VLOOKUP($E221,Sw_Req!$O$2:$P$6,2),10)+VLOOKUP(GlobalParameters!$C$12,Sw_Req!$Q$2:$R$4,2)</f>
        <v>#N/A</v>
      </c>
    </row>
    <row r="222" spans="1:36" x14ac:dyDescent="0.25">
      <c r="A222" s="133"/>
      <c r="B222" s="283"/>
      <c r="C222" s="283"/>
      <c r="D222" s="283"/>
      <c r="E222" s="284"/>
      <c r="F222" s="287"/>
      <c r="G222" s="166" t="str">
        <f t="shared" si="19"/>
        <v/>
      </c>
      <c r="H222" s="156" t="str">
        <f>IF(OR($D222="",$E222=""),"",VLOOKUP($AJ222,Sw_Req!$A$2:$I$19,5))</f>
        <v/>
      </c>
      <c r="I222" s="287"/>
      <c r="J222" s="166" t="str">
        <f t="shared" si="20"/>
        <v/>
      </c>
      <c r="K222" s="156" t="str">
        <f>IF(OR($D222="",$E222=""),"",VLOOKUP($AJ222,Sw_Req!$A$2:$I$19,6))</f>
        <v/>
      </c>
      <c r="L222" s="287"/>
      <c r="M222" s="166" t="str">
        <f t="shared" si="21"/>
        <v/>
      </c>
      <c r="N222" s="156" t="str">
        <f>IF(OR($D222="",$E222=""),"",VLOOKUP($AJ222,Sw_Req!$A$2:$K$19,11))</f>
        <v/>
      </c>
      <c r="O222" s="285"/>
      <c r="P222" s="155" t="str">
        <f t="shared" si="22"/>
        <v/>
      </c>
      <c r="Q222" s="156" t="str">
        <f>IF($D222="","",VLOOKUP($AJ222,Sw_Req!$A$2:$I$19,7))</f>
        <v/>
      </c>
      <c r="R222" s="285"/>
      <c r="S222" s="155" t="str">
        <f t="shared" si="23"/>
        <v/>
      </c>
      <c r="T222" s="156" t="str">
        <f>IF($D222="","",VLOOKUP($AJ222,Sw_Req!$A$2:$I$19,8))</f>
        <v/>
      </c>
      <c r="U222" s="157" t="str">
        <f t="shared" ref="U222:U285" si="24">IF($D222="","",$K$6+AH222)</f>
        <v/>
      </c>
      <c r="V222" s="158" t="str">
        <f>IF(OR($D222="",GlobalParameters!$C$12=""),"",$AF222)</f>
        <v/>
      </c>
      <c r="W222" s="159"/>
      <c r="X222" s="283"/>
      <c r="Y222" s="283"/>
      <c r="Z222" s="283"/>
      <c r="AA222" s="283"/>
      <c r="AB222" s="283"/>
      <c r="AC222" s="283"/>
      <c r="AD222" s="283"/>
      <c r="AE222" s="283"/>
      <c r="AF222" s="160" t="str">
        <f>IF(OR($D222="",$AG222="",GlobalParameters!$C$12=""),"",IF($AJ222&lt;200,IF($E222="","",$AG222-VLOOKUP($AJ222,Sw_Req!$A$2:$K$19,9)),IF($AJ222&gt;=200,MIN(VLOOKUP($AJ222,Sw_Req!$A$2:$K$19,10),$AG222),"")))</f>
        <v/>
      </c>
      <c r="AG222" s="283"/>
      <c r="AH222" s="283"/>
      <c r="AI222" s="159"/>
      <c r="AJ222" s="134" t="e">
        <f>VLOOKUP($D222,Sw_Req!$M$2:$N$3,2)+IF(VLOOKUP($D222,Sw_Req!$M$2:$N$3,2)=100,VLOOKUP($E222,Sw_Req!$O$2:$P$6,2),10)+VLOOKUP(GlobalParameters!$C$12,Sw_Req!$Q$2:$R$4,2)</f>
        <v>#N/A</v>
      </c>
    </row>
    <row r="223" spans="1:36" x14ac:dyDescent="0.25">
      <c r="A223" s="133"/>
      <c r="B223" s="283"/>
      <c r="C223" s="283"/>
      <c r="D223" s="283"/>
      <c r="E223" s="284"/>
      <c r="F223" s="287"/>
      <c r="G223" s="166" t="str">
        <f t="shared" si="19"/>
        <v/>
      </c>
      <c r="H223" s="156" t="str">
        <f>IF(OR($D223="",$E223=""),"",VLOOKUP($AJ223,Sw_Req!$A$2:$I$19,5))</f>
        <v/>
      </c>
      <c r="I223" s="287"/>
      <c r="J223" s="166" t="str">
        <f t="shared" si="20"/>
        <v/>
      </c>
      <c r="K223" s="156" t="str">
        <f>IF(OR($D223="",$E223=""),"",VLOOKUP($AJ223,Sw_Req!$A$2:$I$19,6))</f>
        <v/>
      </c>
      <c r="L223" s="287"/>
      <c r="M223" s="166" t="str">
        <f t="shared" si="21"/>
        <v/>
      </c>
      <c r="N223" s="156" t="str">
        <f>IF(OR($D223="",$E223=""),"",VLOOKUP($AJ223,Sw_Req!$A$2:$K$19,11))</f>
        <v/>
      </c>
      <c r="O223" s="285"/>
      <c r="P223" s="155" t="str">
        <f t="shared" si="22"/>
        <v/>
      </c>
      <c r="Q223" s="156" t="str">
        <f>IF($D223="","",VLOOKUP($AJ223,Sw_Req!$A$2:$I$19,7))</f>
        <v/>
      </c>
      <c r="R223" s="285"/>
      <c r="S223" s="155" t="str">
        <f t="shared" si="23"/>
        <v/>
      </c>
      <c r="T223" s="156" t="str">
        <f>IF($D223="","",VLOOKUP($AJ223,Sw_Req!$A$2:$I$19,8))</f>
        <v/>
      </c>
      <c r="U223" s="157" t="str">
        <f t="shared" si="24"/>
        <v/>
      </c>
      <c r="V223" s="158" t="str">
        <f>IF(OR($D223="",GlobalParameters!$C$12=""),"",$AF223)</f>
        <v/>
      </c>
      <c r="W223" s="159"/>
      <c r="X223" s="283"/>
      <c r="Y223" s="283"/>
      <c r="Z223" s="283"/>
      <c r="AA223" s="283"/>
      <c r="AB223" s="283"/>
      <c r="AC223" s="283"/>
      <c r="AD223" s="283"/>
      <c r="AE223" s="283"/>
      <c r="AF223" s="160" t="str">
        <f>IF(OR($D223="",$AG223="",GlobalParameters!$C$12=""),"",IF($AJ223&lt;200,IF($E223="","",$AG223-VLOOKUP($AJ223,Sw_Req!$A$2:$K$19,9)),IF($AJ223&gt;=200,MIN(VLOOKUP($AJ223,Sw_Req!$A$2:$K$19,10),$AG223),"")))</f>
        <v/>
      </c>
      <c r="AG223" s="283"/>
      <c r="AH223" s="283"/>
      <c r="AI223" s="159"/>
      <c r="AJ223" s="134" t="e">
        <f>VLOOKUP($D223,Sw_Req!$M$2:$N$3,2)+IF(VLOOKUP($D223,Sw_Req!$M$2:$N$3,2)=100,VLOOKUP($E223,Sw_Req!$O$2:$P$6,2),10)+VLOOKUP(GlobalParameters!$C$12,Sw_Req!$Q$2:$R$4,2)</f>
        <v>#N/A</v>
      </c>
    </row>
    <row r="224" spans="1:36" x14ac:dyDescent="0.25">
      <c r="A224" s="133"/>
      <c r="B224" s="283"/>
      <c r="C224" s="283"/>
      <c r="D224" s="283"/>
      <c r="E224" s="284"/>
      <c r="F224" s="287"/>
      <c r="G224" s="166" t="str">
        <f t="shared" si="19"/>
        <v/>
      </c>
      <c r="H224" s="156" t="str">
        <f>IF(OR($D224="",$E224=""),"",VLOOKUP($AJ224,Sw_Req!$A$2:$I$19,5))</f>
        <v/>
      </c>
      <c r="I224" s="287"/>
      <c r="J224" s="166" t="str">
        <f t="shared" si="20"/>
        <v/>
      </c>
      <c r="K224" s="156" t="str">
        <f>IF(OR($D224="",$E224=""),"",VLOOKUP($AJ224,Sw_Req!$A$2:$I$19,6))</f>
        <v/>
      </c>
      <c r="L224" s="287"/>
      <c r="M224" s="166" t="str">
        <f t="shared" si="21"/>
        <v/>
      </c>
      <c r="N224" s="156" t="str">
        <f>IF(OR($D224="",$E224=""),"",VLOOKUP($AJ224,Sw_Req!$A$2:$K$19,11))</f>
        <v/>
      </c>
      <c r="O224" s="285"/>
      <c r="P224" s="155" t="str">
        <f t="shared" si="22"/>
        <v/>
      </c>
      <c r="Q224" s="156" t="str">
        <f>IF($D224="","",VLOOKUP($AJ224,Sw_Req!$A$2:$I$19,7))</f>
        <v/>
      </c>
      <c r="R224" s="285"/>
      <c r="S224" s="155" t="str">
        <f t="shared" si="23"/>
        <v/>
      </c>
      <c r="T224" s="156" t="str">
        <f>IF($D224="","",VLOOKUP($AJ224,Sw_Req!$A$2:$I$19,8))</f>
        <v/>
      </c>
      <c r="U224" s="157" t="str">
        <f t="shared" si="24"/>
        <v/>
      </c>
      <c r="V224" s="158" t="str">
        <f>IF(OR($D224="",GlobalParameters!$C$12=""),"",$AF224)</f>
        <v/>
      </c>
      <c r="W224" s="159"/>
      <c r="X224" s="283"/>
      <c r="Y224" s="283"/>
      <c r="Z224" s="283"/>
      <c r="AA224" s="283"/>
      <c r="AB224" s="283"/>
      <c r="AC224" s="283"/>
      <c r="AD224" s="283"/>
      <c r="AE224" s="283"/>
      <c r="AF224" s="160" t="str">
        <f>IF(OR($D224="",$AG224="",GlobalParameters!$C$12=""),"",IF($AJ224&lt;200,IF($E224="","",$AG224-VLOOKUP($AJ224,Sw_Req!$A$2:$K$19,9)),IF($AJ224&gt;=200,MIN(VLOOKUP($AJ224,Sw_Req!$A$2:$K$19,10),$AG224),"")))</f>
        <v/>
      </c>
      <c r="AG224" s="283"/>
      <c r="AH224" s="283"/>
      <c r="AI224" s="159"/>
      <c r="AJ224" s="134" t="e">
        <f>VLOOKUP($D224,Sw_Req!$M$2:$N$3,2)+IF(VLOOKUP($D224,Sw_Req!$M$2:$N$3,2)=100,VLOOKUP($E224,Sw_Req!$O$2:$P$6,2),10)+VLOOKUP(GlobalParameters!$C$12,Sw_Req!$Q$2:$R$4,2)</f>
        <v>#N/A</v>
      </c>
    </row>
    <row r="225" spans="1:40" x14ac:dyDescent="0.25">
      <c r="A225" s="133"/>
      <c r="B225" s="283"/>
      <c r="C225" s="283"/>
      <c r="D225" s="283"/>
      <c r="E225" s="284"/>
      <c r="F225" s="287"/>
      <c r="G225" s="166" t="str">
        <f t="shared" si="19"/>
        <v/>
      </c>
      <c r="H225" s="156" t="str">
        <f>IF(OR($D225="",$E225=""),"",VLOOKUP($AJ225,Sw_Req!$A$2:$I$19,5))</f>
        <v/>
      </c>
      <c r="I225" s="287"/>
      <c r="J225" s="166" t="str">
        <f t="shared" si="20"/>
        <v/>
      </c>
      <c r="K225" s="156" t="str">
        <f>IF(OR($D225="",$E225=""),"",VLOOKUP($AJ225,Sw_Req!$A$2:$I$19,6))</f>
        <v/>
      </c>
      <c r="L225" s="287"/>
      <c r="M225" s="166" t="str">
        <f t="shared" si="21"/>
        <v/>
      </c>
      <c r="N225" s="156" t="str">
        <f>IF(OR($D225="",$E225=""),"",VLOOKUP($AJ225,Sw_Req!$A$2:$K$19,11))</f>
        <v/>
      </c>
      <c r="O225" s="285"/>
      <c r="P225" s="155" t="str">
        <f t="shared" si="22"/>
        <v/>
      </c>
      <c r="Q225" s="156" t="str">
        <f>IF($D225="","",VLOOKUP($AJ225,Sw_Req!$A$2:$I$19,7))</f>
        <v/>
      </c>
      <c r="R225" s="285"/>
      <c r="S225" s="155" t="str">
        <f t="shared" si="23"/>
        <v/>
      </c>
      <c r="T225" s="156" t="str">
        <f>IF($D225="","",VLOOKUP($AJ225,Sw_Req!$A$2:$I$19,8))</f>
        <v/>
      </c>
      <c r="U225" s="157" t="str">
        <f t="shared" si="24"/>
        <v/>
      </c>
      <c r="V225" s="158" t="str">
        <f>IF(OR($D225="",GlobalParameters!$C$12=""),"",$AF225)</f>
        <v/>
      </c>
      <c r="W225" s="159"/>
      <c r="X225" s="283"/>
      <c r="Y225" s="283"/>
      <c r="Z225" s="283"/>
      <c r="AA225" s="283"/>
      <c r="AB225" s="283"/>
      <c r="AC225" s="283"/>
      <c r="AD225" s="283"/>
      <c r="AE225" s="283"/>
      <c r="AF225" s="160" t="str">
        <f>IF(OR($D225="",$AG225="",GlobalParameters!$C$12=""),"",IF($AJ225&lt;200,IF($E225="","",$AG225-VLOOKUP($AJ225,Sw_Req!$A$2:$K$19,9)),IF($AJ225&gt;=200,MIN(VLOOKUP($AJ225,Sw_Req!$A$2:$K$19,10),$AG225),"")))</f>
        <v/>
      </c>
      <c r="AG225" s="283"/>
      <c r="AH225" s="283"/>
      <c r="AI225" s="159"/>
      <c r="AJ225" s="134" t="e">
        <f>VLOOKUP($D225,Sw_Req!$M$2:$N$3,2)+IF(VLOOKUP($D225,Sw_Req!$M$2:$N$3,2)=100,VLOOKUP($E225,Sw_Req!$O$2:$P$6,2),10)+VLOOKUP(GlobalParameters!$C$12,Sw_Req!$Q$2:$R$4,2)</f>
        <v>#N/A</v>
      </c>
    </row>
    <row r="226" spans="1:40" x14ac:dyDescent="0.25">
      <c r="A226" s="133"/>
      <c r="B226" s="283"/>
      <c r="C226" s="283"/>
      <c r="D226" s="283"/>
      <c r="E226" s="284"/>
      <c r="F226" s="287"/>
      <c r="G226" s="166" t="str">
        <f t="shared" si="19"/>
        <v/>
      </c>
      <c r="H226" s="156" t="str">
        <f>IF(OR($D226="",$E226=""),"",VLOOKUP($AJ226,Sw_Req!$A$2:$I$19,5))</f>
        <v/>
      </c>
      <c r="I226" s="287"/>
      <c r="J226" s="166" t="str">
        <f t="shared" si="20"/>
        <v/>
      </c>
      <c r="K226" s="156" t="str">
        <f>IF(OR($D226="",$E226=""),"",VLOOKUP($AJ226,Sw_Req!$A$2:$I$19,6))</f>
        <v/>
      </c>
      <c r="L226" s="287"/>
      <c r="M226" s="166" t="str">
        <f t="shared" si="21"/>
        <v/>
      </c>
      <c r="N226" s="156" t="str">
        <f>IF(OR($D226="",$E226=""),"",VLOOKUP($AJ226,Sw_Req!$A$2:$K$19,11))</f>
        <v/>
      </c>
      <c r="O226" s="285"/>
      <c r="P226" s="155" t="str">
        <f t="shared" si="22"/>
        <v/>
      </c>
      <c r="Q226" s="156" t="str">
        <f>IF($D226="","",VLOOKUP($AJ226,Sw_Req!$A$2:$I$19,7))</f>
        <v/>
      </c>
      <c r="R226" s="285"/>
      <c r="S226" s="155" t="str">
        <f t="shared" si="23"/>
        <v/>
      </c>
      <c r="T226" s="156" t="str">
        <f>IF($D226="","",VLOOKUP($AJ226,Sw_Req!$A$2:$I$19,8))</f>
        <v/>
      </c>
      <c r="U226" s="157" t="str">
        <f t="shared" si="24"/>
        <v/>
      </c>
      <c r="V226" s="158" t="str">
        <f>IF(OR($D226="",GlobalParameters!$C$12=""),"",$AF226)</f>
        <v/>
      </c>
      <c r="W226" s="159"/>
      <c r="X226" s="283"/>
      <c r="Y226" s="283"/>
      <c r="Z226" s="283"/>
      <c r="AA226" s="283"/>
      <c r="AB226" s="283"/>
      <c r="AC226" s="283"/>
      <c r="AD226" s="283"/>
      <c r="AE226" s="283"/>
      <c r="AF226" s="160" t="str">
        <f>IF(OR($D226="",$AG226="",GlobalParameters!$C$12=""),"",IF($AJ226&lt;200,IF($E226="","",$AG226-VLOOKUP($AJ226,Sw_Req!$A$2:$K$19,9)),IF($AJ226&gt;=200,MIN(VLOOKUP($AJ226,Sw_Req!$A$2:$K$19,10),$AG226),"")))</f>
        <v/>
      </c>
      <c r="AG226" s="283"/>
      <c r="AH226" s="283"/>
      <c r="AI226" s="159"/>
      <c r="AJ226" s="134" t="e">
        <f>VLOOKUP($D226,Sw_Req!$M$2:$N$3,2)+IF(VLOOKUP($D226,Sw_Req!$M$2:$N$3,2)=100,VLOOKUP($E226,Sw_Req!$O$2:$P$6,2),10)+VLOOKUP(GlobalParameters!$C$12,Sw_Req!$Q$2:$R$4,2)</f>
        <v>#N/A</v>
      </c>
    </row>
    <row r="227" spans="1:40" x14ac:dyDescent="0.25">
      <c r="A227" s="133"/>
      <c r="B227" s="283"/>
      <c r="C227" s="283"/>
      <c r="D227" s="283"/>
      <c r="E227" s="284"/>
      <c r="F227" s="287"/>
      <c r="G227" s="166" t="str">
        <f t="shared" si="19"/>
        <v/>
      </c>
      <c r="H227" s="156" t="str">
        <f>IF(OR($D227="",$E227=""),"",VLOOKUP($AJ227,Sw_Req!$A$2:$I$19,5))</f>
        <v/>
      </c>
      <c r="I227" s="287"/>
      <c r="J227" s="166" t="str">
        <f t="shared" si="20"/>
        <v/>
      </c>
      <c r="K227" s="156" t="str">
        <f>IF(OR($D227="",$E227=""),"",VLOOKUP($AJ227,Sw_Req!$A$2:$I$19,6))</f>
        <v/>
      </c>
      <c r="L227" s="287"/>
      <c r="M227" s="166" t="str">
        <f t="shared" si="21"/>
        <v/>
      </c>
      <c r="N227" s="156" t="str">
        <f>IF(OR($D227="",$E227=""),"",VLOOKUP($AJ227,Sw_Req!$A$2:$K$19,11))</f>
        <v/>
      </c>
      <c r="O227" s="285"/>
      <c r="P227" s="155" t="str">
        <f t="shared" si="22"/>
        <v/>
      </c>
      <c r="Q227" s="156" t="str">
        <f>IF($D227="","",VLOOKUP($AJ227,Sw_Req!$A$2:$I$19,7))</f>
        <v/>
      </c>
      <c r="R227" s="285"/>
      <c r="S227" s="155" t="str">
        <f t="shared" si="23"/>
        <v/>
      </c>
      <c r="T227" s="156" t="str">
        <f>IF($D227="","",VLOOKUP($AJ227,Sw_Req!$A$2:$I$19,8))</f>
        <v/>
      </c>
      <c r="U227" s="157" t="str">
        <f t="shared" si="24"/>
        <v/>
      </c>
      <c r="V227" s="158" t="str">
        <f>IF(OR($D227="",GlobalParameters!$C$12=""),"",$AF227)</f>
        <v/>
      </c>
      <c r="W227" s="159"/>
      <c r="X227" s="283"/>
      <c r="Y227" s="283"/>
      <c r="Z227" s="283"/>
      <c r="AA227" s="283"/>
      <c r="AB227" s="283"/>
      <c r="AC227" s="283"/>
      <c r="AD227" s="283"/>
      <c r="AE227" s="283"/>
      <c r="AF227" s="160" t="str">
        <f>IF(OR($D227="",$AG227="",GlobalParameters!$C$12=""),"",IF($AJ227&lt;200,IF($E227="","",$AG227-VLOOKUP($AJ227,Sw_Req!$A$2:$K$19,9)),IF($AJ227&gt;=200,MIN(VLOOKUP($AJ227,Sw_Req!$A$2:$K$19,10),$AG227),"")))</f>
        <v/>
      </c>
      <c r="AG227" s="283"/>
      <c r="AH227" s="283"/>
      <c r="AI227" s="159"/>
      <c r="AJ227" s="134" t="e">
        <f>VLOOKUP($D227,Sw_Req!$M$2:$N$3,2)+IF(VLOOKUP($D227,Sw_Req!$M$2:$N$3,2)=100,VLOOKUP($E227,Sw_Req!$O$2:$P$6,2),10)+VLOOKUP(GlobalParameters!$C$12,Sw_Req!$Q$2:$R$4,2)</f>
        <v>#N/A</v>
      </c>
    </row>
    <row r="228" spans="1:40" x14ac:dyDescent="0.25">
      <c r="A228" s="133"/>
      <c r="B228" s="283"/>
      <c r="C228" s="283"/>
      <c r="D228" s="283"/>
      <c r="E228" s="284"/>
      <c r="F228" s="287"/>
      <c r="G228" s="166" t="str">
        <f t="shared" si="19"/>
        <v/>
      </c>
      <c r="H228" s="156" t="str">
        <f>IF(OR($D228="",$E228=""),"",VLOOKUP($AJ228,Sw_Req!$A$2:$I$19,5))</f>
        <v/>
      </c>
      <c r="I228" s="287"/>
      <c r="J228" s="166" t="str">
        <f t="shared" si="20"/>
        <v/>
      </c>
      <c r="K228" s="156" t="str">
        <f>IF(OR($D228="",$E228=""),"",VLOOKUP($AJ228,Sw_Req!$A$2:$I$19,6))</f>
        <v/>
      </c>
      <c r="L228" s="287"/>
      <c r="M228" s="166" t="str">
        <f t="shared" si="21"/>
        <v/>
      </c>
      <c r="N228" s="156" t="str">
        <f>IF(OR($D228="",$E228=""),"",VLOOKUP($AJ228,Sw_Req!$A$2:$K$19,11))</f>
        <v/>
      </c>
      <c r="O228" s="285"/>
      <c r="P228" s="155" t="str">
        <f t="shared" si="22"/>
        <v/>
      </c>
      <c r="Q228" s="156" t="str">
        <f>IF($D228="","",VLOOKUP($AJ228,Sw_Req!$A$2:$I$19,7))</f>
        <v/>
      </c>
      <c r="R228" s="285"/>
      <c r="S228" s="155" t="str">
        <f t="shared" si="23"/>
        <v/>
      </c>
      <c r="T228" s="156" t="str">
        <f>IF($D228="","",VLOOKUP($AJ228,Sw_Req!$A$2:$I$19,8))</f>
        <v/>
      </c>
      <c r="U228" s="157" t="str">
        <f t="shared" si="24"/>
        <v/>
      </c>
      <c r="V228" s="158" t="str">
        <f>IF(OR($D228="",GlobalParameters!$C$12=""),"",$AF228)</f>
        <v/>
      </c>
      <c r="W228" s="159"/>
      <c r="X228" s="283"/>
      <c r="Y228" s="283"/>
      <c r="Z228" s="283"/>
      <c r="AA228" s="283"/>
      <c r="AB228" s="283"/>
      <c r="AC228" s="283"/>
      <c r="AD228" s="283"/>
      <c r="AE228" s="283"/>
      <c r="AF228" s="160" t="str">
        <f>IF(OR($D228="",$AG228="",GlobalParameters!$C$12=""),"",IF($AJ228&lt;200,IF($E228="","",$AG228-VLOOKUP($AJ228,Sw_Req!$A$2:$K$19,9)),IF($AJ228&gt;=200,MIN(VLOOKUP($AJ228,Sw_Req!$A$2:$K$19,10),$AG228),"")))</f>
        <v/>
      </c>
      <c r="AG228" s="283"/>
      <c r="AH228" s="283"/>
      <c r="AI228" s="159"/>
      <c r="AJ228" s="134" t="e">
        <f>VLOOKUP($D228,Sw_Req!$M$2:$N$3,2)+IF(VLOOKUP($D228,Sw_Req!$M$2:$N$3,2)=100,VLOOKUP($E228,Sw_Req!$O$2:$P$6,2),10)+VLOOKUP(GlobalParameters!$C$12,Sw_Req!$Q$2:$R$4,2)</f>
        <v>#N/A</v>
      </c>
    </row>
    <row r="229" spans="1:40" x14ac:dyDescent="0.25">
      <c r="A229" s="133"/>
      <c r="B229" s="283"/>
      <c r="C229" s="283"/>
      <c r="D229" s="283"/>
      <c r="E229" s="284"/>
      <c r="F229" s="287"/>
      <c r="G229" s="166" t="str">
        <f t="shared" si="19"/>
        <v/>
      </c>
      <c r="H229" s="156" t="str">
        <f>IF(OR($D229="",$E229=""),"",VLOOKUP($AJ229,Sw_Req!$A$2:$I$19,5))</f>
        <v/>
      </c>
      <c r="I229" s="287"/>
      <c r="J229" s="166" t="str">
        <f t="shared" si="20"/>
        <v/>
      </c>
      <c r="K229" s="156" t="str">
        <f>IF(OR($D229="",$E229=""),"",VLOOKUP($AJ229,Sw_Req!$A$2:$I$19,6))</f>
        <v/>
      </c>
      <c r="L229" s="287"/>
      <c r="M229" s="166" t="str">
        <f t="shared" si="21"/>
        <v/>
      </c>
      <c r="N229" s="156" t="str">
        <f>IF(OR($D229="",$E229=""),"",VLOOKUP($AJ229,Sw_Req!$A$2:$K$19,11))</f>
        <v/>
      </c>
      <c r="O229" s="285"/>
      <c r="P229" s="155" t="str">
        <f t="shared" si="22"/>
        <v/>
      </c>
      <c r="Q229" s="156" t="str">
        <f>IF($D229="","",VLOOKUP($AJ229,Sw_Req!$A$2:$I$19,7))</f>
        <v/>
      </c>
      <c r="R229" s="285"/>
      <c r="S229" s="155" t="str">
        <f t="shared" si="23"/>
        <v/>
      </c>
      <c r="T229" s="156" t="str">
        <f>IF($D229="","",VLOOKUP($AJ229,Sw_Req!$A$2:$I$19,8))</f>
        <v/>
      </c>
      <c r="U229" s="157" t="str">
        <f t="shared" si="24"/>
        <v/>
      </c>
      <c r="V229" s="158" t="str">
        <f>IF(OR($D229="",GlobalParameters!$C$12=""),"",$AF229)</f>
        <v/>
      </c>
      <c r="W229" s="159"/>
      <c r="X229" s="283"/>
      <c r="Y229" s="283"/>
      <c r="Z229" s="283"/>
      <c r="AA229" s="283"/>
      <c r="AB229" s="283"/>
      <c r="AC229" s="283"/>
      <c r="AD229" s="283"/>
      <c r="AE229" s="283"/>
      <c r="AF229" s="160" t="str">
        <f>IF(OR($D229="",$AG229="",GlobalParameters!$C$12=""),"",IF($AJ229&lt;200,IF($E229="","",$AG229-VLOOKUP($AJ229,Sw_Req!$A$2:$K$19,9)),IF($AJ229&gt;=200,MIN(VLOOKUP($AJ229,Sw_Req!$A$2:$K$19,10),$AG229),"")))</f>
        <v/>
      </c>
      <c r="AG229" s="283"/>
      <c r="AH229" s="283"/>
      <c r="AI229" s="159"/>
      <c r="AJ229" s="134" t="e">
        <f>VLOOKUP($D229,Sw_Req!$M$2:$N$3,2)+IF(VLOOKUP($D229,Sw_Req!$M$2:$N$3,2)=100,VLOOKUP($E229,Sw_Req!$O$2:$P$6,2),10)+VLOOKUP(GlobalParameters!$C$12,Sw_Req!$Q$2:$R$4,2)</f>
        <v>#N/A</v>
      </c>
    </row>
    <row r="230" spans="1:40" s="151" customFormat="1" x14ac:dyDescent="0.25">
      <c r="A230" s="133"/>
      <c r="B230" s="283"/>
      <c r="C230" s="283"/>
      <c r="D230" s="283"/>
      <c r="E230" s="284"/>
      <c r="F230" s="287"/>
      <c r="G230" s="166" t="str">
        <f t="shared" si="19"/>
        <v/>
      </c>
      <c r="H230" s="156" t="str">
        <f>IF(OR($D230="",$E230=""),"",VLOOKUP($AJ230,Sw_Req!$A$2:$I$19,5))</f>
        <v/>
      </c>
      <c r="I230" s="287"/>
      <c r="J230" s="166" t="str">
        <f t="shared" si="20"/>
        <v/>
      </c>
      <c r="K230" s="156" t="str">
        <f>IF(OR($D230="",$E230=""),"",VLOOKUP($AJ230,Sw_Req!$A$2:$I$19,6))</f>
        <v/>
      </c>
      <c r="L230" s="287"/>
      <c r="M230" s="166" t="str">
        <f t="shared" si="21"/>
        <v/>
      </c>
      <c r="N230" s="156" t="str">
        <f>IF(OR($D230="",$E230=""),"",VLOOKUP($AJ230,Sw_Req!$A$2:$K$19,11))</f>
        <v/>
      </c>
      <c r="O230" s="285"/>
      <c r="P230" s="155" t="str">
        <f t="shared" si="22"/>
        <v/>
      </c>
      <c r="Q230" s="156" t="str">
        <f>IF($D230="","",VLOOKUP($AJ230,Sw_Req!$A$2:$I$19,7))</f>
        <v/>
      </c>
      <c r="R230" s="285"/>
      <c r="S230" s="155" t="str">
        <f t="shared" si="23"/>
        <v/>
      </c>
      <c r="T230" s="156" t="str">
        <f>IF($D230="","",VLOOKUP($AJ230,Sw_Req!$A$2:$I$19,8))</f>
        <v/>
      </c>
      <c r="U230" s="157" t="str">
        <f t="shared" si="24"/>
        <v/>
      </c>
      <c r="V230" s="158" t="str">
        <f>IF(OR($D230="",GlobalParameters!$C$12=""),"",$AF230)</f>
        <v/>
      </c>
      <c r="W230" s="159"/>
      <c r="X230" s="283"/>
      <c r="Y230" s="283"/>
      <c r="Z230" s="283"/>
      <c r="AA230" s="283"/>
      <c r="AB230" s="283"/>
      <c r="AC230" s="283"/>
      <c r="AD230" s="283"/>
      <c r="AE230" s="283"/>
      <c r="AF230" s="160" t="str">
        <f>IF(OR($D230="",$AG230="",GlobalParameters!$C$12=""),"",IF($AJ230&lt;200,IF($E230="","",$AG230-VLOOKUP($AJ230,Sw_Req!$A$2:$K$19,9)),IF($AJ230&gt;=200,MIN(VLOOKUP($AJ230,Sw_Req!$A$2:$K$19,10),$AG230),"")))</f>
        <v/>
      </c>
      <c r="AG230" s="283"/>
      <c r="AH230" s="283"/>
      <c r="AI230" s="159"/>
      <c r="AJ230" s="134" t="e">
        <f>VLOOKUP($D230,Sw_Req!$M$2:$N$3,2)+IF(VLOOKUP($D230,Sw_Req!$M$2:$N$3,2)=100,VLOOKUP($E230,Sw_Req!$O$2:$P$6,2),10)+VLOOKUP(GlobalParameters!$C$12,Sw_Req!$Q$2:$R$4,2)</f>
        <v>#N/A</v>
      </c>
      <c r="AM230" s="180"/>
      <c r="AN230" s="180"/>
    </row>
    <row r="231" spans="1:40" s="151" customFormat="1" x14ac:dyDescent="0.25">
      <c r="A231" s="133"/>
      <c r="B231" s="283"/>
      <c r="C231" s="283"/>
      <c r="D231" s="283"/>
      <c r="E231" s="284"/>
      <c r="F231" s="287"/>
      <c r="G231" s="166" t="str">
        <f t="shared" si="19"/>
        <v/>
      </c>
      <c r="H231" s="156" t="str">
        <f>IF(OR($D231="",$E231=""),"",VLOOKUP($AJ231,Sw_Req!$A$2:$I$19,5))</f>
        <v/>
      </c>
      <c r="I231" s="287"/>
      <c r="J231" s="166" t="str">
        <f t="shared" si="20"/>
        <v/>
      </c>
      <c r="K231" s="156" t="str">
        <f>IF(OR($D231="",$E231=""),"",VLOOKUP($AJ231,Sw_Req!$A$2:$I$19,6))</f>
        <v/>
      </c>
      <c r="L231" s="287"/>
      <c r="M231" s="166" t="str">
        <f t="shared" si="21"/>
        <v/>
      </c>
      <c r="N231" s="156" t="str">
        <f>IF(OR($D231="",$E231=""),"",VLOOKUP($AJ231,Sw_Req!$A$2:$K$19,11))</f>
        <v/>
      </c>
      <c r="O231" s="285"/>
      <c r="P231" s="155" t="str">
        <f t="shared" si="22"/>
        <v/>
      </c>
      <c r="Q231" s="156" t="str">
        <f>IF($D231="","",VLOOKUP($AJ231,Sw_Req!$A$2:$I$19,7))</f>
        <v/>
      </c>
      <c r="R231" s="285"/>
      <c r="S231" s="155" t="str">
        <f t="shared" si="23"/>
        <v/>
      </c>
      <c r="T231" s="156" t="str">
        <f>IF($D231="","",VLOOKUP($AJ231,Sw_Req!$A$2:$I$19,8))</f>
        <v/>
      </c>
      <c r="U231" s="157" t="str">
        <f t="shared" si="24"/>
        <v/>
      </c>
      <c r="V231" s="158" t="str">
        <f>IF(OR($D231="",GlobalParameters!$C$12=""),"",$AF231)</f>
        <v/>
      </c>
      <c r="W231" s="159"/>
      <c r="X231" s="283"/>
      <c r="Y231" s="283"/>
      <c r="Z231" s="283"/>
      <c r="AA231" s="283"/>
      <c r="AB231" s="283"/>
      <c r="AC231" s="283"/>
      <c r="AD231" s="283"/>
      <c r="AE231" s="283"/>
      <c r="AF231" s="160" t="str">
        <f>IF(OR($D231="",$AG231="",GlobalParameters!$C$12=""),"",IF($AJ231&lt;200,IF($E231="","",$AG231-VLOOKUP($AJ231,Sw_Req!$A$2:$K$19,9)),IF($AJ231&gt;=200,MIN(VLOOKUP($AJ231,Sw_Req!$A$2:$K$19,10),$AG231),"")))</f>
        <v/>
      </c>
      <c r="AG231" s="283"/>
      <c r="AH231" s="283"/>
      <c r="AI231" s="159"/>
      <c r="AJ231" s="134" t="e">
        <f>VLOOKUP($D231,Sw_Req!$M$2:$N$3,2)+IF(VLOOKUP($D231,Sw_Req!$M$2:$N$3,2)=100,VLOOKUP($E231,Sw_Req!$O$2:$P$6,2),10)+VLOOKUP(GlobalParameters!$C$12,Sw_Req!$Q$2:$R$4,2)</f>
        <v>#N/A</v>
      </c>
      <c r="AM231" s="180"/>
      <c r="AN231" s="180"/>
    </row>
    <row r="232" spans="1:40" x14ac:dyDescent="0.25">
      <c r="A232" s="133"/>
      <c r="B232" s="283"/>
      <c r="C232" s="283"/>
      <c r="D232" s="283"/>
      <c r="E232" s="284"/>
      <c r="F232" s="287"/>
      <c r="G232" s="166" t="str">
        <f t="shared" si="19"/>
        <v/>
      </c>
      <c r="H232" s="156" t="str">
        <f>IF(OR($D232="",$E232=""),"",VLOOKUP($AJ232,Sw_Req!$A$2:$I$19,5))</f>
        <v/>
      </c>
      <c r="I232" s="287"/>
      <c r="J232" s="166" t="str">
        <f t="shared" si="20"/>
        <v/>
      </c>
      <c r="K232" s="156" t="str">
        <f>IF(OR($D232="",$E232=""),"",VLOOKUP($AJ232,Sw_Req!$A$2:$I$19,6))</f>
        <v/>
      </c>
      <c r="L232" s="287"/>
      <c r="M232" s="166" t="str">
        <f t="shared" si="21"/>
        <v/>
      </c>
      <c r="N232" s="156" t="str">
        <f>IF(OR($D232="",$E232=""),"",VLOOKUP($AJ232,Sw_Req!$A$2:$K$19,11))</f>
        <v/>
      </c>
      <c r="O232" s="285"/>
      <c r="P232" s="155" t="str">
        <f t="shared" si="22"/>
        <v/>
      </c>
      <c r="Q232" s="156" t="str">
        <f>IF($D232="","",VLOOKUP($AJ232,Sw_Req!$A$2:$I$19,7))</f>
        <v/>
      </c>
      <c r="R232" s="285"/>
      <c r="S232" s="155" t="str">
        <f t="shared" si="23"/>
        <v/>
      </c>
      <c r="T232" s="156" t="str">
        <f>IF($D232="","",VLOOKUP($AJ232,Sw_Req!$A$2:$I$19,8))</f>
        <v/>
      </c>
      <c r="U232" s="157" t="str">
        <f t="shared" si="24"/>
        <v/>
      </c>
      <c r="V232" s="158" t="str">
        <f>IF(OR($D232="",GlobalParameters!$C$12=""),"",$AF232)</f>
        <v/>
      </c>
      <c r="W232" s="159"/>
      <c r="X232" s="283"/>
      <c r="Y232" s="283"/>
      <c r="Z232" s="283"/>
      <c r="AA232" s="283"/>
      <c r="AB232" s="283"/>
      <c r="AC232" s="283"/>
      <c r="AD232" s="283"/>
      <c r="AE232" s="283"/>
      <c r="AF232" s="160" t="str">
        <f>IF(OR($D232="",$AG232="",GlobalParameters!$C$12=""),"",IF($AJ232&lt;200,IF($E232="","",$AG232-VLOOKUP($AJ232,Sw_Req!$A$2:$K$19,9)),IF($AJ232&gt;=200,MIN(VLOOKUP($AJ232,Sw_Req!$A$2:$K$19,10),$AG232),"")))</f>
        <v/>
      </c>
      <c r="AG232" s="283"/>
      <c r="AH232" s="283"/>
      <c r="AI232" s="159"/>
      <c r="AJ232" s="134" t="e">
        <f>VLOOKUP($D232,Sw_Req!$M$2:$N$3,2)+IF(VLOOKUP($D232,Sw_Req!$M$2:$N$3,2)=100,VLOOKUP($E232,Sw_Req!$O$2:$P$6,2),10)+VLOOKUP(GlobalParameters!$C$12,Sw_Req!$Q$2:$R$4,2)</f>
        <v>#N/A</v>
      </c>
    </row>
    <row r="233" spans="1:40" x14ac:dyDescent="0.25">
      <c r="A233" s="133"/>
      <c r="B233" s="283"/>
      <c r="C233" s="283"/>
      <c r="D233" s="283"/>
      <c r="E233" s="284"/>
      <c r="F233" s="287"/>
      <c r="G233" s="166" t="str">
        <f t="shared" si="19"/>
        <v/>
      </c>
      <c r="H233" s="156" t="str">
        <f>IF(OR($D233="",$E233=""),"",VLOOKUP($AJ233,Sw_Req!$A$2:$I$19,5))</f>
        <v/>
      </c>
      <c r="I233" s="287"/>
      <c r="J233" s="166" t="str">
        <f t="shared" si="20"/>
        <v/>
      </c>
      <c r="K233" s="156" t="str">
        <f>IF(OR($D233="",$E233=""),"",VLOOKUP($AJ233,Sw_Req!$A$2:$I$19,6))</f>
        <v/>
      </c>
      <c r="L233" s="287"/>
      <c r="M233" s="166" t="str">
        <f t="shared" si="21"/>
        <v/>
      </c>
      <c r="N233" s="156" t="str">
        <f>IF(OR($D233="",$E233=""),"",VLOOKUP($AJ233,Sw_Req!$A$2:$K$19,11))</f>
        <v/>
      </c>
      <c r="O233" s="285"/>
      <c r="P233" s="155" t="str">
        <f t="shared" si="22"/>
        <v/>
      </c>
      <c r="Q233" s="156" t="str">
        <f>IF($D233="","",VLOOKUP($AJ233,Sw_Req!$A$2:$I$19,7))</f>
        <v/>
      </c>
      <c r="R233" s="285"/>
      <c r="S233" s="155" t="str">
        <f t="shared" si="23"/>
        <v/>
      </c>
      <c r="T233" s="156" t="str">
        <f>IF($D233="","",VLOOKUP($AJ233,Sw_Req!$A$2:$I$19,8))</f>
        <v/>
      </c>
      <c r="U233" s="157" t="str">
        <f t="shared" si="24"/>
        <v/>
      </c>
      <c r="V233" s="158" t="str">
        <f>IF(OR($D233="",GlobalParameters!$C$12=""),"",$AF233)</f>
        <v/>
      </c>
      <c r="W233" s="159"/>
      <c r="X233" s="283"/>
      <c r="Y233" s="283"/>
      <c r="Z233" s="283"/>
      <c r="AA233" s="283"/>
      <c r="AB233" s="283"/>
      <c r="AC233" s="283"/>
      <c r="AD233" s="283"/>
      <c r="AE233" s="283"/>
      <c r="AF233" s="160" t="str">
        <f>IF(OR($D233="",$AG233="",GlobalParameters!$C$12=""),"",IF($AJ233&lt;200,IF($E233="","",$AG233-VLOOKUP($AJ233,Sw_Req!$A$2:$K$19,9)),IF($AJ233&gt;=200,MIN(VLOOKUP($AJ233,Sw_Req!$A$2:$K$19,10),$AG233),"")))</f>
        <v/>
      </c>
      <c r="AG233" s="283"/>
      <c r="AH233" s="283"/>
      <c r="AI233" s="159"/>
      <c r="AJ233" s="134" t="e">
        <f>VLOOKUP($D233,Sw_Req!$M$2:$N$3,2)+IF(VLOOKUP($D233,Sw_Req!$M$2:$N$3,2)=100,VLOOKUP($E233,Sw_Req!$O$2:$P$6,2),10)+VLOOKUP(GlobalParameters!$C$12,Sw_Req!$Q$2:$R$4,2)</f>
        <v>#N/A</v>
      </c>
    </row>
    <row r="234" spans="1:40" x14ac:dyDescent="0.25">
      <c r="A234" s="133"/>
      <c r="B234" s="283"/>
      <c r="C234" s="283"/>
      <c r="D234" s="283"/>
      <c r="E234" s="284"/>
      <c r="F234" s="287"/>
      <c r="G234" s="166" t="str">
        <f t="shared" si="19"/>
        <v/>
      </c>
      <c r="H234" s="156" t="str">
        <f>IF(OR($D234="",$E234=""),"",VLOOKUP($AJ234,Sw_Req!$A$2:$I$19,5))</f>
        <v/>
      </c>
      <c r="I234" s="287"/>
      <c r="J234" s="166" t="str">
        <f t="shared" si="20"/>
        <v/>
      </c>
      <c r="K234" s="156" t="str">
        <f>IF(OR($D234="",$E234=""),"",VLOOKUP($AJ234,Sw_Req!$A$2:$I$19,6))</f>
        <v/>
      </c>
      <c r="L234" s="287"/>
      <c r="M234" s="166" t="str">
        <f t="shared" si="21"/>
        <v/>
      </c>
      <c r="N234" s="156" t="str">
        <f>IF(OR($D234="",$E234=""),"",VLOOKUP($AJ234,Sw_Req!$A$2:$K$19,11))</f>
        <v/>
      </c>
      <c r="O234" s="285"/>
      <c r="P234" s="155" t="str">
        <f t="shared" si="22"/>
        <v/>
      </c>
      <c r="Q234" s="156" t="str">
        <f>IF($D234="","",VLOOKUP($AJ234,Sw_Req!$A$2:$I$19,7))</f>
        <v/>
      </c>
      <c r="R234" s="285"/>
      <c r="S234" s="155" t="str">
        <f t="shared" si="23"/>
        <v/>
      </c>
      <c r="T234" s="156" t="str">
        <f>IF($D234="","",VLOOKUP($AJ234,Sw_Req!$A$2:$I$19,8))</f>
        <v/>
      </c>
      <c r="U234" s="157" t="str">
        <f t="shared" si="24"/>
        <v/>
      </c>
      <c r="V234" s="158" t="str">
        <f>IF(OR($D234="",GlobalParameters!$C$12=""),"",$AF234)</f>
        <v/>
      </c>
      <c r="W234" s="159"/>
      <c r="X234" s="283"/>
      <c r="Y234" s="283"/>
      <c r="Z234" s="283"/>
      <c r="AA234" s="283"/>
      <c r="AB234" s="283"/>
      <c r="AC234" s="283"/>
      <c r="AD234" s="283"/>
      <c r="AE234" s="283"/>
      <c r="AF234" s="160" t="str">
        <f>IF(OR($D234="",$AG234="",GlobalParameters!$C$12=""),"",IF($AJ234&lt;200,IF($E234="","",$AG234-VLOOKUP($AJ234,Sw_Req!$A$2:$K$19,9)),IF($AJ234&gt;=200,MIN(VLOOKUP($AJ234,Sw_Req!$A$2:$K$19,10),$AG234),"")))</f>
        <v/>
      </c>
      <c r="AG234" s="283"/>
      <c r="AH234" s="283"/>
      <c r="AI234" s="159"/>
      <c r="AJ234" s="134" t="e">
        <f>VLOOKUP($D234,Sw_Req!$M$2:$N$3,2)+IF(VLOOKUP($D234,Sw_Req!$M$2:$N$3,2)=100,VLOOKUP($E234,Sw_Req!$O$2:$P$6,2),10)+VLOOKUP(GlobalParameters!$C$12,Sw_Req!$Q$2:$R$4,2)</f>
        <v>#N/A</v>
      </c>
    </row>
    <row r="235" spans="1:40" x14ac:dyDescent="0.25">
      <c r="A235" s="133"/>
      <c r="B235" s="283"/>
      <c r="C235" s="283"/>
      <c r="D235" s="283"/>
      <c r="E235" s="284"/>
      <c r="F235" s="287"/>
      <c r="G235" s="166" t="str">
        <f t="shared" si="19"/>
        <v/>
      </c>
      <c r="H235" s="156" t="str">
        <f>IF(OR($D235="",$E235=""),"",VLOOKUP($AJ235,Sw_Req!$A$2:$I$19,5))</f>
        <v/>
      </c>
      <c r="I235" s="287"/>
      <c r="J235" s="166" t="str">
        <f t="shared" si="20"/>
        <v/>
      </c>
      <c r="K235" s="156" t="str">
        <f>IF(OR($D235="",$E235=""),"",VLOOKUP($AJ235,Sw_Req!$A$2:$I$19,6))</f>
        <v/>
      </c>
      <c r="L235" s="287"/>
      <c r="M235" s="166" t="str">
        <f t="shared" si="21"/>
        <v/>
      </c>
      <c r="N235" s="156" t="str">
        <f>IF(OR($D235="",$E235=""),"",VLOOKUP($AJ235,Sw_Req!$A$2:$K$19,11))</f>
        <v/>
      </c>
      <c r="O235" s="285"/>
      <c r="P235" s="155" t="str">
        <f t="shared" si="22"/>
        <v/>
      </c>
      <c r="Q235" s="156" t="str">
        <f>IF($D235="","",VLOOKUP($AJ235,Sw_Req!$A$2:$I$19,7))</f>
        <v/>
      </c>
      <c r="R235" s="285"/>
      <c r="S235" s="155" t="str">
        <f t="shared" si="23"/>
        <v/>
      </c>
      <c r="T235" s="156" t="str">
        <f>IF($D235="","",VLOOKUP($AJ235,Sw_Req!$A$2:$I$19,8))</f>
        <v/>
      </c>
      <c r="U235" s="157" t="str">
        <f t="shared" si="24"/>
        <v/>
      </c>
      <c r="V235" s="158" t="str">
        <f>IF(OR($D235="",GlobalParameters!$C$12=""),"",$AF235)</f>
        <v/>
      </c>
      <c r="W235" s="159"/>
      <c r="X235" s="283"/>
      <c r="Y235" s="283"/>
      <c r="Z235" s="283"/>
      <c r="AA235" s="283"/>
      <c r="AB235" s="283"/>
      <c r="AC235" s="283"/>
      <c r="AD235" s="283"/>
      <c r="AE235" s="283"/>
      <c r="AF235" s="160" t="str">
        <f>IF(OR($D235="",$AG235="",GlobalParameters!$C$12=""),"",IF($AJ235&lt;200,IF($E235="","",$AG235-VLOOKUP($AJ235,Sw_Req!$A$2:$K$19,9)),IF($AJ235&gt;=200,MIN(VLOOKUP($AJ235,Sw_Req!$A$2:$K$19,10),$AG235),"")))</f>
        <v/>
      </c>
      <c r="AG235" s="283"/>
      <c r="AH235" s="283"/>
      <c r="AI235" s="159"/>
      <c r="AJ235" s="134" t="e">
        <f>VLOOKUP($D235,Sw_Req!$M$2:$N$3,2)+IF(VLOOKUP($D235,Sw_Req!$M$2:$N$3,2)=100,VLOOKUP($E235,Sw_Req!$O$2:$P$6,2),10)+VLOOKUP(GlobalParameters!$C$12,Sw_Req!$Q$2:$R$4,2)</f>
        <v>#N/A</v>
      </c>
    </row>
    <row r="236" spans="1:40" x14ac:dyDescent="0.25">
      <c r="A236" s="133"/>
      <c r="B236" s="283"/>
      <c r="C236" s="283"/>
      <c r="D236" s="283"/>
      <c r="E236" s="284"/>
      <c r="F236" s="287"/>
      <c r="G236" s="166" t="str">
        <f t="shared" si="19"/>
        <v/>
      </c>
      <c r="H236" s="156" t="str">
        <f>IF(OR($D236="",$E236=""),"",VLOOKUP($AJ236,Sw_Req!$A$2:$I$19,5))</f>
        <v/>
      </c>
      <c r="I236" s="287"/>
      <c r="J236" s="166" t="str">
        <f t="shared" si="20"/>
        <v/>
      </c>
      <c r="K236" s="156" t="str">
        <f>IF(OR($D236="",$E236=""),"",VLOOKUP($AJ236,Sw_Req!$A$2:$I$19,6))</f>
        <v/>
      </c>
      <c r="L236" s="287"/>
      <c r="M236" s="166" t="str">
        <f t="shared" si="21"/>
        <v/>
      </c>
      <c r="N236" s="156" t="str">
        <f>IF(OR($D236="",$E236=""),"",VLOOKUP($AJ236,Sw_Req!$A$2:$K$19,11))</f>
        <v/>
      </c>
      <c r="O236" s="285"/>
      <c r="P236" s="155" t="str">
        <f t="shared" si="22"/>
        <v/>
      </c>
      <c r="Q236" s="156" t="str">
        <f>IF($D236="","",VLOOKUP($AJ236,Sw_Req!$A$2:$I$19,7))</f>
        <v/>
      </c>
      <c r="R236" s="285"/>
      <c r="S236" s="155" t="str">
        <f t="shared" si="23"/>
        <v/>
      </c>
      <c r="T236" s="156" t="str">
        <f>IF($D236="","",VLOOKUP($AJ236,Sw_Req!$A$2:$I$19,8))</f>
        <v/>
      </c>
      <c r="U236" s="157" t="str">
        <f t="shared" si="24"/>
        <v/>
      </c>
      <c r="V236" s="158" t="str">
        <f>IF(OR($D236="",GlobalParameters!$C$12=""),"",$AF236)</f>
        <v/>
      </c>
      <c r="W236" s="159"/>
      <c r="X236" s="283"/>
      <c r="Y236" s="283"/>
      <c r="Z236" s="283"/>
      <c r="AA236" s="283"/>
      <c r="AB236" s="283"/>
      <c r="AC236" s="283"/>
      <c r="AD236" s="283"/>
      <c r="AE236" s="283"/>
      <c r="AF236" s="160" t="str">
        <f>IF(OR($D236="",$AG236="",GlobalParameters!$C$12=""),"",IF($AJ236&lt;200,IF($E236="","",$AG236-VLOOKUP($AJ236,Sw_Req!$A$2:$K$19,9)),IF($AJ236&gt;=200,MIN(VLOOKUP($AJ236,Sw_Req!$A$2:$K$19,10),$AG236),"")))</f>
        <v/>
      </c>
      <c r="AG236" s="283"/>
      <c r="AH236" s="283"/>
      <c r="AI236" s="159"/>
      <c r="AJ236" s="134" t="e">
        <f>VLOOKUP($D236,Sw_Req!$M$2:$N$3,2)+IF(VLOOKUP($D236,Sw_Req!$M$2:$N$3,2)=100,VLOOKUP($E236,Sw_Req!$O$2:$P$6,2),10)+VLOOKUP(GlobalParameters!$C$12,Sw_Req!$Q$2:$R$4,2)</f>
        <v>#N/A</v>
      </c>
    </row>
    <row r="237" spans="1:40" x14ac:dyDescent="0.25">
      <c r="A237" s="133"/>
      <c r="B237" s="283"/>
      <c r="C237" s="283"/>
      <c r="D237" s="283"/>
      <c r="E237" s="284"/>
      <c r="F237" s="287"/>
      <c r="G237" s="166" t="str">
        <f t="shared" si="19"/>
        <v/>
      </c>
      <c r="H237" s="156" t="str">
        <f>IF(OR($D237="",$E237=""),"",VLOOKUP($AJ237,Sw_Req!$A$2:$I$19,5))</f>
        <v/>
      </c>
      <c r="I237" s="287"/>
      <c r="J237" s="166" t="str">
        <f t="shared" si="20"/>
        <v/>
      </c>
      <c r="K237" s="156" t="str">
        <f>IF(OR($D237="",$E237=""),"",VLOOKUP($AJ237,Sw_Req!$A$2:$I$19,6))</f>
        <v/>
      </c>
      <c r="L237" s="287"/>
      <c r="M237" s="166" t="str">
        <f t="shared" si="21"/>
        <v/>
      </c>
      <c r="N237" s="156" t="str">
        <f>IF(OR($D237="",$E237=""),"",VLOOKUP($AJ237,Sw_Req!$A$2:$K$19,11))</f>
        <v/>
      </c>
      <c r="O237" s="285"/>
      <c r="P237" s="155" t="str">
        <f t="shared" si="22"/>
        <v/>
      </c>
      <c r="Q237" s="156" t="str">
        <f>IF($D237="","",VLOOKUP($AJ237,Sw_Req!$A$2:$I$19,7))</f>
        <v/>
      </c>
      <c r="R237" s="285"/>
      <c r="S237" s="155" t="str">
        <f t="shared" si="23"/>
        <v/>
      </c>
      <c r="T237" s="156" t="str">
        <f>IF($D237="","",VLOOKUP($AJ237,Sw_Req!$A$2:$I$19,8))</f>
        <v/>
      </c>
      <c r="U237" s="157" t="str">
        <f t="shared" si="24"/>
        <v/>
      </c>
      <c r="V237" s="158" t="str">
        <f>IF(OR($D237="",GlobalParameters!$C$12=""),"",$AF237)</f>
        <v/>
      </c>
      <c r="W237" s="159"/>
      <c r="X237" s="283"/>
      <c r="Y237" s="283"/>
      <c r="Z237" s="283"/>
      <c r="AA237" s="283"/>
      <c r="AB237" s="283"/>
      <c r="AC237" s="283"/>
      <c r="AD237" s="283"/>
      <c r="AE237" s="283"/>
      <c r="AF237" s="160" t="str">
        <f>IF(OR($D237="",$AG237="",GlobalParameters!$C$12=""),"",IF($AJ237&lt;200,IF($E237="","",$AG237-VLOOKUP($AJ237,Sw_Req!$A$2:$K$19,9)),IF($AJ237&gt;=200,MIN(VLOOKUP($AJ237,Sw_Req!$A$2:$K$19,10),$AG237),"")))</f>
        <v/>
      </c>
      <c r="AG237" s="283"/>
      <c r="AH237" s="283"/>
      <c r="AI237" s="159"/>
      <c r="AJ237" s="134" t="e">
        <f>VLOOKUP($D237,Sw_Req!$M$2:$N$3,2)+IF(VLOOKUP($D237,Sw_Req!$M$2:$N$3,2)=100,VLOOKUP($E237,Sw_Req!$O$2:$P$6,2),10)+VLOOKUP(GlobalParameters!$C$12,Sw_Req!$Q$2:$R$4,2)</f>
        <v>#N/A</v>
      </c>
    </row>
    <row r="238" spans="1:40" x14ac:dyDescent="0.25">
      <c r="A238" s="133"/>
      <c r="B238" s="283"/>
      <c r="C238" s="283"/>
      <c r="D238" s="283"/>
      <c r="E238" s="284"/>
      <c r="F238" s="287"/>
      <c r="G238" s="166" t="str">
        <f t="shared" si="19"/>
        <v/>
      </c>
      <c r="H238" s="156" t="str">
        <f>IF(OR($D238="",$E238=""),"",VLOOKUP($AJ238,Sw_Req!$A$2:$I$19,5))</f>
        <v/>
      </c>
      <c r="I238" s="287"/>
      <c r="J238" s="166" t="str">
        <f t="shared" si="20"/>
        <v/>
      </c>
      <c r="K238" s="156" t="str">
        <f>IF(OR($D238="",$E238=""),"",VLOOKUP($AJ238,Sw_Req!$A$2:$I$19,6))</f>
        <v/>
      </c>
      <c r="L238" s="287"/>
      <c r="M238" s="166" t="str">
        <f t="shared" si="21"/>
        <v/>
      </c>
      <c r="N238" s="156" t="str">
        <f>IF(OR($D238="",$E238=""),"",VLOOKUP($AJ238,Sw_Req!$A$2:$K$19,11))</f>
        <v/>
      </c>
      <c r="O238" s="285"/>
      <c r="P238" s="155" t="str">
        <f t="shared" si="22"/>
        <v/>
      </c>
      <c r="Q238" s="156" t="str">
        <f>IF($D238="","",VLOOKUP($AJ238,Sw_Req!$A$2:$I$19,7))</f>
        <v/>
      </c>
      <c r="R238" s="285"/>
      <c r="S238" s="155" t="str">
        <f t="shared" si="23"/>
        <v/>
      </c>
      <c r="T238" s="156" t="str">
        <f>IF($D238="","",VLOOKUP($AJ238,Sw_Req!$A$2:$I$19,8))</f>
        <v/>
      </c>
      <c r="U238" s="157" t="str">
        <f t="shared" si="24"/>
        <v/>
      </c>
      <c r="V238" s="158" t="str">
        <f>IF(OR($D238="",GlobalParameters!$C$12=""),"",$AF238)</f>
        <v/>
      </c>
      <c r="W238" s="159"/>
      <c r="X238" s="283"/>
      <c r="Y238" s="283"/>
      <c r="Z238" s="283"/>
      <c r="AA238" s="283"/>
      <c r="AB238" s="283"/>
      <c r="AC238" s="283"/>
      <c r="AD238" s="283"/>
      <c r="AE238" s="283"/>
      <c r="AF238" s="160" t="str">
        <f>IF(OR($D238="",$AG238="",GlobalParameters!$C$12=""),"",IF($AJ238&lt;200,IF($E238="","",$AG238-VLOOKUP($AJ238,Sw_Req!$A$2:$K$19,9)),IF($AJ238&gt;=200,MIN(VLOOKUP($AJ238,Sw_Req!$A$2:$K$19,10),$AG238),"")))</f>
        <v/>
      </c>
      <c r="AG238" s="283"/>
      <c r="AH238" s="283"/>
      <c r="AI238" s="159"/>
      <c r="AJ238" s="134" t="e">
        <f>VLOOKUP($D238,Sw_Req!$M$2:$N$3,2)+IF(VLOOKUP($D238,Sw_Req!$M$2:$N$3,2)=100,VLOOKUP($E238,Sw_Req!$O$2:$P$6,2),10)+VLOOKUP(GlobalParameters!$C$12,Sw_Req!$Q$2:$R$4,2)</f>
        <v>#N/A</v>
      </c>
    </row>
    <row r="239" spans="1:40" x14ac:dyDescent="0.25">
      <c r="A239" s="133"/>
      <c r="B239" s="283"/>
      <c r="C239" s="283"/>
      <c r="D239" s="283"/>
      <c r="E239" s="284"/>
      <c r="F239" s="287"/>
      <c r="G239" s="166" t="str">
        <f t="shared" si="19"/>
        <v/>
      </c>
      <c r="H239" s="156" t="str">
        <f>IF(OR($D239="",$E239=""),"",VLOOKUP($AJ239,Sw_Req!$A$2:$I$19,5))</f>
        <v/>
      </c>
      <c r="I239" s="287"/>
      <c r="J239" s="166" t="str">
        <f t="shared" si="20"/>
        <v/>
      </c>
      <c r="K239" s="156" t="str">
        <f>IF(OR($D239="",$E239=""),"",VLOOKUP($AJ239,Sw_Req!$A$2:$I$19,6))</f>
        <v/>
      </c>
      <c r="L239" s="287"/>
      <c r="M239" s="166" t="str">
        <f t="shared" si="21"/>
        <v/>
      </c>
      <c r="N239" s="156" t="str">
        <f>IF(OR($D239="",$E239=""),"",VLOOKUP($AJ239,Sw_Req!$A$2:$K$19,11))</f>
        <v/>
      </c>
      <c r="O239" s="285"/>
      <c r="P239" s="155" t="str">
        <f t="shared" si="22"/>
        <v/>
      </c>
      <c r="Q239" s="156" t="str">
        <f>IF($D239="","",VLOOKUP($AJ239,Sw_Req!$A$2:$I$19,7))</f>
        <v/>
      </c>
      <c r="R239" s="285"/>
      <c r="S239" s="155" t="str">
        <f t="shared" si="23"/>
        <v/>
      </c>
      <c r="T239" s="156" t="str">
        <f>IF($D239="","",VLOOKUP($AJ239,Sw_Req!$A$2:$I$19,8))</f>
        <v/>
      </c>
      <c r="U239" s="157" t="str">
        <f t="shared" si="24"/>
        <v/>
      </c>
      <c r="V239" s="158" t="str">
        <f>IF(OR($D239="",GlobalParameters!$C$12=""),"",$AF239)</f>
        <v/>
      </c>
      <c r="W239" s="159"/>
      <c r="X239" s="283"/>
      <c r="Y239" s="283"/>
      <c r="Z239" s="283"/>
      <c r="AA239" s="283"/>
      <c r="AB239" s="283"/>
      <c r="AC239" s="283"/>
      <c r="AD239" s="283"/>
      <c r="AE239" s="283"/>
      <c r="AF239" s="160" t="str">
        <f>IF(OR($D239="",$AG239="",GlobalParameters!$C$12=""),"",IF($AJ239&lt;200,IF($E239="","",$AG239-VLOOKUP($AJ239,Sw_Req!$A$2:$K$19,9)),IF($AJ239&gt;=200,MIN(VLOOKUP($AJ239,Sw_Req!$A$2:$K$19,10),$AG239),"")))</f>
        <v/>
      </c>
      <c r="AG239" s="283"/>
      <c r="AH239" s="283"/>
      <c r="AI239" s="159"/>
      <c r="AJ239" s="134" t="e">
        <f>VLOOKUP($D239,Sw_Req!$M$2:$N$3,2)+IF(VLOOKUP($D239,Sw_Req!$M$2:$N$3,2)=100,VLOOKUP($E239,Sw_Req!$O$2:$P$6,2),10)+VLOOKUP(GlobalParameters!$C$12,Sw_Req!$Q$2:$R$4,2)</f>
        <v>#N/A</v>
      </c>
    </row>
    <row r="240" spans="1:40" x14ac:dyDescent="0.25">
      <c r="A240" s="133"/>
      <c r="B240" s="283"/>
      <c r="C240" s="283"/>
      <c r="D240" s="283"/>
      <c r="E240" s="284"/>
      <c r="F240" s="287"/>
      <c r="G240" s="166" t="str">
        <f t="shared" si="19"/>
        <v/>
      </c>
      <c r="H240" s="156" t="str">
        <f>IF(OR($D240="",$E240=""),"",VLOOKUP($AJ240,Sw_Req!$A$2:$I$19,5))</f>
        <v/>
      </c>
      <c r="I240" s="287"/>
      <c r="J240" s="166" t="str">
        <f t="shared" si="20"/>
        <v/>
      </c>
      <c r="K240" s="156" t="str">
        <f>IF(OR($D240="",$E240=""),"",VLOOKUP($AJ240,Sw_Req!$A$2:$I$19,6))</f>
        <v/>
      </c>
      <c r="L240" s="287"/>
      <c r="M240" s="166" t="str">
        <f t="shared" si="21"/>
        <v/>
      </c>
      <c r="N240" s="156" t="str">
        <f>IF(OR($D240="",$E240=""),"",VLOOKUP($AJ240,Sw_Req!$A$2:$K$19,11))</f>
        <v/>
      </c>
      <c r="O240" s="285"/>
      <c r="P240" s="155" t="str">
        <f t="shared" si="22"/>
        <v/>
      </c>
      <c r="Q240" s="156" t="str">
        <f>IF($D240="","",VLOOKUP($AJ240,Sw_Req!$A$2:$I$19,7))</f>
        <v/>
      </c>
      <c r="R240" s="285"/>
      <c r="S240" s="155" t="str">
        <f t="shared" si="23"/>
        <v/>
      </c>
      <c r="T240" s="156" t="str">
        <f>IF($D240="","",VLOOKUP($AJ240,Sw_Req!$A$2:$I$19,8))</f>
        <v/>
      </c>
      <c r="U240" s="157" t="str">
        <f t="shared" si="24"/>
        <v/>
      </c>
      <c r="V240" s="158" t="str">
        <f>IF(OR($D240="",GlobalParameters!$C$12=""),"",$AF240)</f>
        <v/>
      </c>
      <c r="W240" s="159"/>
      <c r="X240" s="283"/>
      <c r="Y240" s="283"/>
      <c r="Z240" s="283"/>
      <c r="AA240" s="283"/>
      <c r="AB240" s="283"/>
      <c r="AC240" s="283"/>
      <c r="AD240" s="283"/>
      <c r="AE240" s="283"/>
      <c r="AF240" s="160" t="str">
        <f>IF(OR($D240="",$AG240="",GlobalParameters!$C$12=""),"",IF($AJ240&lt;200,IF($E240="","",$AG240-VLOOKUP($AJ240,Sw_Req!$A$2:$K$19,9)),IF($AJ240&gt;=200,MIN(VLOOKUP($AJ240,Sw_Req!$A$2:$K$19,10),$AG240),"")))</f>
        <v/>
      </c>
      <c r="AG240" s="283"/>
      <c r="AH240" s="283"/>
      <c r="AI240" s="159"/>
      <c r="AJ240" s="134" t="e">
        <f>VLOOKUP($D240,Sw_Req!$M$2:$N$3,2)+IF(VLOOKUP($D240,Sw_Req!$M$2:$N$3,2)=100,VLOOKUP($E240,Sw_Req!$O$2:$P$6,2),10)+VLOOKUP(GlobalParameters!$C$12,Sw_Req!$Q$2:$R$4,2)</f>
        <v>#N/A</v>
      </c>
    </row>
    <row r="241" spans="1:36" x14ac:dyDescent="0.25">
      <c r="A241" s="133"/>
      <c r="B241" s="283"/>
      <c r="C241" s="283"/>
      <c r="D241" s="283"/>
      <c r="E241" s="284"/>
      <c r="F241" s="287"/>
      <c r="G241" s="166" t="str">
        <f t="shared" si="19"/>
        <v/>
      </c>
      <c r="H241" s="156" t="str">
        <f>IF(OR($D241="",$E241=""),"",VLOOKUP($AJ241,Sw_Req!$A$2:$I$19,5))</f>
        <v/>
      </c>
      <c r="I241" s="287"/>
      <c r="J241" s="166" t="str">
        <f t="shared" si="20"/>
        <v/>
      </c>
      <c r="K241" s="156" t="str">
        <f>IF(OR($D241="",$E241=""),"",VLOOKUP($AJ241,Sw_Req!$A$2:$I$19,6))</f>
        <v/>
      </c>
      <c r="L241" s="287"/>
      <c r="M241" s="166" t="str">
        <f t="shared" si="21"/>
        <v/>
      </c>
      <c r="N241" s="156" t="str">
        <f>IF(OR($D241="",$E241=""),"",VLOOKUP($AJ241,Sw_Req!$A$2:$K$19,11))</f>
        <v/>
      </c>
      <c r="O241" s="285"/>
      <c r="P241" s="155" t="str">
        <f t="shared" si="22"/>
        <v/>
      </c>
      <c r="Q241" s="156" t="str">
        <f>IF($D241="","",VLOOKUP($AJ241,Sw_Req!$A$2:$I$19,7))</f>
        <v/>
      </c>
      <c r="R241" s="285"/>
      <c r="S241" s="155" t="str">
        <f t="shared" si="23"/>
        <v/>
      </c>
      <c r="T241" s="156" t="str">
        <f>IF($D241="","",VLOOKUP($AJ241,Sw_Req!$A$2:$I$19,8))</f>
        <v/>
      </c>
      <c r="U241" s="157" t="str">
        <f t="shared" si="24"/>
        <v/>
      </c>
      <c r="V241" s="158" t="str">
        <f>IF(OR($D241="",GlobalParameters!$C$12=""),"",$AF241)</f>
        <v/>
      </c>
      <c r="W241" s="159"/>
      <c r="X241" s="283"/>
      <c r="Y241" s="283"/>
      <c r="Z241" s="283"/>
      <c r="AA241" s="283"/>
      <c r="AB241" s="283"/>
      <c r="AC241" s="283"/>
      <c r="AD241" s="283"/>
      <c r="AE241" s="283"/>
      <c r="AF241" s="160" t="str">
        <f>IF(OR($D241="",$AG241="",GlobalParameters!$C$12=""),"",IF($AJ241&lt;200,IF($E241="","",$AG241-VLOOKUP($AJ241,Sw_Req!$A$2:$K$19,9)),IF($AJ241&gt;=200,MIN(VLOOKUP($AJ241,Sw_Req!$A$2:$K$19,10),$AG241),"")))</f>
        <v/>
      </c>
      <c r="AG241" s="283"/>
      <c r="AH241" s="283"/>
      <c r="AI241" s="159"/>
      <c r="AJ241" s="134" t="e">
        <f>VLOOKUP($D241,Sw_Req!$M$2:$N$3,2)+IF(VLOOKUP($D241,Sw_Req!$M$2:$N$3,2)=100,VLOOKUP($E241,Sw_Req!$O$2:$P$6,2),10)+VLOOKUP(GlobalParameters!$C$12,Sw_Req!$Q$2:$R$4,2)</f>
        <v>#N/A</v>
      </c>
    </row>
    <row r="242" spans="1:36" x14ac:dyDescent="0.25">
      <c r="A242" s="133"/>
      <c r="B242" s="283"/>
      <c r="C242" s="283"/>
      <c r="D242" s="283"/>
      <c r="E242" s="284"/>
      <c r="F242" s="287"/>
      <c r="G242" s="166" t="str">
        <f t="shared" si="19"/>
        <v/>
      </c>
      <c r="H242" s="156" t="str">
        <f>IF(OR($D242="",$E242=""),"",VLOOKUP($AJ242,Sw_Req!$A$2:$I$19,5))</f>
        <v/>
      </c>
      <c r="I242" s="287"/>
      <c r="J242" s="166" t="str">
        <f t="shared" si="20"/>
        <v/>
      </c>
      <c r="K242" s="156" t="str">
        <f>IF(OR($D242="",$E242=""),"",VLOOKUP($AJ242,Sw_Req!$A$2:$I$19,6))</f>
        <v/>
      </c>
      <c r="L242" s="287"/>
      <c r="M242" s="166" t="str">
        <f t="shared" si="21"/>
        <v/>
      </c>
      <c r="N242" s="156" t="str">
        <f>IF(OR($D242="",$E242=""),"",VLOOKUP($AJ242,Sw_Req!$A$2:$K$19,11))</f>
        <v/>
      </c>
      <c r="O242" s="285"/>
      <c r="P242" s="155" t="str">
        <f t="shared" si="22"/>
        <v/>
      </c>
      <c r="Q242" s="156" t="str">
        <f>IF($D242="","",VLOOKUP($AJ242,Sw_Req!$A$2:$I$19,7))</f>
        <v/>
      </c>
      <c r="R242" s="285"/>
      <c r="S242" s="155" t="str">
        <f t="shared" si="23"/>
        <v/>
      </c>
      <c r="T242" s="156" t="str">
        <f>IF($D242="","",VLOOKUP($AJ242,Sw_Req!$A$2:$I$19,8))</f>
        <v/>
      </c>
      <c r="U242" s="157" t="str">
        <f t="shared" si="24"/>
        <v/>
      </c>
      <c r="V242" s="158" t="str">
        <f>IF(OR($D242="",GlobalParameters!$C$12=""),"",$AF242)</f>
        <v/>
      </c>
      <c r="W242" s="159"/>
      <c r="X242" s="283"/>
      <c r="Y242" s="283"/>
      <c r="Z242" s="283"/>
      <c r="AA242" s="283"/>
      <c r="AB242" s="283"/>
      <c r="AC242" s="283"/>
      <c r="AD242" s="283"/>
      <c r="AE242" s="283"/>
      <c r="AF242" s="160" t="str">
        <f>IF(OR($D242="",$AG242="",GlobalParameters!$C$12=""),"",IF($AJ242&lt;200,IF($E242="","",$AG242-VLOOKUP($AJ242,Sw_Req!$A$2:$K$19,9)),IF($AJ242&gt;=200,MIN(VLOOKUP($AJ242,Sw_Req!$A$2:$K$19,10),$AG242),"")))</f>
        <v/>
      </c>
      <c r="AG242" s="283"/>
      <c r="AH242" s="283"/>
      <c r="AI242" s="159"/>
      <c r="AJ242" s="134" t="e">
        <f>VLOOKUP($D242,Sw_Req!$M$2:$N$3,2)+IF(VLOOKUP($D242,Sw_Req!$M$2:$N$3,2)=100,VLOOKUP($E242,Sw_Req!$O$2:$P$6,2),10)+VLOOKUP(GlobalParameters!$C$12,Sw_Req!$Q$2:$R$4,2)</f>
        <v>#N/A</v>
      </c>
    </row>
    <row r="243" spans="1:36" x14ac:dyDescent="0.25">
      <c r="A243" s="133"/>
      <c r="B243" s="283"/>
      <c r="C243" s="283"/>
      <c r="D243" s="283"/>
      <c r="E243" s="284"/>
      <c r="F243" s="287"/>
      <c r="G243" s="166" t="str">
        <f t="shared" si="19"/>
        <v/>
      </c>
      <c r="H243" s="156" t="str">
        <f>IF(OR($D243="",$E243=""),"",VLOOKUP($AJ243,Sw_Req!$A$2:$I$19,5))</f>
        <v/>
      </c>
      <c r="I243" s="287"/>
      <c r="J243" s="166" t="str">
        <f t="shared" si="20"/>
        <v/>
      </c>
      <c r="K243" s="156" t="str">
        <f>IF(OR($D243="",$E243=""),"",VLOOKUP($AJ243,Sw_Req!$A$2:$I$19,6))</f>
        <v/>
      </c>
      <c r="L243" s="287"/>
      <c r="M243" s="166" t="str">
        <f t="shared" si="21"/>
        <v/>
      </c>
      <c r="N243" s="156" t="str">
        <f>IF(OR($D243="",$E243=""),"",VLOOKUP($AJ243,Sw_Req!$A$2:$K$19,11))</f>
        <v/>
      </c>
      <c r="O243" s="285"/>
      <c r="P243" s="155" t="str">
        <f t="shared" si="22"/>
        <v/>
      </c>
      <c r="Q243" s="156" t="str">
        <f>IF($D243="","",VLOOKUP($AJ243,Sw_Req!$A$2:$I$19,7))</f>
        <v/>
      </c>
      <c r="R243" s="285"/>
      <c r="S243" s="155" t="str">
        <f t="shared" si="23"/>
        <v/>
      </c>
      <c r="T243" s="156" t="str">
        <f>IF($D243="","",VLOOKUP($AJ243,Sw_Req!$A$2:$I$19,8))</f>
        <v/>
      </c>
      <c r="U243" s="157" t="str">
        <f t="shared" si="24"/>
        <v/>
      </c>
      <c r="V243" s="158" t="str">
        <f>IF(OR($D243="",GlobalParameters!$C$12=""),"",$AF243)</f>
        <v/>
      </c>
      <c r="W243" s="159"/>
      <c r="X243" s="283"/>
      <c r="Y243" s="283"/>
      <c r="Z243" s="283"/>
      <c r="AA243" s="283"/>
      <c r="AB243" s="283"/>
      <c r="AC243" s="283"/>
      <c r="AD243" s="283"/>
      <c r="AE243" s="283"/>
      <c r="AF243" s="160" t="str">
        <f>IF(OR($D243="",$AG243="",GlobalParameters!$C$12=""),"",IF($AJ243&lt;200,IF($E243="","",$AG243-VLOOKUP($AJ243,Sw_Req!$A$2:$K$19,9)),IF($AJ243&gt;=200,MIN(VLOOKUP($AJ243,Sw_Req!$A$2:$K$19,10),$AG243),"")))</f>
        <v/>
      </c>
      <c r="AG243" s="283"/>
      <c r="AH243" s="283"/>
      <c r="AI243" s="159"/>
      <c r="AJ243" s="134" t="e">
        <f>VLOOKUP($D243,Sw_Req!$M$2:$N$3,2)+IF(VLOOKUP($D243,Sw_Req!$M$2:$N$3,2)=100,VLOOKUP($E243,Sw_Req!$O$2:$P$6,2),10)+VLOOKUP(GlobalParameters!$C$12,Sw_Req!$Q$2:$R$4,2)</f>
        <v>#N/A</v>
      </c>
    </row>
    <row r="244" spans="1:36" x14ac:dyDescent="0.25">
      <c r="A244" s="133"/>
      <c r="B244" s="283"/>
      <c r="C244" s="283"/>
      <c r="D244" s="283"/>
      <c r="E244" s="284"/>
      <c r="F244" s="287"/>
      <c r="G244" s="166" t="str">
        <f t="shared" si="19"/>
        <v/>
      </c>
      <c r="H244" s="156" t="str">
        <f>IF(OR($D244="",$E244=""),"",VLOOKUP($AJ244,Sw_Req!$A$2:$I$19,5))</f>
        <v/>
      </c>
      <c r="I244" s="287"/>
      <c r="J244" s="166" t="str">
        <f t="shared" si="20"/>
        <v/>
      </c>
      <c r="K244" s="156" t="str">
        <f>IF(OR($D244="",$E244=""),"",VLOOKUP($AJ244,Sw_Req!$A$2:$I$19,6))</f>
        <v/>
      </c>
      <c r="L244" s="287"/>
      <c r="M244" s="166" t="str">
        <f t="shared" si="21"/>
        <v/>
      </c>
      <c r="N244" s="156" t="str">
        <f>IF(OR($D244="",$E244=""),"",VLOOKUP($AJ244,Sw_Req!$A$2:$K$19,11))</f>
        <v/>
      </c>
      <c r="O244" s="285"/>
      <c r="P244" s="155" t="str">
        <f t="shared" si="22"/>
        <v/>
      </c>
      <c r="Q244" s="156" t="str">
        <f>IF($D244="","",VLOOKUP($AJ244,Sw_Req!$A$2:$I$19,7))</f>
        <v/>
      </c>
      <c r="R244" s="285"/>
      <c r="S244" s="155" t="str">
        <f t="shared" si="23"/>
        <v/>
      </c>
      <c r="T244" s="156" t="str">
        <f>IF($D244="","",VLOOKUP($AJ244,Sw_Req!$A$2:$I$19,8))</f>
        <v/>
      </c>
      <c r="U244" s="157" t="str">
        <f t="shared" si="24"/>
        <v/>
      </c>
      <c r="V244" s="158" t="str">
        <f>IF(OR($D244="",GlobalParameters!$C$12=""),"",$AF244)</f>
        <v/>
      </c>
      <c r="W244" s="159"/>
      <c r="X244" s="283"/>
      <c r="Y244" s="283"/>
      <c r="Z244" s="283"/>
      <c r="AA244" s="283"/>
      <c r="AB244" s="283"/>
      <c r="AC244" s="283"/>
      <c r="AD244" s="283"/>
      <c r="AE244" s="283"/>
      <c r="AF244" s="160" t="str">
        <f>IF(OR($D244="",$AG244="",GlobalParameters!$C$12=""),"",IF($AJ244&lt;200,IF($E244="","",$AG244-VLOOKUP($AJ244,Sw_Req!$A$2:$K$19,9)),IF($AJ244&gt;=200,MIN(VLOOKUP($AJ244,Sw_Req!$A$2:$K$19,10),$AG244),"")))</f>
        <v/>
      </c>
      <c r="AG244" s="283"/>
      <c r="AH244" s="283"/>
      <c r="AI244" s="159"/>
      <c r="AJ244" s="134" t="e">
        <f>VLOOKUP($D244,Sw_Req!$M$2:$N$3,2)+IF(VLOOKUP($D244,Sw_Req!$M$2:$N$3,2)=100,VLOOKUP($E244,Sw_Req!$O$2:$P$6,2),10)+VLOOKUP(GlobalParameters!$C$12,Sw_Req!$Q$2:$R$4,2)</f>
        <v>#N/A</v>
      </c>
    </row>
    <row r="245" spans="1:36" x14ac:dyDescent="0.25">
      <c r="A245" s="133"/>
      <c r="B245" s="283"/>
      <c r="C245" s="283"/>
      <c r="D245" s="283"/>
      <c r="E245" s="284"/>
      <c r="F245" s="287"/>
      <c r="G245" s="166" t="str">
        <f t="shared" si="19"/>
        <v/>
      </c>
      <c r="H245" s="156" t="str">
        <f>IF(OR($D245="",$E245=""),"",VLOOKUP($AJ245,Sw_Req!$A$2:$I$19,5))</f>
        <v/>
      </c>
      <c r="I245" s="287"/>
      <c r="J245" s="166" t="str">
        <f t="shared" si="20"/>
        <v/>
      </c>
      <c r="K245" s="156" t="str">
        <f>IF(OR($D245="",$E245=""),"",VLOOKUP($AJ245,Sw_Req!$A$2:$I$19,6))</f>
        <v/>
      </c>
      <c r="L245" s="287"/>
      <c r="M245" s="166" t="str">
        <f t="shared" si="21"/>
        <v/>
      </c>
      <c r="N245" s="156" t="str">
        <f>IF(OR($D245="",$E245=""),"",VLOOKUP($AJ245,Sw_Req!$A$2:$K$19,11))</f>
        <v/>
      </c>
      <c r="O245" s="285"/>
      <c r="P245" s="155" t="str">
        <f t="shared" si="22"/>
        <v/>
      </c>
      <c r="Q245" s="156" t="str">
        <f>IF($D245="","",VLOOKUP($AJ245,Sw_Req!$A$2:$I$19,7))</f>
        <v/>
      </c>
      <c r="R245" s="285"/>
      <c r="S245" s="155" t="str">
        <f t="shared" si="23"/>
        <v/>
      </c>
      <c r="T245" s="156" t="str">
        <f>IF($D245="","",VLOOKUP($AJ245,Sw_Req!$A$2:$I$19,8))</f>
        <v/>
      </c>
      <c r="U245" s="157" t="str">
        <f t="shared" si="24"/>
        <v/>
      </c>
      <c r="V245" s="158" t="str">
        <f>IF(OR($D245="",GlobalParameters!$C$12=""),"",$AF245)</f>
        <v/>
      </c>
      <c r="W245" s="159"/>
      <c r="X245" s="283"/>
      <c r="Y245" s="283"/>
      <c r="Z245" s="283"/>
      <c r="AA245" s="283"/>
      <c r="AB245" s="283"/>
      <c r="AC245" s="283"/>
      <c r="AD245" s="283"/>
      <c r="AE245" s="283"/>
      <c r="AF245" s="160" t="str">
        <f>IF(OR($D245="",$AG245="",GlobalParameters!$C$12=""),"",IF($AJ245&lt;200,IF($E245="","",$AG245-VLOOKUP($AJ245,Sw_Req!$A$2:$K$19,9)),IF($AJ245&gt;=200,MIN(VLOOKUP($AJ245,Sw_Req!$A$2:$K$19,10),$AG245),"")))</f>
        <v/>
      </c>
      <c r="AG245" s="283"/>
      <c r="AH245" s="283"/>
      <c r="AI245" s="159"/>
      <c r="AJ245" s="134" t="e">
        <f>VLOOKUP($D245,Sw_Req!$M$2:$N$3,2)+IF(VLOOKUP($D245,Sw_Req!$M$2:$N$3,2)=100,VLOOKUP($E245,Sw_Req!$O$2:$P$6,2),10)+VLOOKUP(GlobalParameters!$C$12,Sw_Req!$Q$2:$R$4,2)</f>
        <v>#N/A</v>
      </c>
    </row>
    <row r="246" spans="1:36" x14ac:dyDescent="0.25">
      <c r="A246" s="133"/>
      <c r="B246" s="283"/>
      <c r="C246" s="283"/>
      <c r="D246" s="283"/>
      <c r="E246" s="284"/>
      <c r="F246" s="287"/>
      <c r="G246" s="166" t="str">
        <f t="shared" si="19"/>
        <v/>
      </c>
      <c r="H246" s="156" t="str">
        <f>IF(OR($D246="",$E246=""),"",VLOOKUP($AJ246,Sw_Req!$A$2:$I$19,5))</f>
        <v/>
      </c>
      <c r="I246" s="287"/>
      <c r="J246" s="166" t="str">
        <f t="shared" si="20"/>
        <v/>
      </c>
      <c r="K246" s="156" t="str">
        <f>IF(OR($D246="",$E246=""),"",VLOOKUP($AJ246,Sw_Req!$A$2:$I$19,6))</f>
        <v/>
      </c>
      <c r="L246" s="287"/>
      <c r="M246" s="166" t="str">
        <f t="shared" si="21"/>
        <v/>
      </c>
      <c r="N246" s="156" t="str">
        <f>IF(OR($D246="",$E246=""),"",VLOOKUP($AJ246,Sw_Req!$A$2:$K$19,11))</f>
        <v/>
      </c>
      <c r="O246" s="285"/>
      <c r="P246" s="155" t="str">
        <f t="shared" si="22"/>
        <v/>
      </c>
      <c r="Q246" s="156" t="str">
        <f>IF($D246="","",VLOOKUP($AJ246,Sw_Req!$A$2:$I$19,7))</f>
        <v/>
      </c>
      <c r="R246" s="285"/>
      <c r="S246" s="155" t="str">
        <f t="shared" si="23"/>
        <v/>
      </c>
      <c r="T246" s="156" t="str">
        <f>IF($D246="","",VLOOKUP($AJ246,Sw_Req!$A$2:$I$19,8))</f>
        <v/>
      </c>
      <c r="U246" s="157" t="str">
        <f t="shared" si="24"/>
        <v/>
      </c>
      <c r="V246" s="158" t="str">
        <f>IF(OR($D246="",GlobalParameters!$C$12=""),"",$AF246)</f>
        <v/>
      </c>
      <c r="W246" s="159"/>
      <c r="X246" s="283"/>
      <c r="Y246" s="283"/>
      <c r="Z246" s="283"/>
      <c r="AA246" s="283"/>
      <c r="AB246" s="283"/>
      <c r="AC246" s="283"/>
      <c r="AD246" s="283"/>
      <c r="AE246" s="283"/>
      <c r="AF246" s="160" t="str">
        <f>IF(OR($D246="",$AG246="",GlobalParameters!$C$12=""),"",IF($AJ246&lt;200,IF($E246="","",$AG246-VLOOKUP($AJ246,Sw_Req!$A$2:$K$19,9)),IF($AJ246&gt;=200,MIN(VLOOKUP($AJ246,Sw_Req!$A$2:$K$19,10),$AG246),"")))</f>
        <v/>
      </c>
      <c r="AG246" s="283"/>
      <c r="AH246" s="283"/>
      <c r="AI246" s="159"/>
      <c r="AJ246" s="134" t="e">
        <f>VLOOKUP($D246,Sw_Req!$M$2:$N$3,2)+IF(VLOOKUP($D246,Sw_Req!$M$2:$N$3,2)=100,VLOOKUP($E246,Sw_Req!$O$2:$P$6,2),10)+VLOOKUP(GlobalParameters!$C$12,Sw_Req!$Q$2:$R$4,2)</f>
        <v>#N/A</v>
      </c>
    </row>
    <row r="247" spans="1:36" x14ac:dyDescent="0.25">
      <c r="A247" s="133"/>
      <c r="B247" s="283"/>
      <c r="C247" s="283"/>
      <c r="D247" s="283"/>
      <c r="E247" s="284"/>
      <c r="F247" s="287"/>
      <c r="G247" s="166" t="str">
        <f t="shared" si="19"/>
        <v/>
      </c>
      <c r="H247" s="156" t="str">
        <f>IF(OR($D247="",$E247=""),"",VLOOKUP($AJ247,Sw_Req!$A$2:$I$19,5))</f>
        <v/>
      </c>
      <c r="I247" s="287"/>
      <c r="J247" s="166" t="str">
        <f t="shared" si="20"/>
        <v/>
      </c>
      <c r="K247" s="156" t="str">
        <f>IF(OR($D247="",$E247=""),"",VLOOKUP($AJ247,Sw_Req!$A$2:$I$19,6))</f>
        <v/>
      </c>
      <c r="L247" s="287"/>
      <c r="M247" s="166" t="str">
        <f t="shared" si="21"/>
        <v/>
      </c>
      <c r="N247" s="156" t="str">
        <f>IF(OR($D247="",$E247=""),"",VLOOKUP($AJ247,Sw_Req!$A$2:$K$19,11))</f>
        <v/>
      </c>
      <c r="O247" s="285"/>
      <c r="P247" s="155" t="str">
        <f t="shared" si="22"/>
        <v/>
      </c>
      <c r="Q247" s="156" t="str">
        <f>IF($D247="","",VLOOKUP($AJ247,Sw_Req!$A$2:$I$19,7))</f>
        <v/>
      </c>
      <c r="R247" s="285"/>
      <c r="S247" s="155" t="str">
        <f t="shared" si="23"/>
        <v/>
      </c>
      <c r="T247" s="156" t="str">
        <f>IF($D247="","",VLOOKUP($AJ247,Sw_Req!$A$2:$I$19,8))</f>
        <v/>
      </c>
      <c r="U247" s="157" t="str">
        <f t="shared" si="24"/>
        <v/>
      </c>
      <c r="V247" s="158" t="str">
        <f>IF(OR($D247="",GlobalParameters!$C$12=""),"",$AF247)</f>
        <v/>
      </c>
      <c r="W247" s="159"/>
      <c r="X247" s="283"/>
      <c r="Y247" s="283"/>
      <c r="Z247" s="283"/>
      <c r="AA247" s="283"/>
      <c r="AB247" s="283"/>
      <c r="AC247" s="283"/>
      <c r="AD247" s="283"/>
      <c r="AE247" s="283"/>
      <c r="AF247" s="160" t="str">
        <f>IF(OR($D247="",$AG247="",GlobalParameters!$C$12=""),"",IF($AJ247&lt;200,IF($E247="","",$AG247-VLOOKUP($AJ247,Sw_Req!$A$2:$K$19,9)),IF($AJ247&gt;=200,MIN(VLOOKUP($AJ247,Sw_Req!$A$2:$K$19,10),$AG247),"")))</f>
        <v/>
      </c>
      <c r="AG247" s="283"/>
      <c r="AH247" s="283"/>
      <c r="AI247" s="159"/>
      <c r="AJ247" s="134" t="e">
        <f>VLOOKUP($D247,Sw_Req!$M$2:$N$3,2)+IF(VLOOKUP($D247,Sw_Req!$M$2:$N$3,2)=100,VLOOKUP($E247,Sw_Req!$O$2:$P$6,2),10)+VLOOKUP(GlobalParameters!$C$12,Sw_Req!$Q$2:$R$4,2)</f>
        <v>#N/A</v>
      </c>
    </row>
    <row r="248" spans="1:36" x14ac:dyDescent="0.25">
      <c r="A248" s="133"/>
      <c r="B248" s="283"/>
      <c r="C248" s="283"/>
      <c r="D248" s="283"/>
      <c r="E248" s="284"/>
      <c r="F248" s="287"/>
      <c r="G248" s="166" t="str">
        <f t="shared" si="19"/>
        <v/>
      </c>
      <c r="H248" s="156" t="str">
        <f>IF(OR($D248="",$E248=""),"",VLOOKUP($AJ248,Sw_Req!$A$2:$I$19,5))</f>
        <v/>
      </c>
      <c r="I248" s="287"/>
      <c r="J248" s="166" t="str">
        <f t="shared" si="20"/>
        <v/>
      </c>
      <c r="K248" s="156" t="str">
        <f>IF(OR($D248="",$E248=""),"",VLOOKUP($AJ248,Sw_Req!$A$2:$I$19,6))</f>
        <v/>
      </c>
      <c r="L248" s="287"/>
      <c r="M248" s="166" t="str">
        <f t="shared" si="21"/>
        <v/>
      </c>
      <c r="N248" s="156" t="str">
        <f>IF(OR($D248="",$E248=""),"",VLOOKUP($AJ248,Sw_Req!$A$2:$K$19,11))</f>
        <v/>
      </c>
      <c r="O248" s="285"/>
      <c r="P248" s="155" t="str">
        <f t="shared" si="22"/>
        <v/>
      </c>
      <c r="Q248" s="156" t="str">
        <f>IF($D248="","",VLOOKUP($AJ248,Sw_Req!$A$2:$I$19,7))</f>
        <v/>
      </c>
      <c r="R248" s="285"/>
      <c r="S248" s="155" t="str">
        <f t="shared" si="23"/>
        <v/>
      </c>
      <c r="T248" s="156" t="str">
        <f>IF($D248="","",VLOOKUP($AJ248,Sw_Req!$A$2:$I$19,8))</f>
        <v/>
      </c>
      <c r="U248" s="157" t="str">
        <f t="shared" si="24"/>
        <v/>
      </c>
      <c r="V248" s="158" t="str">
        <f>IF(OR($D248="",GlobalParameters!$C$12=""),"",$AF248)</f>
        <v/>
      </c>
      <c r="W248" s="159"/>
      <c r="X248" s="283"/>
      <c r="Y248" s="283"/>
      <c r="Z248" s="283"/>
      <c r="AA248" s="283"/>
      <c r="AB248" s="283"/>
      <c r="AC248" s="283"/>
      <c r="AD248" s="283"/>
      <c r="AE248" s="283"/>
      <c r="AF248" s="160" t="str">
        <f>IF(OR($D248="",$AG248="",GlobalParameters!$C$12=""),"",IF($AJ248&lt;200,IF($E248="","",$AG248-VLOOKUP($AJ248,Sw_Req!$A$2:$K$19,9)),IF($AJ248&gt;=200,MIN(VLOOKUP($AJ248,Sw_Req!$A$2:$K$19,10),$AG248),"")))</f>
        <v/>
      </c>
      <c r="AG248" s="283"/>
      <c r="AH248" s="283"/>
      <c r="AI248" s="159"/>
      <c r="AJ248" s="134" t="e">
        <f>VLOOKUP($D248,Sw_Req!$M$2:$N$3,2)+IF(VLOOKUP($D248,Sw_Req!$M$2:$N$3,2)=100,VLOOKUP($E248,Sw_Req!$O$2:$P$6,2),10)+VLOOKUP(GlobalParameters!$C$12,Sw_Req!$Q$2:$R$4,2)</f>
        <v>#N/A</v>
      </c>
    </row>
    <row r="249" spans="1:36" x14ac:dyDescent="0.25">
      <c r="A249" s="133"/>
      <c r="B249" s="283"/>
      <c r="C249" s="283"/>
      <c r="D249" s="283"/>
      <c r="E249" s="284"/>
      <c r="F249" s="287"/>
      <c r="G249" s="166" t="str">
        <f t="shared" si="19"/>
        <v/>
      </c>
      <c r="H249" s="156" t="str">
        <f>IF(OR($D249="",$E249=""),"",VLOOKUP($AJ249,Sw_Req!$A$2:$I$19,5))</f>
        <v/>
      </c>
      <c r="I249" s="287"/>
      <c r="J249" s="166" t="str">
        <f t="shared" si="20"/>
        <v/>
      </c>
      <c r="K249" s="156" t="str">
        <f>IF(OR($D249="",$E249=""),"",VLOOKUP($AJ249,Sw_Req!$A$2:$I$19,6))</f>
        <v/>
      </c>
      <c r="L249" s="287"/>
      <c r="M249" s="166" t="str">
        <f t="shared" si="21"/>
        <v/>
      </c>
      <c r="N249" s="156" t="str">
        <f>IF(OR($D249="",$E249=""),"",VLOOKUP($AJ249,Sw_Req!$A$2:$K$19,11))</f>
        <v/>
      </c>
      <c r="O249" s="285"/>
      <c r="P249" s="155" t="str">
        <f t="shared" si="22"/>
        <v/>
      </c>
      <c r="Q249" s="156" t="str">
        <f>IF($D249="","",VLOOKUP($AJ249,Sw_Req!$A$2:$I$19,7))</f>
        <v/>
      </c>
      <c r="R249" s="285"/>
      <c r="S249" s="155" t="str">
        <f t="shared" si="23"/>
        <v/>
      </c>
      <c r="T249" s="156" t="str">
        <f>IF($D249="","",VLOOKUP($AJ249,Sw_Req!$A$2:$I$19,8))</f>
        <v/>
      </c>
      <c r="U249" s="157" t="str">
        <f t="shared" si="24"/>
        <v/>
      </c>
      <c r="V249" s="158" t="str">
        <f>IF(OR($D249="",GlobalParameters!$C$12=""),"",$AF249)</f>
        <v/>
      </c>
      <c r="W249" s="159"/>
      <c r="X249" s="283"/>
      <c r="Y249" s="283"/>
      <c r="Z249" s="283"/>
      <c r="AA249" s="283"/>
      <c r="AB249" s="283"/>
      <c r="AC249" s="283"/>
      <c r="AD249" s="283"/>
      <c r="AE249" s="283"/>
      <c r="AF249" s="160" t="str">
        <f>IF(OR($D249="",$AG249="",GlobalParameters!$C$12=""),"",IF($AJ249&lt;200,IF($E249="","",$AG249-VLOOKUP($AJ249,Sw_Req!$A$2:$K$19,9)),IF($AJ249&gt;=200,MIN(VLOOKUP($AJ249,Sw_Req!$A$2:$K$19,10),$AG249),"")))</f>
        <v/>
      </c>
      <c r="AG249" s="283"/>
      <c r="AH249" s="283"/>
      <c r="AI249" s="159"/>
      <c r="AJ249" s="134" t="e">
        <f>VLOOKUP($D249,Sw_Req!$M$2:$N$3,2)+IF(VLOOKUP($D249,Sw_Req!$M$2:$N$3,2)=100,VLOOKUP($E249,Sw_Req!$O$2:$P$6,2),10)+VLOOKUP(GlobalParameters!$C$12,Sw_Req!$Q$2:$R$4,2)</f>
        <v>#N/A</v>
      </c>
    </row>
    <row r="250" spans="1:36" x14ac:dyDescent="0.25">
      <c r="A250" s="133"/>
      <c r="B250" s="283"/>
      <c r="C250" s="283"/>
      <c r="D250" s="283"/>
      <c r="E250" s="284"/>
      <c r="F250" s="287"/>
      <c r="G250" s="166" t="str">
        <f t="shared" si="19"/>
        <v/>
      </c>
      <c r="H250" s="156" t="str">
        <f>IF(OR($D250="",$E250=""),"",VLOOKUP($AJ250,Sw_Req!$A$2:$I$19,5))</f>
        <v/>
      </c>
      <c r="I250" s="287"/>
      <c r="J250" s="166" t="str">
        <f t="shared" si="20"/>
        <v/>
      </c>
      <c r="K250" s="156" t="str">
        <f>IF(OR($D250="",$E250=""),"",VLOOKUP($AJ250,Sw_Req!$A$2:$I$19,6))</f>
        <v/>
      </c>
      <c r="L250" s="287"/>
      <c r="M250" s="166" t="str">
        <f t="shared" si="21"/>
        <v/>
      </c>
      <c r="N250" s="156" t="str">
        <f>IF(OR($D250="",$E250=""),"",VLOOKUP($AJ250,Sw_Req!$A$2:$K$19,11))</f>
        <v/>
      </c>
      <c r="O250" s="285"/>
      <c r="P250" s="155" t="str">
        <f t="shared" si="22"/>
        <v/>
      </c>
      <c r="Q250" s="156" t="str">
        <f>IF($D250="","",VLOOKUP($AJ250,Sw_Req!$A$2:$I$19,7))</f>
        <v/>
      </c>
      <c r="R250" s="285"/>
      <c r="S250" s="155" t="str">
        <f t="shared" si="23"/>
        <v/>
      </c>
      <c r="T250" s="156" t="str">
        <f>IF($D250="","",VLOOKUP($AJ250,Sw_Req!$A$2:$I$19,8))</f>
        <v/>
      </c>
      <c r="U250" s="157" t="str">
        <f t="shared" si="24"/>
        <v/>
      </c>
      <c r="V250" s="158" t="str">
        <f>IF(OR($D250="",GlobalParameters!$C$12=""),"",$AF250)</f>
        <v/>
      </c>
      <c r="W250" s="159"/>
      <c r="X250" s="283"/>
      <c r="Y250" s="283"/>
      <c r="Z250" s="283"/>
      <c r="AA250" s="283"/>
      <c r="AB250" s="283"/>
      <c r="AC250" s="283"/>
      <c r="AD250" s="283"/>
      <c r="AE250" s="283"/>
      <c r="AF250" s="160" t="str">
        <f>IF(OR($D250="",$AG250="",GlobalParameters!$C$12=""),"",IF($AJ250&lt;200,IF($E250="","",$AG250-VLOOKUP($AJ250,Sw_Req!$A$2:$K$19,9)),IF($AJ250&gt;=200,MIN(VLOOKUP($AJ250,Sw_Req!$A$2:$K$19,10),$AG250),"")))</f>
        <v/>
      </c>
      <c r="AG250" s="283"/>
      <c r="AH250" s="283"/>
      <c r="AI250" s="159"/>
      <c r="AJ250" s="134" t="e">
        <f>VLOOKUP($D250,Sw_Req!$M$2:$N$3,2)+IF(VLOOKUP($D250,Sw_Req!$M$2:$N$3,2)=100,VLOOKUP($E250,Sw_Req!$O$2:$P$6,2),10)+VLOOKUP(GlobalParameters!$C$12,Sw_Req!$Q$2:$R$4,2)</f>
        <v>#N/A</v>
      </c>
    </row>
    <row r="251" spans="1:36" x14ac:dyDescent="0.25">
      <c r="A251" s="133"/>
      <c r="B251" s="283"/>
      <c r="C251" s="283"/>
      <c r="D251" s="283"/>
      <c r="E251" s="284"/>
      <c r="F251" s="287"/>
      <c r="G251" s="166" t="str">
        <f t="shared" si="19"/>
        <v/>
      </c>
      <c r="H251" s="156" t="str">
        <f>IF(OR($D251="",$E251=""),"",VLOOKUP($AJ251,Sw_Req!$A$2:$I$19,5))</f>
        <v/>
      </c>
      <c r="I251" s="287"/>
      <c r="J251" s="166" t="str">
        <f t="shared" si="20"/>
        <v/>
      </c>
      <c r="K251" s="156" t="str">
        <f>IF(OR($D251="",$E251=""),"",VLOOKUP($AJ251,Sw_Req!$A$2:$I$19,6))</f>
        <v/>
      </c>
      <c r="L251" s="287"/>
      <c r="M251" s="166" t="str">
        <f t="shared" si="21"/>
        <v/>
      </c>
      <c r="N251" s="156" t="str">
        <f>IF(OR($D251="",$E251=""),"",VLOOKUP($AJ251,Sw_Req!$A$2:$K$19,11))</f>
        <v/>
      </c>
      <c r="O251" s="285"/>
      <c r="P251" s="155" t="str">
        <f t="shared" si="22"/>
        <v/>
      </c>
      <c r="Q251" s="156" t="str">
        <f>IF($D251="","",VLOOKUP($AJ251,Sw_Req!$A$2:$I$19,7))</f>
        <v/>
      </c>
      <c r="R251" s="285"/>
      <c r="S251" s="155" t="str">
        <f t="shared" si="23"/>
        <v/>
      </c>
      <c r="T251" s="156" t="str">
        <f>IF($D251="","",VLOOKUP($AJ251,Sw_Req!$A$2:$I$19,8))</f>
        <v/>
      </c>
      <c r="U251" s="157" t="str">
        <f t="shared" si="24"/>
        <v/>
      </c>
      <c r="V251" s="158" t="str">
        <f>IF(OR($D251="",GlobalParameters!$C$12=""),"",$AF251)</f>
        <v/>
      </c>
      <c r="W251" s="159"/>
      <c r="X251" s="283"/>
      <c r="Y251" s="283"/>
      <c r="Z251" s="283"/>
      <c r="AA251" s="283"/>
      <c r="AB251" s="283"/>
      <c r="AC251" s="283"/>
      <c r="AD251" s="283"/>
      <c r="AE251" s="283"/>
      <c r="AF251" s="160" t="str">
        <f>IF(OR($D251="",$AG251="",GlobalParameters!$C$12=""),"",IF($AJ251&lt;200,IF($E251="","",$AG251-VLOOKUP($AJ251,Sw_Req!$A$2:$K$19,9)),IF($AJ251&gt;=200,MIN(VLOOKUP($AJ251,Sw_Req!$A$2:$K$19,10),$AG251),"")))</f>
        <v/>
      </c>
      <c r="AG251" s="283"/>
      <c r="AH251" s="283"/>
      <c r="AI251" s="159"/>
      <c r="AJ251" s="134" t="e">
        <f>VLOOKUP($D251,Sw_Req!$M$2:$N$3,2)+IF(VLOOKUP($D251,Sw_Req!$M$2:$N$3,2)=100,VLOOKUP($E251,Sw_Req!$O$2:$P$6,2),10)+VLOOKUP(GlobalParameters!$C$12,Sw_Req!$Q$2:$R$4,2)</f>
        <v>#N/A</v>
      </c>
    </row>
    <row r="252" spans="1:36" x14ac:dyDescent="0.25">
      <c r="A252" s="133"/>
      <c r="B252" s="283"/>
      <c r="C252" s="283"/>
      <c r="D252" s="283"/>
      <c r="E252" s="284"/>
      <c r="F252" s="287"/>
      <c r="G252" s="166" t="str">
        <f t="shared" si="19"/>
        <v/>
      </c>
      <c r="H252" s="156" t="str">
        <f>IF(OR($D252="",$E252=""),"",VLOOKUP($AJ252,Sw_Req!$A$2:$I$19,5))</f>
        <v/>
      </c>
      <c r="I252" s="287"/>
      <c r="J252" s="166" t="str">
        <f t="shared" si="20"/>
        <v/>
      </c>
      <c r="K252" s="156" t="str">
        <f>IF(OR($D252="",$E252=""),"",VLOOKUP($AJ252,Sw_Req!$A$2:$I$19,6))</f>
        <v/>
      </c>
      <c r="L252" s="287"/>
      <c r="M252" s="166" t="str">
        <f t="shared" si="21"/>
        <v/>
      </c>
      <c r="N252" s="156" t="str">
        <f>IF(OR($D252="",$E252=""),"",VLOOKUP($AJ252,Sw_Req!$A$2:$K$19,11))</f>
        <v/>
      </c>
      <c r="O252" s="285"/>
      <c r="P252" s="155" t="str">
        <f t="shared" si="22"/>
        <v/>
      </c>
      <c r="Q252" s="156" t="str">
        <f>IF($D252="","",VLOOKUP($AJ252,Sw_Req!$A$2:$I$19,7))</f>
        <v/>
      </c>
      <c r="R252" s="285"/>
      <c r="S252" s="155" t="str">
        <f t="shared" si="23"/>
        <v/>
      </c>
      <c r="T252" s="156" t="str">
        <f>IF($D252="","",VLOOKUP($AJ252,Sw_Req!$A$2:$I$19,8))</f>
        <v/>
      </c>
      <c r="U252" s="157" t="str">
        <f t="shared" si="24"/>
        <v/>
      </c>
      <c r="V252" s="158" t="str">
        <f>IF(OR($D252="",GlobalParameters!$C$12=""),"",$AF252)</f>
        <v/>
      </c>
      <c r="W252" s="159"/>
      <c r="X252" s="283"/>
      <c r="Y252" s="283"/>
      <c r="Z252" s="283"/>
      <c r="AA252" s="283"/>
      <c r="AB252" s="283"/>
      <c r="AC252" s="283"/>
      <c r="AD252" s="283"/>
      <c r="AE252" s="283"/>
      <c r="AF252" s="160" t="str">
        <f>IF(OR($D252="",$AG252="",GlobalParameters!$C$12=""),"",IF($AJ252&lt;200,IF($E252="","",$AG252-VLOOKUP($AJ252,Sw_Req!$A$2:$K$19,9)),IF($AJ252&gt;=200,MIN(VLOOKUP($AJ252,Sw_Req!$A$2:$K$19,10),$AG252),"")))</f>
        <v/>
      </c>
      <c r="AG252" s="283"/>
      <c r="AH252" s="283"/>
      <c r="AI252" s="159"/>
      <c r="AJ252" s="134" t="e">
        <f>VLOOKUP($D252,Sw_Req!$M$2:$N$3,2)+IF(VLOOKUP($D252,Sw_Req!$M$2:$N$3,2)=100,VLOOKUP($E252,Sw_Req!$O$2:$P$6,2),10)+VLOOKUP(GlobalParameters!$C$12,Sw_Req!$Q$2:$R$4,2)</f>
        <v>#N/A</v>
      </c>
    </row>
    <row r="253" spans="1:36" x14ac:dyDescent="0.25">
      <c r="A253" s="133"/>
      <c r="B253" s="283"/>
      <c r="C253" s="283"/>
      <c r="D253" s="283"/>
      <c r="E253" s="284"/>
      <c r="F253" s="287"/>
      <c r="G253" s="166" t="str">
        <f t="shared" si="19"/>
        <v/>
      </c>
      <c r="H253" s="156" t="str">
        <f>IF(OR($D253="",$E253=""),"",VLOOKUP($AJ253,Sw_Req!$A$2:$I$19,5))</f>
        <v/>
      </c>
      <c r="I253" s="287"/>
      <c r="J253" s="166" t="str">
        <f t="shared" si="20"/>
        <v/>
      </c>
      <c r="K253" s="156" t="str">
        <f>IF(OR($D253="",$E253=""),"",VLOOKUP($AJ253,Sw_Req!$A$2:$I$19,6))</f>
        <v/>
      </c>
      <c r="L253" s="287"/>
      <c r="M253" s="166" t="str">
        <f t="shared" si="21"/>
        <v/>
      </c>
      <c r="N253" s="156" t="str">
        <f>IF(OR($D253="",$E253=""),"",VLOOKUP($AJ253,Sw_Req!$A$2:$K$19,11))</f>
        <v/>
      </c>
      <c r="O253" s="285"/>
      <c r="P253" s="155" t="str">
        <f t="shared" si="22"/>
        <v/>
      </c>
      <c r="Q253" s="156" t="str">
        <f>IF($D253="","",VLOOKUP($AJ253,Sw_Req!$A$2:$I$19,7))</f>
        <v/>
      </c>
      <c r="R253" s="285"/>
      <c r="S253" s="155" t="str">
        <f t="shared" si="23"/>
        <v/>
      </c>
      <c r="T253" s="156" t="str">
        <f>IF($D253="","",VLOOKUP($AJ253,Sw_Req!$A$2:$I$19,8))</f>
        <v/>
      </c>
      <c r="U253" s="157" t="str">
        <f t="shared" si="24"/>
        <v/>
      </c>
      <c r="V253" s="158" t="str">
        <f>IF(OR($D253="",GlobalParameters!$C$12=""),"",$AF253)</f>
        <v/>
      </c>
      <c r="W253" s="159"/>
      <c r="X253" s="283"/>
      <c r="Y253" s="283"/>
      <c r="Z253" s="283"/>
      <c r="AA253" s="283"/>
      <c r="AB253" s="283"/>
      <c r="AC253" s="283"/>
      <c r="AD253" s="283"/>
      <c r="AE253" s="283"/>
      <c r="AF253" s="160" t="str">
        <f>IF(OR($D253="",$AG253="",GlobalParameters!$C$12=""),"",IF($AJ253&lt;200,IF($E253="","",$AG253-VLOOKUP($AJ253,Sw_Req!$A$2:$K$19,9)),IF($AJ253&gt;=200,MIN(VLOOKUP($AJ253,Sw_Req!$A$2:$K$19,10),$AG253),"")))</f>
        <v/>
      </c>
      <c r="AG253" s="283"/>
      <c r="AH253" s="283"/>
      <c r="AI253" s="159"/>
      <c r="AJ253" s="134" t="e">
        <f>VLOOKUP($D253,Sw_Req!$M$2:$N$3,2)+IF(VLOOKUP($D253,Sw_Req!$M$2:$N$3,2)=100,VLOOKUP($E253,Sw_Req!$O$2:$P$6,2),10)+VLOOKUP(GlobalParameters!$C$12,Sw_Req!$Q$2:$R$4,2)</f>
        <v>#N/A</v>
      </c>
    </row>
    <row r="254" spans="1:36" x14ac:dyDescent="0.25">
      <c r="A254" s="133"/>
      <c r="B254" s="283"/>
      <c r="C254" s="283"/>
      <c r="D254" s="283"/>
      <c r="E254" s="284"/>
      <c r="F254" s="287"/>
      <c r="G254" s="166" t="str">
        <f t="shared" si="19"/>
        <v/>
      </c>
      <c r="H254" s="156" t="str">
        <f>IF(OR($D254="",$E254=""),"",VLOOKUP($AJ254,Sw_Req!$A$2:$I$19,5))</f>
        <v/>
      </c>
      <c r="I254" s="287"/>
      <c r="J254" s="166" t="str">
        <f t="shared" si="20"/>
        <v/>
      </c>
      <c r="K254" s="156" t="str">
        <f>IF(OR($D254="",$E254=""),"",VLOOKUP($AJ254,Sw_Req!$A$2:$I$19,6))</f>
        <v/>
      </c>
      <c r="L254" s="287"/>
      <c r="M254" s="166" t="str">
        <f t="shared" si="21"/>
        <v/>
      </c>
      <c r="N254" s="156" t="str">
        <f>IF(OR($D254="",$E254=""),"",VLOOKUP($AJ254,Sw_Req!$A$2:$K$19,11))</f>
        <v/>
      </c>
      <c r="O254" s="285"/>
      <c r="P254" s="155" t="str">
        <f t="shared" si="22"/>
        <v/>
      </c>
      <c r="Q254" s="156" t="str">
        <f>IF($D254="","",VLOOKUP($AJ254,Sw_Req!$A$2:$I$19,7))</f>
        <v/>
      </c>
      <c r="R254" s="285"/>
      <c r="S254" s="155" t="str">
        <f t="shared" si="23"/>
        <v/>
      </c>
      <c r="T254" s="156" t="str">
        <f>IF($D254="","",VLOOKUP($AJ254,Sw_Req!$A$2:$I$19,8))</f>
        <v/>
      </c>
      <c r="U254" s="157" t="str">
        <f t="shared" si="24"/>
        <v/>
      </c>
      <c r="V254" s="158" t="str">
        <f>IF(OR($D254="",GlobalParameters!$C$12=""),"",$AF254)</f>
        <v/>
      </c>
      <c r="W254" s="159"/>
      <c r="X254" s="283"/>
      <c r="Y254" s="283"/>
      <c r="Z254" s="283"/>
      <c r="AA254" s="283"/>
      <c r="AB254" s="283"/>
      <c r="AC254" s="283"/>
      <c r="AD254" s="283"/>
      <c r="AE254" s="283"/>
      <c r="AF254" s="160" t="str">
        <f>IF(OR($D254="",$AG254="",GlobalParameters!$C$12=""),"",IF($AJ254&lt;200,IF($E254="","",$AG254-VLOOKUP($AJ254,Sw_Req!$A$2:$K$19,9)),IF($AJ254&gt;=200,MIN(VLOOKUP($AJ254,Sw_Req!$A$2:$K$19,10),$AG254),"")))</f>
        <v/>
      </c>
      <c r="AG254" s="283"/>
      <c r="AH254" s="283"/>
      <c r="AI254" s="159"/>
      <c r="AJ254" s="134" t="e">
        <f>VLOOKUP($D254,Sw_Req!$M$2:$N$3,2)+IF(VLOOKUP($D254,Sw_Req!$M$2:$N$3,2)=100,VLOOKUP($E254,Sw_Req!$O$2:$P$6,2),10)+VLOOKUP(GlobalParameters!$C$12,Sw_Req!$Q$2:$R$4,2)</f>
        <v>#N/A</v>
      </c>
    </row>
    <row r="255" spans="1:36" x14ac:dyDescent="0.25">
      <c r="A255" s="133"/>
      <c r="B255" s="283"/>
      <c r="C255" s="283"/>
      <c r="D255" s="283"/>
      <c r="E255" s="284"/>
      <c r="F255" s="287"/>
      <c r="G255" s="166" t="str">
        <f t="shared" si="19"/>
        <v/>
      </c>
      <c r="H255" s="156" t="str">
        <f>IF(OR($D255="",$E255=""),"",VLOOKUP($AJ255,Sw_Req!$A$2:$I$19,5))</f>
        <v/>
      </c>
      <c r="I255" s="287"/>
      <c r="J255" s="166" t="str">
        <f t="shared" si="20"/>
        <v/>
      </c>
      <c r="K255" s="156" t="str">
        <f>IF(OR($D255="",$E255=""),"",VLOOKUP($AJ255,Sw_Req!$A$2:$I$19,6))</f>
        <v/>
      </c>
      <c r="L255" s="287"/>
      <c r="M255" s="166" t="str">
        <f t="shared" si="21"/>
        <v/>
      </c>
      <c r="N255" s="156" t="str">
        <f>IF(OR($D255="",$E255=""),"",VLOOKUP($AJ255,Sw_Req!$A$2:$K$19,11))</f>
        <v/>
      </c>
      <c r="O255" s="285"/>
      <c r="P255" s="155" t="str">
        <f t="shared" si="22"/>
        <v/>
      </c>
      <c r="Q255" s="156" t="str">
        <f>IF($D255="","",VLOOKUP($AJ255,Sw_Req!$A$2:$I$19,7))</f>
        <v/>
      </c>
      <c r="R255" s="285"/>
      <c r="S255" s="155" t="str">
        <f t="shared" si="23"/>
        <v/>
      </c>
      <c r="T255" s="156" t="str">
        <f>IF($D255="","",VLOOKUP($AJ255,Sw_Req!$A$2:$I$19,8))</f>
        <v/>
      </c>
      <c r="U255" s="157" t="str">
        <f t="shared" si="24"/>
        <v/>
      </c>
      <c r="V255" s="158" t="str">
        <f>IF(OR($D255="",GlobalParameters!$C$12=""),"",$AF255)</f>
        <v/>
      </c>
      <c r="W255" s="159"/>
      <c r="X255" s="283"/>
      <c r="Y255" s="283"/>
      <c r="Z255" s="283"/>
      <c r="AA255" s="283"/>
      <c r="AB255" s="283"/>
      <c r="AC255" s="283"/>
      <c r="AD255" s="283"/>
      <c r="AE255" s="283"/>
      <c r="AF255" s="160" t="str">
        <f>IF(OR($D255="",$AG255="",GlobalParameters!$C$12=""),"",IF($AJ255&lt;200,IF($E255="","",$AG255-VLOOKUP($AJ255,Sw_Req!$A$2:$K$19,9)),IF($AJ255&gt;=200,MIN(VLOOKUP($AJ255,Sw_Req!$A$2:$K$19,10),$AG255),"")))</f>
        <v/>
      </c>
      <c r="AG255" s="283"/>
      <c r="AH255" s="283"/>
      <c r="AI255" s="159"/>
      <c r="AJ255" s="134" t="e">
        <f>VLOOKUP($D255,Sw_Req!$M$2:$N$3,2)+IF(VLOOKUP($D255,Sw_Req!$M$2:$N$3,2)=100,VLOOKUP($E255,Sw_Req!$O$2:$P$6,2),10)+VLOOKUP(GlobalParameters!$C$12,Sw_Req!$Q$2:$R$4,2)</f>
        <v>#N/A</v>
      </c>
    </row>
    <row r="256" spans="1:36" x14ac:dyDescent="0.25">
      <c r="A256" s="133"/>
      <c r="B256" s="283"/>
      <c r="C256" s="283"/>
      <c r="D256" s="283"/>
      <c r="E256" s="284"/>
      <c r="F256" s="287"/>
      <c r="G256" s="166" t="str">
        <f t="shared" si="19"/>
        <v/>
      </c>
      <c r="H256" s="156" t="str">
        <f>IF(OR($D256="",$E256=""),"",VLOOKUP($AJ256,Sw_Req!$A$2:$I$19,5))</f>
        <v/>
      </c>
      <c r="I256" s="287"/>
      <c r="J256" s="166" t="str">
        <f t="shared" si="20"/>
        <v/>
      </c>
      <c r="K256" s="156" t="str">
        <f>IF(OR($D256="",$E256=""),"",VLOOKUP($AJ256,Sw_Req!$A$2:$I$19,6))</f>
        <v/>
      </c>
      <c r="L256" s="287"/>
      <c r="M256" s="166" t="str">
        <f t="shared" si="21"/>
        <v/>
      </c>
      <c r="N256" s="156" t="str">
        <f>IF(OR($D256="",$E256=""),"",VLOOKUP($AJ256,Sw_Req!$A$2:$K$19,11))</f>
        <v/>
      </c>
      <c r="O256" s="285"/>
      <c r="P256" s="155" t="str">
        <f t="shared" si="22"/>
        <v/>
      </c>
      <c r="Q256" s="156" t="str">
        <f>IF($D256="","",VLOOKUP($AJ256,Sw_Req!$A$2:$I$19,7))</f>
        <v/>
      </c>
      <c r="R256" s="285"/>
      <c r="S256" s="155" t="str">
        <f t="shared" si="23"/>
        <v/>
      </c>
      <c r="T256" s="156" t="str">
        <f>IF($D256="","",VLOOKUP($AJ256,Sw_Req!$A$2:$I$19,8))</f>
        <v/>
      </c>
      <c r="U256" s="157" t="str">
        <f t="shared" si="24"/>
        <v/>
      </c>
      <c r="V256" s="158" t="str">
        <f>IF(OR($D256="",GlobalParameters!$C$12=""),"",$AF256)</f>
        <v/>
      </c>
      <c r="W256" s="159"/>
      <c r="X256" s="283"/>
      <c r="Y256" s="283"/>
      <c r="Z256" s="283"/>
      <c r="AA256" s="283"/>
      <c r="AB256" s="283"/>
      <c r="AC256" s="283"/>
      <c r="AD256" s="283"/>
      <c r="AE256" s="283"/>
      <c r="AF256" s="160" t="str">
        <f>IF(OR($D256="",$AG256="",GlobalParameters!$C$12=""),"",IF($AJ256&lt;200,IF($E256="","",$AG256-VLOOKUP($AJ256,Sw_Req!$A$2:$K$19,9)),IF($AJ256&gt;=200,MIN(VLOOKUP($AJ256,Sw_Req!$A$2:$K$19,10),$AG256),"")))</f>
        <v/>
      </c>
      <c r="AG256" s="283"/>
      <c r="AH256" s="283"/>
      <c r="AI256" s="159"/>
      <c r="AJ256" s="134" t="e">
        <f>VLOOKUP($D256,Sw_Req!$M$2:$N$3,2)+IF(VLOOKUP($D256,Sw_Req!$M$2:$N$3,2)=100,VLOOKUP($E256,Sw_Req!$O$2:$P$6,2),10)+VLOOKUP(GlobalParameters!$C$12,Sw_Req!$Q$2:$R$4,2)</f>
        <v>#N/A</v>
      </c>
    </row>
    <row r="257" spans="1:40" x14ac:dyDescent="0.25">
      <c r="A257" s="133"/>
      <c r="B257" s="283"/>
      <c r="C257" s="283"/>
      <c r="D257" s="283"/>
      <c r="E257" s="284"/>
      <c r="F257" s="287"/>
      <c r="G257" s="166" t="str">
        <f t="shared" si="19"/>
        <v/>
      </c>
      <c r="H257" s="156" t="str">
        <f>IF(OR($D257="",$E257=""),"",VLOOKUP($AJ257,Sw_Req!$A$2:$I$19,5))</f>
        <v/>
      </c>
      <c r="I257" s="287"/>
      <c r="J257" s="166" t="str">
        <f t="shared" si="20"/>
        <v/>
      </c>
      <c r="K257" s="156" t="str">
        <f>IF(OR($D257="",$E257=""),"",VLOOKUP($AJ257,Sw_Req!$A$2:$I$19,6))</f>
        <v/>
      </c>
      <c r="L257" s="287"/>
      <c r="M257" s="166" t="str">
        <f t="shared" si="21"/>
        <v/>
      </c>
      <c r="N257" s="156" t="str">
        <f>IF(OR($D257="",$E257=""),"",VLOOKUP($AJ257,Sw_Req!$A$2:$K$19,11))</f>
        <v/>
      </c>
      <c r="O257" s="285"/>
      <c r="P257" s="155" t="str">
        <f t="shared" si="22"/>
        <v/>
      </c>
      <c r="Q257" s="156" t="str">
        <f>IF($D257="","",VLOOKUP($AJ257,Sw_Req!$A$2:$I$19,7))</f>
        <v/>
      </c>
      <c r="R257" s="285"/>
      <c r="S257" s="155" t="str">
        <f t="shared" si="23"/>
        <v/>
      </c>
      <c r="T257" s="156" t="str">
        <f>IF($D257="","",VLOOKUP($AJ257,Sw_Req!$A$2:$I$19,8))</f>
        <v/>
      </c>
      <c r="U257" s="157" t="str">
        <f t="shared" si="24"/>
        <v/>
      </c>
      <c r="V257" s="158" t="str">
        <f>IF(OR($D257="",GlobalParameters!$C$12=""),"",$AF257)</f>
        <v/>
      </c>
      <c r="W257" s="159"/>
      <c r="X257" s="283"/>
      <c r="Y257" s="283"/>
      <c r="Z257" s="283"/>
      <c r="AA257" s="283"/>
      <c r="AB257" s="283"/>
      <c r="AC257" s="283"/>
      <c r="AD257" s="283"/>
      <c r="AE257" s="283"/>
      <c r="AF257" s="160" t="str">
        <f>IF(OR($D257="",$AG257="",GlobalParameters!$C$12=""),"",IF($AJ257&lt;200,IF($E257="","",$AG257-VLOOKUP($AJ257,Sw_Req!$A$2:$K$19,9)),IF($AJ257&gt;=200,MIN(VLOOKUP($AJ257,Sw_Req!$A$2:$K$19,10),$AG257),"")))</f>
        <v/>
      </c>
      <c r="AG257" s="283"/>
      <c r="AH257" s="283"/>
      <c r="AI257" s="159"/>
      <c r="AJ257" s="134" t="e">
        <f>VLOOKUP($D257,Sw_Req!$M$2:$N$3,2)+IF(VLOOKUP($D257,Sw_Req!$M$2:$N$3,2)=100,VLOOKUP($E257,Sw_Req!$O$2:$P$6,2),10)+VLOOKUP(GlobalParameters!$C$12,Sw_Req!$Q$2:$R$4,2)</f>
        <v>#N/A</v>
      </c>
    </row>
    <row r="258" spans="1:40" x14ac:dyDescent="0.25">
      <c r="A258" s="133"/>
      <c r="B258" s="283"/>
      <c r="C258" s="283"/>
      <c r="D258" s="283"/>
      <c r="E258" s="284"/>
      <c r="F258" s="287"/>
      <c r="G258" s="166" t="str">
        <f t="shared" si="19"/>
        <v/>
      </c>
      <c r="H258" s="156" t="str">
        <f>IF(OR($D258="",$E258=""),"",VLOOKUP($AJ258,Sw_Req!$A$2:$I$19,5))</f>
        <v/>
      </c>
      <c r="I258" s="287"/>
      <c r="J258" s="166" t="str">
        <f t="shared" si="20"/>
        <v/>
      </c>
      <c r="K258" s="156" t="str">
        <f>IF(OR($D258="",$E258=""),"",VLOOKUP($AJ258,Sw_Req!$A$2:$I$19,6))</f>
        <v/>
      </c>
      <c r="L258" s="287"/>
      <c r="M258" s="166" t="str">
        <f t="shared" si="21"/>
        <v/>
      </c>
      <c r="N258" s="156" t="str">
        <f>IF(OR($D258="",$E258=""),"",VLOOKUP($AJ258,Sw_Req!$A$2:$K$19,11))</f>
        <v/>
      </c>
      <c r="O258" s="285"/>
      <c r="P258" s="155" t="str">
        <f t="shared" si="22"/>
        <v/>
      </c>
      <c r="Q258" s="156" t="str">
        <f>IF($D258="","",VLOOKUP($AJ258,Sw_Req!$A$2:$I$19,7))</f>
        <v/>
      </c>
      <c r="R258" s="285"/>
      <c r="S258" s="155" t="str">
        <f t="shared" si="23"/>
        <v/>
      </c>
      <c r="T258" s="156" t="str">
        <f>IF($D258="","",VLOOKUP($AJ258,Sw_Req!$A$2:$I$19,8))</f>
        <v/>
      </c>
      <c r="U258" s="157" t="str">
        <f t="shared" si="24"/>
        <v/>
      </c>
      <c r="V258" s="158" t="str">
        <f>IF(OR($D258="",GlobalParameters!$C$12=""),"",$AF258)</f>
        <v/>
      </c>
      <c r="W258" s="159"/>
      <c r="X258" s="283"/>
      <c r="Y258" s="283"/>
      <c r="Z258" s="283"/>
      <c r="AA258" s="283"/>
      <c r="AB258" s="283"/>
      <c r="AC258" s="283"/>
      <c r="AD258" s="283"/>
      <c r="AE258" s="283"/>
      <c r="AF258" s="160" t="str">
        <f>IF(OR($D258="",$AG258="",GlobalParameters!$C$12=""),"",IF($AJ258&lt;200,IF($E258="","",$AG258-VLOOKUP($AJ258,Sw_Req!$A$2:$K$19,9)),IF($AJ258&gt;=200,MIN(VLOOKUP($AJ258,Sw_Req!$A$2:$K$19,10),$AG258),"")))</f>
        <v/>
      </c>
      <c r="AG258" s="283"/>
      <c r="AH258" s="283"/>
      <c r="AI258" s="159"/>
      <c r="AJ258" s="134" t="e">
        <f>VLOOKUP($D258,Sw_Req!$M$2:$N$3,2)+IF(VLOOKUP($D258,Sw_Req!$M$2:$N$3,2)=100,VLOOKUP($E258,Sw_Req!$O$2:$P$6,2),10)+VLOOKUP(GlobalParameters!$C$12,Sw_Req!$Q$2:$R$4,2)</f>
        <v>#N/A</v>
      </c>
    </row>
    <row r="259" spans="1:40" x14ac:dyDescent="0.25">
      <c r="A259" s="133"/>
      <c r="B259" s="283"/>
      <c r="C259" s="283"/>
      <c r="D259" s="283"/>
      <c r="E259" s="284"/>
      <c r="F259" s="287"/>
      <c r="G259" s="166" t="str">
        <f t="shared" si="19"/>
        <v/>
      </c>
      <c r="H259" s="156" t="str">
        <f>IF(OR($D259="",$E259=""),"",VLOOKUP($AJ259,Sw_Req!$A$2:$I$19,5))</f>
        <v/>
      </c>
      <c r="I259" s="287"/>
      <c r="J259" s="166" t="str">
        <f t="shared" si="20"/>
        <v/>
      </c>
      <c r="K259" s="156" t="str">
        <f>IF(OR($D259="",$E259=""),"",VLOOKUP($AJ259,Sw_Req!$A$2:$I$19,6))</f>
        <v/>
      </c>
      <c r="L259" s="287"/>
      <c r="M259" s="166" t="str">
        <f t="shared" si="21"/>
        <v/>
      </c>
      <c r="N259" s="156" t="str">
        <f>IF(OR($D259="",$E259=""),"",VLOOKUP($AJ259,Sw_Req!$A$2:$K$19,11))</f>
        <v/>
      </c>
      <c r="O259" s="285"/>
      <c r="P259" s="155" t="str">
        <f t="shared" si="22"/>
        <v/>
      </c>
      <c r="Q259" s="156" t="str">
        <f>IF($D259="","",VLOOKUP($AJ259,Sw_Req!$A$2:$I$19,7))</f>
        <v/>
      </c>
      <c r="R259" s="285"/>
      <c r="S259" s="155" t="str">
        <f t="shared" si="23"/>
        <v/>
      </c>
      <c r="T259" s="156" t="str">
        <f>IF($D259="","",VLOOKUP($AJ259,Sw_Req!$A$2:$I$19,8))</f>
        <v/>
      </c>
      <c r="U259" s="157" t="str">
        <f t="shared" si="24"/>
        <v/>
      </c>
      <c r="V259" s="158" t="str">
        <f>IF(OR($D259="",GlobalParameters!$C$12=""),"",$AF259)</f>
        <v/>
      </c>
      <c r="W259" s="159"/>
      <c r="X259" s="283"/>
      <c r="Y259" s="283"/>
      <c r="Z259" s="283"/>
      <c r="AA259" s="283"/>
      <c r="AB259" s="283"/>
      <c r="AC259" s="283"/>
      <c r="AD259" s="283"/>
      <c r="AE259" s="283"/>
      <c r="AF259" s="160" t="str">
        <f>IF(OR($D259="",$AG259="",GlobalParameters!$C$12=""),"",IF($AJ259&lt;200,IF($E259="","",$AG259-VLOOKUP($AJ259,Sw_Req!$A$2:$K$19,9)),IF($AJ259&gt;=200,MIN(VLOOKUP($AJ259,Sw_Req!$A$2:$K$19,10),$AG259),"")))</f>
        <v/>
      </c>
      <c r="AG259" s="283"/>
      <c r="AH259" s="283"/>
      <c r="AI259" s="159"/>
      <c r="AJ259" s="134" t="e">
        <f>VLOOKUP($D259,Sw_Req!$M$2:$N$3,2)+IF(VLOOKUP($D259,Sw_Req!$M$2:$N$3,2)=100,VLOOKUP($E259,Sw_Req!$O$2:$P$6,2),10)+VLOOKUP(GlobalParameters!$C$12,Sw_Req!$Q$2:$R$4,2)</f>
        <v>#N/A</v>
      </c>
    </row>
    <row r="260" spans="1:40" x14ac:dyDescent="0.25">
      <c r="A260" s="133"/>
      <c r="B260" s="283"/>
      <c r="C260" s="283"/>
      <c r="D260" s="283"/>
      <c r="E260" s="284"/>
      <c r="F260" s="287"/>
      <c r="G260" s="166" t="str">
        <f t="shared" si="19"/>
        <v/>
      </c>
      <c r="H260" s="156" t="str">
        <f>IF(OR($D260="",$E260=""),"",VLOOKUP($AJ260,Sw_Req!$A$2:$I$19,5))</f>
        <v/>
      </c>
      <c r="I260" s="287"/>
      <c r="J260" s="166" t="str">
        <f t="shared" si="20"/>
        <v/>
      </c>
      <c r="K260" s="156" t="str">
        <f>IF(OR($D260="",$E260=""),"",VLOOKUP($AJ260,Sw_Req!$A$2:$I$19,6))</f>
        <v/>
      </c>
      <c r="L260" s="287"/>
      <c r="M260" s="166" t="str">
        <f t="shared" si="21"/>
        <v/>
      </c>
      <c r="N260" s="156" t="str">
        <f>IF(OR($D260="",$E260=""),"",VLOOKUP($AJ260,Sw_Req!$A$2:$K$19,11))</f>
        <v/>
      </c>
      <c r="O260" s="285"/>
      <c r="P260" s="155" t="str">
        <f t="shared" si="22"/>
        <v/>
      </c>
      <c r="Q260" s="156" t="str">
        <f>IF($D260="","",VLOOKUP($AJ260,Sw_Req!$A$2:$I$19,7))</f>
        <v/>
      </c>
      <c r="R260" s="285"/>
      <c r="S260" s="155" t="str">
        <f t="shared" si="23"/>
        <v/>
      </c>
      <c r="T260" s="156" t="str">
        <f>IF($D260="","",VLOOKUP($AJ260,Sw_Req!$A$2:$I$19,8))</f>
        <v/>
      </c>
      <c r="U260" s="157" t="str">
        <f t="shared" si="24"/>
        <v/>
      </c>
      <c r="V260" s="158" t="str">
        <f>IF(OR($D260="",GlobalParameters!$C$12=""),"",$AF260)</f>
        <v/>
      </c>
      <c r="W260" s="159"/>
      <c r="X260" s="283"/>
      <c r="Y260" s="283"/>
      <c r="Z260" s="283"/>
      <c r="AA260" s="283"/>
      <c r="AB260" s="283"/>
      <c r="AC260" s="283"/>
      <c r="AD260" s="283"/>
      <c r="AE260" s="283"/>
      <c r="AF260" s="160" t="str">
        <f>IF(OR($D260="",$AG260="",GlobalParameters!$C$12=""),"",IF($AJ260&lt;200,IF($E260="","",$AG260-VLOOKUP($AJ260,Sw_Req!$A$2:$K$19,9)),IF($AJ260&gt;=200,MIN(VLOOKUP($AJ260,Sw_Req!$A$2:$K$19,10),$AG260),"")))</f>
        <v/>
      </c>
      <c r="AG260" s="283"/>
      <c r="AH260" s="283"/>
      <c r="AI260" s="159"/>
      <c r="AJ260" s="134" t="e">
        <f>VLOOKUP($D260,Sw_Req!$M$2:$N$3,2)+IF(VLOOKUP($D260,Sw_Req!$M$2:$N$3,2)=100,VLOOKUP($E260,Sw_Req!$O$2:$P$6,2),10)+VLOOKUP(GlobalParameters!$C$12,Sw_Req!$Q$2:$R$4,2)</f>
        <v>#N/A</v>
      </c>
    </row>
    <row r="261" spans="1:40" x14ac:dyDescent="0.25">
      <c r="A261" s="133"/>
      <c r="B261" s="283"/>
      <c r="C261" s="283"/>
      <c r="D261" s="283"/>
      <c r="E261" s="284"/>
      <c r="F261" s="287"/>
      <c r="G261" s="166" t="str">
        <f t="shared" si="19"/>
        <v/>
      </c>
      <c r="H261" s="156" t="str">
        <f>IF(OR($D261="",$E261=""),"",VLOOKUP($AJ261,Sw_Req!$A$2:$I$19,5))</f>
        <v/>
      </c>
      <c r="I261" s="287"/>
      <c r="J261" s="166" t="str">
        <f t="shared" si="20"/>
        <v/>
      </c>
      <c r="K261" s="156" t="str">
        <f>IF(OR($D261="",$E261=""),"",VLOOKUP($AJ261,Sw_Req!$A$2:$I$19,6))</f>
        <v/>
      </c>
      <c r="L261" s="287"/>
      <c r="M261" s="166" t="str">
        <f t="shared" si="21"/>
        <v/>
      </c>
      <c r="N261" s="156" t="str">
        <f>IF(OR($D261="",$E261=""),"",VLOOKUP($AJ261,Sw_Req!$A$2:$K$19,11))</f>
        <v/>
      </c>
      <c r="O261" s="285"/>
      <c r="P261" s="155" t="str">
        <f t="shared" si="22"/>
        <v/>
      </c>
      <c r="Q261" s="156" t="str">
        <f>IF($D261="","",VLOOKUP($AJ261,Sw_Req!$A$2:$I$19,7))</f>
        <v/>
      </c>
      <c r="R261" s="285"/>
      <c r="S261" s="155" t="str">
        <f t="shared" si="23"/>
        <v/>
      </c>
      <c r="T261" s="156" t="str">
        <f>IF($D261="","",VLOOKUP($AJ261,Sw_Req!$A$2:$I$19,8))</f>
        <v/>
      </c>
      <c r="U261" s="157" t="str">
        <f t="shared" si="24"/>
        <v/>
      </c>
      <c r="V261" s="158" t="str">
        <f>IF(OR($D261="",GlobalParameters!$C$12=""),"",$AF261)</f>
        <v/>
      </c>
      <c r="W261" s="159"/>
      <c r="X261" s="283"/>
      <c r="Y261" s="283"/>
      <c r="Z261" s="283"/>
      <c r="AA261" s="283"/>
      <c r="AB261" s="283"/>
      <c r="AC261" s="283"/>
      <c r="AD261" s="283"/>
      <c r="AE261" s="283"/>
      <c r="AF261" s="160" t="str">
        <f>IF(OR($D261="",$AG261="",GlobalParameters!$C$12=""),"",IF($AJ261&lt;200,IF($E261="","",$AG261-VLOOKUP($AJ261,Sw_Req!$A$2:$K$19,9)),IF($AJ261&gt;=200,MIN(VLOOKUP($AJ261,Sw_Req!$A$2:$K$19,10),$AG261),"")))</f>
        <v/>
      </c>
      <c r="AG261" s="283"/>
      <c r="AH261" s="283"/>
      <c r="AI261" s="159"/>
      <c r="AJ261" s="134" t="e">
        <f>VLOOKUP($D261,Sw_Req!$M$2:$N$3,2)+IF(VLOOKUP($D261,Sw_Req!$M$2:$N$3,2)=100,VLOOKUP($E261,Sw_Req!$O$2:$P$6,2),10)+VLOOKUP(GlobalParameters!$C$12,Sw_Req!$Q$2:$R$4,2)</f>
        <v>#N/A</v>
      </c>
    </row>
    <row r="262" spans="1:40" x14ac:dyDescent="0.25">
      <c r="A262" s="133"/>
      <c r="B262" s="283"/>
      <c r="C262" s="283"/>
      <c r="D262" s="283"/>
      <c r="E262" s="284"/>
      <c r="F262" s="287"/>
      <c r="G262" s="166" t="str">
        <f t="shared" si="19"/>
        <v/>
      </c>
      <c r="H262" s="156" t="str">
        <f>IF(OR($D262="",$E262=""),"",VLOOKUP($AJ262,Sw_Req!$A$2:$I$19,5))</f>
        <v/>
      </c>
      <c r="I262" s="287"/>
      <c r="J262" s="166" t="str">
        <f t="shared" si="20"/>
        <v/>
      </c>
      <c r="K262" s="156" t="str">
        <f>IF(OR($D262="",$E262=""),"",VLOOKUP($AJ262,Sw_Req!$A$2:$I$19,6))</f>
        <v/>
      </c>
      <c r="L262" s="287"/>
      <c r="M262" s="166" t="str">
        <f t="shared" si="21"/>
        <v/>
      </c>
      <c r="N262" s="156" t="str">
        <f>IF(OR($D262="",$E262=""),"",VLOOKUP($AJ262,Sw_Req!$A$2:$K$19,11))</f>
        <v/>
      </c>
      <c r="O262" s="285"/>
      <c r="P262" s="155" t="str">
        <f t="shared" si="22"/>
        <v/>
      </c>
      <c r="Q262" s="156" t="str">
        <f>IF($D262="","",VLOOKUP($AJ262,Sw_Req!$A$2:$I$19,7))</f>
        <v/>
      </c>
      <c r="R262" s="285"/>
      <c r="S262" s="155" t="str">
        <f t="shared" si="23"/>
        <v/>
      </c>
      <c r="T262" s="156" t="str">
        <f>IF($D262="","",VLOOKUP($AJ262,Sw_Req!$A$2:$I$19,8))</f>
        <v/>
      </c>
      <c r="U262" s="157" t="str">
        <f t="shared" si="24"/>
        <v/>
      </c>
      <c r="V262" s="158" t="str">
        <f>IF(OR($D262="",GlobalParameters!$C$12=""),"",$AF262)</f>
        <v/>
      </c>
      <c r="W262" s="159"/>
      <c r="X262" s="283"/>
      <c r="Y262" s="283"/>
      <c r="Z262" s="283"/>
      <c r="AA262" s="283"/>
      <c r="AB262" s="283"/>
      <c r="AC262" s="283"/>
      <c r="AD262" s="283"/>
      <c r="AE262" s="283"/>
      <c r="AF262" s="160" t="str">
        <f>IF(OR($D262="",$AG262="",GlobalParameters!$C$12=""),"",IF($AJ262&lt;200,IF($E262="","",$AG262-VLOOKUP($AJ262,Sw_Req!$A$2:$K$19,9)),IF($AJ262&gt;=200,MIN(VLOOKUP($AJ262,Sw_Req!$A$2:$K$19,10),$AG262),"")))</f>
        <v/>
      </c>
      <c r="AG262" s="283"/>
      <c r="AH262" s="283"/>
      <c r="AI262" s="159"/>
      <c r="AJ262" s="134" t="e">
        <f>VLOOKUP($D262,Sw_Req!$M$2:$N$3,2)+IF(VLOOKUP($D262,Sw_Req!$M$2:$N$3,2)=100,VLOOKUP($E262,Sw_Req!$O$2:$P$6,2),10)+VLOOKUP(GlobalParameters!$C$12,Sw_Req!$Q$2:$R$4,2)</f>
        <v>#N/A</v>
      </c>
    </row>
    <row r="263" spans="1:40" x14ac:dyDescent="0.25">
      <c r="A263" s="133"/>
      <c r="B263" s="283"/>
      <c r="C263" s="283"/>
      <c r="D263" s="283"/>
      <c r="E263" s="284"/>
      <c r="F263" s="287"/>
      <c r="G263" s="166" t="str">
        <f t="shared" si="19"/>
        <v/>
      </c>
      <c r="H263" s="156" t="str">
        <f>IF(OR($D263="",$E263=""),"",VLOOKUP($AJ263,Sw_Req!$A$2:$I$19,5))</f>
        <v/>
      </c>
      <c r="I263" s="287"/>
      <c r="J263" s="166" t="str">
        <f t="shared" si="20"/>
        <v/>
      </c>
      <c r="K263" s="156" t="str">
        <f>IF(OR($D263="",$E263=""),"",VLOOKUP($AJ263,Sw_Req!$A$2:$I$19,6))</f>
        <v/>
      </c>
      <c r="L263" s="287"/>
      <c r="M263" s="166" t="str">
        <f t="shared" si="21"/>
        <v/>
      </c>
      <c r="N263" s="156" t="str">
        <f>IF(OR($D263="",$E263=""),"",VLOOKUP($AJ263,Sw_Req!$A$2:$K$19,11))</f>
        <v/>
      </c>
      <c r="O263" s="285"/>
      <c r="P263" s="155" t="str">
        <f t="shared" si="22"/>
        <v/>
      </c>
      <c r="Q263" s="156" t="str">
        <f>IF($D263="","",VLOOKUP($AJ263,Sw_Req!$A$2:$I$19,7))</f>
        <v/>
      </c>
      <c r="R263" s="285"/>
      <c r="S263" s="155" t="str">
        <f t="shared" si="23"/>
        <v/>
      </c>
      <c r="T263" s="156" t="str">
        <f>IF($D263="","",VLOOKUP($AJ263,Sw_Req!$A$2:$I$19,8))</f>
        <v/>
      </c>
      <c r="U263" s="157" t="str">
        <f t="shared" si="24"/>
        <v/>
      </c>
      <c r="V263" s="158" t="str">
        <f>IF(OR($D263="",GlobalParameters!$C$12=""),"",$AF263)</f>
        <v/>
      </c>
      <c r="W263" s="159"/>
      <c r="X263" s="283"/>
      <c r="Y263" s="283"/>
      <c r="Z263" s="283"/>
      <c r="AA263" s="283"/>
      <c r="AB263" s="283"/>
      <c r="AC263" s="283"/>
      <c r="AD263" s="283"/>
      <c r="AE263" s="283"/>
      <c r="AF263" s="160" t="str">
        <f>IF(OR($D263="",$AG263="",GlobalParameters!$C$12=""),"",IF($AJ263&lt;200,IF($E263="","",$AG263-VLOOKUP($AJ263,Sw_Req!$A$2:$K$19,9)),IF($AJ263&gt;=200,MIN(VLOOKUP($AJ263,Sw_Req!$A$2:$K$19,10),$AG263),"")))</f>
        <v/>
      </c>
      <c r="AG263" s="283"/>
      <c r="AH263" s="283"/>
      <c r="AI263" s="159"/>
      <c r="AJ263" s="134" t="e">
        <f>VLOOKUP($D263,Sw_Req!$M$2:$N$3,2)+IF(VLOOKUP($D263,Sw_Req!$M$2:$N$3,2)=100,VLOOKUP($E263,Sw_Req!$O$2:$P$6,2),10)+VLOOKUP(GlobalParameters!$C$12,Sw_Req!$Q$2:$R$4,2)</f>
        <v>#N/A</v>
      </c>
    </row>
    <row r="264" spans="1:40" s="151" customFormat="1" x14ac:dyDescent="0.25">
      <c r="A264" s="133"/>
      <c r="B264" s="283"/>
      <c r="C264" s="283"/>
      <c r="D264" s="283"/>
      <c r="E264" s="284"/>
      <c r="F264" s="287"/>
      <c r="G264" s="166" t="str">
        <f t="shared" si="19"/>
        <v/>
      </c>
      <c r="H264" s="156" t="str">
        <f>IF(OR($D264="",$E264=""),"",VLOOKUP($AJ264,Sw_Req!$A$2:$I$19,5))</f>
        <v/>
      </c>
      <c r="I264" s="287"/>
      <c r="J264" s="166" t="str">
        <f t="shared" si="20"/>
        <v/>
      </c>
      <c r="K264" s="156" t="str">
        <f>IF(OR($D264="",$E264=""),"",VLOOKUP($AJ264,Sw_Req!$A$2:$I$19,6))</f>
        <v/>
      </c>
      <c r="L264" s="287"/>
      <c r="M264" s="166" t="str">
        <f t="shared" si="21"/>
        <v/>
      </c>
      <c r="N264" s="156" t="str">
        <f>IF(OR($D264="",$E264=""),"",VLOOKUP($AJ264,Sw_Req!$A$2:$K$19,11))</f>
        <v/>
      </c>
      <c r="O264" s="285"/>
      <c r="P264" s="155" t="str">
        <f t="shared" si="22"/>
        <v/>
      </c>
      <c r="Q264" s="156" t="str">
        <f>IF($D264="","",VLOOKUP($AJ264,Sw_Req!$A$2:$I$19,7))</f>
        <v/>
      </c>
      <c r="R264" s="285"/>
      <c r="S264" s="155" t="str">
        <f t="shared" si="23"/>
        <v/>
      </c>
      <c r="T264" s="156" t="str">
        <f>IF($D264="","",VLOOKUP($AJ264,Sw_Req!$A$2:$I$19,8))</f>
        <v/>
      </c>
      <c r="U264" s="157" t="str">
        <f t="shared" si="24"/>
        <v/>
      </c>
      <c r="V264" s="158" t="str">
        <f>IF(OR($D264="",GlobalParameters!$C$12=""),"",$AF264)</f>
        <v/>
      </c>
      <c r="W264" s="159"/>
      <c r="X264" s="283"/>
      <c r="Y264" s="283"/>
      <c r="Z264" s="283"/>
      <c r="AA264" s="283"/>
      <c r="AB264" s="283"/>
      <c r="AC264" s="283"/>
      <c r="AD264" s="283"/>
      <c r="AE264" s="283"/>
      <c r="AF264" s="160" t="str">
        <f>IF(OR($D264="",$AG264="",GlobalParameters!$C$12=""),"",IF($AJ264&lt;200,IF($E264="","",$AG264-VLOOKUP($AJ264,Sw_Req!$A$2:$K$19,9)),IF($AJ264&gt;=200,MIN(VLOOKUP($AJ264,Sw_Req!$A$2:$K$19,10),$AG264),"")))</f>
        <v/>
      </c>
      <c r="AG264" s="283"/>
      <c r="AH264" s="283"/>
      <c r="AI264" s="159"/>
      <c r="AJ264" s="134" t="e">
        <f>VLOOKUP($D264,Sw_Req!$M$2:$N$3,2)+IF(VLOOKUP($D264,Sw_Req!$M$2:$N$3,2)=100,VLOOKUP($E264,Sw_Req!$O$2:$P$6,2),10)+VLOOKUP(GlobalParameters!$C$12,Sw_Req!$Q$2:$R$4,2)</f>
        <v>#N/A</v>
      </c>
      <c r="AM264" s="180"/>
      <c r="AN264" s="180"/>
    </row>
    <row r="265" spans="1:40" s="151" customFormat="1" x14ac:dyDescent="0.25">
      <c r="A265" s="133"/>
      <c r="B265" s="283"/>
      <c r="C265" s="283"/>
      <c r="D265" s="283"/>
      <c r="E265" s="284"/>
      <c r="F265" s="287"/>
      <c r="G265" s="166" t="str">
        <f t="shared" si="19"/>
        <v/>
      </c>
      <c r="H265" s="156" t="str">
        <f>IF(OR($D265="",$E265=""),"",VLOOKUP($AJ265,Sw_Req!$A$2:$I$19,5))</f>
        <v/>
      </c>
      <c r="I265" s="287"/>
      <c r="J265" s="166" t="str">
        <f t="shared" si="20"/>
        <v/>
      </c>
      <c r="K265" s="156" t="str">
        <f>IF(OR($D265="",$E265=""),"",VLOOKUP($AJ265,Sw_Req!$A$2:$I$19,6))</f>
        <v/>
      </c>
      <c r="L265" s="287"/>
      <c r="M265" s="166" t="str">
        <f t="shared" si="21"/>
        <v/>
      </c>
      <c r="N265" s="156" t="str">
        <f>IF(OR($D265="",$E265=""),"",VLOOKUP($AJ265,Sw_Req!$A$2:$K$19,11))</f>
        <v/>
      </c>
      <c r="O265" s="285"/>
      <c r="P265" s="155" t="str">
        <f t="shared" si="22"/>
        <v/>
      </c>
      <c r="Q265" s="156" t="str">
        <f>IF($D265="","",VLOOKUP($AJ265,Sw_Req!$A$2:$I$19,7))</f>
        <v/>
      </c>
      <c r="R265" s="285"/>
      <c r="S265" s="155" t="str">
        <f t="shared" si="23"/>
        <v/>
      </c>
      <c r="T265" s="156" t="str">
        <f>IF($D265="","",VLOOKUP($AJ265,Sw_Req!$A$2:$I$19,8))</f>
        <v/>
      </c>
      <c r="U265" s="157" t="str">
        <f t="shared" si="24"/>
        <v/>
      </c>
      <c r="V265" s="158" t="str">
        <f>IF(OR($D265="",GlobalParameters!$C$12=""),"",$AF265)</f>
        <v/>
      </c>
      <c r="W265" s="159"/>
      <c r="X265" s="283"/>
      <c r="Y265" s="283"/>
      <c r="Z265" s="283"/>
      <c r="AA265" s="283"/>
      <c r="AB265" s="283"/>
      <c r="AC265" s="283"/>
      <c r="AD265" s="283"/>
      <c r="AE265" s="283"/>
      <c r="AF265" s="160" t="str">
        <f>IF(OR($D265="",$AG265="",GlobalParameters!$C$12=""),"",IF($AJ265&lt;200,IF($E265="","",$AG265-VLOOKUP($AJ265,Sw_Req!$A$2:$K$19,9)),IF($AJ265&gt;=200,MIN(VLOOKUP($AJ265,Sw_Req!$A$2:$K$19,10),$AG265),"")))</f>
        <v/>
      </c>
      <c r="AG265" s="283"/>
      <c r="AH265" s="283"/>
      <c r="AI265" s="159"/>
      <c r="AJ265" s="134" t="e">
        <f>VLOOKUP($D265,Sw_Req!$M$2:$N$3,2)+IF(VLOOKUP($D265,Sw_Req!$M$2:$N$3,2)=100,VLOOKUP($E265,Sw_Req!$O$2:$P$6,2),10)+VLOOKUP(GlobalParameters!$C$12,Sw_Req!$Q$2:$R$4,2)</f>
        <v>#N/A</v>
      </c>
      <c r="AM265" s="180"/>
      <c r="AN265" s="180"/>
    </row>
    <row r="266" spans="1:40" x14ac:dyDescent="0.25">
      <c r="A266" s="133"/>
      <c r="B266" s="283"/>
      <c r="C266" s="283"/>
      <c r="D266" s="283"/>
      <c r="E266" s="284"/>
      <c r="F266" s="287"/>
      <c r="G266" s="166" t="str">
        <f t="shared" si="19"/>
        <v/>
      </c>
      <c r="H266" s="156" t="str">
        <f>IF(OR($D266="",$E266=""),"",VLOOKUP($AJ266,Sw_Req!$A$2:$I$19,5))</f>
        <v/>
      </c>
      <c r="I266" s="287"/>
      <c r="J266" s="166" t="str">
        <f t="shared" si="20"/>
        <v/>
      </c>
      <c r="K266" s="156" t="str">
        <f>IF(OR($D266="",$E266=""),"",VLOOKUP($AJ266,Sw_Req!$A$2:$I$19,6))</f>
        <v/>
      </c>
      <c r="L266" s="287"/>
      <c r="M266" s="166" t="str">
        <f t="shared" si="21"/>
        <v/>
      </c>
      <c r="N266" s="156" t="str">
        <f>IF(OR($D266="",$E266=""),"",VLOOKUP($AJ266,Sw_Req!$A$2:$K$19,11))</f>
        <v/>
      </c>
      <c r="O266" s="285"/>
      <c r="P266" s="155" t="str">
        <f t="shared" si="22"/>
        <v/>
      </c>
      <c r="Q266" s="156" t="str">
        <f>IF($D266="","",VLOOKUP($AJ266,Sw_Req!$A$2:$I$19,7))</f>
        <v/>
      </c>
      <c r="R266" s="285"/>
      <c r="S266" s="155" t="str">
        <f t="shared" si="23"/>
        <v/>
      </c>
      <c r="T266" s="156" t="str">
        <f>IF($D266="","",VLOOKUP($AJ266,Sw_Req!$A$2:$I$19,8))</f>
        <v/>
      </c>
      <c r="U266" s="157" t="str">
        <f t="shared" si="24"/>
        <v/>
      </c>
      <c r="V266" s="158" t="str">
        <f>IF(OR($D266="",GlobalParameters!$C$12=""),"",$AF266)</f>
        <v/>
      </c>
      <c r="W266" s="159"/>
      <c r="X266" s="283"/>
      <c r="Y266" s="283"/>
      <c r="Z266" s="283"/>
      <c r="AA266" s="283"/>
      <c r="AB266" s="283"/>
      <c r="AC266" s="283"/>
      <c r="AD266" s="283"/>
      <c r="AE266" s="283"/>
      <c r="AF266" s="160" t="str">
        <f>IF(OR($D266="",$AG266="",GlobalParameters!$C$12=""),"",IF($AJ266&lt;200,IF($E266="","",$AG266-VLOOKUP($AJ266,Sw_Req!$A$2:$K$19,9)),IF($AJ266&gt;=200,MIN(VLOOKUP($AJ266,Sw_Req!$A$2:$K$19,10),$AG266),"")))</f>
        <v/>
      </c>
      <c r="AG266" s="283"/>
      <c r="AH266" s="283"/>
      <c r="AI266" s="159"/>
      <c r="AJ266" s="134" t="e">
        <f>VLOOKUP($D266,Sw_Req!$M$2:$N$3,2)+IF(VLOOKUP($D266,Sw_Req!$M$2:$N$3,2)=100,VLOOKUP($E266,Sw_Req!$O$2:$P$6,2),10)+VLOOKUP(GlobalParameters!$C$12,Sw_Req!$Q$2:$R$4,2)</f>
        <v>#N/A</v>
      </c>
    </row>
    <row r="267" spans="1:40" x14ac:dyDescent="0.25">
      <c r="A267" s="133"/>
      <c r="B267" s="283"/>
      <c r="C267" s="283"/>
      <c r="D267" s="283"/>
      <c r="E267" s="284"/>
      <c r="F267" s="287"/>
      <c r="G267" s="166" t="str">
        <f t="shared" si="19"/>
        <v/>
      </c>
      <c r="H267" s="156" t="str">
        <f>IF(OR($D267="",$E267=""),"",VLOOKUP($AJ267,Sw_Req!$A$2:$I$19,5))</f>
        <v/>
      </c>
      <c r="I267" s="287"/>
      <c r="J267" s="166" t="str">
        <f t="shared" si="20"/>
        <v/>
      </c>
      <c r="K267" s="156" t="str">
        <f>IF(OR($D267="",$E267=""),"",VLOOKUP($AJ267,Sw_Req!$A$2:$I$19,6))</f>
        <v/>
      </c>
      <c r="L267" s="287"/>
      <c r="M267" s="166" t="str">
        <f t="shared" si="21"/>
        <v/>
      </c>
      <c r="N267" s="156" t="str">
        <f>IF(OR($D267="",$E267=""),"",VLOOKUP($AJ267,Sw_Req!$A$2:$K$19,11))</f>
        <v/>
      </c>
      <c r="O267" s="285"/>
      <c r="P267" s="155" t="str">
        <f t="shared" si="22"/>
        <v/>
      </c>
      <c r="Q267" s="156" t="str">
        <f>IF($D267="","",VLOOKUP($AJ267,Sw_Req!$A$2:$I$19,7))</f>
        <v/>
      </c>
      <c r="R267" s="285"/>
      <c r="S267" s="155" t="str">
        <f t="shared" si="23"/>
        <v/>
      </c>
      <c r="T267" s="156" t="str">
        <f>IF($D267="","",VLOOKUP($AJ267,Sw_Req!$A$2:$I$19,8))</f>
        <v/>
      </c>
      <c r="U267" s="157" t="str">
        <f t="shared" si="24"/>
        <v/>
      </c>
      <c r="V267" s="158" t="str">
        <f>IF(OR($D267="",GlobalParameters!$C$12=""),"",$AF267)</f>
        <v/>
      </c>
      <c r="W267" s="159"/>
      <c r="X267" s="283"/>
      <c r="Y267" s="283"/>
      <c r="Z267" s="283"/>
      <c r="AA267" s="283"/>
      <c r="AB267" s="283"/>
      <c r="AC267" s="283"/>
      <c r="AD267" s="283"/>
      <c r="AE267" s="283"/>
      <c r="AF267" s="160" t="str">
        <f>IF(OR($D267="",$AG267="",GlobalParameters!$C$12=""),"",IF($AJ267&lt;200,IF($E267="","",$AG267-VLOOKUP($AJ267,Sw_Req!$A$2:$K$19,9)),IF($AJ267&gt;=200,MIN(VLOOKUP($AJ267,Sw_Req!$A$2:$K$19,10),$AG267),"")))</f>
        <v/>
      </c>
      <c r="AG267" s="283"/>
      <c r="AH267" s="283"/>
      <c r="AI267" s="159"/>
      <c r="AJ267" s="134" t="e">
        <f>VLOOKUP($D267,Sw_Req!$M$2:$N$3,2)+IF(VLOOKUP($D267,Sw_Req!$M$2:$N$3,2)=100,VLOOKUP($E267,Sw_Req!$O$2:$P$6,2),10)+VLOOKUP(GlobalParameters!$C$12,Sw_Req!$Q$2:$R$4,2)</f>
        <v>#N/A</v>
      </c>
    </row>
    <row r="268" spans="1:40" x14ac:dyDescent="0.25">
      <c r="A268" s="133"/>
      <c r="B268" s="283"/>
      <c r="C268" s="283"/>
      <c r="D268" s="283"/>
      <c r="E268" s="284"/>
      <c r="F268" s="287"/>
      <c r="G268" s="166" t="str">
        <f t="shared" si="19"/>
        <v/>
      </c>
      <c r="H268" s="156" t="str">
        <f>IF(OR($D268="",$E268=""),"",VLOOKUP($AJ268,Sw_Req!$A$2:$I$19,5))</f>
        <v/>
      </c>
      <c r="I268" s="287"/>
      <c r="J268" s="166" t="str">
        <f t="shared" si="20"/>
        <v/>
      </c>
      <c r="K268" s="156" t="str">
        <f>IF(OR($D268="",$E268=""),"",VLOOKUP($AJ268,Sw_Req!$A$2:$I$19,6))</f>
        <v/>
      </c>
      <c r="L268" s="287"/>
      <c r="M268" s="166" t="str">
        <f t="shared" si="21"/>
        <v/>
      </c>
      <c r="N268" s="156" t="str">
        <f>IF(OR($D268="",$E268=""),"",VLOOKUP($AJ268,Sw_Req!$A$2:$K$19,11))</f>
        <v/>
      </c>
      <c r="O268" s="285"/>
      <c r="P268" s="155" t="str">
        <f t="shared" si="22"/>
        <v/>
      </c>
      <c r="Q268" s="156" t="str">
        <f>IF($D268="","",VLOOKUP($AJ268,Sw_Req!$A$2:$I$19,7))</f>
        <v/>
      </c>
      <c r="R268" s="285"/>
      <c r="S268" s="155" t="str">
        <f t="shared" si="23"/>
        <v/>
      </c>
      <c r="T268" s="156" t="str">
        <f>IF($D268="","",VLOOKUP($AJ268,Sw_Req!$A$2:$I$19,8))</f>
        <v/>
      </c>
      <c r="U268" s="157" t="str">
        <f t="shared" si="24"/>
        <v/>
      </c>
      <c r="V268" s="158" t="str">
        <f>IF(OR($D268="",GlobalParameters!$C$12=""),"",$AF268)</f>
        <v/>
      </c>
      <c r="W268" s="159"/>
      <c r="X268" s="283"/>
      <c r="Y268" s="283"/>
      <c r="Z268" s="283"/>
      <c r="AA268" s="283"/>
      <c r="AB268" s="283"/>
      <c r="AC268" s="283"/>
      <c r="AD268" s="283"/>
      <c r="AE268" s="283"/>
      <c r="AF268" s="160" t="str">
        <f>IF(OR($D268="",$AG268="",GlobalParameters!$C$12=""),"",IF($AJ268&lt;200,IF($E268="","",$AG268-VLOOKUP($AJ268,Sw_Req!$A$2:$K$19,9)),IF($AJ268&gt;=200,MIN(VLOOKUP($AJ268,Sw_Req!$A$2:$K$19,10),$AG268),"")))</f>
        <v/>
      </c>
      <c r="AG268" s="283"/>
      <c r="AH268" s="283"/>
      <c r="AI268" s="159"/>
      <c r="AJ268" s="134" t="e">
        <f>VLOOKUP($D268,Sw_Req!$M$2:$N$3,2)+IF(VLOOKUP($D268,Sw_Req!$M$2:$N$3,2)=100,VLOOKUP($E268,Sw_Req!$O$2:$P$6,2),10)+VLOOKUP(GlobalParameters!$C$12,Sw_Req!$Q$2:$R$4,2)</f>
        <v>#N/A</v>
      </c>
    </row>
    <row r="269" spans="1:40" x14ac:dyDescent="0.25">
      <c r="A269" s="133"/>
      <c r="B269" s="283"/>
      <c r="C269" s="283"/>
      <c r="D269" s="283"/>
      <c r="E269" s="284"/>
      <c r="F269" s="287"/>
      <c r="G269" s="166" t="str">
        <f t="shared" si="19"/>
        <v/>
      </c>
      <c r="H269" s="156" t="str">
        <f>IF(OR($D269="",$E269=""),"",VLOOKUP($AJ269,Sw_Req!$A$2:$I$19,5))</f>
        <v/>
      </c>
      <c r="I269" s="287"/>
      <c r="J269" s="166" t="str">
        <f t="shared" si="20"/>
        <v/>
      </c>
      <c r="K269" s="156" t="str">
        <f>IF(OR($D269="",$E269=""),"",VLOOKUP($AJ269,Sw_Req!$A$2:$I$19,6))</f>
        <v/>
      </c>
      <c r="L269" s="287"/>
      <c r="M269" s="166" t="str">
        <f t="shared" si="21"/>
        <v/>
      </c>
      <c r="N269" s="156" t="str">
        <f>IF(OR($D269="",$E269=""),"",VLOOKUP($AJ269,Sw_Req!$A$2:$K$19,11))</f>
        <v/>
      </c>
      <c r="O269" s="285"/>
      <c r="P269" s="155" t="str">
        <f t="shared" si="22"/>
        <v/>
      </c>
      <c r="Q269" s="156" t="str">
        <f>IF($D269="","",VLOOKUP($AJ269,Sw_Req!$A$2:$I$19,7))</f>
        <v/>
      </c>
      <c r="R269" s="285"/>
      <c r="S269" s="155" t="str">
        <f t="shared" si="23"/>
        <v/>
      </c>
      <c r="T269" s="156" t="str">
        <f>IF($D269="","",VLOOKUP($AJ269,Sw_Req!$A$2:$I$19,8))</f>
        <v/>
      </c>
      <c r="U269" s="157" t="str">
        <f t="shared" si="24"/>
        <v/>
      </c>
      <c r="V269" s="158" t="str">
        <f>IF(OR($D269="",GlobalParameters!$C$12=""),"",$AF269)</f>
        <v/>
      </c>
      <c r="W269" s="159"/>
      <c r="X269" s="283"/>
      <c r="Y269" s="283"/>
      <c r="Z269" s="283"/>
      <c r="AA269" s="283"/>
      <c r="AB269" s="283"/>
      <c r="AC269" s="283"/>
      <c r="AD269" s="283"/>
      <c r="AE269" s="283"/>
      <c r="AF269" s="160" t="str">
        <f>IF(OR($D269="",$AG269="",GlobalParameters!$C$12=""),"",IF($AJ269&lt;200,IF($E269="","",$AG269-VLOOKUP($AJ269,Sw_Req!$A$2:$K$19,9)),IF($AJ269&gt;=200,MIN(VLOOKUP($AJ269,Sw_Req!$A$2:$K$19,10),$AG269),"")))</f>
        <v/>
      </c>
      <c r="AG269" s="283"/>
      <c r="AH269" s="283"/>
      <c r="AI269" s="159"/>
      <c r="AJ269" s="134" t="e">
        <f>VLOOKUP($D269,Sw_Req!$M$2:$N$3,2)+IF(VLOOKUP($D269,Sw_Req!$M$2:$N$3,2)=100,VLOOKUP($E269,Sw_Req!$O$2:$P$6,2),10)+VLOOKUP(GlobalParameters!$C$12,Sw_Req!$Q$2:$R$4,2)</f>
        <v>#N/A</v>
      </c>
    </row>
    <row r="270" spans="1:40" x14ac:dyDescent="0.25">
      <c r="A270" s="133"/>
      <c r="B270" s="283"/>
      <c r="C270" s="283"/>
      <c r="D270" s="283"/>
      <c r="E270" s="284"/>
      <c r="F270" s="287"/>
      <c r="G270" s="166" t="str">
        <f t="shared" si="19"/>
        <v/>
      </c>
      <c r="H270" s="156" t="str">
        <f>IF(OR($D270="",$E270=""),"",VLOOKUP($AJ270,Sw_Req!$A$2:$I$19,5))</f>
        <v/>
      </c>
      <c r="I270" s="287"/>
      <c r="J270" s="166" t="str">
        <f t="shared" si="20"/>
        <v/>
      </c>
      <c r="K270" s="156" t="str">
        <f>IF(OR($D270="",$E270=""),"",VLOOKUP($AJ270,Sw_Req!$A$2:$I$19,6))</f>
        <v/>
      </c>
      <c r="L270" s="287"/>
      <c r="M270" s="166" t="str">
        <f t="shared" si="21"/>
        <v/>
      </c>
      <c r="N270" s="156" t="str">
        <f>IF(OR($D270="",$E270=""),"",VLOOKUP($AJ270,Sw_Req!$A$2:$K$19,11))</f>
        <v/>
      </c>
      <c r="O270" s="285"/>
      <c r="P270" s="155" t="str">
        <f t="shared" si="22"/>
        <v/>
      </c>
      <c r="Q270" s="156" t="str">
        <f>IF($D270="","",VLOOKUP($AJ270,Sw_Req!$A$2:$I$19,7))</f>
        <v/>
      </c>
      <c r="R270" s="285"/>
      <c r="S270" s="155" t="str">
        <f t="shared" si="23"/>
        <v/>
      </c>
      <c r="T270" s="156" t="str">
        <f>IF($D270="","",VLOOKUP($AJ270,Sw_Req!$A$2:$I$19,8))</f>
        <v/>
      </c>
      <c r="U270" s="157" t="str">
        <f t="shared" si="24"/>
        <v/>
      </c>
      <c r="V270" s="158" t="str">
        <f>IF(OR($D270="",GlobalParameters!$C$12=""),"",$AF270)</f>
        <v/>
      </c>
      <c r="W270" s="159"/>
      <c r="X270" s="283"/>
      <c r="Y270" s="283"/>
      <c r="Z270" s="283"/>
      <c r="AA270" s="283"/>
      <c r="AB270" s="283"/>
      <c r="AC270" s="283"/>
      <c r="AD270" s="283"/>
      <c r="AE270" s="283"/>
      <c r="AF270" s="160" t="str">
        <f>IF(OR($D270="",$AG270="",GlobalParameters!$C$12=""),"",IF($AJ270&lt;200,IF($E270="","",$AG270-VLOOKUP($AJ270,Sw_Req!$A$2:$K$19,9)),IF($AJ270&gt;=200,MIN(VLOOKUP($AJ270,Sw_Req!$A$2:$K$19,10),$AG270),"")))</f>
        <v/>
      </c>
      <c r="AG270" s="283"/>
      <c r="AH270" s="283"/>
      <c r="AI270" s="159"/>
      <c r="AJ270" s="134" t="e">
        <f>VLOOKUP($D270,Sw_Req!$M$2:$N$3,2)+IF(VLOOKUP($D270,Sw_Req!$M$2:$N$3,2)=100,VLOOKUP($E270,Sw_Req!$O$2:$P$6,2),10)+VLOOKUP(GlobalParameters!$C$12,Sw_Req!$Q$2:$R$4,2)</f>
        <v>#N/A</v>
      </c>
    </row>
    <row r="271" spans="1:40" x14ac:dyDescent="0.25">
      <c r="A271" s="133"/>
      <c r="B271" s="283"/>
      <c r="C271" s="283"/>
      <c r="D271" s="283"/>
      <c r="E271" s="284"/>
      <c r="F271" s="287"/>
      <c r="G271" s="166" t="str">
        <f t="shared" si="19"/>
        <v/>
      </c>
      <c r="H271" s="156" t="str">
        <f>IF(OR($D271="",$E271=""),"",VLOOKUP($AJ271,Sw_Req!$A$2:$I$19,5))</f>
        <v/>
      </c>
      <c r="I271" s="287"/>
      <c r="J271" s="166" t="str">
        <f t="shared" si="20"/>
        <v/>
      </c>
      <c r="K271" s="156" t="str">
        <f>IF(OR($D271="",$E271=""),"",VLOOKUP($AJ271,Sw_Req!$A$2:$I$19,6))</f>
        <v/>
      </c>
      <c r="L271" s="287"/>
      <c r="M271" s="166" t="str">
        <f t="shared" si="21"/>
        <v/>
      </c>
      <c r="N271" s="156" t="str">
        <f>IF(OR($D271="",$E271=""),"",VLOOKUP($AJ271,Sw_Req!$A$2:$K$19,11))</f>
        <v/>
      </c>
      <c r="O271" s="285"/>
      <c r="P271" s="155" t="str">
        <f t="shared" si="22"/>
        <v/>
      </c>
      <c r="Q271" s="156" t="str">
        <f>IF($D271="","",VLOOKUP($AJ271,Sw_Req!$A$2:$I$19,7))</f>
        <v/>
      </c>
      <c r="R271" s="285"/>
      <c r="S271" s="155" t="str">
        <f t="shared" si="23"/>
        <v/>
      </c>
      <c r="T271" s="156" t="str">
        <f>IF($D271="","",VLOOKUP($AJ271,Sw_Req!$A$2:$I$19,8))</f>
        <v/>
      </c>
      <c r="U271" s="157" t="str">
        <f t="shared" si="24"/>
        <v/>
      </c>
      <c r="V271" s="158" t="str">
        <f>IF(OR($D271="",GlobalParameters!$C$12=""),"",$AF271)</f>
        <v/>
      </c>
      <c r="W271" s="159"/>
      <c r="X271" s="283"/>
      <c r="Y271" s="283"/>
      <c r="Z271" s="283"/>
      <c r="AA271" s="283"/>
      <c r="AB271" s="283"/>
      <c r="AC271" s="283"/>
      <c r="AD271" s="283"/>
      <c r="AE271" s="283"/>
      <c r="AF271" s="160" t="str">
        <f>IF(OR($D271="",$AG271="",GlobalParameters!$C$12=""),"",IF($AJ271&lt;200,IF($E271="","",$AG271-VLOOKUP($AJ271,Sw_Req!$A$2:$K$19,9)),IF($AJ271&gt;=200,MIN(VLOOKUP($AJ271,Sw_Req!$A$2:$K$19,10),$AG271),"")))</f>
        <v/>
      </c>
      <c r="AG271" s="283"/>
      <c r="AH271" s="283"/>
      <c r="AI271" s="159"/>
      <c r="AJ271" s="134" t="e">
        <f>VLOOKUP($D271,Sw_Req!$M$2:$N$3,2)+IF(VLOOKUP($D271,Sw_Req!$M$2:$N$3,2)=100,VLOOKUP($E271,Sw_Req!$O$2:$P$6,2),10)+VLOOKUP(GlobalParameters!$C$12,Sw_Req!$Q$2:$R$4,2)</f>
        <v>#N/A</v>
      </c>
    </row>
    <row r="272" spans="1:40" x14ac:dyDescent="0.25">
      <c r="A272" s="133"/>
      <c r="B272" s="283"/>
      <c r="C272" s="283"/>
      <c r="D272" s="283"/>
      <c r="E272" s="284"/>
      <c r="F272" s="287"/>
      <c r="G272" s="166" t="str">
        <f t="shared" si="19"/>
        <v/>
      </c>
      <c r="H272" s="156" t="str">
        <f>IF(OR($D272="",$E272=""),"",VLOOKUP($AJ272,Sw_Req!$A$2:$I$19,5))</f>
        <v/>
      </c>
      <c r="I272" s="287"/>
      <c r="J272" s="166" t="str">
        <f t="shared" si="20"/>
        <v/>
      </c>
      <c r="K272" s="156" t="str">
        <f>IF(OR($D272="",$E272=""),"",VLOOKUP($AJ272,Sw_Req!$A$2:$I$19,6))</f>
        <v/>
      </c>
      <c r="L272" s="287"/>
      <c r="M272" s="166" t="str">
        <f t="shared" si="21"/>
        <v/>
      </c>
      <c r="N272" s="156" t="str">
        <f>IF(OR($D272="",$E272=""),"",VLOOKUP($AJ272,Sw_Req!$A$2:$K$19,11))</f>
        <v/>
      </c>
      <c r="O272" s="285"/>
      <c r="P272" s="155" t="str">
        <f t="shared" si="22"/>
        <v/>
      </c>
      <c r="Q272" s="156" t="str">
        <f>IF($D272="","",VLOOKUP($AJ272,Sw_Req!$A$2:$I$19,7))</f>
        <v/>
      </c>
      <c r="R272" s="285"/>
      <c r="S272" s="155" t="str">
        <f t="shared" si="23"/>
        <v/>
      </c>
      <c r="T272" s="156" t="str">
        <f>IF($D272="","",VLOOKUP($AJ272,Sw_Req!$A$2:$I$19,8))</f>
        <v/>
      </c>
      <c r="U272" s="157" t="str">
        <f t="shared" si="24"/>
        <v/>
      </c>
      <c r="V272" s="158" t="str">
        <f>IF(OR($D272="",GlobalParameters!$C$12=""),"",$AF272)</f>
        <v/>
      </c>
      <c r="W272" s="159"/>
      <c r="X272" s="283"/>
      <c r="Y272" s="283"/>
      <c r="Z272" s="283"/>
      <c r="AA272" s="283"/>
      <c r="AB272" s="283"/>
      <c r="AC272" s="283"/>
      <c r="AD272" s="283"/>
      <c r="AE272" s="283"/>
      <c r="AF272" s="160" t="str">
        <f>IF(OR($D272="",$AG272="",GlobalParameters!$C$12=""),"",IF($AJ272&lt;200,IF($E272="","",$AG272-VLOOKUP($AJ272,Sw_Req!$A$2:$K$19,9)),IF($AJ272&gt;=200,MIN(VLOOKUP($AJ272,Sw_Req!$A$2:$K$19,10),$AG272),"")))</f>
        <v/>
      </c>
      <c r="AG272" s="283"/>
      <c r="AH272" s="283"/>
      <c r="AI272" s="159"/>
      <c r="AJ272" s="134" t="e">
        <f>VLOOKUP($D272,Sw_Req!$M$2:$N$3,2)+IF(VLOOKUP($D272,Sw_Req!$M$2:$N$3,2)=100,VLOOKUP($E272,Sw_Req!$O$2:$P$6,2),10)+VLOOKUP(GlobalParameters!$C$12,Sw_Req!$Q$2:$R$4,2)</f>
        <v>#N/A</v>
      </c>
    </row>
    <row r="273" spans="1:36" x14ac:dyDescent="0.25">
      <c r="A273" s="133"/>
      <c r="B273" s="283"/>
      <c r="C273" s="283"/>
      <c r="D273" s="283"/>
      <c r="E273" s="284"/>
      <c r="F273" s="287"/>
      <c r="G273" s="166" t="str">
        <f t="shared" si="19"/>
        <v/>
      </c>
      <c r="H273" s="156" t="str">
        <f>IF(OR($D273="",$E273=""),"",VLOOKUP($AJ273,Sw_Req!$A$2:$I$19,5))</f>
        <v/>
      </c>
      <c r="I273" s="287"/>
      <c r="J273" s="166" t="str">
        <f t="shared" si="20"/>
        <v/>
      </c>
      <c r="K273" s="156" t="str">
        <f>IF(OR($D273="",$E273=""),"",VLOOKUP($AJ273,Sw_Req!$A$2:$I$19,6))</f>
        <v/>
      </c>
      <c r="L273" s="287"/>
      <c r="M273" s="166" t="str">
        <f t="shared" si="21"/>
        <v/>
      </c>
      <c r="N273" s="156" t="str">
        <f>IF(OR($D273="",$E273=""),"",VLOOKUP($AJ273,Sw_Req!$A$2:$K$19,11))</f>
        <v/>
      </c>
      <c r="O273" s="285"/>
      <c r="P273" s="155" t="str">
        <f t="shared" si="22"/>
        <v/>
      </c>
      <c r="Q273" s="156" t="str">
        <f>IF($D273="","",VLOOKUP($AJ273,Sw_Req!$A$2:$I$19,7))</f>
        <v/>
      </c>
      <c r="R273" s="285"/>
      <c r="S273" s="155" t="str">
        <f t="shared" si="23"/>
        <v/>
      </c>
      <c r="T273" s="156" t="str">
        <f>IF($D273="","",VLOOKUP($AJ273,Sw_Req!$A$2:$I$19,8))</f>
        <v/>
      </c>
      <c r="U273" s="157" t="str">
        <f t="shared" si="24"/>
        <v/>
      </c>
      <c r="V273" s="158" t="str">
        <f>IF(OR($D273="",GlobalParameters!$C$12=""),"",$AF273)</f>
        <v/>
      </c>
      <c r="W273" s="159"/>
      <c r="X273" s="283"/>
      <c r="Y273" s="283"/>
      <c r="Z273" s="283"/>
      <c r="AA273" s="283"/>
      <c r="AB273" s="283"/>
      <c r="AC273" s="283"/>
      <c r="AD273" s="283"/>
      <c r="AE273" s="283"/>
      <c r="AF273" s="160" t="str">
        <f>IF(OR($D273="",$AG273="",GlobalParameters!$C$12=""),"",IF($AJ273&lt;200,IF($E273="","",$AG273-VLOOKUP($AJ273,Sw_Req!$A$2:$K$19,9)),IF($AJ273&gt;=200,MIN(VLOOKUP($AJ273,Sw_Req!$A$2:$K$19,10),$AG273),"")))</f>
        <v/>
      </c>
      <c r="AG273" s="283"/>
      <c r="AH273" s="283"/>
      <c r="AI273" s="159"/>
      <c r="AJ273" s="134" t="e">
        <f>VLOOKUP($D273,Sw_Req!$M$2:$N$3,2)+IF(VLOOKUP($D273,Sw_Req!$M$2:$N$3,2)=100,VLOOKUP($E273,Sw_Req!$O$2:$P$6,2),10)+VLOOKUP(GlobalParameters!$C$12,Sw_Req!$Q$2:$R$4,2)</f>
        <v>#N/A</v>
      </c>
    </row>
    <row r="274" spans="1:36" x14ac:dyDescent="0.25">
      <c r="A274" s="133"/>
      <c r="B274" s="283"/>
      <c r="C274" s="283"/>
      <c r="D274" s="283"/>
      <c r="E274" s="284"/>
      <c r="F274" s="287"/>
      <c r="G274" s="166" t="str">
        <f t="shared" ref="G274:G313" si="25">IF(OR($D274="",$E274="",$X274="",$H274=""),"",IF($AJ274&lt;200,$X274*$H274,""))</f>
        <v/>
      </c>
      <c r="H274" s="156" t="str">
        <f>IF(OR($D274="",$E274=""),"",VLOOKUP($AJ274,Sw_Req!$A$2:$I$19,5))</f>
        <v/>
      </c>
      <c r="I274" s="287"/>
      <c r="J274" s="166" t="str">
        <f t="shared" ref="J274:J313" si="26">IF(OR($D274="",$E274="",$K274=""),"",IF($AJ274&lt;120,"",IF(AND($AJ274&gt;=120,$AJ274&lt;130),IF($Y274="","",$Y274*$K274),IF(AND($AJ274&gt;=130,$AJ274&lt;140),IF($Z274="","",$Z274*$K274),IF(AND($AJ274&gt;=140,$AJ274&lt;150),IF($AA274="","",$AA274*$K274),IF(AND($AJ274&gt;=150,$AJ274&lt;160),IF($AB274="","",$AB274*$K274),""))))))</f>
        <v/>
      </c>
      <c r="K274" s="156" t="str">
        <f>IF(OR($D274="",$E274=""),"",VLOOKUP($AJ274,Sw_Req!$A$2:$I$19,6))</f>
        <v/>
      </c>
      <c r="L274" s="287"/>
      <c r="M274" s="166" t="str">
        <f t="shared" ref="M274:M313" si="27">IF(OR($D274="",$E274="",$AC274="",$N274=""),"",IF($AJ274&lt;200,$AC274*$N274,""))</f>
        <v/>
      </c>
      <c r="N274" s="156" t="str">
        <f>IF(OR($D274="",$E274=""),"",VLOOKUP($AJ274,Sw_Req!$A$2:$K$19,11))</f>
        <v/>
      </c>
      <c r="O274" s="285"/>
      <c r="P274" s="155" t="str">
        <f t="shared" ref="P274:P313" si="28">IF(OR($D274="",$AD274="",$Q274=""),"",IF($AJ274&gt;=200,$AD274*$Q274,""))</f>
        <v/>
      </c>
      <c r="Q274" s="156" t="str">
        <f>IF($D274="","",VLOOKUP($AJ274,Sw_Req!$A$2:$I$19,7))</f>
        <v/>
      </c>
      <c r="R274" s="285"/>
      <c r="S274" s="155" t="str">
        <f t="shared" ref="S274:S313" si="29">IF(OR($D274="",$AE274="",$T274=""),"",IF($AJ274&gt;=200,$AE274*$T274,""))</f>
        <v/>
      </c>
      <c r="T274" s="156" t="str">
        <f>IF($D274="","",VLOOKUP($AJ274,Sw_Req!$A$2:$I$19,8))</f>
        <v/>
      </c>
      <c r="U274" s="157" t="str">
        <f t="shared" si="24"/>
        <v/>
      </c>
      <c r="V274" s="158" t="str">
        <f>IF(OR($D274="",GlobalParameters!$C$12=""),"",$AF274)</f>
        <v/>
      </c>
      <c r="W274" s="159"/>
      <c r="X274" s="283"/>
      <c r="Y274" s="283"/>
      <c r="Z274" s="283"/>
      <c r="AA274" s="283"/>
      <c r="AB274" s="283"/>
      <c r="AC274" s="283"/>
      <c r="AD274" s="283"/>
      <c r="AE274" s="283"/>
      <c r="AF274" s="160" t="str">
        <f>IF(OR($D274="",$AG274="",GlobalParameters!$C$12=""),"",IF($AJ274&lt;200,IF($E274="","",$AG274-VLOOKUP($AJ274,Sw_Req!$A$2:$K$19,9)),IF($AJ274&gt;=200,MIN(VLOOKUP($AJ274,Sw_Req!$A$2:$K$19,10),$AG274),"")))</f>
        <v/>
      </c>
      <c r="AG274" s="283"/>
      <c r="AH274" s="283"/>
      <c r="AI274" s="159"/>
      <c r="AJ274" s="134" t="e">
        <f>VLOOKUP($D274,Sw_Req!$M$2:$N$3,2)+IF(VLOOKUP($D274,Sw_Req!$M$2:$N$3,2)=100,VLOOKUP($E274,Sw_Req!$O$2:$P$6,2),10)+VLOOKUP(GlobalParameters!$C$12,Sw_Req!$Q$2:$R$4,2)</f>
        <v>#N/A</v>
      </c>
    </row>
    <row r="275" spans="1:36" x14ac:dyDescent="0.25">
      <c r="A275" s="133"/>
      <c r="B275" s="283"/>
      <c r="C275" s="283"/>
      <c r="D275" s="283"/>
      <c r="E275" s="284"/>
      <c r="F275" s="287"/>
      <c r="G275" s="166" t="str">
        <f t="shared" si="25"/>
        <v/>
      </c>
      <c r="H275" s="156" t="str">
        <f>IF(OR($D275="",$E275=""),"",VLOOKUP($AJ275,Sw_Req!$A$2:$I$19,5))</f>
        <v/>
      </c>
      <c r="I275" s="287"/>
      <c r="J275" s="166" t="str">
        <f t="shared" si="26"/>
        <v/>
      </c>
      <c r="K275" s="156" t="str">
        <f>IF(OR($D275="",$E275=""),"",VLOOKUP($AJ275,Sw_Req!$A$2:$I$19,6))</f>
        <v/>
      </c>
      <c r="L275" s="287"/>
      <c r="M275" s="166" t="str">
        <f t="shared" si="27"/>
        <v/>
      </c>
      <c r="N275" s="156" t="str">
        <f>IF(OR($D275="",$E275=""),"",VLOOKUP($AJ275,Sw_Req!$A$2:$K$19,11))</f>
        <v/>
      </c>
      <c r="O275" s="285"/>
      <c r="P275" s="155" t="str">
        <f t="shared" si="28"/>
        <v/>
      </c>
      <c r="Q275" s="156" t="str">
        <f>IF($D275="","",VLOOKUP($AJ275,Sw_Req!$A$2:$I$19,7))</f>
        <v/>
      </c>
      <c r="R275" s="285"/>
      <c r="S275" s="155" t="str">
        <f t="shared" si="29"/>
        <v/>
      </c>
      <c r="T275" s="156" t="str">
        <f>IF($D275="","",VLOOKUP($AJ275,Sw_Req!$A$2:$I$19,8))</f>
        <v/>
      </c>
      <c r="U275" s="157" t="str">
        <f t="shared" si="24"/>
        <v/>
      </c>
      <c r="V275" s="158" t="str">
        <f>IF(OR($D275="",GlobalParameters!$C$12=""),"",$AF275)</f>
        <v/>
      </c>
      <c r="W275" s="159"/>
      <c r="X275" s="283"/>
      <c r="Y275" s="283"/>
      <c r="Z275" s="283"/>
      <c r="AA275" s="283"/>
      <c r="AB275" s="283"/>
      <c r="AC275" s="283"/>
      <c r="AD275" s="283"/>
      <c r="AE275" s="283"/>
      <c r="AF275" s="160" t="str">
        <f>IF(OR($D275="",$AG275="",GlobalParameters!$C$12=""),"",IF($AJ275&lt;200,IF($E275="","",$AG275-VLOOKUP($AJ275,Sw_Req!$A$2:$K$19,9)),IF($AJ275&gt;=200,MIN(VLOOKUP($AJ275,Sw_Req!$A$2:$K$19,10),$AG275),"")))</f>
        <v/>
      </c>
      <c r="AG275" s="283"/>
      <c r="AH275" s="283"/>
      <c r="AI275" s="159"/>
      <c r="AJ275" s="134" t="e">
        <f>VLOOKUP($D275,Sw_Req!$M$2:$N$3,2)+IF(VLOOKUP($D275,Sw_Req!$M$2:$N$3,2)=100,VLOOKUP($E275,Sw_Req!$O$2:$P$6,2),10)+VLOOKUP(GlobalParameters!$C$12,Sw_Req!$Q$2:$R$4,2)</f>
        <v>#N/A</v>
      </c>
    </row>
    <row r="276" spans="1:36" x14ac:dyDescent="0.25">
      <c r="A276" s="133"/>
      <c r="B276" s="283"/>
      <c r="C276" s="283"/>
      <c r="D276" s="283"/>
      <c r="E276" s="284"/>
      <c r="F276" s="287"/>
      <c r="G276" s="166" t="str">
        <f t="shared" si="25"/>
        <v/>
      </c>
      <c r="H276" s="156" t="str">
        <f>IF(OR($D276="",$E276=""),"",VLOOKUP($AJ276,Sw_Req!$A$2:$I$19,5))</f>
        <v/>
      </c>
      <c r="I276" s="287"/>
      <c r="J276" s="166" t="str">
        <f t="shared" si="26"/>
        <v/>
      </c>
      <c r="K276" s="156" t="str">
        <f>IF(OR($D276="",$E276=""),"",VLOOKUP($AJ276,Sw_Req!$A$2:$I$19,6))</f>
        <v/>
      </c>
      <c r="L276" s="287"/>
      <c r="M276" s="166" t="str">
        <f t="shared" si="27"/>
        <v/>
      </c>
      <c r="N276" s="156" t="str">
        <f>IF(OR($D276="",$E276=""),"",VLOOKUP($AJ276,Sw_Req!$A$2:$K$19,11))</f>
        <v/>
      </c>
      <c r="O276" s="285"/>
      <c r="P276" s="155" t="str">
        <f t="shared" si="28"/>
        <v/>
      </c>
      <c r="Q276" s="156" t="str">
        <f>IF($D276="","",VLOOKUP($AJ276,Sw_Req!$A$2:$I$19,7))</f>
        <v/>
      </c>
      <c r="R276" s="285"/>
      <c r="S276" s="155" t="str">
        <f t="shared" si="29"/>
        <v/>
      </c>
      <c r="T276" s="156" t="str">
        <f>IF($D276="","",VLOOKUP($AJ276,Sw_Req!$A$2:$I$19,8))</f>
        <v/>
      </c>
      <c r="U276" s="157" t="str">
        <f t="shared" si="24"/>
        <v/>
      </c>
      <c r="V276" s="158" t="str">
        <f>IF(OR($D276="",GlobalParameters!$C$12=""),"",$AF276)</f>
        <v/>
      </c>
      <c r="W276" s="159"/>
      <c r="X276" s="283"/>
      <c r="Y276" s="283"/>
      <c r="Z276" s="283"/>
      <c r="AA276" s="283"/>
      <c r="AB276" s="283"/>
      <c r="AC276" s="283"/>
      <c r="AD276" s="283"/>
      <c r="AE276" s="283"/>
      <c r="AF276" s="160" t="str">
        <f>IF(OR($D276="",$AG276="",GlobalParameters!$C$12=""),"",IF($AJ276&lt;200,IF($E276="","",$AG276-VLOOKUP($AJ276,Sw_Req!$A$2:$K$19,9)),IF($AJ276&gt;=200,MIN(VLOOKUP($AJ276,Sw_Req!$A$2:$K$19,10),$AG276),"")))</f>
        <v/>
      </c>
      <c r="AG276" s="283"/>
      <c r="AH276" s="283"/>
      <c r="AI276" s="159"/>
      <c r="AJ276" s="134" t="e">
        <f>VLOOKUP($D276,Sw_Req!$M$2:$N$3,2)+IF(VLOOKUP($D276,Sw_Req!$M$2:$N$3,2)=100,VLOOKUP($E276,Sw_Req!$O$2:$P$6,2),10)+VLOOKUP(GlobalParameters!$C$12,Sw_Req!$Q$2:$R$4,2)</f>
        <v>#N/A</v>
      </c>
    </row>
    <row r="277" spans="1:36" x14ac:dyDescent="0.25">
      <c r="A277" s="133"/>
      <c r="B277" s="283"/>
      <c r="C277" s="283"/>
      <c r="D277" s="283"/>
      <c r="E277" s="284"/>
      <c r="F277" s="287"/>
      <c r="G277" s="166" t="str">
        <f t="shared" si="25"/>
        <v/>
      </c>
      <c r="H277" s="156" t="str">
        <f>IF(OR($D277="",$E277=""),"",VLOOKUP($AJ277,Sw_Req!$A$2:$I$19,5))</f>
        <v/>
      </c>
      <c r="I277" s="287"/>
      <c r="J277" s="166" t="str">
        <f t="shared" si="26"/>
        <v/>
      </c>
      <c r="K277" s="156" t="str">
        <f>IF(OR($D277="",$E277=""),"",VLOOKUP($AJ277,Sw_Req!$A$2:$I$19,6))</f>
        <v/>
      </c>
      <c r="L277" s="287"/>
      <c r="M277" s="166" t="str">
        <f t="shared" si="27"/>
        <v/>
      </c>
      <c r="N277" s="156" t="str">
        <f>IF(OR($D277="",$E277=""),"",VLOOKUP($AJ277,Sw_Req!$A$2:$K$19,11))</f>
        <v/>
      </c>
      <c r="O277" s="285"/>
      <c r="P277" s="155" t="str">
        <f t="shared" si="28"/>
        <v/>
      </c>
      <c r="Q277" s="156" t="str">
        <f>IF($D277="","",VLOOKUP($AJ277,Sw_Req!$A$2:$I$19,7))</f>
        <v/>
      </c>
      <c r="R277" s="285"/>
      <c r="S277" s="155" t="str">
        <f t="shared" si="29"/>
        <v/>
      </c>
      <c r="T277" s="156" t="str">
        <f>IF($D277="","",VLOOKUP($AJ277,Sw_Req!$A$2:$I$19,8))</f>
        <v/>
      </c>
      <c r="U277" s="157" t="str">
        <f t="shared" si="24"/>
        <v/>
      </c>
      <c r="V277" s="158" t="str">
        <f>IF(OR($D277="",GlobalParameters!$C$12=""),"",$AF277)</f>
        <v/>
      </c>
      <c r="W277" s="159"/>
      <c r="X277" s="283"/>
      <c r="Y277" s="283"/>
      <c r="Z277" s="283"/>
      <c r="AA277" s="283"/>
      <c r="AB277" s="283"/>
      <c r="AC277" s="283"/>
      <c r="AD277" s="283"/>
      <c r="AE277" s="283"/>
      <c r="AF277" s="160" t="str">
        <f>IF(OR($D277="",$AG277="",GlobalParameters!$C$12=""),"",IF($AJ277&lt;200,IF($E277="","",$AG277-VLOOKUP($AJ277,Sw_Req!$A$2:$K$19,9)),IF($AJ277&gt;=200,MIN(VLOOKUP($AJ277,Sw_Req!$A$2:$K$19,10),$AG277),"")))</f>
        <v/>
      </c>
      <c r="AG277" s="283"/>
      <c r="AH277" s="283"/>
      <c r="AI277" s="159"/>
      <c r="AJ277" s="134" t="e">
        <f>VLOOKUP($D277,Sw_Req!$M$2:$N$3,2)+IF(VLOOKUP($D277,Sw_Req!$M$2:$N$3,2)=100,VLOOKUP($E277,Sw_Req!$O$2:$P$6,2),10)+VLOOKUP(GlobalParameters!$C$12,Sw_Req!$Q$2:$R$4,2)</f>
        <v>#N/A</v>
      </c>
    </row>
    <row r="278" spans="1:36" x14ac:dyDescent="0.25">
      <c r="A278" s="133"/>
      <c r="B278" s="283"/>
      <c r="C278" s="283"/>
      <c r="D278" s="283"/>
      <c r="E278" s="284"/>
      <c r="F278" s="287"/>
      <c r="G278" s="166" t="str">
        <f t="shared" si="25"/>
        <v/>
      </c>
      <c r="H278" s="156" t="str">
        <f>IF(OR($D278="",$E278=""),"",VLOOKUP($AJ278,Sw_Req!$A$2:$I$19,5))</f>
        <v/>
      </c>
      <c r="I278" s="287"/>
      <c r="J278" s="166" t="str">
        <f t="shared" si="26"/>
        <v/>
      </c>
      <c r="K278" s="156" t="str">
        <f>IF(OR($D278="",$E278=""),"",VLOOKUP($AJ278,Sw_Req!$A$2:$I$19,6))</f>
        <v/>
      </c>
      <c r="L278" s="287"/>
      <c r="M278" s="166" t="str">
        <f t="shared" si="27"/>
        <v/>
      </c>
      <c r="N278" s="156" t="str">
        <f>IF(OR($D278="",$E278=""),"",VLOOKUP($AJ278,Sw_Req!$A$2:$K$19,11))</f>
        <v/>
      </c>
      <c r="O278" s="285"/>
      <c r="P278" s="155" t="str">
        <f t="shared" si="28"/>
        <v/>
      </c>
      <c r="Q278" s="156" t="str">
        <f>IF($D278="","",VLOOKUP($AJ278,Sw_Req!$A$2:$I$19,7))</f>
        <v/>
      </c>
      <c r="R278" s="285"/>
      <c r="S278" s="155" t="str">
        <f t="shared" si="29"/>
        <v/>
      </c>
      <c r="T278" s="156" t="str">
        <f>IF($D278="","",VLOOKUP($AJ278,Sw_Req!$A$2:$I$19,8))</f>
        <v/>
      </c>
      <c r="U278" s="157" t="str">
        <f t="shared" si="24"/>
        <v/>
      </c>
      <c r="V278" s="158" t="str">
        <f>IF(OR($D278="",GlobalParameters!$C$12=""),"",$AF278)</f>
        <v/>
      </c>
      <c r="W278" s="159"/>
      <c r="X278" s="283"/>
      <c r="Y278" s="283"/>
      <c r="Z278" s="283"/>
      <c r="AA278" s="283"/>
      <c r="AB278" s="283"/>
      <c r="AC278" s="283"/>
      <c r="AD278" s="283"/>
      <c r="AE278" s="283"/>
      <c r="AF278" s="160" t="str">
        <f>IF(OR($D278="",$AG278="",GlobalParameters!$C$12=""),"",IF($AJ278&lt;200,IF($E278="","",$AG278-VLOOKUP($AJ278,Sw_Req!$A$2:$K$19,9)),IF($AJ278&gt;=200,MIN(VLOOKUP($AJ278,Sw_Req!$A$2:$K$19,10),$AG278),"")))</f>
        <v/>
      </c>
      <c r="AG278" s="283"/>
      <c r="AH278" s="283"/>
      <c r="AI278" s="159"/>
      <c r="AJ278" s="134" t="e">
        <f>VLOOKUP($D278,Sw_Req!$M$2:$N$3,2)+IF(VLOOKUP($D278,Sw_Req!$M$2:$N$3,2)=100,VLOOKUP($E278,Sw_Req!$O$2:$P$6,2),10)+VLOOKUP(GlobalParameters!$C$12,Sw_Req!$Q$2:$R$4,2)</f>
        <v>#N/A</v>
      </c>
    </row>
    <row r="279" spans="1:36" x14ac:dyDescent="0.25">
      <c r="A279" s="133"/>
      <c r="B279" s="283"/>
      <c r="C279" s="283"/>
      <c r="D279" s="283"/>
      <c r="E279" s="284"/>
      <c r="F279" s="287"/>
      <c r="G279" s="166" t="str">
        <f t="shared" si="25"/>
        <v/>
      </c>
      <c r="H279" s="156" t="str">
        <f>IF(OR($D279="",$E279=""),"",VLOOKUP($AJ279,Sw_Req!$A$2:$I$19,5))</f>
        <v/>
      </c>
      <c r="I279" s="287"/>
      <c r="J279" s="166" t="str">
        <f t="shared" si="26"/>
        <v/>
      </c>
      <c r="K279" s="156" t="str">
        <f>IF(OR($D279="",$E279=""),"",VLOOKUP($AJ279,Sw_Req!$A$2:$I$19,6))</f>
        <v/>
      </c>
      <c r="L279" s="287"/>
      <c r="M279" s="166" t="str">
        <f t="shared" si="27"/>
        <v/>
      </c>
      <c r="N279" s="156" t="str">
        <f>IF(OR($D279="",$E279=""),"",VLOOKUP($AJ279,Sw_Req!$A$2:$K$19,11))</f>
        <v/>
      </c>
      <c r="O279" s="285"/>
      <c r="P279" s="155" t="str">
        <f t="shared" si="28"/>
        <v/>
      </c>
      <c r="Q279" s="156" t="str">
        <f>IF($D279="","",VLOOKUP($AJ279,Sw_Req!$A$2:$I$19,7))</f>
        <v/>
      </c>
      <c r="R279" s="285"/>
      <c r="S279" s="155" t="str">
        <f t="shared" si="29"/>
        <v/>
      </c>
      <c r="T279" s="156" t="str">
        <f>IF($D279="","",VLOOKUP($AJ279,Sw_Req!$A$2:$I$19,8))</f>
        <v/>
      </c>
      <c r="U279" s="157" t="str">
        <f t="shared" si="24"/>
        <v/>
      </c>
      <c r="V279" s="158" t="str">
        <f>IF(OR($D279="",GlobalParameters!$C$12=""),"",$AF279)</f>
        <v/>
      </c>
      <c r="W279" s="159"/>
      <c r="X279" s="283"/>
      <c r="Y279" s="283"/>
      <c r="Z279" s="283"/>
      <c r="AA279" s="283"/>
      <c r="AB279" s="283"/>
      <c r="AC279" s="283"/>
      <c r="AD279" s="283"/>
      <c r="AE279" s="283"/>
      <c r="AF279" s="160" t="str">
        <f>IF(OR($D279="",$AG279="",GlobalParameters!$C$12=""),"",IF($AJ279&lt;200,IF($E279="","",$AG279-VLOOKUP($AJ279,Sw_Req!$A$2:$K$19,9)),IF($AJ279&gt;=200,MIN(VLOOKUP($AJ279,Sw_Req!$A$2:$K$19,10),$AG279),"")))</f>
        <v/>
      </c>
      <c r="AG279" s="283"/>
      <c r="AH279" s="283"/>
      <c r="AI279" s="159"/>
      <c r="AJ279" s="134" t="e">
        <f>VLOOKUP($D279,Sw_Req!$M$2:$N$3,2)+IF(VLOOKUP($D279,Sw_Req!$M$2:$N$3,2)=100,VLOOKUP($E279,Sw_Req!$O$2:$P$6,2),10)+VLOOKUP(GlobalParameters!$C$12,Sw_Req!$Q$2:$R$4,2)</f>
        <v>#N/A</v>
      </c>
    </row>
    <row r="280" spans="1:36" x14ac:dyDescent="0.25">
      <c r="A280" s="133"/>
      <c r="B280" s="283"/>
      <c r="C280" s="283"/>
      <c r="D280" s="283"/>
      <c r="E280" s="284"/>
      <c r="F280" s="287"/>
      <c r="G280" s="166" t="str">
        <f t="shared" si="25"/>
        <v/>
      </c>
      <c r="H280" s="156" t="str">
        <f>IF(OR($D280="",$E280=""),"",VLOOKUP($AJ280,Sw_Req!$A$2:$I$19,5))</f>
        <v/>
      </c>
      <c r="I280" s="287"/>
      <c r="J280" s="166" t="str">
        <f t="shared" si="26"/>
        <v/>
      </c>
      <c r="K280" s="156" t="str">
        <f>IF(OR($D280="",$E280=""),"",VLOOKUP($AJ280,Sw_Req!$A$2:$I$19,6))</f>
        <v/>
      </c>
      <c r="L280" s="287"/>
      <c r="M280" s="166" t="str">
        <f t="shared" si="27"/>
        <v/>
      </c>
      <c r="N280" s="156" t="str">
        <f>IF(OR($D280="",$E280=""),"",VLOOKUP($AJ280,Sw_Req!$A$2:$K$19,11))</f>
        <v/>
      </c>
      <c r="O280" s="285"/>
      <c r="P280" s="155" t="str">
        <f t="shared" si="28"/>
        <v/>
      </c>
      <c r="Q280" s="156" t="str">
        <f>IF($D280="","",VLOOKUP($AJ280,Sw_Req!$A$2:$I$19,7))</f>
        <v/>
      </c>
      <c r="R280" s="285"/>
      <c r="S280" s="155" t="str">
        <f t="shared" si="29"/>
        <v/>
      </c>
      <c r="T280" s="156" t="str">
        <f>IF($D280="","",VLOOKUP($AJ280,Sw_Req!$A$2:$I$19,8))</f>
        <v/>
      </c>
      <c r="U280" s="157" t="str">
        <f t="shared" si="24"/>
        <v/>
      </c>
      <c r="V280" s="158" t="str">
        <f>IF(OR($D280="",GlobalParameters!$C$12=""),"",$AF280)</f>
        <v/>
      </c>
      <c r="W280" s="159"/>
      <c r="X280" s="283"/>
      <c r="Y280" s="283"/>
      <c r="Z280" s="283"/>
      <c r="AA280" s="283"/>
      <c r="AB280" s="283"/>
      <c r="AC280" s="283"/>
      <c r="AD280" s="283"/>
      <c r="AE280" s="283"/>
      <c r="AF280" s="160" t="str">
        <f>IF(OR($D280="",$AG280="",GlobalParameters!$C$12=""),"",IF($AJ280&lt;200,IF($E280="","",$AG280-VLOOKUP($AJ280,Sw_Req!$A$2:$K$19,9)),IF($AJ280&gt;=200,MIN(VLOOKUP($AJ280,Sw_Req!$A$2:$K$19,10),$AG280),"")))</f>
        <v/>
      </c>
      <c r="AG280" s="283"/>
      <c r="AH280" s="283"/>
      <c r="AI280" s="159"/>
      <c r="AJ280" s="134" t="e">
        <f>VLOOKUP($D280,Sw_Req!$M$2:$N$3,2)+IF(VLOOKUP($D280,Sw_Req!$M$2:$N$3,2)=100,VLOOKUP($E280,Sw_Req!$O$2:$P$6,2),10)+VLOOKUP(GlobalParameters!$C$12,Sw_Req!$Q$2:$R$4,2)</f>
        <v>#N/A</v>
      </c>
    </row>
    <row r="281" spans="1:36" x14ac:dyDescent="0.25">
      <c r="A281" s="133"/>
      <c r="B281" s="283"/>
      <c r="C281" s="283"/>
      <c r="D281" s="283"/>
      <c r="E281" s="284"/>
      <c r="F281" s="287"/>
      <c r="G281" s="166" t="str">
        <f t="shared" si="25"/>
        <v/>
      </c>
      <c r="H281" s="156" t="str">
        <f>IF(OR($D281="",$E281=""),"",VLOOKUP($AJ281,Sw_Req!$A$2:$I$19,5))</f>
        <v/>
      </c>
      <c r="I281" s="287"/>
      <c r="J281" s="166" t="str">
        <f t="shared" si="26"/>
        <v/>
      </c>
      <c r="K281" s="156" t="str">
        <f>IF(OR($D281="",$E281=""),"",VLOOKUP($AJ281,Sw_Req!$A$2:$I$19,6))</f>
        <v/>
      </c>
      <c r="L281" s="287"/>
      <c r="M281" s="166" t="str">
        <f t="shared" si="27"/>
        <v/>
      </c>
      <c r="N281" s="156" t="str">
        <f>IF(OR($D281="",$E281=""),"",VLOOKUP($AJ281,Sw_Req!$A$2:$K$19,11))</f>
        <v/>
      </c>
      <c r="O281" s="285"/>
      <c r="P281" s="155" t="str">
        <f t="shared" si="28"/>
        <v/>
      </c>
      <c r="Q281" s="156" t="str">
        <f>IF($D281="","",VLOOKUP($AJ281,Sw_Req!$A$2:$I$19,7))</f>
        <v/>
      </c>
      <c r="R281" s="285"/>
      <c r="S281" s="155" t="str">
        <f t="shared" si="29"/>
        <v/>
      </c>
      <c r="T281" s="156" t="str">
        <f>IF($D281="","",VLOOKUP($AJ281,Sw_Req!$A$2:$I$19,8))</f>
        <v/>
      </c>
      <c r="U281" s="157" t="str">
        <f t="shared" si="24"/>
        <v/>
      </c>
      <c r="V281" s="158" t="str">
        <f>IF(OR($D281="",GlobalParameters!$C$12=""),"",$AF281)</f>
        <v/>
      </c>
      <c r="W281" s="159"/>
      <c r="X281" s="283"/>
      <c r="Y281" s="283"/>
      <c r="Z281" s="283"/>
      <c r="AA281" s="283"/>
      <c r="AB281" s="283"/>
      <c r="AC281" s="283"/>
      <c r="AD281" s="283"/>
      <c r="AE281" s="283"/>
      <c r="AF281" s="160" t="str">
        <f>IF(OR($D281="",$AG281="",GlobalParameters!$C$12=""),"",IF($AJ281&lt;200,IF($E281="","",$AG281-VLOOKUP($AJ281,Sw_Req!$A$2:$K$19,9)),IF($AJ281&gt;=200,MIN(VLOOKUP($AJ281,Sw_Req!$A$2:$K$19,10),$AG281),"")))</f>
        <v/>
      </c>
      <c r="AG281" s="283"/>
      <c r="AH281" s="283"/>
      <c r="AI281" s="159"/>
      <c r="AJ281" s="134" t="e">
        <f>VLOOKUP($D281,Sw_Req!$M$2:$N$3,2)+IF(VLOOKUP($D281,Sw_Req!$M$2:$N$3,2)=100,VLOOKUP($E281,Sw_Req!$O$2:$P$6,2),10)+VLOOKUP(GlobalParameters!$C$12,Sw_Req!$Q$2:$R$4,2)</f>
        <v>#N/A</v>
      </c>
    </row>
    <row r="282" spans="1:36" x14ac:dyDescent="0.25">
      <c r="A282" s="133"/>
      <c r="B282" s="283"/>
      <c r="C282" s="283"/>
      <c r="D282" s="283"/>
      <c r="E282" s="284"/>
      <c r="F282" s="287"/>
      <c r="G282" s="166" t="str">
        <f t="shared" si="25"/>
        <v/>
      </c>
      <c r="H282" s="156" t="str">
        <f>IF(OR($D282="",$E282=""),"",VLOOKUP($AJ282,Sw_Req!$A$2:$I$19,5))</f>
        <v/>
      </c>
      <c r="I282" s="287"/>
      <c r="J282" s="166" t="str">
        <f t="shared" si="26"/>
        <v/>
      </c>
      <c r="K282" s="156" t="str">
        <f>IF(OR($D282="",$E282=""),"",VLOOKUP($AJ282,Sw_Req!$A$2:$I$19,6))</f>
        <v/>
      </c>
      <c r="L282" s="287"/>
      <c r="M282" s="166" t="str">
        <f t="shared" si="27"/>
        <v/>
      </c>
      <c r="N282" s="156" t="str">
        <f>IF(OR($D282="",$E282=""),"",VLOOKUP($AJ282,Sw_Req!$A$2:$K$19,11))</f>
        <v/>
      </c>
      <c r="O282" s="285"/>
      <c r="P282" s="155" t="str">
        <f t="shared" si="28"/>
        <v/>
      </c>
      <c r="Q282" s="156" t="str">
        <f>IF($D282="","",VLOOKUP($AJ282,Sw_Req!$A$2:$I$19,7))</f>
        <v/>
      </c>
      <c r="R282" s="285"/>
      <c r="S282" s="155" t="str">
        <f t="shared" si="29"/>
        <v/>
      </c>
      <c r="T282" s="156" t="str">
        <f>IF($D282="","",VLOOKUP($AJ282,Sw_Req!$A$2:$I$19,8))</f>
        <v/>
      </c>
      <c r="U282" s="157" t="str">
        <f t="shared" si="24"/>
        <v/>
      </c>
      <c r="V282" s="158" t="str">
        <f>IF(OR($D282="",GlobalParameters!$C$12=""),"",$AF282)</f>
        <v/>
      </c>
      <c r="W282" s="159"/>
      <c r="X282" s="283"/>
      <c r="Y282" s="283"/>
      <c r="Z282" s="283"/>
      <c r="AA282" s="283"/>
      <c r="AB282" s="283"/>
      <c r="AC282" s="283"/>
      <c r="AD282" s="283"/>
      <c r="AE282" s="283"/>
      <c r="AF282" s="160" t="str">
        <f>IF(OR($D282="",$AG282="",GlobalParameters!$C$12=""),"",IF($AJ282&lt;200,IF($E282="","",$AG282-VLOOKUP($AJ282,Sw_Req!$A$2:$K$19,9)),IF($AJ282&gt;=200,MIN(VLOOKUP($AJ282,Sw_Req!$A$2:$K$19,10),$AG282),"")))</f>
        <v/>
      </c>
      <c r="AG282" s="283"/>
      <c r="AH282" s="283"/>
      <c r="AI282" s="159"/>
      <c r="AJ282" s="134" t="e">
        <f>VLOOKUP($D282,Sw_Req!$M$2:$N$3,2)+IF(VLOOKUP($D282,Sw_Req!$M$2:$N$3,2)=100,VLOOKUP($E282,Sw_Req!$O$2:$P$6,2),10)+VLOOKUP(GlobalParameters!$C$12,Sw_Req!$Q$2:$R$4,2)</f>
        <v>#N/A</v>
      </c>
    </row>
    <row r="283" spans="1:36" x14ac:dyDescent="0.25">
      <c r="A283" s="133"/>
      <c r="B283" s="283"/>
      <c r="C283" s="283"/>
      <c r="D283" s="283"/>
      <c r="E283" s="284"/>
      <c r="F283" s="287"/>
      <c r="G283" s="166" t="str">
        <f t="shared" si="25"/>
        <v/>
      </c>
      <c r="H283" s="156" t="str">
        <f>IF(OR($D283="",$E283=""),"",VLOOKUP($AJ283,Sw_Req!$A$2:$I$19,5))</f>
        <v/>
      </c>
      <c r="I283" s="287"/>
      <c r="J283" s="166" t="str">
        <f t="shared" si="26"/>
        <v/>
      </c>
      <c r="K283" s="156" t="str">
        <f>IF(OR($D283="",$E283=""),"",VLOOKUP($AJ283,Sw_Req!$A$2:$I$19,6))</f>
        <v/>
      </c>
      <c r="L283" s="287"/>
      <c r="M283" s="166" t="str">
        <f t="shared" si="27"/>
        <v/>
      </c>
      <c r="N283" s="156" t="str">
        <f>IF(OR($D283="",$E283=""),"",VLOOKUP($AJ283,Sw_Req!$A$2:$K$19,11))</f>
        <v/>
      </c>
      <c r="O283" s="285"/>
      <c r="P283" s="155" t="str">
        <f t="shared" si="28"/>
        <v/>
      </c>
      <c r="Q283" s="156" t="str">
        <f>IF($D283="","",VLOOKUP($AJ283,Sw_Req!$A$2:$I$19,7))</f>
        <v/>
      </c>
      <c r="R283" s="285"/>
      <c r="S283" s="155" t="str">
        <f t="shared" si="29"/>
        <v/>
      </c>
      <c r="T283" s="156" t="str">
        <f>IF($D283="","",VLOOKUP($AJ283,Sw_Req!$A$2:$I$19,8))</f>
        <v/>
      </c>
      <c r="U283" s="157" t="str">
        <f t="shared" si="24"/>
        <v/>
      </c>
      <c r="V283" s="158" t="str">
        <f>IF(OR($D283="",GlobalParameters!$C$12=""),"",$AF283)</f>
        <v/>
      </c>
      <c r="W283" s="159"/>
      <c r="X283" s="283"/>
      <c r="Y283" s="283"/>
      <c r="Z283" s="283"/>
      <c r="AA283" s="283"/>
      <c r="AB283" s="283"/>
      <c r="AC283" s="283"/>
      <c r="AD283" s="283"/>
      <c r="AE283" s="283"/>
      <c r="AF283" s="160" t="str">
        <f>IF(OR($D283="",$AG283="",GlobalParameters!$C$12=""),"",IF($AJ283&lt;200,IF($E283="","",$AG283-VLOOKUP($AJ283,Sw_Req!$A$2:$K$19,9)),IF($AJ283&gt;=200,MIN(VLOOKUP($AJ283,Sw_Req!$A$2:$K$19,10),$AG283),"")))</f>
        <v/>
      </c>
      <c r="AG283" s="283"/>
      <c r="AH283" s="283"/>
      <c r="AI283" s="159"/>
      <c r="AJ283" s="134" t="e">
        <f>VLOOKUP($D283,Sw_Req!$M$2:$N$3,2)+IF(VLOOKUP($D283,Sw_Req!$M$2:$N$3,2)=100,VLOOKUP($E283,Sw_Req!$O$2:$P$6,2),10)+VLOOKUP(GlobalParameters!$C$12,Sw_Req!$Q$2:$R$4,2)</f>
        <v>#N/A</v>
      </c>
    </row>
    <row r="284" spans="1:36" x14ac:dyDescent="0.25">
      <c r="A284" s="133"/>
      <c r="B284" s="283"/>
      <c r="C284" s="283"/>
      <c r="D284" s="283"/>
      <c r="E284" s="284"/>
      <c r="F284" s="287"/>
      <c r="G284" s="166" t="str">
        <f t="shared" si="25"/>
        <v/>
      </c>
      <c r="H284" s="156" t="str">
        <f>IF(OR($D284="",$E284=""),"",VLOOKUP($AJ284,Sw_Req!$A$2:$I$19,5))</f>
        <v/>
      </c>
      <c r="I284" s="287"/>
      <c r="J284" s="166" t="str">
        <f t="shared" si="26"/>
        <v/>
      </c>
      <c r="K284" s="156" t="str">
        <f>IF(OR($D284="",$E284=""),"",VLOOKUP($AJ284,Sw_Req!$A$2:$I$19,6))</f>
        <v/>
      </c>
      <c r="L284" s="287"/>
      <c r="M284" s="166" t="str">
        <f t="shared" si="27"/>
        <v/>
      </c>
      <c r="N284" s="156" t="str">
        <f>IF(OR($D284="",$E284=""),"",VLOOKUP($AJ284,Sw_Req!$A$2:$K$19,11))</f>
        <v/>
      </c>
      <c r="O284" s="285"/>
      <c r="P284" s="155" t="str">
        <f t="shared" si="28"/>
        <v/>
      </c>
      <c r="Q284" s="156" t="str">
        <f>IF($D284="","",VLOOKUP($AJ284,Sw_Req!$A$2:$I$19,7))</f>
        <v/>
      </c>
      <c r="R284" s="285"/>
      <c r="S284" s="155" t="str">
        <f t="shared" si="29"/>
        <v/>
      </c>
      <c r="T284" s="156" t="str">
        <f>IF($D284="","",VLOOKUP($AJ284,Sw_Req!$A$2:$I$19,8))</f>
        <v/>
      </c>
      <c r="U284" s="157" t="str">
        <f t="shared" si="24"/>
        <v/>
      </c>
      <c r="V284" s="158" t="str">
        <f>IF(OR($D284="",GlobalParameters!$C$12=""),"",$AF284)</f>
        <v/>
      </c>
      <c r="W284" s="159"/>
      <c r="X284" s="283"/>
      <c r="Y284" s="283"/>
      <c r="Z284" s="283"/>
      <c r="AA284" s="283"/>
      <c r="AB284" s="283"/>
      <c r="AC284" s="283"/>
      <c r="AD284" s="283"/>
      <c r="AE284" s="283"/>
      <c r="AF284" s="160" t="str">
        <f>IF(OR($D284="",$AG284="",GlobalParameters!$C$12=""),"",IF($AJ284&lt;200,IF($E284="","",$AG284-VLOOKUP($AJ284,Sw_Req!$A$2:$K$19,9)),IF($AJ284&gt;=200,MIN(VLOOKUP($AJ284,Sw_Req!$A$2:$K$19,10),$AG284),"")))</f>
        <v/>
      </c>
      <c r="AG284" s="283"/>
      <c r="AH284" s="283"/>
      <c r="AI284" s="159"/>
      <c r="AJ284" s="134" t="e">
        <f>VLOOKUP($D284,Sw_Req!$M$2:$N$3,2)+IF(VLOOKUP($D284,Sw_Req!$M$2:$N$3,2)=100,VLOOKUP($E284,Sw_Req!$O$2:$P$6,2),10)+VLOOKUP(GlobalParameters!$C$12,Sw_Req!$Q$2:$R$4,2)</f>
        <v>#N/A</v>
      </c>
    </row>
    <row r="285" spans="1:36" x14ac:dyDescent="0.25">
      <c r="A285" s="133"/>
      <c r="B285" s="283"/>
      <c r="C285" s="283"/>
      <c r="D285" s="283"/>
      <c r="E285" s="284"/>
      <c r="F285" s="287"/>
      <c r="G285" s="166" t="str">
        <f t="shared" si="25"/>
        <v/>
      </c>
      <c r="H285" s="156" t="str">
        <f>IF(OR($D285="",$E285=""),"",VLOOKUP($AJ285,Sw_Req!$A$2:$I$19,5))</f>
        <v/>
      </c>
      <c r="I285" s="287"/>
      <c r="J285" s="166" t="str">
        <f t="shared" si="26"/>
        <v/>
      </c>
      <c r="K285" s="156" t="str">
        <f>IF(OR($D285="",$E285=""),"",VLOOKUP($AJ285,Sw_Req!$A$2:$I$19,6))</f>
        <v/>
      </c>
      <c r="L285" s="287"/>
      <c r="M285" s="166" t="str">
        <f t="shared" si="27"/>
        <v/>
      </c>
      <c r="N285" s="156" t="str">
        <f>IF(OR($D285="",$E285=""),"",VLOOKUP($AJ285,Sw_Req!$A$2:$K$19,11))</f>
        <v/>
      </c>
      <c r="O285" s="285"/>
      <c r="P285" s="155" t="str">
        <f t="shared" si="28"/>
        <v/>
      </c>
      <c r="Q285" s="156" t="str">
        <f>IF($D285="","",VLOOKUP($AJ285,Sw_Req!$A$2:$I$19,7))</f>
        <v/>
      </c>
      <c r="R285" s="285"/>
      <c r="S285" s="155" t="str">
        <f t="shared" si="29"/>
        <v/>
      </c>
      <c r="T285" s="156" t="str">
        <f>IF($D285="","",VLOOKUP($AJ285,Sw_Req!$A$2:$I$19,8))</f>
        <v/>
      </c>
      <c r="U285" s="157" t="str">
        <f t="shared" si="24"/>
        <v/>
      </c>
      <c r="V285" s="158" t="str">
        <f>IF(OR($D285="",GlobalParameters!$C$12=""),"",$AF285)</f>
        <v/>
      </c>
      <c r="W285" s="159"/>
      <c r="X285" s="283"/>
      <c r="Y285" s="283"/>
      <c r="Z285" s="283"/>
      <c r="AA285" s="283"/>
      <c r="AB285" s="283"/>
      <c r="AC285" s="283"/>
      <c r="AD285" s="283"/>
      <c r="AE285" s="283"/>
      <c r="AF285" s="160" t="str">
        <f>IF(OR($D285="",$AG285="",GlobalParameters!$C$12=""),"",IF($AJ285&lt;200,IF($E285="","",$AG285-VLOOKUP($AJ285,Sw_Req!$A$2:$K$19,9)),IF($AJ285&gt;=200,MIN(VLOOKUP($AJ285,Sw_Req!$A$2:$K$19,10),$AG285),"")))</f>
        <v/>
      </c>
      <c r="AG285" s="283"/>
      <c r="AH285" s="283"/>
      <c r="AI285" s="159"/>
      <c r="AJ285" s="134" t="e">
        <f>VLOOKUP($D285,Sw_Req!$M$2:$N$3,2)+IF(VLOOKUP($D285,Sw_Req!$M$2:$N$3,2)=100,VLOOKUP($E285,Sw_Req!$O$2:$P$6,2),10)+VLOOKUP(GlobalParameters!$C$12,Sw_Req!$Q$2:$R$4,2)</f>
        <v>#N/A</v>
      </c>
    </row>
    <row r="286" spans="1:36" x14ac:dyDescent="0.25">
      <c r="A286" s="133"/>
      <c r="B286" s="283"/>
      <c r="C286" s="283"/>
      <c r="D286" s="283"/>
      <c r="E286" s="284"/>
      <c r="F286" s="287"/>
      <c r="G286" s="166" t="str">
        <f t="shared" si="25"/>
        <v/>
      </c>
      <c r="H286" s="156" t="str">
        <f>IF(OR($D286="",$E286=""),"",VLOOKUP($AJ286,Sw_Req!$A$2:$I$19,5))</f>
        <v/>
      </c>
      <c r="I286" s="287"/>
      <c r="J286" s="166" t="str">
        <f t="shared" si="26"/>
        <v/>
      </c>
      <c r="K286" s="156" t="str">
        <f>IF(OR($D286="",$E286=""),"",VLOOKUP($AJ286,Sw_Req!$A$2:$I$19,6))</f>
        <v/>
      </c>
      <c r="L286" s="287"/>
      <c r="M286" s="166" t="str">
        <f t="shared" si="27"/>
        <v/>
      </c>
      <c r="N286" s="156" t="str">
        <f>IF(OR($D286="",$E286=""),"",VLOOKUP($AJ286,Sw_Req!$A$2:$K$19,11))</f>
        <v/>
      </c>
      <c r="O286" s="285"/>
      <c r="P286" s="155" t="str">
        <f t="shared" si="28"/>
        <v/>
      </c>
      <c r="Q286" s="156" t="str">
        <f>IF($D286="","",VLOOKUP($AJ286,Sw_Req!$A$2:$I$19,7))</f>
        <v/>
      </c>
      <c r="R286" s="285"/>
      <c r="S286" s="155" t="str">
        <f t="shared" si="29"/>
        <v/>
      </c>
      <c r="T286" s="156" t="str">
        <f>IF($D286="","",VLOOKUP($AJ286,Sw_Req!$A$2:$I$19,8))</f>
        <v/>
      </c>
      <c r="U286" s="157" t="str">
        <f t="shared" ref="U286:U313" si="30">IF($D286="","",$K$6+AH286)</f>
        <v/>
      </c>
      <c r="V286" s="158" t="str">
        <f>IF(OR($D286="",GlobalParameters!$C$12=""),"",$AF286)</f>
        <v/>
      </c>
      <c r="W286" s="159"/>
      <c r="X286" s="283"/>
      <c r="Y286" s="283"/>
      <c r="Z286" s="283"/>
      <c r="AA286" s="283"/>
      <c r="AB286" s="283"/>
      <c r="AC286" s="283"/>
      <c r="AD286" s="283"/>
      <c r="AE286" s="283"/>
      <c r="AF286" s="160" t="str">
        <f>IF(OR($D286="",$AG286="",GlobalParameters!$C$12=""),"",IF($AJ286&lt;200,IF($E286="","",$AG286-VLOOKUP($AJ286,Sw_Req!$A$2:$K$19,9)),IF($AJ286&gt;=200,MIN(VLOOKUP($AJ286,Sw_Req!$A$2:$K$19,10),$AG286),"")))</f>
        <v/>
      </c>
      <c r="AG286" s="283"/>
      <c r="AH286" s="283"/>
      <c r="AI286" s="159"/>
      <c r="AJ286" s="134" t="e">
        <f>VLOOKUP($D286,Sw_Req!$M$2:$N$3,2)+IF(VLOOKUP($D286,Sw_Req!$M$2:$N$3,2)=100,VLOOKUP($E286,Sw_Req!$O$2:$P$6,2),10)+VLOOKUP(GlobalParameters!$C$12,Sw_Req!$Q$2:$R$4,2)</f>
        <v>#N/A</v>
      </c>
    </row>
    <row r="287" spans="1:36" x14ac:dyDescent="0.25">
      <c r="A287" s="133"/>
      <c r="B287" s="283"/>
      <c r="C287" s="283"/>
      <c r="D287" s="283"/>
      <c r="E287" s="284"/>
      <c r="F287" s="287"/>
      <c r="G287" s="166" t="str">
        <f t="shared" si="25"/>
        <v/>
      </c>
      <c r="H287" s="156" t="str">
        <f>IF(OR($D287="",$E287=""),"",VLOOKUP($AJ287,Sw_Req!$A$2:$I$19,5))</f>
        <v/>
      </c>
      <c r="I287" s="287"/>
      <c r="J287" s="166" t="str">
        <f t="shared" si="26"/>
        <v/>
      </c>
      <c r="K287" s="156" t="str">
        <f>IF(OR($D287="",$E287=""),"",VLOOKUP($AJ287,Sw_Req!$A$2:$I$19,6))</f>
        <v/>
      </c>
      <c r="L287" s="287"/>
      <c r="M287" s="166" t="str">
        <f t="shared" si="27"/>
        <v/>
      </c>
      <c r="N287" s="156" t="str">
        <f>IF(OR($D287="",$E287=""),"",VLOOKUP($AJ287,Sw_Req!$A$2:$K$19,11))</f>
        <v/>
      </c>
      <c r="O287" s="285"/>
      <c r="P287" s="155" t="str">
        <f t="shared" si="28"/>
        <v/>
      </c>
      <c r="Q287" s="156" t="str">
        <f>IF($D287="","",VLOOKUP($AJ287,Sw_Req!$A$2:$I$19,7))</f>
        <v/>
      </c>
      <c r="R287" s="285"/>
      <c r="S287" s="155" t="str">
        <f t="shared" si="29"/>
        <v/>
      </c>
      <c r="T287" s="156" t="str">
        <f>IF($D287="","",VLOOKUP($AJ287,Sw_Req!$A$2:$I$19,8))</f>
        <v/>
      </c>
      <c r="U287" s="157" t="str">
        <f t="shared" si="30"/>
        <v/>
      </c>
      <c r="V287" s="158" t="str">
        <f>IF(OR($D287="",GlobalParameters!$C$12=""),"",$AF287)</f>
        <v/>
      </c>
      <c r="W287" s="159"/>
      <c r="X287" s="283"/>
      <c r="Y287" s="283"/>
      <c r="Z287" s="283"/>
      <c r="AA287" s="283"/>
      <c r="AB287" s="283"/>
      <c r="AC287" s="283"/>
      <c r="AD287" s="283"/>
      <c r="AE287" s="283"/>
      <c r="AF287" s="160" t="str">
        <f>IF(OR($D287="",$AG287="",GlobalParameters!$C$12=""),"",IF($AJ287&lt;200,IF($E287="","",$AG287-VLOOKUP($AJ287,Sw_Req!$A$2:$K$19,9)),IF($AJ287&gt;=200,MIN(VLOOKUP($AJ287,Sw_Req!$A$2:$K$19,10),$AG287),"")))</f>
        <v/>
      </c>
      <c r="AG287" s="283"/>
      <c r="AH287" s="283"/>
      <c r="AI287" s="159"/>
      <c r="AJ287" s="134" t="e">
        <f>VLOOKUP($D287,Sw_Req!$M$2:$N$3,2)+IF(VLOOKUP($D287,Sw_Req!$M$2:$N$3,2)=100,VLOOKUP($E287,Sw_Req!$O$2:$P$6,2),10)+VLOOKUP(GlobalParameters!$C$12,Sw_Req!$Q$2:$R$4,2)</f>
        <v>#N/A</v>
      </c>
    </row>
    <row r="288" spans="1:36" x14ac:dyDescent="0.25">
      <c r="A288" s="133"/>
      <c r="B288" s="283"/>
      <c r="C288" s="283"/>
      <c r="D288" s="283"/>
      <c r="E288" s="284"/>
      <c r="F288" s="287"/>
      <c r="G288" s="166" t="str">
        <f t="shared" si="25"/>
        <v/>
      </c>
      <c r="H288" s="156" t="str">
        <f>IF(OR($D288="",$E288=""),"",VLOOKUP($AJ288,Sw_Req!$A$2:$I$19,5))</f>
        <v/>
      </c>
      <c r="I288" s="287"/>
      <c r="J288" s="166" t="str">
        <f t="shared" si="26"/>
        <v/>
      </c>
      <c r="K288" s="156" t="str">
        <f>IF(OR($D288="",$E288=""),"",VLOOKUP($AJ288,Sw_Req!$A$2:$I$19,6))</f>
        <v/>
      </c>
      <c r="L288" s="287"/>
      <c r="M288" s="166" t="str">
        <f t="shared" si="27"/>
        <v/>
      </c>
      <c r="N288" s="156" t="str">
        <f>IF(OR($D288="",$E288=""),"",VLOOKUP($AJ288,Sw_Req!$A$2:$K$19,11))</f>
        <v/>
      </c>
      <c r="O288" s="285"/>
      <c r="P288" s="155" t="str">
        <f t="shared" si="28"/>
        <v/>
      </c>
      <c r="Q288" s="156" t="str">
        <f>IF($D288="","",VLOOKUP($AJ288,Sw_Req!$A$2:$I$19,7))</f>
        <v/>
      </c>
      <c r="R288" s="285"/>
      <c r="S288" s="155" t="str">
        <f t="shared" si="29"/>
        <v/>
      </c>
      <c r="T288" s="156" t="str">
        <f>IF($D288="","",VLOOKUP($AJ288,Sw_Req!$A$2:$I$19,8))</f>
        <v/>
      </c>
      <c r="U288" s="157" t="str">
        <f t="shared" si="30"/>
        <v/>
      </c>
      <c r="V288" s="158" t="str">
        <f>IF(OR($D288="",GlobalParameters!$C$12=""),"",$AF288)</f>
        <v/>
      </c>
      <c r="W288" s="159"/>
      <c r="X288" s="283"/>
      <c r="Y288" s="283"/>
      <c r="Z288" s="283"/>
      <c r="AA288" s="283"/>
      <c r="AB288" s="283"/>
      <c r="AC288" s="283"/>
      <c r="AD288" s="283"/>
      <c r="AE288" s="283"/>
      <c r="AF288" s="160" t="str">
        <f>IF(OR($D288="",$AG288="",GlobalParameters!$C$12=""),"",IF($AJ288&lt;200,IF($E288="","",$AG288-VLOOKUP($AJ288,Sw_Req!$A$2:$K$19,9)),IF($AJ288&gt;=200,MIN(VLOOKUP($AJ288,Sw_Req!$A$2:$K$19,10),$AG288),"")))</f>
        <v/>
      </c>
      <c r="AG288" s="283"/>
      <c r="AH288" s="283"/>
      <c r="AI288" s="159"/>
      <c r="AJ288" s="134" t="e">
        <f>VLOOKUP($D288,Sw_Req!$M$2:$N$3,2)+IF(VLOOKUP($D288,Sw_Req!$M$2:$N$3,2)=100,VLOOKUP($E288,Sw_Req!$O$2:$P$6,2),10)+VLOOKUP(GlobalParameters!$C$12,Sw_Req!$Q$2:$R$4,2)</f>
        <v>#N/A</v>
      </c>
    </row>
    <row r="289" spans="1:40" x14ac:dyDescent="0.25">
      <c r="A289" s="133"/>
      <c r="B289" s="283"/>
      <c r="C289" s="283"/>
      <c r="D289" s="283"/>
      <c r="E289" s="284"/>
      <c r="F289" s="287"/>
      <c r="G289" s="166" t="str">
        <f t="shared" si="25"/>
        <v/>
      </c>
      <c r="H289" s="156" t="str">
        <f>IF(OR($D289="",$E289=""),"",VLOOKUP($AJ289,Sw_Req!$A$2:$I$19,5))</f>
        <v/>
      </c>
      <c r="I289" s="287"/>
      <c r="J289" s="166" t="str">
        <f t="shared" si="26"/>
        <v/>
      </c>
      <c r="K289" s="156" t="str">
        <f>IF(OR($D289="",$E289=""),"",VLOOKUP($AJ289,Sw_Req!$A$2:$I$19,6))</f>
        <v/>
      </c>
      <c r="L289" s="287"/>
      <c r="M289" s="166" t="str">
        <f t="shared" si="27"/>
        <v/>
      </c>
      <c r="N289" s="156" t="str">
        <f>IF(OR($D289="",$E289=""),"",VLOOKUP($AJ289,Sw_Req!$A$2:$K$19,11))</f>
        <v/>
      </c>
      <c r="O289" s="285"/>
      <c r="P289" s="155" t="str">
        <f t="shared" si="28"/>
        <v/>
      </c>
      <c r="Q289" s="156" t="str">
        <f>IF($D289="","",VLOOKUP($AJ289,Sw_Req!$A$2:$I$19,7))</f>
        <v/>
      </c>
      <c r="R289" s="285"/>
      <c r="S289" s="155" t="str">
        <f t="shared" si="29"/>
        <v/>
      </c>
      <c r="T289" s="156" t="str">
        <f>IF($D289="","",VLOOKUP($AJ289,Sw_Req!$A$2:$I$19,8))</f>
        <v/>
      </c>
      <c r="U289" s="157" t="str">
        <f t="shared" si="30"/>
        <v/>
      </c>
      <c r="V289" s="158" t="str">
        <f>IF(OR($D289="",GlobalParameters!$C$12=""),"",$AF289)</f>
        <v/>
      </c>
      <c r="W289" s="159"/>
      <c r="X289" s="283"/>
      <c r="Y289" s="283"/>
      <c r="Z289" s="283"/>
      <c r="AA289" s="283"/>
      <c r="AB289" s="283"/>
      <c r="AC289" s="283"/>
      <c r="AD289" s="283"/>
      <c r="AE289" s="283"/>
      <c r="AF289" s="160" t="str">
        <f>IF(OR($D289="",$AG289="",GlobalParameters!$C$12=""),"",IF($AJ289&lt;200,IF($E289="","",$AG289-VLOOKUP($AJ289,Sw_Req!$A$2:$K$19,9)),IF($AJ289&gt;=200,MIN(VLOOKUP($AJ289,Sw_Req!$A$2:$K$19,10),$AG289),"")))</f>
        <v/>
      </c>
      <c r="AG289" s="283"/>
      <c r="AH289" s="283"/>
      <c r="AI289" s="159"/>
      <c r="AJ289" s="134" t="e">
        <f>VLOOKUP($D289,Sw_Req!$M$2:$N$3,2)+IF(VLOOKUP($D289,Sw_Req!$M$2:$N$3,2)=100,VLOOKUP($E289,Sw_Req!$O$2:$P$6,2),10)+VLOOKUP(GlobalParameters!$C$12,Sw_Req!$Q$2:$R$4,2)</f>
        <v>#N/A</v>
      </c>
    </row>
    <row r="290" spans="1:40" x14ac:dyDescent="0.25">
      <c r="A290" s="133"/>
      <c r="B290" s="283"/>
      <c r="C290" s="283"/>
      <c r="D290" s="283"/>
      <c r="E290" s="284"/>
      <c r="F290" s="287"/>
      <c r="G290" s="166" t="str">
        <f t="shared" si="25"/>
        <v/>
      </c>
      <c r="H290" s="156" t="str">
        <f>IF(OR($D290="",$E290=""),"",VLOOKUP($AJ290,Sw_Req!$A$2:$I$19,5))</f>
        <v/>
      </c>
      <c r="I290" s="287"/>
      <c r="J290" s="166" t="str">
        <f t="shared" si="26"/>
        <v/>
      </c>
      <c r="K290" s="156" t="str">
        <f>IF(OR($D290="",$E290=""),"",VLOOKUP($AJ290,Sw_Req!$A$2:$I$19,6))</f>
        <v/>
      </c>
      <c r="L290" s="287"/>
      <c r="M290" s="166" t="str">
        <f t="shared" si="27"/>
        <v/>
      </c>
      <c r="N290" s="156" t="str">
        <f>IF(OR($D290="",$E290=""),"",VLOOKUP($AJ290,Sw_Req!$A$2:$K$19,11))</f>
        <v/>
      </c>
      <c r="O290" s="285"/>
      <c r="P290" s="155" t="str">
        <f t="shared" si="28"/>
        <v/>
      </c>
      <c r="Q290" s="156" t="str">
        <f>IF($D290="","",VLOOKUP($AJ290,Sw_Req!$A$2:$I$19,7))</f>
        <v/>
      </c>
      <c r="R290" s="285"/>
      <c r="S290" s="155" t="str">
        <f t="shared" si="29"/>
        <v/>
      </c>
      <c r="T290" s="156" t="str">
        <f>IF($D290="","",VLOOKUP($AJ290,Sw_Req!$A$2:$I$19,8))</f>
        <v/>
      </c>
      <c r="U290" s="157" t="str">
        <f t="shared" si="30"/>
        <v/>
      </c>
      <c r="V290" s="158" t="str">
        <f>IF(OR($D290="",GlobalParameters!$C$12=""),"",$AF290)</f>
        <v/>
      </c>
      <c r="W290" s="159"/>
      <c r="X290" s="283"/>
      <c r="Y290" s="283"/>
      <c r="Z290" s="283"/>
      <c r="AA290" s="283"/>
      <c r="AB290" s="283"/>
      <c r="AC290" s="283"/>
      <c r="AD290" s="283"/>
      <c r="AE290" s="283"/>
      <c r="AF290" s="160" t="str">
        <f>IF(OR($D290="",$AG290="",GlobalParameters!$C$12=""),"",IF($AJ290&lt;200,IF($E290="","",$AG290-VLOOKUP($AJ290,Sw_Req!$A$2:$K$19,9)),IF($AJ290&gt;=200,MIN(VLOOKUP($AJ290,Sw_Req!$A$2:$K$19,10),$AG290),"")))</f>
        <v/>
      </c>
      <c r="AG290" s="283"/>
      <c r="AH290" s="283"/>
      <c r="AI290" s="159"/>
      <c r="AJ290" s="134" t="e">
        <f>VLOOKUP($D290,Sw_Req!$M$2:$N$3,2)+IF(VLOOKUP($D290,Sw_Req!$M$2:$N$3,2)=100,VLOOKUP($E290,Sw_Req!$O$2:$P$6,2),10)+VLOOKUP(GlobalParameters!$C$12,Sw_Req!$Q$2:$R$4,2)</f>
        <v>#N/A</v>
      </c>
    </row>
    <row r="291" spans="1:40" x14ac:dyDescent="0.25">
      <c r="A291" s="133"/>
      <c r="B291" s="283"/>
      <c r="C291" s="283"/>
      <c r="D291" s="283"/>
      <c r="E291" s="284"/>
      <c r="F291" s="287"/>
      <c r="G291" s="166" t="str">
        <f t="shared" si="25"/>
        <v/>
      </c>
      <c r="H291" s="156" t="str">
        <f>IF(OR($D291="",$E291=""),"",VLOOKUP($AJ291,Sw_Req!$A$2:$I$19,5))</f>
        <v/>
      </c>
      <c r="I291" s="287"/>
      <c r="J291" s="166" t="str">
        <f t="shared" si="26"/>
        <v/>
      </c>
      <c r="K291" s="156" t="str">
        <f>IF(OR($D291="",$E291=""),"",VLOOKUP($AJ291,Sw_Req!$A$2:$I$19,6))</f>
        <v/>
      </c>
      <c r="L291" s="287"/>
      <c r="M291" s="166" t="str">
        <f t="shared" si="27"/>
        <v/>
      </c>
      <c r="N291" s="156" t="str">
        <f>IF(OR($D291="",$E291=""),"",VLOOKUP($AJ291,Sw_Req!$A$2:$K$19,11))</f>
        <v/>
      </c>
      <c r="O291" s="285"/>
      <c r="P291" s="155" t="str">
        <f t="shared" si="28"/>
        <v/>
      </c>
      <c r="Q291" s="156" t="str">
        <f>IF($D291="","",VLOOKUP($AJ291,Sw_Req!$A$2:$I$19,7))</f>
        <v/>
      </c>
      <c r="R291" s="285"/>
      <c r="S291" s="155" t="str">
        <f t="shared" si="29"/>
        <v/>
      </c>
      <c r="T291" s="156" t="str">
        <f>IF($D291="","",VLOOKUP($AJ291,Sw_Req!$A$2:$I$19,8))</f>
        <v/>
      </c>
      <c r="U291" s="157" t="str">
        <f t="shared" si="30"/>
        <v/>
      </c>
      <c r="V291" s="158" t="str">
        <f>IF(OR($D291="",GlobalParameters!$C$12=""),"",$AF291)</f>
        <v/>
      </c>
      <c r="W291" s="159"/>
      <c r="X291" s="283"/>
      <c r="Y291" s="283"/>
      <c r="Z291" s="283"/>
      <c r="AA291" s="283"/>
      <c r="AB291" s="283"/>
      <c r="AC291" s="283"/>
      <c r="AD291" s="283"/>
      <c r="AE291" s="283"/>
      <c r="AF291" s="160" t="str">
        <f>IF(OR($D291="",$AG291="",GlobalParameters!$C$12=""),"",IF($AJ291&lt;200,IF($E291="","",$AG291-VLOOKUP($AJ291,Sw_Req!$A$2:$K$19,9)),IF($AJ291&gt;=200,MIN(VLOOKUP($AJ291,Sw_Req!$A$2:$K$19,10),$AG291),"")))</f>
        <v/>
      </c>
      <c r="AG291" s="283"/>
      <c r="AH291" s="283"/>
      <c r="AI291" s="159"/>
      <c r="AJ291" s="134" t="e">
        <f>VLOOKUP($D291,Sw_Req!$M$2:$N$3,2)+IF(VLOOKUP($D291,Sw_Req!$M$2:$N$3,2)=100,VLOOKUP($E291,Sw_Req!$O$2:$P$6,2),10)+VLOOKUP(GlobalParameters!$C$12,Sw_Req!$Q$2:$R$4,2)</f>
        <v>#N/A</v>
      </c>
    </row>
    <row r="292" spans="1:40" x14ac:dyDescent="0.25">
      <c r="A292" s="133"/>
      <c r="B292" s="283"/>
      <c r="C292" s="283"/>
      <c r="D292" s="283"/>
      <c r="E292" s="284"/>
      <c r="F292" s="287"/>
      <c r="G292" s="166" t="str">
        <f t="shared" si="25"/>
        <v/>
      </c>
      <c r="H292" s="156" t="str">
        <f>IF(OR($D292="",$E292=""),"",VLOOKUP($AJ292,Sw_Req!$A$2:$I$19,5))</f>
        <v/>
      </c>
      <c r="I292" s="287"/>
      <c r="J292" s="166" t="str">
        <f t="shared" si="26"/>
        <v/>
      </c>
      <c r="K292" s="156" t="str">
        <f>IF(OR($D292="",$E292=""),"",VLOOKUP($AJ292,Sw_Req!$A$2:$I$19,6))</f>
        <v/>
      </c>
      <c r="L292" s="287"/>
      <c r="M292" s="166" t="str">
        <f t="shared" si="27"/>
        <v/>
      </c>
      <c r="N292" s="156" t="str">
        <f>IF(OR($D292="",$E292=""),"",VLOOKUP($AJ292,Sw_Req!$A$2:$K$19,11))</f>
        <v/>
      </c>
      <c r="O292" s="285"/>
      <c r="P292" s="155" t="str">
        <f t="shared" si="28"/>
        <v/>
      </c>
      <c r="Q292" s="156" t="str">
        <f>IF($D292="","",VLOOKUP($AJ292,Sw_Req!$A$2:$I$19,7))</f>
        <v/>
      </c>
      <c r="R292" s="285"/>
      <c r="S292" s="155" t="str">
        <f t="shared" si="29"/>
        <v/>
      </c>
      <c r="T292" s="156" t="str">
        <f>IF($D292="","",VLOOKUP($AJ292,Sw_Req!$A$2:$I$19,8))</f>
        <v/>
      </c>
      <c r="U292" s="157" t="str">
        <f t="shared" si="30"/>
        <v/>
      </c>
      <c r="V292" s="158" t="str">
        <f>IF(OR($D292="",GlobalParameters!$C$12=""),"",$AF292)</f>
        <v/>
      </c>
      <c r="W292" s="159"/>
      <c r="X292" s="283"/>
      <c r="Y292" s="283"/>
      <c r="Z292" s="283"/>
      <c r="AA292" s="283"/>
      <c r="AB292" s="283"/>
      <c r="AC292" s="283"/>
      <c r="AD292" s="283"/>
      <c r="AE292" s="283"/>
      <c r="AF292" s="160" t="str">
        <f>IF(OR($D292="",$AG292="",GlobalParameters!$C$12=""),"",IF($AJ292&lt;200,IF($E292="","",$AG292-VLOOKUP($AJ292,Sw_Req!$A$2:$K$19,9)),IF($AJ292&gt;=200,MIN(VLOOKUP($AJ292,Sw_Req!$A$2:$K$19,10),$AG292),"")))</f>
        <v/>
      </c>
      <c r="AG292" s="283"/>
      <c r="AH292" s="283"/>
      <c r="AI292" s="159"/>
      <c r="AJ292" s="134" t="e">
        <f>VLOOKUP($D292,Sw_Req!$M$2:$N$3,2)+IF(VLOOKUP($D292,Sw_Req!$M$2:$N$3,2)=100,VLOOKUP($E292,Sw_Req!$O$2:$P$6,2),10)+VLOOKUP(GlobalParameters!$C$12,Sw_Req!$Q$2:$R$4,2)</f>
        <v>#N/A</v>
      </c>
    </row>
    <row r="293" spans="1:40" x14ac:dyDescent="0.25">
      <c r="A293" s="133"/>
      <c r="B293" s="283"/>
      <c r="C293" s="283"/>
      <c r="D293" s="283"/>
      <c r="E293" s="284"/>
      <c r="F293" s="287"/>
      <c r="G293" s="166" t="str">
        <f t="shared" si="25"/>
        <v/>
      </c>
      <c r="H293" s="156" t="str">
        <f>IF(OR($D293="",$E293=""),"",VLOOKUP($AJ293,Sw_Req!$A$2:$I$19,5))</f>
        <v/>
      </c>
      <c r="I293" s="287"/>
      <c r="J293" s="166" t="str">
        <f t="shared" si="26"/>
        <v/>
      </c>
      <c r="K293" s="156" t="str">
        <f>IF(OR($D293="",$E293=""),"",VLOOKUP($AJ293,Sw_Req!$A$2:$I$19,6))</f>
        <v/>
      </c>
      <c r="L293" s="287"/>
      <c r="M293" s="166" t="str">
        <f t="shared" si="27"/>
        <v/>
      </c>
      <c r="N293" s="156" t="str">
        <f>IF(OR($D293="",$E293=""),"",VLOOKUP($AJ293,Sw_Req!$A$2:$K$19,11))</f>
        <v/>
      </c>
      <c r="O293" s="285"/>
      <c r="P293" s="155" t="str">
        <f t="shared" si="28"/>
        <v/>
      </c>
      <c r="Q293" s="156" t="str">
        <f>IF($D293="","",VLOOKUP($AJ293,Sw_Req!$A$2:$I$19,7))</f>
        <v/>
      </c>
      <c r="R293" s="285"/>
      <c r="S293" s="155" t="str">
        <f t="shared" si="29"/>
        <v/>
      </c>
      <c r="T293" s="156" t="str">
        <f>IF($D293="","",VLOOKUP($AJ293,Sw_Req!$A$2:$I$19,8))</f>
        <v/>
      </c>
      <c r="U293" s="157" t="str">
        <f t="shared" si="30"/>
        <v/>
      </c>
      <c r="V293" s="158" t="str">
        <f>IF(OR($D293="",GlobalParameters!$C$12=""),"",$AF293)</f>
        <v/>
      </c>
      <c r="W293" s="159"/>
      <c r="X293" s="283"/>
      <c r="Y293" s="283"/>
      <c r="Z293" s="283"/>
      <c r="AA293" s="283"/>
      <c r="AB293" s="283"/>
      <c r="AC293" s="283"/>
      <c r="AD293" s="283"/>
      <c r="AE293" s="283"/>
      <c r="AF293" s="160" t="str">
        <f>IF(OR($D293="",$AG293="",GlobalParameters!$C$12=""),"",IF($AJ293&lt;200,IF($E293="","",$AG293-VLOOKUP($AJ293,Sw_Req!$A$2:$K$19,9)),IF($AJ293&gt;=200,MIN(VLOOKUP($AJ293,Sw_Req!$A$2:$K$19,10),$AG293),"")))</f>
        <v/>
      </c>
      <c r="AG293" s="283"/>
      <c r="AH293" s="283"/>
      <c r="AI293" s="159"/>
      <c r="AJ293" s="134" t="e">
        <f>VLOOKUP($D293,Sw_Req!$M$2:$N$3,2)+IF(VLOOKUP($D293,Sw_Req!$M$2:$N$3,2)=100,VLOOKUP($E293,Sw_Req!$O$2:$P$6,2),10)+VLOOKUP(GlobalParameters!$C$12,Sw_Req!$Q$2:$R$4,2)</f>
        <v>#N/A</v>
      </c>
    </row>
    <row r="294" spans="1:40" x14ac:dyDescent="0.25">
      <c r="A294" s="133"/>
      <c r="B294" s="283"/>
      <c r="C294" s="283"/>
      <c r="D294" s="283"/>
      <c r="E294" s="284"/>
      <c r="F294" s="287"/>
      <c r="G294" s="166" t="str">
        <f t="shared" si="25"/>
        <v/>
      </c>
      <c r="H294" s="156" t="str">
        <f>IF(OR($D294="",$E294=""),"",VLOOKUP($AJ294,Sw_Req!$A$2:$I$19,5))</f>
        <v/>
      </c>
      <c r="I294" s="287"/>
      <c r="J294" s="166" t="str">
        <f t="shared" si="26"/>
        <v/>
      </c>
      <c r="K294" s="156" t="str">
        <f>IF(OR($D294="",$E294=""),"",VLOOKUP($AJ294,Sw_Req!$A$2:$I$19,6))</f>
        <v/>
      </c>
      <c r="L294" s="287"/>
      <c r="M294" s="166" t="str">
        <f t="shared" si="27"/>
        <v/>
      </c>
      <c r="N294" s="156" t="str">
        <f>IF(OR($D294="",$E294=""),"",VLOOKUP($AJ294,Sw_Req!$A$2:$K$19,11))</f>
        <v/>
      </c>
      <c r="O294" s="285"/>
      <c r="P294" s="155" t="str">
        <f t="shared" si="28"/>
        <v/>
      </c>
      <c r="Q294" s="156" t="str">
        <f>IF($D294="","",VLOOKUP($AJ294,Sw_Req!$A$2:$I$19,7))</f>
        <v/>
      </c>
      <c r="R294" s="285"/>
      <c r="S294" s="155" t="str">
        <f t="shared" si="29"/>
        <v/>
      </c>
      <c r="T294" s="156" t="str">
        <f>IF($D294="","",VLOOKUP($AJ294,Sw_Req!$A$2:$I$19,8))</f>
        <v/>
      </c>
      <c r="U294" s="157" t="str">
        <f t="shared" si="30"/>
        <v/>
      </c>
      <c r="V294" s="158" t="str">
        <f>IF(OR($D294="",GlobalParameters!$C$12=""),"",$AF294)</f>
        <v/>
      </c>
      <c r="W294" s="159"/>
      <c r="X294" s="283"/>
      <c r="Y294" s="283"/>
      <c r="Z294" s="283"/>
      <c r="AA294" s="283"/>
      <c r="AB294" s="283"/>
      <c r="AC294" s="283"/>
      <c r="AD294" s="283"/>
      <c r="AE294" s="283"/>
      <c r="AF294" s="160" t="str">
        <f>IF(OR($D294="",$AG294="",GlobalParameters!$C$12=""),"",IF($AJ294&lt;200,IF($E294="","",$AG294-VLOOKUP($AJ294,Sw_Req!$A$2:$K$19,9)),IF($AJ294&gt;=200,MIN(VLOOKUP($AJ294,Sw_Req!$A$2:$K$19,10),$AG294),"")))</f>
        <v/>
      </c>
      <c r="AG294" s="283"/>
      <c r="AH294" s="283"/>
      <c r="AI294" s="159"/>
      <c r="AJ294" s="134" t="e">
        <f>VLOOKUP($D294,Sw_Req!$M$2:$N$3,2)+IF(VLOOKUP($D294,Sw_Req!$M$2:$N$3,2)=100,VLOOKUP($E294,Sw_Req!$O$2:$P$6,2),10)+VLOOKUP(GlobalParameters!$C$12,Sw_Req!$Q$2:$R$4,2)</f>
        <v>#N/A</v>
      </c>
    </row>
    <row r="295" spans="1:40" x14ac:dyDescent="0.25">
      <c r="A295" s="133"/>
      <c r="B295" s="283"/>
      <c r="C295" s="283"/>
      <c r="D295" s="283"/>
      <c r="E295" s="284"/>
      <c r="F295" s="287"/>
      <c r="G295" s="166" t="str">
        <f t="shared" si="25"/>
        <v/>
      </c>
      <c r="H295" s="156" t="str">
        <f>IF(OR($D295="",$E295=""),"",VLOOKUP($AJ295,Sw_Req!$A$2:$I$19,5))</f>
        <v/>
      </c>
      <c r="I295" s="287"/>
      <c r="J295" s="166" t="str">
        <f t="shared" si="26"/>
        <v/>
      </c>
      <c r="K295" s="156" t="str">
        <f>IF(OR($D295="",$E295=""),"",VLOOKUP($AJ295,Sw_Req!$A$2:$I$19,6))</f>
        <v/>
      </c>
      <c r="L295" s="287"/>
      <c r="M295" s="166" t="str">
        <f t="shared" si="27"/>
        <v/>
      </c>
      <c r="N295" s="156" t="str">
        <f>IF(OR($D295="",$E295=""),"",VLOOKUP($AJ295,Sw_Req!$A$2:$K$19,11))</f>
        <v/>
      </c>
      <c r="O295" s="285"/>
      <c r="P295" s="155" t="str">
        <f t="shared" si="28"/>
        <v/>
      </c>
      <c r="Q295" s="156" t="str">
        <f>IF($D295="","",VLOOKUP($AJ295,Sw_Req!$A$2:$I$19,7))</f>
        <v/>
      </c>
      <c r="R295" s="285"/>
      <c r="S295" s="155" t="str">
        <f t="shared" si="29"/>
        <v/>
      </c>
      <c r="T295" s="156" t="str">
        <f>IF($D295="","",VLOOKUP($AJ295,Sw_Req!$A$2:$I$19,8))</f>
        <v/>
      </c>
      <c r="U295" s="157" t="str">
        <f t="shared" si="30"/>
        <v/>
      </c>
      <c r="V295" s="158" t="str">
        <f>IF(OR($D295="",GlobalParameters!$C$12=""),"",$AF295)</f>
        <v/>
      </c>
      <c r="W295" s="159"/>
      <c r="X295" s="283"/>
      <c r="Y295" s="283"/>
      <c r="Z295" s="283"/>
      <c r="AA295" s="283"/>
      <c r="AB295" s="283"/>
      <c r="AC295" s="283"/>
      <c r="AD295" s="283"/>
      <c r="AE295" s="283"/>
      <c r="AF295" s="160" t="str">
        <f>IF(OR($D295="",$AG295="",GlobalParameters!$C$12=""),"",IF($AJ295&lt;200,IF($E295="","",$AG295-VLOOKUP($AJ295,Sw_Req!$A$2:$K$19,9)),IF($AJ295&gt;=200,MIN(VLOOKUP($AJ295,Sw_Req!$A$2:$K$19,10),$AG295),"")))</f>
        <v/>
      </c>
      <c r="AG295" s="283"/>
      <c r="AH295" s="283"/>
      <c r="AI295" s="159"/>
      <c r="AJ295" s="134" t="e">
        <f>VLOOKUP($D295,Sw_Req!$M$2:$N$3,2)+IF(VLOOKUP($D295,Sw_Req!$M$2:$N$3,2)=100,VLOOKUP($E295,Sw_Req!$O$2:$P$6,2),10)+VLOOKUP(GlobalParameters!$C$12,Sw_Req!$Q$2:$R$4,2)</f>
        <v>#N/A</v>
      </c>
    </row>
    <row r="296" spans="1:40" s="151" customFormat="1" x14ac:dyDescent="0.25">
      <c r="A296" s="133"/>
      <c r="B296" s="283"/>
      <c r="C296" s="283"/>
      <c r="D296" s="283"/>
      <c r="E296" s="284"/>
      <c r="F296" s="287"/>
      <c r="G296" s="166" t="str">
        <f t="shared" si="25"/>
        <v/>
      </c>
      <c r="H296" s="156" t="str">
        <f>IF(OR($D296="",$E296=""),"",VLOOKUP($AJ296,Sw_Req!$A$2:$I$19,5))</f>
        <v/>
      </c>
      <c r="I296" s="287"/>
      <c r="J296" s="166" t="str">
        <f t="shared" si="26"/>
        <v/>
      </c>
      <c r="K296" s="156" t="str">
        <f>IF(OR($D296="",$E296=""),"",VLOOKUP($AJ296,Sw_Req!$A$2:$I$19,6))</f>
        <v/>
      </c>
      <c r="L296" s="287"/>
      <c r="M296" s="166" t="str">
        <f t="shared" si="27"/>
        <v/>
      </c>
      <c r="N296" s="156" t="str">
        <f>IF(OR($D296="",$E296=""),"",VLOOKUP($AJ296,Sw_Req!$A$2:$K$19,11))</f>
        <v/>
      </c>
      <c r="O296" s="285"/>
      <c r="P296" s="155" t="str">
        <f t="shared" si="28"/>
        <v/>
      </c>
      <c r="Q296" s="156" t="str">
        <f>IF($D296="","",VLOOKUP($AJ296,Sw_Req!$A$2:$I$19,7))</f>
        <v/>
      </c>
      <c r="R296" s="285"/>
      <c r="S296" s="155" t="str">
        <f t="shared" si="29"/>
        <v/>
      </c>
      <c r="T296" s="156" t="str">
        <f>IF($D296="","",VLOOKUP($AJ296,Sw_Req!$A$2:$I$19,8))</f>
        <v/>
      </c>
      <c r="U296" s="157" t="str">
        <f t="shared" si="30"/>
        <v/>
      </c>
      <c r="V296" s="158" t="str">
        <f>IF(OR($D296="",GlobalParameters!$C$12=""),"",$AF296)</f>
        <v/>
      </c>
      <c r="W296" s="159"/>
      <c r="X296" s="283"/>
      <c r="Y296" s="283"/>
      <c r="Z296" s="283"/>
      <c r="AA296" s="283"/>
      <c r="AB296" s="283"/>
      <c r="AC296" s="283"/>
      <c r="AD296" s="283"/>
      <c r="AE296" s="283"/>
      <c r="AF296" s="160" t="str">
        <f>IF(OR($D296="",$AG296="",GlobalParameters!$C$12=""),"",IF($AJ296&lt;200,IF($E296="","",$AG296-VLOOKUP($AJ296,Sw_Req!$A$2:$K$19,9)),IF($AJ296&gt;=200,MIN(VLOOKUP($AJ296,Sw_Req!$A$2:$K$19,10),$AG296),"")))</f>
        <v/>
      </c>
      <c r="AG296" s="283"/>
      <c r="AH296" s="283"/>
      <c r="AI296" s="159"/>
      <c r="AJ296" s="134" t="e">
        <f>VLOOKUP($D296,Sw_Req!$M$2:$N$3,2)+IF(VLOOKUP($D296,Sw_Req!$M$2:$N$3,2)=100,VLOOKUP($E296,Sw_Req!$O$2:$P$6,2),10)+VLOOKUP(GlobalParameters!$C$12,Sw_Req!$Q$2:$R$4,2)</f>
        <v>#N/A</v>
      </c>
      <c r="AM296" s="180"/>
      <c r="AN296" s="180"/>
    </row>
    <row r="297" spans="1:40" s="151" customFormat="1" x14ac:dyDescent="0.25">
      <c r="A297" s="133"/>
      <c r="B297" s="283"/>
      <c r="C297" s="283"/>
      <c r="D297" s="283"/>
      <c r="E297" s="284"/>
      <c r="F297" s="287"/>
      <c r="G297" s="166" t="str">
        <f t="shared" si="25"/>
        <v/>
      </c>
      <c r="H297" s="156" t="str">
        <f>IF(OR($D297="",$E297=""),"",VLOOKUP($AJ297,Sw_Req!$A$2:$I$19,5))</f>
        <v/>
      </c>
      <c r="I297" s="287"/>
      <c r="J297" s="166" t="str">
        <f t="shared" si="26"/>
        <v/>
      </c>
      <c r="K297" s="156" t="str">
        <f>IF(OR($D297="",$E297=""),"",VLOOKUP($AJ297,Sw_Req!$A$2:$I$19,6))</f>
        <v/>
      </c>
      <c r="L297" s="287"/>
      <c r="M297" s="166" t="str">
        <f t="shared" si="27"/>
        <v/>
      </c>
      <c r="N297" s="156" t="str">
        <f>IF(OR($D297="",$E297=""),"",VLOOKUP($AJ297,Sw_Req!$A$2:$K$19,11))</f>
        <v/>
      </c>
      <c r="O297" s="285"/>
      <c r="P297" s="155" t="str">
        <f t="shared" si="28"/>
        <v/>
      </c>
      <c r="Q297" s="156" t="str">
        <f>IF($D297="","",VLOOKUP($AJ297,Sw_Req!$A$2:$I$19,7))</f>
        <v/>
      </c>
      <c r="R297" s="285"/>
      <c r="S297" s="155" t="str">
        <f t="shared" si="29"/>
        <v/>
      </c>
      <c r="T297" s="156" t="str">
        <f>IF($D297="","",VLOOKUP($AJ297,Sw_Req!$A$2:$I$19,8))</f>
        <v/>
      </c>
      <c r="U297" s="157" t="str">
        <f t="shared" si="30"/>
        <v/>
      </c>
      <c r="V297" s="158" t="str">
        <f>IF(OR($D297="",GlobalParameters!$C$12=""),"",$AF297)</f>
        <v/>
      </c>
      <c r="W297" s="159"/>
      <c r="X297" s="283"/>
      <c r="Y297" s="283"/>
      <c r="Z297" s="283"/>
      <c r="AA297" s="283"/>
      <c r="AB297" s="283"/>
      <c r="AC297" s="283"/>
      <c r="AD297" s="283"/>
      <c r="AE297" s="283"/>
      <c r="AF297" s="160" t="str">
        <f>IF(OR($D297="",$AG297="",GlobalParameters!$C$12=""),"",IF($AJ297&lt;200,IF($E297="","",$AG297-VLOOKUP($AJ297,Sw_Req!$A$2:$K$19,9)),IF($AJ297&gt;=200,MIN(VLOOKUP($AJ297,Sw_Req!$A$2:$K$19,10),$AG297),"")))</f>
        <v/>
      </c>
      <c r="AG297" s="283"/>
      <c r="AH297" s="283"/>
      <c r="AI297" s="159"/>
      <c r="AJ297" s="134" t="e">
        <f>VLOOKUP($D297,Sw_Req!$M$2:$N$3,2)+IF(VLOOKUP($D297,Sw_Req!$M$2:$N$3,2)=100,VLOOKUP($E297,Sw_Req!$O$2:$P$6,2),10)+VLOOKUP(GlobalParameters!$C$12,Sw_Req!$Q$2:$R$4,2)</f>
        <v>#N/A</v>
      </c>
      <c r="AM297" s="180"/>
      <c r="AN297" s="180"/>
    </row>
    <row r="298" spans="1:40" x14ac:dyDescent="0.25">
      <c r="A298" s="133"/>
      <c r="B298" s="283"/>
      <c r="C298" s="283"/>
      <c r="D298" s="283"/>
      <c r="E298" s="284"/>
      <c r="F298" s="287"/>
      <c r="G298" s="166" t="str">
        <f t="shared" si="25"/>
        <v/>
      </c>
      <c r="H298" s="156" t="str">
        <f>IF(OR($D298="",$E298=""),"",VLOOKUP($AJ298,Sw_Req!$A$2:$I$19,5))</f>
        <v/>
      </c>
      <c r="I298" s="287"/>
      <c r="J298" s="166" t="str">
        <f t="shared" si="26"/>
        <v/>
      </c>
      <c r="K298" s="156" t="str">
        <f>IF(OR($D298="",$E298=""),"",VLOOKUP($AJ298,Sw_Req!$A$2:$I$19,6))</f>
        <v/>
      </c>
      <c r="L298" s="287"/>
      <c r="M298" s="166" t="str">
        <f t="shared" si="27"/>
        <v/>
      </c>
      <c r="N298" s="156" t="str">
        <f>IF(OR($D298="",$E298=""),"",VLOOKUP($AJ298,Sw_Req!$A$2:$K$19,11))</f>
        <v/>
      </c>
      <c r="O298" s="285"/>
      <c r="P298" s="155" t="str">
        <f t="shared" si="28"/>
        <v/>
      </c>
      <c r="Q298" s="156" t="str">
        <f>IF($D298="","",VLOOKUP($AJ298,Sw_Req!$A$2:$I$19,7))</f>
        <v/>
      </c>
      <c r="R298" s="285"/>
      <c r="S298" s="155" t="str">
        <f t="shared" si="29"/>
        <v/>
      </c>
      <c r="T298" s="156" t="str">
        <f>IF($D298="","",VLOOKUP($AJ298,Sw_Req!$A$2:$I$19,8))</f>
        <v/>
      </c>
      <c r="U298" s="157" t="str">
        <f t="shared" si="30"/>
        <v/>
      </c>
      <c r="V298" s="158" t="str">
        <f>IF(OR($D298="",GlobalParameters!$C$12=""),"",$AF298)</f>
        <v/>
      </c>
      <c r="W298" s="159"/>
      <c r="X298" s="283"/>
      <c r="Y298" s="283"/>
      <c r="Z298" s="283"/>
      <c r="AA298" s="283"/>
      <c r="AB298" s="283"/>
      <c r="AC298" s="283"/>
      <c r="AD298" s="283"/>
      <c r="AE298" s="283"/>
      <c r="AF298" s="160" t="str">
        <f>IF(OR($D298="",$AG298="",GlobalParameters!$C$12=""),"",IF($AJ298&lt;200,IF($E298="","",$AG298-VLOOKUP($AJ298,Sw_Req!$A$2:$K$19,9)),IF($AJ298&gt;=200,MIN(VLOOKUP($AJ298,Sw_Req!$A$2:$K$19,10),$AG298),"")))</f>
        <v/>
      </c>
      <c r="AG298" s="283"/>
      <c r="AH298" s="283"/>
      <c r="AI298" s="159"/>
      <c r="AJ298" s="134" t="e">
        <f>VLOOKUP($D298,Sw_Req!$M$2:$N$3,2)+IF(VLOOKUP($D298,Sw_Req!$M$2:$N$3,2)=100,VLOOKUP($E298,Sw_Req!$O$2:$P$6,2),10)+VLOOKUP(GlobalParameters!$C$12,Sw_Req!$Q$2:$R$4,2)</f>
        <v>#N/A</v>
      </c>
    </row>
    <row r="299" spans="1:40" x14ac:dyDescent="0.25">
      <c r="A299" s="133"/>
      <c r="B299" s="283"/>
      <c r="C299" s="283"/>
      <c r="D299" s="283"/>
      <c r="E299" s="284"/>
      <c r="F299" s="287"/>
      <c r="G299" s="166" t="str">
        <f t="shared" si="25"/>
        <v/>
      </c>
      <c r="H299" s="156" t="str">
        <f>IF(OR($D299="",$E299=""),"",VLOOKUP($AJ299,Sw_Req!$A$2:$I$19,5))</f>
        <v/>
      </c>
      <c r="I299" s="287"/>
      <c r="J299" s="166" t="str">
        <f t="shared" si="26"/>
        <v/>
      </c>
      <c r="K299" s="156" t="str">
        <f>IF(OR($D299="",$E299=""),"",VLOOKUP($AJ299,Sw_Req!$A$2:$I$19,6))</f>
        <v/>
      </c>
      <c r="L299" s="287"/>
      <c r="M299" s="166" t="str">
        <f t="shared" si="27"/>
        <v/>
      </c>
      <c r="N299" s="156" t="str">
        <f>IF(OR($D299="",$E299=""),"",VLOOKUP($AJ299,Sw_Req!$A$2:$K$19,11))</f>
        <v/>
      </c>
      <c r="O299" s="285"/>
      <c r="P299" s="155" t="str">
        <f t="shared" si="28"/>
        <v/>
      </c>
      <c r="Q299" s="156" t="str">
        <f>IF($D299="","",VLOOKUP($AJ299,Sw_Req!$A$2:$I$19,7))</f>
        <v/>
      </c>
      <c r="R299" s="285"/>
      <c r="S299" s="155" t="str">
        <f t="shared" si="29"/>
        <v/>
      </c>
      <c r="T299" s="156" t="str">
        <f>IF($D299="","",VLOOKUP($AJ299,Sw_Req!$A$2:$I$19,8))</f>
        <v/>
      </c>
      <c r="U299" s="157" t="str">
        <f t="shared" si="30"/>
        <v/>
      </c>
      <c r="V299" s="158" t="str">
        <f>IF(OR($D299="",GlobalParameters!$C$12=""),"",$AF299)</f>
        <v/>
      </c>
      <c r="W299" s="159"/>
      <c r="X299" s="283"/>
      <c r="Y299" s="283"/>
      <c r="Z299" s="283"/>
      <c r="AA299" s="283"/>
      <c r="AB299" s="283"/>
      <c r="AC299" s="283"/>
      <c r="AD299" s="283"/>
      <c r="AE299" s="283"/>
      <c r="AF299" s="160" t="str">
        <f>IF(OR($D299="",$AG299="",GlobalParameters!$C$12=""),"",IF($AJ299&lt;200,IF($E299="","",$AG299-VLOOKUP($AJ299,Sw_Req!$A$2:$K$19,9)),IF($AJ299&gt;=200,MIN(VLOOKUP($AJ299,Sw_Req!$A$2:$K$19,10),$AG299),"")))</f>
        <v/>
      </c>
      <c r="AG299" s="283"/>
      <c r="AH299" s="283"/>
      <c r="AI299" s="159"/>
      <c r="AJ299" s="134" t="e">
        <f>VLOOKUP($D299,Sw_Req!$M$2:$N$3,2)+IF(VLOOKUP($D299,Sw_Req!$M$2:$N$3,2)=100,VLOOKUP($E299,Sw_Req!$O$2:$P$6,2),10)+VLOOKUP(GlobalParameters!$C$12,Sw_Req!$Q$2:$R$4,2)</f>
        <v>#N/A</v>
      </c>
    </row>
    <row r="300" spans="1:40" x14ac:dyDescent="0.25">
      <c r="A300" s="133"/>
      <c r="B300" s="283"/>
      <c r="C300" s="283"/>
      <c r="D300" s="283"/>
      <c r="E300" s="284"/>
      <c r="F300" s="287"/>
      <c r="G300" s="166" t="str">
        <f t="shared" si="25"/>
        <v/>
      </c>
      <c r="H300" s="156" t="str">
        <f>IF(OR($D300="",$E300=""),"",VLOOKUP($AJ300,Sw_Req!$A$2:$I$19,5))</f>
        <v/>
      </c>
      <c r="I300" s="287"/>
      <c r="J300" s="166" t="str">
        <f t="shared" si="26"/>
        <v/>
      </c>
      <c r="K300" s="156" t="str">
        <f>IF(OR($D300="",$E300=""),"",VLOOKUP($AJ300,Sw_Req!$A$2:$I$19,6))</f>
        <v/>
      </c>
      <c r="L300" s="287"/>
      <c r="M300" s="166" t="str">
        <f t="shared" si="27"/>
        <v/>
      </c>
      <c r="N300" s="156" t="str">
        <f>IF(OR($D300="",$E300=""),"",VLOOKUP($AJ300,Sw_Req!$A$2:$K$19,11))</f>
        <v/>
      </c>
      <c r="O300" s="285"/>
      <c r="P300" s="155" t="str">
        <f t="shared" si="28"/>
        <v/>
      </c>
      <c r="Q300" s="156" t="str">
        <f>IF($D300="","",VLOOKUP($AJ300,Sw_Req!$A$2:$I$19,7))</f>
        <v/>
      </c>
      <c r="R300" s="285"/>
      <c r="S300" s="155" t="str">
        <f t="shared" si="29"/>
        <v/>
      </c>
      <c r="T300" s="156" t="str">
        <f>IF($D300="","",VLOOKUP($AJ300,Sw_Req!$A$2:$I$19,8))</f>
        <v/>
      </c>
      <c r="U300" s="157" t="str">
        <f t="shared" si="30"/>
        <v/>
      </c>
      <c r="V300" s="158" t="str">
        <f>IF(OR($D300="",GlobalParameters!$C$12=""),"",$AF300)</f>
        <v/>
      </c>
      <c r="W300" s="159"/>
      <c r="X300" s="283"/>
      <c r="Y300" s="283"/>
      <c r="Z300" s="283"/>
      <c r="AA300" s="283"/>
      <c r="AB300" s="283"/>
      <c r="AC300" s="283"/>
      <c r="AD300" s="283"/>
      <c r="AE300" s="283"/>
      <c r="AF300" s="160" t="str">
        <f>IF(OR($D300="",$AG300="",GlobalParameters!$C$12=""),"",IF($AJ300&lt;200,IF($E300="","",$AG300-VLOOKUP($AJ300,Sw_Req!$A$2:$K$19,9)),IF($AJ300&gt;=200,MIN(VLOOKUP($AJ300,Sw_Req!$A$2:$K$19,10),$AG300),"")))</f>
        <v/>
      </c>
      <c r="AG300" s="283"/>
      <c r="AH300" s="283"/>
      <c r="AI300" s="159"/>
      <c r="AJ300" s="134" t="e">
        <f>VLOOKUP($D300,Sw_Req!$M$2:$N$3,2)+IF(VLOOKUP($D300,Sw_Req!$M$2:$N$3,2)=100,VLOOKUP($E300,Sw_Req!$O$2:$P$6,2),10)+VLOOKUP(GlobalParameters!$C$12,Sw_Req!$Q$2:$R$4,2)</f>
        <v>#N/A</v>
      </c>
    </row>
    <row r="301" spans="1:40" x14ac:dyDescent="0.25">
      <c r="A301" s="133"/>
      <c r="B301" s="283"/>
      <c r="C301" s="283"/>
      <c r="D301" s="283"/>
      <c r="E301" s="284"/>
      <c r="F301" s="287"/>
      <c r="G301" s="166" t="str">
        <f t="shared" si="25"/>
        <v/>
      </c>
      <c r="H301" s="156" t="str">
        <f>IF(OR($D301="",$E301=""),"",VLOOKUP($AJ301,Sw_Req!$A$2:$I$19,5))</f>
        <v/>
      </c>
      <c r="I301" s="287"/>
      <c r="J301" s="166" t="str">
        <f t="shared" si="26"/>
        <v/>
      </c>
      <c r="K301" s="156" t="str">
        <f>IF(OR($D301="",$E301=""),"",VLOOKUP($AJ301,Sw_Req!$A$2:$I$19,6))</f>
        <v/>
      </c>
      <c r="L301" s="287"/>
      <c r="M301" s="166" t="str">
        <f t="shared" si="27"/>
        <v/>
      </c>
      <c r="N301" s="156" t="str">
        <f>IF(OR($D301="",$E301=""),"",VLOOKUP($AJ301,Sw_Req!$A$2:$K$19,11))</f>
        <v/>
      </c>
      <c r="O301" s="285"/>
      <c r="P301" s="155" t="str">
        <f t="shared" si="28"/>
        <v/>
      </c>
      <c r="Q301" s="156" t="str">
        <f>IF($D301="","",VLOOKUP($AJ301,Sw_Req!$A$2:$I$19,7))</f>
        <v/>
      </c>
      <c r="R301" s="285"/>
      <c r="S301" s="155" t="str">
        <f t="shared" si="29"/>
        <v/>
      </c>
      <c r="T301" s="156" t="str">
        <f>IF($D301="","",VLOOKUP($AJ301,Sw_Req!$A$2:$I$19,8))</f>
        <v/>
      </c>
      <c r="U301" s="157" t="str">
        <f t="shared" si="30"/>
        <v/>
      </c>
      <c r="V301" s="158" t="str">
        <f>IF(OR($D301="",GlobalParameters!$C$12=""),"",$AF301)</f>
        <v/>
      </c>
      <c r="W301" s="159"/>
      <c r="X301" s="283"/>
      <c r="Y301" s="283"/>
      <c r="Z301" s="283"/>
      <c r="AA301" s="283"/>
      <c r="AB301" s="283"/>
      <c r="AC301" s="283"/>
      <c r="AD301" s="283"/>
      <c r="AE301" s="283"/>
      <c r="AF301" s="160" t="str">
        <f>IF(OR($D301="",$AG301="",GlobalParameters!$C$12=""),"",IF($AJ301&lt;200,IF($E301="","",$AG301-VLOOKUP($AJ301,Sw_Req!$A$2:$K$19,9)),IF($AJ301&gt;=200,MIN(VLOOKUP($AJ301,Sw_Req!$A$2:$K$19,10),$AG301),"")))</f>
        <v/>
      </c>
      <c r="AG301" s="283"/>
      <c r="AH301" s="283"/>
      <c r="AI301" s="159"/>
      <c r="AJ301" s="134" t="e">
        <f>VLOOKUP($D301,Sw_Req!$M$2:$N$3,2)+IF(VLOOKUP($D301,Sw_Req!$M$2:$N$3,2)=100,VLOOKUP($E301,Sw_Req!$O$2:$P$6,2),10)+VLOOKUP(GlobalParameters!$C$12,Sw_Req!$Q$2:$R$4,2)</f>
        <v>#N/A</v>
      </c>
    </row>
    <row r="302" spans="1:40" x14ac:dyDescent="0.25">
      <c r="A302" s="133"/>
      <c r="B302" s="283"/>
      <c r="C302" s="283"/>
      <c r="D302" s="283"/>
      <c r="E302" s="284"/>
      <c r="F302" s="287"/>
      <c r="G302" s="166" t="str">
        <f t="shared" si="25"/>
        <v/>
      </c>
      <c r="H302" s="156" t="str">
        <f>IF(OR($D302="",$E302=""),"",VLOOKUP($AJ302,Sw_Req!$A$2:$I$19,5))</f>
        <v/>
      </c>
      <c r="I302" s="287"/>
      <c r="J302" s="166" t="str">
        <f t="shared" si="26"/>
        <v/>
      </c>
      <c r="K302" s="156" t="str">
        <f>IF(OR($D302="",$E302=""),"",VLOOKUP($AJ302,Sw_Req!$A$2:$I$19,6))</f>
        <v/>
      </c>
      <c r="L302" s="287"/>
      <c r="M302" s="166" t="str">
        <f t="shared" si="27"/>
        <v/>
      </c>
      <c r="N302" s="156" t="str">
        <f>IF(OR($D302="",$E302=""),"",VLOOKUP($AJ302,Sw_Req!$A$2:$K$19,11))</f>
        <v/>
      </c>
      <c r="O302" s="285"/>
      <c r="P302" s="155" t="str">
        <f t="shared" si="28"/>
        <v/>
      </c>
      <c r="Q302" s="156" t="str">
        <f>IF($D302="","",VLOOKUP($AJ302,Sw_Req!$A$2:$I$19,7))</f>
        <v/>
      </c>
      <c r="R302" s="285"/>
      <c r="S302" s="155" t="str">
        <f t="shared" si="29"/>
        <v/>
      </c>
      <c r="T302" s="156" t="str">
        <f>IF($D302="","",VLOOKUP($AJ302,Sw_Req!$A$2:$I$19,8))</f>
        <v/>
      </c>
      <c r="U302" s="157" t="str">
        <f t="shared" si="30"/>
        <v/>
      </c>
      <c r="V302" s="158" t="str">
        <f>IF(OR($D302="",GlobalParameters!$C$12=""),"",$AF302)</f>
        <v/>
      </c>
      <c r="W302" s="159"/>
      <c r="X302" s="283"/>
      <c r="Y302" s="283"/>
      <c r="Z302" s="283"/>
      <c r="AA302" s="283"/>
      <c r="AB302" s="283"/>
      <c r="AC302" s="283"/>
      <c r="AD302" s="283"/>
      <c r="AE302" s="283"/>
      <c r="AF302" s="160" t="str">
        <f>IF(OR($D302="",$AG302="",GlobalParameters!$C$12=""),"",IF($AJ302&lt;200,IF($E302="","",$AG302-VLOOKUP($AJ302,Sw_Req!$A$2:$K$19,9)),IF($AJ302&gt;=200,MIN(VLOOKUP($AJ302,Sw_Req!$A$2:$K$19,10),$AG302),"")))</f>
        <v/>
      </c>
      <c r="AG302" s="283"/>
      <c r="AH302" s="283"/>
      <c r="AI302" s="159"/>
      <c r="AJ302" s="134" t="e">
        <f>VLOOKUP($D302,Sw_Req!$M$2:$N$3,2)+IF(VLOOKUP($D302,Sw_Req!$M$2:$N$3,2)=100,VLOOKUP($E302,Sw_Req!$O$2:$P$6,2),10)+VLOOKUP(GlobalParameters!$C$12,Sw_Req!$Q$2:$R$4,2)</f>
        <v>#N/A</v>
      </c>
    </row>
    <row r="303" spans="1:40" x14ac:dyDescent="0.25">
      <c r="A303" s="133"/>
      <c r="B303" s="283"/>
      <c r="C303" s="283"/>
      <c r="D303" s="283"/>
      <c r="E303" s="284"/>
      <c r="F303" s="287"/>
      <c r="G303" s="166" t="str">
        <f t="shared" si="25"/>
        <v/>
      </c>
      <c r="H303" s="156" t="str">
        <f>IF(OR($D303="",$E303=""),"",VLOOKUP($AJ303,Sw_Req!$A$2:$I$19,5))</f>
        <v/>
      </c>
      <c r="I303" s="287"/>
      <c r="J303" s="166" t="str">
        <f t="shared" si="26"/>
        <v/>
      </c>
      <c r="K303" s="156" t="str">
        <f>IF(OR($D303="",$E303=""),"",VLOOKUP($AJ303,Sw_Req!$A$2:$I$19,6))</f>
        <v/>
      </c>
      <c r="L303" s="287"/>
      <c r="M303" s="166" t="str">
        <f t="shared" si="27"/>
        <v/>
      </c>
      <c r="N303" s="156" t="str">
        <f>IF(OR($D303="",$E303=""),"",VLOOKUP($AJ303,Sw_Req!$A$2:$K$19,11))</f>
        <v/>
      </c>
      <c r="O303" s="285"/>
      <c r="P303" s="155" t="str">
        <f t="shared" si="28"/>
        <v/>
      </c>
      <c r="Q303" s="156" t="str">
        <f>IF($D303="","",VLOOKUP($AJ303,Sw_Req!$A$2:$I$19,7))</f>
        <v/>
      </c>
      <c r="R303" s="285"/>
      <c r="S303" s="155" t="str">
        <f t="shared" si="29"/>
        <v/>
      </c>
      <c r="T303" s="156" t="str">
        <f>IF($D303="","",VLOOKUP($AJ303,Sw_Req!$A$2:$I$19,8))</f>
        <v/>
      </c>
      <c r="U303" s="157" t="str">
        <f t="shared" si="30"/>
        <v/>
      </c>
      <c r="V303" s="158" t="str">
        <f>IF(OR($D303="",GlobalParameters!$C$12=""),"",$AF303)</f>
        <v/>
      </c>
      <c r="W303" s="159"/>
      <c r="X303" s="283"/>
      <c r="Y303" s="283"/>
      <c r="Z303" s="283"/>
      <c r="AA303" s="283"/>
      <c r="AB303" s="283"/>
      <c r="AC303" s="283"/>
      <c r="AD303" s="283"/>
      <c r="AE303" s="283"/>
      <c r="AF303" s="160" t="str">
        <f>IF(OR($D303="",$AG303="",GlobalParameters!$C$12=""),"",IF($AJ303&lt;200,IF($E303="","",$AG303-VLOOKUP($AJ303,Sw_Req!$A$2:$K$19,9)),IF($AJ303&gt;=200,MIN(VLOOKUP($AJ303,Sw_Req!$A$2:$K$19,10),$AG303),"")))</f>
        <v/>
      </c>
      <c r="AG303" s="283"/>
      <c r="AH303" s="283"/>
      <c r="AI303" s="159"/>
      <c r="AJ303" s="134" t="e">
        <f>VLOOKUP($D303,Sw_Req!$M$2:$N$3,2)+IF(VLOOKUP($D303,Sw_Req!$M$2:$N$3,2)=100,VLOOKUP($E303,Sw_Req!$O$2:$P$6,2),10)+VLOOKUP(GlobalParameters!$C$12,Sw_Req!$Q$2:$R$4,2)</f>
        <v>#N/A</v>
      </c>
    </row>
    <row r="304" spans="1:40" x14ac:dyDescent="0.25">
      <c r="A304" s="133"/>
      <c r="B304" s="283"/>
      <c r="C304" s="283"/>
      <c r="D304" s="283"/>
      <c r="E304" s="284"/>
      <c r="F304" s="287"/>
      <c r="G304" s="166" t="str">
        <f t="shared" si="25"/>
        <v/>
      </c>
      <c r="H304" s="156" t="str">
        <f>IF(OR($D304="",$E304=""),"",VLOOKUP($AJ304,Sw_Req!$A$2:$I$19,5))</f>
        <v/>
      </c>
      <c r="I304" s="287"/>
      <c r="J304" s="166" t="str">
        <f t="shared" si="26"/>
        <v/>
      </c>
      <c r="K304" s="156" t="str">
        <f>IF(OR($D304="",$E304=""),"",VLOOKUP($AJ304,Sw_Req!$A$2:$I$19,6))</f>
        <v/>
      </c>
      <c r="L304" s="287"/>
      <c r="M304" s="166" t="str">
        <f t="shared" si="27"/>
        <v/>
      </c>
      <c r="N304" s="156" t="str">
        <f>IF(OR($D304="",$E304=""),"",VLOOKUP($AJ304,Sw_Req!$A$2:$K$19,11))</f>
        <v/>
      </c>
      <c r="O304" s="285"/>
      <c r="P304" s="155" t="str">
        <f t="shared" si="28"/>
        <v/>
      </c>
      <c r="Q304" s="156" t="str">
        <f>IF($D304="","",VLOOKUP($AJ304,Sw_Req!$A$2:$I$19,7))</f>
        <v/>
      </c>
      <c r="R304" s="285"/>
      <c r="S304" s="155" t="str">
        <f t="shared" si="29"/>
        <v/>
      </c>
      <c r="T304" s="156" t="str">
        <f>IF($D304="","",VLOOKUP($AJ304,Sw_Req!$A$2:$I$19,8))</f>
        <v/>
      </c>
      <c r="U304" s="157" t="str">
        <f t="shared" si="30"/>
        <v/>
      </c>
      <c r="V304" s="158" t="str">
        <f>IF(OR($D304="",GlobalParameters!$C$12=""),"",$AF304)</f>
        <v/>
      </c>
      <c r="W304" s="159"/>
      <c r="X304" s="283"/>
      <c r="Y304" s="283"/>
      <c r="Z304" s="283"/>
      <c r="AA304" s="283"/>
      <c r="AB304" s="283"/>
      <c r="AC304" s="283"/>
      <c r="AD304" s="283"/>
      <c r="AE304" s="283"/>
      <c r="AF304" s="160" t="str">
        <f>IF(OR($D304="",$AG304="",GlobalParameters!$C$12=""),"",IF($AJ304&lt;200,IF($E304="","",$AG304-VLOOKUP($AJ304,Sw_Req!$A$2:$K$19,9)),IF($AJ304&gt;=200,MIN(VLOOKUP($AJ304,Sw_Req!$A$2:$K$19,10),$AG304),"")))</f>
        <v/>
      </c>
      <c r="AG304" s="283"/>
      <c r="AH304" s="283"/>
      <c r="AI304" s="159"/>
      <c r="AJ304" s="134" t="e">
        <f>VLOOKUP($D304,Sw_Req!$M$2:$N$3,2)+IF(VLOOKUP($D304,Sw_Req!$M$2:$N$3,2)=100,VLOOKUP($E304,Sw_Req!$O$2:$P$6,2),10)+VLOOKUP(GlobalParameters!$C$12,Sw_Req!$Q$2:$R$4,2)</f>
        <v>#N/A</v>
      </c>
    </row>
    <row r="305" spans="1:36" x14ac:dyDescent="0.25">
      <c r="A305" s="133"/>
      <c r="B305" s="283"/>
      <c r="C305" s="283"/>
      <c r="D305" s="283"/>
      <c r="E305" s="284"/>
      <c r="F305" s="287"/>
      <c r="G305" s="166" t="str">
        <f t="shared" si="25"/>
        <v/>
      </c>
      <c r="H305" s="156" t="str">
        <f>IF(OR($D305="",$E305=""),"",VLOOKUP($AJ305,Sw_Req!$A$2:$I$19,5))</f>
        <v/>
      </c>
      <c r="I305" s="287"/>
      <c r="J305" s="166" t="str">
        <f t="shared" si="26"/>
        <v/>
      </c>
      <c r="K305" s="156" t="str">
        <f>IF(OR($D305="",$E305=""),"",VLOOKUP($AJ305,Sw_Req!$A$2:$I$19,6))</f>
        <v/>
      </c>
      <c r="L305" s="287"/>
      <c r="M305" s="166" t="str">
        <f t="shared" si="27"/>
        <v/>
      </c>
      <c r="N305" s="156" t="str">
        <f>IF(OR($D305="",$E305=""),"",VLOOKUP($AJ305,Sw_Req!$A$2:$K$19,11))</f>
        <v/>
      </c>
      <c r="O305" s="285"/>
      <c r="P305" s="155" t="str">
        <f t="shared" si="28"/>
        <v/>
      </c>
      <c r="Q305" s="156" t="str">
        <f>IF($D305="","",VLOOKUP($AJ305,Sw_Req!$A$2:$I$19,7))</f>
        <v/>
      </c>
      <c r="R305" s="285"/>
      <c r="S305" s="155" t="str">
        <f t="shared" si="29"/>
        <v/>
      </c>
      <c r="T305" s="156" t="str">
        <f>IF($D305="","",VLOOKUP($AJ305,Sw_Req!$A$2:$I$19,8))</f>
        <v/>
      </c>
      <c r="U305" s="157" t="str">
        <f t="shared" si="30"/>
        <v/>
      </c>
      <c r="V305" s="158" t="str">
        <f>IF(OR($D305="",GlobalParameters!$C$12=""),"",$AF305)</f>
        <v/>
      </c>
      <c r="W305" s="159"/>
      <c r="X305" s="283"/>
      <c r="Y305" s="283"/>
      <c r="Z305" s="283"/>
      <c r="AA305" s="283"/>
      <c r="AB305" s="283"/>
      <c r="AC305" s="283"/>
      <c r="AD305" s="283"/>
      <c r="AE305" s="283"/>
      <c r="AF305" s="160" t="str">
        <f>IF(OR($D305="",$AG305="",GlobalParameters!$C$12=""),"",IF($AJ305&lt;200,IF($E305="","",$AG305-VLOOKUP($AJ305,Sw_Req!$A$2:$K$19,9)),IF($AJ305&gt;=200,MIN(VLOOKUP($AJ305,Sw_Req!$A$2:$K$19,10),$AG305),"")))</f>
        <v/>
      </c>
      <c r="AG305" s="283"/>
      <c r="AH305" s="283"/>
      <c r="AI305" s="159"/>
      <c r="AJ305" s="134" t="e">
        <f>VLOOKUP($D305,Sw_Req!$M$2:$N$3,2)+IF(VLOOKUP($D305,Sw_Req!$M$2:$N$3,2)=100,VLOOKUP($E305,Sw_Req!$O$2:$P$6,2),10)+VLOOKUP(GlobalParameters!$C$12,Sw_Req!$Q$2:$R$4,2)</f>
        <v>#N/A</v>
      </c>
    </row>
    <row r="306" spans="1:36" x14ac:dyDescent="0.25">
      <c r="A306" s="133"/>
      <c r="B306" s="283"/>
      <c r="C306" s="283"/>
      <c r="D306" s="283"/>
      <c r="E306" s="284"/>
      <c r="F306" s="287"/>
      <c r="G306" s="166" t="str">
        <f t="shared" si="25"/>
        <v/>
      </c>
      <c r="H306" s="156" t="str">
        <f>IF(OR($D306="",$E306=""),"",VLOOKUP($AJ306,Sw_Req!$A$2:$I$19,5))</f>
        <v/>
      </c>
      <c r="I306" s="287"/>
      <c r="J306" s="166" t="str">
        <f t="shared" si="26"/>
        <v/>
      </c>
      <c r="K306" s="156" t="str">
        <f>IF(OR($D306="",$E306=""),"",VLOOKUP($AJ306,Sw_Req!$A$2:$I$19,6))</f>
        <v/>
      </c>
      <c r="L306" s="287"/>
      <c r="M306" s="166" t="str">
        <f t="shared" si="27"/>
        <v/>
      </c>
      <c r="N306" s="156" t="str">
        <f>IF(OR($D306="",$E306=""),"",VLOOKUP($AJ306,Sw_Req!$A$2:$K$19,11))</f>
        <v/>
      </c>
      <c r="O306" s="285"/>
      <c r="P306" s="155" t="str">
        <f t="shared" si="28"/>
        <v/>
      </c>
      <c r="Q306" s="156" t="str">
        <f>IF($D306="","",VLOOKUP($AJ306,Sw_Req!$A$2:$I$19,7))</f>
        <v/>
      </c>
      <c r="R306" s="285"/>
      <c r="S306" s="155" t="str">
        <f t="shared" si="29"/>
        <v/>
      </c>
      <c r="T306" s="156" t="str">
        <f>IF($D306="","",VLOOKUP($AJ306,Sw_Req!$A$2:$I$19,8))</f>
        <v/>
      </c>
      <c r="U306" s="157" t="str">
        <f t="shared" si="30"/>
        <v/>
      </c>
      <c r="V306" s="158" t="str">
        <f>IF(OR($D306="",GlobalParameters!$C$12=""),"",$AF306)</f>
        <v/>
      </c>
      <c r="W306" s="159"/>
      <c r="X306" s="283"/>
      <c r="Y306" s="283"/>
      <c r="Z306" s="283"/>
      <c r="AA306" s="283"/>
      <c r="AB306" s="283"/>
      <c r="AC306" s="283"/>
      <c r="AD306" s="283"/>
      <c r="AE306" s="283"/>
      <c r="AF306" s="160" t="str">
        <f>IF(OR($D306="",$AG306="",GlobalParameters!$C$12=""),"",IF($AJ306&lt;200,IF($E306="","",$AG306-VLOOKUP($AJ306,Sw_Req!$A$2:$K$19,9)),IF($AJ306&gt;=200,MIN(VLOOKUP($AJ306,Sw_Req!$A$2:$K$19,10),$AG306),"")))</f>
        <v/>
      </c>
      <c r="AG306" s="283"/>
      <c r="AH306" s="283"/>
      <c r="AI306" s="159"/>
      <c r="AJ306" s="134" t="e">
        <f>VLOOKUP($D306,Sw_Req!$M$2:$N$3,2)+IF(VLOOKUP($D306,Sw_Req!$M$2:$N$3,2)=100,VLOOKUP($E306,Sw_Req!$O$2:$P$6,2),10)+VLOOKUP(GlobalParameters!$C$12,Sw_Req!$Q$2:$R$4,2)</f>
        <v>#N/A</v>
      </c>
    </row>
    <row r="307" spans="1:36" x14ac:dyDescent="0.25">
      <c r="A307" s="133"/>
      <c r="B307" s="283"/>
      <c r="C307" s="283"/>
      <c r="D307" s="283"/>
      <c r="E307" s="284"/>
      <c r="F307" s="287"/>
      <c r="G307" s="166" t="str">
        <f t="shared" si="25"/>
        <v/>
      </c>
      <c r="H307" s="156" t="str">
        <f>IF(OR($D307="",$E307=""),"",VLOOKUP($AJ307,Sw_Req!$A$2:$I$19,5))</f>
        <v/>
      </c>
      <c r="I307" s="287"/>
      <c r="J307" s="166" t="str">
        <f t="shared" si="26"/>
        <v/>
      </c>
      <c r="K307" s="156" t="str">
        <f>IF(OR($D307="",$E307=""),"",VLOOKUP($AJ307,Sw_Req!$A$2:$I$19,6))</f>
        <v/>
      </c>
      <c r="L307" s="287"/>
      <c r="M307" s="166" t="str">
        <f t="shared" si="27"/>
        <v/>
      </c>
      <c r="N307" s="156" t="str">
        <f>IF(OR($D307="",$E307=""),"",VLOOKUP($AJ307,Sw_Req!$A$2:$K$19,11))</f>
        <v/>
      </c>
      <c r="O307" s="285"/>
      <c r="P307" s="155" t="str">
        <f t="shared" si="28"/>
        <v/>
      </c>
      <c r="Q307" s="156" t="str">
        <f>IF($D307="","",VLOOKUP($AJ307,Sw_Req!$A$2:$I$19,7))</f>
        <v/>
      </c>
      <c r="R307" s="285"/>
      <c r="S307" s="155" t="str">
        <f t="shared" si="29"/>
        <v/>
      </c>
      <c r="T307" s="156" t="str">
        <f>IF($D307="","",VLOOKUP($AJ307,Sw_Req!$A$2:$I$19,8))</f>
        <v/>
      </c>
      <c r="U307" s="157" t="str">
        <f t="shared" si="30"/>
        <v/>
      </c>
      <c r="V307" s="158" t="str">
        <f>IF(OR($D307="",GlobalParameters!$C$12=""),"",$AF307)</f>
        <v/>
      </c>
      <c r="W307" s="159"/>
      <c r="X307" s="283"/>
      <c r="Y307" s="283"/>
      <c r="Z307" s="283"/>
      <c r="AA307" s="283"/>
      <c r="AB307" s="283"/>
      <c r="AC307" s="283"/>
      <c r="AD307" s="283"/>
      <c r="AE307" s="283"/>
      <c r="AF307" s="160" t="str">
        <f>IF(OR($D307="",$AG307="",GlobalParameters!$C$12=""),"",IF($AJ307&lt;200,IF($E307="","",$AG307-VLOOKUP($AJ307,Sw_Req!$A$2:$K$19,9)),IF($AJ307&gt;=200,MIN(VLOOKUP($AJ307,Sw_Req!$A$2:$K$19,10),$AG307),"")))</f>
        <v/>
      </c>
      <c r="AG307" s="283"/>
      <c r="AH307" s="283"/>
      <c r="AI307" s="159"/>
      <c r="AJ307" s="134" t="e">
        <f>VLOOKUP($D307,Sw_Req!$M$2:$N$3,2)+IF(VLOOKUP($D307,Sw_Req!$M$2:$N$3,2)=100,VLOOKUP($E307,Sw_Req!$O$2:$P$6,2),10)+VLOOKUP(GlobalParameters!$C$12,Sw_Req!$Q$2:$R$4,2)</f>
        <v>#N/A</v>
      </c>
    </row>
    <row r="308" spans="1:36" x14ac:dyDescent="0.25">
      <c r="A308" s="133"/>
      <c r="B308" s="283"/>
      <c r="C308" s="283"/>
      <c r="D308" s="283"/>
      <c r="E308" s="284"/>
      <c r="F308" s="287"/>
      <c r="G308" s="166" t="str">
        <f t="shared" si="25"/>
        <v/>
      </c>
      <c r="H308" s="156" t="str">
        <f>IF(OR($D308="",$E308=""),"",VLOOKUP($AJ308,Sw_Req!$A$2:$I$19,5))</f>
        <v/>
      </c>
      <c r="I308" s="287"/>
      <c r="J308" s="166" t="str">
        <f t="shared" si="26"/>
        <v/>
      </c>
      <c r="K308" s="156" t="str">
        <f>IF(OR($D308="",$E308=""),"",VLOOKUP($AJ308,Sw_Req!$A$2:$I$19,6))</f>
        <v/>
      </c>
      <c r="L308" s="287"/>
      <c r="M308" s="166" t="str">
        <f t="shared" si="27"/>
        <v/>
      </c>
      <c r="N308" s="156" t="str">
        <f>IF(OR($D308="",$E308=""),"",VLOOKUP($AJ308,Sw_Req!$A$2:$K$19,11))</f>
        <v/>
      </c>
      <c r="O308" s="285"/>
      <c r="P308" s="155" t="str">
        <f t="shared" si="28"/>
        <v/>
      </c>
      <c r="Q308" s="156" t="str">
        <f>IF($D308="","",VLOOKUP($AJ308,Sw_Req!$A$2:$I$19,7))</f>
        <v/>
      </c>
      <c r="R308" s="285"/>
      <c r="S308" s="155" t="str">
        <f t="shared" si="29"/>
        <v/>
      </c>
      <c r="T308" s="156" t="str">
        <f>IF($D308="","",VLOOKUP($AJ308,Sw_Req!$A$2:$I$19,8))</f>
        <v/>
      </c>
      <c r="U308" s="157" t="str">
        <f t="shared" si="30"/>
        <v/>
      </c>
      <c r="V308" s="158" t="str">
        <f>IF(OR($D308="",GlobalParameters!$C$12=""),"",$AF308)</f>
        <v/>
      </c>
      <c r="W308" s="159"/>
      <c r="X308" s="283"/>
      <c r="Y308" s="283"/>
      <c r="Z308" s="283"/>
      <c r="AA308" s="283"/>
      <c r="AB308" s="283"/>
      <c r="AC308" s="283"/>
      <c r="AD308" s="283"/>
      <c r="AE308" s="283"/>
      <c r="AF308" s="160" t="str">
        <f>IF(OR($D308="",$AG308="",GlobalParameters!$C$12=""),"",IF($AJ308&lt;200,IF($E308="","",$AG308-VLOOKUP($AJ308,Sw_Req!$A$2:$K$19,9)),IF($AJ308&gt;=200,MIN(VLOOKUP($AJ308,Sw_Req!$A$2:$K$19,10),$AG308),"")))</f>
        <v/>
      </c>
      <c r="AG308" s="283"/>
      <c r="AH308" s="283"/>
      <c r="AI308" s="159"/>
      <c r="AJ308" s="134" t="e">
        <f>VLOOKUP($D308,Sw_Req!$M$2:$N$3,2)+IF(VLOOKUP($D308,Sw_Req!$M$2:$N$3,2)=100,VLOOKUP($E308,Sw_Req!$O$2:$P$6,2),10)+VLOOKUP(GlobalParameters!$C$12,Sw_Req!$Q$2:$R$4,2)</f>
        <v>#N/A</v>
      </c>
    </row>
    <row r="309" spans="1:36" x14ac:dyDescent="0.25">
      <c r="A309" s="133"/>
      <c r="B309" s="283"/>
      <c r="C309" s="283"/>
      <c r="D309" s="283"/>
      <c r="E309" s="284"/>
      <c r="F309" s="287"/>
      <c r="G309" s="166" t="str">
        <f t="shared" si="25"/>
        <v/>
      </c>
      <c r="H309" s="156" t="str">
        <f>IF(OR($D309="",$E309=""),"",VLOOKUP($AJ309,Sw_Req!$A$2:$I$19,5))</f>
        <v/>
      </c>
      <c r="I309" s="287"/>
      <c r="J309" s="166" t="str">
        <f t="shared" si="26"/>
        <v/>
      </c>
      <c r="K309" s="156" t="str">
        <f>IF(OR($D309="",$E309=""),"",VLOOKUP($AJ309,Sw_Req!$A$2:$I$19,6))</f>
        <v/>
      </c>
      <c r="L309" s="287"/>
      <c r="M309" s="166" t="str">
        <f t="shared" si="27"/>
        <v/>
      </c>
      <c r="N309" s="156" t="str">
        <f>IF(OR($D309="",$E309=""),"",VLOOKUP($AJ309,Sw_Req!$A$2:$K$19,11))</f>
        <v/>
      </c>
      <c r="O309" s="285"/>
      <c r="P309" s="155" t="str">
        <f t="shared" si="28"/>
        <v/>
      </c>
      <c r="Q309" s="156" t="str">
        <f>IF($D309="","",VLOOKUP($AJ309,Sw_Req!$A$2:$I$19,7))</f>
        <v/>
      </c>
      <c r="R309" s="285"/>
      <c r="S309" s="155" t="str">
        <f t="shared" si="29"/>
        <v/>
      </c>
      <c r="T309" s="156" t="str">
        <f>IF($D309="","",VLOOKUP($AJ309,Sw_Req!$A$2:$I$19,8))</f>
        <v/>
      </c>
      <c r="U309" s="157" t="str">
        <f t="shared" si="30"/>
        <v/>
      </c>
      <c r="V309" s="158" t="str">
        <f>IF(OR($D309="",GlobalParameters!$C$12=""),"",$AF309)</f>
        <v/>
      </c>
      <c r="W309" s="159"/>
      <c r="X309" s="283"/>
      <c r="Y309" s="283"/>
      <c r="Z309" s="283"/>
      <c r="AA309" s="283"/>
      <c r="AB309" s="283"/>
      <c r="AC309" s="283"/>
      <c r="AD309" s="283"/>
      <c r="AE309" s="283"/>
      <c r="AF309" s="160" t="str">
        <f>IF(OR($D309="",$AG309="",GlobalParameters!$C$12=""),"",IF($AJ309&lt;200,IF($E309="","",$AG309-VLOOKUP($AJ309,Sw_Req!$A$2:$K$19,9)),IF($AJ309&gt;=200,MIN(VLOOKUP($AJ309,Sw_Req!$A$2:$K$19,10),$AG309),"")))</f>
        <v/>
      </c>
      <c r="AG309" s="283"/>
      <c r="AH309" s="283"/>
      <c r="AI309" s="159"/>
      <c r="AJ309" s="134" t="e">
        <f>VLOOKUP($D309,Sw_Req!$M$2:$N$3,2)+IF(VLOOKUP($D309,Sw_Req!$M$2:$N$3,2)=100,VLOOKUP($E309,Sw_Req!$O$2:$P$6,2),10)+VLOOKUP(GlobalParameters!$C$12,Sw_Req!$Q$2:$R$4,2)</f>
        <v>#N/A</v>
      </c>
    </row>
    <row r="310" spans="1:36" x14ac:dyDescent="0.25">
      <c r="A310" s="133"/>
      <c r="B310" s="283"/>
      <c r="C310" s="283"/>
      <c r="D310" s="283"/>
      <c r="E310" s="284"/>
      <c r="F310" s="287"/>
      <c r="G310" s="166" t="str">
        <f t="shared" si="25"/>
        <v/>
      </c>
      <c r="H310" s="156" t="str">
        <f>IF(OR($D310="",$E310=""),"",VLOOKUP($AJ310,Sw_Req!$A$2:$I$19,5))</f>
        <v/>
      </c>
      <c r="I310" s="287"/>
      <c r="J310" s="166" t="str">
        <f t="shared" si="26"/>
        <v/>
      </c>
      <c r="K310" s="156" t="str">
        <f>IF(OR($D310="",$E310=""),"",VLOOKUP($AJ310,Sw_Req!$A$2:$I$19,6))</f>
        <v/>
      </c>
      <c r="L310" s="287"/>
      <c r="M310" s="166" t="str">
        <f t="shared" si="27"/>
        <v/>
      </c>
      <c r="N310" s="156" t="str">
        <f>IF(OR($D310="",$E310=""),"",VLOOKUP($AJ310,Sw_Req!$A$2:$K$19,11))</f>
        <v/>
      </c>
      <c r="O310" s="285"/>
      <c r="P310" s="155" t="str">
        <f t="shared" si="28"/>
        <v/>
      </c>
      <c r="Q310" s="156" t="str">
        <f>IF($D310="","",VLOOKUP($AJ310,Sw_Req!$A$2:$I$19,7))</f>
        <v/>
      </c>
      <c r="R310" s="285"/>
      <c r="S310" s="155" t="str">
        <f t="shared" si="29"/>
        <v/>
      </c>
      <c r="T310" s="156" t="str">
        <f>IF($D310="","",VLOOKUP($AJ310,Sw_Req!$A$2:$I$19,8))</f>
        <v/>
      </c>
      <c r="U310" s="157" t="str">
        <f t="shared" si="30"/>
        <v/>
      </c>
      <c r="V310" s="158" t="str">
        <f>IF(OR($D310="",GlobalParameters!$C$12=""),"",$AF310)</f>
        <v/>
      </c>
      <c r="W310" s="159"/>
      <c r="X310" s="283"/>
      <c r="Y310" s="283"/>
      <c r="Z310" s="283"/>
      <c r="AA310" s="283"/>
      <c r="AB310" s="283"/>
      <c r="AC310" s="283"/>
      <c r="AD310" s="283"/>
      <c r="AE310" s="283"/>
      <c r="AF310" s="160" t="str">
        <f>IF(OR($D310="",$AG310="",GlobalParameters!$C$12=""),"",IF($AJ310&lt;200,IF($E310="","",$AG310-VLOOKUP($AJ310,Sw_Req!$A$2:$K$19,9)),IF($AJ310&gt;=200,MIN(VLOOKUP($AJ310,Sw_Req!$A$2:$K$19,10),$AG310),"")))</f>
        <v/>
      </c>
      <c r="AG310" s="283"/>
      <c r="AH310" s="283"/>
      <c r="AI310" s="159"/>
      <c r="AJ310" s="134" t="e">
        <f>VLOOKUP($D310,Sw_Req!$M$2:$N$3,2)+IF(VLOOKUP($D310,Sw_Req!$M$2:$N$3,2)=100,VLOOKUP($E310,Sw_Req!$O$2:$P$6,2),10)+VLOOKUP(GlobalParameters!$C$12,Sw_Req!$Q$2:$R$4,2)</f>
        <v>#N/A</v>
      </c>
    </row>
    <row r="311" spans="1:36" x14ac:dyDescent="0.25">
      <c r="A311" s="133"/>
      <c r="B311" s="283"/>
      <c r="C311" s="283"/>
      <c r="D311" s="283"/>
      <c r="E311" s="284"/>
      <c r="F311" s="287"/>
      <c r="G311" s="166" t="str">
        <f t="shared" si="25"/>
        <v/>
      </c>
      <c r="H311" s="156" t="str">
        <f>IF(OR($D311="",$E311=""),"",VLOOKUP($AJ311,Sw_Req!$A$2:$I$19,5))</f>
        <v/>
      </c>
      <c r="I311" s="287"/>
      <c r="J311" s="166" t="str">
        <f t="shared" si="26"/>
        <v/>
      </c>
      <c r="K311" s="156" t="str">
        <f>IF(OR($D311="",$E311=""),"",VLOOKUP($AJ311,Sw_Req!$A$2:$I$19,6))</f>
        <v/>
      </c>
      <c r="L311" s="287"/>
      <c r="M311" s="166" t="str">
        <f t="shared" si="27"/>
        <v/>
      </c>
      <c r="N311" s="156" t="str">
        <f>IF(OR($D311="",$E311=""),"",VLOOKUP($AJ311,Sw_Req!$A$2:$K$19,11))</f>
        <v/>
      </c>
      <c r="O311" s="285"/>
      <c r="P311" s="155" t="str">
        <f t="shared" si="28"/>
        <v/>
      </c>
      <c r="Q311" s="156" t="str">
        <f>IF($D311="","",VLOOKUP($AJ311,Sw_Req!$A$2:$I$19,7))</f>
        <v/>
      </c>
      <c r="R311" s="285"/>
      <c r="S311" s="155" t="str">
        <f t="shared" si="29"/>
        <v/>
      </c>
      <c r="T311" s="156" t="str">
        <f>IF($D311="","",VLOOKUP($AJ311,Sw_Req!$A$2:$I$19,8))</f>
        <v/>
      </c>
      <c r="U311" s="157" t="str">
        <f t="shared" si="30"/>
        <v/>
      </c>
      <c r="V311" s="158" t="str">
        <f>IF(OR($D311="",GlobalParameters!$C$12=""),"",$AF311)</f>
        <v/>
      </c>
      <c r="W311" s="159"/>
      <c r="X311" s="283"/>
      <c r="Y311" s="283"/>
      <c r="Z311" s="283"/>
      <c r="AA311" s="283"/>
      <c r="AB311" s="283"/>
      <c r="AC311" s="283"/>
      <c r="AD311" s="283"/>
      <c r="AE311" s="283"/>
      <c r="AF311" s="160" t="str">
        <f>IF(OR($D311="",$AG311="",GlobalParameters!$C$12=""),"",IF($AJ311&lt;200,IF($E311="","",$AG311-VLOOKUP($AJ311,Sw_Req!$A$2:$K$19,9)),IF($AJ311&gt;=200,MIN(VLOOKUP($AJ311,Sw_Req!$A$2:$K$19,10),$AG311),"")))</f>
        <v/>
      </c>
      <c r="AG311" s="283"/>
      <c r="AH311" s="283"/>
      <c r="AI311" s="159"/>
      <c r="AJ311" s="134" t="e">
        <f>VLOOKUP($D311,Sw_Req!$M$2:$N$3,2)+IF(VLOOKUP($D311,Sw_Req!$M$2:$N$3,2)=100,VLOOKUP($E311,Sw_Req!$O$2:$P$6,2),10)+VLOOKUP(GlobalParameters!$C$12,Sw_Req!$Q$2:$R$4,2)</f>
        <v>#N/A</v>
      </c>
    </row>
    <row r="312" spans="1:36" x14ac:dyDescent="0.25">
      <c r="A312" s="133"/>
      <c r="B312" s="283"/>
      <c r="C312" s="283"/>
      <c r="D312" s="283"/>
      <c r="E312" s="284"/>
      <c r="F312" s="287"/>
      <c r="G312" s="166" t="str">
        <f t="shared" si="25"/>
        <v/>
      </c>
      <c r="H312" s="156" t="str">
        <f>IF(OR($D312="",$E312=""),"",VLOOKUP($AJ312,Sw_Req!$A$2:$I$19,5))</f>
        <v/>
      </c>
      <c r="I312" s="287"/>
      <c r="J312" s="166" t="str">
        <f t="shared" si="26"/>
        <v/>
      </c>
      <c r="K312" s="156" t="str">
        <f>IF(OR($D312="",$E312=""),"",VLOOKUP($AJ312,Sw_Req!$A$2:$I$19,6))</f>
        <v/>
      </c>
      <c r="L312" s="287"/>
      <c r="M312" s="166" t="str">
        <f t="shared" si="27"/>
        <v/>
      </c>
      <c r="N312" s="156" t="str">
        <f>IF(OR($D312="",$E312=""),"",VLOOKUP($AJ312,Sw_Req!$A$2:$K$19,11))</f>
        <v/>
      </c>
      <c r="O312" s="285"/>
      <c r="P312" s="155" t="str">
        <f t="shared" si="28"/>
        <v/>
      </c>
      <c r="Q312" s="156" t="str">
        <f>IF($D312="","",VLOOKUP($AJ312,Sw_Req!$A$2:$I$19,7))</f>
        <v/>
      </c>
      <c r="R312" s="285"/>
      <c r="S312" s="155" t="str">
        <f t="shared" si="29"/>
        <v/>
      </c>
      <c r="T312" s="156" t="str">
        <f>IF($D312="","",VLOOKUP($AJ312,Sw_Req!$A$2:$I$19,8))</f>
        <v/>
      </c>
      <c r="U312" s="157" t="str">
        <f t="shared" si="30"/>
        <v/>
      </c>
      <c r="V312" s="158" t="str">
        <f>IF(OR($D312="",GlobalParameters!$C$12=""),"",$AF312)</f>
        <v/>
      </c>
      <c r="W312" s="159"/>
      <c r="X312" s="283"/>
      <c r="Y312" s="283"/>
      <c r="Z312" s="283"/>
      <c r="AA312" s="283"/>
      <c r="AB312" s="283"/>
      <c r="AC312" s="283"/>
      <c r="AD312" s="283"/>
      <c r="AE312" s="283"/>
      <c r="AF312" s="160" t="str">
        <f>IF(OR($D312="",$AG312="",GlobalParameters!$C$12=""),"",IF($AJ312&lt;200,IF($E312="","",$AG312-VLOOKUP($AJ312,Sw_Req!$A$2:$K$19,9)),IF($AJ312&gt;=200,MIN(VLOOKUP($AJ312,Sw_Req!$A$2:$K$19,10),$AG312),"")))</f>
        <v/>
      </c>
      <c r="AG312" s="283"/>
      <c r="AH312" s="283"/>
      <c r="AI312" s="159"/>
      <c r="AJ312" s="134" t="e">
        <f>VLOOKUP($D312,Sw_Req!$M$2:$N$3,2)+IF(VLOOKUP($D312,Sw_Req!$M$2:$N$3,2)=100,VLOOKUP($E312,Sw_Req!$O$2:$P$6,2),10)+VLOOKUP(GlobalParameters!$C$12,Sw_Req!$Q$2:$R$4,2)</f>
        <v>#N/A</v>
      </c>
    </row>
    <row r="313" spans="1:36" x14ac:dyDescent="0.25">
      <c r="A313" s="133"/>
      <c r="B313" s="283"/>
      <c r="C313" s="283"/>
      <c r="D313" s="283"/>
      <c r="E313" s="284"/>
      <c r="F313" s="287"/>
      <c r="G313" s="166" t="str">
        <f t="shared" si="25"/>
        <v/>
      </c>
      <c r="H313" s="156" t="str">
        <f>IF(OR($D313="",$E313=""),"",VLOOKUP($AJ313,Sw_Req!$A$2:$I$19,5))</f>
        <v/>
      </c>
      <c r="I313" s="287"/>
      <c r="J313" s="166" t="str">
        <f t="shared" si="26"/>
        <v/>
      </c>
      <c r="K313" s="156" t="str">
        <f>IF(OR($D313="",$E313=""),"",VLOOKUP($AJ313,Sw_Req!$A$2:$I$19,6))</f>
        <v/>
      </c>
      <c r="L313" s="287"/>
      <c r="M313" s="166" t="str">
        <f t="shared" si="27"/>
        <v/>
      </c>
      <c r="N313" s="156" t="str">
        <f>IF(OR($D313="",$E313=""),"",VLOOKUP($AJ313,Sw_Req!$A$2:$K$19,11))</f>
        <v/>
      </c>
      <c r="O313" s="285"/>
      <c r="P313" s="155" t="str">
        <f t="shared" si="28"/>
        <v/>
      </c>
      <c r="Q313" s="156" t="str">
        <f>IF($D313="","",VLOOKUP($AJ313,Sw_Req!$A$2:$I$19,7))</f>
        <v/>
      </c>
      <c r="R313" s="285"/>
      <c r="S313" s="155" t="str">
        <f t="shared" si="29"/>
        <v/>
      </c>
      <c r="T313" s="156" t="str">
        <f>IF($D313="","",VLOOKUP($AJ313,Sw_Req!$A$2:$I$19,8))</f>
        <v/>
      </c>
      <c r="U313" s="157" t="str">
        <f t="shared" si="30"/>
        <v/>
      </c>
      <c r="V313" s="158" t="str">
        <f>IF(OR($D313="",GlobalParameters!$C$12=""),"",$AF313)</f>
        <v/>
      </c>
      <c r="W313" s="159"/>
      <c r="X313" s="283"/>
      <c r="Y313" s="283"/>
      <c r="Z313" s="283"/>
      <c r="AA313" s="283"/>
      <c r="AB313" s="283"/>
      <c r="AC313" s="283"/>
      <c r="AD313" s="283"/>
      <c r="AE313" s="283"/>
      <c r="AF313" s="160" t="str">
        <f>IF(OR($D313="",$AG313="",GlobalParameters!$C$12=""),"",IF($AJ313&lt;200,IF($E313="","",$AG313-VLOOKUP($AJ313,Sw_Req!$A$2:$K$19,9)),IF($AJ313&gt;=200,MIN(VLOOKUP($AJ313,Sw_Req!$A$2:$K$19,10),$AG313),"")))</f>
        <v/>
      </c>
      <c r="AG313" s="283"/>
      <c r="AH313" s="283"/>
      <c r="AI313" s="159"/>
      <c r="AJ313" s="134" t="e">
        <f>VLOOKUP($D313,Sw_Req!$M$2:$N$3,2)+IF(VLOOKUP($D313,Sw_Req!$M$2:$N$3,2)=100,VLOOKUP($E313,Sw_Req!$O$2:$P$6,2),10)+VLOOKUP(GlobalParameters!$C$12,Sw_Req!$Q$2:$R$4,2)</f>
        <v>#N/A</v>
      </c>
    </row>
    <row r="314" spans="1:36"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row>
    <row r="315" spans="1:36"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row>
    <row r="316" spans="1:36"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row>
    <row r="317" spans="1:36"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row>
    <row r="318" spans="1:36"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row>
    <row r="319" spans="1:36"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row>
    <row r="320" spans="1:36"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row>
    <row r="321" spans="1:35"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row>
    <row r="322" spans="1:35"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row>
    <row r="323" spans="1:35" x14ac:dyDescent="0.25">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row>
  </sheetData>
  <sheetProtection password="C070" sheet="1" objects="1" scenarios="1"/>
  <mergeCells count="18">
    <mergeCell ref="O13:Q13"/>
    <mergeCell ref="X13:AG13"/>
    <mergeCell ref="H5:J5"/>
    <mergeCell ref="K5:N5"/>
    <mergeCell ref="R13:T13"/>
    <mergeCell ref="U13:V13"/>
    <mergeCell ref="L13:N13"/>
    <mergeCell ref="C6:E6"/>
    <mergeCell ref="H6:J6"/>
    <mergeCell ref="C11:K11"/>
    <mergeCell ref="F13:H13"/>
    <mergeCell ref="C3:E3"/>
    <mergeCell ref="H3:J3"/>
    <mergeCell ref="K3:N3"/>
    <mergeCell ref="C4:E4"/>
    <mergeCell ref="H4:J4"/>
    <mergeCell ref="I13:K13"/>
    <mergeCell ref="K4:N4"/>
  </mergeCells>
  <conditionalFormatting sqref="G15:H313 M15:N313 X15:X313 AC15:AC313">
    <cfRule type="expression" dxfId="255" priority="1091">
      <formula>$AJ15&gt;=200</formula>
    </cfRule>
  </conditionalFormatting>
  <conditionalFormatting sqref="AA15:AA313">
    <cfRule type="expression" dxfId="254" priority="1090">
      <formula>OR($AJ15&lt;140,$AJ15&gt;=150)</formula>
    </cfRule>
  </conditionalFormatting>
  <conditionalFormatting sqref="J15:K313">
    <cfRule type="expression" dxfId="253" priority="1088">
      <formula>OR($AJ15&lt;120,$AJ15&gt;=200)</formula>
    </cfRule>
  </conditionalFormatting>
  <conditionalFormatting sqref="Y15:Y313">
    <cfRule type="expression" dxfId="252" priority="1086">
      <formula>OR($AJ15&lt;120,$AJ15&gt;=130)</formula>
    </cfRule>
  </conditionalFormatting>
  <conditionalFormatting sqref="Z15:Z313">
    <cfRule type="expression" dxfId="251" priority="1085">
      <formula>OR($AJ15&lt;130,$AJ15&gt;=140)</formula>
    </cfRule>
  </conditionalFormatting>
  <conditionalFormatting sqref="AD15:AE313 P15:Q313 S15:T313">
    <cfRule type="expression" dxfId="250" priority="1083">
      <formula>$AJ15&lt;200</formula>
    </cfRule>
  </conditionalFormatting>
  <conditionalFormatting sqref="AB15:AB313">
    <cfRule type="expression" dxfId="249" priority="1079">
      <formula>OR($AJ15&lt;150,$AJ15&gt;=160)</formula>
    </cfRule>
  </conditionalFormatting>
  <conditionalFormatting sqref="E15:E313">
    <cfRule type="expression" dxfId="248" priority="582">
      <formula>$AJ15&gt;=200</formula>
    </cfRule>
  </conditionalFormatting>
  <conditionalFormatting sqref="F15:F313">
    <cfRule type="expression" dxfId="247" priority="5849">
      <formula>$AJ15&gt;=200</formula>
    </cfRule>
    <cfRule type="expression" dxfId="246" priority="5850">
      <formula>OR($F15="",$G15="")</formula>
    </cfRule>
    <cfRule type="cellIs" dxfId="245" priority="5851" operator="between">
      <formula>0</formula>
      <formula>$G15</formula>
    </cfRule>
    <cfRule type="cellIs" dxfId="244" priority="5852" operator="greaterThan">
      <formula>$G15</formula>
    </cfRule>
  </conditionalFormatting>
  <conditionalFormatting sqref="I15:I313">
    <cfRule type="expression" dxfId="243" priority="5853">
      <formula>OR($AJ15&lt;120,$AJ15&gt;=200)</formula>
    </cfRule>
    <cfRule type="expression" dxfId="242" priority="5854">
      <formula>OR($I15="",$J15="")</formula>
    </cfRule>
    <cfRule type="cellIs" dxfId="241" priority="5855" operator="between">
      <formula>0</formula>
      <formula>$J15</formula>
    </cfRule>
    <cfRule type="cellIs" dxfId="240" priority="5856" operator="greaterThan">
      <formula>$J15</formula>
    </cfRule>
  </conditionalFormatting>
  <conditionalFormatting sqref="L15:L313">
    <cfRule type="expression" dxfId="239" priority="577">
      <formula>$AJ15&gt;=200</formula>
    </cfRule>
    <cfRule type="expression" dxfId="238" priority="578">
      <formula>OR($L15="",$M15="")</formula>
    </cfRule>
    <cfRule type="cellIs" dxfId="237" priority="579" operator="between">
      <formula>0</formula>
      <formula>$M15</formula>
    </cfRule>
    <cfRule type="cellIs" dxfId="236" priority="580" operator="greaterThan">
      <formula>$M15</formula>
    </cfRule>
  </conditionalFormatting>
  <conditionalFormatting sqref="O15:O313">
    <cfRule type="expression" dxfId="235" priority="1099">
      <formula>$AJ15&lt;200</formula>
    </cfRule>
    <cfRule type="expression" dxfId="234" priority="1100">
      <formula>OR($O15="",$P15="")</formula>
    </cfRule>
    <cfRule type="cellIs" dxfId="233" priority="1101" operator="between">
      <formula>0</formula>
      <formula>$P15</formula>
    </cfRule>
    <cfRule type="cellIs" dxfId="232" priority="1102" operator="greaterThan">
      <formula>$P15</formula>
    </cfRule>
  </conditionalFormatting>
  <conditionalFormatting sqref="R15:R313">
    <cfRule type="expression" dxfId="231" priority="1107">
      <formula>$AJ15&lt;200</formula>
    </cfRule>
    <cfRule type="expression" dxfId="230" priority="1108">
      <formula>OR($R15="",$S15="")</formula>
    </cfRule>
    <cfRule type="cellIs" dxfId="229" priority="1109" operator="between">
      <formula>0</formula>
      <formula>$S15</formula>
    </cfRule>
    <cfRule type="cellIs" dxfId="228" priority="1110" operator="greaterThan">
      <formula>$S15</formula>
    </cfRule>
  </conditionalFormatting>
  <conditionalFormatting sqref="U15:U313">
    <cfRule type="expression" dxfId="227" priority="1092">
      <formula>OR($U15="",$V15="")</formula>
    </cfRule>
    <cfRule type="cellIs" dxfId="226" priority="1093" operator="between">
      <formula>0</formula>
      <formula>$V15</formula>
    </cfRule>
    <cfRule type="cellIs" dxfId="225" priority="1094" operator="greaterThan">
      <formula>$V15</formula>
    </cfRule>
  </conditionalFormatting>
  <dataValidations count="4">
    <dataValidation type="decimal" operator="greaterThanOrEqual" allowBlank="1" showInputMessage="1" showErrorMessage="1" error="Data must be a numeric value greater than or equal to 0" sqref="AG15:AG313 X15:AE313 R15:R313 O15:O313 L15:L313 I15:I313 F15:F313">
      <formula1>0</formula1>
    </dataValidation>
    <dataValidation type="decimal" allowBlank="1" showInputMessage="1" showErrorMessage="1" error="Data must be a numeric value" prompt="Enter the temperature rise from the ambient (reference) to the component operating temperature" sqref="AH15:AH313">
      <formula1>-500</formula1>
      <formula2>500</formula2>
    </dataValidation>
    <dataValidation type="list" allowBlank="1" showInputMessage="1" showErrorMessage="1" sqref="D15:D313">
      <formula1>$AM$15:$AM$16</formula1>
    </dataValidation>
    <dataValidation type="list" allowBlank="1" showInputMessage="1" showErrorMessage="1" sqref="E15:E313">
      <formula1>$AN$15:$AN$19</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Y322"/>
  <sheetViews>
    <sheetView workbookViewId="0">
      <pane ySplit="12" topLeftCell="A13" activePane="bottomLeft" state="frozen"/>
      <selection pane="bottomLeft" activeCell="C8" sqref="C8"/>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16" width="9.140625" style="134"/>
    <col min="17" max="17" width="9.7109375" style="134" customWidth="1"/>
    <col min="18" max="21" width="9.140625" style="134"/>
    <col min="22" max="22" width="9.140625" style="134" hidden="1" customWidth="1"/>
    <col min="23" max="24" width="9.140625" style="134"/>
    <col min="25" max="25" width="0" style="178" hidden="1" customWidth="1"/>
    <col min="26" max="16384" width="9.140625" style="134"/>
  </cols>
  <sheetData>
    <row r="1" spans="1:25" x14ac:dyDescent="0.25">
      <c r="A1" s="133"/>
      <c r="B1" s="133"/>
      <c r="C1" s="133"/>
      <c r="D1" s="133"/>
      <c r="E1" s="133"/>
      <c r="F1" s="133"/>
      <c r="G1" s="133"/>
      <c r="H1" s="133"/>
      <c r="I1" s="133"/>
      <c r="J1" s="133"/>
      <c r="K1" s="133"/>
      <c r="L1" s="133"/>
      <c r="M1" s="133"/>
      <c r="N1" s="133"/>
      <c r="O1" s="133"/>
      <c r="P1" s="133"/>
      <c r="Q1" s="133"/>
      <c r="R1" s="133"/>
      <c r="S1" s="133"/>
      <c r="T1" s="133"/>
      <c r="U1" s="133"/>
    </row>
    <row r="2" spans="1:25" ht="15.75" thickBot="1" x14ac:dyDescent="0.3">
      <c r="A2" s="133"/>
      <c r="B2" s="133"/>
      <c r="C2" s="133"/>
      <c r="D2" s="133"/>
      <c r="E2" s="133"/>
      <c r="F2" s="133"/>
      <c r="G2" s="133"/>
      <c r="H2" s="133"/>
      <c r="I2" s="133"/>
      <c r="J2" s="133"/>
      <c r="K2" s="133"/>
      <c r="L2" s="133"/>
      <c r="M2" s="133"/>
      <c r="N2" s="133"/>
      <c r="O2" s="133"/>
      <c r="P2" s="133"/>
      <c r="Q2" s="133"/>
      <c r="R2" s="133"/>
      <c r="S2" s="133"/>
      <c r="T2" s="133"/>
      <c r="U2" s="133"/>
    </row>
    <row r="3" spans="1:25" ht="15.75" thickBot="1" x14ac:dyDescent="0.3">
      <c r="A3" s="133"/>
      <c r="B3" s="133"/>
      <c r="C3" s="238" t="s">
        <v>17</v>
      </c>
      <c r="D3" s="221"/>
      <c r="E3" s="135"/>
      <c r="F3" s="135"/>
      <c r="G3" s="238" t="s">
        <v>19</v>
      </c>
      <c r="H3" s="242"/>
      <c r="I3" s="243"/>
      <c r="J3" s="244" t="str">
        <f>IF(GlobalParameters!$C$8="","",GlobalParameters!$C$8)</f>
        <v/>
      </c>
      <c r="K3" s="288"/>
      <c r="L3" s="288"/>
      <c r="M3" s="289"/>
      <c r="N3" s="133"/>
      <c r="O3" s="133"/>
      <c r="P3" s="133"/>
      <c r="Q3" s="133"/>
      <c r="R3" s="133"/>
      <c r="S3" s="133"/>
      <c r="T3" s="133"/>
      <c r="U3" s="133"/>
    </row>
    <row r="4" spans="1:25" ht="15.75" thickBot="1" x14ac:dyDescent="0.3">
      <c r="A4" s="133"/>
      <c r="B4" s="133"/>
      <c r="C4" s="238" t="s">
        <v>18</v>
      </c>
      <c r="D4" s="221"/>
      <c r="E4" s="135"/>
      <c r="F4" s="136"/>
      <c r="G4" s="238" t="s">
        <v>20</v>
      </c>
      <c r="H4" s="242"/>
      <c r="I4" s="243"/>
      <c r="J4" s="244" t="str">
        <f>IF(GlobalParameters!$E$8="","",GlobalParameters!$E$8)</f>
        <v/>
      </c>
      <c r="K4" s="288"/>
      <c r="L4" s="288"/>
      <c r="M4" s="289"/>
      <c r="N4" s="133"/>
      <c r="O4" s="133"/>
      <c r="P4" s="133"/>
      <c r="Q4" s="133"/>
      <c r="R4" s="133"/>
      <c r="S4" s="133"/>
      <c r="T4" s="133"/>
      <c r="U4" s="133"/>
    </row>
    <row r="5" spans="1:25" ht="15.75" thickBot="1" x14ac:dyDescent="0.3">
      <c r="A5" s="133"/>
      <c r="B5" s="133"/>
      <c r="C5" s="133"/>
      <c r="D5" s="133"/>
      <c r="E5" s="133"/>
      <c r="F5" s="133"/>
      <c r="G5" s="238" t="s">
        <v>21</v>
      </c>
      <c r="H5" s="242"/>
      <c r="I5" s="243"/>
      <c r="J5" s="244" t="str">
        <f>IF(GlobalParameters!$C$12="","",GlobalParameters!$C$12)</f>
        <v/>
      </c>
      <c r="K5" s="247"/>
      <c r="L5" s="247"/>
      <c r="M5" s="248"/>
      <c r="N5" s="133"/>
      <c r="O5" s="133"/>
      <c r="P5" s="133"/>
      <c r="Q5" s="133"/>
      <c r="R5" s="133"/>
      <c r="S5" s="133"/>
      <c r="T5" s="133"/>
      <c r="U5" s="133"/>
    </row>
    <row r="6" spans="1:25" ht="15.75" customHeight="1" thickBot="1" x14ac:dyDescent="0.3">
      <c r="A6" s="133"/>
      <c r="B6" s="133"/>
      <c r="C6" s="239" t="s">
        <v>283</v>
      </c>
      <c r="D6" s="241"/>
      <c r="E6" s="137"/>
      <c r="F6" s="137"/>
      <c r="G6" s="238" t="s">
        <v>337</v>
      </c>
      <c r="H6" s="242"/>
      <c r="I6" s="243"/>
      <c r="J6" s="138" t="str">
        <f>IF(GlobalParameters!$K$11="","",GlobalParameters!$K$11)</f>
        <v/>
      </c>
      <c r="K6" s="133"/>
      <c r="L6" s="133"/>
      <c r="M6" s="133"/>
      <c r="N6" s="133"/>
      <c r="O6" s="133"/>
      <c r="P6" s="133"/>
      <c r="Q6" s="133"/>
      <c r="R6" s="133"/>
      <c r="S6" s="133"/>
      <c r="T6" s="133"/>
      <c r="U6" s="133"/>
    </row>
    <row r="7" spans="1:25" ht="15.75" customHeight="1" x14ac:dyDescent="0.25">
      <c r="A7" s="133"/>
      <c r="B7" s="133"/>
      <c r="C7" s="169"/>
      <c r="D7" s="170"/>
      <c r="E7" s="137"/>
      <c r="F7" s="137"/>
      <c r="G7" s="136"/>
      <c r="H7" s="136"/>
      <c r="I7" s="136"/>
      <c r="J7" s="171"/>
      <c r="K7" s="133"/>
      <c r="L7" s="133"/>
      <c r="M7" s="133"/>
      <c r="N7" s="133"/>
      <c r="O7" s="133"/>
      <c r="P7" s="133"/>
      <c r="Q7" s="133"/>
      <c r="R7" s="133"/>
      <c r="S7" s="133"/>
      <c r="T7" s="133"/>
      <c r="U7" s="133"/>
    </row>
    <row r="8" spans="1:25" ht="15.75" customHeight="1" x14ac:dyDescent="0.25">
      <c r="A8" s="133"/>
      <c r="B8" s="141" t="s">
        <v>301</v>
      </c>
      <c r="C8" s="172" t="s">
        <v>300</v>
      </c>
      <c r="D8" s="137"/>
      <c r="E8" s="136" t="s">
        <v>398</v>
      </c>
      <c r="F8" s="137"/>
      <c r="G8" s="136"/>
      <c r="H8" s="136"/>
      <c r="I8" s="136"/>
      <c r="J8" s="171"/>
      <c r="K8" s="133"/>
      <c r="L8" s="133"/>
      <c r="M8" s="133"/>
      <c r="N8" s="133"/>
      <c r="O8" s="133"/>
      <c r="P8" s="133"/>
      <c r="Q8" s="133"/>
      <c r="R8" s="133"/>
      <c r="S8" s="133"/>
      <c r="T8" s="133"/>
      <c r="U8" s="133"/>
    </row>
    <row r="9" spans="1:25" ht="15.75" customHeight="1" x14ac:dyDescent="0.25">
      <c r="A9" s="133"/>
      <c r="B9" s="133"/>
      <c r="C9" s="173" t="s">
        <v>200</v>
      </c>
      <c r="D9" s="137"/>
      <c r="E9" s="137"/>
      <c r="F9" s="137"/>
      <c r="G9" s="136"/>
      <c r="H9" s="136"/>
      <c r="I9" s="136"/>
      <c r="J9" s="171"/>
      <c r="K9" s="133"/>
      <c r="L9" s="133"/>
      <c r="M9" s="133"/>
      <c r="N9" s="133"/>
      <c r="O9" s="133"/>
      <c r="P9" s="133"/>
      <c r="Q9" s="133"/>
      <c r="R9" s="133"/>
      <c r="S9" s="133"/>
      <c r="T9" s="133"/>
      <c r="U9" s="133"/>
    </row>
    <row r="10" spans="1:25" x14ac:dyDescent="0.25">
      <c r="A10" s="133"/>
      <c r="B10" s="133"/>
      <c r="C10" s="133"/>
      <c r="D10" s="133"/>
      <c r="E10" s="133"/>
      <c r="F10" s="133"/>
      <c r="G10" s="133"/>
      <c r="H10" s="133"/>
      <c r="I10" s="133"/>
      <c r="J10" s="133"/>
      <c r="K10" s="133"/>
      <c r="L10" s="133"/>
      <c r="M10" s="133"/>
      <c r="N10" s="133"/>
      <c r="O10" s="133"/>
      <c r="P10" s="133"/>
      <c r="Q10" s="133"/>
      <c r="R10" s="133"/>
      <c r="S10" s="133"/>
      <c r="T10" s="133"/>
      <c r="U10" s="133"/>
    </row>
    <row r="11" spans="1:25" ht="30" customHeight="1" x14ac:dyDescent="0.25">
      <c r="A11" s="133"/>
      <c r="B11" s="133"/>
      <c r="C11" s="133"/>
      <c r="D11" s="133"/>
      <c r="E11" s="256" t="s">
        <v>288</v>
      </c>
      <c r="F11" s="263"/>
      <c r="G11" s="264"/>
      <c r="H11" s="261"/>
      <c r="I11" s="272"/>
      <c r="J11" s="273"/>
      <c r="K11" s="261"/>
      <c r="L11" s="272"/>
      <c r="M11" s="273"/>
      <c r="N11" s="261" t="s">
        <v>257</v>
      </c>
      <c r="O11" s="262"/>
      <c r="P11" s="133"/>
      <c r="Q11" s="230" t="s">
        <v>302</v>
      </c>
      <c r="R11" s="231"/>
      <c r="S11" s="232"/>
      <c r="T11" s="133"/>
      <c r="U11" s="133"/>
      <c r="V11" s="151"/>
    </row>
    <row r="12" spans="1:25" ht="64.5" x14ac:dyDescent="0.25">
      <c r="A12" s="144"/>
      <c r="B12" s="145" t="s">
        <v>22</v>
      </c>
      <c r="C12" s="145" t="s">
        <v>23</v>
      </c>
      <c r="D12" s="168" t="s">
        <v>284</v>
      </c>
      <c r="E12" s="146" t="s">
        <v>270</v>
      </c>
      <c r="F12" s="146" t="s">
        <v>271</v>
      </c>
      <c r="G12" s="146" t="s">
        <v>292</v>
      </c>
      <c r="H12" s="146"/>
      <c r="I12" s="146"/>
      <c r="J12" s="146"/>
      <c r="K12" s="146"/>
      <c r="L12" s="146"/>
      <c r="M12" s="146"/>
      <c r="N12" s="146" t="s">
        <v>32</v>
      </c>
      <c r="O12" s="146" t="s">
        <v>33</v>
      </c>
      <c r="P12" s="148"/>
      <c r="Q12" s="149" t="s">
        <v>289</v>
      </c>
      <c r="R12" s="150" t="s">
        <v>342</v>
      </c>
      <c r="S12" s="150" t="s">
        <v>357</v>
      </c>
      <c r="T12" s="147" t="s">
        <v>343</v>
      </c>
      <c r="U12" s="133"/>
      <c r="V12" s="164" t="s">
        <v>130</v>
      </c>
    </row>
    <row r="13" spans="1:25" x14ac:dyDescent="0.25">
      <c r="A13" s="133"/>
      <c r="B13" s="283"/>
      <c r="C13" s="283"/>
      <c r="D13" s="284"/>
      <c r="E13" s="285"/>
      <c r="F13" s="155" t="str">
        <f t="shared" ref="F13:F76" si="0">IF(OR($D13="",$Q13="",$G13=""),"",IF($V13&lt;200,$Q13-$G13,""))</f>
        <v/>
      </c>
      <c r="G13" s="177" t="str">
        <f>IF($D13="","",VLOOKUP($V13,SAW_Req!$A$2:$J$7,5))</f>
        <v/>
      </c>
      <c r="H13" s="155"/>
      <c r="I13" s="155"/>
      <c r="J13" s="156"/>
      <c r="K13" s="155"/>
      <c r="L13" s="155"/>
      <c r="M13" s="156"/>
      <c r="N13" s="157" t="str">
        <f t="shared" ref="N13:N30" si="1">IF($D13="","",$J$6+T13)</f>
        <v/>
      </c>
      <c r="O13" s="158" t="str">
        <f>IF(OR($D13="",GlobalParameters!$C$12=""),"",$R13)</f>
        <v/>
      </c>
      <c r="P13" s="159"/>
      <c r="Q13" s="283"/>
      <c r="R13" s="160" t="str">
        <f>IF(OR($D13="",$S13="",GlobalParameters!$C$12=""),"",IF($V13&lt;200,MIN(VLOOKUP($V13,SAW_Req!$A$2:$J$7,10),$S$13),""))</f>
        <v/>
      </c>
      <c r="S13" s="283"/>
      <c r="T13" s="283"/>
      <c r="U13" s="159"/>
      <c r="V13" s="134" t="e">
        <f>100+VLOOKUP($D13,SAW_Req!$O$2:$P$3,2)+VLOOKUP(GlobalParameters!$C$12,SAW_Req!$Q$2:$R$4,2)</f>
        <v>#N/A</v>
      </c>
      <c r="Y13" s="178" t="s">
        <v>286</v>
      </c>
    </row>
    <row r="14" spans="1:25" x14ac:dyDescent="0.25">
      <c r="A14" s="133"/>
      <c r="B14" s="283"/>
      <c r="C14" s="283"/>
      <c r="D14" s="284"/>
      <c r="E14" s="285"/>
      <c r="F14" s="155" t="str">
        <f t="shared" si="0"/>
        <v/>
      </c>
      <c r="G14" s="177" t="str">
        <f>IF($D14="","",VLOOKUP($V14,SAW_Req!$A$2:$J$7,5))</f>
        <v/>
      </c>
      <c r="H14" s="155"/>
      <c r="I14" s="155"/>
      <c r="J14" s="156"/>
      <c r="K14" s="155"/>
      <c r="L14" s="155"/>
      <c r="M14" s="156"/>
      <c r="N14" s="157" t="str">
        <f t="shared" si="1"/>
        <v/>
      </c>
      <c r="O14" s="158" t="str">
        <f>IF(OR($D14="",GlobalParameters!$C$12=""),"",$R14)</f>
        <v/>
      </c>
      <c r="P14" s="159"/>
      <c r="Q14" s="283"/>
      <c r="R14" s="160" t="str">
        <f>IF(OR($D14="",$S14="",GlobalParameters!$C$12=""),"",IF($V14&lt;200,MIN(VLOOKUP($V14,SAW_Req!$A$2:$J$7,10),$S$13),""))</f>
        <v/>
      </c>
      <c r="S14" s="283"/>
      <c r="T14" s="283"/>
      <c r="U14" s="159"/>
      <c r="V14" s="134" t="e">
        <f>100+VLOOKUP($D14,SAW_Req!$O$2:$P$3,2)+VLOOKUP(GlobalParameters!$C$12,SAW_Req!$Q$2:$R$4,2)</f>
        <v>#N/A</v>
      </c>
      <c r="Y14" s="178" t="s">
        <v>287</v>
      </c>
    </row>
    <row r="15" spans="1:25" x14ac:dyDescent="0.25">
      <c r="A15" s="133"/>
      <c r="B15" s="283"/>
      <c r="C15" s="283"/>
      <c r="D15" s="284"/>
      <c r="E15" s="285"/>
      <c r="F15" s="155" t="str">
        <f t="shared" si="0"/>
        <v/>
      </c>
      <c r="G15" s="177" t="str">
        <f>IF($D15="","",VLOOKUP($V15,SAW_Req!$A$2:$J$7,5))</f>
        <v/>
      </c>
      <c r="H15" s="155"/>
      <c r="I15" s="155"/>
      <c r="J15" s="156"/>
      <c r="K15" s="155"/>
      <c r="L15" s="155"/>
      <c r="M15" s="156"/>
      <c r="N15" s="157" t="str">
        <f t="shared" si="1"/>
        <v/>
      </c>
      <c r="O15" s="158" t="str">
        <f>IF(OR($D15="",GlobalParameters!$C$12=""),"",$R15)</f>
        <v/>
      </c>
      <c r="P15" s="159"/>
      <c r="Q15" s="283"/>
      <c r="R15" s="160" t="str">
        <f>IF(OR($D15="",$S15="",GlobalParameters!$C$12=""),"",IF($V15&lt;200,MIN(VLOOKUP($V15,SAW_Req!$A$2:$J$7,10),$S$13),""))</f>
        <v/>
      </c>
      <c r="S15" s="283"/>
      <c r="T15" s="283"/>
      <c r="U15" s="159"/>
      <c r="V15" s="134" t="e">
        <f>100+VLOOKUP($D15,SAW_Req!$O$2:$P$3,2)+VLOOKUP(GlobalParameters!$C$12,SAW_Req!$Q$2:$R$4,2)</f>
        <v>#N/A</v>
      </c>
    </row>
    <row r="16" spans="1:25" x14ac:dyDescent="0.25">
      <c r="A16" s="133"/>
      <c r="B16" s="283"/>
      <c r="C16" s="283"/>
      <c r="D16" s="284"/>
      <c r="E16" s="285"/>
      <c r="F16" s="155" t="str">
        <f t="shared" si="0"/>
        <v/>
      </c>
      <c r="G16" s="177" t="str">
        <f>IF($D16="","",VLOOKUP($V16,SAW_Req!$A$2:$J$7,5))</f>
        <v/>
      </c>
      <c r="H16" s="155"/>
      <c r="I16" s="155"/>
      <c r="J16" s="156"/>
      <c r="K16" s="155"/>
      <c r="L16" s="155"/>
      <c r="M16" s="156"/>
      <c r="N16" s="157" t="str">
        <f t="shared" si="1"/>
        <v/>
      </c>
      <c r="O16" s="158" t="str">
        <f>IF(OR($D16="",GlobalParameters!$C$12=""),"",$R16)</f>
        <v/>
      </c>
      <c r="P16" s="159"/>
      <c r="Q16" s="283"/>
      <c r="R16" s="160" t="str">
        <f>IF(OR($D16="",$S16="",GlobalParameters!$C$12=""),"",IF($V16&lt;200,MIN(VLOOKUP($V16,SAW_Req!$A$2:$J$7,10),$S$13),""))</f>
        <v/>
      </c>
      <c r="S16" s="283"/>
      <c r="T16" s="283"/>
      <c r="U16" s="159"/>
      <c r="V16" s="134" t="e">
        <f>100+VLOOKUP($D16,SAW_Req!$O$2:$P$3,2)+VLOOKUP(GlobalParameters!$C$12,SAW_Req!$Q$2:$R$4,2)</f>
        <v>#N/A</v>
      </c>
    </row>
    <row r="17" spans="1:22" x14ac:dyDescent="0.25">
      <c r="A17" s="133"/>
      <c r="B17" s="283"/>
      <c r="C17" s="283"/>
      <c r="D17" s="284"/>
      <c r="E17" s="285"/>
      <c r="F17" s="155" t="str">
        <f t="shared" si="0"/>
        <v/>
      </c>
      <c r="G17" s="177" t="str">
        <f>IF($D17="","",VLOOKUP($V17,SAW_Req!$A$2:$J$7,5))</f>
        <v/>
      </c>
      <c r="H17" s="155"/>
      <c r="I17" s="155"/>
      <c r="J17" s="156"/>
      <c r="K17" s="155"/>
      <c r="L17" s="155"/>
      <c r="M17" s="156"/>
      <c r="N17" s="157" t="str">
        <f t="shared" si="1"/>
        <v/>
      </c>
      <c r="O17" s="158" t="str">
        <f>IF(OR($D17="",GlobalParameters!$C$12=""),"",$R17)</f>
        <v/>
      </c>
      <c r="P17" s="159"/>
      <c r="Q17" s="283"/>
      <c r="R17" s="160" t="str">
        <f>IF(OR($D17="",$S17="",GlobalParameters!$C$12=""),"",IF($V17&lt;200,MIN(VLOOKUP($V17,SAW_Req!$A$2:$J$7,10),$S$13),""))</f>
        <v/>
      </c>
      <c r="S17" s="283"/>
      <c r="T17" s="283"/>
      <c r="U17" s="159"/>
      <c r="V17" s="134" t="e">
        <f>100+VLOOKUP($D17,SAW_Req!$O$2:$P$3,2)+VLOOKUP(GlobalParameters!$C$12,SAW_Req!$Q$2:$R$4,2)</f>
        <v>#N/A</v>
      </c>
    </row>
    <row r="18" spans="1:22" x14ac:dyDescent="0.25">
      <c r="A18" s="133"/>
      <c r="B18" s="283"/>
      <c r="C18" s="283"/>
      <c r="D18" s="284"/>
      <c r="E18" s="285"/>
      <c r="F18" s="155" t="str">
        <f t="shared" si="0"/>
        <v/>
      </c>
      <c r="G18" s="177" t="str">
        <f>IF($D18="","",VLOOKUP($V18,SAW_Req!$A$2:$J$7,5))</f>
        <v/>
      </c>
      <c r="H18" s="155"/>
      <c r="I18" s="155"/>
      <c r="J18" s="156"/>
      <c r="K18" s="155"/>
      <c r="L18" s="155"/>
      <c r="M18" s="156"/>
      <c r="N18" s="157" t="str">
        <f t="shared" si="1"/>
        <v/>
      </c>
      <c r="O18" s="158" t="str">
        <f>IF(OR($D18="",GlobalParameters!$C$12=""),"",$R18)</f>
        <v/>
      </c>
      <c r="P18" s="159"/>
      <c r="Q18" s="283"/>
      <c r="R18" s="160" t="str">
        <f>IF(OR($D18="",$S18="",GlobalParameters!$C$12=""),"",IF($V18&lt;200,MIN(VLOOKUP($V18,SAW_Req!$A$2:$J$7,10),$S$13),""))</f>
        <v/>
      </c>
      <c r="S18" s="283"/>
      <c r="T18" s="283"/>
      <c r="U18" s="159"/>
      <c r="V18" s="134" t="e">
        <f>100+VLOOKUP($D18,SAW_Req!$O$2:$P$3,2)+VLOOKUP(GlobalParameters!$C$12,SAW_Req!$Q$2:$R$4,2)</f>
        <v>#N/A</v>
      </c>
    </row>
    <row r="19" spans="1:22" x14ac:dyDescent="0.25">
      <c r="A19" s="133"/>
      <c r="B19" s="283"/>
      <c r="C19" s="283"/>
      <c r="D19" s="284"/>
      <c r="E19" s="285"/>
      <c r="F19" s="155" t="str">
        <f t="shared" si="0"/>
        <v/>
      </c>
      <c r="G19" s="177" t="str">
        <f>IF($D19="","",VLOOKUP($V19,SAW_Req!$A$2:$J$7,5))</f>
        <v/>
      </c>
      <c r="H19" s="155"/>
      <c r="I19" s="155"/>
      <c r="J19" s="156"/>
      <c r="K19" s="155"/>
      <c r="L19" s="155"/>
      <c r="M19" s="156"/>
      <c r="N19" s="157" t="str">
        <f t="shared" si="1"/>
        <v/>
      </c>
      <c r="O19" s="158" t="str">
        <f>IF(OR($D19="",GlobalParameters!$C$12=""),"",$R19)</f>
        <v/>
      </c>
      <c r="P19" s="159"/>
      <c r="Q19" s="283"/>
      <c r="R19" s="160" t="str">
        <f>IF(OR($D19="",$S19="",GlobalParameters!$C$12=""),"",IF($V19&lt;200,MIN(VLOOKUP($V19,SAW_Req!$A$2:$J$7,10),$S$13),""))</f>
        <v/>
      </c>
      <c r="S19" s="283"/>
      <c r="T19" s="283"/>
      <c r="U19" s="159"/>
      <c r="V19" s="134" t="e">
        <f>100+VLOOKUP($D19,SAW_Req!$O$2:$P$3,2)+VLOOKUP(GlobalParameters!$C$12,SAW_Req!$Q$2:$R$4,2)</f>
        <v>#N/A</v>
      </c>
    </row>
    <row r="20" spans="1:22" x14ac:dyDescent="0.25">
      <c r="A20" s="133"/>
      <c r="B20" s="283"/>
      <c r="C20" s="283"/>
      <c r="D20" s="284"/>
      <c r="E20" s="285"/>
      <c r="F20" s="155" t="str">
        <f t="shared" si="0"/>
        <v/>
      </c>
      <c r="G20" s="177" t="str">
        <f>IF($D20="","",VLOOKUP($V20,SAW_Req!$A$2:$J$7,5))</f>
        <v/>
      </c>
      <c r="H20" s="155"/>
      <c r="I20" s="155"/>
      <c r="J20" s="156"/>
      <c r="K20" s="155"/>
      <c r="L20" s="155"/>
      <c r="M20" s="156"/>
      <c r="N20" s="157" t="str">
        <f t="shared" si="1"/>
        <v/>
      </c>
      <c r="O20" s="158" t="str">
        <f>IF(OR($D20="",GlobalParameters!$C$12=""),"",$R20)</f>
        <v/>
      </c>
      <c r="P20" s="159"/>
      <c r="Q20" s="283"/>
      <c r="R20" s="160" t="str">
        <f>IF(OR($D20="",$S20="",GlobalParameters!$C$12=""),"",IF($V20&lt;200,MIN(VLOOKUP($V20,SAW_Req!$A$2:$J$7,10),$S$13),""))</f>
        <v/>
      </c>
      <c r="S20" s="283"/>
      <c r="T20" s="283"/>
      <c r="U20" s="159"/>
      <c r="V20" s="134" t="e">
        <f>100+VLOOKUP($D20,SAW_Req!$O$2:$P$3,2)+VLOOKUP(GlobalParameters!$C$12,SAW_Req!$Q$2:$R$4,2)</f>
        <v>#N/A</v>
      </c>
    </row>
    <row r="21" spans="1:22" x14ac:dyDescent="0.25">
      <c r="A21" s="133"/>
      <c r="B21" s="283"/>
      <c r="C21" s="283"/>
      <c r="D21" s="284"/>
      <c r="E21" s="285"/>
      <c r="F21" s="155" t="str">
        <f t="shared" si="0"/>
        <v/>
      </c>
      <c r="G21" s="177" t="str">
        <f>IF($D21="","",VLOOKUP($V21,SAW_Req!$A$2:$J$7,5))</f>
        <v/>
      </c>
      <c r="H21" s="155"/>
      <c r="I21" s="155"/>
      <c r="J21" s="156"/>
      <c r="K21" s="155"/>
      <c r="L21" s="155"/>
      <c r="M21" s="156"/>
      <c r="N21" s="157" t="str">
        <f t="shared" si="1"/>
        <v/>
      </c>
      <c r="O21" s="158" t="str">
        <f>IF(OR($D21="",GlobalParameters!$C$12=""),"",$R21)</f>
        <v/>
      </c>
      <c r="P21" s="159"/>
      <c r="Q21" s="283"/>
      <c r="R21" s="160" t="str">
        <f>IF(OR($D21="",$S21="",GlobalParameters!$C$12=""),"",IF($V21&lt;200,MIN(VLOOKUP($V21,SAW_Req!$A$2:$J$7,10),$S$13),""))</f>
        <v/>
      </c>
      <c r="S21" s="283"/>
      <c r="T21" s="283"/>
      <c r="U21" s="159"/>
      <c r="V21" s="134" t="e">
        <f>100+VLOOKUP($D21,SAW_Req!$O$2:$P$3,2)+VLOOKUP(GlobalParameters!$C$12,SAW_Req!$Q$2:$R$4,2)</f>
        <v>#N/A</v>
      </c>
    </row>
    <row r="22" spans="1:22" x14ac:dyDescent="0.25">
      <c r="A22" s="133"/>
      <c r="B22" s="283"/>
      <c r="C22" s="283"/>
      <c r="D22" s="284"/>
      <c r="E22" s="285"/>
      <c r="F22" s="155" t="str">
        <f t="shared" si="0"/>
        <v/>
      </c>
      <c r="G22" s="177" t="str">
        <f>IF($D22="","",VLOOKUP($V22,SAW_Req!$A$2:$J$7,5))</f>
        <v/>
      </c>
      <c r="H22" s="155"/>
      <c r="I22" s="155"/>
      <c r="J22" s="156"/>
      <c r="K22" s="155"/>
      <c r="L22" s="155"/>
      <c r="M22" s="156"/>
      <c r="N22" s="157" t="str">
        <f t="shared" si="1"/>
        <v/>
      </c>
      <c r="O22" s="158" t="str">
        <f>IF(OR($D22="",GlobalParameters!$C$12=""),"",$R22)</f>
        <v/>
      </c>
      <c r="P22" s="159"/>
      <c r="Q22" s="283"/>
      <c r="R22" s="160" t="str">
        <f>IF(OR($D22="",$S22="",GlobalParameters!$C$12=""),"",IF($V22&lt;200,MIN(VLOOKUP($V22,SAW_Req!$A$2:$J$7,10),$S$13),""))</f>
        <v/>
      </c>
      <c r="S22" s="283"/>
      <c r="T22" s="283"/>
      <c r="U22" s="159"/>
      <c r="V22" s="134" t="e">
        <f>100+VLOOKUP($D22,SAW_Req!$O$2:$P$3,2)+VLOOKUP(GlobalParameters!$C$12,SAW_Req!$Q$2:$R$4,2)</f>
        <v>#N/A</v>
      </c>
    </row>
    <row r="23" spans="1:22" x14ac:dyDescent="0.25">
      <c r="A23" s="133"/>
      <c r="B23" s="283"/>
      <c r="C23" s="283"/>
      <c r="D23" s="284"/>
      <c r="E23" s="285"/>
      <c r="F23" s="155" t="str">
        <f t="shared" si="0"/>
        <v/>
      </c>
      <c r="G23" s="177" t="str">
        <f>IF($D23="","",VLOOKUP($V23,SAW_Req!$A$2:$J$7,5))</f>
        <v/>
      </c>
      <c r="H23" s="155"/>
      <c r="I23" s="155"/>
      <c r="J23" s="156"/>
      <c r="K23" s="155"/>
      <c r="L23" s="155"/>
      <c r="M23" s="156"/>
      <c r="N23" s="157" t="str">
        <f t="shared" si="1"/>
        <v/>
      </c>
      <c r="O23" s="158" t="str">
        <f>IF(OR($D23="",GlobalParameters!$C$12=""),"",$R23)</f>
        <v/>
      </c>
      <c r="P23" s="159"/>
      <c r="Q23" s="283"/>
      <c r="R23" s="160" t="str">
        <f>IF(OR($D23="",$S23="",GlobalParameters!$C$12=""),"",IF($V23&lt;200,MIN(VLOOKUP($V23,SAW_Req!$A$2:$J$7,10),$S$13),""))</f>
        <v/>
      </c>
      <c r="S23" s="283"/>
      <c r="T23" s="283"/>
      <c r="U23" s="159"/>
      <c r="V23" s="134" t="e">
        <f>100+VLOOKUP($D23,SAW_Req!$O$2:$P$3,2)+VLOOKUP(GlobalParameters!$C$12,SAW_Req!$Q$2:$R$4,2)</f>
        <v>#N/A</v>
      </c>
    </row>
    <row r="24" spans="1:22" x14ac:dyDescent="0.25">
      <c r="A24" s="133"/>
      <c r="B24" s="283"/>
      <c r="C24" s="283"/>
      <c r="D24" s="284"/>
      <c r="E24" s="285"/>
      <c r="F24" s="155" t="str">
        <f t="shared" si="0"/>
        <v/>
      </c>
      <c r="G24" s="177" t="str">
        <f>IF($D24="","",VLOOKUP($V24,SAW_Req!$A$2:$J$7,5))</f>
        <v/>
      </c>
      <c r="H24" s="155"/>
      <c r="I24" s="155"/>
      <c r="J24" s="156"/>
      <c r="K24" s="155"/>
      <c r="L24" s="155"/>
      <c r="M24" s="156"/>
      <c r="N24" s="157" t="str">
        <f t="shared" si="1"/>
        <v/>
      </c>
      <c r="O24" s="158" t="str">
        <f>IF(OR($D24="",GlobalParameters!$C$12=""),"",$R24)</f>
        <v/>
      </c>
      <c r="P24" s="159"/>
      <c r="Q24" s="283"/>
      <c r="R24" s="160" t="str">
        <f>IF(OR($D24="",$S24="",GlobalParameters!$C$12=""),"",IF($V24&lt;200,MIN(VLOOKUP($V24,SAW_Req!$A$2:$J$7,10),$S$13),""))</f>
        <v/>
      </c>
      <c r="S24" s="283"/>
      <c r="T24" s="283"/>
      <c r="U24" s="159"/>
      <c r="V24" s="134" t="e">
        <f>100+VLOOKUP($D24,SAW_Req!$O$2:$P$3,2)+VLOOKUP(GlobalParameters!$C$12,SAW_Req!$Q$2:$R$4,2)</f>
        <v>#N/A</v>
      </c>
    </row>
    <row r="25" spans="1:22" x14ac:dyDescent="0.25">
      <c r="A25" s="133"/>
      <c r="B25" s="283"/>
      <c r="C25" s="283"/>
      <c r="D25" s="284"/>
      <c r="E25" s="285"/>
      <c r="F25" s="155" t="str">
        <f t="shared" si="0"/>
        <v/>
      </c>
      <c r="G25" s="177" t="str">
        <f>IF($D25="","",VLOOKUP($V25,SAW_Req!$A$2:$J$7,5))</f>
        <v/>
      </c>
      <c r="H25" s="155"/>
      <c r="I25" s="155"/>
      <c r="J25" s="156"/>
      <c r="K25" s="155"/>
      <c r="L25" s="155"/>
      <c r="M25" s="156"/>
      <c r="N25" s="157" t="str">
        <f t="shared" si="1"/>
        <v/>
      </c>
      <c r="O25" s="158" t="str">
        <f>IF(OR($D25="",GlobalParameters!$C$12=""),"",$R25)</f>
        <v/>
      </c>
      <c r="P25" s="159"/>
      <c r="Q25" s="283"/>
      <c r="R25" s="160" t="str">
        <f>IF(OR($D25="",$S25="",GlobalParameters!$C$12=""),"",IF($V25&lt;200,MIN(VLOOKUP($V25,SAW_Req!$A$2:$J$7,10),$S$13),""))</f>
        <v/>
      </c>
      <c r="S25" s="283"/>
      <c r="T25" s="283"/>
      <c r="U25" s="159"/>
      <c r="V25" s="134" t="e">
        <f>100+VLOOKUP($D25,SAW_Req!$O$2:$P$3,2)+VLOOKUP(GlobalParameters!$C$12,SAW_Req!$Q$2:$R$4,2)</f>
        <v>#N/A</v>
      </c>
    </row>
    <row r="26" spans="1:22" x14ac:dyDescent="0.25">
      <c r="A26" s="133"/>
      <c r="B26" s="283"/>
      <c r="C26" s="283"/>
      <c r="D26" s="284"/>
      <c r="E26" s="285"/>
      <c r="F26" s="155" t="str">
        <f t="shared" si="0"/>
        <v/>
      </c>
      <c r="G26" s="177" t="str">
        <f>IF($D26="","",VLOOKUP($V26,SAW_Req!$A$2:$J$7,5))</f>
        <v/>
      </c>
      <c r="H26" s="155"/>
      <c r="I26" s="155"/>
      <c r="J26" s="156"/>
      <c r="K26" s="155"/>
      <c r="L26" s="155"/>
      <c r="M26" s="156"/>
      <c r="N26" s="157" t="str">
        <f t="shared" si="1"/>
        <v/>
      </c>
      <c r="O26" s="158" t="str">
        <f>IF(OR($D26="",GlobalParameters!$C$12=""),"",$R26)</f>
        <v/>
      </c>
      <c r="P26" s="159"/>
      <c r="Q26" s="283"/>
      <c r="R26" s="160" t="str">
        <f>IF(OR($D26="",$S26="",GlobalParameters!$C$12=""),"",IF($V26&lt;200,MIN(VLOOKUP($V26,SAW_Req!$A$2:$J$7,10),$S$13),""))</f>
        <v/>
      </c>
      <c r="S26" s="283"/>
      <c r="T26" s="283"/>
      <c r="U26" s="159"/>
      <c r="V26" s="134" t="e">
        <f>100+VLOOKUP($D26,SAW_Req!$O$2:$P$3,2)+VLOOKUP(GlobalParameters!$C$12,SAW_Req!$Q$2:$R$4,2)</f>
        <v>#N/A</v>
      </c>
    </row>
    <row r="27" spans="1:22" x14ac:dyDescent="0.25">
      <c r="A27" s="133"/>
      <c r="B27" s="283"/>
      <c r="C27" s="283"/>
      <c r="D27" s="284"/>
      <c r="E27" s="285"/>
      <c r="F27" s="155" t="str">
        <f t="shared" si="0"/>
        <v/>
      </c>
      <c r="G27" s="177" t="str">
        <f>IF($D27="","",VLOOKUP($V27,SAW_Req!$A$2:$J$7,5))</f>
        <v/>
      </c>
      <c r="H27" s="155"/>
      <c r="I27" s="155"/>
      <c r="J27" s="156"/>
      <c r="K27" s="155"/>
      <c r="L27" s="155"/>
      <c r="M27" s="156"/>
      <c r="N27" s="157" t="str">
        <f t="shared" si="1"/>
        <v/>
      </c>
      <c r="O27" s="158" t="str">
        <f>IF(OR($D27="",GlobalParameters!$C$12=""),"",$R27)</f>
        <v/>
      </c>
      <c r="P27" s="159"/>
      <c r="Q27" s="283"/>
      <c r="R27" s="160" t="str">
        <f>IF(OR($D27="",$S27="",GlobalParameters!$C$12=""),"",IF($V27&lt;200,MIN(VLOOKUP($V27,SAW_Req!$A$2:$J$7,10),$S$13),""))</f>
        <v/>
      </c>
      <c r="S27" s="283"/>
      <c r="T27" s="283"/>
      <c r="U27" s="159"/>
      <c r="V27" s="134" t="e">
        <f>100+VLOOKUP($D27,SAW_Req!$O$2:$P$3,2)+VLOOKUP(GlobalParameters!$C$12,SAW_Req!$Q$2:$R$4,2)</f>
        <v>#N/A</v>
      </c>
    </row>
    <row r="28" spans="1:22" x14ac:dyDescent="0.25">
      <c r="A28" s="133"/>
      <c r="B28" s="283"/>
      <c r="C28" s="283"/>
      <c r="D28" s="284"/>
      <c r="E28" s="285"/>
      <c r="F28" s="155" t="str">
        <f t="shared" si="0"/>
        <v/>
      </c>
      <c r="G28" s="177" t="str">
        <f>IF($D28="","",VLOOKUP($V28,SAW_Req!$A$2:$J$7,5))</f>
        <v/>
      </c>
      <c r="H28" s="155"/>
      <c r="I28" s="155"/>
      <c r="J28" s="156"/>
      <c r="K28" s="155"/>
      <c r="L28" s="155"/>
      <c r="M28" s="156"/>
      <c r="N28" s="157" t="str">
        <f t="shared" si="1"/>
        <v/>
      </c>
      <c r="O28" s="158" t="str">
        <f>IF(OR($D28="",GlobalParameters!$C$12=""),"",$R28)</f>
        <v/>
      </c>
      <c r="P28" s="159"/>
      <c r="Q28" s="283"/>
      <c r="R28" s="160" t="str">
        <f>IF(OR($D28="",$S28="",GlobalParameters!$C$12=""),"",IF($V28&lt;200,MIN(VLOOKUP($V28,SAW_Req!$A$2:$J$7,10),$S$13),""))</f>
        <v/>
      </c>
      <c r="S28" s="283"/>
      <c r="T28" s="283"/>
      <c r="U28" s="159"/>
      <c r="V28" s="134" t="e">
        <f>100+VLOOKUP($D28,SAW_Req!$O$2:$P$3,2)+VLOOKUP(GlobalParameters!$C$12,SAW_Req!$Q$2:$R$4,2)</f>
        <v>#N/A</v>
      </c>
    </row>
    <row r="29" spans="1:22" x14ac:dyDescent="0.25">
      <c r="A29" s="133"/>
      <c r="B29" s="283"/>
      <c r="C29" s="283"/>
      <c r="D29" s="284"/>
      <c r="E29" s="285"/>
      <c r="F29" s="155" t="str">
        <f t="shared" si="0"/>
        <v/>
      </c>
      <c r="G29" s="177" t="str">
        <f>IF($D29="","",VLOOKUP($V29,SAW_Req!$A$2:$J$7,5))</f>
        <v/>
      </c>
      <c r="H29" s="155"/>
      <c r="I29" s="155"/>
      <c r="J29" s="156"/>
      <c r="K29" s="155"/>
      <c r="L29" s="155"/>
      <c r="M29" s="156"/>
      <c r="N29" s="157" t="str">
        <f t="shared" si="1"/>
        <v/>
      </c>
      <c r="O29" s="158" t="str">
        <f>IF(OR($D29="",GlobalParameters!$C$12=""),"",$R29)</f>
        <v/>
      </c>
      <c r="P29" s="159"/>
      <c r="Q29" s="283"/>
      <c r="R29" s="160" t="str">
        <f>IF(OR($D29="",$S29="",GlobalParameters!$C$12=""),"",IF($V29&lt;200,MIN(VLOOKUP($V29,SAW_Req!$A$2:$J$7,10),$S$13),""))</f>
        <v/>
      </c>
      <c r="S29" s="283"/>
      <c r="T29" s="283"/>
      <c r="U29" s="159"/>
      <c r="V29" s="134" t="e">
        <f>100+VLOOKUP($D29,SAW_Req!$O$2:$P$3,2)+VLOOKUP(GlobalParameters!$C$12,SAW_Req!$Q$2:$R$4,2)</f>
        <v>#N/A</v>
      </c>
    </row>
    <row r="30" spans="1:22" x14ac:dyDescent="0.25">
      <c r="A30" s="133"/>
      <c r="B30" s="283"/>
      <c r="C30" s="283"/>
      <c r="D30" s="284"/>
      <c r="E30" s="285"/>
      <c r="F30" s="155" t="str">
        <f t="shared" si="0"/>
        <v/>
      </c>
      <c r="G30" s="177" t="str">
        <f>IF($D30="","",VLOOKUP($V30,SAW_Req!$A$2:$J$7,5))</f>
        <v/>
      </c>
      <c r="H30" s="155"/>
      <c r="I30" s="155"/>
      <c r="J30" s="156"/>
      <c r="K30" s="155"/>
      <c r="L30" s="155"/>
      <c r="M30" s="156"/>
      <c r="N30" s="157" t="str">
        <f t="shared" si="1"/>
        <v/>
      </c>
      <c r="O30" s="158" t="str">
        <f>IF(OR($D30="",GlobalParameters!$C$12=""),"",$R30)</f>
        <v/>
      </c>
      <c r="P30" s="159"/>
      <c r="Q30" s="283"/>
      <c r="R30" s="160" t="str">
        <f>IF(OR($D30="",$S30="",GlobalParameters!$C$12=""),"",IF($V30&lt;200,MIN(VLOOKUP($V30,SAW_Req!$A$2:$J$7,10),$S$13),""))</f>
        <v/>
      </c>
      <c r="S30" s="283"/>
      <c r="T30" s="283"/>
      <c r="U30" s="159"/>
      <c r="V30" s="134" t="e">
        <f>100+VLOOKUP($D30,SAW_Req!$O$2:$P$3,2)+VLOOKUP(GlobalParameters!$C$12,SAW_Req!$Q$2:$R$4,2)</f>
        <v>#N/A</v>
      </c>
    </row>
    <row r="31" spans="1:22" x14ac:dyDescent="0.25">
      <c r="A31" s="133"/>
      <c r="B31" s="283"/>
      <c r="C31" s="283"/>
      <c r="D31" s="284"/>
      <c r="E31" s="285"/>
      <c r="F31" s="155" t="str">
        <f t="shared" si="0"/>
        <v/>
      </c>
      <c r="G31" s="177" t="str">
        <f>IF($D31="","",VLOOKUP($V31,SAW_Req!$A$2:$J$7,5))</f>
        <v/>
      </c>
      <c r="H31" s="155"/>
      <c r="I31" s="155"/>
      <c r="J31" s="156"/>
      <c r="K31" s="155"/>
      <c r="L31" s="155"/>
      <c r="M31" s="156"/>
      <c r="N31" s="157" t="str">
        <f t="shared" ref="N31:N94" si="2">IF($D31="","",$J$6+T31)</f>
        <v/>
      </c>
      <c r="O31" s="158" t="str">
        <f>IF(OR($D31="",GlobalParameters!$C$12=""),"",$R31)</f>
        <v/>
      </c>
      <c r="P31" s="159"/>
      <c r="Q31" s="283"/>
      <c r="R31" s="160" t="str">
        <f>IF(OR($D31="",$S31="",GlobalParameters!$C$12=""),"",IF($V31&lt;200,MIN(VLOOKUP($V31,SAW_Req!$A$2:$J$7,10),$S$13),""))</f>
        <v/>
      </c>
      <c r="S31" s="283"/>
      <c r="T31" s="283"/>
      <c r="U31" s="159"/>
      <c r="V31" s="134" t="e">
        <f>100+VLOOKUP($D31,SAW_Req!$O$2:$P$3,2)+VLOOKUP(GlobalParameters!$C$12,SAW_Req!$Q$2:$R$4,2)</f>
        <v>#N/A</v>
      </c>
    </row>
    <row r="32" spans="1:22" x14ac:dyDescent="0.25">
      <c r="A32" s="133"/>
      <c r="B32" s="283"/>
      <c r="C32" s="283"/>
      <c r="D32" s="284"/>
      <c r="E32" s="285"/>
      <c r="F32" s="155" t="str">
        <f t="shared" si="0"/>
        <v/>
      </c>
      <c r="G32" s="177" t="str">
        <f>IF($D32="","",VLOOKUP($V32,SAW_Req!$A$2:$J$7,5))</f>
        <v/>
      </c>
      <c r="H32" s="155"/>
      <c r="I32" s="155"/>
      <c r="J32" s="156"/>
      <c r="K32" s="155"/>
      <c r="L32" s="155"/>
      <c r="M32" s="156"/>
      <c r="N32" s="157" t="str">
        <f t="shared" si="2"/>
        <v/>
      </c>
      <c r="O32" s="158" t="str">
        <f>IF(OR($D32="",GlobalParameters!$C$12=""),"",$R32)</f>
        <v/>
      </c>
      <c r="P32" s="159"/>
      <c r="Q32" s="283"/>
      <c r="R32" s="160" t="str">
        <f>IF(OR($D32="",$S32="",GlobalParameters!$C$12=""),"",IF($V32&lt;200,MIN(VLOOKUP($V32,SAW_Req!$A$2:$J$7,10),$S$13),""))</f>
        <v/>
      </c>
      <c r="S32" s="283"/>
      <c r="T32" s="283"/>
      <c r="U32" s="159"/>
      <c r="V32" s="134" t="e">
        <f>100+VLOOKUP($D32,SAW_Req!$O$2:$P$3,2)+VLOOKUP(GlobalParameters!$C$12,SAW_Req!$Q$2:$R$4,2)</f>
        <v>#N/A</v>
      </c>
    </row>
    <row r="33" spans="1:22" x14ac:dyDescent="0.25">
      <c r="A33" s="133"/>
      <c r="B33" s="283"/>
      <c r="C33" s="283"/>
      <c r="D33" s="284"/>
      <c r="E33" s="285"/>
      <c r="F33" s="155" t="str">
        <f t="shared" si="0"/>
        <v/>
      </c>
      <c r="G33" s="177" t="str">
        <f>IF($D33="","",VLOOKUP($V33,SAW_Req!$A$2:$J$7,5))</f>
        <v/>
      </c>
      <c r="H33" s="155"/>
      <c r="I33" s="155"/>
      <c r="J33" s="156"/>
      <c r="K33" s="155"/>
      <c r="L33" s="155"/>
      <c r="M33" s="156"/>
      <c r="N33" s="157" t="str">
        <f t="shared" si="2"/>
        <v/>
      </c>
      <c r="O33" s="158" t="str">
        <f>IF(OR($D33="",GlobalParameters!$C$12=""),"",$R33)</f>
        <v/>
      </c>
      <c r="P33" s="159"/>
      <c r="Q33" s="283"/>
      <c r="R33" s="160" t="str">
        <f>IF(OR($D33="",$S33="",GlobalParameters!$C$12=""),"",IF($V33&lt;200,MIN(VLOOKUP($V33,SAW_Req!$A$2:$J$7,10),$S$13),""))</f>
        <v/>
      </c>
      <c r="S33" s="283"/>
      <c r="T33" s="283"/>
      <c r="U33" s="159"/>
      <c r="V33" s="134" t="e">
        <f>100+VLOOKUP($D33,SAW_Req!$O$2:$P$3,2)+VLOOKUP(GlobalParameters!$C$12,SAW_Req!$Q$2:$R$4,2)</f>
        <v>#N/A</v>
      </c>
    </row>
    <row r="34" spans="1:22" x14ac:dyDescent="0.25">
      <c r="A34" s="133"/>
      <c r="B34" s="283"/>
      <c r="C34" s="283"/>
      <c r="D34" s="284"/>
      <c r="E34" s="285"/>
      <c r="F34" s="155" t="str">
        <f t="shared" si="0"/>
        <v/>
      </c>
      <c r="G34" s="177" t="str">
        <f>IF($D34="","",VLOOKUP($V34,SAW_Req!$A$2:$J$7,5))</f>
        <v/>
      </c>
      <c r="H34" s="155"/>
      <c r="I34" s="155"/>
      <c r="J34" s="156"/>
      <c r="K34" s="155"/>
      <c r="L34" s="155"/>
      <c r="M34" s="156"/>
      <c r="N34" s="157" t="str">
        <f t="shared" si="2"/>
        <v/>
      </c>
      <c r="O34" s="158" t="str">
        <f>IF(OR($D34="",GlobalParameters!$C$12=""),"",$R34)</f>
        <v/>
      </c>
      <c r="P34" s="159"/>
      <c r="Q34" s="283"/>
      <c r="R34" s="160" t="str">
        <f>IF(OR($D34="",$S34="",GlobalParameters!$C$12=""),"",IF($V34&lt;200,MIN(VLOOKUP($V34,SAW_Req!$A$2:$J$7,10),$S$13),""))</f>
        <v/>
      </c>
      <c r="S34" s="283"/>
      <c r="T34" s="283"/>
      <c r="U34" s="159"/>
      <c r="V34" s="134" t="e">
        <f>100+VLOOKUP($D34,SAW_Req!$O$2:$P$3,2)+VLOOKUP(GlobalParameters!$C$12,SAW_Req!$Q$2:$R$4,2)</f>
        <v>#N/A</v>
      </c>
    </row>
    <row r="35" spans="1:22" x14ac:dyDescent="0.25">
      <c r="A35" s="133"/>
      <c r="B35" s="283"/>
      <c r="C35" s="283"/>
      <c r="D35" s="284"/>
      <c r="E35" s="285"/>
      <c r="F35" s="155" t="str">
        <f t="shared" si="0"/>
        <v/>
      </c>
      <c r="G35" s="177" t="str">
        <f>IF($D35="","",VLOOKUP($V35,SAW_Req!$A$2:$J$7,5))</f>
        <v/>
      </c>
      <c r="H35" s="155"/>
      <c r="I35" s="155"/>
      <c r="J35" s="156"/>
      <c r="K35" s="155"/>
      <c r="L35" s="155"/>
      <c r="M35" s="156"/>
      <c r="N35" s="157" t="str">
        <f t="shared" si="2"/>
        <v/>
      </c>
      <c r="O35" s="158" t="str">
        <f>IF(OR($D35="",GlobalParameters!$C$12=""),"",$R35)</f>
        <v/>
      </c>
      <c r="P35" s="159"/>
      <c r="Q35" s="283"/>
      <c r="R35" s="160" t="str">
        <f>IF(OR($D35="",$S35="",GlobalParameters!$C$12=""),"",IF($V35&lt;200,MIN(VLOOKUP($V35,SAW_Req!$A$2:$J$7,10),$S$13),""))</f>
        <v/>
      </c>
      <c r="S35" s="283"/>
      <c r="T35" s="283"/>
      <c r="U35" s="159"/>
      <c r="V35" s="134" t="e">
        <f>100+VLOOKUP($D35,SAW_Req!$O$2:$P$3,2)+VLOOKUP(GlobalParameters!$C$12,SAW_Req!$Q$2:$R$4,2)</f>
        <v>#N/A</v>
      </c>
    </row>
    <row r="36" spans="1:22" x14ac:dyDescent="0.25">
      <c r="A36" s="133"/>
      <c r="B36" s="283"/>
      <c r="C36" s="283"/>
      <c r="D36" s="284"/>
      <c r="E36" s="285"/>
      <c r="F36" s="155" t="str">
        <f t="shared" si="0"/>
        <v/>
      </c>
      <c r="G36" s="177" t="str">
        <f>IF($D36="","",VLOOKUP($V36,SAW_Req!$A$2:$J$7,5))</f>
        <v/>
      </c>
      <c r="H36" s="155"/>
      <c r="I36" s="155"/>
      <c r="J36" s="156"/>
      <c r="K36" s="155"/>
      <c r="L36" s="155"/>
      <c r="M36" s="156"/>
      <c r="N36" s="157" t="str">
        <f t="shared" si="2"/>
        <v/>
      </c>
      <c r="O36" s="158" t="str">
        <f>IF(OR($D36="",GlobalParameters!$C$12=""),"",$R36)</f>
        <v/>
      </c>
      <c r="P36" s="159"/>
      <c r="Q36" s="283"/>
      <c r="R36" s="160" t="str">
        <f>IF(OR($D36="",$S36="",GlobalParameters!$C$12=""),"",IF($V36&lt;200,MIN(VLOOKUP($V36,SAW_Req!$A$2:$J$7,10),$S$13),""))</f>
        <v/>
      </c>
      <c r="S36" s="283"/>
      <c r="T36" s="283"/>
      <c r="U36" s="159"/>
      <c r="V36" s="134" t="e">
        <f>100+VLOOKUP($D36,SAW_Req!$O$2:$P$3,2)+VLOOKUP(GlobalParameters!$C$12,SAW_Req!$Q$2:$R$4,2)</f>
        <v>#N/A</v>
      </c>
    </row>
    <row r="37" spans="1:22" x14ac:dyDescent="0.25">
      <c r="A37" s="133"/>
      <c r="B37" s="283"/>
      <c r="C37" s="283"/>
      <c r="D37" s="284"/>
      <c r="E37" s="285"/>
      <c r="F37" s="155" t="str">
        <f t="shared" si="0"/>
        <v/>
      </c>
      <c r="G37" s="177" t="str">
        <f>IF($D37="","",VLOOKUP($V37,SAW_Req!$A$2:$J$7,5))</f>
        <v/>
      </c>
      <c r="H37" s="155"/>
      <c r="I37" s="155"/>
      <c r="J37" s="156"/>
      <c r="K37" s="155"/>
      <c r="L37" s="155"/>
      <c r="M37" s="156"/>
      <c r="N37" s="157" t="str">
        <f t="shared" si="2"/>
        <v/>
      </c>
      <c r="O37" s="158" t="str">
        <f>IF(OR($D37="",GlobalParameters!$C$12=""),"",$R37)</f>
        <v/>
      </c>
      <c r="P37" s="159"/>
      <c r="Q37" s="283"/>
      <c r="R37" s="160" t="str">
        <f>IF(OR($D37="",$S37="",GlobalParameters!$C$12=""),"",IF($V37&lt;200,MIN(VLOOKUP($V37,SAW_Req!$A$2:$J$7,10),$S$13),""))</f>
        <v/>
      </c>
      <c r="S37" s="283"/>
      <c r="T37" s="283"/>
      <c r="U37" s="159"/>
      <c r="V37" s="134" t="e">
        <f>100+VLOOKUP($D37,SAW_Req!$O$2:$P$3,2)+VLOOKUP(GlobalParameters!$C$12,SAW_Req!$Q$2:$R$4,2)</f>
        <v>#N/A</v>
      </c>
    </row>
    <row r="38" spans="1:22" x14ac:dyDescent="0.25">
      <c r="A38" s="133"/>
      <c r="B38" s="283"/>
      <c r="C38" s="283"/>
      <c r="D38" s="284"/>
      <c r="E38" s="285"/>
      <c r="F38" s="155" t="str">
        <f t="shared" si="0"/>
        <v/>
      </c>
      <c r="G38" s="177" t="str">
        <f>IF($D38="","",VLOOKUP($V38,SAW_Req!$A$2:$J$7,5))</f>
        <v/>
      </c>
      <c r="H38" s="155"/>
      <c r="I38" s="155"/>
      <c r="J38" s="156"/>
      <c r="K38" s="155"/>
      <c r="L38" s="155"/>
      <c r="M38" s="156"/>
      <c r="N38" s="157" t="str">
        <f t="shared" si="2"/>
        <v/>
      </c>
      <c r="O38" s="158" t="str">
        <f>IF(OR($D38="",GlobalParameters!$C$12=""),"",$R38)</f>
        <v/>
      </c>
      <c r="P38" s="159"/>
      <c r="Q38" s="283"/>
      <c r="R38" s="160" t="str">
        <f>IF(OR($D38="",$S38="",GlobalParameters!$C$12=""),"",IF($V38&lt;200,MIN(VLOOKUP($V38,SAW_Req!$A$2:$J$7,10),$S$13),""))</f>
        <v/>
      </c>
      <c r="S38" s="283"/>
      <c r="T38" s="283"/>
      <c r="U38" s="159"/>
      <c r="V38" s="134" t="e">
        <f>100+VLOOKUP($D38,SAW_Req!$O$2:$P$3,2)+VLOOKUP(GlobalParameters!$C$12,SAW_Req!$Q$2:$R$4,2)</f>
        <v>#N/A</v>
      </c>
    </row>
    <row r="39" spans="1:22" x14ac:dyDescent="0.25">
      <c r="A39" s="133"/>
      <c r="B39" s="283"/>
      <c r="C39" s="283"/>
      <c r="D39" s="284"/>
      <c r="E39" s="285"/>
      <c r="F39" s="155" t="str">
        <f t="shared" si="0"/>
        <v/>
      </c>
      <c r="G39" s="177" t="str">
        <f>IF($D39="","",VLOOKUP($V39,SAW_Req!$A$2:$J$7,5))</f>
        <v/>
      </c>
      <c r="H39" s="155"/>
      <c r="I39" s="155"/>
      <c r="J39" s="156"/>
      <c r="K39" s="155"/>
      <c r="L39" s="155"/>
      <c r="M39" s="156"/>
      <c r="N39" s="157" t="str">
        <f t="shared" si="2"/>
        <v/>
      </c>
      <c r="O39" s="158" t="str">
        <f>IF(OR($D39="",GlobalParameters!$C$12=""),"",$R39)</f>
        <v/>
      </c>
      <c r="P39" s="159"/>
      <c r="Q39" s="283"/>
      <c r="R39" s="160" t="str">
        <f>IF(OR($D39="",$S39="",GlobalParameters!$C$12=""),"",IF($V39&lt;200,MIN(VLOOKUP($V39,SAW_Req!$A$2:$J$7,10),$S$13),""))</f>
        <v/>
      </c>
      <c r="S39" s="283"/>
      <c r="T39" s="283"/>
      <c r="U39" s="159"/>
      <c r="V39" s="134" t="e">
        <f>100+VLOOKUP($D39,SAW_Req!$O$2:$P$3,2)+VLOOKUP(GlobalParameters!$C$12,SAW_Req!$Q$2:$R$4,2)</f>
        <v>#N/A</v>
      </c>
    </row>
    <row r="40" spans="1:22" x14ac:dyDescent="0.25">
      <c r="A40" s="133"/>
      <c r="B40" s="283"/>
      <c r="C40" s="283"/>
      <c r="D40" s="284"/>
      <c r="E40" s="285"/>
      <c r="F40" s="155" t="str">
        <f t="shared" si="0"/>
        <v/>
      </c>
      <c r="G40" s="177" t="str">
        <f>IF($D40="","",VLOOKUP($V40,SAW_Req!$A$2:$J$7,5))</f>
        <v/>
      </c>
      <c r="H40" s="155"/>
      <c r="I40" s="155"/>
      <c r="J40" s="156"/>
      <c r="K40" s="155"/>
      <c r="L40" s="155"/>
      <c r="M40" s="156"/>
      <c r="N40" s="157" t="str">
        <f t="shared" si="2"/>
        <v/>
      </c>
      <c r="O40" s="158" t="str">
        <f>IF(OR($D40="",GlobalParameters!$C$12=""),"",$R40)</f>
        <v/>
      </c>
      <c r="P40" s="159"/>
      <c r="Q40" s="283"/>
      <c r="R40" s="160" t="str">
        <f>IF(OR($D40="",$S40="",GlobalParameters!$C$12=""),"",IF($V40&lt;200,MIN(VLOOKUP($V40,SAW_Req!$A$2:$J$7,10),$S$13),""))</f>
        <v/>
      </c>
      <c r="S40" s="283"/>
      <c r="T40" s="283"/>
      <c r="U40" s="159"/>
      <c r="V40" s="134" t="e">
        <f>100+VLOOKUP($D40,SAW_Req!$O$2:$P$3,2)+VLOOKUP(GlobalParameters!$C$12,SAW_Req!$Q$2:$R$4,2)</f>
        <v>#N/A</v>
      </c>
    </row>
    <row r="41" spans="1:22" x14ac:dyDescent="0.25">
      <c r="A41" s="133"/>
      <c r="B41" s="283"/>
      <c r="C41" s="283"/>
      <c r="D41" s="284"/>
      <c r="E41" s="285"/>
      <c r="F41" s="155" t="str">
        <f t="shared" si="0"/>
        <v/>
      </c>
      <c r="G41" s="177" t="str">
        <f>IF($D41="","",VLOOKUP($V41,SAW_Req!$A$2:$J$7,5))</f>
        <v/>
      </c>
      <c r="H41" s="155"/>
      <c r="I41" s="155"/>
      <c r="J41" s="156"/>
      <c r="K41" s="155"/>
      <c r="L41" s="155"/>
      <c r="M41" s="156"/>
      <c r="N41" s="157" t="str">
        <f t="shared" si="2"/>
        <v/>
      </c>
      <c r="O41" s="158" t="str">
        <f>IF(OR($D41="",GlobalParameters!$C$12=""),"",$R41)</f>
        <v/>
      </c>
      <c r="P41" s="159"/>
      <c r="Q41" s="283"/>
      <c r="R41" s="160" t="str">
        <f>IF(OR($D41="",$S41="",GlobalParameters!$C$12=""),"",IF($V41&lt;200,MIN(VLOOKUP($V41,SAW_Req!$A$2:$J$7,10),$S$13),""))</f>
        <v/>
      </c>
      <c r="S41" s="283"/>
      <c r="T41" s="283"/>
      <c r="U41" s="159"/>
      <c r="V41" s="134" t="e">
        <f>100+VLOOKUP($D41,SAW_Req!$O$2:$P$3,2)+VLOOKUP(GlobalParameters!$C$12,SAW_Req!$Q$2:$R$4,2)</f>
        <v>#N/A</v>
      </c>
    </row>
    <row r="42" spans="1:22" x14ac:dyDescent="0.25">
      <c r="A42" s="133"/>
      <c r="B42" s="283"/>
      <c r="C42" s="283"/>
      <c r="D42" s="284"/>
      <c r="E42" s="285"/>
      <c r="F42" s="155" t="str">
        <f t="shared" si="0"/>
        <v/>
      </c>
      <c r="G42" s="177" t="str">
        <f>IF($D42="","",VLOOKUP($V42,SAW_Req!$A$2:$J$7,5))</f>
        <v/>
      </c>
      <c r="H42" s="155"/>
      <c r="I42" s="155"/>
      <c r="J42" s="156"/>
      <c r="K42" s="155"/>
      <c r="L42" s="155"/>
      <c r="M42" s="156"/>
      <c r="N42" s="157" t="str">
        <f t="shared" si="2"/>
        <v/>
      </c>
      <c r="O42" s="158" t="str">
        <f>IF(OR($D42="",GlobalParameters!$C$12=""),"",$R42)</f>
        <v/>
      </c>
      <c r="P42" s="159"/>
      <c r="Q42" s="283"/>
      <c r="R42" s="160" t="str">
        <f>IF(OR($D42="",$S42="",GlobalParameters!$C$12=""),"",IF($V42&lt;200,MIN(VLOOKUP($V42,SAW_Req!$A$2:$J$7,10),$S$13),""))</f>
        <v/>
      </c>
      <c r="S42" s="283"/>
      <c r="T42" s="283"/>
      <c r="U42" s="159"/>
      <c r="V42" s="134" t="e">
        <f>100+VLOOKUP($D42,SAW_Req!$O$2:$P$3,2)+VLOOKUP(GlobalParameters!$C$12,SAW_Req!$Q$2:$R$4,2)</f>
        <v>#N/A</v>
      </c>
    </row>
    <row r="43" spans="1:22" x14ac:dyDescent="0.25">
      <c r="A43" s="133"/>
      <c r="B43" s="283"/>
      <c r="C43" s="283"/>
      <c r="D43" s="284"/>
      <c r="E43" s="285"/>
      <c r="F43" s="155" t="str">
        <f t="shared" si="0"/>
        <v/>
      </c>
      <c r="G43" s="177" t="str">
        <f>IF($D43="","",VLOOKUP($V43,SAW_Req!$A$2:$J$7,5))</f>
        <v/>
      </c>
      <c r="H43" s="155"/>
      <c r="I43" s="155"/>
      <c r="J43" s="156"/>
      <c r="K43" s="155"/>
      <c r="L43" s="155"/>
      <c r="M43" s="156"/>
      <c r="N43" s="157" t="str">
        <f t="shared" si="2"/>
        <v/>
      </c>
      <c r="O43" s="158" t="str">
        <f>IF(OR($D43="",GlobalParameters!$C$12=""),"",$R43)</f>
        <v/>
      </c>
      <c r="P43" s="159"/>
      <c r="Q43" s="283"/>
      <c r="R43" s="160" t="str">
        <f>IF(OR($D43="",$S43="",GlobalParameters!$C$12=""),"",IF($V43&lt;200,MIN(VLOOKUP($V43,SAW_Req!$A$2:$J$7,10),$S$13),""))</f>
        <v/>
      </c>
      <c r="S43" s="283"/>
      <c r="T43" s="283"/>
      <c r="U43" s="159"/>
      <c r="V43" s="134" t="e">
        <f>100+VLOOKUP($D43,SAW_Req!$O$2:$P$3,2)+VLOOKUP(GlobalParameters!$C$12,SAW_Req!$Q$2:$R$4,2)</f>
        <v>#N/A</v>
      </c>
    </row>
    <row r="44" spans="1:22" x14ac:dyDescent="0.25">
      <c r="A44" s="133"/>
      <c r="B44" s="283"/>
      <c r="C44" s="283"/>
      <c r="D44" s="284"/>
      <c r="E44" s="285"/>
      <c r="F44" s="155" t="str">
        <f t="shared" si="0"/>
        <v/>
      </c>
      <c r="G44" s="177" t="str">
        <f>IF($D44="","",VLOOKUP($V44,SAW_Req!$A$2:$J$7,5))</f>
        <v/>
      </c>
      <c r="H44" s="155"/>
      <c r="I44" s="155"/>
      <c r="J44" s="156"/>
      <c r="K44" s="155"/>
      <c r="L44" s="155"/>
      <c r="M44" s="156"/>
      <c r="N44" s="157" t="str">
        <f t="shared" si="2"/>
        <v/>
      </c>
      <c r="O44" s="158" t="str">
        <f>IF(OR($D44="",GlobalParameters!$C$12=""),"",$R44)</f>
        <v/>
      </c>
      <c r="P44" s="159"/>
      <c r="Q44" s="283"/>
      <c r="R44" s="160" t="str">
        <f>IF(OR($D44="",$S44="",GlobalParameters!$C$12=""),"",IF($V44&lt;200,MIN(VLOOKUP($V44,SAW_Req!$A$2:$J$7,10),$S$13),""))</f>
        <v/>
      </c>
      <c r="S44" s="283"/>
      <c r="T44" s="283"/>
      <c r="U44" s="159"/>
      <c r="V44" s="134" t="e">
        <f>100+VLOOKUP($D44,SAW_Req!$O$2:$P$3,2)+VLOOKUP(GlobalParameters!$C$12,SAW_Req!$Q$2:$R$4,2)</f>
        <v>#N/A</v>
      </c>
    </row>
    <row r="45" spans="1:22" x14ac:dyDescent="0.25">
      <c r="A45" s="133"/>
      <c r="B45" s="283"/>
      <c r="C45" s="283"/>
      <c r="D45" s="284"/>
      <c r="E45" s="285"/>
      <c r="F45" s="155" t="str">
        <f t="shared" si="0"/>
        <v/>
      </c>
      <c r="G45" s="177" t="str">
        <f>IF($D45="","",VLOOKUP($V45,SAW_Req!$A$2:$J$7,5))</f>
        <v/>
      </c>
      <c r="H45" s="155"/>
      <c r="I45" s="155"/>
      <c r="J45" s="156"/>
      <c r="K45" s="155"/>
      <c r="L45" s="155"/>
      <c r="M45" s="156"/>
      <c r="N45" s="157" t="str">
        <f t="shared" si="2"/>
        <v/>
      </c>
      <c r="O45" s="158" t="str">
        <f>IF(OR($D45="",GlobalParameters!$C$12=""),"",$R45)</f>
        <v/>
      </c>
      <c r="P45" s="159"/>
      <c r="Q45" s="283"/>
      <c r="R45" s="160" t="str">
        <f>IF(OR($D45="",$S45="",GlobalParameters!$C$12=""),"",IF($V45&lt;200,MIN(VLOOKUP($V45,SAW_Req!$A$2:$J$7,10),$S$13),""))</f>
        <v/>
      </c>
      <c r="S45" s="283"/>
      <c r="T45" s="283"/>
      <c r="U45" s="159"/>
      <c r="V45" s="134" t="e">
        <f>100+VLOOKUP($D45,SAW_Req!$O$2:$P$3,2)+VLOOKUP(GlobalParameters!$C$12,SAW_Req!$Q$2:$R$4,2)</f>
        <v>#N/A</v>
      </c>
    </row>
    <row r="46" spans="1:22" x14ac:dyDescent="0.25">
      <c r="A46" s="133"/>
      <c r="B46" s="283"/>
      <c r="C46" s="283"/>
      <c r="D46" s="284"/>
      <c r="E46" s="285"/>
      <c r="F46" s="155" t="str">
        <f t="shared" si="0"/>
        <v/>
      </c>
      <c r="G46" s="177" t="str">
        <f>IF($D46="","",VLOOKUP($V46,SAW_Req!$A$2:$J$7,5))</f>
        <v/>
      </c>
      <c r="H46" s="155"/>
      <c r="I46" s="155"/>
      <c r="J46" s="156"/>
      <c r="K46" s="155"/>
      <c r="L46" s="155"/>
      <c r="M46" s="156"/>
      <c r="N46" s="157" t="str">
        <f t="shared" si="2"/>
        <v/>
      </c>
      <c r="O46" s="158" t="str">
        <f>IF(OR($D46="",GlobalParameters!$C$12=""),"",$R46)</f>
        <v/>
      </c>
      <c r="P46" s="159"/>
      <c r="Q46" s="283"/>
      <c r="R46" s="160" t="str">
        <f>IF(OR($D46="",$S46="",GlobalParameters!$C$12=""),"",IF($V46&lt;200,MIN(VLOOKUP($V46,SAW_Req!$A$2:$J$7,10),$S$13),""))</f>
        <v/>
      </c>
      <c r="S46" s="283"/>
      <c r="T46" s="283"/>
      <c r="U46" s="159"/>
      <c r="V46" s="134" t="e">
        <f>100+VLOOKUP($D46,SAW_Req!$O$2:$P$3,2)+VLOOKUP(GlobalParameters!$C$12,SAW_Req!$Q$2:$R$4,2)</f>
        <v>#N/A</v>
      </c>
    </row>
    <row r="47" spans="1:22" x14ac:dyDescent="0.25">
      <c r="A47" s="133"/>
      <c r="B47" s="283"/>
      <c r="C47" s="283"/>
      <c r="D47" s="284"/>
      <c r="E47" s="285"/>
      <c r="F47" s="155" t="str">
        <f t="shared" si="0"/>
        <v/>
      </c>
      <c r="G47" s="177" t="str">
        <f>IF($D47="","",VLOOKUP($V47,SAW_Req!$A$2:$J$7,5))</f>
        <v/>
      </c>
      <c r="H47" s="155"/>
      <c r="I47" s="155"/>
      <c r="J47" s="156"/>
      <c r="K47" s="155"/>
      <c r="L47" s="155"/>
      <c r="M47" s="156"/>
      <c r="N47" s="157" t="str">
        <f t="shared" si="2"/>
        <v/>
      </c>
      <c r="O47" s="158" t="str">
        <f>IF(OR($D47="",GlobalParameters!$C$12=""),"",$R47)</f>
        <v/>
      </c>
      <c r="P47" s="159"/>
      <c r="Q47" s="283"/>
      <c r="R47" s="160" t="str">
        <f>IF(OR($D47="",$S47="",GlobalParameters!$C$12=""),"",IF($V47&lt;200,MIN(VLOOKUP($V47,SAW_Req!$A$2:$J$7,10),$S$13),""))</f>
        <v/>
      </c>
      <c r="S47" s="283"/>
      <c r="T47" s="283"/>
      <c r="U47" s="159"/>
      <c r="V47" s="134" t="e">
        <f>100+VLOOKUP($D47,SAW_Req!$O$2:$P$3,2)+VLOOKUP(GlobalParameters!$C$12,SAW_Req!$Q$2:$R$4,2)</f>
        <v>#N/A</v>
      </c>
    </row>
    <row r="48" spans="1:22" x14ac:dyDescent="0.25">
      <c r="A48" s="133"/>
      <c r="B48" s="283"/>
      <c r="C48" s="283"/>
      <c r="D48" s="284"/>
      <c r="E48" s="285"/>
      <c r="F48" s="155" t="str">
        <f t="shared" si="0"/>
        <v/>
      </c>
      <c r="G48" s="177" t="str">
        <f>IF($D48="","",VLOOKUP($V48,SAW_Req!$A$2:$J$7,5))</f>
        <v/>
      </c>
      <c r="H48" s="155"/>
      <c r="I48" s="155"/>
      <c r="J48" s="156"/>
      <c r="K48" s="155"/>
      <c r="L48" s="155"/>
      <c r="M48" s="156"/>
      <c r="N48" s="157" t="str">
        <f t="shared" si="2"/>
        <v/>
      </c>
      <c r="O48" s="158" t="str">
        <f>IF(OR($D48="",GlobalParameters!$C$12=""),"",$R48)</f>
        <v/>
      </c>
      <c r="P48" s="159"/>
      <c r="Q48" s="283"/>
      <c r="R48" s="160" t="str">
        <f>IF(OR($D48="",$S48="",GlobalParameters!$C$12=""),"",IF($V48&lt;200,MIN(VLOOKUP($V48,SAW_Req!$A$2:$J$7,10),$S$13),""))</f>
        <v/>
      </c>
      <c r="S48" s="283"/>
      <c r="T48" s="283"/>
      <c r="U48" s="159"/>
      <c r="V48" s="134" t="e">
        <f>100+VLOOKUP($D48,SAW_Req!$O$2:$P$3,2)+VLOOKUP(GlobalParameters!$C$12,SAW_Req!$Q$2:$R$4,2)</f>
        <v>#N/A</v>
      </c>
    </row>
    <row r="49" spans="1:22" x14ac:dyDescent="0.25">
      <c r="A49" s="133"/>
      <c r="B49" s="283"/>
      <c r="C49" s="283"/>
      <c r="D49" s="284"/>
      <c r="E49" s="285"/>
      <c r="F49" s="155" t="str">
        <f t="shared" si="0"/>
        <v/>
      </c>
      <c r="G49" s="177" t="str">
        <f>IF($D49="","",VLOOKUP($V49,SAW_Req!$A$2:$J$7,5))</f>
        <v/>
      </c>
      <c r="H49" s="155"/>
      <c r="I49" s="155"/>
      <c r="J49" s="156"/>
      <c r="K49" s="155"/>
      <c r="L49" s="155"/>
      <c r="M49" s="156"/>
      <c r="N49" s="157" t="str">
        <f t="shared" si="2"/>
        <v/>
      </c>
      <c r="O49" s="158" t="str">
        <f>IF(OR($D49="",GlobalParameters!$C$12=""),"",$R49)</f>
        <v/>
      </c>
      <c r="P49" s="159"/>
      <c r="Q49" s="283"/>
      <c r="R49" s="160" t="str">
        <f>IF(OR($D49="",$S49="",GlobalParameters!$C$12=""),"",IF($V49&lt;200,MIN(VLOOKUP($V49,SAW_Req!$A$2:$J$7,10),$S$13),""))</f>
        <v/>
      </c>
      <c r="S49" s="283"/>
      <c r="T49" s="283"/>
      <c r="U49" s="159"/>
      <c r="V49" s="134" t="e">
        <f>100+VLOOKUP($D49,SAW_Req!$O$2:$P$3,2)+VLOOKUP(GlobalParameters!$C$12,SAW_Req!$Q$2:$R$4,2)</f>
        <v>#N/A</v>
      </c>
    </row>
    <row r="50" spans="1:22" x14ac:dyDescent="0.25">
      <c r="A50" s="133"/>
      <c r="B50" s="283"/>
      <c r="C50" s="283"/>
      <c r="D50" s="284"/>
      <c r="E50" s="285"/>
      <c r="F50" s="155" t="str">
        <f t="shared" si="0"/>
        <v/>
      </c>
      <c r="G50" s="177" t="str">
        <f>IF($D50="","",VLOOKUP($V50,SAW_Req!$A$2:$J$7,5))</f>
        <v/>
      </c>
      <c r="H50" s="155"/>
      <c r="I50" s="155"/>
      <c r="J50" s="156"/>
      <c r="K50" s="155"/>
      <c r="L50" s="155"/>
      <c r="M50" s="156"/>
      <c r="N50" s="157" t="str">
        <f t="shared" si="2"/>
        <v/>
      </c>
      <c r="O50" s="158" t="str">
        <f>IF(OR($D50="",GlobalParameters!$C$12=""),"",$R50)</f>
        <v/>
      </c>
      <c r="P50" s="159"/>
      <c r="Q50" s="283"/>
      <c r="R50" s="160" t="str">
        <f>IF(OR($D50="",$S50="",GlobalParameters!$C$12=""),"",IF($V50&lt;200,MIN(VLOOKUP($V50,SAW_Req!$A$2:$J$7,10),$S$13),""))</f>
        <v/>
      </c>
      <c r="S50" s="283"/>
      <c r="T50" s="283"/>
      <c r="U50" s="159"/>
      <c r="V50" s="134" t="e">
        <f>100+VLOOKUP($D50,SAW_Req!$O$2:$P$3,2)+VLOOKUP(GlobalParameters!$C$12,SAW_Req!$Q$2:$R$4,2)</f>
        <v>#N/A</v>
      </c>
    </row>
    <row r="51" spans="1:22" x14ac:dyDescent="0.25">
      <c r="A51" s="133"/>
      <c r="B51" s="283"/>
      <c r="C51" s="283"/>
      <c r="D51" s="284"/>
      <c r="E51" s="285"/>
      <c r="F51" s="155" t="str">
        <f t="shared" si="0"/>
        <v/>
      </c>
      <c r="G51" s="177" t="str">
        <f>IF($D51="","",VLOOKUP($V51,SAW_Req!$A$2:$J$7,5))</f>
        <v/>
      </c>
      <c r="H51" s="155"/>
      <c r="I51" s="155"/>
      <c r="J51" s="156"/>
      <c r="K51" s="155"/>
      <c r="L51" s="155"/>
      <c r="M51" s="156"/>
      <c r="N51" s="157" t="str">
        <f t="shared" si="2"/>
        <v/>
      </c>
      <c r="O51" s="158" t="str">
        <f>IF(OR($D51="",GlobalParameters!$C$12=""),"",$R51)</f>
        <v/>
      </c>
      <c r="P51" s="159"/>
      <c r="Q51" s="283"/>
      <c r="R51" s="160" t="str">
        <f>IF(OR($D51="",$S51="",GlobalParameters!$C$12=""),"",IF($V51&lt;200,MIN(VLOOKUP($V51,SAW_Req!$A$2:$J$7,10),$S$13),""))</f>
        <v/>
      </c>
      <c r="S51" s="283"/>
      <c r="T51" s="283"/>
      <c r="U51" s="159"/>
      <c r="V51" s="134" t="e">
        <f>100+VLOOKUP($D51,SAW_Req!$O$2:$P$3,2)+VLOOKUP(GlobalParameters!$C$12,SAW_Req!$Q$2:$R$4,2)</f>
        <v>#N/A</v>
      </c>
    </row>
    <row r="52" spans="1:22" x14ac:dyDescent="0.25">
      <c r="A52" s="133"/>
      <c r="B52" s="283"/>
      <c r="C52" s="283"/>
      <c r="D52" s="284"/>
      <c r="E52" s="285"/>
      <c r="F52" s="155" t="str">
        <f t="shared" si="0"/>
        <v/>
      </c>
      <c r="G52" s="177" t="str">
        <f>IF($D52="","",VLOOKUP($V52,SAW_Req!$A$2:$J$7,5))</f>
        <v/>
      </c>
      <c r="H52" s="155"/>
      <c r="I52" s="155"/>
      <c r="J52" s="156"/>
      <c r="K52" s="155"/>
      <c r="L52" s="155"/>
      <c r="M52" s="156"/>
      <c r="N52" s="157" t="str">
        <f t="shared" si="2"/>
        <v/>
      </c>
      <c r="O52" s="158" t="str">
        <f>IF(OR($D52="",GlobalParameters!$C$12=""),"",$R52)</f>
        <v/>
      </c>
      <c r="P52" s="159"/>
      <c r="Q52" s="283"/>
      <c r="R52" s="160" t="str">
        <f>IF(OR($D52="",$S52="",GlobalParameters!$C$12=""),"",IF($V52&lt;200,MIN(VLOOKUP($V52,SAW_Req!$A$2:$J$7,10),$S$13),""))</f>
        <v/>
      </c>
      <c r="S52" s="283"/>
      <c r="T52" s="283"/>
      <c r="U52" s="159"/>
      <c r="V52" s="134" t="e">
        <f>100+VLOOKUP($D52,SAW_Req!$O$2:$P$3,2)+VLOOKUP(GlobalParameters!$C$12,SAW_Req!$Q$2:$R$4,2)</f>
        <v>#N/A</v>
      </c>
    </row>
    <row r="53" spans="1:22" x14ac:dyDescent="0.25">
      <c r="A53" s="133"/>
      <c r="B53" s="283"/>
      <c r="C53" s="283"/>
      <c r="D53" s="284"/>
      <c r="E53" s="285"/>
      <c r="F53" s="155" t="str">
        <f t="shared" si="0"/>
        <v/>
      </c>
      <c r="G53" s="177" t="str">
        <f>IF($D53="","",VLOOKUP($V53,SAW_Req!$A$2:$J$7,5))</f>
        <v/>
      </c>
      <c r="H53" s="155"/>
      <c r="I53" s="155"/>
      <c r="J53" s="156"/>
      <c r="K53" s="155"/>
      <c r="L53" s="155"/>
      <c r="M53" s="156"/>
      <c r="N53" s="157" t="str">
        <f t="shared" si="2"/>
        <v/>
      </c>
      <c r="O53" s="158" t="str">
        <f>IF(OR($D53="",GlobalParameters!$C$12=""),"",$R53)</f>
        <v/>
      </c>
      <c r="P53" s="159"/>
      <c r="Q53" s="283"/>
      <c r="R53" s="160" t="str">
        <f>IF(OR($D53="",$S53="",GlobalParameters!$C$12=""),"",IF($V53&lt;200,MIN(VLOOKUP($V53,SAW_Req!$A$2:$J$7,10),$S$13),""))</f>
        <v/>
      </c>
      <c r="S53" s="283"/>
      <c r="T53" s="283"/>
      <c r="U53" s="159"/>
      <c r="V53" s="134" t="e">
        <f>100+VLOOKUP($D53,SAW_Req!$O$2:$P$3,2)+VLOOKUP(GlobalParameters!$C$12,SAW_Req!$Q$2:$R$4,2)</f>
        <v>#N/A</v>
      </c>
    </row>
    <row r="54" spans="1:22" x14ac:dyDescent="0.25">
      <c r="A54" s="133"/>
      <c r="B54" s="283"/>
      <c r="C54" s="283"/>
      <c r="D54" s="284"/>
      <c r="E54" s="285"/>
      <c r="F54" s="155" t="str">
        <f t="shared" si="0"/>
        <v/>
      </c>
      <c r="G54" s="177" t="str">
        <f>IF($D54="","",VLOOKUP($V54,SAW_Req!$A$2:$J$7,5))</f>
        <v/>
      </c>
      <c r="H54" s="155"/>
      <c r="I54" s="155"/>
      <c r="J54" s="156"/>
      <c r="K54" s="155"/>
      <c r="L54" s="155"/>
      <c r="M54" s="156"/>
      <c r="N54" s="157" t="str">
        <f t="shared" si="2"/>
        <v/>
      </c>
      <c r="O54" s="158" t="str">
        <f>IF(OR($D54="",GlobalParameters!$C$12=""),"",$R54)</f>
        <v/>
      </c>
      <c r="P54" s="159"/>
      <c r="Q54" s="283"/>
      <c r="R54" s="160" t="str">
        <f>IF(OR($D54="",$S54="",GlobalParameters!$C$12=""),"",IF($V54&lt;200,MIN(VLOOKUP($V54,SAW_Req!$A$2:$J$7,10),$S$13),""))</f>
        <v/>
      </c>
      <c r="S54" s="283"/>
      <c r="T54" s="283"/>
      <c r="U54" s="159"/>
      <c r="V54" s="134" t="e">
        <f>100+VLOOKUP($D54,SAW_Req!$O$2:$P$3,2)+VLOOKUP(GlobalParameters!$C$12,SAW_Req!$Q$2:$R$4,2)</f>
        <v>#N/A</v>
      </c>
    </row>
    <row r="55" spans="1:22" x14ac:dyDescent="0.25">
      <c r="A55" s="133"/>
      <c r="B55" s="283"/>
      <c r="C55" s="283"/>
      <c r="D55" s="284"/>
      <c r="E55" s="285"/>
      <c r="F55" s="155" t="str">
        <f t="shared" si="0"/>
        <v/>
      </c>
      <c r="G55" s="177" t="str">
        <f>IF($D55="","",VLOOKUP($V55,SAW_Req!$A$2:$J$7,5))</f>
        <v/>
      </c>
      <c r="H55" s="155"/>
      <c r="I55" s="155"/>
      <c r="J55" s="156"/>
      <c r="K55" s="155"/>
      <c r="L55" s="155"/>
      <c r="M55" s="156"/>
      <c r="N55" s="157" t="str">
        <f t="shared" si="2"/>
        <v/>
      </c>
      <c r="O55" s="158" t="str">
        <f>IF(OR($D55="",GlobalParameters!$C$12=""),"",$R55)</f>
        <v/>
      </c>
      <c r="P55" s="159"/>
      <c r="Q55" s="283"/>
      <c r="R55" s="160" t="str">
        <f>IF(OR($D55="",$S55="",GlobalParameters!$C$12=""),"",IF($V55&lt;200,MIN(VLOOKUP($V55,SAW_Req!$A$2:$J$7,10),$S$13),""))</f>
        <v/>
      </c>
      <c r="S55" s="283"/>
      <c r="T55" s="283"/>
      <c r="U55" s="159"/>
      <c r="V55" s="134" t="e">
        <f>100+VLOOKUP($D55,SAW_Req!$O$2:$P$3,2)+VLOOKUP(GlobalParameters!$C$12,SAW_Req!$Q$2:$R$4,2)</f>
        <v>#N/A</v>
      </c>
    </row>
    <row r="56" spans="1:22" x14ac:dyDescent="0.25">
      <c r="A56" s="133"/>
      <c r="B56" s="283"/>
      <c r="C56" s="283"/>
      <c r="D56" s="284"/>
      <c r="E56" s="285"/>
      <c r="F56" s="155" t="str">
        <f t="shared" si="0"/>
        <v/>
      </c>
      <c r="G56" s="177" t="str">
        <f>IF($D56="","",VLOOKUP($V56,SAW_Req!$A$2:$J$7,5))</f>
        <v/>
      </c>
      <c r="H56" s="155"/>
      <c r="I56" s="155"/>
      <c r="J56" s="156"/>
      <c r="K56" s="155"/>
      <c r="L56" s="155"/>
      <c r="M56" s="156"/>
      <c r="N56" s="157" t="str">
        <f t="shared" si="2"/>
        <v/>
      </c>
      <c r="O56" s="158" t="str">
        <f>IF(OR($D56="",GlobalParameters!$C$12=""),"",$R56)</f>
        <v/>
      </c>
      <c r="P56" s="159"/>
      <c r="Q56" s="283"/>
      <c r="R56" s="160" t="str">
        <f>IF(OR($D56="",$S56="",GlobalParameters!$C$12=""),"",IF($V56&lt;200,MIN(VLOOKUP($V56,SAW_Req!$A$2:$J$7,10),$S$13),""))</f>
        <v/>
      </c>
      <c r="S56" s="283"/>
      <c r="T56" s="283"/>
      <c r="U56" s="159"/>
      <c r="V56" s="134" t="e">
        <f>100+VLOOKUP($D56,SAW_Req!$O$2:$P$3,2)+VLOOKUP(GlobalParameters!$C$12,SAW_Req!$Q$2:$R$4,2)</f>
        <v>#N/A</v>
      </c>
    </row>
    <row r="57" spans="1:22" x14ac:dyDescent="0.25">
      <c r="A57" s="133"/>
      <c r="B57" s="283"/>
      <c r="C57" s="283"/>
      <c r="D57" s="284"/>
      <c r="E57" s="285"/>
      <c r="F57" s="155" t="str">
        <f t="shared" si="0"/>
        <v/>
      </c>
      <c r="G57" s="177" t="str">
        <f>IF($D57="","",VLOOKUP($V57,SAW_Req!$A$2:$J$7,5))</f>
        <v/>
      </c>
      <c r="H57" s="155"/>
      <c r="I57" s="155"/>
      <c r="J57" s="156"/>
      <c r="K57" s="155"/>
      <c r="L57" s="155"/>
      <c r="M57" s="156"/>
      <c r="N57" s="157" t="str">
        <f t="shared" si="2"/>
        <v/>
      </c>
      <c r="O57" s="158" t="str">
        <f>IF(OR($D57="",GlobalParameters!$C$12=""),"",$R57)</f>
        <v/>
      </c>
      <c r="P57" s="159"/>
      <c r="Q57" s="283"/>
      <c r="R57" s="160" t="str">
        <f>IF(OR($D57="",$S57="",GlobalParameters!$C$12=""),"",IF($V57&lt;200,MIN(VLOOKUP($V57,SAW_Req!$A$2:$J$7,10),$S$13),""))</f>
        <v/>
      </c>
      <c r="S57" s="283"/>
      <c r="T57" s="283"/>
      <c r="U57" s="159"/>
      <c r="V57" s="134" t="e">
        <f>100+VLOOKUP($D57,SAW_Req!$O$2:$P$3,2)+VLOOKUP(GlobalParameters!$C$12,SAW_Req!$Q$2:$R$4,2)</f>
        <v>#N/A</v>
      </c>
    </row>
    <row r="58" spans="1:22" x14ac:dyDescent="0.25">
      <c r="A58" s="133"/>
      <c r="B58" s="283"/>
      <c r="C58" s="283"/>
      <c r="D58" s="284"/>
      <c r="E58" s="285"/>
      <c r="F58" s="155" t="str">
        <f t="shared" si="0"/>
        <v/>
      </c>
      <c r="G58" s="177" t="str">
        <f>IF($D58="","",VLOOKUP($V58,SAW_Req!$A$2:$J$7,5))</f>
        <v/>
      </c>
      <c r="H58" s="155"/>
      <c r="I58" s="155"/>
      <c r="J58" s="156"/>
      <c r="K58" s="155"/>
      <c r="L58" s="155"/>
      <c r="M58" s="156"/>
      <c r="N58" s="157" t="str">
        <f t="shared" si="2"/>
        <v/>
      </c>
      <c r="O58" s="158" t="str">
        <f>IF(OR($D58="",GlobalParameters!$C$12=""),"",$R58)</f>
        <v/>
      </c>
      <c r="P58" s="159"/>
      <c r="Q58" s="283"/>
      <c r="R58" s="160" t="str">
        <f>IF(OR($D58="",$S58="",GlobalParameters!$C$12=""),"",IF($V58&lt;200,MIN(VLOOKUP($V58,SAW_Req!$A$2:$J$7,10),$S$13),""))</f>
        <v/>
      </c>
      <c r="S58" s="283"/>
      <c r="T58" s="283"/>
      <c r="U58" s="159"/>
      <c r="V58" s="134" t="e">
        <f>100+VLOOKUP($D58,SAW_Req!$O$2:$P$3,2)+VLOOKUP(GlobalParameters!$C$12,SAW_Req!$Q$2:$R$4,2)</f>
        <v>#N/A</v>
      </c>
    </row>
    <row r="59" spans="1:22" x14ac:dyDescent="0.25">
      <c r="A59" s="133"/>
      <c r="B59" s="283"/>
      <c r="C59" s="283"/>
      <c r="D59" s="284"/>
      <c r="E59" s="285"/>
      <c r="F59" s="155" t="str">
        <f t="shared" si="0"/>
        <v/>
      </c>
      <c r="G59" s="177" t="str">
        <f>IF($D59="","",VLOOKUP($V59,SAW_Req!$A$2:$J$7,5))</f>
        <v/>
      </c>
      <c r="H59" s="155"/>
      <c r="I59" s="155"/>
      <c r="J59" s="156"/>
      <c r="K59" s="155"/>
      <c r="L59" s="155"/>
      <c r="M59" s="156"/>
      <c r="N59" s="157" t="str">
        <f t="shared" si="2"/>
        <v/>
      </c>
      <c r="O59" s="158" t="str">
        <f>IF(OR($D59="",GlobalParameters!$C$12=""),"",$R59)</f>
        <v/>
      </c>
      <c r="P59" s="159"/>
      <c r="Q59" s="283"/>
      <c r="R59" s="160" t="str">
        <f>IF(OR($D59="",$S59="",GlobalParameters!$C$12=""),"",IF($V59&lt;200,MIN(VLOOKUP($V59,SAW_Req!$A$2:$J$7,10),$S$13),""))</f>
        <v/>
      </c>
      <c r="S59" s="283"/>
      <c r="T59" s="283"/>
      <c r="U59" s="159"/>
      <c r="V59" s="134" t="e">
        <f>100+VLOOKUP($D59,SAW_Req!$O$2:$P$3,2)+VLOOKUP(GlobalParameters!$C$12,SAW_Req!$Q$2:$R$4,2)</f>
        <v>#N/A</v>
      </c>
    </row>
    <row r="60" spans="1:22" x14ac:dyDescent="0.25">
      <c r="A60" s="133"/>
      <c r="B60" s="283"/>
      <c r="C60" s="283"/>
      <c r="D60" s="284"/>
      <c r="E60" s="285"/>
      <c r="F60" s="155" t="str">
        <f t="shared" si="0"/>
        <v/>
      </c>
      <c r="G60" s="177" t="str">
        <f>IF($D60="","",VLOOKUP($V60,SAW_Req!$A$2:$J$7,5))</f>
        <v/>
      </c>
      <c r="H60" s="155"/>
      <c r="I60" s="155"/>
      <c r="J60" s="156"/>
      <c r="K60" s="155"/>
      <c r="L60" s="155"/>
      <c r="M60" s="156"/>
      <c r="N60" s="157" t="str">
        <f t="shared" si="2"/>
        <v/>
      </c>
      <c r="O60" s="158" t="str">
        <f>IF(OR($D60="",GlobalParameters!$C$12=""),"",$R60)</f>
        <v/>
      </c>
      <c r="P60" s="159"/>
      <c r="Q60" s="283"/>
      <c r="R60" s="160" t="str">
        <f>IF(OR($D60="",$S60="",GlobalParameters!$C$12=""),"",IF($V60&lt;200,MIN(VLOOKUP($V60,SAW_Req!$A$2:$J$7,10),$S$13),""))</f>
        <v/>
      </c>
      <c r="S60" s="283"/>
      <c r="T60" s="283"/>
      <c r="U60" s="159"/>
      <c r="V60" s="134" t="e">
        <f>100+VLOOKUP($D60,SAW_Req!$O$2:$P$3,2)+VLOOKUP(GlobalParameters!$C$12,SAW_Req!$Q$2:$R$4,2)</f>
        <v>#N/A</v>
      </c>
    </row>
    <row r="61" spans="1:22" x14ac:dyDescent="0.25">
      <c r="A61" s="133"/>
      <c r="B61" s="283"/>
      <c r="C61" s="283"/>
      <c r="D61" s="284"/>
      <c r="E61" s="285"/>
      <c r="F61" s="155" t="str">
        <f t="shared" si="0"/>
        <v/>
      </c>
      <c r="G61" s="177" t="str">
        <f>IF($D61="","",VLOOKUP($V61,SAW_Req!$A$2:$J$7,5))</f>
        <v/>
      </c>
      <c r="H61" s="155"/>
      <c r="I61" s="155"/>
      <c r="J61" s="156"/>
      <c r="K61" s="155"/>
      <c r="L61" s="155"/>
      <c r="M61" s="156"/>
      <c r="N61" s="157" t="str">
        <f t="shared" si="2"/>
        <v/>
      </c>
      <c r="O61" s="158" t="str">
        <f>IF(OR($D61="",GlobalParameters!$C$12=""),"",$R61)</f>
        <v/>
      </c>
      <c r="P61" s="159"/>
      <c r="Q61" s="283"/>
      <c r="R61" s="160" t="str">
        <f>IF(OR($D61="",$S61="",GlobalParameters!$C$12=""),"",IF($V61&lt;200,MIN(VLOOKUP($V61,SAW_Req!$A$2:$J$7,10),$S$13),""))</f>
        <v/>
      </c>
      <c r="S61" s="283"/>
      <c r="T61" s="283"/>
      <c r="U61" s="159"/>
      <c r="V61" s="134" t="e">
        <f>100+VLOOKUP($D61,SAW_Req!$O$2:$P$3,2)+VLOOKUP(GlobalParameters!$C$12,SAW_Req!$Q$2:$R$4,2)</f>
        <v>#N/A</v>
      </c>
    </row>
    <row r="62" spans="1:22" x14ac:dyDescent="0.25">
      <c r="A62" s="133"/>
      <c r="B62" s="283"/>
      <c r="C62" s="283"/>
      <c r="D62" s="284"/>
      <c r="E62" s="285"/>
      <c r="F62" s="155" t="str">
        <f t="shared" si="0"/>
        <v/>
      </c>
      <c r="G62" s="177" t="str">
        <f>IF($D62="","",VLOOKUP($V62,SAW_Req!$A$2:$J$7,5))</f>
        <v/>
      </c>
      <c r="H62" s="155"/>
      <c r="I62" s="155"/>
      <c r="J62" s="156"/>
      <c r="K62" s="155"/>
      <c r="L62" s="155"/>
      <c r="M62" s="156"/>
      <c r="N62" s="157" t="str">
        <f t="shared" si="2"/>
        <v/>
      </c>
      <c r="O62" s="158" t="str">
        <f>IF(OR($D62="",GlobalParameters!$C$12=""),"",$R62)</f>
        <v/>
      </c>
      <c r="P62" s="159"/>
      <c r="Q62" s="283"/>
      <c r="R62" s="160" t="str">
        <f>IF(OR($D62="",$S62="",GlobalParameters!$C$12=""),"",IF($V62&lt;200,MIN(VLOOKUP($V62,SAW_Req!$A$2:$J$7,10),$S$13),""))</f>
        <v/>
      </c>
      <c r="S62" s="283"/>
      <c r="T62" s="283"/>
      <c r="U62" s="159"/>
      <c r="V62" s="134" t="e">
        <f>100+VLOOKUP($D62,SAW_Req!$O$2:$P$3,2)+VLOOKUP(GlobalParameters!$C$12,SAW_Req!$Q$2:$R$4,2)</f>
        <v>#N/A</v>
      </c>
    </row>
    <row r="63" spans="1:22" x14ac:dyDescent="0.25">
      <c r="A63" s="133"/>
      <c r="B63" s="283"/>
      <c r="C63" s="283"/>
      <c r="D63" s="284"/>
      <c r="E63" s="285"/>
      <c r="F63" s="155" t="str">
        <f t="shared" si="0"/>
        <v/>
      </c>
      <c r="G63" s="177" t="str">
        <f>IF($D63="","",VLOOKUP($V63,SAW_Req!$A$2:$J$7,5))</f>
        <v/>
      </c>
      <c r="H63" s="155"/>
      <c r="I63" s="155"/>
      <c r="J63" s="156"/>
      <c r="K63" s="155"/>
      <c r="L63" s="155"/>
      <c r="M63" s="156"/>
      <c r="N63" s="157" t="str">
        <f t="shared" si="2"/>
        <v/>
      </c>
      <c r="O63" s="158" t="str">
        <f>IF(OR($D63="",GlobalParameters!$C$12=""),"",$R63)</f>
        <v/>
      </c>
      <c r="P63" s="159"/>
      <c r="Q63" s="283"/>
      <c r="R63" s="160" t="str">
        <f>IF(OR($D63="",$S63="",GlobalParameters!$C$12=""),"",IF($V63&lt;200,MIN(VLOOKUP($V63,SAW_Req!$A$2:$J$7,10),$S$13),""))</f>
        <v/>
      </c>
      <c r="S63" s="283"/>
      <c r="T63" s="283"/>
      <c r="U63" s="159"/>
      <c r="V63" s="134" t="e">
        <f>100+VLOOKUP($D63,SAW_Req!$O$2:$P$3,2)+VLOOKUP(GlobalParameters!$C$12,SAW_Req!$Q$2:$R$4,2)</f>
        <v>#N/A</v>
      </c>
    </row>
    <row r="64" spans="1:22" x14ac:dyDescent="0.25">
      <c r="A64" s="133"/>
      <c r="B64" s="283"/>
      <c r="C64" s="283"/>
      <c r="D64" s="284"/>
      <c r="E64" s="285"/>
      <c r="F64" s="155" t="str">
        <f t="shared" si="0"/>
        <v/>
      </c>
      <c r="G64" s="177" t="str">
        <f>IF($D64="","",VLOOKUP($V64,SAW_Req!$A$2:$J$7,5))</f>
        <v/>
      </c>
      <c r="H64" s="155"/>
      <c r="I64" s="155"/>
      <c r="J64" s="156"/>
      <c r="K64" s="155"/>
      <c r="L64" s="155"/>
      <c r="M64" s="156"/>
      <c r="N64" s="157" t="str">
        <f t="shared" si="2"/>
        <v/>
      </c>
      <c r="O64" s="158" t="str">
        <f>IF(OR($D64="",GlobalParameters!$C$12=""),"",$R64)</f>
        <v/>
      </c>
      <c r="P64" s="159"/>
      <c r="Q64" s="283"/>
      <c r="R64" s="160" t="str">
        <f>IF(OR($D64="",$S64="",GlobalParameters!$C$12=""),"",IF($V64&lt;200,MIN(VLOOKUP($V64,SAW_Req!$A$2:$J$7,10),$S$13),""))</f>
        <v/>
      </c>
      <c r="S64" s="283"/>
      <c r="T64" s="283"/>
      <c r="U64" s="159"/>
      <c r="V64" s="134" t="e">
        <f>100+VLOOKUP($D64,SAW_Req!$O$2:$P$3,2)+VLOOKUP(GlobalParameters!$C$12,SAW_Req!$Q$2:$R$4,2)</f>
        <v>#N/A</v>
      </c>
    </row>
    <row r="65" spans="1:22" x14ac:dyDescent="0.25">
      <c r="A65" s="133"/>
      <c r="B65" s="283"/>
      <c r="C65" s="283"/>
      <c r="D65" s="284"/>
      <c r="E65" s="285"/>
      <c r="F65" s="155" t="str">
        <f t="shared" si="0"/>
        <v/>
      </c>
      <c r="G65" s="177" t="str">
        <f>IF($D65="","",VLOOKUP($V65,SAW_Req!$A$2:$J$7,5))</f>
        <v/>
      </c>
      <c r="H65" s="155"/>
      <c r="I65" s="155"/>
      <c r="J65" s="156"/>
      <c r="K65" s="155"/>
      <c r="L65" s="155"/>
      <c r="M65" s="156"/>
      <c r="N65" s="157" t="str">
        <f t="shared" si="2"/>
        <v/>
      </c>
      <c r="O65" s="158" t="str">
        <f>IF(OR($D65="",GlobalParameters!$C$12=""),"",$R65)</f>
        <v/>
      </c>
      <c r="P65" s="159"/>
      <c r="Q65" s="283"/>
      <c r="R65" s="160" t="str">
        <f>IF(OR($D65="",$S65="",GlobalParameters!$C$12=""),"",IF($V65&lt;200,MIN(VLOOKUP($V65,SAW_Req!$A$2:$J$7,10),$S$13),""))</f>
        <v/>
      </c>
      <c r="S65" s="283"/>
      <c r="T65" s="283"/>
      <c r="U65" s="159"/>
      <c r="V65" s="134" t="e">
        <f>100+VLOOKUP($D65,SAW_Req!$O$2:$P$3,2)+VLOOKUP(GlobalParameters!$C$12,SAW_Req!$Q$2:$R$4,2)</f>
        <v>#N/A</v>
      </c>
    </row>
    <row r="66" spans="1:22" x14ac:dyDescent="0.25">
      <c r="A66" s="133"/>
      <c r="B66" s="283"/>
      <c r="C66" s="283"/>
      <c r="D66" s="284"/>
      <c r="E66" s="285"/>
      <c r="F66" s="155" t="str">
        <f t="shared" si="0"/>
        <v/>
      </c>
      <c r="G66" s="177" t="str">
        <f>IF($D66="","",VLOOKUP($V66,SAW_Req!$A$2:$J$7,5))</f>
        <v/>
      </c>
      <c r="H66" s="155"/>
      <c r="I66" s="155"/>
      <c r="J66" s="156"/>
      <c r="K66" s="155"/>
      <c r="L66" s="155"/>
      <c r="M66" s="156"/>
      <c r="N66" s="157" t="str">
        <f t="shared" si="2"/>
        <v/>
      </c>
      <c r="O66" s="158" t="str">
        <f>IF(OR($D66="",GlobalParameters!$C$12=""),"",$R66)</f>
        <v/>
      </c>
      <c r="P66" s="159"/>
      <c r="Q66" s="283"/>
      <c r="R66" s="160" t="str">
        <f>IF(OR($D66="",$S66="",GlobalParameters!$C$12=""),"",IF($V66&lt;200,MIN(VLOOKUP($V66,SAW_Req!$A$2:$J$7,10),$S$13),""))</f>
        <v/>
      </c>
      <c r="S66" s="283"/>
      <c r="T66" s="283"/>
      <c r="U66" s="159"/>
      <c r="V66" s="134" t="e">
        <f>100+VLOOKUP($D66,SAW_Req!$O$2:$P$3,2)+VLOOKUP(GlobalParameters!$C$12,SAW_Req!$Q$2:$R$4,2)</f>
        <v>#N/A</v>
      </c>
    </row>
    <row r="67" spans="1:22" x14ac:dyDescent="0.25">
      <c r="A67" s="133"/>
      <c r="B67" s="283"/>
      <c r="C67" s="283"/>
      <c r="D67" s="284"/>
      <c r="E67" s="285"/>
      <c r="F67" s="155" t="str">
        <f t="shared" si="0"/>
        <v/>
      </c>
      <c r="G67" s="177" t="str">
        <f>IF($D67="","",VLOOKUP($V67,SAW_Req!$A$2:$J$7,5))</f>
        <v/>
      </c>
      <c r="H67" s="155"/>
      <c r="I67" s="155"/>
      <c r="J67" s="156"/>
      <c r="K67" s="155"/>
      <c r="L67" s="155"/>
      <c r="M67" s="156"/>
      <c r="N67" s="157" t="str">
        <f t="shared" si="2"/>
        <v/>
      </c>
      <c r="O67" s="158" t="str">
        <f>IF(OR($D67="",GlobalParameters!$C$12=""),"",$R67)</f>
        <v/>
      </c>
      <c r="P67" s="159"/>
      <c r="Q67" s="283"/>
      <c r="R67" s="160" t="str">
        <f>IF(OR($D67="",$S67="",GlobalParameters!$C$12=""),"",IF($V67&lt;200,MIN(VLOOKUP($V67,SAW_Req!$A$2:$J$7,10),$S$13),""))</f>
        <v/>
      </c>
      <c r="S67" s="283"/>
      <c r="T67" s="283"/>
      <c r="U67" s="159"/>
      <c r="V67" s="134" t="e">
        <f>100+VLOOKUP($D67,SAW_Req!$O$2:$P$3,2)+VLOOKUP(GlobalParameters!$C$12,SAW_Req!$Q$2:$R$4,2)</f>
        <v>#N/A</v>
      </c>
    </row>
    <row r="68" spans="1:22" x14ac:dyDescent="0.25">
      <c r="A68" s="133"/>
      <c r="B68" s="283"/>
      <c r="C68" s="283"/>
      <c r="D68" s="284"/>
      <c r="E68" s="285"/>
      <c r="F68" s="155" t="str">
        <f t="shared" si="0"/>
        <v/>
      </c>
      <c r="G68" s="177" t="str">
        <f>IF($D68="","",VLOOKUP($V68,SAW_Req!$A$2:$J$7,5))</f>
        <v/>
      </c>
      <c r="H68" s="155"/>
      <c r="I68" s="155"/>
      <c r="J68" s="156"/>
      <c r="K68" s="155"/>
      <c r="L68" s="155"/>
      <c r="M68" s="156"/>
      <c r="N68" s="157" t="str">
        <f t="shared" si="2"/>
        <v/>
      </c>
      <c r="O68" s="158" t="str">
        <f>IF(OR($D68="",GlobalParameters!$C$12=""),"",$R68)</f>
        <v/>
      </c>
      <c r="P68" s="159"/>
      <c r="Q68" s="283"/>
      <c r="R68" s="160" t="str">
        <f>IF(OR($D68="",$S68="",GlobalParameters!$C$12=""),"",IF($V68&lt;200,MIN(VLOOKUP($V68,SAW_Req!$A$2:$J$7,10),$S$13),""))</f>
        <v/>
      </c>
      <c r="S68" s="283"/>
      <c r="T68" s="283"/>
      <c r="U68" s="159"/>
      <c r="V68" s="134" t="e">
        <f>100+VLOOKUP($D68,SAW_Req!$O$2:$P$3,2)+VLOOKUP(GlobalParameters!$C$12,SAW_Req!$Q$2:$R$4,2)</f>
        <v>#N/A</v>
      </c>
    </row>
    <row r="69" spans="1:22" x14ac:dyDescent="0.25">
      <c r="A69" s="133"/>
      <c r="B69" s="283"/>
      <c r="C69" s="283"/>
      <c r="D69" s="284"/>
      <c r="E69" s="285"/>
      <c r="F69" s="155" t="str">
        <f t="shared" si="0"/>
        <v/>
      </c>
      <c r="G69" s="177" t="str">
        <f>IF($D69="","",VLOOKUP($V69,SAW_Req!$A$2:$J$7,5))</f>
        <v/>
      </c>
      <c r="H69" s="155"/>
      <c r="I69" s="155"/>
      <c r="J69" s="156"/>
      <c r="K69" s="155"/>
      <c r="L69" s="155"/>
      <c r="M69" s="156"/>
      <c r="N69" s="157" t="str">
        <f t="shared" si="2"/>
        <v/>
      </c>
      <c r="O69" s="158" t="str">
        <f>IF(OR($D69="",GlobalParameters!$C$12=""),"",$R69)</f>
        <v/>
      </c>
      <c r="P69" s="159"/>
      <c r="Q69" s="283"/>
      <c r="R69" s="160" t="str">
        <f>IF(OR($D69="",$S69="",GlobalParameters!$C$12=""),"",IF($V69&lt;200,MIN(VLOOKUP($V69,SAW_Req!$A$2:$J$7,10),$S$13),""))</f>
        <v/>
      </c>
      <c r="S69" s="283"/>
      <c r="T69" s="283"/>
      <c r="U69" s="159"/>
      <c r="V69" s="134" t="e">
        <f>100+VLOOKUP($D69,SAW_Req!$O$2:$P$3,2)+VLOOKUP(GlobalParameters!$C$12,SAW_Req!$Q$2:$R$4,2)</f>
        <v>#N/A</v>
      </c>
    </row>
    <row r="70" spans="1:22" x14ac:dyDescent="0.25">
      <c r="A70" s="133"/>
      <c r="B70" s="283"/>
      <c r="C70" s="283"/>
      <c r="D70" s="284"/>
      <c r="E70" s="285"/>
      <c r="F70" s="155" t="str">
        <f t="shared" si="0"/>
        <v/>
      </c>
      <c r="G70" s="177" t="str">
        <f>IF($D70="","",VLOOKUP($V70,SAW_Req!$A$2:$J$7,5))</f>
        <v/>
      </c>
      <c r="H70" s="155"/>
      <c r="I70" s="155"/>
      <c r="J70" s="156"/>
      <c r="K70" s="155"/>
      <c r="L70" s="155"/>
      <c r="M70" s="156"/>
      <c r="N70" s="157" t="str">
        <f t="shared" si="2"/>
        <v/>
      </c>
      <c r="O70" s="158" t="str">
        <f>IF(OR($D70="",GlobalParameters!$C$12=""),"",$R70)</f>
        <v/>
      </c>
      <c r="P70" s="159"/>
      <c r="Q70" s="283"/>
      <c r="R70" s="160" t="str">
        <f>IF(OR($D70="",$S70="",GlobalParameters!$C$12=""),"",IF($V70&lt;200,MIN(VLOOKUP($V70,SAW_Req!$A$2:$J$7,10),$S$13),""))</f>
        <v/>
      </c>
      <c r="S70" s="283"/>
      <c r="T70" s="283"/>
      <c r="U70" s="159"/>
      <c r="V70" s="134" t="e">
        <f>100+VLOOKUP($D70,SAW_Req!$O$2:$P$3,2)+VLOOKUP(GlobalParameters!$C$12,SAW_Req!$Q$2:$R$4,2)</f>
        <v>#N/A</v>
      </c>
    </row>
    <row r="71" spans="1:22" x14ac:dyDescent="0.25">
      <c r="A71" s="133"/>
      <c r="B71" s="283"/>
      <c r="C71" s="283"/>
      <c r="D71" s="284"/>
      <c r="E71" s="285"/>
      <c r="F71" s="155" t="str">
        <f t="shared" si="0"/>
        <v/>
      </c>
      <c r="G71" s="177" t="str">
        <f>IF($D71="","",VLOOKUP($V71,SAW_Req!$A$2:$J$7,5))</f>
        <v/>
      </c>
      <c r="H71" s="155"/>
      <c r="I71" s="155"/>
      <c r="J71" s="156"/>
      <c r="K71" s="155"/>
      <c r="L71" s="155"/>
      <c r="M71" s="156"/>
      <c r="N71" s="157" t="str">
        <f t="shared" si="2"/>
        <v/>
      </c>
      <c r="O71" s="158" t="str">
        <f>IF(OR($D71="",GlobalParameters!$C$12=""),"",$R71)</f>
        <v/>
      </c>
      <c r="P71" s="159"/>
      <c r="Q71" s="283"/>
      <c r="R71" s="160" t="str">
        <f>IF(OR($D71="",$S71="",GlobalParameters!$C$12=""),"",IF($V71&lt;200,MIN(VLOOKUP($V71,SAW_Req!$A$2:$J$7,10),$S$13),""))</f>
        <v/>
      </c>
      <c r="S71" s="283"/>
      <c r="T71" s="283"/>
      <c r="U71" s="159"/>
      <c r="V71" s="134" t="e">
        <f>100+VLOOKUP($D71,SAW_Req!$O$2:$P$3,2)+VLOOKUP(GlobalParameters!$C$12,SAW_Req!$Q$2:$R$4,2)</f>
        <v>#N/A</v>
      </c>
    </row>
    <row r="72" spans="1:22" x14ac:dyDescent="0.25">
      <c r="A72" s="133"/>
      <c r="B72" s="283"/>
      <c r="C72" s="283"/>
      <c r="D72" s="284"/>
      <c r="E72" s="285"/>
      <c r="F72" s="155" t="str">
        <f t="shared" si="0"/>
        <v/>
      </c>
      <c r="G72" s="177" t="str">
        <f>IF($D72="","",VLOOKUP($V72,SAW_Req!$A$2:$J$7,5))</f>
        <v/>
      </c>
      <c r="H72" s="155"/>
      <c r="I72" s="155"/>
      <c r="J72" s="156"/>
      <c r="K72" s="155"/>
      <c r="L72" s="155"/>
      <c r="M72" s="156"/>
      <c r="N72" s="157" t="str">
        <f t="shared" si="2"/>
        <v/>
      </c>
      <c r="O72" s="158" t="str">
        <f>IF(OR($D72="",GlobalParameters!$C$12=""),"",$R72)</f>
        <v/>
      </c>
      <c r="P72" s="159"/>
      <c r="Q72" s="283"/>
      <c r="R72" s="160" t="str">
        <f>IF(OR($D72="",$S72="",GlobalParameters!$C$12=""),"",IF($V72&lt;200,MIN(VLOOKUP($V72,SAW_Req!$A$2:$J$7,10),$S$13),""))</f>
        <v/>
      </c>
      <c r="S72" s="283"/>
      <c r="T72" s="283"/>
      <c r="U72" s="159"/>
      <c r="V72" s="134" t="e">
        <f>100+VLOOKUP($D72,SAW_Req!$O$2:$P$3,2)+VLOOKUP(GlobalParameters!$C$12,SAW_Req!$Q$2:$R$4,2)</f>
        <v>#N/A</v>
      </c>
    </row>
    <row r="73" spans="1:22" x14ac:dyDescent="0.25">
      <c r="A73" s="133"/>
      <c r="B73" s="283"/>
      <c r="C73" s="283"/>
      <c r="D73" s="284"/>
      <c r="E73" s="285"/>
      <c r="F73" s="155" t="str">
        <f t="shared" si="0"/>
        <v/>
      </c>
      <c r="G73" s="177" t="str">
        <f>IF($D73="","",VLOOKUP($V73,SAW_Req!$A$2:$J$7,5))</f>
        <v/>
      </c>
      <c r="H73" s="155"/>
      <c r="I73" s="155"/>
      <c r="J73" s="156"/>
      <c r="K73" s="155"/>
      <c r="L73" s="155"/>
      <c r="M73" s="156"/>
      <c r="N73" s="157" t="str">
        <f t="shared" si="2"/>
        <v/>
      </c>
      <c r="O73" s="158" t="str">
        <f>IF(OR($D73="",GlobalParameters!$C$12=""),"",$R73)</f>
        <v/>
      </c>
      <c r="P73" s="159"/>
      <c r="Q73" s="283"/>
      <c r="R73" s="160" t="str">
        <f>IF(OR($D73="",$S73="",GlobalParameters!$C$12=""),"",IF($V73&lt;200,MIN(VLOOKUP($V73,SAW_Req!$A$2:$J$7,10),$S$13),""))</f>
        <v/>
      </c>
      <c r="S73" s="283"/>
      <c r="T73" s="283"/>
      <c r="U73" s="159"/>
      <c r="V73" s="134" t="e">
        <f>100+VLOOKUP($D73,SAW_Req!$O$2:$P$3,2)+VLOOKUP(GlobalParameters!$C$12,SAW_Req!$Q$2:$R$4,2)</f>
        <v>#N/A</v>
      </c>
    </row>
    <row r="74" spans="1:22" x14ac:dyDescent="0.25">
      <c r="A74" s="133"/>
      <c r="B74" s="283"/>
      <c r="C74" s="283"/>
      <c r="D74" s="284"/>
      <c r="E74" s="285"/>
      <c r="F74" s="155" t="str">
        <f t="shared" si="0"/>
        <v/>
      </c>
      <c r="G74" s="177" t="str">
        <f>IF($D74="","",VLOOKUP($V74,SAW_Req!$A$2:$J$7,5))</f>
        <v/>
      </c>
      <c r="H74" s="155"/>
      <c r="I74" s="155"/>
      <c r="J74" s="156"/>
      <c r="K74" s="155"/>
      <c r="L74" s="155"/>
      <c r="M74" s="156"/>
      <c r="N74" s="157" t="str">
        <f t="shared" si="2"/>
        <v/>
      </c>
      <c r="O74" s="158" t="str">
        <f>IF(OR($D74="",GlobalParameters!$C$12=""),"",$R74)</f>
        <v/>
      </c>
      <c r="P74" s="159"/>
      <c r="Q74" s="283"/>
      <c r="R74" s="160" t="str">
        <f>IF(OR($D74="",$S74="",GlobalParameters!$C$12=""),"",IF($V74&lt;200,MIN(VLOOKUP($V74,SAW_Req!$A$2:$J$7,10),$S$13),""))</f>
        <v/>
      </c>
      <c r="S74" s="283"/>
      <c r="T74" s="283"/>
      <c r="U74" s="159"/>
      <c r="V74" s="134" t="e">
        <f>100+VLOOKUP($D74,SAW_Req!$O$2:$P$3,2)+VLOOKUP(GlobalParameters!$C$12,SAW_Req!$Q$2:$R$4,2)</f>
        <v>#N/A</v>
      </c>
    </row>
    <row r="75" spans="1:22" x14ac:dyDescent="0.25">
      <c r="A75" s="133"/>
      <c r="B75" s="283"/>
      <c r="C75" s="283"/>
      <c r="D75" s="284"/>
      <c r="E75" s="285"/>
      <c r="F75" s="155" t="str">
        <f t="shared" si="0"/>
        <v/>
      </c>
      <c r="G75" s="177" t="str">
        <f>IF($D75="","",VLOOKUP($V75,SAW_Req!$A$2:$J$7,5))</f>
        <v/>
      </c>
      <c r="H75" s="155"/>
      <c r="I75" s="155"/>
      <c r="J75" s="156"/>
      <c r="K75" s="155"/>
      <c r="L75" s="155"/>
      <c r="M75" s="156"/>
      <c r="N75" s="157" t="str">
        <f t="shared" si="2"/>
        <v/>
      </c>
      <c r="O75" s="158" t="str">
        <f>IF(OR($D75="",GlobalParameters!$C$12=""),"",$R75)</f>
        <v/>
      </c>
      <c r="P75" s="159"/>
      <c r="Q75" s="283"/>
      <c r="R75" s="160" t="str">
        <f>IF(OR($D75="",$S75="",GlobalParameters!$C$12=""),"",IF($V75&lt;200,MIN(VLOOKUP($V75,SAW_Req!$A$2:$J$7,10),$S$13),""))</f>
        <v/>
      </c>
      <c r="S75" s="283"/>
      <c r="T75" s="283"/>
      <c r="U75" s="159"/>
      <c r="V75" s="134" t="e">
        <f>100+VLOOKUP($D75,SAW_Req!$O$2:$P$3,2)+VLOOKUP(GlobalParameters!$C$12,SAW_Req!$Q$2:$R$4,2)</f>
        <v>#N/A</v>
      </c>
    </row>
    <row r="76" spans="1:22" x14ac:dyDescent="0.25">
      <c r="A76" s="133"/>
      <c r="B76" s="283"/>
      <c r="C76" s="283"/>
      <c r="D76" s="284"/>
      <c r="E76" s="285"/>
      <c r="F76" s="155" t="str">
        <f t="shared" si="0"/>
        <v/>
      </c>
      <c r="G76" s="177" t="str">
        <f>IF($D76="","",VLOOKUP($V76,SAW_Req!$A$2:$J$7,5))</f>
        <v/>
      </c>
      <c r="H76" s="155"/>
      <c r="I76" s="155"/>
      <c r="J76" s="156"/>
      <c r="K76" s="155"/>
      <c r="L76" s="155"/>
      <c r="M76" s="156"/>
      <c r="N76" s="157" t="str">
        <f t="shared" si="2"/>
        <v/>
      </c>
      <c r="O76" s="158" t="str">
        <f>IF(OR($D76="",GlobalParameters!$C$12=""),"",$R76)</f>
        <v/>
      </c>
      <c r="P76" s="159"/>
      <c r="Q76" s="283"/>
      <c r="R76" s="160" t="str">
        <f>IF(OR($D76="",$S76="",GlobalParameters!$C$12=""),"",IF($V76&lt;200,MIN(VLOOKUP($V76,SAW_Req!$A$2:$J$7,10),$S$13),""))</f>
        <v/>
      </c>
      <c r="S76" s="283"/>
      <c r="T76" s="283"/>
      <c r="U76" s="159"/>
      <c r="V76" s="134" t="e">
        <f>100+VLOOKUP($D76,SAW_Req!$O$2:$P$3,2)+VLOOKUP(GlobalParameters!$C$12,SAW_Req!$Q$2:$R$4,2)</f>
        <v>#N/A</v>
      </c>
    </row>
    <row r="77" spans="1:22" x14ac:dyDescent="0.25">
      <c r="A77" s="133"/>
      <c r="B77" s="283"/>
      <c r="C77" s="283"/>
      <c r="D77" s="284"/>
      <c r="E77" s="285"/>
      <c r="F77" s="155" t="str">
        <f t="shared" ref="F77:F140" si="3">IF(OR($D77="",$Q77="",$G77=""),"",IF($V77&lt;200,$Q77-$G77,""))</f>
        <v/>
      </c>
      <c r="G77" s="177" t="str">
        <f>IF($D77="","",VLOOKUP($V77,SAW_Req!$A$2:$J$7,5))</f>
        <v/>
      </c>
      <c r="H77" s="155"/>
      <c r="I77" s="155"/>
      <c r="J77" s="156"/>
      <c r="K77" s="155"/>
      <c r="L77" s="155"/>
      <c r="M77" s="156"/>
      <c r="N77" s="157" t="str">
        <f t="shared" si="2"/>
        <v/>
      </c>
      <c r="O77" s="158" t="str">
        <f>IF(OR($D77="",GlobalParameters!$C$12=""),"",$R77)</f>
        <v/>
      </c>
      <c r="P77" s="159"/>
      <c r="Q77" s="283"/>
      <c r="R77" s="160" t="str">
        <f>IF(OR($D77="",$S77="",GlobalParameters!$C$12=""),"",IF($V77&lt;200,MIN(VLOOKUP($V77,SAW_Req!$A$2:$J$7,10),$S$13),""))</f>
        <v/>
      </c>
      <c r="S77" s="283"/>
      <c r="T77" s="283"/>
      <c r="U77" s="159"/>
      <c r="V77" s="134" t="e">
        <f>100+VLOOKUP($D77,SAW_Req!$O$2:$P$3,2)+VLOOKUP(GlobalParameters!$C$12,SAW_Req!$Q$2:$R$4,2)</f>
        <v>#N/A</v>
      </c>
    </row>
    <row r="78" spans="1:22" x14ac:dyDescent="0.25">
      <c r="A78" s="133"/>
      <c r="B78" s="283"/>
      <c r="C78" s="283"/>
      <c r="D78" s="284"/>
      <c r="E78" s="285"/>
      <c r="F78" s="155" t="str">
        <f t="shared" si="3"/>
        <v/>
      </c>
      <c r="G78" s="177" t="str">
        <f>IF($D78="","",VLOOKUP($V78,SAW_Req!$A$2:$J$7,5))</f>
        <v/>
      </c>
      <c r="H78" s="155"/>
      <c r="I78" s="155"/>
      <c r="J78" s="156"/>
      <c r="K78" s="155"/>
      <c r="L78" s="155"/>
      <c r="M78" s="156"/>
      <c r="N78" s="157" t="str">
        <f t="shared" si="2"/>
        <v/>
      </c>
      <c r="O78" s="158" t="str">
        <f>IF(OR($D78="",GlobalParameters!$C$12=""),"",$R78)</f>
        <v/>
      </c>
      <c r="P78" s="159"/>
      <c r="Q78" s="283"/>
      <c r="R78" s="160" t="str">
        <f>IF(OR($D78="",$S78="",GlobalParameters!$C$12=""),"",IF($V78&lt;200,MIN(VLOOKUP($V78,SAW_Req!$A$2:$J$7,10),$S$13),""))</f>
        <v/>
      </c>
      <c r="S78" s="283"/>
      <c r="T78" s="283"/>
      <c r="U78" s="159"/>
      <c r="V78" s="134" t="e">
        <f>100+VLOOKUP($D78,SAW_Req!$O$2:$P$3,2)+VLOOKUP(GlobalParameters!$C$12,SAW_Req!$Q$2:$R$4,2)</f>
        <v>#N/A</v>
      </c>
    </row>
    <row r="79" spans="1:22" x14ac:dyDescent="0.25">
      <c r="A79" s="133"/>
      <c r="B79" s="283"/>
      <c r="C79" s="283"/>
      <c r="D79" s="284"/>
      <c r="E79" s="285"/>
      <c r="F79" s="155" t="str">
        <f t="shared" si="3"/>
        <v/>
      </c>
      <c r="G79" s="177" t="str">
        <f>IF($D79="","",VLOOKUP($V79,SAW_Req!$A$2:$J$7,5))</f>
        <v/>
      </c>
      <c r="H79" s="155"/>
      <c r="I79" s="155"/>
      <c r="J79" s="156"/>
      <c r="K79" s="155"/>
      <c r="L79" s="155"/>
      <c r="M79" s="156"/>
      <c r="N79" s="157" t="str">
        <f t="shared" si="2"/>
        <v/>
      </c>
      <c r="O79" s="158" t="str">
        <f>IF(OR($D79="",GlobalParameters!$C$12=""),"",$R79)</f>
        <v/>
      </c>
      <c r="P79" s="159"/>
      <c r="Q79" s="283"/>
      <c r="R79" s="160" t="str">
        <f>IF(OR($D79="",$S79="",GlobalParameters!$C$12=""),"",IF($V79&lt;200,MIN(VLOOKUP($V79,SAW_Req!$A$2:$J$7,10),$S$13),""))</f>
        <v/>
      </c>
      <c r="S79" s="283"/>
      <c r="T79" s="283"/>
      <c r="U79" s="159"/>
      <c r="V79" s="134" t="e">
        <f>100+VLOOKUP($D79,SAW_Req!$O$2:$P$3,2)+VLOOKUP(GlobalParameters!$C$12,SAW_Req!$Q$2:$R$4,2)</f>
        <v>#N/A</v>
      </c>
    </row>
    <row r="80" spans="1:22" x14ac:dyDescent="0.25">
      <c r="A80" s="133"/>
      <c r="B80" s="283"/>
      <c r="C80" s="283"/>
      <c r="D80" s="284"/>
      <c r="E80" s="285"/>
      <c r="F80" s="155" t="str">
        <f t="shared" si="3"/>
        <v/>
      </c>
      <c r="G80" s="177" t="str">
        <f>IF($D80="","",VLOOKUP($V80,SAW_Req!$A$2:$J$7,5))</f>
        <v/>
      </c>
      <c r="H80" s="155"/>
      <c r="I80" s="155"/>
      <c r="J80" s="156"/>
      <c r="K80" s="155"/>
      <c r="L80" s="155"/>
      <c r="M80" s="156"/>
      <c r="N80" s="157" t="str">
        <f t="shared" si="2"/>
        <v/>
      </c>
      <c r="O80" s="158" t="str">
        <f>IF(OR($D80="",GlobalParameters!$C$12=""),"",$R80)</f>
        <v/>
      </c>
      <c r="P80" s="159"/>
      <c r="Q80" s="283"/>
      <c r="R80" s="160" t="str">
        <f>IF(OR($D80="",$S80="",GlobalParameters!$C$12=""),"",IF($V80&lt;200,MIN(VLOOKUP($V80,SAW_Req!$A$2:$J$7,10),$S$13),""))</f>
        <v/>
      </c>
      <c r="S80" s="283"/>
      <c r="T80" s="283"/>
      <c r="U80" s="159"/>
      <c r="V80" s="134" t="e">
        <f>100+VLOOKUP($D80,SAW_Req!$O$2:$P$3,2)+VLOOKUP(GlobalParameters!$C$12,SAW_Req!$Q$2:$R$4,2)</f>
        <v>#N/A</v>
      </c>
    </row>
    <row r="81" spans="1:22" x14ac:dyDescent="0.25">
      <c r="A81" s="133"/>
      <c r="B81" s="283"/>
      <c r="C81" s="283"/>
      <c r="D81" s="284"/>
      <c r="E81" s="285"/>
      <c r="F81" s="155" t="str">
        <f t="shared" si="3"/>
        <v/>
      </c>
      <c r="G81" s="177" t="str">
        <f>IF($D81="","",VLOOKUP($V81,SAW_Req!$A$2:$J$7,5))</f>
        <v/>
      </c>
      <c r="H81" s="155"/>
      <c r="I81" s="155"/>
      <c r="J81" s="156"/>
      <c r="K81" s="155"/>
      <c r="L81" s="155"/>
      <c r="M81" s="156"/>
      <c r="N81" s="157" t="str">
        <f t="shared" si="2"/>
        <v/>
      </c>
      <c r="O81" s="158" t="str">
        <f>IF(OR($D81="",GlobalParameters!$C$12=""),"",$R81)</f>
        <v/>
      </c>
      <c r="P81" s="159"/>
      <c r="Q81" s="283"/>
      <c r="R81" s="160" t="str">
        <f>IF(OR($D81="",$S81="",GlobalParameters!$C$12=""),"",IF($V81&lt;200,MIN(VLOOKUP($V81,SAW_Req!$A$2:$J$7,10),$S$13),""))</f>
        <v/>
      </c>
      <c r="S81" s="283"/>
      <c r="T81" s="283"/>
      <c r="U81" s="159"/>
      <c r="V81" s="134" t="e">
        <f>100+VLOOKUP($D81,SAW_Req!$O$2:$P$3,2)+VLOOKUP(GlobalParameters!$C$12,SAW_Req!$Q$2:$R$4,2)</f>
        <v>#N/A</v>
      </c>
    </row>
    <row r="82" spans="1:22" x14ac:dyDescent="0.25">
      <c r="A82" s="133"/>
      <c r="B82" s="283"/>
      <c r="C82" s="283"/>
      <c r="D82" s="284"/>
      <c r="E82" s="285"/>
      <c r="F82" s="155" t="str">
        <f t="shared" si="3"/>
        <v/>
      </c>
      <c r="G82" s="177" t="str">
        <f>IF($D82="","",VLOOKUP($V82,SAW_Req!$A$2:$J$7,5))</f>
        <v/>
      </c>
      <c r="H82" s="155"/>
      <c r="I82" s="155"/>
      <c r="J82" s="156"/>
      <c r="K82" s="155"/>
      <c r="L82" s="155"/>
      <c r="M82" s="156"/>
      <c r="N82" s="157" t="str">
        <f t="shared" si="2"/>
        <v/>
      </c>
      <c r="O82" s="158" t="str">
        <f>IF(OR($D82="",GlobalParameters!$C$12=""),"",$R82)</f>
        <v/>
      </c>
      <c r="P82" s="159"/>
      <c r="Q82" s="283"/>
      <c r="R82" s="160" t="str">
        <f>IF(OR($D82="",$S82="",GlobalParameters!$C$12=""),"",IF($V82&lt;200,MIN(VLOOKUP($V82,SAW_Req!$A$2:$J$7,10),$S$13),""))</f>
        <v/>
      </c>
      <c r="S82" s="283"/>
      <c r="T82" s="283"/>
      <c r="U82" s="159"/>
      <c r="V82" s="134" t="e">
        <f>100+VLOOKUP($D82,SAW_Req!$O$2:$P$3,2)+VLOOKUP(GlobalParameters!$C$12,SAW_Req!$Q$2:$R$4,2)</f>
        <v>#N/A</v>
      </c>
    </row>
    <row r="83" spans="1:22" x14ac:dyDescent="0.25">
      <c r="A83" s="133"/>
      <c r="B83" s="283"/>
      <c r="C83" s="283"/>
      <c r="D83" s="284"/>
      <c r="E83" s="285"/>
      <c r="F83" s="155" t="str">
        <f t="shared" si="3"/>
        <v/>
      </c>
      <c r="G83" s="177" t="str">
        <f>IF($D83="","",VLOOKUP($V83,SAW_Req!$A$2:$J$7,5))</f>
        <v/>
      </c>
      <c r="H83" s="155"/>
      <c r="I83" s="155"/>
      <c r="J83" s="156"/>
      <c r="K83" s="155"/>
      <c r="L83" s="155"/>
      <c r="M83" s="156"/>
      <c r="N83" s="157" t="str">
        <f t="shared" si="2"/>
        <v/>
      </c>
      <c r="O83" s="158" t="str">
        <f>IF(OR($D83="",GlobalParameters!$C$12=""),"",$R83)</f>
        <v/>
      </c>
      <c r="P83" s="159"/>
      <c r="Q83" s="283"/>
      <c r="R83" s="160" t="str">
        <f>IF(OR($D83="",$S83="",GlobalParameters!$C$12=""),"",IF($V83&lt;200,MIN(VLOOKUP($V83,SAW_Req!$A$2:$J$7,10),$S$13),""))</f>
        <v/>
      </c>
      <c r="S83" s="283"/>
      <c r="T83" s="283"/>
      <c r="U83" s="159"/>
      <c r="V83" s="134" t="e">
        <f>100+VLOOKUP($D83,SAW_Req!$O$2:$P$3,2)+VLOOKUP(GlobalParameters!$C$12,SAW_Req!$Q$2:$R$4,2)</f>
        <v>#N/A</v>
      </c>
    </row>
    <row r="84" spans="1:22" x14ac:dyDescent="0.25">
      <c r="A84" s="133"/>
      <c r="B84" s="283"/>
      <c r="C84" s="283"/>
      <c r="D84" s="284"/>
      <c r="E84" s="285"/>
      <c r="F84" s="155" t="str">
        <f t="shared" si="3"/>
        <v/>
      </c>
      <c r="G84" s="177" t="str">
        <f>IF($D84="","",VLOOKUP($V84,SAW_Req!$A$2:$J$7,5))</f>
        <v/>
      </c>
      <c r="H84" s="155"/>
      <c r="I84" s="155"/>
      <c r="J84" s="156"/>
      <c r="K84" s="155"/>
      <c r="L84" s="155"/>
      <c r="M84" s="156"/>
      <c r="N84" s="157" t="str">
        <f t="shared" si="2"/>
        <v/>
      </c>
      <c r="O84" s="158" t="str">
        <f>IF(OR($D84="",GlobalParameters!$C$12=""),"",$R84)</f>
        <v/>
      </c>
      <c r="P84" s="159"/>
      <c r="Q84" s="283"/>
      <c r="R84" s="160" t="str">
        <f>IF(OR($D84="",$S84="",GlobalParameters!$C$12=""),"",IF($V84&lt;200,MIN(VLOOKUP($V84,SAW_Req!$A$2:$J$7,10),$S$13),""))</f>
        <v/>
      </c>
      <c r="S84" s="283"/>
      <c r="T84" s="283"/>
      <c r="U84" s="159"/>
      <c r="V84" s="134" t="e">
        <f>100+VLOOKUP($D84,SAW_Req!$O$2:$P$3,2)+VLOOKUP(GlobalParameters!$C$12,SAW_Req!$Q$2:$R$4,2)</f>
        <v>#N/A</v>
      </c>
    </row>
    <row r="85" spans="1:22" x14ac:dyDescent="0.25">
      <c r="A85" s="133"/>
      <c r="B85" s="283"/>
      <c r="C85" s="283"/>
      <c r="D85" s="284"/>
      <c r="E85" s="285"/>
      <c r="F85" s="155" t="str">
        <f t="shared" si="3"/>
        <v/>
      </c>
      <c r="G85" s="177" t="str">
        <f>IF($D85="","",VLOOKUP($V85,SAW_Req!$A$2:$J$7,5))</f>
        <v/>
      </c>
      <c r="H85" s="155"/>
      <c r="I85" s="155"/>
      <c r="J85" s="156"/>
      <c r="K85" s="155"/>
      <c r="L85" s="155"/>
      <c r="M85" s="156"/>
      <c r="N85" s="157" t="str">
        <f t="shared" si="2"/>
        <v/>
      </c>
      <c r="O85" s="158" t="str">
        <f>IF(OR($D85="",GlobalParameters!$C$12=""),"",$R85)</f>
        <v/>
      </c>
      <c r="P85" s="159"/>
      <c r="Q85" s="283"/>
      <c r="R85" s="160" t="str">
        <f>IF(OR($D85="",$S85="",GlobalParameters!$C$12=""),"",IF($V85&lt;200,MIN(VLOOKUP($V85,SAW_Req!$A$2:$J$7,10),$S$13),""))</f>
        <v/>
      </c>
      <c r="S85" s="283"/>
      <c r="T85" s="283"/>
      <c r="U85" s="159"/>
      <c r="V85" s="134" t="e">
        <f>100+VLOOKUP($D85,SAW_Req!$O$2:$P$3,2)+VLOOKUP(GlobalParameters!$C$12,SAW_Req!$Q$2:$R$4,2)</f>
        <v>#N/A</v>
      </c>
    </row>
    <row r="86" spans="1:22" x14ac:dyDescent="0.25">
      <c r="A86" s="133"/>
      <c r="B86" s="283"/>
      <c r="C86" s="283"/>
      <c r="D86" s="284"/>
      <c r="E86" s="285"/>
      <c r="F86" s="155" t="str">
        <f t="shared" si="3"/>
        <v/>
      </c>
      <c r="G86" s="177" t="str">
        <f>IF($D86="","",VLOOKUP($V86,SAW_Req!$A$2:$J$7,5))</f>
        <v/>
      </c>
      <c r="H86" s="155"/>
      <c r="I86" s="155"/>
      <c r="J86" s="156"/>
      <c r="K86" s="155"/>
      <c r="L86" s="155"/>
      <c r="M86" s="156"/>
      <c r="N86" s="157" t="str">
        <f t="shared" si="2"/>
        <v/>
      </c>
      <c r="O86" s="158" t="str">
        <f>IF(OR($D86="",GlobalParameters!$C$12=""),"",$R86)</f>
        <v/>
      </c>
      <c r="P86" s="159"/>
      <c r="Q86" s="283"/>
      <c r="R86" s="160" t="str">
        <f>IF(OR($D86="",$S86="",GlobalParameters!$C$12=""),"",IF($V86&lt;200,MIN(VLOOKUP($V86,SAW_Req!$A$2:$J$7,10),$S$13),""))</f>
        <v/>
      </c>
      <c r="S86" s="283"/>
      <c r="T86" s="283"/>
      <c r="U86" s="159"/>
      <c r="V86" s="134" t="e">
        <f>100+VLOOKUP($D86,SAW_Req!$O$2:$P$3,2)+VLOOKUP(GlobalParameters!$C$12,SAW_Req!$Q$2:$R$4,2)</f>
        <v>#N/A</v>
      </c>
    </row>
    <row r="87" spans="1:22" x14ac:dyDescent="0.25">
      <c r="A87" s="133"/>
      <c r="B87" s="283"/>
      <c r="C87" s="283"/>
      <c r="D87" s="284"/>
      <c r="E87" s="285"/>
      <c r="F87" s="155" t="str">
        <f t="shared" si="3"/>
        <v/>
      </c>
      <c r="G87" s="177" t="str">
        <f>IF($D87="","",VLOOKUP($V87,SAW_Req!$A$2:$J$7,5))</f>
        <v/>
      </c>
      <c r="H87" s="155"/>
      <c r="I87" s="155"/>
      <c r="J87" s="156"/>
      <c r="K87" s="155"/>
      <c r="L87" s="155"/>
      <c r="M87" s="156"/>
      <c r="N87" s="157" t="str">
        <f t="shared" si="2"/>
        <v/>
      </c>
      <c r="O87" s="158" t="str">
        <f>IF(OR($D87="",GlobalParameters!$C$12=""),"",$R87)</f>
        <v/>
      </c>
      <c r="P87" s="159"/>
      <c r="Q87" s="283"/>
      <c r="R87" s="160" t="str">
        <f>IF(OR($D87="",$S87="",GlobalParameters!$C$12=""),"",IF($V87&lt;200,MIN(VLOOKUP($V87,SAW_Req!$A$2:$J$7,10),$S$13),""))</f>
        <v/>
      </c>
      <c r="S87" s="283"/>
      <c r="T87" s="283"/>
      <c r="U87" s="159"/>
      <c r="V87" s="134" t="e">
        <f>100+VLOOKUP($D87,SAW_Req!$O$2:$P$3,2)+VLOOKUP(GlobalParameters!$C$12,SAW_Req!$Q$2:$R$4,2)</f>
        <v>#N/A</v>
      </c>
    </row>
    <row r="88" spans="1:22" x14ac:dyDescent="0.25">
      <c r="A88" s="133"/>
      <c r="B88" s="283"/>
      <c r="C88" s="283"/>
      <c r="D88" s="284"/>
      <c r="E88" s="285"/>
      <c r="F88" s="155" t="str">
        <f t="shared" si="3"/>
        <v/>
      </c>
      <c r="G88" s="177" t="str">
        <f>IF($D88="","",VLOOKUP($V88,SAW_Req!$A$2:$J$7,5))</f>
        <v/>
      </c>
      <c r="H88" s="155"/>
      <c r="I88" s="155"/>
      <c r="J88" s="156"/>
      <c r="K88" s="155"/>
      <c r="L88" s="155"/>
      <c r="M88" s="156"/>
      <c r="N88" s="157" t="str">
        <f t="shared" si="2"/>
        <v/>
      </c>
      <c r="O88" s="158" t="str">
        <f>IF(OR($D88="",GlobalParameters!$C$12=""),"",$R88)</f>
        <v/>
      </c>
      <c r="P88" s="159"/>
      <c r="Q88" s="283"/>
      <c r="R88" s="160" t="str">
        <f>IF(OR($D88="",$S88="",GlobalParameters!$C$12=""),"",IF($V88&lt;200,MIN(VLOOKUP($V88,SAW_Req!$A$2:$J$7,10),$S$13),""))</f>
        <v/>
      </c>
      <c r="S88" s="283"/>
      <c r="T88" s="283"/>
      <c r="U88" s="159"/>
      <c r="V88" s="134" t="e">
        <f>100+VLOOKUP($D88,SAW_Req!$O$2:$P$3,2)+VLOOKUP(GlobalParameters!$C$12,SAW_Req!$Q$2:$R$4,2)</f>
        <v>#N/A</v>
      </c>
    </row>
    <row r="89" spans="1:22" x14ac:dyDescent="0.25">
      <c r="A89" s="133"/>
      <c r="B89" s="283"/>
      <c r="C89" s="283"/>
      <c r="D89" s="284"/>
      <c r="E89" s="285"/>
      <c r="F89" s="155" t="str">
        <f t="shared" si="3"/>
        <v/>
      </c>
      <c r="G89" s="177" t="str">
        <f>IF($D89="","",VLOOKUP($V89,SAW_Req!$A$2:$J$7,5))</f>
        <v/>
      </c>
      <c r="H89" s="155"/>
      <c r="I89" s="155"/>
      <c r="J89" s="156"/>
      <c r="K89" s="155"/>
      <c r="L89" s="155"/>
      <c r="M89" s="156"/>
      <c r="N89" s="157" t="str">
        <f t="shared" si="2"/>
        <v/>
      </c>
      <c r="O89" s="158" t="str">
        <f>IF(OR($D89="",GlobalParameters!$C$12=""),"",$R89)</f>
        <v/>
      </c>
      <c r="P89" s="159"/>
      <c r="Q89" s="283"/>
      <c r="R89" s="160" t="str">
        <f>IF(OR($D89="",$S89="",GlobalParameters!$C$12=""),"",IF($V89&lt;200,MIN(VLOOKUP($V89,SAW_Req!$A$2:$J$7,10),$S$13),""))</f>
        <v/>
      </c>
      <c r="S89" s="283"/>
      <c r="T89" s="283"/>
      <c r="U89" s="159"/>
      <c r="V89" s="134" t="e">
        <f>100+VLOOKUP($D89,SAW_Req!$O$2:$P$3,2)+VLOOKUP(GlobalParameters!$C$12,SAW_Req!$Q$2:$R$4,2)</f>
        <v>#N/A</v>
      </c>
    </row>
    <row r="90" spans="1:22" x14ac:dyDescent="0.25">
      <c r="A90" s="133"/>
      <c r="B90" s="283"/>
      <c r="C90" s="283"/>
      <c r="D90" s="284"/>
      <c r="E90" s="285"/>
      <c r="F90" s="155" t="str">
        <f t="shared" si="3"/>
        <v/>
      </c>
      <c r="G90" s="177" t="str">
        <f>IF($D90="","",VLOOKUP($V90,SAW_Req!$A$2:$J$7,5))</f>
        <v/>
      </c>
      <c r="H90" s="155"/>
      <c r="I90" s="155"/>
      <c r="J90" s="156"/>
      <c r="K90" s="155"/>
      <c r="L90" s="155"/>
      <c r="M90" s="156"/>
      <c r="N90" s="157" t="str">
        <f t="shared" si="2"/>
        <v/>
      </c>
      <c r="O90" s="158" t="str">
        <f>IF(OR($D90="",GlobalParameters!$C$12=""),"",$R90)</f>
        <v/>
      </c>
      <c r="P90" s="159"/>
      <c r="Q90" s="283"/>
      <c r="R90" s="160" t="str">
        <f>IF(OR($D90="",$S90="",GlobalParameters!$C$12=""),"",IF($V90&lt;200,MIN(VLOOKUP($V90,SAW_Req!$A$2:$J$7,10),$S$13),""))</f>
        <v/>
      </c>
      <c r="S90" s="283"/>
      <c r="T90" s="283"/>
      <c r="U90" s="159"/>
      <c r="V90" s="134" t="e">
        <f>100+VLOOKUP($D90,SAW_Req!$O$2:$P$3,2)+VLOOKUP(GlobalParameters!$C$12,SAW_Req!$Q$2:$R$4,2)</f>
        <v>#N/A</v>
      </c>
    </row>
    <row r="91" spans="1:22" x14ac:dyDescent="0.25">
      <c r="A91" s="133"/>
      <c r="B91" s="283"/>
      <c r="C91" s="283"/>
      <c r="D91" s="284"/>
      <c r="E91" s="285"/>
      <c r="F91" s="155" t="str">
        <f t="shared" si="3"/>
        <v/>
      </c>
      <c r="G91" s="177" t="str">
        <f>IF($D91="","",VLOOKUP($V91,SAW_Req!$A$2:$J$7,5))</f>
        <v/>
      </c>
      <c r="H91" s="155"/>
      <c r="I91" s="155"/>
      <c r="J91" s="156"/>
      <c r="K91" s="155"/>
      <c r="L91" s="155"/>
      <c r="M91" s="156"/>
      <c r="N91" s="157" t="str">
        <f t="shared" si="2"/>
        <v/>
      </c>
      <c r="O91" s="158" t="str">
        <f>IF(OR($D91="",GlobalParameters!$C$12=""),"",$R91)</f>
        <v/>
      </c>
      <c r="P91" s="159"/>
      <c r="Q91" s="283"/>
      <c r="R91" s="160" t="str">
        <f>IF(OR($D91="",$S91="",GlobalParameters!$C$12=""),"",IF($V91&lt;200,MIN(VLOOKUP($V91,SAW_Req!$A$2:$J$7,10),$S$13),""))</f>
        <v/>
      </c>
      <c r="S91" s="283"/>
      <c r="T91" s="283"/>
      <c r="U91" s="159"/>
      <c r="V91" s="134" t="e">
        <f>100+VLOOKUP($D91,SAW_Req!$O$2:$P$3,2)+VLOOKUP(GlobalParameters!$C$12,SAW_Req!$Q$2:$R$4,2)</f>
        <v>#N/A</v>
      </c>
    </row>
    <row r="92" spans="1:22" x14ac:dyDescent="0.25">
      <c r="A92" s="133"/>
      <c r="B92" s="283"/>
      <c r="C92" s="283"/>
      <c r="D92" s="284"/>
      <c r="E92" s="285"/>
      <c r="F92" s="155" t="str">
        <f t="shared" si="3"/>
        <v/>
      </c>
      <c r="G92" s="177" t="str">
        <f>IF($D92="","",VLOOKUP($V92,SAW_Req!$A$2:$J$7,5))</f>
        <v/>
      </c>
      <c r="H92" s="155"/>
      <c r="I92" s="155"/>
      <c r="J92" s="156"/>
      <c r="K92" s="155"/>
      <c r="L92" s="155"/>
      <c r="M92" s="156"/>
      <c r="N92" s="157" t="str">
        <f t="shared" si="2"/>
        <v/>
      </c>
      <c r="O92" s="158" t="str">
        <f>IF(OR($D92="",GlobalParameters!$C$12=""),"",$R92)</f>
        <v/>
      </c>
      <c r="P92" s="159"/>
      <c r="Q92" s="283"/>
      <c r="R92" s="160" t="str">
        <f>IF(OR($D92="",$S92="",GlobalParameters!$C$12=""),"",IF($V92&lt;200,MIN(VLOOKUP($V92,SAW_Req!$A$2:$J$7,10),$S$13),""))</f>
        <v/>
      </c>
      <c r="S92" s="283"/>
      <c r="T92" s="283"/>
      <c r="U92" s="159"/>
      <c r="V92" s="134" t="e">
        <f>100+VLOOKUP($D92,SAW_Req!$O$2:$P$3,2)+VLOOKUP(GlobalParameters!$C$12,SAW_Req!$Q$2:$R$4,2)</f>
        <v>#N/A</v>
      </c>
    </row>
    <row r="93" spans="1:22" x14ac:dyDescent="0.25">
      <c r="A93" s="133"/>
      <c r="B93" s="283"/>
      <c r="C93" s="283"/>
      <c r="D93" s="284"/>
      <c r="E93" s="285"/>
      <c r="F93" s="155" t="str">
        <f t="shared" si="3"/>
        <v/>
      </c>
      <c r="G93" s="177" t="str">
        <f>IF($D93="","",VLOOKUP($V93,SAW_Req!$A$2:$J$7,5))</f>
        <v/>
      </c>
      <c r="H93" s="155"/>
      <c r="I93" s="155"/>
      <c r="J93" s="156"/>
      <c r="K93" s="155"/>
      <c r="L93" s="155"/>
      <c r="M93" s="156"/>
      <c r="N93" s="157" t="str">
        <f t="shared" si="2"/>
        <v/>
      </c>
      <c r="O93" s="158" t="str">
        <f>IF(OR($D93="",GlobalParameters!$C$12=""),"",$R93)</f>
        <v/>
      </c>
      <c r="P93" s="159"/>
      <c r="Q93" s="283"/>
      <c r="R93" s="160" t="str">
        <f>IF(OR($D93="",$S93="",GlobalParameters!$C$12=""),"",IF($V93&lt;200,MIN(VLOOKUP($V93,SAW_Req!$A$2:$J$7,10),$S$13),""))</f>
        <v/>
      </c>
      <c r="S93" s="283"/>
      <c r="T93" s="283"/>
      <c r="U93" s="159"/>
      <c r="V93" s="134" t="e">
        <f>100+VLOOKUP($D93,SAW_Req!$O$2:$P$3,2)+VLOOKUP(GlobalParameters!$C$12,SAW_Req!$Q$2:$R$4,2)</f>
        <v>#N/A</v>
      </c>
    </row>
    <row r="94" spans="1:22" x14ac:dyDescent="0.25">
      <c r="A94" s="133"/>
      <c r="B94" s="283"/>
      <c r="C94" s="283"/>
      <c r="D94" s="284"/>
      <c r="E94" s="285"/>
      <c r="F94" s="155" t="str">
        <f t="shared" si="3"/>
        <v/>
      </c>
      <c r="G94" s="177" t="str">
        <f>IF($D94="","",VLOOKUP($V94,SAW_Req!$A$2:$J$7,5))</f>
        <v/>
      </c>
      <c r="H94" s="155"/>
      <c r="I94" s="155"/>
      <c r="J94" s="156"/>
      <c r="K94" s="155"/>
      <c r="L94" s="155"/>
      <c r="M94" s="156"/>
      <c r="N94" s="157" t="str">
        <f t="shared" si="2"/>
        <v/>
      </c>
      <c r="O94" s="158" t="str">
        <f>IF(OR($D94="",GlobalParameters!$C$12=""),"",$R94)</f>
        <v/>
      </c>
      <c r="P94" s="159"/>
      <c r="Q94" s="283"/>
      <c r="R94" s="160" t="str">
        <f>IF(OR($D94="",$S94="",GlobalParameters!$C$12=""),"",IF($V94&lt;200,MIN(VLOOKUP($V94,SAW_Req!$A$2:$J$7,10),$S$13),""))</f>
        <v/>
      </c>
      <c r="S94" s="283"/>
      <c r="T94" s="283"/>
      <c r="U94" s="159"/>
      <c r="V94" s="134" t="e">
        <f>100+VLOOKUP($D94,SAW_Req!$O$2:$P$3,2)+VLOOKUP(GlobalParameters!$C$12,SAW_Req!$Q$2:$R$4,2)</f>
        <v>#N/A</v>
      </c>
    </row>
    <row r="95" spans="1:22" x14ac:dyDescent="0.25">
      <c r="A95" s="133"/>
      <c r="B95" s="283"/>
      <c r="C95" s="283"/>
      <c r="D95" s="284"/>
      <c r="E95" s="285"/>
      <c r="F95" s="155" t="str">
        <f t="shared" si="3"/>
        <v/>
      </c>
      <c r="G95" s="177" t="str">
        <f>IF($D95="","",VLOOKUP($V95,SAW_Req!$A$2:$J$7,5))</f>
        <v/>
      </c>
      <c r="H95" s="155"/>
      <c r="I95" s="155"/>
      <c r="J95" s="156"/>
      <c r="K95" s="155"/>
      <c r="L95" s="155"/>
      <c r="M95" s="156"/>
      <c r="N95" s="157" t="str">
        <f t="shared" ref="N95:N158" si="4">IF($D95="","",$J$6+T95)</f>
        <v/>
      </c>
      <c r="O95" s="158" t="str">
        <f>IF(OR($D95="",GlobalParameters!$C$12=""),"",$R95)</f>
        <v/>
      </c>
      <c r="P95" s="159"/>
      <c r="Q95" s="283"/>
      <c r="R95" s="160" t="str">
        <f>IF(OR($D95="",$S95="",GlobalParameters!$C$12=""),"",IF($V95&lt;200,MIN(VLOOKUP($V95,SAW_Req!$A$2:$J$7,10),$S$13),""))</f>
        <v/>
      </c>
      <c r="S95" s="283"/>
      <c r="T95" s="283"/>
      <c r="U95" s="159"/>
      <c r="V95" s="134" t="e">
        <f>100+VLOOKUP($D95,SAW_Req!$O$2:$P$3,2)+VLOOKUP(GlobalParameters!$C$12,SAW_Req!$Q$2:$R$4,2)</f>
        <v>#N/A</v>
      </c>
    </row>
    <row r="96" spans="1:22" x14ac:dyDescent="0.25">
      <c r="A96" s="133"/>
      <c r="B96" s="283"/>
      <c r="C96" s="283"/>
      <c r="D96" s="284"/>
      <c r="E96" s="285"/>
      <c r="F96" s="155" t="str">
        <f t="shared" si="3"/>
        <v/>
      </c>
      <c r="G96" s="177" t="str">
        <f>IF($D96="","",VLOOKUP($V96,SAW_Req!$A$2:$J$7,5))</f>
        <v/>
      </c>
      <c r="H96" s="155"/>
      <c r="I96" s="155"/>
      <c r="J96" s="156"/>
      <c r="K96" s="155"/>
      <c r="L96" s="155"/>
      <c r="M96" s="156"/>
      <c r="N96" s="157" t="str">
        <f t="shared" si="4"/>
        <v/>
      </c>
      <c r="O96" s="158" t="str">
        <f>IF(OR($D96="",GlobalParameters!$C$12=""),"",$R96)</f>
        <v/>
      </c>
      <c r="P96" s="159"/>
      <c r="Q96" s="283"/>
      <c r="R96" s="160" t="str">
        <f>IF(OR($D96="",$S96="",GlobalParameters!$C$12=""),"",IF($V96&lt;200,MIN(VLOOKUP($V96,SAW_Req!$A$2:$J$7,10),$S$13),""))</f>
        <v/>
      </c>
      <c r="S96" s="283"/>
      <c r="T96" s="283"/>
      <c r="U96" s="159"/>
      <c r="V96" s="134" t="e">
        <f>100+VLOOKUP($D96,SAW_Req!$O$2:$P$3,2)+VLOOKUP(GlobalParameters!$C$12,SAW_Req!$Q$2:$R$4,2)</f>
        <v>#N/A</v>
      </c>
    </row>
    <row r="97" spans="1:22" x14ac:dyDescent="0.25">
      <c r="A97" s="133"/>
      <c r="B97" s="283"/>
      <c r="C97" s="283"/>
      <c r="D97" s="284"/>
      <c r="E97" s="285"/>
      <c r="F97" s="155" t="str">
        <f t="shared" si="3"/>
        <v/>
      </c>
      <c r="G97" s="177" t="str">
        <f>IF($D97="","",VLOOKUP($V97,SAW_Req!$A$2:$J$7,5))</f>
        <v/>
      </c>
      <c r="H97" s="155"/>
      <c r="I97" s="155"/>
      <c r="J97" s="156"/>
      <c r="K97" s="155"/>
      <c r="L97" s="155"/>
      <c r="M97" s="156"/>
      <c r="N97" s="157" t="str">
        <f t="shared" si="4"/>
        <v/>
      </c>
      <c r="O97" s="158" t="str">
        <f>IF(OR($D97="",GlobalParameters!$C$12=""),"",$R97)</f>
        <v/>
      </c>
      <c r="P97" s="159"/>
      <c r="Q97" s="283"/>
      <c r="R97" s="160" t="str">
        <f>IF(OR($D97="",$S97="",GlobalParameters!$C$12=""),"",IF($V97&lt;200,MIN(VLOOKUP($V97,SAW_Req!$A$2:$J$7,10),$S$13),""))</f>
        <v/>
      </c>
      <c r="S97" s="283"/>
      <c r="T97" s="283"/>
      <c r="U97" s="159"/>
      <c r="V97" s="134" t="e">
        <f>100+VLOOKUP($D97,SAW_Req!$O$2:$P$3,2)+VLOOKUP(GlobalParameters!$C$12,SAW_Req!$Q$2:$R$4,2)</f>
        <v>#N/A</v>
      </c>
    </row>
    <row r="98" spans="1:22" x14ac:dyDescent="0.25">
      <c r="A98" s="133"/>
      <c r="B98" s="283"/>
      <c r="C98" s="283"/>
      <c r="D98" s="284"/>
      <c r="E98" s="285"/>
      <c r="F98" s="155" t="str">
        <f t="shared" si="3"/>
        <v/>
      </c>
      <c r="G98" s="177" t="str">
        <f>IF($D98="","",VLOOKUP($V98,SAW_Req!$A$2:$J$7,5))</f>
        <v/>
      </c>
      <c r="H98" s="155"/>
      <c r="I98" s="155"/>
      <c r="J98" s="156"/>
      <c r="K98" s="155"/>
      <c r="L98" s="155"/>
      <c r="M98" s="156"/>
      <c r="N98" s="157" t="str">
        <f t="shared" si="4"/>
        <v/>
      </c>
      <c r="O98" s="158" t="str">
        <f>IF(OR($D98="",GlobalParameters!$C$12=""),"",$R98)</f>
        <v/>
      </c>
      <c r="P98" s="159"/>
      <c r="Q98" s="283"/>
      <c r="R98" s="160" t="str">
        <f>IF(OR($D98="",$S98="",GlobalParameters!$C$12=""),"",IF($V98&lt;200,MIN(VLOOKUP($V98,SAW_Req!$A$2:$J$7,10),$S$13),""))</f>
        <v/>
      </c>
      <c r="S98" s="283"/>
      <c r="T98" s="283"/>
      <c r="U98" s="159"/>
      <c r="V98" s="134" t="e">
        <f>100+VLOOKUP($D98,SAW_Req!$O$2:$P$3,2)+VLOOKUP(GlobalParameters!$C$12,SAW_Req!$Q$2:$R$4,2)</f>
        <v>#N/A</v>
      </c>
    </row>
    <row r="99" spans="1:22" x14ac:dyDescent="0.25">
      <c r="A99" s="133"/>
      <c r="B99" s="283"/>
      <c r="C99" s="283"/>
      <c r="D99" s="284"/>
      <c r="E99" s="285"/>
      <c r="F99" s="155" t="str">
        <f t="shared" si="3"/>
        <v/>
      </c>
      <c r="G99" s="177" t="str">
        <f>IF($D99="","",VLOOKUP($V99,SAW_Req!$A$2:$J$7,5))</f>
        <v/>
      </c>
      <c r="H99" s="155"/>
      <c r="I99" s="155"/>
      <c r="J99" s="156"/>
      <c r="K99" s="155"/>
      <c r="L99" s="155"/>
      <c r="M99" s="156"/>
      <c r="N99" s="157" t="str">
        <f t="shared" si="4"/>
        <v/>
      </c>
      <c r="O99" s="158" t="str">
        <f>IF(OR($D99="",GlobalParameters!$C$12=""),"",$R99)</f>
        <v/>
      </c>
      <c r="P99" s="159"/>
      <c r="Q99" s="283"/>
      <c r="R99" s="160" t="str">
        <f>IF(OR($D99="",$S99="",GlobalParameters!$C$12=""),"",IF($V99&lt;200,MIN(VLOOKUP($V99,SAW_Req!$A$2:$J$7,10),$S$13),""))</f>
        <v/>
      </c>
      <c r="S99" s="283"/>
      <c r="T99" s="283"/>
      <c r="U99" s="159"/>
      <c r="V99" s="134" t="e">
        <f>100+VLOOKUP($D99,SAW_Req!$O$2:$P$3,2)+VLOOKUP(GlobalParameters!$C$12,SAW_Req!$Q$2:$R$4,2)</f>
        <v>#N/A</v>
      </c>
    </row>
    <row r="100" spans="1:22" x14ac:dyDescent="0.25">
      <c r="A100" s="133"/>
      <c r="B100" s="283"/>
      <c r="C100" s="283"/>
      <c r="D100" s="284"/>
      <c r="E100" s="285"/>
      <c r="F100" s="155" t="str">
        <f t="shared" si="3"/>
        <v/>
      </c>
      <c r="G100" s="177" t="str">
        <f>IF($D100="","",VLOOKUP($V100,SAW_Req!$A$2:$J$7,5))</f>
        <v/>
      </c>
      <c r="H100" s="155"/>
      <c r="I100" s="155"/>
      <c r="J100" s="156"/>
      <c r="K100" s="155"/>
      <c r="L100" s="155"/>
      <c r="M100" s="156"/>
      <c r="N100" s="157" t="str">
        <f t="shared" si="4"/>
        <v/>
      </c>
      <c r="O100" s="158" t="str">
        <f>IF(OR($D100="",GlobalParameters!$C$12=""),"",$R100)</f>
        <v/>
      </c>
      <c r="P100" s="159"/>
      <c r="Q100" s="283"/>
      <c r="R100" s="160" t="str">
        <f>IF(OR($D100="",$S100="",GlobalParameters!$C$12=""),"",IF($V100&lt;200,MIN(VLOOKUP($V100,SAW_Req!$A$2:$J$7,10),$S$13),""))</f>
        <v/>
      </c>
      <c r="S100" s="283"/>
      <c r="T100" s="283"/>
      <c r="U100" s="159"/>
      <c r="V100" s="134" t="e">
        <f>100+VLOOKUP($D100,SAW_Req!$O$2:$P$3,2)+VLOOKUP(GlobalParameters!$C$12,SAW_Req!$Q$2:$R$4,2)</f>
        <v>#N/A</v>
      </c>
    </row>
    <row r="101" spans="1:22" x14ac:dyDescent="0.25">
      <c r="A101" s="133"/>
      <c r="B101" s="283"/>
      <c r="C101" s="283"/>
      <c r="D101" s="284"/>
      <c r="E101" s="285"/>
      <c r="F101" s="155" t="str">
        <f t="shared" si="3"/>
        <v/>
      </c>
      <c r="G101" s="177" t="str">
        <f>IF($D101="","",VLOOKUP($V101,SAW_Req!$A$2:$J$7,5))</f>
        <v/>
      </c>
      <c r="H101" s="155"/>
      <c r="I101" s="155"/>
      <c r="J101" s="156"/>
      <c r="K101" s="155"/>
      <c r="L101" s="155"/>
      <c r="M101" s="156"/>
      <c r="N101" s="157" t="str">
        <f t="shared" si="4"/>
        <v/>
      </c>
      <c r="O101" s="158" t="str">
        <f>IF(OR($D101="",GlobalParameters!$C$12=""),"",$R101)</f>
        <v/>
      </c>
      <c r="P101" s="159"/>
      <c r="Q101" s="283"/>
      <c r="R101" s="160" t="str">
        <f>IF(OR($D101="",$S101="",GlobalParameters!$C$12=""),"",IF($V101&lt;200,MIN(VLOOKUP($V101,SAW_Req!$A$2:$J$7,10),$S$13),""))</f>
        <v/>
      </c>
      <c r="S101" s="283"/>
      <c r="T101" s="283"/>
      <c r="U101" s="159"/>
      <c r="V101" s="134" t="e">
        <f>100+VLOOKUP($D101,SAW_Req!$O$2:$P$3,2)+VLOOKUP(GlobalParameters!$C$12,SAW_Req!$Q$2:$R$4,2)</f>
        <v>#N/A</v>
      </c>
    </row>
    <row r="102" spans="1:22" x14ac:dyDescent="0.25">
      <c r="A102" s="133"/>
      <c r="B102" s="283"/>
      <c r="C102" s="283"/>
      <c r="D102" s="284"/>
      <c r="E102" s="285"/>
      <c r="F102" s="155" t="str">
        <f t="shared" si="3"/>
        <v/>
      </c>
      <c r="G102" s="177" t="str">
        <f>IF($D102="","",VLOOKUP($V102,SAW_Req!$A$2:$J$7,5))</f>
        <v/>
      </c>
      <c r="H102" s="155"/>
      <c r="I102" s="155"/>
      <c r="J102" s="156"/>
      <c r="K102" s="155"/>
      <c r="L102" s="155"/>
      <c r="M102" s="156"/>
      <c r="N102" s="157" t="str">
        <f t="shared" si="4"/>
        <v/>
      </c>
      <c r="O102" s="158" t="str">
        <f>IF(OR($D102="",GlobalParameters!$C$12=""),"",$R102)</f>
        <v/>
      </c>
      <c r="P102" s="159"/>
      <c r="Q102" s="283"/>
      <c r="R102" s="160" t="str">
        <f>IF(OR($D102="",$S102="",GlobalParameters!$C$12=""),"",IF($V102&lt;200,MIN(VLOOKUP($V102,SAW_Req!$A$2:$J$7,10),$S$13),""))</f>
        <v/>
      </c>
      <c r="S102" s="283"/>
      <c r="T102" s="283"/>
      <c r="U102" s="159"/>
      <c r="V102" s="134" t="e">
        <f>100+VLOOKUP($D102,SAW_Req!$O$2:$P$3,2)+VLOOKUP(GlobalParameters!$C$12,SAW_Req!$Q$2:$R$4,2)</f>
        <v>#N/A</v>
      </c>
    </row>
    <row r="103" spans="1:22" x14ac:dyDescent="0.25">
      <c r="A103" s="133"/>
      <c r="B103" s="283"/>
      <c r="C103" s="283"/>
      <c r="D103" s="284"/>
      <c r="E103" s="285"/>
      <c r="F103" s="155" t="str">
        <f t="shared" si="3"/>
        <v/>
      </c>
      <c r="G103" s="177" t="str">
        <f>IF($D103="","",VLOOKUP($V103,SAW_Req!$A$2:$J$7,5))</f>
        <v/>
      </c>
      <c r="H103" s="155"/>
      <c r="I103" s="155"/>
      <c r="J103" s="156"/>
      <c r="K103" s="155"/>
      <c r="L103" s="155"/>
      <c r="M103" s="156"/>
      <c r="N103" s="157" t="str">
        <f t="shared" si="4"/>
        <v/>
      </c>
      <c r="O103" s="158" t="str">
        <f>IF(OR($D103="",GlobalParameters!$C$12=""),"",$R103)</f>
        <v/>
      </c>
      <c r="P103" s="159"/>
      <c r="Q103" s="283"/>
      <c r="R103" s="160" t="str">
        <f>IF(OR($D103="",$S103="",GlobalParameters!$C$12=""),"",IF($V103&lt;200,MIN(VLOOKUP($V103,SAW_Req!$A$2:$J$7,10),$S$13),""))</f>
        <v/>
      </c>
      <c r="S103" s="283"/>
      <c r="T103" s="283"/>
      <c r="U103" s="159"/>
      <c r="V103" s="134" t="e">
        <f>100+VLOOKUP($D103,SAW_Req!$O$2:$P$3,2)+VLOOKUP(GlobalParameters!$C$12,SAW_Req!$Q$2:$R$4,2)</f>
        <v>#N/A</v>
      </c>
    </row>
    <row r="104" spans="1:22" x14ac:dyDescent="0.25">
      <c r="A104" s="133"/>
      <c r="B104" s="283"/>
      <c r="C104" s="283"/>
      <c r="D104" s="284"/>
      <c r="E104" s="285"/>
      <c r="F104" s="155" t="str">
        <f t="shared" si="3"/>
        <v/>
      </c>
      <c r="G104" s="177" t="str">
        <f>IF($D104="","",VLOOKUP($V104,SAW_Req!$A$2:$J$7,5))</f>
        <v/>
      </c>
      <c r="H104" s="155"/>
      <c r="I104" s="155"/>
      <c r="J104" s="156"/>
      <c r="K104" s="155"/>
      <c r="L104" s="155"/>
      <c r="M104" s="156"/>
      <c r="N104" s="157" t="str">
        <f t="shared" si="4"/>
        <v/>
      </c>
      <c r="O104" s="158" t="str">
        <f>IF(OR($D104="",GlobalParameters!$C$12=""),"",$R104)</f>
        <v/>
      </c>
      <c r="P104" s="159"/>
      <c r="Q104" s="283"/>
      <c r="R104" s="160" t="str">
        <f>IF(OR($D104="",$S104="",GlobalParameters!$C$12=""),"",IF($V104&lt;200,MIN(VLOOKUP($V104,SAW_Req!$A$2:$J$7,10),$S$13),""))</f>
        <v/>
      </c>
      <c r="S104" s="283"/>
      <c r="T104" s="283"/>
      <c r="U104" s="159"/>
      <c r="V104" s="134" t="e">
        <f>100+VLOOKUP($D104,SAW_Req!$O$2:$P$3,2)+VLOOKUP(GlobalParameters!$C$12,SAW_Req!$Q$2:$R$4,2)</f>
        <v>#N/A</v>
      </c>
    </row>
    <row r="105" spans="1:22" x14ac:dyDescent="0.25">
      <c r="A105" s="133"/>
      <c r="B105" s="283"/>
      <c r="C105" s="283"/>
      <c r="D105" s="284"/>
      <c r="E105" s="285"/>
      <c r="F105" s="155" t="str">
        <f t="shared" si="3"/>
        <v/>
      </c>
      <c r="G105" s="177" t="str">
        <f>IF($D105="","",VLOOKUP($V105,SAW_Req!$A$2:$J$7,5))</f>
        <v/>
      </c>
      <c r="H105" s="155"/>
      <c r="I105" s="155"/>
      <c r="J105" s="156"/>
      <c r="K105" s="155"/>
      <c r="L105" s="155"/>
      <c r="M105" s="156"/>
      <c r="N105" s="157" t="str">
        <f t="shared" si="4"/>
        <v/>
      </c>
      <c r="O105" s="158" t="str">
        <f>IF(OR($D105="",GlobalParameters!$C$12=""),"",$R105)</f>
        <v/>
      </c>
      <c r="P105" s="159"/>
      <c r="Q105" s="283"/>
      <c r="R105" s="160" t="str">
        <f>IF(OR($D105="",$S105="",GlobalParameters!$C$12=""),"",IF($V105&lt;200,MIN(VLOOKUP($V105,SAW_Req!$A$2:$J$7,10),$S$13),""))</f>
        <v/>
      </c>
      <c r="S105" s="283"/>
      <c r="T105" s="283"/>
      <c r="U105" s="159"/>
      <c r="V105" s="134" t="e">
        <f>100+VLOOKUP($D105,SAW_Req!$O$2:$P$3,2)+VLOOKUP(GlobalParameters!$C$12,SAW_Req!$Q$2:$R$4,2)</f>
        <v>#N/A</v>
      </c>
    </row>
    <row r="106" spans="1:22" x14ac:dyDescent="0.25">
      <c r="A106" s="133"/>
      <c r="B106" s="283"/>
      <c r="C106" s="283"/>
      <c r="D106" s="284"/>
      <c r="E106" s="285"/>
      <c r="F106" s="155" t="str">
        <f t="shared" si="3"/>
        <v/>
      </c>
      <c r="G106" s="177" t="str">
        <f>IF($D106="","",VLOOKUP($V106,SAW_Req!$A$2:$J$7,5))</f>
        <v/>
      </c>
      <c r="H106" s="155"/>
      <c r="I106" s="155"/>
      <c r="J106" s="156"/>
      <c r="K106" s="155"/>
      <c r="L106" s="155"/>
      <c r="M106" s="156"/>
      <c r="N106" s="157" t="str">
        <f t="shared" si="4"/>
        <v/>
      </c>
      <c r="O106" s="158" t="str">
        <f>IF(OR($D106="",GlobalParameters!$C$12=""),"",$R106)</f>
        <v/>
      </c>
      <c r="P106" s="159"/>
      <c r="Q106" s="283"/>
      <c r="R106" s="160" t="str">
        <f>IF(OR($D106="",$S106="",GlobalParameters!$C$12=""),"",IF($V106&lt;200,MIN(VLOOKUP($V106,SAW_Req!$A$2:$J$7,10),$S$13),""))</f>
        <v/>
      </c>
      <c r="S106" s="283"/>
      <c r="T106" s="283"/>
      <c r="U106" s="159"/>
      <c r="V106" s="134" t="e">
        <f>100+VLOOKUP($D106,SAW_Req!$O$2:$P$3,2)+VLOOKUP(GlobalParameters!$C$12,SAW_Req!$Q$2:$R$4,2)</f>
        <v>#N/A</v>
      </c>
    </row>
    <row r="107" spans="1:22" x14ac:dyDescent="0.25">
      <c r="A107" s="133"/>
      <c r="B107" s="283"/>
      <c r="C107" s="283"/>
      <c r="D107" s="284"/>
      <c r="E107" s="285"/>
      <c r="F107" s="155" t="str">
        <f t="shared" si="3"/>
        <v/>
      </c>
      <c r="G107" s="177" t="str">
        <f>IF($D107="","",VLOOKUP($V107,SAW_Req!$A$2:$J$7,5))</f>
        <v/>
      </c>
      <c r="H107" s="155"/>
      <c r="I107" s="155"/>
      <c r="J107" s="156"/>
      <c r="K107" s="155"/>
      <c r="L107" s="155"/>
      <c r="M107" s="156"/>
      <c r="N107" s="157" t="str">
        <f t="shared" si="4"/>
        <v/>
      </c>
      <c r="O107" s="158" t="str">
        <f>IF(OR($D107="",GlobalParameters!$C$12=""),"",$R107)</f>
        <v/>
      </c>
      <c r="P107" s="159"/>
      <c r="Q107" s="283"/>
      <c r="R107" s="160" t="str">
        <f>IF(OR($D107="",$S107="",GlobalParameters!$C$12=""),"",IF($V107&lt;200,MIN(VLOOKUP($V107,SAW_Req!$A$2:$J$7,10),$S$13),""))</f>
        <v/>
      </c>
      <c r="S107" s="283"/>
      <c r="T107" s="283"/>
      <c r="U107" s="159"/>
      <c r="V107" s="134" t="e">
        <f>100+VLOOKUP($D107,SAW_Req!$O$2:$P$3,2)+VLOOKUP(GlobalParameters!$C$12,SAW_Req!$Q$2:$R$4,2)</f>
        <v>#N/A</v>
      </c>
    </row>
    <row r="108" spans="1:22" x14ac:dyDescent="0.25">
      <c r="A108" s="133"/>
      <c r="B108" s="283"/>
      <c r="C108" s="283"/>
      <c r="D108" s="284"/>
      <c r="E108" s="285"/>
      <c r="F108" s="155" t="str">
        <f t="shared" si="3"/>
        <v/>
      </c>
      <c r="G108" s="177" t="str">
        <f>IF($D108="","",VLOOKUP($V108,SAW_Req!$A$2:$J$7,5))</f>
        <v/>
      </c>
      <c r="H108" s="155"/>
      <c r="I108" s="155"/>
      <c r="J108" s="156"/>
      <c r="K108" s="155"/>
      <c r="L108" s="155"/>
      <c r="M108" s="156"/>
      <c r="N108" s="157" t="str">
        <f t="shared" si="4"/>
        <v/>
      </c>
      <c r="O108" s="158" t="str">
        <f>IF(OR($D108="",GlobalParameters!$C$12=""),"",$R108)</f>
        <v/>
      </c>
      <c r="P108" s="159"/>
      <c r="Q108" s="283"/>
      <c r="R108" s="160" t="str">
        <f>IF(OR($D108="",$S108="",GlobalParameters!$C$12=""),"",IF($V108&lt;200,MIN(VLOOKUP($V108,SAW_Req!$A$2:$J$7,10),$S$13),""))</f>
        <v/>
      </c>
      <c r="S108" s="283"/>
      <c r="T108" s="283"/>
      <c r="U108" s="159"/>
      <c r="V108" s="134" t="e">
        <f>100+VLOOKUP($D108,SAW_Req!$O$2:$P$3,2)+VLOOKUP(GlobalParameters!$C$12,SAW_Req!$Q$2:$R$4,2)</f>
        <v>#N/A</v>
      </c>
    </row>
    <row r="109" spans="1:22" x14ac:dyDescent="0.25">
      <c r="A109" s="133"/>
      <c r="B109" s="283"/>
      <c r="C109" s="283"/>
      <c r="D109" s="284"/>
      <c r="E109" s="285"/>
      <c r="F109" s="155" t="str">
        <f t="shared" si="3"/>
        <v/>
      </c>
      <c r="G109" s="177" t="str">
        <f>IF($D109="","",VLOOKUP($V109,SAW_Req!$A$2:$J$7,5))</f>
        <v/>
      </c>
      <c r="H109" s="155"/>
      <c r="I109" s="155"/>
      <c r="J109" s="156"/>
      <c r="K109" s="155"/>
      <c r="L109" s="155"/>
      <c r="M109" s="156"/>
      <c r="N109" s="157" t="str">
        <f t="shared" si="4"/>
        <v/>
      </c>
      <c r="O109" s="158" t="str">
        <f>IF(OR($D109="",GlobalParameters!$C$12=""),"",$R109)</f>
        <v/>
      </c>
      <c r="P109" s="159"/>
      <c r="Q109" s="283"/>
      <c r="R109" s="160" t="str">
        <f>IF(OR($D109="",$S109="",GlobalParameters!$C$12=""),"",IF($V109&lt;200,MIN(VLOOKUP($V109,SAW_Req!$A$2:$J$7,10),$S$13),""))</f>
        <v/>
      </c>
      <c r="S109" s="283"/>
      <c r="T109" s="283"/>
      <c r="U109" s="159"/>
      <c r="V109" s="134" t="e">
        <f>100+VLOOKUP($D109,SAW_Req!$O$2:$P$3,2)+VLOOKUP(GlobalParameters!$C$12,SAW_Req!$Q$2:$R$4,2)</f>
        <v>#N/A</v>
      </c>
    </row>
    <row r="110" spans="1:22" x14ac:dyDescent="0.25">
      <c r="A110" s="133"/>
      <c r="B110" s="283"/>
      <c r="C110" s="283"/>
      <c r="D110" s="284"/>
      <c r="E110" s="285"/>
      <c r="F110" s="155" t="str">
        <f t="shared" si="3"/>
        <v/>
      </c>
      <c r="G110" s="177" t="str">
        <f>IF($D110="","",VLOOKUP($V110,SAW_Req!$A$2:$J$7,5))</f>
        <v/>
      </c>
      <c r="H110" s="155"/>
      <c r="I110" s="155"/>
      <c r="J110" s="156"/>
      <c r="K110" s="155"/>
      <c r="L110" s="155"/>
      <c r="M110" s="156"/>
      <c r="N110" s="157" t="str">
        <f t="shared" si="4"/>
        <v/>
      </c>
      <c r="O110" s="158" t="str">
        <f>IF(OR($D110="",GlobalParameters!$C$12=""),"",$R110)</f>
        <v/>
      </c>
      <c r="P110" s="159"/>
      <c r="Q110" s="283"/>
      <c r="R110" s="160" t="str">
        <f>IF(OR($D110="",$S110="",GlobalParameters!$C$12=""),"",IF($V110&lt;200,MIN(VLOOKUP($V110,SAW_Req!$A$2:$J$7,10),$S$13),""))</f>
        <v/>
      </c>
      <c r="S110" s="283"/>
      <c r="T110" s="283"/>
      <c r="U110" s="159"/>
      <c r="V110" s="134" t="e">
        <f>100+VLOOKUP($D110,SAW_Req!$O$2:$P$3,2)+VLOOKUP(GlobalParameters!$C$12,SAW_Req!$Q$2:$R$4,2)</f>
        <v>#N/A</v>
      </c>
    </row>
    <row r="111" spans="1:22" x14ac:dyDescent="0.25">
      <c r="A111" s="133"/>
      <c r="B111" s="283"/>
      <c r="C111" s="283"/>
      <c r="D111" s="284"/>
      <c r="E111" s="285"/>
      <c r="F111" s="155" t="str">
        <f t="shared" si="3"/>
        <v/>
      </c>
      <c r="G111" s="177" t="str">
        <f>IF($D111="","",VLOOKUP($V111,SAW_Req!$A$2:$J$7,5))</f>
        <v/>
      </c>
      <c r="H111" s="155"/>
      <c r="I111" s="155"/>
      <c r="J111" s="156"/>
      <c r="K111" s="155"/>
      <c r="L111" s="155"/>
      <c r="M111" s="156"/>
      <c r="N111" s="157" t="str">
        <f t="shared" si="4"/>
        <v/>
      </c>
      <c r="O111" s="158" t="str">
        <f>IF(OR($D111="",GlobalParameters!$C$12=""),"",$R111)</f>
        <v/>
      </c>
      <c r="P111" s="159"/>
      <c r="Q111" s="283"/>
      <c r="R111" s="160" t="str">
        <f>IF(OR($D111="",$S111="",GlobalParameters!$C$12=""),"",IF($V111&lt;200,MIN(VLOOKUP($V111,SAW_Req!$A$2:$J$7,10),$S$13),""))</f>
        <v/>
      </c>
      <c r="S111" s="283"/>
      <c r="T111" s="283"/>
      <c r="U111" s="159"/>
      <c r="V111" s="134" t="e">
        <f>100+VLOOKUP($D111,SAW_Req!$O$2:$P$3,2)+VLOOKUP(GlobalParameters!$C$12,SAW_Req!$Q$2:$R$4,2)</f>
        <v>#N/A</v>
      </c>
    </row>
    <row r="112" spans="1:22" x14ac:dyDescent="0.25">
      <c r="A112" s="133"/>
      <c r="B112" s="283"/>
      <c r="C112" s="283"/>
      <c r="D112" s="284"/>
      <c r="E112" s="285"/>
      <c r="F112" s="155" t="str">
        <f t="shared" si="3"/>
        <v/>
      </c>
      <c r="G112" s="177" t="str">
        <f>IF($D112="","",VLOOKUP($V112,SAW_Req!$A$2:$J$7,5))</f>
        <v/>
      </c>
      <c r="H112" s="155"/>
      <c r="I112" s="155"/>
      <c r="J112" s="156"/>
      <c r="K112" s="155"/>
      <c r="L112" s="155"/>
      <c r="M112" s="156"/>
      <c r="N112" s="157" t="str">
        <f t="shared" si="4"/>
        <v/>
      </c>
      <c r="O112" s="158" t="str">
        <f>IF(OR($D112="",GlobalParameters!$C$12=""),"",$R112)</f>
        <v/>
      </c>
      <c r="P112" s="159"/>
      <c r="Q112" s="283"/>
      <c r="R112" s="160" t="str">
        <f>IF(OR($D112="",$S112="",GlobalParameters!$C$12=""),"",IF($V112&lt;200,MIN(VLOOKUP($V112,SAW_Req!$A$2:$J$7,10),$S$13),""))</f>
        <v/>
      </c>
      <c r="S112" s="283"/>
      <c r="T112" s="283"/>
      <c r="U112" s="159"/>
      <c r="V112" s="134" t="e">
        <f>100+VLOOKUP($D112,SAW_Req!$O$2:$P$3,2)+VLOOKUP(GlobalParameters!$C$12,SAW_Req!$Q$2:$R$4,2)</f>
        <v>#N/A</v>
      </c>
    </row>
    <row r="113" spans="1:22" x14ac:dyDescent="0.25">
      <c r="A113" s="133"/>
      <c r="B113" s="283"/>
      <c r="C113" s="283"/>
      <c r="D113" s="284"/>
      <c r="E113" s="285"/>
      <c r="F113" s="155" t="str">
        <f t="shared" si="3"/>
        <v/>
      </c>
      <c r="G113" s="177" t="str">
        <f>IF($D113="","",VLOOKUP($V113,SAW_Req!$A$2:$J$7,5))</f>
        <v/>
      </c>
      <c r="H113" s="155"/>
      <c r="I113" s="155"/>
      <c r="J113" s="156"/>
      <c r="K113" s="155"/>
      <c r="L113" s="155"/>
      <c r="M113" s="156"/>
      <c r="N113" s="157" t="str">
        <f t="shared" si="4"/>
        <v/>
      </c>
      <c r="O113" s="158" t="str">
        <f>IF(OR($D113="",GlobalParameters!$C$12=""),"",$R113)</f>
        <v/>
      </c>
      <c r="P113" s="159"/>
      <c r="Q113" s="283"/>
      <c r="R113" s="160" t="str">
        <f>IF(OR($D113="",$S113="",GlobalParameters!$C$12=""),"",IF($V113&lt;200,MIN(VLOOKUP($V113,SAW_Req!$A$2:$J$7,10),$S$13),""))</f>
        <v/>
      </c>
      <c r="S113" s="283"/>
      <c r="T113" s="283"/>
      <c r="U113" s="159"/>
      <c r="V113" s="134" t="e">
        <f>100+VLOOKUP($D113,SAW_Req!$O$2:$P$3,2)+VLOOKUP(GlobalParameters!$C$12,SAW_Req!$Q$2:$R$4,2)</f>
        <v>#N/A</v>
      </c>
    </row>
    <row r="114" spans="1:22" x14ac:dyDescent="0.25">
      <c r="A114" s="133"/>
      <c r="B114" s="283"/>
      <c r="C114" s="283"/>
      <c r="D114" s="284"/>
      <c r="E114" s="285"/>
      <c r="F114" s="155" t="str">
        <f t="shared" si="3"/>
        <v/>
      </c>
      <c r="G114" s="177" t="str">
        <f>IF($D114="","",VLOOKUP($V114,SAW_Req!$A$2:$J$7,5))</f>
        <v/>
      </c>
      <c r="H114" s="155"/>
      <c r="I114" s="155"/>
      <c r="J114" s="156"/>
      <c r="K114" s="155"/>
      <c r="L114" s="155"/>
      <c r="M114" s="156"/>
      <c r="N114" s="157" t="str">
        <f t="shared" si="4"/>
        <v/>
      </c>
      <c r="O114" s="158" t="str">
        <f>IF(OR($D114="",GlobalParameters!$C$12=""),"",$R114)</f>
        <v/>
      </c>
      <c r="P114" s="159"/>
      <c r="Q114" s="283"/>
      <c r="R114" s="160" t="str">
        <f>IF(OR($D114="",$S114="",GlobalParameters!$C$12=""),"",IF($V114&lt;200,MIN(VLOOKUP($V114,SAW_Req!$A$2:$J$7,10),$S$13),""))</f>
        <v/>
      </c>
      <c r="S114" s="283"/>
      <c r="T114" s="283"/>
      <c r="U114" s="159"/>
      <c r="V114" s="134" t="e">
        <f>100+VLOOKUP($D114,SAW_Req!$O$2:$P$3,2)+VLOOKUP(GlobalParameters!$C$12,SAW_Req!$Q$2:$R$4,2)</f>
        <v>#N/A</v>
      </c>
    </row>
    <row r="115" spans="1:22" x14ac:dyDescent="0.25">
      <c r="A115" s="133"/>
      <c r="B115" s="283"/>
      <c r="C115" s="283"/>
      <c r="D115" s="284"/>
      <c r="E115" s="285"/>
      <c r="F115" s="155" t="str">
        <f t="shared" si="3"/>
        <v/>
      </c>
      <c r="G115" s="177" t="str">
        <f>IF($D115="","",VLOOKUP($V115,SAW_Req!$A$2:$J$7,5))</f>
        <v/>
      </c>
      <c r="H115" s="155"/>
      <c r="I115" s="155"/>
      <c r="J115" s="156"/>
      <c r="K115" s="155"/>
      <c r="L115" s="155"/>
      <c r="M115" s="156"/>
      <c r="N115" s="157" t="str">
        <f t="shared" si="4"/>
        <v/>
      </c>
      <c r="O115" s="158" t="str">
        <f>IF(OR($D115="",GlobalParameters!$C$12=""),"",$R115)</f>
        <v/>
      </c>
      <c r="P115" s="159"/>
      <c r="Q115" s="283"/>
      <c r="R115" s="160" t="str">
        <f>IF(OR($D115="",$S115="",GlobalParameters!$C$12=""),"",IF($V115&lt;200,MIN(VLOOKUP($V115,SAW_Req!$A$2:$J$7,10),$S$13),""))</f>
        <v/>
      </c>
      <c r="S115" s="283"/>
      <c r="T115" s="283"/>
      <c r="U115" s="159"/>
      <c r="V115" s="134" t="e">
        <f>100+VLOOKUP($D115,SAW_Req!$O$2:$P$3,2)+VLOOKUP(GlobalParameters!$C$12,SAW_Req!$Q$2:$R$4,2)</f>
        <v>#N/A</v>
      </c>
    </row>
    <row r="116" spans="1:22" x14ac:dyDescent="0.25">
      <c r="A116" s="133"/>
      <c r="B116" s="283"/>
      <c r="C116" s="283"/>
      <c r="D116" s="284"/>
      <c r="E116" s="285"/>
      <c r="F116" s="155" t="str">
        <f t="shared" si="3"/>
        <v/>
      </c>
      <c r="G116" s="177" t="str">
        <f>IF($D116="","",VLOOKUP($V116,SAW_Req!$A$2:$J$7,5))</f>
        <v/>
      </c>
      <c r="H116" s="155"/>
      <c r="I116" s="155"/>
      <c r="J116" s="156"/>
      <c r="K116" s="155"/>
      <c r="L116" s="155"/>
      <c r="M116" s="156"/>
      <c r="N116" s="157" t="str">
        <f t="shared" si="4"/>
        <v/>
      </c>
      <c r="O116" s="158" t="str">
        <f>IF(OR($D116="",GlobalParameters!$C$12=""),"",$R116)</f>
        <v/>
      </c>
      <c r="P116" s="159"/>
      <c r="Q116" s="283"/>
      <c r="R116" s="160" t="str">
        <f>IF(OR($D116="",$S116="",GlobalParameters!$C$12=""),"",IF($V116&lt;200,MIN(VLOOKUP($V116,SAW_Req!$A$2:$J$7,10),$S$13),""))</f>
        <v/>
      </c>
      <c r="S116" s="283"/>
      <c r="T116" s="283"/>
      <c r="U116" s="159"/>
      <c r="V116" s="134" t="e">
        <f>100+VLOOKUP($D116,SAW_Req!$O$2:$P$3,2)+VLOOKUP(GlobalParameters!$C$12,SAW_Req!$Q$2:$R$4,2)</f>
        <v>#N/A</v>
      </c>
    </row>
    <row r="117" spans="1:22" x14ac:dyDescent="0.25">
      <c r="A117" s="133"/>
      <c r="B117" s="283"/>
      <c r="C117" s="283"/>
      <c r="D117" s="284"/>
      <c r="E117" s="285"/>
      <c r="F117" s="155" t="str">
        <f t="shared" si="3"/>
        <v/>
      </c>
      <c r="G117" s="177" t="str">
        <f>IF($D117="","",VLOOKUP($V117,SAW_Req!$A$2:$J$7,5))</f>
        <v/>
      </c>
      <c r="H117" s="155"/>
      <c r="I117" s="155"/>
      <c r="J117" s="156"/>
      <c r="K117" s="155"/>
      <c r="L117" s="155"/>
      <c r="M117" s="156"/>
      <c r="N117" s="157" t="str">
        <f t="shared" si="4"/>
        <v/>
      </c>
      <c r="O117" s="158" t="str">
        <f>IF(OR($D117="",GlobalParameters!$C$12=""),"",$R117)</f>
        <v/>
      </c>
      <c r="P117" s="159"/>
      <c r="Q117" s="283"/>
      <c r="R117" s="160" t="str">
        <f>IF(OR($D117="",$S117="",GlobalParameters!$C$12=""),"",IF($V117&lt;200,MIN(VLOOKUP($V117,SAW_Req!$A$2:$J$7,10),$S$13),""))</f>
        <v/>
      </c>
      <c r="S117" s="283"/>
      <c r="T117" s="283"/>
      <c r="U117" s="159"/>
      <c r="V117" s="134" t="e">
        <f>100+VLOOKUP($D117,SAW_Req!$O$2:$P$3,2)+VLOOKUP(GlobalParameters!$C$12,SAW_Req!$Q$2:$R$4,2)</f>
        <v>#N/A</v>
      </c>
    </row>
    <row r="118" spans="1:22" x14ac:dyDescent="0.25">
      <c r="A118" s="133"/>
      <c r="B118" s="283"/>
      <c r="C118" s="283"/>
      <c r="D118" s="284"/>
      <c r="E118" s="285"/>
      <c r="F118" s="155" t="str">
        <f t="shared" si="3"/>
        <v/>
      </c>
      <c r="G118" s="177" t="str">
        <f>IF($D118="","",VLOOKUP($V118,SAW_Req!$A$2:$J$7,5))</f>
        <v/>
      </c>
      <c r="H118" s="155"/>
      <c r="I118" s="155"/>
      <c r="J118" s="156"/>
      <c r="K118" s="155"/>
      <c r="L118" s="155"/>
      <c r="M118" s="156"/>
      <c r="N118" s="157" t="str">
        <f t="shared" si="4"/>
        <v/>
      </c>
      <c r="O118" s="158" t="str">
        <f>IF(OR($D118="",GlobalParameters!$C$12=""),"",$R118)</f>
        <v/>
      </c>
      <c r="P118" s="159"/>
      <c r="Q118" s="283"/>
      <c r="R118" s="160" t="str">
        <f>IF(OR($D118="",$S118="",GlobalParameters!$C$12=""),"",IF($V118&lt;200,MIN(VLOOKUP($V118,SAW_Req!$A$2:$J$7,10),$S$13),""))</f>
        <v/>
      </c>
      <c r="S118" s="283"/>
      <c r="T118" s="283"/>
      <c r="U118" s="159"/>
      <c r="V118" s="134" t="e">
        <f>100+VLOOKUP($D118,SAW_Req!$O$2:$P$3,2)+VLOOKUP(GlobalParameters!$C$12,SAW_Req!$Q$2:$R$4,2)</f>
        <v>#N/A</v>
      </c>
    </row>
    <row r="119" spans="1:22" x14ac:dyDescent="0.25">
      <c r="A119" s="133"/>
      <c r="B119" s="283"/>
      <c r="C119" s="283"/>
      <c r="D119" s="284"/>
      <c r="E119" s="285"/>
      <c r="F119" s="155" t="str">
        <f t="shared" si="3"/>
        <v/>
      </c>
      <c r="G119" s="177" t="str">
        <f>IF($D119="","",VLOOKUP($V119,SAW_Req!$A$2:$J$7,5))</f>
        <v/>
      </c>
      <c r="H119" s="155"/>
      <c r="I119" s="155"/>
      <c r="J119" s="156"/>
      <c r="K119" s="155"/>
      <c r="L119" s="155"/>
      <c r="M119" s="156"/>
      <c r="N119" s="157" t="str">
        <f t="shared" si="4"/>
        <v/>
      </c>
      <c r="O119" s="158" t="str">
        <f>IF(OR($D119="",GlobalParameters!$C$12=""),"",$R119)</f>
        <v/>
      </c>
      <c r="P119" s="159"/>
      <c r="Q119" s="283"/>
      <c r="R119" s="160" t="str">
        <f>IF(OR($D119="",$S119="",GlobalParameters!$C$12=""),"",IF($V119&lt;200,MIN(VLOOKUP($V119,SAW_Req!$A$2:$J$7,10),$S$13),""))</f>
        <v/>
      </c>
      <c r="S119" s="283"/>
      <c r="T119" s="283"/>
      <c r="U119" s="159"/>
      <c r="V119" s="134" t="e">
        <f>100+VLOOKUP($D119,SAW_Req!$O$2:$P$3,2)+VLOOKUP(GlobalParameters!$C$12,SAW_Req!$Q$2:$R$4,2)</f>
        <v>#N/A</v>
      </c>
    </row>
    <row r="120" spans="1:22" x14ac:dyDescent="0.25">
      <c r="A120" s="133"/>
      <c r="B120" s="283"/>
      <c r="C120" s="283"/>
      <c r="D120" s="284"/>
      <c r="E120" s="285"/>
      <c r="F120" s="155" t="str">
        <f t="shared" si="3"/>
        <v/>
      </c>
      <c r="G120" s="177" t="str">
        <f>IF($D120="","",VLOOKUP($V120,SAW_Req!$A$2:$J$7,5))</f>
        <v/>
      </c>
      <c r="H120" s="155"/>
      <c r="I120" s="155"/>
      <c r="J120" s="156"/>
      <c r="K120" s="155"/>
      <c r="L120" s="155"/>
      <c r="M120" s="156"/>
      <c r="N120" s="157" t="str">
        <f t="shared" si="4"/>
        <v/>
      </c>
      <c r="O120" s="158" t="str">
        <f>IF(OR($D120="",GlobalParameters!$C$12=""),"",$R120)</f>
        <v/>
      </c>
      <c r="P120" s="159"/>
      <c r="Q120" s="283"/>
      <c r="R120" s="160" t="str">
        <f>IF(OR($D120="",$S120="",GlobalParameters!$C$12=""),"",IF($V120&lt;200,MIN(VLOOKUP($V120,SAW_Req!$A$2:$J$7,10),$S$13),""))</f>
        <v/>
      </c>
      <c r="S120" s="283"/>
      <c r="T120" s="283"/>
      <c r="U120" s="159"/>
      <c r="V120" s="134" t="e">
        <f>100+VLOOKUP($D120,SAW_Req!$O$2:$P$3,2)+VLOOKUP(GlobalParameters!$C$12,SAW_Req!$Q$2:$R$4,2)</f>
        <v>#N/A</v>
      </c>
    </row>
    <row r="121" spans="1:22" x14ac:dyDescent="0.25">
      <c r="A121" s="133"/>
      <c r="B121" s="283"/>
      <c r="C121" s="283"/>
      <c r="D121" s="284"/>
      <c r="E121" s="285"/>
      <c r="F121" s="155" t="str">
        <f t="shared" si="3"/>
        <v/>
      </c>
      <c r="G121" s="177" t="str">
        <f>IF($D121="","",VLOOKUP($V121,SAW_Req!$A$2:$J$7,5))</f>
        <v/>
      </c>
      <c r="H121" s="155"/>
      <c r="I121" s="155"/>
      <c r="J121" s="156"/>
      <c r="K121" s="155"/>
      <c r="L121" s="155"/>
      <c r="M121" s="156"/>
      <c r="N121" s="157" t="str">
        <f t="shared" si="4"/>
        <v/>
      </c>
      <c r="O121" s="158" t="str">
        <f>IF(OR($D121="",GlobalParameters!$C$12=""),"",$R121)</f>
        <v/>
      </c>
      <c r="P121" s="159"/>
      <c r="Q121" s="283"/>
      <c r="R121" s="160" t="str">
        <f>IF(OR($D121="",$S121="",GlobalParameters!$C$12=""),"",IF($V121&lt;200,MIN(VLOOKUP($V121,SAW_Req!$A$2:$J$7,10),$S$13),""))</f>
        <v/>
      </c>
      <c r="S121" s="283"/>
      <c r="T121" s="283"/>
      <c r="U121" s="159"/>
      <c r="V121" s="134" t="e">
        <f>100+VLOOKUP($D121,SAW_Req!$O$2:$P$3,2)+VLOOKUP(GlobalParameters!$C$12,SAW_Req!$Q$2:$R$4,2)</f>
        <v>#N/A</v>
      </c>
    </row>
    <row r="122" spans="1:22" x14ac:dyDescent="0.25">
      <c r="A122" s="133"/>
      <c r="B122" s="283"/>
      <c r="C122" s="283"/>
      <c r="D122" s="284"/>
      <c r="E122" s="285"/>
      <c r="F122" s="155" t="str">
        <f t="shared" si="3"/>
        <v/>
      </c>
      <c r="G122" s="177" t="str">
        <f>IF($D122="","",VLOOKUP($V122,SAW_Req!$A$2:$J$7,5))</f>
        <v/>
      </c>
      <c r="H122" s="155"/>
      <c r="I122" s="155"/>
      <c r="J122" s="156"/>
      <c r="K122" s="155"/>
      <c r="L122" s="155"/>
      <c r="M122" s="156"/>
      <c r="N122" s="157" t="str">
        <f t="shared" si="4"/>
        <v/>
      </c>
      <c r="O122" s="158" t="str">
        <f>IF(OR($D122="",GlobalParameters!$C$12=""),"",$R122)</f>
        <v/>
      </c>
      <c r="P122" s="159"/>
      <c r="Q122" s="283"/>
      <c r="R122" s="160" t="str">
        <f>IF(OR($D122="",$S122="",GlobalParameters!$C$12=""),"",IF($V122&lt;200,MIN(VLOOKUP($V122,SAW_Req!$A$2:$J$7,10),$S$13),""))</f>
        <v/>
      </c>
      <c r="S122" s="283"/>
      <c r="T122" s="283"/>
      <c r="U122" s="159"/>
      <c r="V122" s="134" t="e">
        <f>100+VLOOKUP($D122,SAW_Req!$O$2:$P$3,2)+VLOOKUP(GlobalParameters!$C$12,SAW_Req!$Q$2:$R$4,2)</f>
        <v>#N/A</v>
      </c>
    </row>
    <row r="123" spans="1:22" x14ac:dyDescent="0.25">
      <c r="A123" s="133"/>
      <c r="B123" s="283"/>
      <c r="C123" s="283"/>
      <c r="D123" s="284"/>
      <c r="E123" s="285"/>
      <c r="F123" s="155" t="str">
        <f t="shared" si="3"/>
        <v/>
      </c>
      <c r="G123" s="177" t="str">
        <f>IF($D123="","",VLOOKUP($V123,SAW_Req!$A$2:$J$7,5))</f>
        <v/>
      </c>
      <c r="H123" s="155"/>
      <c r="I123" s="155"/>
      <c r="J123" s="156"/>
      <c r="K123" s="155"/>
      <c r="L123" s="155"/>
      <c r="M123" s="156"/>
      <c r="N123" s="157" t="str">
        <f t="shared" si="4"/>
        <v/>
      </c>
      <c r="O123" s="158" t="str">
        <f>IF(OR($D123="",GlobalParameters!$C$12=""),"",$R123)</f>
        <v/>
      </c>
      <c r="P123" s="159"/>
      <c r="Q123" s="283"/>
      <c r="R123" s="160" t="str">
        <f>IF(OR($D123="",$S123="",GlobalParameters!$C$12=""),"",IF($V123&lt;200,MIN(VLOOKUP($V123,SAW_Req!$A$2:$J$7,10),$S$13),""))</f>
        <v/>
      </c>
      <c r="S123" s="283"/>
      <c r="T123" s="283"/>
      <c r="U123" s="159"/>
      <c r="V123" s="134" t="e">
        <f>100+VLOOKUP($D123,SAW_Req!$O$2:$P$3,2)+VLOOKUP(GlobalParameters!$C$12,SAW_Req!$Q$2:$R$4,2)</f>
        <v>#N/A</v>
      </c>
    </row>
    <row r="124" spans="1:22" x14ac:dyDescent="0.25">
      <c r="A124" s="133"/>
      <c r="B124" s="283"/>
      <c r="C124" s="283"/>
      <c r="D124" s="284"/>
      <c r="E124" s="285"/>
      <c r="F124" s="155" t="str">
        <f t="shared" si="3"/>
        <v/>
      </c>
      <c r="G124" s="177" t="str">
        <f>IF($D124="","",VLOOKUP($V124,SAW_Req!$A$2:$J$7,5))</f>
        <v/>
      </c>
      <c r="H124" s="155"/>
      <c r="I124" s="155"/>
      <c r="J124" s="156"/>
      <c r="K124" s="155"/>
      <c r="L124" s="155"/>
      <c r="M124" s="156"/>
      <c r="N124" s="157" t="str">
        <f t="shared" si="4"/>
        <v/>
      </c>
      <c r="O124" s="158" t="str">
        <f>IF(OR($D124="",GlobalParameters!$C$12=""),"",$R124)</f>
        <v/>
      </c>
      <c r="P124" s="159"/>
      <c r="Q124" s="283"/>
      <c r="R124" s="160" t="str">
        <f>IF(OR($D124="",$S124="",GlobalParameters!$C$12=""),"",IF($V124&lt;200,MIN(VLOOKUP($V124,SAW_Req!$A$2:$J$7,10),$S$13),""))</f>
        <v/>
      </c>
      <c r="S124" s="283"/>
      <c r="T124" s="283"/>
      <c r="U124" s="159"/>
      <c r="V124" s="134" t="e">
        <f>100+VLOOKUP($D124,SAW_Req!$O$2:$P$3,2)+VLOOKUP(GlobalParameters!$C$12,SAW_Req!$Q$2:$R$4,2)</f>
        <v>#N/A</v>
      </c>
    </row>
    <row r="125" spans="1:22" x14ac:dyDescent="0.25">
      <c r="A125" s="133"/>
      <c r="B125" s="283"/>
      <c r="C125" s="283"/>
      <c r="D125" s="284"/>
      <c r="E125" s="285"/>
      <c r="F125" s="155" t="str">
        <f t="shared" si="3"/>
        <v/>
      </c>
      <c r="G125" s="177" t="str">
        <f>IF($D125="","",VLOOKUP($V125,SAW_Req!$A$2:$J$7,5))</f>
        <v/>
      </c>
      <c r="H125" s="155"/>
      <c r="I125" s="155"/>
      <c r="J125" s="156"/>
      <c r="K125" s="155"/>
      <c r="L125" s="155"/>
      <c r="M125" s="156"/>
      <c r="N125" s="157" t="str">
        <f t="shared" si="4"/>
        <v/>
      </c>
      <c r="O125" s="158" t="str">
        <f>IF(OR($D125="",GlobalParameters!$C$12=""),"",$R125)</f>
        <v/>
      </c>
      <c r="P125" s="159"/>
      <c r="Q125" s="283"/>
      <c r="R125" s="160" t="str">
        <f>IF(OR($D125="",$S125="",GlobalParameters!$C$12=""),"",IF($V125&lt;200,MIN(VLOOKUP($V125,SAW_Req!$A$2:$J$7,10),$S$13),""))</f>
        <v/>
      </c>
      <c r="S125" s="283"/>
      <c r="T125" s="283"/>
      <c r="U125" s="159"/>
      <c r="V125" s="134" t="e">
        <f>100+VLOOKUP($D125,SAW_Req!$O$2:$P$3,2)+VLOOKUP(GlobalParameters!$C$12,SAW_Req!$Q$2:$R$4,2)</f>
        <v>#N/A</v>
      </c>
    </row>
    <row r="126" spans="1:22" x14ac:dyDescent="0.25">
      <c r="A126" s="133"/>
      <c r="B126" s="283"/>
      <c r="C126" s="283"/>
      <c r="D126" s="284"/>
      <c r="E126" s="285"/>
      <c r="F126" s="155" t="str">
        <f t="shared" si="3"/>
        <v/>
      </c>
      <c r="G126" s="177" t="str">
        <f>IF($D126="","",VLOOKUP($V126,SAW_Req!$A$2:$J$7,5))</f>
        <v/>
      </c>
      <c r="H126" s="155"/>
      <c r="I126" s="155"/>
      <c r="J126" s="156"/>
      <c r="K126" s="155"/>
      <c r="L126" s="155"/>
      <c r="M126" s="156"/>
      <c r="N126" s="157" t="str">
        <f t="shared" si="4"/>
        <v/>
      </c>
      <c r="O126" s="158" t="str">
        <f>IF(OR($D126="",GlobalParameters!$C$12=""),"",$R126)</f>
        <v/>
      </c>
      <c r="P126" s="159"/>
      <c r="Q126" s="283"/>
      <c r="R126" s="160" t="str">
        <f>IF(OR($D126="",$S126="",GlobalParameters!$C$12=""),"",IF($V126&lt;200,MIN(VLOOKUP($V126,SAW_Req!$A$2:$J$7,10),$S$13),""))</f>
        <v/>
      </c>
      <c r="S126" s="283"/>
      <c r="T126" s="283"/>
      <c r="U126" s="159"/>
      <c r="V126" s="134" t="e">
        <f>100+VLOOKUP($D126,SAW_Req!$O$2:$P$3,2)+VLOOKUP(GlobalParameters!$C$12,SAW_Req!$Q$2:$R$4,2)</f>
        <v>#N/A</v>
      </c>
    </row>
    <row r="127" spans="1:22" x14ac:dyDescent="0.25">
      <c r="A127" s="133"/>
      <c r="B127" s="283"/>
      <c r="C127" s="283"/>
      <c r="D127" s="284"/>
      <c r="E127" s="285"/>
      <c r="F127" s="155" t="str">
        <f t="shared" si="3"/>
        <v/>
      </c>
      <c r="G127" s="177" t="str">
        <f>IF($D127="","",VLOOKUP($V127,SAW_Req!$A$2:$J$7,5))</f>
        <v/>
      </c>
      <c r="H127" s="155"/>
      <c r="I127" s="155"/>
      <c r="J127" s="156"/>
      <c r="K127" s="155"/>
      <c r="L127" s="155"/>
      <c r="M127" s="156"/>
      <c r="N127" s="157" t="str">
        <f t="shared" si="4"/>
        <v/>
      </c>
      <c r="O127" s="158" t="str">
        <f>IF(OR($D127="",GlobalParameters!$C$12=""),"",$R127)</f>
        <v/>
      </c>
      <c r="P127" s="159"/>
      <c r="Q127" s="283"/>
      <c r="R127" s="160" t="str">
        <f>IF(OR($D127="",$S127="",GlobalParameters!$C$12=""),"",IF($V127&lt;200,MIN(VLOOKUP($V127,SAW_Req!$A$2:$J$7,10),$S$13),""))</f>
        <v/>
      </c>
      <c r="S127" s="283"/>
      <c r="T127" s="283"/>
      <c r="U127" s="159"/>
      <c r="V127" s="134" t="e">
        <f>100+VLOOKUP($D127,SAW_Req!$O$2:$P$3,2)+VLOOKUP(GlobalParameters!$C$12,SAW_Req!$Q$2:$R$4,2)</f>
        <v>#N/A</v>
      </c>
    </row>
    <row r="128" spans="1:22" x14ac:dyDescent="0.25">
      <c r="A128" s="133"/>
      <c r="B128" s="283"/>
      <c r="C128" s="283"/>
      <c r="D128" s="284"/>
      <c r="E128" s="285"/>
      <c r="F128" s="155" t="str">
        <f t="shared" si="3"/>
        <v/>
      </c>
      <c r="G128" s="177" t="str">
        <f>IF($D128="","",VLOOKUP($V128,SAW_Req!$A$2:$J$7,5))</f>
        <v/>
      </c>
      <c r="H128" s="155"/>
      <c r="I128" s="155"/>
      <c r="J128" s="156"/>
      <c r="K128" s="155"/>
      <c r="L128" s="155"/>
      <c r="M128" s="156"/>
      <c r="N128" s="157" t="str">
        <f t="shared" si="4"/>
        <v/>
      </c>
      <c r="O128" s="158" t="str">
        <f>IF(OR($D128="",GlobalParameters!$C$12=""),"",$R128)</f>
        <v/>
      </c>
      <c r="P128" s="159"/>
      <c r="Q128" s="283"/>
      <c r="R128" s="160" t="str">
        <f>IF(OR($D128="",$S128="",GlobalParameters!$C$12=""),"",IF($V128&lt;200,MIN(VLOOKUP($V128,SAW_Req!$A$2:$J$7,10),$S$13),""))</f>
        <v/>
      </c>
      <c r="S128" s="283"/>
      <c r="T128" s="283"/>
      <c r="U128" s="159"/>
      <c r="V128" s="134" t="e">
        <f>100+VLOOKUP($D128,SAW_Req!$O$2:$P$3,2)+VLOOKUP(GlobalParameters!$C$12,SAW_Req!$Q$2:$R$4,2)</f>
        <v>#N/A</v>
      </c>
    </row>
    <row r="129" spans="1:22" x14ac:dyDescent="0.25">
      <c r="A129" s="133"/>
      <c r="B129" s="283"/>
      <c r="C129" s="283"/>
      <c r="D129" s="284"/>
      <c r="E129" s="285"/>
      <c r="F129" s="155" t="str">
        <f t="shared" si="3"/>
        <v/>
      </c>
      <c r="G129" s="177" t="str">
        <f>IF($D129="","",VLOOKUP($V129,SAW_Req!$A$2:$J$7,5))</f>
        <v/>
      </c>
      <c r="H129" s="155"/>
      <c r="I129" s="155"/>
      <c r="J129" s="156"/>
      <c r="K129" s="155"/>
      <c r="L129" s="155"/>
      <c r="M129" s="156"/>
      <c r="N129" s="157" t="str">
        <f t="shared" si="4"/>
        <v/>
      </c>
      <c r="O129" s="158" t="str">
        <f>IF(OR($D129="",GlobalParameters!$C$12=""),"",$R129)</f>
        <v/>
      </c>
      <c r="P129" s="159"/>
      <c r="Q129" s="283"/>
      <c r="R129" s="160" t="str">
        <f>IF(OR($D129="",$S129="",GlobalParameters!$C$12=""),"",IF($V129&lt;200,MIN(VLOOKUP($V129,SAW_Req!$A$2:$J$7,10),$S$13),""))</f>
        <v/>
      </c>
      <c r="S129" s="283"/>
      <c r="T129" s="283"/>
      <c r="U129" s="159"/>
      <c r="V129" s="134" t="e">
        <f>100+VLOOKUP($D129,SAW_Req!$O$2:$P$3,2)+VLOOKUP(GlobalParameters!$C$12,SAW_Req!$Q$2:$R$4,2)</f>
        <v>#N/A</v>
      </c>
    </row>
    <row r="130" spans="1:22" x14ac:dyDescent="0.25">
      <c r="A130" s="133"/>
      <c r="B130" s="283"/>
      <c r="C130" s="283"/>
      <c r="D130" s="284"/>
      <c r="E130" s="285"/>
      <c r="F130" s="155" t="str">
        <f t="shared" si="3"/>
        <v/>
      </c>
      <c r="G130" s="177" t="str">
        <f>IF($D130="","",VLOOKUP($V130,SAW_Req!$A$2:$J$7,5))</f>
        <v/>
      </c>
      <c r="H130" s="155"/>
      <c r="I130" s="155"/>
      <c r="J130" s="156"/>
      <c r="K130" s="155"/>
      <c r="L130" s="155"/>
      <c r="M130" s="156"/>
      <c r="N130" s="157" t="str">
        <f t="shared" si="4"/>
        <v/>
      </c>
      <c r="O130" s="158" t="str">
        <f>IF(OR($D130="",GlobalParameters!$C$12=""),"",$R130)</f>
        <v/>
      </c>
      <c r="P130" s="159"/>
      <c r="Q130" s="283"/>
      <c r="R130" s="160" t="str">
        <f>IF(OR($D130="",$S130="",GlobalParameters!$C$12=""),"",IF($V130&lt;200,MIN(VLOOKUP($V130,SAW_Req!$A$2:$J$7,10),$S$13),""))</f>
        <v/>
      </c>
      <c r="S130" s="283"/>
      <c r="T130" s="283"/>
      <c r="U130" s="159"/>
      <c r="V130" s="134" t="e">
        <f>100+VLOOKUP($D130,SAW_Req!$O$2:$P$3,2)+VLOOKUP(GlobalParameters!$C$12,SAW_Req!$Q$2:$R$4,2)</f>
        <v>#N/A</v>
      </c>
    </row>
    <row r="131" spans="1:22" x14ac:dyDescent="0.25">
      <c r="A131" s="133"/>
      <c r="B131" s="283"/>
      <c r="C131" s="283"/>
      <c r="D131" s="284"/>
      <c r="E131" s="285"/>
      <c r="F131" s="155" t="str">
        <f t="shared" si="3"/>
        <v/>
      </c>
      <c r="G131" s="177" t="str">
        <f>IF($D131="","",VLOOKUP($V131,SAW_Req!$A$2:$J$7,5))</f>
        <v/>
      </c>
      <c r="H131" s="155"/>
      <c r="I131" s="155"/>
      <c r="J131" s="156"/>
      <c r="K131" s="155"/>
      <c r="L131" s="155"/>
      <c r="M131" s="156"/>
      <c r="N131" s="157" t="str">
        <f t="shared" si="4"/>
        <v/>
      </c>
      <c r="O131" s="158" t="str">
        <f>IF(OR($D131="",GlobalParameters!$C$12=""),"",$R131)</f>
        <v/>
      </c>
      <c r="P131" s="159"/>
      <c r="Q131" s="283"/>
      <c r="R131" s="160" t="str">
        <f>IF(OR($D131="",$S131="",GlobalParameters!$C$12=""),"",IF($V131&lt;200,MIN(VLOOKUP($V131,SAW_Req!$A$2:$J$7,10),$S$13),""))</f>
        <v/>
      </c>
      <c r="S131" s="283"/>
      <c r="T131" s="283"/>
      <c r="U131" s="159"/>
      <c r="V131" s="134" t="e">
        <f>100+VLOOKUP($D131,SAW_Req!$O$2:$P$3,2)+VLOOKUP(GlobalParameters!$C$12,SAW_Req!$Q$2:$R$4,2)</f>
        <v>#N/A</v>
      </c>
    </row>
    <row r="132" spans="1:22" x14ac:dyDescent="0.25">
      <c r="A132" s="133"/>
      <c r="B132" s="283"/>
      <c r="C132" s="283"/>
      <c r="D132" s="284"/>
      <c r="E132" s="285"/>
      <c r="F132" s="155" t="str">
        <f t="shared" si="3"/>
        <v/>
      </c>
      <c r="G132" s="177" t="str">
        <f>IF($D132="","",VLOOKUP($V132,SAW_Req!$A$2:$J$7,5))</f>
        <v/>
      </c>
      <c r="H132" s="155"/>
      <c r="I132" s="155"/>
      <c r="J132" s="156"/>
      <c r="K132" s="155"/>
      <c r="L132" s="155"/>
      <c r="M132" s="156"/>
      <c r="N132" s="157" t="str">
        <f t="shared" si="4"/>
        <v/>
      </c>
      <c r="O132" s="158" t="str">
        <f>IF(OR($D132="",GlobalParameters!$C$12=""),"",$R132)</f>
        <v/>
      </c>
      <c r="P132" s="159"/>
      <c r="Q132" s="283"/>
      <c r="R132" s="160" t="str">
        <f>IF(OR($D132="",$S132="",GlobalParameters!$C$12=""),"",IF($V132&lt;200,MIN(VLOOKUP($V132,SAW_Req!$A$2:$J$7,10),$S$13),""))</f>
        <v/>
      </c>
      <c r="S132" s="283"/>
      <c r="T132" s="283"/>
      <c r="U132" s="159"/>
      <c r="V132" s="134" t="e">
        <f>100+VLOOKUP($D132,SAW_Req!$O$2:$P$3,2)+VLOOKUP(GlobalParameters!$C$12,SAW_Req!$Q$2:$R$4,2)</f>
        <v>#N/A</v>
      </c>
    </row>
    <row r="133" spans="1:22" x14ac:dyDescent="0.25">
      <c r="A133" s="133"/>
      <c r="B133" s="283"/>
      <c r="C133" s="283"/>
      <c r="D133" s="284"/>
      <c r="E133" s="285"/>
      <c r="F133" s="155" t="str">
        <f t="shared" si="3"/>
        <v/>
      </c>
      <c r="G133" s="177" t="str">
        <f>IF($D133="","",VLOOKUP($V133,SAW_Req!$A$2:$J$7,5))</f>
        <v/>
      </c>
      <c r="H133" s="155"/>
      <c r="I133" s="155"/>
      <c r="J133" s="156"/>
      <c r="K133" s="155"/>
      <c r="L133" s="155"/>
      <c r="M133" s="156"/>
      <c r="N133" s="157" t="str">
        <f t="shared" si="4"/>
        <v/>
      </c>
      <c r="O133" s="158" t="str">
        <f>IF(OR($D133="",GlobalParameters!$C$12=""),"",$R133)</f>
        <v/>
      </c>
      <c r="P133" s="159"/>
      <c r="Q133" s="283"/>
      <c r="R133" s="160" t="str">
        <f>IF(OR($D133="",$S133="",GlobalParameters!$C$12=""),"",IF($V133&lt;200,MIN(VLOOKUP($V133,SAW_Req!$A$2:$J$7,10),$S$13),""))</f>
        <v/>
      </c>
      <c r="S133" s="283"/>
      <c r="T133" s="283"/>
      <c r="U133" s="159"/>
      <c r="V133" s="134" t="e">
        <f>100+VLOOKUP($D133,SAW_Req!$O$2:$P$3,2)+VLOOKUP(GlobalParameters!$C$12,SAW_Req!$Q$2:$R$4,2)</f>
        <v>#N/A</v>
      </c>
    </row>
    <row r="134" spans="1:22" x14ac:dyDescent="0.25">
      <c r="A134" s="133"/>
      <c r="B134" s="283"/>
      <c r="C134" s="283"/>
      <c r="D134" s="284"/>
      <c r="E134" s="285"/>
      <c r="F134" s="155" t="str">
        <f t="shared" si="3"/>
        <v/>
      </c>
      <c r="G134" s="177" t="str">
        <f>IF($D134="","",VLOOKUP($V134,SAW_Req!$A$2:$J$7,5))</f>
        <v/>
      </c>
      <c r="H134" s="155"/>
      <c r="I134" s="155"/>
      <c r="J134" s="156"/>
      <c r="K134" s="155"/>
      <c r="L134" s="155"/>
      <c r="M134" s="156"/>
      <c r="N134" s="157" t="str">
        <f t="shared" si="4"/>
        <v/>
      </c>
      <c r="O134" s="158" t="str">
        <f>IF(OR($D134="",GlobalParameters!$C$12=""),"",$R134)</f>
        <v/>
      </c>
      <c r="P134" s="159"/>
      <c r="Q134" s="283"/>
      <c r="R134" s="160" t="str">
        <f>IF(OR($D134="",$S134="",GlobalParameters!$C$12=""),"",IF($V134&lt;200,MIN(VLOOKUP($V134,SAW_Req!$A$2:$J$7,10),$S$13),""))</f>
        <v/>
      </c>
      <c r="S134" s="283"/>
      <c r="T134" s="283"/>
      <c r="U134" s="159"/>
      <c r="V134" s="134" t="e">
        <f>100+VLOOKUP($D134,SAW_Req!$O$2:$P$3,2)+VLOOKUP(GlobalParameters!$C$12,SAW_Req!$Q$2:$R$4,2)</f>
        <v>#N/A</v>
      </c>
    </row>
    <row r="135" spans="1:22" x14ac:dyDescent="0.25">
      <c r="A135" s="133"/>
      <c r="B135" s="283"/>
      <c r="C135" s="283"/>
      <c r="D135" s="284"/>
      <c r="E135" s="285"/>
      <c r="F135" s="155" t="str">
        <f t="shared" si="3"/>
        <v/>
      </c>
      <c r="G135" s="177" t="str">
        <f>IF($D135="","",VLOOKUP($V135,SAW_Req!$A$2:$J$7,5))</f>
        <v/>
      </c>
      <c r="H135" s="155"/>
      <c r="I135" s="155"/>
      <c r="J135" s="156"/>
      <c r="K135" s="155"/>
      <c r="L135" s="155"/>
      <c r="M135" s="156"/>
      <c r="N135" s="157" t="str">
        <f t="shared" si="4"/>
        <v/>
      </c>
      <c r="O135" s="158" t="str">
        <f>IF(OR($D135="",GlobalParameters!$C$12=""),"",$R135)</f>
        <v/>
      </c>
      <c r="P135" s="159"/>
      <c r="Q135" s="283"/>
      <c r="R135" s="160" t="str">
        <f>IF(OR($D135="",$S135="",GlobalParameters!$C$12=""),"",IF($V135&lt;200,MIN(VLOOKUP($V135,SAW_Req!$A$2:$J$7,10),$S$13),""))</f>
        <v/>
      </c>
      <c r="S135" s="283"/>
      <c r="T135" s="283"/>
      <c r="U135" s="159"/>
      <c r="V135" s="134" t="e">
        <f>100+VLOOKUP($D135,SAW_Req!$O$2:$P$3,2)+VLOOKUP(GlobalParameters!$C$12,SAW_Req!$Q$2:$R$4,2)</f>
        <v>#N/A</v>
      </c>
    </row>
    <row r="136" spans="1:22" x14ac:dyDescent="0.25">
      <c r="A136" s="133"/>
      <c r="B136" s="283"/>
      <c r="C136" s="283"/>
      <c r="D136" s="284"/>
      <c r="E136" s="285"/>
      <c r="F136" s="155" t="str">
        <f t="shared" si="3"/>
        <v/>
      </c>
      <c r="G136" s="177" t="str">
        <f>IF($D136="","",VLOOKUP($V136,SAW_Req!$A$2:$J$7,5))</f>
        <v/>
      </c>
      <c r="H136" s="155"/>
      <c r="I136" s="155"/>
      <c r="J136" s="156"/>
      <c r="K136" s="155"/>
      <c r="L136" s="155"/>
      <c r="M136" s="156"/>
      <c r="N136" s="157" t="str">
        <f t="shared" si="4"/>
        <v/>
      </c>
      <c r="O136" s="158" t="str">
        <f>IF(OR($D136="",GlobalParameters!$C$12=""),"",$R136)</f>
        <v/>
      </c>
      <c r="P136" s="159"/>
      <c r="Q136" s="283"/>
      <c r="R136" s="160" t="str">
        <f>IF(OR($D136="",$S136="",GlobalParameters!$C$12=""),"",IF($V136&lt;200,MIN(VLOOKUP($V136,SAW_Req!$A$2:$J$7,10),$S$13),""))</f>
        <v/>
      </c>
      <c r="S136" s="283"/>
      <c r="T136" s="283"/>
      <c r="U136" s="159"/>
      <c r="V136" s="134" t="e">
        <f>100+VLOOKUP($D136,SAW_Req!$O$2:$P$3,2)+VLOOKUP(GlobalParameters!$C$12,SAW_Req!$Q$2:$R$4,2)</f>
        <v>#N/A</v>
      </c>
    </row>
    <row r="137" spans="1:22" x14ac:dyDescent="0.25">
      <c r="A137" s="133"/>
      <c r="B137" s="283"/>
      <c r="C137" s="283"/>
      <c r="D137" s="284"/>
      <c r="E137" s="285"/>
      <c r="F137" s="155" t="str">
        <f t="shared" si="3"/>
        <v/>
      </c>
      <c r="G137" s="177" t="str">
        <f>IF($D137="","",VLOOKUP($V137,SAW_Req!$A$2:$J$7,5))</f>
        <v/>
      </c>
      <c r="H137" s="155"/>
      <c r="I137" s="155"/>
      <c r="J137" s="156"/>
      <c r="K137" s="155"/>
      <c r="L137" s="155"/>
      <c r="M137" s="156"/>
      <c r="N137" s="157" t="str">
        <f t="shared" si="4"/>
        <v/>
      </c>
      <c r="O137" s="158" t="str">
        <f>IF(OR($D137="",GlobalParameters!$C$12=""),"",$R137)</f>
        <v/>
      </c>
      <c r="P137" s="159"/>
      <c r="Q137" s="283"/>
      <c r="R137" s="160" t="str">
        <f>IF(OR($D137="",$S137="",GlobalParameters!$C$12=""),"",IF($V137&lt;200,MIN(VLOOKUP($V137,SAW_Req!$A$2:$J$7,10),$S$13),""))</f>
        <v/>
      </c>
      <c r="S137" s="283"/>
      <c r="T137" s="283"/>
      <c r="U137" s="159"/>
      <c r="V137" s="134" t="e">
        <f>100+VLOOKUP($D137,SAW_Req!$O$2:$P$3,2)+VLOOKUP(GlobalParameters!$C$12,SAW_Req!$Q$2:$R$4,2)</f>
        <v>#N/A</v>
      </c>
    </row>
    <row r="138" spans="1:22" x14ac:dyDescent="0.25">
      <c r="A138" s="133"/>
      <c r="B138" s="283"/>
      <c r="C138" s="283"/>
      <c r="D138" s="284"/>
      <c r="E138" s="285"/>
      <c r="F138" s="155" t="str">
        <f t="shared" si="3"/>
        <v/>
      </c>
      <c r="G138" s="177" t="str">
        <f>IF($D138="","",VLOOKUP($V138,SAW_Req!$A$2:$J$7,5))</f>
        <v/>
      </c>
      <c r="H138" s="155"/>
      <c r="I138" s="155"/>
      <c r="J138" s="156"/>
      <c r="K138" s="155"/>
      <c r="L138" s="155"/>
      <c r="M138" s="156"/>
      <c r="N138" s="157" t="str">
        <f t="shared" si="4"/>
        <v/>
      </c>
      <c r="O138" s="158" t="str">
        <f>IF(OR($D138="",GlobalParameters!$C$12=""),"",$R138)</f>
        <v/>
      </c>
      <c r="P138" s="159"/>
      <c r="Q138" s="283"/>
      <c r="R138" s="160" t="str">
        <f>IF(OR($D138="",$S138="",GlobalParameters!$C$12=""),"",IF($V138&lt;200,MIN(VLOOKUP($V138,SAW_Req!$A$2:$J$7,10),$S$13),""))</f>
        <v/>
      </c>
      <c r="S138" s="283"/>
      <c r="T138" s="283"/>
      <c r="U138" s="159"/>
      <c r="V138" s="134" t="e">
        <f>100+VLOOKUP($D138,SAW_Req!$O$2:$P$3,2)+VLOOKUP(GlobalParameters!$C$12,SAW_Req!$Q$2:$R$4,2)</f>
        <v>#N/A</v>
      </c>
    </row>
    <row r="139" spans="1:22" x14ac:dyDescent="0.25">
      <c r="A139" s="133"/>
      <c r="B139" s="283"/>
      <c r="C139" s="283"/>
      <c r="D139" s="284"/>
      <c r="E139" s="285"/>
      <c r="F139" s="155" t="str">
        <f t="shared" si="3"/>
        <v/>
      </c>
      <c r="G139" s="177" t="str">
        <f>IF($D139="","",VLOOKUP($V139,SAW_Req!$A$2:$J$7,5))</f>
        <v/>
      </c>
      <c r="H139" s="155"/>
      <c r="I139" s="155"/>
      <c r="J139" s="156"/>
      <c r="K139" s="155"/>
      <c r="L139" s="155"/>
      <c r="M139" s="156"/>
      <c r="N139" s="157" t="str">
        <f t="shared" si="4"/>
        <v/>
      </c>
      <c r="O139" s="158" t="str">
        <f>IF(OR($D139="",GlobalParameters!$C$12=""),"",$R139)</f>
        <v/>
      </c>
      <c r="P139" s="159"/>
      <c r="Q139" s="283"/>
      <c r="R139" s="160" t="str">
        <f>IF(OR($D139="",$S139="",GlobalParameters!$C$12=""),"",IF($V139&lt;200,MIN(VLOOKUP($V139,SAW_Req!$A$2:$J$7,10),$S$13),""))</f>
        <v/>
      </c>
      <c r="S139" s="283"/>
      <c r="T139" s="283"/>
      <c r="U139" s="159"/>
      <c r="V139" s="134" t="e">
        <f>100+VLOOKUP($D139,SAW_Req!$O$2:$P$3,2)+VLOOKUP(GlobalParameters!$C$12,SAW_Req!$Q$2:$R$4,2)</f>
        <v>#N/A</v>
      </c>
    </row>
    <row r="140" spans="1:22" x14ac:dyDescent="0.25">
      <c r="A140" s="133"/>
      <c r="B140" s="283"/>
      <c r="C140" s="283"/>
      <c r="D140" s="284"/>
      <c r="E140" s="285"/>
      <c r="F140" s="155" t="str">
        <f t="shared" si="3"/>
        <v/>
      </c>
      <c r="G140" s="177" t="str">
        <f>IF($D140="","",VLOOKUP($V140,SAW_Req!$A$2:$J$7,5))</f>
        <v/>
      </c>
      <c r="H140" s="155"/>
      <c r="I140" s="155"/>
      <c r="J140" s="156"/>
      <c r="K140" s="155"/>
      <c r="L140" s="155"/>
      <c r="M140" s="156"/>
      <c r="N140" s="157" t="str">
        <f t="shared" si="4"/>
        <v/>
      </c>
      <c r="O140" s="158" t="str">
        <f>IF(OR($D140="",GlobalParameters!$C$12=""),"",$R140)</f>
        <v/>
      </c>
      <c r="P140" s="159"/>
      <c r="Q140" s="283"/>
      <c r="R140" s="160" t="str">
        <f>IF(OR($D140="",$S140="",GlobalParameters!$C$12=""),"",IF($V140&lt;200,MIN(VLOOKUP($V140,SAW_Req!$A$2:$J$7,10),$S$13),""))</f>
        <v/>
      </c>
      <c r="S140" s="283"/>
      <c r="T140" s="283"/>
      <c r="U140" s="159"/>
      <c r="V140" s="134" t="e">
        <f>100+VLOOKUP($D140,SAW_Req!$O$2:$P$3,2)+VLOOKUP(GlobalParameters!$C$12,SAW_Req!$Q$2:$R$4,2)</f>
        <v>#N/A</v>
      </c>
    </row>
    <row r="141" spans="1:22" x14ac:dyDescent="0.25">
      <c r="A141" s="133"/>
      <c r="B141" s="283"/>
      <c r="C141" s="283"/>
      <c r="D141" s="284"/>
      <c r="E141" s="285"/>
      <c r="F141" s="155" t="str">
        <f t="shared" ref="F141:F204" si="5">IF(OR($D141="",$Q141="",$G141=""),"",IF($V141&lt;200,$Q141-$G141,""))</f>
        <v/>
      </c>
      <c r="G141" s="177" t="str">
        <f>IF($D141="","",VLOOKUP($V141,SAW_Req!$A$2:$J$7,5))</f>
        <v/>
      </c>
      <c r="H141" s="155"/>
      <c r="I141" s="155"/>
      <c r="J141" s="156"/>
      <c r="K141" s="155"/>
      <c r="L141" s="155"/>
      <c r="M141" s="156"/>
      <c r="N141" s="157" t="str">
        <f t="shared" si="4"/>
        <v/>
      </c>
      <c r="O141" s="158" t="str">
        <f>IF(OR($D141="",GlobalParameters!$C$12=""),"",$R141)</f>
        <v/>
      </c>
      <c r="P141" s="159"/>
      <c r="Q141" s="283"/>
      <c r="R141" s="160" t="str">
        <f>IF(OR($D141="",$S141="",GlobalParameters!$C$12=""),"",IF($V141&lt;200,MIN(VLOOKUP($V141,SAW_Req!$A$2:$J$7,10),$S$13),""))</f>
        <v/>
      </c>
      <c r="S141" s="283"/>
      <c r="T141" s="283"/>
      <c r="U141" s="159"/>
      <c r="V141" s="134" t="e">
        <f>100+VLOOKUP($D141,SAW_Req!$O$2:$P$3,2)+VLOOKUP(GlobalParameters!$C$12,SAW_Req!$Q$2:$R$4,2)</f>
        <v>#N/A</v>
      </c>
    </row>
    <row r="142" spans="1:22" x14ac:dyDescent="0.25">
      <c r="A142" s="133"/>
      <c r="B142" s="283"/>
      <c r="C142" s="283"/>
      <c r="D142" s="284"/>
      <c r="E142" s="285"/>
      <c r="F142" s="155" t="str">
        <f t="shared" si="5"/>
        <v/>
      </c>
      <c r="G142" s="177" t="str">
        <f>IF($D142="","",VLOOKUP($V142,SAW_Req!$A$2:$J$7,5))</f>
        <v/>
      </c>
      <c r="H142" s="155"/>
      <c r="I142" s="155"/>
      <c r="J142" s="156"/>
      <c r="K142" s="155"/>
      <c r="L142" s="155"/>
      <c r="M142" s="156"/>
      <c r="N142" s="157" t="str">
        <f t="shared" si="4"/>
        <v/>
      </c>
      <c r="O142" s="158" t="str">
        <f>IF(OR($D142="",GlobalParameters!$C$12=""),"",$R142)</f>
        <v/>
      </c>
      <c r="P142" s="159"/>
      <c r="Q142" s="283"/>
      <c r="R142" s="160" t="str">
        <f>IF(OR($D142="",$S142="",GlobalParameters!$C$12=""),"",IF($V142&lt;200,MIN(VLOOKUP($V142,SAW_Req!$A$2:$J$7,10),$S$13),""))</f>
        <v/>
      </c>
      <c r="S142" s="283"/>
      <c r="T142" s="283"/>
      <c r="U142" s="159"/>
      <c r="V142" s="134" t="e">
        <f>100+VLOOKUP($D142,SAW_Req!$O$2:$P$3,2)+VLOOKUP(GlobalParameters!$C$12,SAW_Req!$Q$2:$R$4,2)</f>
        <v>#N/A</v>
      </c>
    </row>
    <row r="143" spans="1:22" x14ac:dyDescent="0.25">
      <c r="A143" s="133"/>
      <c r="B143" s="283"/>
      <c r="C143" s="283"/>
      <c r="D143" s="284"/>
      <c r="E143" s="285"/>
      <c r="F143" s="155" t="str">
        <f t="shared" si="5"/>
        <v/>
      </c>
      <c r="G143" s="177" t="str">
        <f>IF($D143="","",VLOOKUP($V143,SAW_Req!$A$2:$J$7,5))</f>
        <v/>
      </c>
      <c r="H143" s="155"/>
      <c r="I143" s="155"/>
      <c r="J143" s="156"/>
      <c r="K143" s="155"/>
      <c r="L143" s="155"/>
      <c r="M143" s="156"/>
      <c r="N143" s="157" t="str">
        <f t="shared" si="4"/>
        <v/>
      </c>
      <c r="O143" s="158" t="str">
        <f>IF(OR($D143="",GlobalParameters!$C$12=""),"",$R143)</f>
        <v/>
      </c>
      <c r="P143" s="159"/>
      <c r="Q143" s="283"/>
      <c r="R143" s="160" t="str">
        <f>IF(OR($D143="",$S143="",GlobalParameters!$C$12=""),"",IF($V143&lt;200,MIN(VLOOKUP($V143,SAW_Req!$A$2:$J$7,10),$S$13),""))</f>
        <v/>
      </c>
      <c r="S143" s="283"/>
      <c r="T143" s="283"/>
      <c r="U143" s="159"/>
      <c r="V143" s="134" t="e">
        <f>100+VLOOKUP($D143,SAW_Req!$O$2:$P$3,2)+VLOOKUP(GlobalParameters!$C$12,SAW_Req!$Q$2:$R$4,2)</f>
        <v>#N/A</v>
      </c>
    </row>
    <row r="144" spans="1:22" x14ac:dyDescent="0.25">
      <c r="A144" s="133"/>
      <c r="B144" s="283"/>
      <c r="C144" s="283"/>
      <c r="D144" s="284"/>
      <c r="E144" s="285"/>
      <c r="F144" s="155" t="str">
        <f t="shared" si="5"/>
        <v/>
      </c>
      <c r="G144" s="177" t="str">
        <f>IF($D144="","",VLOOKUP($V144,SAW_Req!$A$2:$J$7,5))</f>
        <v/>
      </c>
      <c r="H144" s="155"/>
      <c r="I144" s="155"/>
      <c r="J144" s="156"/>
      <c r="K144" s="155"/>
      <c r="L144" s="155"/>
      <c r="M144" s="156"/>
      <c r="N144" s="157" t="str">
        <f t="shared" si="4"/>
        <v/>
      </c>
      <c r="O144" s="158" t="str">
        <f>IF(OR($D144="",GlobalParameters!$C$12=""),"",$R144)</f>
        <v/>
      </c>
      <c r="P144" s="159"/>
      <c r="Q144" s="283"/>
      <c r="R144" s="160" t="str">
        <f>IF(OR($D144="",$S144="",GlobalParameters!$C$12=""),"",IF($V144&lt;200,MIN(VLOOKUP($V144,SAW_Req!$A$2:$J$7,10),$S$13),""))</f>
        <v/>
      </c>
      <c r="S144" s="283"/>
      <c r="T144" s="283"/>
      <c r="U144" s="159"/>
      <c r="V144" s="134" t="e">
        <f>100+VLOOKUP($D144,SAW_Req!$O$2:$P$3,2)+VLOOKUP(GlobalParameters!$C$12,SAW_Req!$Q$2:$R$4,2)</f>
        <v>#N/A</v>
      </c>
    </row>
    <row r="145" spans="1:22" x14ac:dyDescent="0.25">
      <c r="A145" s="133"/>
      <c r="B145" s="283"/>
      <c r="C145" s="283"/>
      <c r="D145" s="284"/>
      <c r="E145" s="285"/>
      <c r="F145" s="155" t="str">
        <f t="shared" si="5"/>
        <v/>
      </c>
      <c r="G145" s="177" t="str">
        <f>IF($D145="","",VLOOKUP($V145,SAW_Req!$A$2:$J$7,5))</f>
        <v/>
      </c>
      <c r="H145" s="155"/>
      <c r="I145" s="155"/>
      <c r="J145" s="156"/>
      <c r="K145" s="155"/>
      <c r="L145" s="155"/>
      <c r="M145" s="156"/>
      <c r="N145" s="157" t="str">
        <f t="shared" si="4"/>
        <v/>
      </c>
      <c r="O145" s="158" t="str">
        <f>IF(OR($D145="",GlobalParameters!$C$12=""),"",$R145)</f>
        <v/>
      </c>
      <c r="P145" s="159"/>
      <c r="Q145" s="283"/>
      <c r="R145" s="160" t="str">
        <f>IF(OR($D145="",$S145="",GlobalParameters!$C$12=""),"",IF($V145&lt;200,MIN(VLOOKUP($V145,SAW_Req!$A$2:$J$7,10),$S$13),""))</f>
        <v/>
      </c>
      <c r="S145" s="283"/>
      <c r="T145" s="283"/>
      <c r="U145" s="159"/>
      <c r="V145" s="134" t="e">
        <f>100+VLOOKUP($D145,SAW_Req!$O$2:$P$3,2)+VLOOKUP(GlobalParameters!$C$12,SAW_Req!$Q$2:$R$4,2)</f>
        <v>#N/A</v>
      </c>
    </row>
    <row r="146" spans="1:22" x14ac:dyDescent="0.25">
      <c r="A146" s="133"/>
      <c r="B146" s="283"/>
      <c r="C146" s="283"/>
      <c r="D146" s="284"/>
      <c r="E146" s="285"/>
      <c r="F146" s="155" t="str">
        <f t="shared" si="5"/>
        <v/>
      </c>
      <c r="G146" s="177" t="str">
        <f>IF($D146="","",VLOOKUP($V146,SAW_Req!$A$2:$J$7,5))</f>
        <v/>
      </c>
      <c r="H146" s="155"/>
      <c r="I146" s="155"/>
      <c r="J146" s="156"/>
      <c r="K146" s="155"/>
      <c r="L146" s="155"/>
      <c r="M146" s="156"/>
      <c r="N146" s="157" t="str">
        <f t="shared" si="4"/>
        <v/>
      </c>
      <c r="O146" s="158" t="str">
        <f>IF(OR($D146="",GlobalParameters!$C$12=""),"",$R146)</f>
        <v/>
      </c>
      <c r="P146" s="159"/>
      <c r="Q146" s="283"/>
      <c r="R146" s="160" t="str">
        <f>IF(OR($D146="",$S146="",GlobalParameters!$C$12=""),"",IF($V146&lt;200,MIN(VLOOKUP($V146,SAW_Req!$A$2:$J$7,10),$S$13),""))</f>
        <v/>
      </c>
      <c r="S146" s="283"/>
      <c r="T146" s="283"/>
      <c r="U146" s="159"/>
      <c r="V146" s="134" t="e">
        <f>100+VLOOKUP($D146,SAW_Req!$O$2:$P$3,2)+VLOOKUP(GlobalParameters!$C$12,SAW_Req!$Q$2:$R$4,2)</f>
        <v>#N/A</v>
      </c>
    </row>
    <row r="147" spans="1:22" x14ac:dyDescent="0.25">
      <c r="A147" s="133"/>
      <c r="B147" s="283"/>
      <c r="C147" s="283"/>
      <c r="D147" s="284"/>
      <c r="E147" s="285"/>
      <c r="F147" s="155" t="str">
        <f t="shared" si="5"/>
        <v/>
      </c>
      <c r="G147" s="177" t="str">
        <f>IF($D147="","",VLOOKUP($V147,SAW_Req!$A$2:$J$7,5))</f>
        <v/>
      </c>
      <c r="H147" s="155"/>
      <c r="I147" s="155"/>
      <c r="J147" s="156"/>
      <c r="K147" s="155"/>
      <c r="L147" s="155"/>
      <c r="M147" s="156"/>
      <c r="N147" s="157" t="str">
        <f t="shared" si="4"/>
        <v/>
      </c>
      <c r="O147" s="158" t="str">
        <f>IF(OR($D147="",GlobalParameters!$C$12=""),"",$R147)</f>
        <v/>
      </c>
      <c r="P147" s="159"/>
      <c r="Q147" s="283"/>
      <c r="R147" s="160" t="str">
        <f>IF(OR($D147="",$S147="",GlobalParameters!$C$12=""),"",IF($V147&lt;200,MIN(VLOOKUP($V147,SAW_Req!$A$2:$J$7,10),$S$13),""))</f>
        <v/>
      </c>
      <c r="S147" s="283"/>
      <c r="T147" s="283"/>
      <c r="U147" s="159"/>
      <c r="V147" s="134" t="e">
        <f>100+VLOOKUP($D147,SAW_Req!$O$2:$P$3,2)+VLOOKUP(GlobalParameters!$C$12,SAW_Req!$Q$2:$R$4,2)</f>
        <v>#N/A</v>
      </c>
    </row>
    <row r="148" spans="1:22" x14ac:dyDescent="0.25">
      <c r="A148" s="133"/>
      <c r="B148" s="283"/>
      <c r="C148" s="283"/>
      <c r="D148" s="284"/>
      <c r="E148" s="285"/>
      <c r="F148" s="155" t="str">
        <f t="shared" si="5"/>
        <v/>
      </c>
      <c r="G148" s="177" t="str">
        <f>IF($D148="","",VLOOKUP($V148,SAW_Req!$A$2:$J$7,5))</f>
        <v/>
      </c>
      <c r="H148" s="155"/>
      <c r="I148" s="155"/>
      <c r="J148" s="156"/>
      <c r="K148" s="155"/>
      <c r="L148" s="155"/>
      <c r="M148" s="156"/>
      <c r="N148" s="157" t="str">
        <f t="shared" si="4"/>
        <v/>
      </c>
      <c r="O148" s="158" t="str">
        <f>IF(OR($D148="",GlobalParameters!$C$12=""),"",$R148)</f>
        <v/>
      </c>
      <c r="P148" s="159"/>
      <c r="Q148" s="283"/>
      <c r="R148" s="160" t="str">
        <f>IF(OR($D148="",$S148="",GlobalParameters!$C$12=""),"",IF($V148&lt;200,MIN(VLOOKUP($V148,SAW_Req!$A$2:$J$7,10),$S$13),""))</f>
        <v/>
      </c>
      <c r="S148" s="283"/>
      <c r="T148" s="283"/>
      <c r="U148" s="159"/>
      <c r="V148" s="134" t="e">
        <f>100+VLOOKUP($D148,SAW_Req!$O$2:$P$3,2)+VLOOKUP(GlobalParameters!$C$12,SAW_Req!$Q$2:$R$4,2)</f>
        <v>#N/A</v>
      </c>
    </row>
    <row r="149" spans="1:22" x14ac:dyDescent="0.25">
      <c r="A149" s="133"/>
      <c r="B149" s="283"/>
      <c r="C149" s="283"/>
      <c r="D149" s="284"/>
      <c r="E149" s="285"/>
      <c r="F149" s="155" t="str">
        <f t="shared" si="5"/>
        <v/>
      </c>
      <c r="G149" s="177" t="str">
        <f>IF($D149="","",VLOOKUP($V149,SAW_Req!$A$2:$J$7,5))</f>
        <v/>
      </c>
      <c r="H149" s="155"/>
      <c r="I149" s="155"/>
      <c r="J149" s="156"/>
      <c r="K149" s="155"/>
      <c r="L149" s="155"/>
      <c r="M149" s="156"/>
      <c r="N149" s="157" t="str">
        <f t="shared" si="4"/>
        <v/>
      </c>
      <c r="O149" s="158" t="str">
        <f>IF(OR($D149="",GlobalParameters!$C$12=""),"",$R149)</f>
        <v/>
      </c>
      <c r="P149" s="159"/>
      <c r="Q149" s="283"/>
      <c r="R149" s="160" t="str">
        <f>IF(OR($D149="",$S149="",GlobalParameters!$C$12=""),"",IF($V149&lt;200,MIN(VLOOKUP($V149,SAW_Req!$A$2:$J$7,10),$S$13),""))</f>
        <v/>
      </c>
      <c r="S149" s="283"/>
      <c r="T149" s="283"/>
      <c r="U149" s="159"/>
      <c r="V149" s="134" t="e">
        <f>100+VLOOKUP($D149,SAW_Req!$O$2:$P$3,2)+VLOOKUP(GlobalParameters!$C$12,SAW_Req!$Q$2:$R$4,2)</f>
        <v>#N/A</v>
      </c>
    </row>
    <row r="150" spans="1:22" x14ac:dyDescent="0.25">
      <c r="A150" s="133"/>
      <c r="B150" s="283"/>
      <c r="C150" s="283"/>
      <c r="D150" s="284"/>
      <c r="E150" s="285"/>
      <c r="F150" s="155" t="str">
        <f t="shared" si="5"/>
        <v/>
      </c>
      <c r="G150" s="177" t="str">
        <f>IF($D150="","",VLOOKUP($V150,SAW_Req!$A$2:$J$7,5))</f>
        <v/>
      </c>
      <c r="H150" s="155"/>
      <c r="I150" s="155"/>
      <c r="J150" s="156"/>
      <c r="K150" s="155"/>
      <c r="L150" s="155"/>
      <c r="M150" s="156"/>
      <c r="N150" s="157" t="str">
        <f t="shared" si="4"/>
        <v/>
      </c>
      <c r="O150" s="158" t="str">
        <f>IF(OR($D150="",GlobalParameters!$C$12=""),"",$R150)</f>
        <v/>
      </c>
      <c r="P150" s="159"/>
      <c r="Q150" s="283"/>
      <c r="R150" s="160" t="str">
        <f>IF(OR($D150="",$S150="",GlobalParameters!$C$12=""),"",IF($V150&lt;200,MIN(VLOOKUP($V150,SAW_Req!$A$2:$J$7,10),$S$13),""))</f>
        <v/>
      </c>
      <c r="S150" s="283"/>
      <c r="T150" s="283"/>
      <c r="U150" s="159"/>
      <c r="V150" s="134" t="e">
        <f>100+VLOOKUP($D150,SAW_Req!$O$2:$P$3,2)+VLOOKUP(GlobalParameters!$C$12,SAW_Req!$Q$2:$R$4,2)</f>
        <v>#N/A</v>
      </c>
    </row>
    <row r="151" spans="1:22" x14ac:dyDescent="0.25">
      <c r="A151" s="133"/>
      <c r="B151" s="283"/>
      <c r="C151" s="283"/>
      <c r="D151" s="284"/>
      <c r="E151" s="285"/>
      <c r="F151" s="155" t="str">
        <f t="shared" si="5"/>
        <v/>
      </c>
      <c r="G151" s="177" t="str">
        <f>IF($D151="","",VLOOKUP($V151,SAW_Req!$A$2:$J$7,5))</f>
        <v/>
      </c>
      <c r="H151" s="155"/>
      <c r="I151" s="155"/>
      <c r="J151" s="156"/>
      <c r="K151" s="155"/>
      <c r="L151" s="155"/>
      <c r="M151" s="156"/>
      <c r="N151" s="157" t="str">
        <f t="shared" si="4"/>
        <v/>
      </c>
      <c r="O151" s="158" t="str">
        <f>IF(OR($D151="",GlobalParameters!$C$12=""),"",$R151)</f>
        <v/>
      </c>
      <c r="P151" s="159"/>
      <c r="Q151" s="283"/>
      <c r="R151" s="160" t="str">
        <f>IF(OR($D151="",$S151="",GlobalParameters!$C$12=""),"",IF($V151&lt;200,MIN(VLOOKUP($V151,SAW_Req!$A$2:$J$7,10),$S$13),""))</f>
        <v/>
      </c>
      <c r="S151" s="283"/>
      <c r="T151" s="283"/>
      <c r="U151" s="159"/>
      <c r="V151" s="134" t="e">
        <f>100+VLOOKUP($D151,SAW_Req!$O$2:$P$3,2)+VLOOKUP(GlobalParameters!$C$12,SAW_Req!$Q$2:$R$4,2)</f>
        <v>#N/A</v>
      </c>
    </row>
    <row r="152" spans="1:22" x14ac:dyDescent="0.25">
      <c r="A152" s="133"/>
      <c r="B152" s="283"/>
      <c r="C152" s="283"/>
      <c r="D152" s="284"/>
      <c r="E152" s="285"/>
      <c r="F152" s="155" t="str">
        <f t="shared" si="5"/>
        <v/>
      </c>
      <c r="G152" s="177" t="str">
        <f>IF($D152="","",VLOOKUP($V152,SAW_Req!$A$2:$J$7,5))</f>
        <v/>
      </c>
      <c r="H152" s="155"/>
      <c r="I152" s="155"/>
      <c r="J152" s="156"/>
      <c r="K152" s="155"/>
      <c r="L152" s="155"/>
      <c r="M152" s="156"/>
      <c r="N152" s="157" t="str">
        <f t="shared" si="4"/>
        <v/>
      </c>
      <c r="O152" s="158" t="str">
        <f>IF(OR($D152="",GlobalParameters!$C$12=""),"",$R152)</f>
        <v/>
      </c>
      <c r="P152" s="159"/>
      <c r="Q152" s="283"/>
      <c r="R152" s="160" t="str">
        <f>IF(OR($D152="",$S152="",GlobalParameters!$C$12=""),"",IF($V152&lt;200,MIN(VLOOKUP($V152,SAW_Req!$A$2:$J$7,10),$S$13),""))</f>
        <v/>
      </c>
      <c r="S152" s="283"/>
      <c r="T152" s="283"/>
      <c r="U152" s="159"/>
      <c r="V152" s="134" t="e">
        <f>100+VLOOKUP($D152,SAW_Req!$O$2:$P$3,2)+VLOOKUP(GlobalParameters!$C$12,SAW_Req!$Q$2:$R$4,2)</f>
        <v>#N/A</v>
      </c>
    </row>
    <row r="153" spans="1:22" x14ac:dyDescent="0.25">
      <c r="A153" s="133"/>
      <c r="B153" s="283"/>
      <c r="C153" s="283"/>
      <c r="D153" s="284"/>
      <c r="E153" s="285"/>
      <c r="F153" s="155" t="str">
        <f t="shared" si="5"/>
        <v/>
      </c>
      <c r="G153" s="177" t="str">
        <f>IF($D153="","",VLOOKUP($V153,SAW_Req!$A$2:$J$7,5))</f>
        <v/>
      </c>
      <c r="H153" s="155"/>
      <c r="I153" s="155"/>
      <c r="J153" s="156"/>
      <c r="K153" s="155"/>
      <c r="L153" s="155"/>
      <c r="M153" s="156"/>
      <c r="N153" s="157" t="str">
        <f t="shared" si="4"/>
        <v/>
      </c>
      <c r="O153" s="158" t="str">
        <f>IF(OR($D153="",GlobalParameters!$C$12=""),"",$R153)</f>
        <v/>
      </c>
      <c r="P153" s="159"/>
      <c r="Q153" s="283"/>
      <c r="R153" s="160" t="str">
        <f>IF(OR($D153="",$S153="",GlobalParameters!$C$12=""),"",IF($V153&lt;200,MIN(VLOOKUP($V153,SAW_Req!$A$2:$J$7,10),$S$13),""))</f>
        <v/>
      </c>
      <c r="S153" s="283"/>
      <c r="T153" s="283"/>
      <c r="U153" s="159"/>
      <c r="V153" s="134" t="e">
        <f>100+VLOOKUP($D153,SAW_Req!$O$2:$P$3,2)+VLOOKUP(GlobalParameters!$C$12,SAW_Req!$Q$2:$R$4,2)</f>
        <v>#N/A</v>
      </c>
    </row>
    <row r="154" spans="1:22" x14ac:dyDescent="0.25">
      <c r="A154" s="133"/>
      <c r="B154" s="283"/>
      <c r="C154" s="283"/>
      <c r="D154" s="284"/>
      <c r="E154" s="285"/>
      <c r="F154" s="155" t="str">
        <f t="shared" si="5"/>
        <v/>
      </c>
      <c r="G154" s="177" t="str">
        <f>IF($D154="","",VLOOKUP($V154,SAW_Req!$A$2:$J$7,5))</f>
        <v/>
      </c>
      <c r="H154" s="155"/>
      <c r="I154" s="155"/>
      <c r="J154" s="156"/>
      <c r="K154" s="155"/>
      <c r="L154" s="155"/>
      <c r="M154" s="156"/>
      <c r="N154" s="157" t="str">
        <f t="shared" si="4"/>
        <v/>
      </c>
      <c r="O154" s="158" t="str">
        <f>IF(OR($D154="",GlobalParameters!$C$12=""),"",$R154)</f>
        <v/>
      </c>
      <c r="P154" s="159"/>
      <c r="Q154" s="283"/>
      <c r="R154" s="160" t="str">
        <f>IF(OR($D154="",$S154="",GlobalParameters!$C$12=""),"",IF($V154&lt;200,MIN(VLOOKUP($V154,SAW_Req!$A$2:$J$7,10),$S$13),""))</f>
        <v/>
      </c>
      <c r="S154" s="283"/>
      <c r="T154" s="283"/>
      <c r="U154" s="159"/>
      <c r="V154" s="134" t="e">
        <f>100+VLOOKUP($D154,SAW_Req!$O$2:$P$3,2)+VLOOKUP(GlobalParameters!$C$12,SAW_Req!$Q$2:$R$4,2)</f>
        <v>#N/A</v>
      </c>
    </row>
    <row r="155" spans="1:22" x14ac:dyDescent="0.25">
      <c r="A155" s="133"/>
      <c r="B155" s="283"/>
      <c r="C155" s="283"/>
      <c r="D155" s="284"/>
      <c r="E155" s="285"/>
      <c r="F155" s="155" t="str">
        <f t="shared" si="5"/>
        <v/>
      </c>
      <c r="G155" s="177" t="str">
        <f>IF($D155="","",VLOOKUP($V155,SAW_Req!$A$2:$J$7,5))</f>
        <v/>
      </c>
      <c r="H155" s="155"/>
      <c r="I155" s="155"/>
      <c r="J155" s="156"/>
      <c r="K155" s="155"/>
      <c r="L155" s="155"/>
      <c r="M155" s="156"/>
      <c r="N155" s="157" t="str">
        <f t="shared" si="4"/>
        <v/>
      </c>
      <c r="O155" s="158" t="str">
        <f>IF(OR($D155="",GlobalParameters!$C$12=""),"",$R155)</f>
        <v/>
      </c>
      <c r="P155" s="159"/>
      <c r="Q155" s="283"/>
      <c r="R155" s="160" t="str">
        <f>IF(OR($D155="",$S155="",GlobalParameters!$C$12=""),"",IF($V155&lt;200,MIN(VLOOKUP($V155,SAW_Req!$A$2:$J$7,10),$S$13),""))</f>
        <v/>
      </c>
      <c r="S155" s="283"/>
      <c r="T155" s="283"/>
      <c r="U155" s="159"/>
      <c r="V155" s="134" t="e">
        <f>100+VLOOKUP($D155,SAW_Req!$O$2:$P$3,2)+VLOOKUP(GlobalParameters!$C$12,SAW_Req!$Q$2:$R$4,2)</f>
        <v>#N/A</v>
      </c>
    </row>
    <row r="156" spans="1:22" x14ac:dyDescent="0.25">
      <c r="A156" s="133"/>
      <c r="B156" s="283"/>
      <c r="C156" s="283"/>
      <c r="D156" s="284"/>
      <c r="E156" s="285"/>
      <c r="F156" s="155" t="str">
        <f t="shared" si="5"/>
        <v/>
      </c>
      <c r="G156" s="177" t="str">
        <f>IF($D156="","",VLOOKUP($V156,SAW_Req!$A$2:$J$7,5))</f>
        <v/>
      </c>
      <c r="H156" s="155"/>
      <c r="I156" s="155"/>
      <c r="J156" s="156"/>
      <c r="K156" s="155"/>
      <c r="L156" s="155"/>
      <c r="M156" s="156"/>
      <c r="N156" s="157" t="str">
        <f t="shared" si="4"/>
        <v/>
      </c>
      <c r="O156" s="158" t="str">
        <f>IF(OR($D156="",GlobalParameters!$C$12=""),"",$R156)</f>
        <v/>
      </c>
      <c r="P156" s="159"/>
      <c r="Q156" s="283"/>
      <c r="R156" s="160" t="str">
        <f>IF(OR($D156="",$S156="",GlobalParameters!$C$12=""),"",IF($V156&lt;200,MIN(VLOOKUP($V156,SAW_Req!$A$2:$J$7,10),$S$13),""))</f>
        <v/>
      </c>
      <c r="S156" s="283"/>
      <c r="T156" s="283"/>
      <c r="U156" s="159"/>
      <c r="V156" s="134" t="e">
        <f>100+VLOOKUP($D156,SAW_Req!$O$2:$P$3,2)+VLOOKUP(GlobalParameters!$C$12,SAW_Req!$Q$2:$R$4,2)</f>
        <v>#N/A</v>
      </c>
    </row>
    <row r="157" spans="1:22" x14ac:dyDescent="0.25">
      <c r="A157" s="133"/>
      <c r="B157" s="283"/>
      <c r="C157" s="283"/>
      <c r="D157" s="284"/>
      <c r="E157" s="285"/>
      <c r="F157" s="155" t="str">
        <f t="shared" si="5"/>
        <v/>
      </c>
      <c r="G157" s="177" t="str">
        <f>IF($D157="","",VLOOKUP($V157,SAW_Req!$A$2:$J$7,5))</f>
        <v/>
      </c>
      <c r="H157" s="155"/>
      <c r="I157" s="155"/>
      <c r="J157" s="156"/>
      <c r="K157" s="155"/>
      <c r="L157" s="155"/>
      <c r="M157" s="156"/>
      <c r="N157" s="157" t="str">
        <f t="shared" si="4"/>
        <v/>
      </c>
      <c r="O157" s="158" t="str">
        <f>IF(OR($D157="",GlobalParameters!$C$12=""),"",$R157)</f>
        <v/>
      </c>
      <c r="P157" s="159"/>
      <c r="Q157" s="283"/>
      <c r="R157" s="160" t="str">
        <f>IF(OR($D157="",$S157="",GlobalParameters!$C$12=""),"",IF($V157&lt;200,MIN(VLOOKUP($V157,SAW_Req!$A$2:$J$7,10),$S$13),""))</f>
        <v/>
      </c>
      <c r="S157" s="283"/>
      <c r="T157" s="283"/>
      <c r="U157" s="159"/>
      <c r="V157" s="134" t="e">
        <f>100+VLOOKUP($D157,SAW_Req!$O$2:$P$3,2)+VLOOKUP(GlobalParameters!$C$12,SAW_Req!$Q$2:$R$4,2)</f>
        <v>#N/A</v>
      </c>
    </row>
    <row r="158" spans="1:22" x14ac:dyDescent="0.25">
      <c r="A158" s="133"/>
      <c r="B158" s="283"/>
      <c r="C158" s="283"/>
      <c r="D158" s="284"/>
      <c r="E158" s="285"/>
      <c r="F158" s="155" t="str">
        <f t="shared" si="5"/>
        <v/>
      </c>
      <c r="G158" s="177" t="str">
        <f>IF($D158="","",VLOOKUP($V158,SAW_Req!$A$2:$J$7,5))</f>
        <v/>
      </c>
      <c r="H158" s="155"/>
      <c r="I158" s="155"/>
      <c r="J158" s="156"/>
      <c r="K158" s="155"/>
      <c r="L158" s="155"/>
      <c r="M158" s="156"/>
      <c r="N158" s="157" t="str">
        <f t="shared" si="4"/>
        <v/>
      </c>
      <c r="O158" s="158" t="str">
        <f>IF(OR($D158="",GlobalParameters!$C$12=""),"",$R158)</f>
        <v/>
      </c>
      <c r="P158" s="159"/>
      <c r="Q158" s="283"/>
      <c r="R158" s="160" t="str">
        <f>IF(OR($D158="",$S158="",GlobalParameters!$C$12=""),"",IF($V158&lt;200,MIN(VLOOKUP($V158,SAW_Req!$A$2:$J$7,10),$S$13),""))</f>
        <v/>
      </c>
      <c r="S158" s="283"/>
      <c r="T158" s="283"/>
      <c r="U158" s="159"/>
      <c r="V158" s="134" t="e">
        <f>100+VLOOKUP($D158,SAW_Req!$O$2:$P$3,2)+VLOOKUP(GlobalParameters!$C$12,SAW_Req!$Q$2:$R$4,2)</f>
        <v>#N/A</v>
      </c>
    </row>
    <row r="159" spans="1:22" x14ac:dyDescent="0.25">
      <c r="A159" s="133"/>
      <c r="B159" s="283"/>
      <c r="C159" s="283"/>
      <c r="D159" s="284"/>
      <c r="E159" s="285"/>
      <c r="F159" s="155" t="str">
        <f t="shared" si="5"/>
        <v/>
      </c>
      <c r="G159" s="177" t="str">
        <f>IF($D159="","",VLOOKUP($V159,SAW_Req!$A$2:$J$7,5))</f>
        <v/>
      </c>
      <c r="H159" s="155"/>
      <c r="I159" s="155"/>
      <c r="J159" s="156"/>
      <c r="K159" s="155"/>
      <c r="L159" s="155"/>
      <c r="M159" s="156"/>
      <c r="N159" s="157" t="str">
        <f t="shared" ref="N159:N222" si="6">IF($D159="","",$J$6+T159)</f>
        <v/>
      </c>
      <c r="O159" s="158" t="str">
        <f>IF(OR($D159="",GlobalParameters!$C$12=""),"",$R159)</f>
        <v/>
      </c>
      <c r="P159" s="159"/>
      <c r="Q159" s="283"/>
      <c r="R159" s="160" t="str">
        <f>IF(OR($D159="",$S159="",GlobalParameters!$C$12=""),"",IF($V159&lt;200,MIN(VLOOKUP($V159,SAW_Req!$A$2:$J$7,10),$S$13),""))</f>
        <v/>
      </c>
      <c r="S159" s="283"/>
      <c r="T159" s="283"/>
      <c r="U159" s="159"/>
      <c r="V159" s="134" t="e">
        <f>100+VLOOKUP($D159,SAW_Req!$O$2:$P$3,2)+VLOOKUP(GlobalParameters!$C$12,SAW_Req!$Q$2:$R$4,2)</f>
        <v>#N/A</v>
      </c>
    </row>
    <row r="160" spans="1:22" x14ac:dyDescent="0.25">
      <c r="A160" s="133"/>
      <c r="B160" s="283"/>
      <c r="C160" s="283"/>
      <c r="D160" s="284"/>
      <c r="E160" s="285"/>
      <c r="F160" s="155" t="str">
        <f t="shared" si="5"/>
        <v/>
      </c>
      <c r="G160" s="177" t="str">
        <f>IF($D160="","",VLOOKUP($V160,SAW_Req!$A$2:$J$7,5))</f>
        <v/>
      </c>
      <c r="H160" s="155"/>
      <c r="I160" s="155"/>
      <c r="J160" s="156"/>
      <c r="K160" s="155"/>
      <c r="L160" s="155"/>
      <c r="M160" s="156"/>
      <c r="N160" s="157" t="str">
        <f t="shared" si="6"/>
        <v/>
      </c>
      <c r="O160" s="158" t="str">
        <f>IF(OR($D160="",GlobalParameters!$C$12=""),"",$R160)</f>
        <v/>
      </c>
      <c r="P160" s="159"/>
      <c r="Q160" s="283"/>
      <c r="R160" s="160" t="str">
        <f>IF(OR($D160="",$S160="",GlobalParameters!$C$12=""),"",IF($V160&lt;200,MIN(VLOOKUP($V160,SAW_Req!$A$2:$J$7,10),$S$13),""))</f>
        <v/>
      </c>
      <c r="S160" s="283"/>
      <c r="T160" s="283"/>
      <c r="U160" s="159"/>
      <c r="V160" s="134" t="e">
        <f>100+VLOOKUP($D160,SAW_Req!$O$2:$P$3,2)+VLOOKUP(GlobalParameters!$C$12,SAW_Req!$Q$2:$R$4,2)</f>
        <v>#N/A</v>
      </c>
    </row>
    <row r="161" spans="1:22" x14ac:dyDescent="0.25">
      <c r="A161" s="133"/>
      <c r="B161" s="283"/>
      <c r="C161" s="283"/>
      <c r="D161" s="284"/>
      <c r="E161" s="285"/>
      <c r="F161" s="155" t="str">
        <f t="shared" si="5"/>
        <v/>
      </c>
      <c r="G161" s="177" t="str">
        <f>IF($D161="","",VLOOKUP($V161,SAW_Req!$A$2:$J$7,5))</f>
        <v/>
      </c>
      <c r="H161" s="155"/>
      <c r="I161" s="155"/>
      <c r="J161" s="156"/>
      <c r="K161" s="155"/>
      <c r="L161" s="155"/>
      <c r="M161" s="156"/>
      <c r="N161" s="157" t="str">
        <f t="shared" si="6"/>
        <v/>
      </c>
      <c r="O161" s="158" t="str">
        <f>IF(OR($D161="",GlobalParameters!$C$12=""),"",$R161)</f>
        <v/>
      </c>
      <c r="P161" s="159"/>
      <c r="Q161" s="283"/>
      <c r="R161" s="160" t="str">
        <f>IF(OR($D161="",$S161="",GlobalParameters!$C$12=""),"",IF($V161&lt;200,MIN(VLOOKUP($V161,SAW_Req!$A$2:$J$7,10),$S$13),""))</f>
        <v/>
      </c>
      <c r="S161" s="283"/>
      <c r="T161" s="283"/>
      <c r="U161" s="159"/>
      <c r="V161" s="134" t="e">
        <f>100+VLOOKUP($D161,SAW_Req!$O$2:$P$3,2)+VLOOKUP(GlobalParameters!$C$12,SAW_Req!$Q$2:$R$4,2)</f>
        <v>#N/A</v>
      </c>
    </row>
    <row r="162" spans="1:22" x14ac:dyDescent="0.25">
      <c r="A162" s="133"/>
      <c r="B162" s="283"/>
      <c r="C162" s="283"/>
      <c r="D162" s="284"/>
      <c r="E162" s="285"/>
      <c r="F162" s="155" t="str">
        <f t="shared" si="5"/>
        <v/>
      </c>
      <c r="G162" s="177" t="str">
        <f>IF($D162="","",VLOOKUP($V162,SAW_Req!$A$2:$J$7,5))</f>
        <v/>
      </c>
      <c r="H162" s="155"/>
      <c r="I162" s="155"/>
      <c r="J162" s="156"/>
      <c r="K162" s="155"/>
      <c r="L162" s="155"/>
      <c r="M162" s="156"/>
      <c r="N162" s="157" t="str">
        <f t="shared" si="6"/>
        <v/>
      </c>
      <c r="O162" s="158" t="str">
        <f>IF(OR($D162="",GlobalParameters!$C$12=""),"",$R162)</f>
        <v/>
      </c>
      <c r="P162" s="159"/>
      <c r="Q162" s="283"/>
      <c r="R162" s="160" t="str">
        <f>IF(OR($D162="",$S162="",GlobalParameters!$C$12=""),"",IF($V162&lt;200,MIN(VLOOKUP($V162,SAW_Req!$A$2:$J$7,10),$S$13),""))</f>
        <v/>
      </c>
      <c r="S162" s="283"/>
      <c r="T162" s="283"/>
      <c r="U162" s="159"/>
      <c r="V162" s="134" t="e">
        <f>100+VLOOKUP($D162,SAW_Req!$O$2:$P$3,2)+VLOOKUP(GlobalParameters!$C$12,SAW_Req!$Q$2:$R$4,2)</f>
        <v>#N/A</v>
      </c>
    </row>
    <row r="163" spans="1:22" x14ac:dyDescent="0.25">
      <c r="A163" s="133"/>
      <c r="B163" s="283"/>
      <c r="C163" s="283"/>
      <c r="D163" s="284"/>
      <c r="E163" s="285"/>
      <c r="F163" s="155" t="str">
        <f t="shared" si="5"/>
        <v/>
      </c>
      <c r="G163" s="177" t="str">
        <f>IF($D163="","",VLOOKUP($V163,SAW_Req!$A$2:$J$7,5))</f>
        <v/>
      </c>
      <c r="H163" s="155"/>
      <c r="I163" s="155"/>
      <c r="J163" s="156"/>
      <c r="K163" s="155"/>
      <c r="L163" s="155"/>
      <c r="M163" s="156"/>
      <c r="N163" s="157" t="str">
        <f t="shared" si="6"/>
        <v/>
      </c>
      <c r="O163" s="158" t="str">
        <f>IF(OR($D163="",GlobalParameters!$C$12=""),"",$R163)</f>
        <v/>
      </c>
      <c r="P163" s="159"/>
      <c r="Q163" s="283"/>
      <c r="R163" s="160" t="str">
        <f>IF(OR($D163="",$S163="",GlobalParameters!$C$12=""),"",IF($V163&lt;200,MIN(VLOOKUP($V163,SAW_Req!$A$2:$J$7,10),$S$13),""))</f>
        <v/>
      </c>
      <c r="S163" s="283"/>
      <c r="T163" s="283"/>
      <c r="U163" s="159"/>
      <c r="V163" s="134" t="e">
        <f>100+VLOOKUP($D163,SAW_Req!$O$2:$P$3,2)+VLOOKUP(GlobalParameters!$C$12,SAW_Req!$Q$2:$R$4,2)</f>
        <v>#N/A</v>
      </c>
    </row>
    <row r="164" spans="1:22" x14ac:dyDescent="0.25">
      <c r="A164" s="133"/>
      <c r="B164" s="283"/>
      <c r="C164" s="283"/>
      <c r="D164" s="284"/>
      <c r="E164" s="285"/>
      <c r="F164" s="155" t="str">
        <f t="shared" si="5"/>
        <v/>
      </c>
      <c r="G164" s="177" t="str">
        <f>IF($D164="","",VLOOKUP($V164,SAW_Req!$A$2:$J$7,5))</f>
        <v/>
      </c>
      <c r="H164" s="155"/>
      <c r="I164" s="155"/>
      <c r="J164" s="156"/>
      <c r="K164" s="155"/>
      <c r="L164" s="155"/>
      <c r="M164" s="156"/>
      <c r="N164" s="157" t="str">
        <f t="shared" si="6"/>
        <v/>
      </c>
      <c r="O164" s="158" t="str">
        <f>IF(OR($D164="",GlobalParameters!$C$12=""),"",$R164)</f>
        <v/>
      </c>
      <c r="P164" s="159"/>
      <c r="Q164" s="283"/>
      <c r="R164" s="160" t="str">
        <f>IF(OR($D164="",$S164="",GlobalParameters!$C$12=""),"",IF($V164&lt;200,MIN(VLOOKUP($V164,SAW_Req!$A$2:$J$7,10),$S$13),""))</f>
        <v/>
      </c>
      <c r="S164" s="283"/>
      <c r="T164" s="283"/>
      <c r="U164" s="159"/>
      <c r="V164" s="134" t="e">
        <f>100+VLOOKUP($D164,SAW_Req!$O$2:$P$3,2)+VLOOKUP(GlobalParameters!$C$12,SAW_Req!$Q$2:$R$4,2)</f>
        <v>#N/A</v>
      </c>
    </row>
    <row r="165" spans="1:22" x14ac:dyDescent="0.25">
      <c r="A165" s="133"/>
      <c r="B165" s="283"/>
      <c r="C165" s="283"/>
      <c r="D165" s="284"/>
      <c r="E165" s="285"/>
      <c r="F165" s="155" t="str">
        <f t="shared" si="5"/>
        <v/>
      </c>
      <c r="G165" s="177" t="str">
        <f>IF($D165="","",VLOOKUP($V165,SAW_Req!$A$2:$J$7,5))</f>
        <v/>
      </c>
      <c r="H165" s="155"/>
      <c r="I165" s="155"/>
      <c r="J165" s="156"/>
      <c r="K165" s="155"/>
      <c r="L165" s="155"/>
      <c r="M165" s="156"/>
      <c r="N165" s="157" t="str">
        <f t="shared" si="6"/>
        <v/>
      </c>
      <c r="O165" s="158" t="str">
        <f>IF(OR($D165="",GlobalParameters!$C$12=""),"",$R165)</f>
        <v/>
      </c>
      <c r="P165" s="159"/>
      <c r="Q165" s="283"/>
      <c r="R165" s="160" t="str">
        <f>IF(OR($D165="",$S165="",GlobalParameters!$C$12=""),"",IF($V165&lt;200,MIN(VLOOKUP($V165,SAW_Req!$A$2:$J$7,10),$S$13),""))</f>
        <v/>
      </c>
      <c r="S165" s="283"/>
      <c r="T165" s="283"/>
      <c r="U165" s="159"/>
      <c r="V165" s="134" t="e">
        <f>100+VLOOKUP($D165,SAW_Req!$O$2:$P$3,2)+VLOOKUP(GlobalParameters!$C$12,SAW_Req!$Q$2:$R$4,2)</f>
        <v>#N/A</v>
      </c>
    </row>
    <row r="166" spans="1:22" x14ac:dyDescent="0.25">
      <c r="A166" s="133"/>
      <c r="B166" s="283"/>
      <c r="C166" s="283"/>
      <c r="D166" s="284"/>
      <c r="E166" s="285"/>
      <c r="F166" s="155" t="str">
        <f t="shared" si="5"/>
        <v/>
      </c>
      <c r="G166" s="177" t="str">
        <f>IF($D166="","",VLOOKUP($V166,SAW_Req!$A$2:$J$7,5))</f>
        <v/>
      </c>
      <c r="H166" s="155"/>
      <c r="I166" s="155"/>
      <c r="J166" s="156"/>
      <c r="K166" s="155"/>
      <c r="L166" s="155"/>
      <c r="M166" s="156"/>
      <c r="N166" s="157" t="str">
        <f t="shared" si="6"/>
        <v/>
      </c>
      <c r="O166" s="158" t="str">
        <f>IF(OR($D166="",GlobalParameters!$C$12=""),"",$R166)</f>
        <v/>
      </c>
      <c r="P166" s="159"/>
      <c r="Q166" s="283"/>
      <c r="R166" s="160" t="str">
        <f>IF(OR($D166="",$S166="",GlobalParameters!$C$12=""),"",IF($V166&lt;200,MIN(VLOOKUP($V166,SAW_Req!$A$2:$J$7,10),$S$13),""))</f>
        <v/>
      </c>
      <c r="S166" s="283"/>
      <c r="T166" s="283"/>
      <c r="U166" s="159"/>
      <c r="V166" s="134" t="e">
        <f>100+VLOOKUP($D166,SAW_Req!$O$2:$P$3,2)+VLOOKUP(GlobalParameters!$C$12,SAW_Req!$Q$2:$R$4,2)</f>
        <v>#N/A</v>
      </c>
    </row>
    <row r="167" spans="1:22" x14ac:dyDescent="0.25">
      <c r="A167" s="133"/>
      <c r="B167" s="283"/>
      <c r="C167" s="283"/>
      <c r="D167" s="284"/>
      <c r="E167" s="285"/>
      <c r="F167" s="155" t="str">
        <f t="shared" si="5"/>
        <v/>
      </c>
      <c r="G167" s="177" t="str">
        <f>IF($D167="","",VLOOKUP($V167,SAW_Req!$A$2:$J$7,5))</f>
        <v/>
      </c>
      <c r="H167" s="155"/>
      <c r="I167" s="155"/>
      <c r="J167" s="156"/>
      <c r="K167" s="155"/>
      <c r="L167" s="155"/>
      <c r="M167" s="156"/>
      <c r="N167" s="157" t="str">
        <f t="shared" si="6"/>
        <v/>
      </c>
      <c r="O167" s="158" t="str">
        <f>IF(OR($D167="",GlobalParameters!$C$12=""),"",$R167)</f>
        <v/>
      </c>
      <c r="P167" s="159"/>
      <c r="Q167" s="283"/>
      <c r="R167" s="160" t="str">
        <f>IF(OR($D167="",$S167="",GlobalParameters!$C$12=""),"",IF($V167&lt;200,MIN(VLOOKUP($V167,SAW_Req!$A$2:$J$7,10),$S$13),""))</f>
        <v/>
      </c>
      <c r="S167" s="283"/>
      <c r="T167" s="283"/>
      <c r="U167" s="159"/>
      <c r="V167" s="134" t="e">
        <f>100+VLOOKUP($D167,SAW_Req!$O$2:$P$3,2)+VLOOKUP(GlobalParameters!$C$12,SAW_Req!$Q$2:$R$4,2)</f>
        <v>#N/A</v>
      </c>
    </row>
    <row r="168" spans="1:22" x14ac:dyDescent="0.25">
      <c r="A168" s="133"/>
      <c r="B168" s="283"/>
      <c r="C168" s="283"/>
      <c r="D168" s="284"/>
      <c r="E168" s="285"/>
      <c r="F168" s="155" t="str">
        <f t="shared" si="5"/>
        <v/>
      </c>
      <c r="G168" s="177" t="str">
        <f>IF($D168="","",VLOOKUP($V168,SAW_Req!$A$2:$J$7,5))</f>
        <v/>
      </c>
      <c r="H168" s="155"/>
      <c r="I168" s="155"/>
      <c r="J168" s="156"/>
      <c r="K168" s="155"/>
      <c r="L168" s="155"/>
      <c r="M168" s="156"/>
      <c r="N168" s="157" t="str">
        <f t="shared" si="6"/>
        <v/>
      </c>
      <c r="O168" s="158" t="str">
        <f>IF(OR($D168="",GlobalParameters!$C$12=""),"",$R168)</f>
        <v/>
      </c>
      <c r="P168" s="159"/>
      <c r="Q168" s="283"/>
      <c r="R168" s="160" t="str">
        <f>IF(OR($D168="",$S168="",GlobalParameters!$C$12=""),"",IF($V168&lt;200,MIN(VLOOKUP($V168,SAW_Req!$A$2:$J$7,10),$S$13),""))</f>
        <v/>
      </c>
      <c r="S168" s="283"/>
      <c r="T168" s="283"/>
      <c r="U168" s="159"/>
      <c r="V168" s="134" t="e">
        <f>100+VLOOKUP($D168,SAW_Req!$O$2:$P$3,2)+VLOOKUP(GlobalParameters!$C$12,SAW_Req!$Q$2:$R$4,2)</f>
        <v>#N/A</v>
      </c>
    </row>
    <row r="169" spans="1:22" x14ac:dyDescent="0.25">
      <c r="A169" s="133"/>
      <c r="B169" s="283"/>
      <c r="C169" s="283"/>
      <c r="D169" s="284"/>
      <c r="E169" s="285"/>
      <c r="F169" s="155" t="str">
        <f t="shared" si="5"/>
        <v/>
      </c>
      <c r="G169" s="177" t="str">
        <f>IF($D169="","",VLOOKUP($V169,SAW_Req!$A$2:$J$7,5))</f>
        <v/>
      </c>
      <c r="H169" s="155"/>
      <c r="I169" s="155"/>
      <c r="J169" s="156"/>
      <c r="K169" s="155"/>
      <c r="L169" s="155"/>
      <c r="M169" s="156"/>
      <c r="N169" s="157" t="str">
        <f t="shared" si="6"/>
        <v/>
      </c>
      <c r="O169" s="158" t="str">
        <f>IF(OR($D169="",GlobalParameters!$C$12=""),"",$R169)</f>
        <v/>
      </c>
      <c r="P169" s="159"/>
      <c r="Q169" s="283"/>
      <c r="R169" s="160" t="str">
        <f>IF(OR($D169="",$S169="",GlobalParameters!$C$12=""),"",IF($V169&lt;200,MIN(VLOOKUP($V169,SAW_Req!$A$2:$J$7,10),$S$13),""))</f>
        <v/>
      </c>
      <c r="S169" s="283"/>
      <c r="T169" s="283"/>
      <c r="U169" s="159"/>
      <c r="V169" s="134" t="e">
        <f>100+VLOOKUP($D169,SAW_Req!$O$2:$P$3,2)+VLOOKUP(GlobalParameters!$C$12,SAW_Req!$Q$2:$R$4,2)</f>
        <v>#N/A</v>
      </c>
    </row>
    <row r="170" spans="1:22" x14ac:dyDescent="0.25">
      <c r="A170" s="133"/>
      <c r="B170" s="283"/>
      <c r="C170" s="283"/>
      <c r="D170" s="284"/>
      <c r="E170" s="285"/>
      <c r="F170" s="155" t="str">
        <f t="shared" si="5"/>
        <v/>
      </c>
      <c r="G170" s="177" t="str">
        <f>IF($D170="","",VLOOKUP($V170,SAW_Req!$A$2:$J$7,5))</f>
        <v/>
      </c>
      <c r="H170" s="155"/>
      <c r="I170" s="155"/>
      <c r="J170" s="156"/>
      <c r="K170" s="155"/>
      <c r="L170" s="155"/>
      <c r="M170" s="156"/>
      <c r="N170" s="157" t="str">
        <f t="shared" si="6"/>
        <v/>
      </c>
      <c r="O170" s="158" t="str">
        <f>IF(OR($D170="",GlobalParameters!$C$12=""),"",$R170)</f>
        <v/>
      </c>
      <c r="P170" s="159"/>
      <c r="Q170" s="283"/>
      <c r="R170" s="160" t="str">
        <f>IF(OR($D170="",$S170="",GlobalParameters!$C$12=""),"",IF($V170&lt;200,MIN(VLOOKUP($V170,SAW_Req!$A$2:$J$7,10),$S$13),""))</f>
        <v/>
      </c>
      <c r="S170" s="283"/>
      <c r="T170" s="283"/>
      <c r="U170" s="159"/>
      <c r="V170" s="134" t="e">
        <f>100+VLOOKUP($D170,SAW_Req!$O$2:$P$3,2)+VLOOKUP(GlobalParameters!$C$12,SAW_Req!$Q$2:$R$4,2)</f>
        <v>#N/A</v>
      </c>
    </row>
    <row r="171" spans="1:22" x14ac:dyDescent="0.25">
      <c r="A171" s="133"/>
      <c r="B171" s="283"/>
      <c r="C171" s="283"/>
      <c r="D171" s="284"/>
      <c r="E171" s="285"/>
      <c r="F171" s="155" t="str">
        <f t="shared" si="5"/>
        <v/>
      </c>
      <c r="G171" s="177" t="str">
        <f>IF($D171="","",VLOOKUP($V171,SAW_Req!$A$2:$J$7,5))</f>
        <v/>
      </c>
      <c r="H171" s="155"/>
      <c r="I171" s="155"/>
      <c r="J171" s="156"/>
      <c r="K171" s="155"/>
      <c r="L171" s="155"/>
      <c r="M171" s="156"/>
      <c r="N171" s="157" t="str">
        <f t="shared" si="6"/>
        <v/>
      </c>
      <c r="O171" s="158" t="str">
        <f>IF(OR($D171="",GlobalParameters!$C$12=""),"",$R171)</f>
        <v/>
      </c>
      <c r="P171" s="159"/>
      <c r="Q171" s="283"/>
      <c r="R171" s="160" t="str">
        <f>IF(OR($D171="",$S171="",GlobalParameters!$C$12=""),"",IF($V171&lt;200,MIN(VLOOKUP($V171,SAW_Req!$A$2:$J$7,10),$S$13),""))</f>
        <v/>
      </c>
      <c r="S171" s="283"/>
      <c r="T171" s="283"/>
      <c r="U171" s="159"/>
      <c r="V171" s="134" t="e">
        <f>100+VLOOKUP($D171,SAW_Req!$O$2:$P$3,2)+VLOOKUP(GlobalParameters!$C$12,SAW_Req!$Q$2:$R$4,2)</f>
        <v>#N/A</v>
      </c>
    </row>
    <row r="172" spans="1:22" x14ac:dyDescent="0.25">
      <c r="A172" s="133"/>
      <c r="B172" s="283"/>
      <c r="C172" s="283"/>
      <c r="D172" s="284"/>
      <c r="E172" s="285"/>
      <c r="F172" s="155" t="str">
        <f t="shared" si="5"/>
        <v/>
      </c>
      <c r="G172" s="177" t="str">
        <f>IF($D172="","",VLOOKUP($V172,SAW_Req!$A$2:$J$7,5))</f>
        <v/>
      </c>
      <c r="H172" s="155"/>
      <c r="I172" s="155"/>
      <c r="J172" s="156"/>
      <c r="K172" s="155"/>
      <c r="L172" s="155"/>
      <c r="M172" s="156"/>
      <c r="N172" s="157" t="str">
        <f t="shared" si="6"/>
        <v/>
      </c>
      <c r="O172" s="158" t="str">
        <f>IF(OR($D172="",GlobalParameters!$C$12=""),"",$R172)</f>
        <v/>
      </c>
      <c r="P172" s="159"/>
      <c r="Q172" s="283"/>
      <c r="R172" s="160" t="str">
        <f>IF(OR($D172="",$S172="",GlobalParameters!$C$12=""),"",IF($V172&lt;200,MIN(VLOOKUP($V172,SAW_Req!$A$2:$J$7,10),$S$13),""))</f>
        <v/>
      </c>
      <c r="S172" s="283"/>
      <c r="T172" s="283"/>
      <c r="U172" s="159"/>
      <c r="V172" s="134" t="e">
        <f>100+VLOOKUP($D172,SAW_Req!$O$2:$P$3,2)+VLOOKUP(GlobalParameters!$C$12,SAW_Req!$Q$2:$R$4,2)</f>
        <v>#N/A</v>
      </c>
    </row>
    <row r="173" spans="1:22" x14ac:dyDescent="0.25">
      <c r="A173" s="133"/>
      <c r="B173" s="283"/>
      <c r="C173" s="283"/>
      <c r="D173" s="284"/>
      <c r="E173" s="285"/>
      <c r="F173" s="155" t="str">
        <f t="shared" si="5"/>
        <v/>
      </c>
      <c r="G173" s="177" t="str">
        <f>IF($D173="","",VLOOKUP($V173,SAW_Req!$A$2:$J$7,5))</f>
        <v/>
      </c>
      <c r="H173" s="155"/>
      <c r="I173" s="155"/>
      <c r="J173" s="156"/>
      <c r="K173" s="155"/>
      <c r="L173" s="155"/>
      <c r="M173" s="156"/>
      <c r="N173" s="157" t="str">
        <f t="shared" si="6"/>
        <v/>
      </c>
      <c r="O173" s="158" t="str">
        <f>IF(OR($D173="",GlobalParameters!$C$12=""),"",$R173)</f>
        <v/>
      </c>
      <c r="P173" s="159"/>
      <c r="Q173" s="283"/>
      <c r="R173" s="160" t="str">
        <f>IF(OR($D173="",$S173="",GlobalParameters!$C$12=""),"",IF($V173&lt;200,MIN(VLOOKUP($V173,SAW_Req!$A$2:$J$7,10),$S$13),""))</f>
        <v/>
      </c>
      <c r="S173" s="283"/>
      <c r="T173" s="283"/>
      <c r="U173" s="159"/>
      <c r="V173" s="134" t="e">
        <f>100+VLOOKUP($D173,SAW_Req!$O$2:$P$3,2)+VLOOKUP(GlobalParameters!$C$12,SAW_Req!$Q$2:$R$4,2)</f>
        <v>#N/A</v>
      </c>
    </row>
    <row r="174" spans="1:22" x14ac:dyDescent="0.25">
      <c r="A174" s="133"/>
      <c r="B174" s="283"/>
      <c r="C174" s="283"/>
      <c r="D174" s="284"/>
      <c r="E174" s="285"/>
      <c r="F174" s="155" t="str">
        <f t="shared" si="5"/>
        <v/>
      </c>
      <c r="G174" s="177" t="str">
        <f>IF($D174="","",VLOOKUP($V174,SAW_Req!$A$2:$J$7,5))</f>
        <v/>
      </c>
      <c r="H174" s="155"/>
      <c r="I174" s="155"/>
      <c r="J174" s="156"/>
      <c r="K174" s="155"/>
      <c r="L174" s="155"/>
      <c r="M174" s="156"/>
      <c r="N174" s="157" t="str">
        <f t="shared" si="6"/>
        <v/>
      </c>
      <c r="O174" s="158" t="str">
        <f>IF(OR($D174="",GlobalParameters!$C$12=""),"",$R174)</f>
        <v/>
      </c>
      <c r="P174" s="159"/>
      <c r="Q174" s="283"/>
      <c r="R174" s="160" t="str">
        <f>IF(OR($D174="",$S174="",GlobalParameters!$C$12=""),"",IF($V174&lt;200,MIN(VLOOKUP($V174,SAW_Req!$A$2:$J$7,10),$S$13),""))</f>
        <v/>
      </c>
      <c r="S174" s="283"/>
      <c r="T174" s="283"/>
      <c r="U174" s="159"/>
      <c r="V174" s="134" t="e">
        <f>100+VLOOKUP($D174,SAW_Req!$O$2:$P$3,2)+VLOOKUP(GlobalParameters!$C$12,SAW_Req!$Q$2:$R$4,2)</f>
        <v>#N/A</v>
      </c>
    </row>
    <row r="175" spans="1:22" x14ac:dyDescent="0.25">
      <c r="A175" s="133"/>
      <c r="B175" s="283"/>
      <c r="C175" s="283"/>
      <c r="D175" s="284"/>
      <c r="E175" s="285"/>
      <c r="F175" s="155" t="str">
        <f t="shared" si="5"/>
        <v/>
      </c>
      <c r="G175" s="177" t="str">
        <f>IF($D175="","",VLOOKUP($V175,SAW_Req!$A$2:$J$7,5))</f>
        <v/>
      </c>
      <c r="H175" s="155"/>
      <c r="I175" s="155"/>
      <c r="J175" s="156"/>
      <c r="K175" s="155"/>
      <c r="L175" s="155"/>
      <c r="M175" s="156"/>
      <c r="N175" s="157" t="str">
        <f t="shared" si="6"/>
        <v/>
      </c>
      <c r="O175" s="158" t="str">
        <f>IF(OR($D175="",GlobalParameters!$C$12=""),"",$R175)</f>
        <v/>
      </c>
      <c r="P175" s="159"/>
      <c r="Q175" s="283"/>
      <c r="R175" s="160" t="str">
        <f>IF(OR($D175="",$S175="",GlobalParameters!$C$12=""),"",IF($V175&lt;200,MIN(VLOOKUP($V175,SAW_Req!$A$2:$J$7,10),$S$13),""))</f>
        <v/>
      </c>
      <c r="S175" s="283"/>
      <c r="T175" s="283"/>
      <c r="U175" s="159"/>
      <c r="V175" s="134" t="e">
        <f>100+VLOOKUP($D175,SAW_Req!$O$2:$P$3,2)+VLOOKUP(GlobalParameters!$C$12,SAW_Req!$Q$2:$R$4,2)</f>
        <v>#N/A</v>
      </c>
    </row>
    <row r="176" spans="1:22" x14ac:dyDescent="0.25">
      <c r="A176" s="133"/>
      <c r="B176" s="283"/>
      <c r="C176" s="283"/>
      <c r="D176" s="284"/>
      <c r="E176" s="285"/>
      <c r="F176" s="155" t="str">
        <f t="shared" si="5"/>
        <v/>
      </c>
      <c r="G176" s="177" t="str">
        <f>IF($D176="","",VLOOKUP($V176,SAW_Req!$A$2:$J$7,5))</f>
        <v/>
      </c>
      <c r="H176" s="155"/>
      <c r="I176" s="155"/>
      <c r="J176" s="156"/>
      <c r="K176" s="155"/>
      <c r="L176" s="155"/>
      <c r="M176" s="156"/>
      <c r="N176" s="157" t="str">
        <f t="shared" si="6"/>
        <v/>
      </c>
      <c r="O176" s="158" t="str">
        <f>IF(OR($D176="",GlobalParameters!$C$12=""),"",$R176)</f>
        <v/>
      </c>
      <c r="P176" s="159"/>
      <c r="Q176" s="283"/>
      <c r="R176" s="160" t="str">
        <f>IF(OR($D176="",$S176="",GlobalParameters!$C$12=""),"",IF($V176&lt;200,MIN(VLOOKUP($V176,SAW_Req!$A$2:$J$7,10),$S$13),""))</f>
        <v/>
      </c>
      <c r="S176" s="283"/>
      <c r="T176" s="283"/>
      <c r="U176" s="159"/>
      <c r="V176" s="134" t="e">
        <f>100+VLOOKUP($D176,SAW_Req!$O$2:$P$3,2)+VLOOKUP(GlobalParameters!$C$12,SAW_Req!$Q$2:$R$4,2)</f>
        <v>#N/A</v>
      </c>
    </row>
    <row r="177" spans="1:22" x14ac:dyDescent="0.25">
      <c r="A177" s="133"/>
      <c r="B177" s="283"/>
      <c r="C177" s="283"/>
      <c r="D177" s="284"/>
      <c r="E177" s="285"/>
      <c r="F177" s="155" t="str">
        <f t="shared" si="5"/>
        <v/>
      </c>
      <c r="G177" s="177" t="str">
        <f>IF($D177="","",VLOOKUP($V177,SAW_Req!$A$2:$J$7,5))</f>
        <v/>
      </c>
      <c r="H177" s="155"/>
      <c r="I177" s="155"/>
      <c r="J177" s="156"/>
      <c r="K177" s="155"/>
      <c r="L177" s="155"/>
      <c r="M177" s="156"/>
      <c r="N177" s="157" t="str">
        <f t="shared" si="6"/>
        <v/>
      </c>
      <c r="O177" s="158" t="str">
        <f>IF(OR($D177="",GlobalParameters!$C$12=""),"",$R177)</f>
        <v/>
      </c>
      <c r="P177" s="159"/>
      <c r="Q177" s="283"/>
      <c r="R177" s="160" t="str">
        <f>IF(OR($D177="",$S177="",GlobalParameters!$C$12=""),"",IF($V177&lt;200,MIN(VLOOKUP($V177,SAW_Req!$A$2:$J$7,10),$S$13),""))</f>
        <v/>
      </c>
      <c r="S177" s="283"/>
      <c r="T177" s="283"/>
      <c r="U177" s="159"/>
      <c r="V177" s="134" t="e">
        <f>100+VLOOKUP($D177,SAW_Req!$O$2:$P$3,2)+VLOOKUP(GlobalParameters!$C$12,SAW_Req!$Q$2:$R$4,2)</f>
        <v>#N/A</v>
      </c>
    </row>
    <row r="178" spans="1:22" x14ac:dyDescent="0.25">
      <c r="A178" s="133"/>
      <c r="B178" s="283"/>
      <c r="C178" s="283"/>
      <c r="D178" s="284"/>
      <c r="E178" s="285"/>
      <c r="F178" s="155" t="str">
        <f t="shared" si="5"/>
        <v/>
      </c>
      <c r="G178" s="177" t="str">
        <f>IF($D178="","",VLOOKUP($V178,SAW_Req!$A$2:$J$7,5))</f>
        <v/>
      </c>
      <c r="H178" s="155"/>
      <c r="I178" s="155"/>
      <c r="J178" s="156"/>
      <c r="K178" s="155"/>
      <c r="L178" s="155"/>
      <c r="M178" s="156"/>
      <c r="N178" s="157" t="str">
        <f t="shared" si="6"/>
        <v/>
      </c>
      <c r="O178" s="158" t="str">
        <f>IF(OR($D178="",GlobalParameters!$C$12=""),"",$R178)</f>
        <v/>
      </c>
      <c r="P178" s="159"/>
      <c r="Q178" s="283"/>
      <c r="R178" s="160" t="str">
        <f>IF(OR($D178="",$S178="",GlobalParameters!$C$12=""),"",IF($V178&lt;200,MIN(VLOOKUP($V178,SAW_Req!$A$2:$J$7,10),$S$13),""))</f>
        <v/>
      </c>
      <c r="S178" s="283"/>
      <c r="T178" s="283"/>
      <c r="U178" s="159"/>
      <c r="V178" s="134" t="e">
        <f>100+VLOOKUP($D178,SAW_Req!$O$2:$P$3,2)+VLOOKUP(GlobalParameters!$C$12,SAW_Req!$Q$2:$R$4,2)</f>
        <v>#N/A</v>
      </c>
    </row>
    <row r="179" spans="1:22" x14ac:dyDescent="0.25">
      <c r="A179" s="133"/>
      <c r="B179" s="283"/>
      <c r="C179" s="283"/>
      <c r="D179" s="284"/>
      <c r="E179" s="285"/>
      <c r="F179" s="155" t="str">
        <f t="shared" si="5"/>
        <v/>
      </c>
      <c r="G179" s="177" t="str">
        <f>IF($D179="","",VLOOKUP($V179,SAW_Req!$A$2:$J$7,5))</f>
        <v/>
      </c>
      <c r="H179" s="155"/>
      <c r="I179" s="155"/>
      <c r="J179" s="156"/>
      <c r="K179" s="155"/>
      <c r="L179" s="155"/>
      <c r="M179" s="156"/>
      <c r="N179" s="157" t="str">
        <f t="shared" si="6"/>
        <v/>
      </c>
      <c r="O179" s="158" t="str">
        <f>IF(OR($D179="",GlobalParameters!$C$12=""),"",$R179)</f>
        <v/>
      </c>
      <c r="P179" s="159"/>
      <c r="Q179" s="283"/>
      <c r="R179" s="160" t="str">
        <f>IF(OR($D179="",$S179="",GlobalParameters!$C$12=""),"",IF($V179&lt;200,MIN(VLOOKUP($V179,SAW_Req!$A$2:$J$7,10),$S$13),""))</f>
        <v/>
      </c>
      <c r="S179" s="283"/>
      <c r="T179" s="283"/>
      <c r="U179" s="159"/>
      <c r="V179" s="134" t="e">
        <f>100+VLOOKUP($D179,SAW_Req!$O$2:$P$3,2)+VLOOKUP(GlobalParameters!$C$12,SAW_Req!$Q$2:$R$4,2)</f>
        <v>#N/A</v>
      </c>
    </row>
    <row r="180" spans="1:22" x14ac:dyDescent="0.25">
      <c r="A180" s="133"/>
      <c r="B180" s="283"/>
      <c r="C180" s="283"/>
      <c r="D180" s="284"/>
      <c r="E180" s="285"/>
      <c r="F180" s="155" t="str">
        <f t="shared" si="5"/>
        <v/>
      </c>
      <c r="G180" s="177" t="str">
        <f>IF($D180="","",VLOOKUP($V180,SAW_Req!$A$2:$J$7,5))</f>
        <v/>
      </c>
      <c r="H180" s="155"/>
      <c r="I180" s="155"/>
      <c r="J180" s="156"/>
      <c r="K180" s="155"/>
      <c r="L180" s="155"/>
      <c r="M180" s="156"/>
      <c r="N180" s="157" t="str">
        <f t="shared" si="6"/>
        <v/>
      </c>
      <c r="O180" s="158" t="str">
        <f>IF(OR($D180="",GlobalParameters!$C$12=""),"",$R180)</f>
        <v/>
      </c>
      <c r="P180" s="159"/>
      <c r="Q180" s="283"/>
      <c r="R180" s="160" t="str">
        <f>IF(OR($D180="",$S180="",GlobalParameters!$C$12=""),"",IF($V180&lt;200,MIN(VLOOKUP($V180,SAW_Req!$A$2:$J$7,10),$S$13),""))</f>
        <v/>
      </c>
      <c r="S180" s="283"/>
      <c r="T180" s="283"/>
      <c r="U180" s="159"/>
      <c r="V180" s="134" t="e">
        <f>100+VLOOKUP($D180,SAW_Req!$O$2:$P$3,2)+VLOOKUP(GlobalParameters!$C$12,SAW_Req!$Q$2:$R$4,2)</f>
        <v>#N/A</v>
      </c>
    </row>
    <row r="181" spans="1:22" x14ac:dyDescent="0.25">
      <c r="A181" s="133"/>
      <c r="B181" s="283"/>
      <c r="C181" s="283"/>
      <c r="D181" s="284"/>
      <c r="E181" s="285"/>
      <c r="F181" s="155" t="str">
        <f t="shared" si="5"/>
        <v/>
      </c>
      <c r="G181" s="177" t="str">
        <f>IF($D181="","",VLOOKUP($V181,SAW_Req!$A$2:$J$7,5))</f>
        <v/>
      </c>
      <c r="H181" s="155"/>
      <c r="I181" s="155"/>
      <c r="J181" s="156"/>
      <c r="K181" s="155"/>
      <c r="L181" s="155"/>
      <c r="M181" s="156"/>
      <c r="N181" s="157" t="str">
        <f t="shared" si="6"/>
        <v/>
      </c>
      <c r="O181" s="158" t="str">
        <f>IF(OR($D181="",GlobalParameters!$C$12=""),"",$R181)</f>
        <v/>
      </c>
      <c r="P181" s="159"/>
      <c r="Q181" s="283"/>
      <c r="R181" s="160" t="str">
        <f>IF(OR($D181="",$S181="",GlobalParameters!$C$12=""),"",IF($V181&lt;200,MIN(VLOOKUP($V181,SAW_Req!$A$2:$J$7,10),$S$13),""))</f>
        <v/>
      </c>
      <c r="S181" s="283"/>
      <c r="T181" s="283"/>
      <c r="U181" s="159"/>
      <c r="V181" s="134" t="e">
        <f>100+VLOOKUP($D181,SAW_Req!$O$2:$P$3,2)+VLOOKUP(GlobalParameters!$C$12,SAW_Req!$Q$2:$R$4,2)</f>
        <v>#N/A</v>
      </c>
    </row>
    <row r="182" spans="1:22" x14ac:dyDescent="0.25">
      <c r="A182" s="133"/>
      <c r="B182" s="283"/>
      <c r="C182" s="283"/>
      <c r="D182" s="284"/>
      <c r="E182" s="285"/>
      <c r="F182" s="155" t="str">
        <f t="shared" si="5"/>
        <v/>
      </c>
      <c r="G182" s="177" t="str">
        <f>IF($D182="","",VLOOKUP($V182,SAW_Req!$A$2:$J$7,5))</f>
        <v/>
      </c>
      <c r="H182" s="155"/>
      <c r="I182" s="155"/>
      <c r="J182" s="156"/>
      <c r="K182" s="155"/>
      <c r="L182" s="155"/>
      <c r="M182" s="156"/>
      <c r="N182" s="157" t="str">
        <f t="shared" si="6"/>
        <v/>
      </c>
      <c r="O182" s="158" t="str">
        <f>IF(OR($D182="",GlobalParameters!$C$12=""),"",$R182)</f>
        <v/>
      </c>
      <c r="P182" s="159"/>
      <c r="Q182" s="283"/>
      <c r="R182" s="160" t="str">
        <f>IF(OR($D182="",$S182="",GlobalParameters!$C$12=""),"",IF($V182&lt;200,MIN(VLOOKUP($V182,SAW_Req!$A$2:$J$7,10),$S$13),""))</f>
        <v/>
      </c>
      <c r="S182" s="283"/>
      <c r="T182" s="283"/>
      <c r="U182" s="159"/>
      <c r="V182" s="134" t="e">
        <f>100+VLOOKUP($D182,SAW_Req!$O$2:$P$3,2)+VLOOKUP(GlobalParameters!$C$12,SAW_Req!$Q$2:$R$4,2)</f>
        <v>#N/A</v>
      </c>
    </row>
    <row r="183" spans="1:22" x14ac:dyDescent="0.25">
      <c r="A183" s="133"/>
      <c r="B183" s="283"/>
      <c r="C183" s="283"/>
      <c r="D183" s="284"/>
      <c r="E183" s="285"/>
      <c r="F183" s="155" t="str">
        <f t="shared" si="5"/>
        <v/>
      </c>
      <c r="G183" s="177" t="str">
        <f>IF($D183="","",VLOOKUP($V183,SAW_Req!$A$2:$J$7,5))</f>
        <v/>
      </c>
      <c r="H183" s="155"/>
      <c r="I183" s="155"/>
      <c r="J183" s="156"/>
      <c r="K183" s="155"/>
      <c r="L183" s="155"/>
      <c r="M183" s="156"/>
      <c r="N183" s="157" t="str">
        <f t="shared" si="6"/>
        <v/>
      </c>
      <c r="O183" s="158" t="str">
        <f>IF(OR($D183="",GlobalParameters!$C$12=""),"",$R183)</f>
        <v/>
      </c>
      <c r="P183" s="159"/>
      <c r="Q183" s="283"/>
      <c r="R183" s="160" t="str">
        <f>IF(OR($D183="",$S183="",GlobalParameters!$C$12=""),"",IF($V183&lt;200,MIN(VLOOKUP($V183,SAW_Req!$A$2:$J$7,10),$S$13),""))</f>
        <v/>
      </c>
      <c r="S183" s="283"/>
      <c r="T183" s="283"/>
      <c r="U183" s="159"/>
      <c r="V183" s="134" t="e">
        <f>100+VLOOKUP($D183,SAW_Req!$O$2:$P$3,2)+VLOOKUP(GlobalParameters!$C$12,SAW_Req!$Q$2:$R$4,2)</f>
        <v>#N/A</v>
      </c>
    </row>
    <row r="184" spans="1:22" x14ac:dyDescent="0.25">
      <c r="A184" s="133"/>
      <c r="B184" s="283"/>
      <c r="C184" s="283"/>
      <c r="D184" s="284"/>
      <c r="E184" s="285"/>
      <c r="F184" s="155" t="str">
        <f t="shared" si="5"/>
        <v/>
      </c>
      <c r="G184" s="177" t="str">
        <f>IF($D184="","",VLOOKUP($V184,SAW_Req!$A$2:$J$7,5))</f>
        <v/>
      </c>
      <c r="H184" s="155"/>
      <c r="I184" s="155"/>
      <c r="J184" s="156"/>
      <c r="K184" s="155"/>
      <c r="L184" s="155"/>
      <c r="M184" s="156"/>
      <c r="N184" s="157" t="str">
        <f t="shared" si="6"/>
        <v/>
      </c>
      <c r="O184" s="158" t="str">
        <f>IF(OR($D184="",GlobalParameters!$C$12=""),"",$R184)</f>
        <v/>
      </c>
      <c r="P184" s="159"/>
      <c r="Q184" s="283"/>
      <c r="R184" s="160" t="str">
        <f>IF(OR($D184="",$S184="",GlobalParameters!$C$12=""),"",IF($V184&lt;200,MIN(VLOOKUP($V184,SAW_Req!$A$2:$J$7,10),$S$13),""))</f>
        <v/>
      </c>
      <c r="S184" s="283"/>
      <c r="T184" s="283"/>
      <c r="U184" s="159"/>
      <c r="V184" s="134" t="e">
        <f>100+VLOOKUP($D184,SAW_Req!$O$2:$P$3,2)+VLOOKUP(GlobalParameters!$C$12,SAW_Req!$Q$2:$R$4,2)</f>
        <v>#N/A</v>
      </c>
    </row>
    <row r="185" spans="1:22" x14ac:dyDescent="0.25">
      <c r="A185" s="133"/>
      <c r="B185" s="283"/>
      <c r="C185" s="283"/>
      <c r="D185" s="284"/>
      <c r="E185" s="285"/>
      <c r="F185" s="155" t="str">
        <f t="shared" si="5"/>
        <v/>
      </c>
      <c r="G185" s="177" t="str">
        <f>IF($D185="","",VLOOKUP($V185,SAW_Req!$A$2:$J$7,5))</f>
        <v/>
      </c>
      <c r="H185" s="155"/>
      <c r="I185" s="155"/>
      <c r="J185" s="156"/>
      <c r="K185" s="155"/>
      <c r="L185" s="155"/>
      <c r="M185" s="156"/>
      <c r="N185" s="157" t="str">
        <f t="shared" si="6"/>
        <v/>
      </c>
      <c r="O185" s="158" t="str">
        <f>IF(OR($D185="",GlobalParameters!$C$12=""),"",$R185)</f>
        <v/>
      </c>
      <c r="P185" s="159"/>
      <c r="Q185" s="283"/>
      <c r="R185" s="160" t="str">
        <f>IF(OR($D185="",$S185="",GlobalParameters!$C$12=""),"",IF($V185&lt;200,MIN(VLOOKUP($V185,SAW_Req!$A$2:$J$7,10),$S$13),""))</f>
        <v/>
      </c>
      <c r="S185" s="283"/>
      <c r="T185" s="283"/>
      <c r="U185" s="159"/>
      <c r="V185" s="134" t="e">
        <f>100+VLOOKUP($D185,SAW_Req!$O$2:$P$3,2)+VLOOKUP(GlobalParameters!$C$12,SAW_Req!$Q$2:$R$4,2)</f>
        <v>#N/A</v>
      </c>
    </row>
    <row r="186" spans="1:22" x14ac:dyDescent="0.25">
      <c r="A186" s="133"/>
      <c r="B186" s="283"/>
      <c r="C186" s="283"/>
      <c r="D186" s="284"/>
      <c r="E186" s="285"/>
      <c r="F186" s="155" t="str">
        <f t="shared" si="5"/>
        <v/>
      </c>
      <c r="G186" s="177" t="str">
        <f>IF($D186="","",VLOOKUP($V186,SAW_Req!$A$2:$J$7,5))</f>
        <v/>
      </c>
      <c r="H186" s="155"/>
      <c r="I186" s="155"/>
      <c r="J186" s="156"/>
      <c r="K186" s="155"/>
      <c r="L186" s="155"/>
      <c r="M186" s="156"/>
      <c r="N186" s="157" t="str">
        <f t="shared" si="6"/>
        <v/>
      </c>
      <c r="O186" s="158" t="str">
        <f>IF(OR($D186="",GlobalParameters!$C$12=""),"",$R186)</f>
        <v/>
      </c>
      <c r="P186" s="159"/>
      <c r="Q186" s="283"/>
      <c r="R186" s="160" t="str">
        <f>IF(OR($D186="",$S186="",GlobalParameters!$C$12=""),"",IF($V186&lt;200,MIN(VLOOKUP($V186,SAW_Req!$A$2:$J$7,10),$S$13),""))</f>
        <v/>
      </c>
      <c r="S186" s="283"/>
      <c r="T186" s="283"/>
      <c r="U186" s="159"/>
      <c r="V186" s="134" t="e">
        <f>100+VLOOKUP($D186,SAW_Req!$O$2:$P$3,2)+VLOOKUP(GlobalParameters!$C$12,SAW_Req!$Q$2:$R$4,2)</f>
        <v>#N/A</v>
      </c>
    </row>
    <row r="187" spans="1:22" x14ac:dyDescent="0.25">
      <c r="A187" s="133"/>
      <c r="B187" s="283"/>
      <c r="C187" s="283"/>
      <c r="D187" s="284"/>
      <c r="E187" s="285"/>
      <c r="F187" s="155" t="str">
        <f t="shared" si="5"/>
        <v/>
      </c>
      <c r="G187" s="177" t="str">
        <f>IF($D187="","",VLOOKUP($V187,SAW_Req!$A$2:$J$7,5))</f>
        <v/>
      </c>
      <c r="H187" s="155"/>
      <c r="I187" s="155"/>
      <c r="J187" s="156"/>
      <c r="K187" s="155"/>
      <c r="L187" s="155"/>
      <c r="M187" s="156"/>
      <c r="N187" s="157" t="str">
        <f t="shared" si="6"/>
        <v/>
      </c>
      <c r="O187" s="158" t="str">
        <f>IF(OR($D187="",GlobalParameters!$C$12=""),"",$R187)</f>
        <v/>
      </c>
      <c r="P187" s="159"/>
      <c r="Q187" s="283"/>
      <c r="R187" s="160" t="str">
        <f>IF(OR($D187="",$S187="",GlobalParameters!$C$12=""),"",IF($V187&lt;200,MIN(VLOOKUP($V187,SAW_Req!$A$2:$J$7,10),$S$13),""))</f>
        <v/>
      </c>
      <c r="S187" s="283"/>
      <c r="T187" s="283"/>
      <c r="U187" s="159"/>
      <c r="V187" s="134" t="e">
        <f>100+VLOOKUP($D187,SAW_Req!$O$2:$P$3,2)+VLOOKUP(GlobalParameters!$C$12,SAW_Req!$Q$2:$R$4,2)</f>
        <v>#N/A</v>
      </c>
    </row>
    <row r="188" spans="1:22" x14ac:dyDescent="0.25">
      <c r="A188" s="133"/>
      <c r="B188" s="283"/>
      <c r="C188" s="283"/>
      <c r="D188" s="284"/>
      <c r="E188" s="285"/>
      <c r="F188" s="155" t="str">
        <f t="shared" si="5"/>
        <v/>
      </c>
      <c r="G188" s="177" t="str">
        <f>IF($D188="","",VLOOKUP($V188,SAW_Req!$A$2:$J$7,5))</f>
        <v/>
      </c>
      <c r="H188" s="155"/>
      <c r="I188" s="155"/>
      <c r="J188" s="156"/>
      <c r="K188" s="155"/>
      <c r="L188" s="155"/>
      <c r="M188" s="156"/>
      <c r="N188" s="157" t="str">
        <f t="shared" si="6"/>
        <v/>
      </c>
      <c r="O188" s="158" t="str">
        <f>IF(OR($D188="",GlobalParameters!$C$12=""),"",$R188)</f>
        <v/>
      </c>
      <c r="P188" s="159"/>
      <c r="Q188" s="283"/>
      <c r="R188" s="160" t="str">
        <f>IF(OR($D188="",$S188="",GlobalParameters!$C$12=""),"",IF($V188&lt;200,MIN(VLOOKUP($V188,SAW_Req!$A$2:$J$7,10),$S$13),""))</f>
        <v/>
      </c>
      <c r="S188" s="283"/>
      <c r="T188" s="283"/>
      <c r="U188" s="159"/>
      <c r="V188" s="134" t="e">
        <f>100+VLOOKUP($D188,SAW_Req!$O$2:$P$3,2)+VLOOKUP(GlobalParameters!$C$12,SAW_Req!$Q$2:$R$4,2)</f>
        <v>#N/A</v>
      </c>
    </row>
    <row r="189" spans="1:22" x14ac:dyDescent="0.25">
      <c r="A189" s="133"/>
      <c r="B189" s="283"/>
      <c r="C189" s="283"/>
      <c r="D189" s="284"/>
      <c r="E189" s="285"/>
      <c r="F189" s="155" t="str">
        <f t="shared" si="5"/>
        <v/>
      </c>
      <c r="G189" s="177" t="str">
        <f>IF($D189="","",VLOOKUP($V189,SAW_Req!$A$2:$J$7,5))</f>
        <v/>
      </c>
      <c r="H189" s="155"/>
      <c r="I189" s="155"/>
      <c r="J189" s="156"/>
      <c r="K189" s="155"/>
      <c r="L189" s="155"/>
      <c r="M189" s="156"/>
      <c r="N189" s="157" t="str">
        <f t="shared" si="6"/>
        <v/>
      </c>
      <c r="O189" s="158" t="str">
        <f>IF(OR($D189="",GlobalParameters!$C$12=""),"",$R189)</f>
        <v/>
      </c>
      <c r="P189" s="159"/>
      <c r="Q189" s="283"/>
      <c r="R189" s="160" t="str">
        <f>IF(OR($D189="",$S189="",GlobalParameters!$C$12=""),"",IF($V189&lt;200,MIN(VLOOKUP($V189,SAW_Req!$A$2:$J$7,10),$S$13),""))</f>
        <v/>
      </c>
      <c r="S189" s="283"/>
      <c r="T189" s="283"/>
      <c r="U189" s="159"/>
      <c r="V189" s="134" t="e">
        <f>100+VLOOKUP($D189,SAW_Req!$O$2:$P$3,2)+VLOOKUP(GlobalParameters!$C$12,SAW_Req!$Q$2:$R$4,2)</f>
        <v>#N/A</v>
      </c>
    </row>
    <row r="190" spans="1:22" x14ac:dyDescent="0.25">
      <c r="A190" s="133"/>
      <c r="B190" s="283"/>
      <c r="C190" s="283"/>
      <c r="D190" s="284"/>
      <c r="E190" s="285"/>
      <c r="F190" s="155" t="str">
        <f t="shared" si="5"/>
        <v/>
      </c>
      <c r="G190" s="177" t="str">
        <f>IF($D190="","",VLOOKUP($V190,SAW_Req!$A$2:$J$7,5))</f>
        <v/>
      </c>
      <c r="H190" s="155"/>
      <c r="I190" s="155"/>
      <c r="J190" s="156"/>
      <c r="K190" s="155"/>
      <c r="L190" s="155"/>
      <c r="M190" s="156"/>
      <c r="N190" s="157" t="str">
        <f t="shared" si="6"/>
        <v/>
      </c>
      <c r="O190" s="158" t="str">
        <f>IF(OR($D190="",GlobalParameters!$C$12=""),"",$R190)</f>
        <v/>
      </c>
      <c r="P190" s="159"/>
      <c r="Q190" s="283"/>
      <c r="R190" s="160" t="str">
        <f>IF(OR($D190="",$S190="",GlobalParameters!$C$12=""),"",IF($V190&lt;200,MIN(VLOOKUP($V190,SAW_Req!$A$2:$J$7,10),$S$13),""))</f>
        <v/>
      </c>
      <c r="S190" s="283"/>
      <c r="T190" s="283"/>
      <c r="U190" s="159"/>
      <c r="V190" s="134" t="e">
        <f>100+VLOOKUP($D190,SAW_Req!$O$2:$P$3,2)+VLOOKUP(GlobalParameters!$C$12,SAW_Req!$Q$2:$R$4,2)</f>
        <v>#N/A</v>
      </c>
    </row>
    <row r="191" spans="1:22" x14ac:dyDescent="0.25">
      <c r="A191" s="133"/>
      <c r="B191" s="283"/>
      <c r="C191" s="283"/>
      <c r="D191" s="284"/>
      <c r="E191" s="285"/>
      <c r="F191" s="155" t="str">
        <f t="shared" si="5"/>
        <v/>
      </c>
      <c r="G191" s="177" t="str">
        <f>IF($D191="","",VLOOKUP($V191,SAW_Req!$A$2:$J$7,5))</f>
        <v/>
      </c>
      <c r="H191" s="155"/>
      <c r="I191" s="155"/>
      <c r="J191" s="156"/>
      <c r="K191" s="155"/>
      <c r="L191" s="155"/>
      <c r="M191" s="156"/>
      <c r="N191" s="157" t="str">
        <f t="shared" si="6"/>
        <v/>
      </c>
      <c r="O191" s="158" t="str">
        <f>IF(OR($D191="",GlobalParameters!$C$12=""),"",$R191)</f>
        <v/>
      </c>
      <c r="P191" s="159"/>
      <c r="Q191" s="283"/>
      <c r="R191" s="160" t="str">
        <f>IF(OR($D191="",$S191="",GlobalParameters!$C$12=""),"",IF($V191&lt;200,MIN(VLOOKUP($V191,SAW_Req!$A$2:$J$7,10),$S$13),""))</f>
        <v/>
      </c>
      <c r="S191" s="283"/>
      <c r="T191" s="283"/>
      <c r="U191" s="159"/>
      <c r="V191" s="134" t="e">
        <f>100+VLOOKUP($D191,SAW_Req!$O$2:$P$3,2)+VLOOKUP(GlobalParameters!$C$12,SAW_Req!$Q$2:$R$4,2)</f>
        <v>#N/A</v>
      </c>
    </row>
    <row r="192" spans="1:22" x14ac:dyDescent="0.25">
      <c r="A192" s="133"/>
      <c r="B192" s="283"/>
      <c r="C192" s="283"/>
      <c r="D192" s="284"/>
      <c r="E192" s="285"/>
      <c r="F192" s="155" t="str">
        <f t="shared" si="5"/>
        <v/>
      </c>
      <c r="G192" s="177" t="str">
        <f>IF($D192="","",VLOOKUP($V192,SAW_Req!$A$2:$J$7,5))</f>
        <v/>
      </c>
      <c r="H192" s="155"/>
      <c r="I192" s="155"/>
      <c r="J192" s="156"/>
      <c r="K192" s="155"/>
      <c r="L192" s="155"/>
      <c r="M192" s="156"/>
      <c r="N192" s="157" t="str">
        <f t="shared" si="6"/>
        <v/>
      </c>
      <c r="O192" s="158" t="str">
        <f>IF(OR($D192="",GlobalParameters!$C$12=""),"",$R192)</f>
        <v/>
      </c>
      <c r="P192" s="159"/>
      <c r="Q192" s="283"/>
      <c r="R192" s="160" t="str">
        <f>IF(OR($D192="",$S192="",GlobalParameters!$C$12=""),"",IF($V192&lt;200,MIN(VLOOKUP($V192,SAW_Req!$A$2:$J$7,10),$S$13),""))</f>
        <v/>
      </c>
      <c r="S192" s="283"/>
      <c r="T192" s="283"/>
      <c r="U192" s="159"/>
      <c r="V192" s="134" t="e">
        <f>100+VLOOKUP($D192,SAW_Req!$O$2:$P$3,2)+VLOOKUP(GlobalParameters!$C$12,SAW_Req!$Q$2:$R$4,2)</f>
        <v>#N/A</v>
      </c>
    </row>
    <row r="193" spans="1:22" x14ac:dyDescent="0.25">
      <c r="A193" s="133"/>
      <c r="B193" s="283"/>
      <c r="C193" s="283"/>
      <c r="D193" s="284"/>
      <c r="E193" s="285"/>
      <c r="F193" s="155" t="str">
        <f t="shared" si="5"/>
        <v/>
      </c>
      <c r="G193" s="177" t="str">
        <f>IF($D193="","",VLOOKUP($V193,SAW_Req!$A$2:$J$7,5))</f>
        <v/>
      </c>
      <c r="H193" s="155"/>
      <c r="I193" s="155"/>
      <c r="J193" s="156"/>
      <c r="K193" s="155"/>
      <c r="L193" s="155"/>
      <c r="M193" s="156"/>
      <c r="N193" s="157" t="str">
        <f t="shared" si="6"/>
        <v/>
      </c>
      <c r="O193" s="158" t="str">
        <f>IF(OR($D193="",GlobalParameters!$C$12=""),"",$R193)</f>
        <v/>
      </c>
      <c r="P193" s="159"/>
      <c r="Q193" s="283"/>
      <c r="R193" s="160" t="str">
        <f>IF(OR($D193="",$S193="",GlobalParameters!$C$12=""),"",IF($V193&lt;200,MIN(VLOOKUP($V193,SAW_Req!$A$2:$J$7,10),$S$13),""))</f>
        <v/>
      </c>
      <c r="S193" s="283"/>
      <c r="T193" s="283"/>
      <c r="U193" s="159"/>
      <c r="V193" s="134" t="e">
        <f>100+VLOOKUP($D193,SAW_Req!$O$2:$P$3,2)+VLOOKUP(GlobalParameters!$C$12,SAW_Req!$Q$2:$R$4,2)</f>
        <v>#N/A</v>
      </c>
    </row>
    <row r="194" spans="1:22" x14ac:dyDescent="0.25">
      <c r="A194" s="133"/>
      <c r="B194" s="283"/>
      <c r="C194" s="283"/>
      <c r="D194" s="284"/>
      <c r="E194" s="285"/>
      <c r="F194" s="155" t="str">
        <f t="shared" si="5"/>
        <v/>
      </c>
      <c r="G194" s="177" t="str">
        <f>IF($D194="","",VLOOKUP($V194,SAW_Req!$A$2:$J$7,5))</f>
        <v/>
      </c>
      <c r="H194" s="155"/>
      <c r="I194" s="155"/>
      <c r="J194" s="156"/>
      <c r="K194" s="155"/>
      <c r="L194" s="155"/>
      <c r="M194" s="156"/>
      <c r="N194" s="157" t="str">
        <f t="shared" si="6"/>
        <v/>
      </c>
      <c r="O194" s="158" t="str">
        <f>IF(OR($D194="",GlobalParameters!$C$12=""),"",$R194)</f>
        <v/>
      </c>
      <c r="P194" s="159"/>
      <c r="Q194" s="283"/>
      <c r="R194" s="160" t="str">
        <f>IF(OR($D194="",$S194="",GlobalParameters!$C$12=""),"",IF($V194&lt;200,MIN(VLOOKUP($V194,SAW_Req!$A$2:$J$7,10),$S$13),""))</f>
        <v/>
      </c>
      <c r="S194" s="283"/>
      <c r="T194" s="283"/>
      <c r="U194" s="159"/>
      <c r="V194" s="134" t="e">
        <f>100+VLOOKUP($D194,SAW_Req!$O$2:$P$3,2)+VLOOKUP(GlobalParameters!$C$12,SAW_Req!$Q$2:$R$4,2)</f>
        <v>#N/A</v>
      </c>
    </row>
    <row r="195" spans="1:22" x14ac:dyDescent="0.25">
      <c r="A195" s="133"/>
      <c r="B195" s="283"/>
      <c r="C195" s="283"/>
      <c r="D195" s="284"/>
      <c r="E195" s="285"/>
      <c r="F195" s="155" t="str">
        <f t="shared" si="5"/>
        <v/>
      </c>
      <c r="G195" s="177" t="str">
        <f>IF($D195="","",VLOOKUP($V195,SAW_Req!$A$2:$J$7,5))</f>
        <v/>
      </c>
      <c r="H195" s="155"/>
      <c r="I195" s="155"/>
      <c r="J195" s="156"/>
      <c r="K195" s="155"/>
      <c r="L195" s="155"/>
      <c r="M195" s="156"/>
      <c r="N195" s="157" t="str">
        <f t="shared" si="6"/>
        <v/>
      </c>
      <c r="O195" s="158" t="str">
        <f>IF(OR($D195="",GlobalParameters!$C$12=""),"",$R195)</f>
        <v/>
      </c>
      <c r="P195" s="159"/>
      <c r="Q195" s="283"/>
      <c r="R195" s="160" t="str">
        <f>IF(OR($D195="",$S195="",GlobalParameters!$C$12=""),"",IF($V195&lt;200,MIN(VLOOKUP($V195,SAW_Req!$A$2:$J$7,10),$S$13),""))</f>
        <v/>
      </c>
      <c r="S195" s="283"/>
      <c r="T195" s="283"/>
      <c r="U195" s="159"/>
      <c r="V195" s="134" t="e">
        <f>100+VLOOKUP($D195,SAW_Req!$O$2:$P$3,2)+VLOOKUP(GlobalParameters!$C$12,SAW_Req!$Q$2:$R$4,2)</f>
        <v>#N/A</v>
      </c>
    </row>
    <row r="196" spans="1:22" x14ac:dyDescent="0.25">
      <c r="A196" s="133"/>
      <c r="B196" s="283"/>
      <c r="C196" s="283"/>
      <c r="D196" s="284"/>
      <c r="E196" s="285"/>
      <c r="F196" s="155" t="str">
        <f t="shared" si="5"/>
        <v/>
      </c>
      <c r="G196" s="177" t="str">
        <f>IF($D196="","",VLOOKUP($V196,SAW_Req!$A$2:$J$7,5))</f>
        <v/>
      </c>
      <c r="H196" s="155"/>
      <c r="I196" s="155"/>
      <c r="J196" s="156"/>
      <c r="K196" s="155"/>
      <c r="L196" s="155"/>
      <c r="M196" s="156"/>
      <c r="N196" s="157" t="str">
        <f t="shared" si="6"/>
        <v/>
      </c>
      <c r="O196" s="158" t="str">
        <f>IF(OR($D196="",GlobalParameters!$C$12=""),"",$R196)</f>
        <v/>
      </c>
      <c r="P196" s="159"/>
      <c r="Q196" s="283"/>
      <c r="R196" s="160" t="str">
        <f>IF(OR($D196="",$S196="",GlobalParameters!$C$12=""),"",IF($V196&lt;200,MIN(VLOOKUP($V196,SAW_Req!$A$2:$J$7,10),$S$13),""))</f>
        <v/>
      </c>
      <c r="S196" s="283"/>
      <c r="T196" s="283"/>
      <c r="U196" s="159"/>
      <c r="V196" s="134" t="e">
        <f>100+VLOOKUP($D196,SAW_Req!$O$2:$P$3,2)+VLOOKUP(GlobalParameters!$C$12,SAW_Req!$Q$2:$R$4,2)</f>
        <v>#N/A</v>
      </c>
    </row>
    <row r="197" spans="1:22" x14ac:dyDescent="0.25">
      <c r="A197" s="133"/>
      <c r="B197" s="283"/>
      <c r="C197" s="283"/>
      <c r="D197" s="284"/>
      <c r="E197" s="285"/>
      <c r="F197" s="155" t="str">
        <f t="shared" si="5"/>
        <v/>
      </c>
      <c r="G197" s="177" t="str">
        <f>IF($D197="","",VLOOKUP($V197,SAW_Req!$A$2:$J$7,5))</f>
        <v/>
      </c>
      <c r="H197" s="155"/>
      <c r="I197" s="155"/>
      <c r="J197" s="156"/>
      <c r="K197" s="155"/>
      <c r="L197" s="155"/>
      <c r="M197" s="156"/>
      <c r="N197" s="157" t="str">
        <f t="shared" si="6"/>
        <v/>
      </c>
      <c r="O197" s="158" t="str">
        <f>IF(OR($D197="",GlobalParameters!$C$12=""),"",$R197)</f>
        <v/>
      </c>
      <c r="P197" s="159"/>
      <c r="Q197" s="283"/>
      <c r="R197" s="160" t="str">
        <f>IF(OR($D197="",$S197="",GlobalParameters!$C$12=""),"",IF($V197&lt;200,MIN(VLOOKUP($V197,SAW_Req!$A$2:$J$7,10),$S$13),""))</f>
        <v/>
      </c>
      <c r="S197" s="283"/>
      <c r="T197" s="283"/>
      <c r="U197" s="159"/>
      <c r="V197" s="134" t="e">
        <f>100+VLOOKUP($D197,SAW_Req!$O$2:$P$3,2)+VLOOKUP(GlobalParameters!$C$12,SAW_Req!$Q$2:$R$4,2)</f>
        <v>#N/A</v>
      </c>
    </row>
    <row r="198" spans="1:22" x14ac:dyDescent="0.25">
      <c r="A198" s="133"/>
      <c r="B198" s="283"/>
      <c r="C198" s="283"/>
      <c r="D198" s="284"/>
      <c r="E198" s="285"/>
      <c r="F198" s="155" t="str">
        <f t="shared" si="5"/>
        <v/>
      </c>
      <c r="G198" s="177" t="str">
        <f>IF($D198="","",VLOOKUP($V198,SAW_Req!$A$2:$J$7,5))</f>
        <v/>
      </c>
      <c r="H198" s="155"/>
      <c r="I198" s="155"/>
      <c r="J198" s="156"/>
      <c r="K198" s="155"/>
      <c r="L198" s="155"/>
      <c r="M198" s="156"/>
      <c r="N198" s="157" t="str">
        <f t="shared" si="6"/>
        <v/>
      </c>
      <c r="O198" s="158" t="str">
        <f>IF(OR($D198="",GlobalParameters!$C$12=""),"",$R198)</f>
        <v/>
      </c>
      <c r="P198" s="159"/>
      <c r="Q198" s="283"/>
      <c r="R198" s="160" t="str">
        <f>IF(OR($D198="",$S198="",GlobalParameters!$C$12=""),"",IF($V198&lt;200,MIN(VLOOKUP($V198,SAW_Req!$A$2:$J$7,10),$S$13),""))</f>
        <v/>
      </c>
      <c r="S198" s="283"/>
      <c r="T198" s="283"/>
      <c r="U198" s="159"/>
      <c r="V198" s="134" t="e">
        <f>100+VLOOKUP($D198,SAW_Req!$O$2:$P$3,2)+VLOOKUP(GlobalParameters!$C$12,SAW_Req!$Q$2:$R$4,2)</f>
        <v>#N/A</v>
      </c>
    </row>
    <row r="199" spans="1:22" x14ac:dyDescent="0.25">
      <c r="A199" s="133"/>
      <c r="B199" s="283"/>
      <c r="C199" s="283"/>
      <c r="D199" s="284"/>
      <c r="E199" s="285"/>
      <c r="F199" s="155" t="str">
        <f t="shared" si="5"/>
        <v/>
      </c>
      <c r="G199" s="177" t="str">
        <f>IF($D199="","",VLOOKUP($V199,SAW_Req!$A$2:$J$7,5))</f>
        <v/>
      </c>
      <c r="H199" s="155"/>
      <c r="I199" s="155"/>
      <c r="J199" s="156"/>
      <c r="K199" s="155"/>
      <c r="L199" s="155"/>
      <c r="M199" s="156"/>
      <c r="N199" s="157" t="str">
        <f t="shared" si="6"/>
        <v/>
      </c>
      <c r="O199" s="158" t="str">
        <f>IF(OR($D199="",GlobalParameters!$C$12=""),"",$R199)</f>
        <v/>
      </c>
      <c r="P199" s="159"/>
      <c r="Q199" s="283"/>
      <c r="R199" s="160" t="str">
        <f>IF(OR($D199="",$S199="",GlobalParameters!$C$12=""),"",IF($V199&lt;200,MIN(VLOOKUP($V199,SAW_Req!$A$2:$J$7,10),$S$13),""))</f>
        <v/>
      </c>
      <c r="S199" s="283"/>
      <c r="T199" s="283"/>
      <c r="U199" s="159"/>
      <c r="V199" s="134" t="e">
        <f>100+VLOOKUP($D199,SAW_Req!$O$2:$P$3,2)+VLOOKUP(GlobalParameters!$C$12,SAW_Req!$Q$2:$R$4,2)</f>
        <v>#N/A</v>
      </c>
    </row>
    <row r="200" spans="1:22" x14ac:dyDescent="0.25">
      <c r="A200" s="133"/>
      <c r="B200" s="283"/>
      <c r="C200" s="283"/>
      <c r="D200" s="284"/>
      <c r="E200" s="285"/>
      <c r="F200" s="155" t="str">
        <f t="shared" si="5"/>
        <v/>
      </c>
      <c r="G200" s="177" t="str">
        <f>IF($D200="","",VLOOKUP($V200,SAW_Req!$A$2:$J$7,5))</f>
        <v/>
      </c>
      <c r="H200" s="155"/>
      <c r="I200" s="155"/>
      <c r="J200" s="156"/>
      <c r="K200" s="155"/>
      <c r="L200" s="155"/>
      <c r="M200" s="156"/>
      <c r="N200" s="157" t="str">
        <f t="shared" si="6"/>
        <v/>
      </c>
      <c r="O200" s="158" t="str">
        <f>IF(OR($D200="",GlobalParameters!$C$12=""),"",$R200)</f>
        <v/>
      </c>
      <c r="P200" s="159"/>
      <c r="Q200" s="283"/>
      <c r="R200" s="160" t="str">
        <f>IF(OR($D200="",$S200="",GlobalParameters!$C$12=""),"",IF($V200&lt;200,MIN(VLOOKUP($V200,SAW_Req!$A$2:$J$7,10),$S$13),""))</f>
        <v/>
      </c>
      <c r="S200" s="283"/>
      <c r="T200" s="283"/>
      <c r="U200" s="159"/>
      <c r="V200" s="134" t="e">
        <f>100+VLOOKUP($D200,SAW_Req!$O$2:$P$3,2)+VLOOKUP(GlobalParameters!$C$12,SAW_Req!$Q$2:$R$4,2)</f>
        <v>#N/A</v>
      </c>
    </row>
    <row r="201" spans="1:22" x14ac:dyDescent="0.25">
      <c r="A201" s="133"/>
      <c r="B201" s="283"/>
      <c r="C201" s="283"/>
      <c r="D201" s="284"/>
      <c r="E201" s="285"/>
      <c r="F201" s="155" t="str">
        <f t="shared" si="5"/>
        <v/>
      </c>
      <c r="G201" s="177" t="str">
        <f>IF($D201="","",VLOOKUP($V201,SAW_Req!$A$2:$J$7,5))</f>
        <v/>
      </c>
      <c r="H201" s="155"/>
      <c r="I201" s="155"/>
      <c r="J201" s="156"/>
      <c r="K201" s="155"/>
      <c r="L201" s="155"/>
      <c r="M201" s="156"/>
      <c r="N201" s="157" t="str">
        <f t="shared" si="6"/>
        <v/>
      </c>
      <c r="O201" s="158" t="str">
        <f>IF(OR($D201="",GlobalParameters!$C$12=""),"",$R201)</f>
        <v/>
      </c>
      <c r="P201" s="159"/>
      <c r="Q201" s="283"/>
      <c r="R201" s="160" t="str">
        <f>IF(OR($D201="",$S201="",GlobalParameters!$C$12=""),"",IF($V201&lt;200,MIN(VLOOKUP($V201,SAW_Req!$A$2:$J$7,10),$S$13),""))</f>
        <v/>
      </c>
      <c r="S201" s="283"/>
      <c r="T201" s="283"/>
      <c r="U201" s="159"/>
      <c r="V201" s="134" t="e">
        <f>100+VLOOKUP($D201,SAW_Req!$O$2:$P$3,2)+VLOOKUP(GlobalParameters!$C$12,SAW_Req!$Q$2:$R$4,2)</f>
        <v>#N/A</v>
      </c>
    </row>
    <row r="202" spans="1:22" x14ac:dyDescent="0.25">
      <c r="A202" s="133"/>
      <c r="B202" s="283"/>
      <c r="C202" s="283"/>
      <c r="D202" s="284"/>
      <c r="E202" s="285"/>
      <c r="F202" s="155" t="str">
        <f t="shared" si="5"/>
        <v/>
      </c>
      <c r="G202" s="177" t="str">
        <f>IF($D202="","",VLOOKUP($V202,SAW_Req!$A$2:$J$7,5))</f>
        <v/>
      </c>
      <c r="H202" s="155"/>
      <c r="I202" s="155"/>
      <c r="J202" s="156"/>
      <c r="K202" s="155"/>
      <c r="L202" s="155"/>
      <c r="M202" s="156"/>
      <c r="N202" s="157" t="str">
        <f t="shared" si="6"/>
        <v/>
      </c>
      <c r="O202" s="158" t="str">
        <f>IF(OR($D202="",GlobalParameters!$C$12=""),"",$R202)</f>
        <v/>
      </c>
      <c r="P202" s="159"/>
      <c r="Q202" s="283"/>
      <c r="R202" s="160" t="str">
        <f>IF(OR($D202="",$S202="",GlobalParameters!$C$12=""),"",IF($V202&lt;200,MIN(VLOOKUP($V202,SAW_Req!$A$2:$J$7,10),$S$13),""))</f>
        <v/>
      </c>
      <c r="S202" s="283"/>
      <c r="T202" s="283"/>
      <c r="U202" s="159"/>
      <c r="V202" s="134" t="e">
        <f>100+VLOOKUP($D202,SAW_Req!$O$2:$P$3,2)+VLOOKUP(GlobalParameters!$C$12,SAW_Req!$Q$2:$R$4,2)</f>
        <v>#N/A</v>
      </c>
    </row>
    <row r="203" spans="1:22" x14ac:dyDescent="0.25">
      <c r="A203" s="133"/>
      <c r="B203" s="283"/>
      <c r="C203" s="283"/>
      <c r="D203" s="284"/>
      <c r="E203" s="285"/>
      <c r="F203" s="155" t="str">
        <f t="shared" si="5"/>
        <v/>
      </c>
      <c r="G203" s="177" t="str">
        <f>IF($D203="","",VLOOKUP($V203,SAW_Req!$A$2:$J$7,5))</f>
        <v/>
      </c>
      <c r="H203" s="155"/>
      <c r="I203" s="155"/>
      <c r="J203" s="156"/>
      <c r="K203" s="155"/>
      <c r="L203" s="155"/>
      <c r="M203" s="156"/>
      <c r="N203" s="157" t="str">
        <f t="shared" si="6"/>
        <v/>
      </c>
      <c r="O203" s="158" t="str">
        <f>IF(OR($D203="",GlobalParameters!$C$12=""),"",$R203)</f>
        <v/>
      </c>
      <c r="P203" s="159"/>
      <c r="Q203" s="283"/>
      <c r="R203" s="160" t="str">
        <f>IF(OR($D203="",$S203="",GlobalParameters!$C$12=""),"",IF($V203&lt;200,MIN(VLOOKUP($V203,SAW_Req!$A$2:$J$7,10),$S$13),""))</f>
        <v/>
      </c>
      <c r="S203" s="283"/>
      <c r="T203" s="283"/>
      <c r="U203" s="159"/>
      <c r="V203" s="134" t="e">
        <f>100+VLOOKUP($D203,SAW_Req!$O$2:$P$3,2)+VLOOKUP(GlobalParameters!$C$12,SAW_Req!$Q$2:$R$4,2)</f>
        <v>#N/A</v>
      </c>
    </row>
    <row r="204" spans="1:22" x14ac:dyDescent="0.25">
      <c r="A204" s="133"/>
      <c r="B204" s="283"/>
      <c r="C204" s="283"/>
      <c r="D204" s="284"/>
      <c r="E204" s="285"/>
      <c r="F204" s="155" t="str">
        <f t="shared" si="5"/>
        <v/>
      </c>
      <c r="G204" s="177" t="str">
        <f>IF($D204="","",VLOOKUP($V204,SAW_Req!$A$2:$J$7,5))</f>
        <v/>
      </c>
      <c r="H204" s="155"/>
      <c r="I204" s="155"/>
      <c r="J204" s="156"/>
      <c r="K204" s="155"/>
      <c r="L204" s="155"/>
      <c r="M204" s="156"/>
      <c r="N204" s="157" t="str">
        <f t="shared" si="6"/>
        <v/>
      </c>
      <c r="O204" s="158" t="str">
        <f>IF(OR($D204="",GlobalParameters!$C$12=""),"",$R204)</f>
        <v/>
      </c>
      <c r="P204" s="159"/>
      <c r="Q204" s="283"/>
      <c r="R204" s="160" t="str">
        <f>IF(OR($D204="",$S204="",GlobalParameters!$C$12=""),"",IF($V204&lt;200,MIN(VLOOKUP($V204,SAW_Req!$A$2:$J$7,10),$S$13),""))</f>
        <v/>
      </c>
      <c r="S204" s="283"/>
      <c r="T204" s="283"/>
      <c r="U204" s="159"/>
      <c r="V204" s="134" t="e">
        <f>100+VLOOKUP($D204,SAW_Req!$O$2:$P$3,2)+VLOOKUP(GlobalParameters!$C$12,SAW_Req!$Q$2:$R$4,2)</f>
        <v>#N/A</v>
      </c>
    </row>
    <row r="205" spans="1:22" x14ac:dyDescent="0.25">
      <c r="A205" s="133"/>
      <c r="B205" s="283"/>
      <c r="C205" s="283"/>
      <c r="D205" s="284"/>
      <c r="E205" s="285"/>
      <c r="F205" s="155" t="str">
        <f t="shared" ref="F205:F268" si="7">IF(OR($D205="",$Q205="",$G205=""),"",IF($V205&lt;200,$Q205-$G205,""))</f>
        <v/>
      </c>
      <c r="G205" s="177" t="str">
        <f>IF($D205="","",VLOOKUP($V205,SAW_Req!$A$2:$J$7,5))</f>
        <v/>
      </c>
      <c r="H205" s="155"/>
      <c r="I205" s="155"/>
      <c r="J205" s="156"/>
      <c r="K205" s="155"/>
      <c r="L205" s="155"/>
      <c r="M205" s="156"/>
      <c r="N205" s="157" t="str">
        <f t="shared" si="6"/>
        <v/>
      </c>
      <c r="O205" s="158" t="str">
        <f>IF(OR($D205="",GlobalParameters!$C$12=""),"",$R205)</f>
        <v/>
      </c>
      <c r="P205" s="159"/>
      <c r="Q205" s="283"/>
      <c r="R205" s="160" t="str">
        <f>IF(OR($D205="",$S205="",GlobalParameters!$C$12=""),"",IF($V205&lt;200,MIN(VLOOKUP($V205,SAW_Req!$A$2:$J$7,10),$S$13),""))</f>
        <v/>
      </c>
      <c r="S205" s="283"/>
      <c r="T205" s="283"/>
      <c r="U205" s="159"/>
      <c r="V205" s="134" t="e">
        <f>100+VLOOKUP($D205,SAW_Req!$O$2:$P$3,2)+VLOOKUP(GlobalParameters!$C$12,SAW_Req!$Q$2:$R$4,2)</f>
        <v>#N/A</v>
      </c>
    </row>
    <row r="206" spans="1:22" x14ac:dyDescent="0.25">
      <c r="A206" s="133"/>
      <c r="B206" s="283"/>
      <c r="C206" s="283"/>
      <c r="D206" s="284"/>
      <c r="E206" s="285"/>
      <c r="F206" s="155" t="str">
        <f t="shared" si="7"/>
        <v/>
      </c>
      <c r="G206" s="177" t="str">
        <f>IF($D206="","",VLOOKUP($V206,SAW_Req!$A$2:$J$7,5))</f>
        <v/>
      </c>
      <c r="H206" s="155"/>
      <c r="I206" s="155"/>
      <c r="J206" s="156"/>
      <c r="K206" s="155"/>
      <c r="L206" s="155"/>
      <c r="M206" s="156"/>
      <c r="N206" s="157" t="str">
        <f t="shared" si="6"/>
        <v/>
      </c>
      <c r="O206" s="158" t="str">
        <f>IF(OR($D206="",GlobalParameters!$C$12=""),"",$R206)</f>
        <v/>
      </c>
      <c r="P206" s="159"/>
      <c r="Q206" s="283"/>
      <c r="R206" s="160" t="str">
        <f>IF(OR($D206="",$S206="",GlobalParameters!$C$12=""),"",IF($V206&lt;200,MIN(VLOOKUP($V206,SAW_Req!$A$2:$J$7,10),$S$13),""))</f>
        <v/>
      </c>
      <c r="S206" s="283"/>
      <c r="T206" s="283"/>
      <c r="U206" s="159"/>
      <c r="V206" s="134" t="e">
        <f>100+VLOOKUP($D206,SAW_Req!$O$2:$P$3,2)+VLOOKUP(GlobalParameters!$C$12,SAW_Req!$Q$2:$R$4,2)</f>
        <v>#N/A</v>
      </c>
    </row>
    <row r="207" spans="1:22" x14ac:dyDescent="0.25">
      <c r="A207" s="133"/>
      <c r="B207" s="283"/>
      <c r="C207" s="283"/>
      <c r="D207" s="284"/>
      <c r="E207" s="285"/>
      <c r="F207" s="155" t="str">
        <f t="shared" si="7"/>
        <v/>
      </c>
      <c r="G207" s="177" t="str">
        <f>IF($D207="","",VLOOKUP($V207,SAW_Req!$A$2:$J$7,5))</f>
        <v/>
      </c>
      <c r="H207" s="155"/>
      <c r="I207" s="155"/>
      <c r="J207" s="156"/>
      <c r="K207" s="155"/>
      <c r="L207" s="155"/>
      <c r="M207" s="156"/>
      <c r="N207" s="157" t="str">
        <f t="shared" si="6"/>
        <v/>
      </c>
      <c r="O207" s="158" t="str">
        <f>IF(OR($D207="",GlobalParameters!$C$12=""),"",$R207)</f>
        <v/>
      </c>
      <c r="P207" s="159"/>
      <c r="Q207" s="283"/>
      <c r="R207" s="160" t="str">
        <f>IF(OR($D207="",$S207="",GlobalParameters!$C$12=""),"",IF($V207&lt;200,MIN(VLOOKUP($V207,SAW_Req!$A$2:$J$7,10),$S$13),""))</f>
        <v/>
      </c>
      <c r="S207" s="283"/>
      <c r="T207" s="283"/>
      <c r="U207" s="159"/>
      <c r="V207" s="134" t="e">
        <f>100+VLOOKUP($D207,SAW_Req!$O$2:$P$3,2)+VLOOKUP(GlobalParameters!$C$12,SAW_Req!$Q$2:$R$4,2)</f>
        <v>#N/A</v>
      </c>
    </row>
    <row r="208" spans="1:22" x14ac:dyDescent="0.25">
      <c r="A208" s="133"/>
      <c r="B208" s="283"/>
      <c r="C208" s="283"/>
      <c r="D208" s="284"/>
      <c r="E208" s="285"/>
      <c r="F208" s="155" t="str">
        <f t="shared" si="7"/>
        <v/>
      </c>
      <c r="G208" s="177" t="str">
        <f>IF($D208="","",VLOOKUP($V208,SAW_Req!$A$2:$J$7,5))</f>
        <v/>
      </c>
      <c r="H208" s="155"/>
      <c r="I208" s="155"/>
      <c r="J208" s="156"/>
      <c r="K208" s="155"/>
      <c r="L208" s="155"/>
      <c r="M208" s="156"/>
      <c r="N208" s="157" t="str">
        <f t="shared" si="6"/>
        <v/>
      </c>
      <c r="O208" s="158" t="str">
        <f>IF(OR($D208="",GlobalParameters!$C$12=""),"",$R208)</f>
        <v/>
      </c>
      <c r="P208" s="159"/>
      <c r="Q208" s="283"/>
      <c r="R208" s="160" t="str">
        <f>IF(OR($D208="",$S208="",GlobalParameters!$C$12=""),"",IF($V208&lt;200,MIN(VLOOKUP($V208,SAW_Req!$A$2:$J$7,10),$S$13),""))</f>
        <v/>
      </c>
      <c r="S208" s="283"/>
      <c r="T208" s="283"/>
      <c r="U208" s="159"/>
      <c r="V208" s="134" t="e">
        <f>100+VLOOKUP($D208,SAW_Req!$O$2:$P$3,2)+VLOOKUP(GlobalParameters!$C$12,SAW_Req!$Q$2:$R$4,2)</f>
        <v>#N/A</v>
      </c>
    </row>
    <row r="209" spans="1:22" x14ac:dyDescent="0.25">
      <c r="A209" s="133"/>
      <c r="B209" s="283"/>
      <c r="C209" s="283"/>
      <c r="D209" s="284"/>
      <c r="E209" s="285"/>
      <c r="F209" s="155" t="str">
        <f t="shared" si="7"/>
        <v/>
      </c>
      <c r="G209" s="177" t="str">
        <f>IF($D209="","",VLOOKUP($V209,SAW_Req!$A$2:$J$7,5))</f>
        <v/>
      </c>
      <c r="H209" s="155"/>
      <c r="I209" s="155"/>
      <c r="J209" s="156"/>
      <c r="K209" s="155"/>
      <c r="L209" s="155"/>
      <c r="M209" s="156"/>
      <c r="N209" s="157" t="str">
        <f t="shared" si="6"/>
        <v/>
      </c>
      <c r="O209" s="158" t="str">
        <f>IF(OR($D209="",GlobalParameters!$C$12=""),"",$R209)</f>
        <v/>
      </c>
      <c r="P209" s="159"/>
      <c r="Q209" s="283"/>
      <c r="R209" s="160" t="str">
        <f>IF(OR($D209="",$S209="",GlobalParameters!$C$12=""),"",IF($V209&lt;200,MIN(VLOOKUP($V209,SAW_Req!$A$2:$J$7,10),$S$13),""))</f>
        <v/>
      </c>
      <c r="S209" s="283"/>
      <c r="T209" s="283"/>
      <c r="U209" s="159"/>
      <c r="V209" s="134" t="e">
        <f>100+VLOOKUP($D209,SAW_Req!$O$2:$P$3,2)+VLOOKUP(GlobalParameters!$C$12,SAW_Req!$Q$2:$R$4,2)</f>
        <v>#N/A</v>
      </c>
    </row>
    <row r="210" spans="1:22" x14ac:dyDescent="0.25">
      <c r="A210" s="133"/>
      <c r="B210" s="283"/>
      <c r="C210" s="283"/>
      <c r="D210" s="284"/>
      <c r="E210" s="285"/>
      <c r="F210" s="155" t="str">
        <f t="shared" si="7"/>
        <v/>
      </c>
      <c r="G210" s="177" t="str">
        <f>IF($D210="","",VLOOKUP($V210,SAW_Req!$A$2:$J$7,5))</f>
        <v/>
      </c>
      <c r="H210" s="155"/>
      <c r="I210" s="155"/>
      <c r="J210" s="156"/>
      <c r="K210" s="155"/>
      <c r="L210" s="155"/>
      <c r="M210" s="156"/>
      <c r="N210" s="157" t="str">
        <f t="shared" si="6"/>
        <v/>
      </c>
      <c r="O210" s="158" t="str">
        <f>IF(OR($D210="",GlobalParameters!$C$12=""),"",$R210)</f>
        <v/>
      </c>
      <c r="P210" s="159"/>
      <c r="Q210" s="283"/>
      <c r="R210" s="160" t="str">
        <f>IF(OR($D210="",$S210="",GlobalParameters!$C$12=""),"",IF($V210&lt;200,MIN(VLOOKUP($V210,SAW_Req!$A$2:$J$7,10),$S$13),""))</f>
        <v/>
      </c>
      <c r="S210" s="283"/>
      <c r="T210" s="283"/>
      <c r="U210" s="159"/>
      <c r="V210" s="134" t="e">
        <f>100+VLOOKUP($D210,SAW_Req!$O$2:$P$3,2)+VLOOKUP(GlobalParameters!$C$12,SAW_Req!$Q$2:$R$4,2)</f>
        <v>#N/A</v>
      </c>
    </row>
    <row r="211" spans="1:22" x14ac:dyDescent="0.25">
      <c r="A211" s="133"/>
      <c r="B211" s="283"/>
      <c r="C211" s="283"/>
      <c r="D211" s="284"/>
      <c r="E211" s="285"/>
      <c r="F211" s="155" t="str">
        <f t="shared" si="7"/>
        <v/>
      </c>
      <c r="G211" s="177" t="str">
        <f>IF($D211="","",VLOOKUP($V211,SAW_Req!$A$2:$J$7,5))</f>
        <v/>
      </c>
      <c r="H211" s="155"/>
      <c r="I211" s="155"/>
      <c r="J211" s="156"/>
      <c r="K211" s="155"/>
      <c r="L211" s="155"/>
      <c r="M211" s="156"/>
      <c r="N211" s="157" t="str">
        <f t="shared" si="6"/>
        <v/>
      </c>
      <c r="O211" s="158" t="str">
        <f>IF(OR($D211="",GlobalParameters!$C$12=""),"",$R211)</f>
        <v/>
      </c>
      <c r="P211" s="159"/>
      <c r="Q211" s="283"/>
      <c r="R211" s="160" t="str">
        <f>IF(OR($D211="",$S211="",GlobalParameters!$C$12=""),"",IF($V211&lt;200,MIN(VLOOKUP($V211,SAW_Req!$A$2:$J$7,10),$S$13),""))</f>
        <v/>
      </c>
      <c r="S211" s="283"/>
      <c r="T211" s="283"/>
      <c r="U211" s="159"/>
      <c r="V211" s="134" t="e">
        <f>100+VLOOKUP($D211,SAW_Req!$O$2:$P$3,2)+VLOOKUP(GlobalParameters!$C$12,SAW_Req!$Q$2:$R$4,2)</f>
        <v>#N/A</v>
      </c>
    </row>
    <row r="212" spans="1:22" x14ac:dyDescent="0.25">
      <c r="A212" s="133"/>
      <c r="B212" s="283"/>
      <c r="C212" s="283"/>
      <c r="D212" s="284"/>
      <c r="E212" s="285"/>
      <c r="F212" s="155" t="str">
        <f t="shared" si="7"/>
        <v/>
      </c>
      <c r="G212" s="177" t="str">
        <f>IF($D212="","",VLOOKUP($V212,SAW_Req!$A$2:$J$7,5))</f>
        <v/>
      </c>
      <c r="H212" s="155"/>
      <c r="I212" s="155"/>
      <c r="J212" s="156"/>
      <c r="K212" s="155"/>
      <c r="L212" s="155"/>
      <c r="M212" s="156"/>
      <c r="N212" s="157" t="str">
        <f t="shared" si="6"/>
        <v/>
      </c>
      <c r="O212" s="158" t="str">
        <f>IF(OR($D212="",GlobalParameters!$C$12=""),"",$R212)</f>
        <v/>
      </c>
      <c r="P212" s="159"/>
      <c r="Q212" s="283"/>
      <c r="R212" s="160" t="str">
        <f>IF(OR($D212="",$S212="",GlobalParameters!$C$12=""),"",IF($V212&lt;200,MIN(VLOOKUP($V212,SAW_Req!$A$2:$J$7,10),$S$13),""))</f>
        <v/>
      </c>
      <c r="S212" s="283"/>
      <c r="T212" s="283"/>
      <c r="U212" s="159"/>
      <c r="V212" s="134" t="e">
        <f>100+VLOOKUP($D212,SAW_Req!$O$2:$P$3,2)+VLOOKUP(GlobalParameters!$C$12,SAW_Req!$Q$2:$R$4,2)</f>
        <v>#N/A</v>
      </c>
    </row>
    <row r="213" spans="1:22" x14ac:dyDescent="0.25">
      <c r="A213" s="133"/>
      <c r="B213" s="283"/>
      <c r="C213" s="283"/>
      <c r="D213" s="284"/>
      <c r="E213" s="285"/>
      <c r="F213" s="155" t="str">
        <f t="shared" si="7"/>
        <v/>
      </c>
      <c r="G213" s="177" t="str">
        <f>IF($D213="","",VLOOKUP($V213,SAW_Req!$A$2:$J$7,5))</f>
        <v/>
      </c>
      <c r="H213" s="155"/>
      <c r="I213" s="155"/>
      <c r="J213" s="156"/>
      <c r="K213" s="155"/>
      <c r="L213" s="155"/>
      <c r="M213" s="156"/>
      <c r="N213" s="157" t="str">
        <f t="shared" si="6"/>
        <v/>
      </c>
      <c r="O213" s="158" t="str">
        <f>IF(OR($D213="",GlobalParameters!$C$12=""),"",$R213)</f>
        <v/>
      </c>
      <c r="P213" s="159"/>
      <c r="Q213" s="283"/>
      <c r="R213" s="160" t="str">
        <f>IF(OR($D213="",$S213="",GlobalParameters!$C$12=""),"",IF($V213&lt;200,MIN(VLOOKUP($V213,SAW_Req!$A$2:$J$7,10),$S$13),""))</f>
        <v/>
      </c>
      <c r="S213" s="283"/>
      <c r="T213" s="283"/>
      <c r="U213" s="159"/>
      <c r="V213" s="134" t="e">
        <f>100+VLOOKUP($D213,SAW_Req!$O$2:$P$3,2)+VLOOKUP(GlobalParameters!$C$12,SAW_Req!$Q$2:$R$4,2)</f>
        <v>#N/A</v>
      </c>
    </row>
    <row r="214" spans="1:22" x14ac:dyDescent="0.25">
      <c r="A214" s="133"/>
      <c r="B214" s="283"/>
      <c r="C214" s="283"/>
      <c r="D214" s="284"/>
      <c r="E214" s="285"/>
      <c r="F214" s="155" t="str">
        <f t="shared" si="7"/>
        <v/>
      </c>
      <c r="G214" s="177" t="str">
        <f>IF($D214="","",VLOOKUP($V214,SAW_Req!$A$2:$J$7,5))</f>
        <v/>
      </c>
      <c r="H214" s="155"/>
      <c r="I214" s="155"/>
      <c r="J214" s="156"/>
      <c r="K214" s="155"/>
      <c r="L214" s="155"/>
      <c r="M214" s="156"/>
      <c r="N214" s="157" t="str">
        <f t="shared" si="6"/>
        <v/>
      </c>
      <c r="O214" s="158" t="str">
        <f>IF(OR($D214="",GlobalParameters!$C$12=""),"",$R214)</f>
        <v/>
      </c>
      <c r="P214" s="159"/>
      <c r="Q214" s="283"/>
      <c r="R214" s="160" t="str">
        <f>IF(OR($D214="",$S214="",GlobalParameters!$C$12=""),"",IF($V214&lt;200,MIN(VLOOKUP($V214,SAW_Req!$A$2:$J$7,10),$S$13),""))</f>
        <v/>
      </c>
      <c r="S214" s="283"/>
      <c r="T214" s="283"/>
      <c r="U214" s="159"/>
      <c r="V214" s="134" t="e">
        <f>100+VLOOKUP($D214,SAW_Req!$O$2:$P$3,2)+VLOOKUP(GlobalParameters!$C$12,SAW_Req!$Q$2:$R$4,2)</f>
        <v>#N/A</v>
      </c>
    </row>
    <row r="215" spans="1:22" x14ac:dyDescent="0.25">
      <c r="A215" s="133"/>
      <c r="B215" s="283"/>
      <c r="C215" s="283"/>
      <c r="D215" s="284"/>
      <c r="E215" s="285"/>
      <c r="F215" s="155" t="str">
        <f t="shared" si="7"/>
        <v/>
      </c>
      <c r="G215" s="177" t="str">
        <f>IF($D215="","",VLOOKUP($V215,SAW_Req!$A$2:$J$7,5))</f>
        <v/>
      </c>
      <c r="H215" s="155"/>
      <c r="I215" s="155"/>
      <c r="J215" s="156"/>
      <c r="K215" s="155"/>
      <c r="L215" s="155"/>
      <c r="M215" s="156"/>
      <c r="N215" s="157" t="str">
        <f t="shared" si="6"/>
        <v/>
      </c>
      <c r="O215" s="158" t="str">
        <f>IF(OR($D215="",GlobalParameters!$C$12=""),"",$R215)</f>
        <v/>
      </c>
      <c r="P215" s="159"/>
      <c r="Q215" s="283"/>
      <c r="R215" s="160" t="str">
        <f>IF(OR($D215="",$S215="",GlobalParameters!$C$12=""),"",IF($V215&lt;200,MIN(VLOOKUP($V215,SAW_Req!$A$2:$J$7,10),$S$13),""))</f>
        <v/>
      </c>
      <c r="S215" s="283"/>
      <c r="T215" s="283"/>
      <c r="U215" s="159"/>
      <c r="V215" s="134" t="e">
        <f>100+VLOOKUP($D215,SAW_Req!$O$2:$P$3,2)+VLOOKUP(GlobalParameters!$C$12,SAW_Req!$Q$2:$R$4,2)</f>
        <v>#N/A</v>
      </c>
    </row>
    <row r="216" spans="1:22" x14ac:dyDescent="0.25">
      <c r="A216" s="133"/>
      <c r="B216" s="283"/>
      <c r="C216" s="283"/>
      <c r="D216" s="284"/>
      <c r="E216" s="285"/>
      <c r="F216" s="155" t="str">
        <f t="shared" si="7"/>
        <v/>
      </c>
      <c r="G216" s="177" t="str">
        <f>IF($D216="","",VLOOKUP($V216,SAW_Req!$A$2:$J$7,5))</f>
        <v/>
      </c>
      <c r="H216" s="155"/>
      <c r="I216" s="155"/>
      <c r="J216" s="156"/>
      <c r="K216" s="155"/>
      <c r="L216" s="155"/>
      <c r="M216" s="156"/>
      <c r="N216" s="157" t="str">
        <f t="shared" si="6"/>
        <v/>
      </c>
      <c r="O216" s="158" t="str">
        <f>IF(OR($D216="",GlobalParameters!$C$12=""),"",$R216)</f>
        <v/>
      </c>
      <c r="P216" s="159"/>
      <c r="Q216" s="283"/>
      <c r="R216" s="160" t="str">
        <f>IF(OR($D216="",$S216="",GlobalParameters!$C$12=""),"",IF($V216&lt;200,MIN(VLOOKUP($V216,SAW_Req!$A$2:$J$7,10),$S$13),""))</f>
        <v/>
      </c>
      <c r="S216" s="283"/>
      <c r="T216" s="283"/>
      <c r="U216" s="159"/>
      <c r="V216" s="134" t="e">
        <f>100+VLOOKUP($D216,SAW_Req!$O$2:$P$3,2)+VLOOKUP(GlobalParameters!$C$12,SAW_Req!$Q$2:$R$4,2)</f>
        <v>#N/A</v>
      </c>
    </row>
    <row r="217" spans="1:22" x14ac:dyDescent="0.25">
      <c r="A217" s="133"/>
      <c r="B217" s="283"/>
      <c r="C217" s="283"/>
      <c r="D217" s="284"/>
      <c r="E217" s="285"/>
      <c r="F217" s="155" t="str">
        <f t="shared" si="7"/>
        <v/>
      </c>
      <c r="G217" s="177" t="str">
        <f>IF($D217="","",VLOOKUP($V217,SAW_Req!$A$2:$J$7,5))</f>
        <v/>
      </c>
      <c r="H217" s="155"/>
      <c r="I217" s="155"/>
      <c r="J217" s="156"/>
      <c r="K217" s="155"/>
      <c r="L217" s="155"/>
      <c r="M217" s="156"/>
      <c r="N217" s="157" t="str">
        <f t="shared" si="6"/>
        <v/>
      </c>
      <c r="O217" s="158" t="str">
        <f>IF(OR($D217="",GlobalParameters!$C$12=""),"",$R217)</f>
        <v/>
      </c>
      <c r="P217" s="159"/>
      <c r="Q217" s="283"/>
      <c r="R217" s="160" t="str">
        <f>IF(OR($D217="",$S217="",GlobalParameters!$C$12=""),"",IF($V217&lt;200,MIN(VLOOKUP($V217,SAW_Req!$A$2:$J$7,10),$S$13),""))</f>
        <v/>
      </c>
      <c r="S217" s="283"/>
      <c r="T217" s="283"/>
      <c r="U217" s="159"/>
      <c r="V217" s="134" t="e">
        <f>100+VLOOKUP($D217,SAW_Req!$O$2:$P$3,2)+VLOOKUP(GlobalParameters!$C$12,SAW_Req!$Q$2:$R$4,2)</f>
        <v>#N/A</v>
      </c>
    </row>
    <row r="218" spans="1:22" x14ac:dyDescent="0.25">
      <c r="A218" s="133"/>
      <c r="B218" s="283"/>
      <c r="C218" s="283"/>
      <c r="D218" s="284"/>
      <c r="E218" s="285"/>
      <c r="F218" s="155" t="str">
        <f t="shared" si="7"/>
        <v/>
      </c>
      <c r="G218" s="177" t="str">
        <f>IF($D218="","",VLOOKUP($V218,SAW_Req!$A$2:$J$7,5))</f>
        <v/>
      </c>
      <c r="H218" s="155"/>
      <c r="I218" s="155"/>
      <c r="J218" s="156"/>
      <c r="K218" s="155"/>
      <c r="L218" s="155"/>
      <c r="M218" s="156"/>
      <c r="N218" s="157" t="str">
        <f t="shared" si="6"/>
        <v/>
      </c>
      <c r="O218" s="158" t="str">
        <f>IF(OR($D218="",GlobalParameters!$C$12=""),"",$R218)</f>
        <v/>
      </c>
      <c r="P218" s="159"/>
      <c r="Q218" s="283"/>
      <c r="R218" s="160" t="str">
        <f>IF(OR($D218="",$S218="",GlobalParameters!$C$12=""),"",IF($V218&lt;200,MIN(VLOOKUP($V218,SAW_Req!$A$2:$J$7,10),$S$13),""))</f>
        <v/>
      </c>
      <c r="S218" s="283"/>
      <c r="T218" s="283"/>
      <c r="U218" s="159"/>
      <c r="V218" s="134" t="e">
        <f>100+VLOOKUP($D218,SAW_Req!$O$2:$P$3,2)+VLOOKUP(GlobalParameters!$C$12,SAW_Req!$Q$2:$R$4,2)</f>
        <v>#N/A</v>
      </c>
    </row>
    <row r="219" spans="1:22" x14ac:dyDescent="0.25">
      <c r="A219" s="133"/>
      <c r="B219" s="283"/>
      <c r="C219" s="283"/>
      <c r="D219" s="284"/>
      <c r="E219" s="285"/>
      <c r="F219" s="155" t="str">
        <f t="shared" si="7"/>
        <v/>
      </c>
      <c r="G219" s="177" t="str">
        <f>IF($D219="","",VLOOKUP($V219,SAW_Req!$A$2:$J$7,5))</f>
        <v/>
      </c>
      <c r="H219" s="155"/>
      <c r="I219" s="155"/>
      <c r="J219" s="156"/>
      <c r="K219" s="155"/>
      <c r="L219" s="155"/>
      <c r="M219" s="156"/>
      <c r="N219" s="157" t="str">
        <f t="shared" si="6"/>
        <v/>
      </c>
      <c r="O219" s="158" t="str">
        <f>IF(OR($D219="",GlobalParameters!$C$12=""),"",$R219)</f>
        <v/>
      </c>
      <c r="P219" s="159"/>
      <c r="Q219" s="283"/>
      <c r="R219" s="160" t="str">
        <f>IF(OR($D219="",$S219="",GlobalParameters!$C$12=""),"",IF($V219&lt;200,MIN(VLOOKUP($V219,SAW_Req!$A$2:$J$7,10),$S$13),""))</f>
        <v/>
      </c>
      <c r="S219" s="283"/>
      <c r="T219" s="283"/>
      <c r="U219" s="159"/>
      <c r="V219" s="134" t="e">
        <f>100+VLOOKUP($D219,SAW_Req!$O$2:$P$3,2)+VLOOKUP(GlobalParameters!$C$12,SAW_Req!$Q$2:$R$4,2)</f>
        <v>#N/A</v>
      </c>
    </row>
    <row r="220" spans="1:22" x14ac:dyDescent="0.25">
      <c r="A220" s="133"/>
      <c r="B220" s="283"/>
      <c r="C220" s="283"/>
      <c r="D220" s="284"/>
      <c r="E220" s="285"/>
      <c r="F220" s="155" t="str">
        <f t="shared" si="7"/>
        <v/>
      </c>
      <c r="G220" s="177" t="str">
        <f>IF($D220="","",VLOOKUP($V220,SAW_Req!$A$2:$J$7,5))</f>
        <v/>
      </c>
      <c r="H220" s="155"/>
      <c r="I220" s="155"/>
      <c r="J220" s="156"/>
      <c r="K220" s="155"/>
      <c r="L220" s="155"/>
      <c r="M220" s="156"/>
      <c r="N220" s="157" t="str">
        <f t="shared" si="6"/>
        <v/>
      </c>
      <c r="O220" s="158" t="str">
        <f>IF(OR($D220="",GlobalParameters!$C$12=""),"",$R220)</f>
        <v/>
      </c>
      <c r="P220" s="159"/>
      <c r="Q220" s="283"/>
      <c r="R220" s="160" t="str">
        <f>IF(OR($D220="",$S220="",GlobalParameters!$C$12=""),"",IF($V220&lt;200,MIN(VLOOKUP($V220,SAW_Req!$A$2:$J$7,10),$S$13),""))</f>
        <v/>
      </c>
      <c r="S220" s="283"/>
      <c r="T220" s="283"/>
      <c r="U220" s="159"/>
      <c r="V220" s="134" t="e">
        <f>100+VLOOKUP($D220,SAW_Req!$O$2:$P$3,2)+VLOOKUP(GlobalParameters!$C$12,SAW_Req!$Q$2:$R$4,2)</f>
        <v>#N/A</v>
      </c>
    </row>
    <row r="221" spans="1:22" x14ac:dyDescent="0.25">
      <c r="A221" s="133"/>
      <c r="B221" s="283"/>
      <c r="C221" s="283"/>
      <c r="D221" s="284"/>
      <c r="E221" s="285"/>
      <c r="F221" s="155" t="str">
        <f t="shared" si="7"/>
        <v/>
      </c>
      <c r="G221" s="177" t="str">
        <f>IF($D221="","",VLOOKUP($V221,SAW_Req!$A$2:$J$7,5))</f>
        <v/>
      </c>
      <c r="H221" s="155"/>
      <c r="I221" s="155"/>
      <c r="J221" s="156"/>
      <c r="K221" s="155"/>
      <c r="L221" s="155"/>
      <c r="M221" s="156"/>
      <c r="N221" s="157" t="str">
        <f t="shared" si="6"/>
        <v/>
      </c>
      <c r="O221" s="158" t="str">
        <f>IF(OR($D221="",GlobalParameters!$C$12=""),"",$R221)</f>
        <v/>
      </c>
      <c r="P221" s="159"/>
      <c r="Q221" s="283"/>
      <c r="R221" s="160" t="str">
        <f>IF(OR($D221="",$S221="",GlobalParameters!$C$12=""),"",IF($V221&lt;200,MIN(VLOOKUP($V221,SAW_Req!$A$2:$J$7,10),$S$13),""))</f>
        <v/>
      </c>
      <c r="S221" s="283"/>
      <c r="T221" s="283"/>
      <c r="U221" s="159"/>
      <c r="V221" s="134" t="e">
        <f>100+VLOOKUP($D221,SAW_Req!$O$2:$P$3,2)+VLOOKUP(GlobalParameters!$C$12,SAW_Req!$Q$2:$R$4,2)</f>
        <v>#N/A</v>
      </c>
    </row>
    <row r="222" spans="1:22" x14ac:dyDescent="0.25">
      <c r="A222" s="133"/>
      <c r="B222" s="283"/>
      <c r="C222" s="283"/>
      <c r="D222" s="284"/>
      <c r="E222" s="285"/>
      <c r="F222" s="155" t="str">
        <f t="shared" si="7"/>
        <v/>
      </c>
      <c r="G222" s="177" t="str">
        <f>IF($D222="","",VLOOKUP($V222,SAW_Req!$A$2:$J$7,5))</f>
        <v/>
      </c>
      <c r="H222" s="155"/>
      <c r="I222" s="155"/>
      <c r="J222" s="156"/>
      <c r="K222" s="155"/>
      <c r="L222" s="155"/>
      <c r="M222" s="156"/>
      <c r="N222" s="157" t="str">
        <f t="shared" si="6"/>
        <v/>
      </c>
      <c r="O222" s="158" t="str">
        <f>IF(OR($D222="",GlobalParameters!$C$12=""),"",$R222)</f>
        <v/>
      </c>
      <c r="P222" s="159"/>
      <c r="Q222" s="283"/>
      <c r="R222" s="160" t="str">
        <f>IF(OR($D222="",$S222="",GlobalParameters!$C$12=""),"",IF($V222&lt;200,MIN(VLOOKUP($V222,SAW_Req!$A$2:$J$7,10),$S$13),""))</f>
        <v/>
      </c>
      <c r="S222" s="283"/>
      <c r="T222" s="283"/>
      <c r="U222" s="159"/>
      <c r="V222" s="134" t="e">
        <f>100+VLOOKUP($D222,SAW_Req!$O$2:$P$3,2)+VLOOKUP(GlobalParameters!$C$12,SAW_Req!$Q$2:$R$4,2)</f>
        <v>#N/A</v>
      </c>
    </row>
    <row r="223" spans="1:22" x14ac:dyDescent="0.25">
      <c r="A223" s="133"/>
      <c r="B223" s="283"/>
      <c r="C223" s="283"/>
      <c r="D223" s="284"/>
      <c r="E223" s="285"/>
      <c r="F223" s="155" t="str">
        <f t="shared" si="7"/>
        <v/>
      </c>
      <c r="G223" s="177" t="str">
        <f>IF($D223="","",VLOOKUP($V223,SAW_Req!$A$2:$J$7,5))</f>
        <v/>
      </c>
      <c r="H223" s="155"/>
      <c r="I223" s="155"/>
      <c r="J223" s="156"/>
      <c r="K223" s="155"/>
      <c r="L223" s="155"/>
      <c r="M223" s="156"/>
      <c r="N223" s="157" t="str">
        <f t="shared" ref="N223:N286" si="8">IF($D223="","",$J$6+T223)</f>
        <v/>
      </c>
      <c r="O223" s="158" t="str">
        <f>IF(OR($D223="",GlobalParameters!$C$12=""),"",$R223)</f>
        <v/>
      </c>
      <c r="P223" s="159"/>
      <c r="Q223" s="283"/>
      <c r="R223" s="160" t="str">
        <f>IF(OR($D223="",$S223="",GlobalParameters!$C$12=""),"",IF($V223&lt;200,MIN(VLOOKUP($V223,SAW_Req!$A$2:$J$7,10),$S$13),""))</f>
        <v/>
      </c>
      <c r="S223" s="283"/>
      <c r="T223" s="283"/>
      <c r="U223" s="159"/>
      <c r="V223" s="134" t="e">
        <f>100+VLOOKUP($D223,SAW_Req!$O$2:$P$3,2)+VLOOKUP(GlobalParameters!$C$12,SAW_Req!$Q$2:$R$4,2)</f>
        <v>#N/A</v>
      </c>
    </row>
    <row r="224" spans="1:22" x14ac:dyDescent="0.25">
      <c r="A224" s="133"/>
      <c r="B224" s="283"/>
      <c r="C224" s="283"/>
      <c r="D224" s="284"/>
      <c r="E224" s="285"/>
      <c r="F224" s="155" t="str">
        <f t="shared" si="7"/>
        <v/>
      </c>
      <c r="G224" s="177" t="str">
        <f>IF($D224="","",VLOOKUP($V224,SAW_Req!$A$2:$J$7,5))</f>
        <v/>
      </c>
      <c r="H224" s="155"/>
      <c r="I224" s="155"/>
      <c r="J224" s="156"/>
      <c r="K224" s="155"/>
      <c r="L224" s="155"/>
      <c r="M224" s="156"/>
      <c r="N224" s="157" t="str">
        <f t="shared" si="8"/>
        <v/>
      </c>
      <c r="O224" s="158" t="str">
        <f>IF(OR($D224="",GlobalParameters!$C$12=""),"",$R224)</f>
        <v/>
      </c>
      <c r="P224" s="159"/>
      <c r="Q224" s="283"/>
      <c r="R224" s="160" t="str">
        <f>IF(OR($D224="",$S224="",GlobalParameters!$C$12=""),"",IF($V224&lt;200,MIN(VLOOKUP($V224,SAW_Req!$A$2:$J$7,10),$S$13),""))</f>
        <v/>
      </c>
      <c r="S224" s="283"/>
      <c r="T224" s="283"/>
      <c r="U224" s="159"/>
      <c r="V224" s="134" t="e">
        <f>100+VLOOKUP($D224,SAW_Req!$O$2:$P$3,2)+VLOOKUP(GlobalParameters!$C$12,SAW_Req!$Q$2:$R$4,2)</f>
        <v>#N/A</v>
      </c>
    </row>
    <row r="225" spans="1:22" x14ac:dyDescent="0.25">
      <c r="A225" s="133"/>
      <c r="B225" s="283"/>
      <c r="C225" s="283"/>
      <c r="D225" s="284"/>
      <c r="E225" s="285"/>
      <c r="F225" s="155" t="str">
        <f t="shared" si="7"/>
        <v/>
      </c>
      <c r="G225" s="177" t="str">
        <f>IF($D225="","",VLOOKUP($V225,SAW_Req!$A$2:$J$7,5))</f>
        <v/>
      </c>
      <c r="H225" s="155"/>
      <c r="I225" s="155"/>
      <c r="J225" s="156"/>
      <c r="K225" s="155"/>
      <c r="L225" s="155"/>
      <c r="M225" s="156"/>
      <c r="N225" s="157" t="str">
        <f t="shared" si="8"/>
        <v/>
      </c>
      <c r="O225" s="158" t="str">
        <f>IF(OR($D225="",GlobalParameters!$C$12=""),"",$R225)</f>
        <v/>
      </c>
      <c r="P225" s="159"/>
      <c r="Q225" s="283"/>
      <c r="R225" s="160" t="str">
        <f>IF(OR($D225="",$S225="",GlobalParameters!$C$12=""),"",IF($V225&lt;200,MIN(VLOOKUP($V225,SAW_Req!$A$2:$J$7,10),$S$13),""))</f>
        <v/>
      </c>
      <c r="S225" s="283"/>
      <c r="T225" s="283"/>
      <c r="U225" s="159"/>
      <c r="V225" s="134" t="e">
        <f>100+VLOOKUP($D225,SAW_Req!$O$2:$P$3,2)+VLOOKUP(GlobalParameters!$C$12,SAW_Req!$Q$2:$R$4,2)</f>
        <v>#N/A</v>
      </c>
    </row>
    <row r="226" spans="1:22" x14ac:dyDescent="0.25">
      <c r="A226" s="133"/>
      <c r="B226" s="283"/>
      <c r="C226" s="283"/>
      <c r="D226" s="284"/>
      <c r="E226" s="285"/>
      <c r="F226" s="155" t="str">
        <f t="shared" si="7"/>
        <v/>
      </c>
      <c r="G226" s="177" t="str">
        <f>IF($D226="","",VLOOKUP($V226,SAW_Req!$A$2:$J$7,5))</f>
        <v/>
      </c>
      <c r="H226" s="155"/>
      <c r="I226" s="155"/>
      <c r="J226" s="156"/>
      <c r="K226" s="155"/>
      <c r="L226" s="155"/>
      <c r="M226" s="156"/>
      <c r="N226" s="157" t="str">
        <f t="shared" si="8"/>
        <v/>
      </c>
      <c r="O226" s="158" t="str">
        <f>IF(OR($D226="",GlobalParameters!$C$12=""),"",$R226)</f>
        <v/>
      </c>
      <c r="P226" s="159"/>
      <c r="Q226" s="283"/>
      <c r="R226" s="160" t="str">
        <f>IF(OR($D226="",$S226="",GlobalParameters!$C$12=""),"",IF($V226&lt;200,MIN(VLOOKUP($V226,SAW_Req!$A$2:$J$7,10),$S$13),""))</f>
        <v/>
      </c>
      <c r="S226" s="283"/>
      <c r="T226" s="283"/>
      <c r="U226" s="159"/>
      <c r="V226" s="134" t="e">
        <f>100+VLOOKUP($D226,SAW_Req!$O$2:$P$3,2)+VLOOKUP(GlobalParameters!$C$12,SAW_Req!$Q$2:$R$4,2)</f>
        <v>#N/A</v>
      </c>
    </row>
    <row r="227" spans="1:22" x14ac:dyDescent="0.25">
      <c r="A227" s="133"/>
      <c r="B227" s="283"/>
      <c r="C227" s="283"/>
      <c r="D227" s="284"/>
      <c r="E227" s="285"/>
      <c r="F227" s="155" t="str">
        <f t="shared" si="7"/>
        <v/>
      </c>
      <c r="G227" s="177" t="str">
        <f>IF($D227="","",VLOOKUP($V227,SAW_Req!$A$2:$J$7,5))</f>
        <v/>
      </c>
      <c r="H227" s="155"/>
      <c r="I227" s="155"/>
      <c r="J227" s="156"/>
      <c r="K227" s="155"/>
      <c r="L227" s="155"/>
      <c r="M227" s="156"/>
      <c r="N227" s="157" t="str">
        <f t="shared" si="8"/>
        <v/>
      </c>
      <c r="O227" s="158" t="str">
        <f>IF(OR($D227="",GlobalParameters!$C$12=""),"",$R227)</f>
        <v/>
      </c>
      <c r="P227" s="159"/>
      <c r="Q227" s="283"/>
      <c r="R227" s="160" t="str">
        <f>IF(OR($D227="",$S227="",GlobalParameters!$C$12=""),"",IF($V227&lt;200,MIN(VLOOKUP($V227,SAW_Req!$A$2:$J$7,10),$S$13),""))</f>
        <v/>
      </c>
      <c r="S227" s="283"/>
      <c r="T227" s="283"/>
      <c r="U227" s="159"/>
      <c r="V227" s="134" t="e">
        <f>100+VLOOKUP($D227,SAW_Req!$O$2:$P$3,2)+VLOOKUP(GlobalParameters!$C$12,SAW_Req!$Q$2:$R$4,2)</f>
        <v>#N/A</v>
      </c>
    </row>
    <row r="228" spans="1:22" x14ac:dyDescent="0.25">
      <c r="A228" s="133"/>
      <c r="B228" s="283"/>
      <c r="C228" s="283"/>
      <c r="D228" s="284"/>
      <c r="E228" s="285"/>
      <c r="F228" s="155" t="str">
        <f t="shared" si="7"/>
        <v/>
      </c>
      <c r="G228" s="177" t="str">
        <f>IF($D228="","",VLOOKUP($V228,SAW_Req!$A$2:$J$7,5))</f>
        <v/>
      </c>
      <c r="H228" s="155"/>
      <c r="I228" s="155"/>
      <c r="J228" s="156"/>
      <c r="K228" s="155"/>
      <c r="L228" s="155"/>
      <c r="M228" s="156"/>
      <c r="N228" s="157" t="str">
        <f t="shared" si="8"/>
        <v/>
      </c>
      <c r="O228" s="158" t="str">
        <f>IF(OR($D228="",GlobalParameters!$C$12=""),"",$R228)</f>
        <v/>
      </c>
      <c r="P228" s="159"/>
      <c r="Q228" s="283"/>
      <c r="R228" s="160" t="str">
        <f>IF(OR($D228="",$S228="",GlobalParameters!$C$12=""),"",IF($V228&lt;200,MIN(VLOOKUP($V228,SAW_Req!$A$2:$J$7,10),$S$13),""))</f>
        <v/>
      </c>
      <c r="S228" s="283"/>
      <c r="T228" s="283"/>
      <c r="U228" s="159"/>
      <c r="V228" s="134" t="e">
        <f>100+VLOOKUP($D228,SAW_Req!$O$2:$P$3,2)+VLOOKUP(GlobalParameters!$C$12,SAW_Req!$Q$2:$R$4,2)</f>
        <v>#N/A</v>
      </c>
    </row>
    <row r="229" spans="1:22" x14ac:dyDescent="0.25">
      <c r="A229" s="133"/>
      <c r="B229" s="283"/>
      <c r="C229" s="283"/>
      <c r="D229" s="284"/>
      <c r="E229" s="285"/>
      <c r="F229" s="155" t="str">
        <f t="shared" si="7"/>
        <v/>
      </c>
      <c r="G229" s="177" t="str">
        <f>IF($D229="","",VLOOKUP($V229,SAW_Req!$A$2:$J$7,5))</f>
        <v/>
      </c>
      <c r="H229" s="155"/>
      <c r="I229" s="155"/>
      <c r="J229" s="156"/>
      <c r="K229" s="155"/>
      <c r="L229" s="155"/>
      <c r="M229" s="156"/>
      <c r="N229" s="157" t="str">
        <f t="shared" si="8"/>
        <v/>
      </c>
      <c r="O229" s="158" t="str">
        <f>IF(OR($D229="",GlobalParameters!$C$12=""),"",$R229)</f>
        <v/>
      </c>
      <c r="P229" s="159"/>
      <c r="Q229" s="283"/>
      <c r="R229" s="160" t="str">
        <f>IF(OR($D229="",$S229="",GlobalParameters!$C$12=""),"",IF($V229&lt;200,MIN(VLOOKUP($V229,SAW_Req!$A$2:$J$7,10),$S$13),""))</f>
        <v/>
      </c>
      <c r="S229" s="283"/>
      <c r="T229" s="283"/>
      <c r="U229" s="159"/>
      <c r="V229" s="134" t="e">
        <f>100+VLOOKUP($D229,SAW_Req!$O$2:$P$3,2)+VLOOKUP(GlobalParameters!$C$12,SAW_Req!$Q$2:$R$4,2)</f>
        <v>#N/A</v>
      </c>
    </row>
    <row r="230" spans="1:22" x14ac:dyDescent="0.25">
      <c r="A230" s="133"/>
      <c r="B230" s="283"/>
      <c r="C230" s="283"/>
      <c r="D230" s="284"/>
      <c r="E230" s="285"/>
      <c r="F230" s="155" t="str">
        <f t="shared" si="7"/>
        <v/>
      </c>
      <c r="G230" s="177" t="str">
        <f>IF($D230="","",VLOOKUP($V230,SAW_Req!$A$2:$J$7,5))</f>
        <v/>
      </c>
      <c r="H230" s="155"/>
      <c r="I230" s="155"/>
      <c r="J230" s="156"/>
      <c r="K230" s="155"/>
      <c r="L230" s="155"/>
      <c r="M230" s="156"/>
      <c r="N230" s="157" t="str">
        <f t="shared" si="8"/>
        <v/>
      </c>
      <c r="O230" s="158" t="str">
        <f>IF(OR($D230="",GlobalParameters!$C$12=""),"",$R230)</f>
        <v/>
      </c>
      <c r="P230" s="159"/>
      <c r="Q230" s="283"/>
      <c r="R230" s="160" t="str">
        <f>IF(OR($D230="",$S230="",GlobalParameters!$C$12=""),"",IF($V230&lt;200,MIN(VLOOKUP($V230,SAW_Req!$A$2:$J$7,10),$S$13),""))</f>
        <v/>
      </c>
      <c r="S230" s="283"/>
      <c r="T230" s="283"/>
      <c r="U230" s="159"/>
      <c r="V230" s="134" t="e">
        <f>100+VLOOKUP($D230,SAW_Req!$O$2:$P$3,2)+VLOOKUP(GlobalParameters!$C$12,SAW_Req!$Q$2:$R$4,2)</f>
        <v>#N/A</v>
      </c>
    </row>
    <row r="231" spans="1:22" x14ac:dyDescent="0.25">
      <c r="A231" s="133"/>
      <c r="B231" s="283"/>
      <c r="C231" s="283"/>
      <c r="D231" s="284"/>
      <c r="E231" s="285"/>
      <c r="F231" s="155" t="str">
        <f t="shared" si="7"/>
        <v/>
      </c>
      <c r="G231" s="177" t="str">
        <f>IF($D231="","",VLOOKUP($V231,SAW_Req!$A$2:$J$7,5))</f>
        <v/>
      </c>
      <c r="H231" s="155"/>
      <c r="I231" s="155"/>
      <c r="J231" s="156"/>
      <c r="K231" s="155"/>
      <c r="L231" s="155"/>
      <c r="M231" s="156"/>
      <c r="N231" s="157" t="str">
        <f t="shared" si="8"/>
        <v/>
      </c>
      <c r="O231" s="158" t="str">
        <f>IF(OR($D231="",GlobalParameters!$C$12=""),"",$R231)</f>
        <v/>
      </c>
      <c r="P231" s="159"/>
      <c r="Q231" s="283"/>
      <c r="R231" s="160" t="str">
        <f>IF(OR($D231="",$S231="",GlobalParameters!$C$12=""),"",IF($V231&lt;200,MIN(VLOOKUP($V231,SAW_Req!$A$2:$J$7,10),$S$13),""))</f>
        <v/>
      </c>
      <c r="S231" s="283"/>
      <c r="T231" s="283"/>
      <c r="U231" s="159"/>
      <c r="V231" s="134" t="e">
        <f>100+VLOOKUP($D231,SAW_Req!$O$2:$P$3,2)+VLOOKUP(GlobalParameters!$C$12,SAW_Req!$Q$2:$R$4,2)</f>
        <v>#N/A</v>
      </c>
    </row>
    <row r="232" spans="1:22" x14ac:dyDescent="0.25">
      <c r="A232" s="133"/>
      <c r="B232" s="283"/>
      <c r="C232" s="283"/>
      <c r="D232" s="284"/>
      <c r="E232" s="285"/>
      <c r="F232" s="155" t="str">
        <f t="shared" si="7"/>
        <v/>
      </c>
      <c r="G232" s="177" t="str">
        <f>IF($D232="","",VLOOKUP($V232,SAW_Req!$A$2:$J$7,5))</f>
        <v/>
      </c>
      <c r="H232" s="155"/>
      <c r="I232" s="155"/>
      <c r="J232" s="156"/>
      <c r="K232" s="155"/>
      <c r="L232" s="155"/>
      <c r="M232" s="156"/>
      <c r="N232" s="157" t="str">
        <f t="shared" si="8"/>
        <v/>
      </c>
      <c r="O232" s="158" t="str">
        <f>IF(OR($D232="",GlobalParameters!$C$12=""),"",$R232)</f>
        <v/>
      </c>
      <c r="P232" s="159"/>
      <c r="Q232" s="283"/>
      <c r="R232" s="160" t="str">
        <f>IF(OR($D232="",$S232="",GlobalParameters!$C$12=""),"",IF($V232&lt;200,MIN(VLOOKUP($V232,SAW_Req!$A$2:$J$7,10),$S$13),""))</f>
        <v/>
      </c>
      <c r="S232" s="283"/>
      <c r="T232" s="283"/>
      <c r="U232" s="159"/>
      <c r="V232" s="134" t="e">
        <f>100+VLOOKUP($D232,SAW_Req!$O$2:$P$3,2)+VLOOKUP(GlobalParameters!$C$12,SAW_Req!$Q$2:$R$4,2)</f>
        <v>#N/A</v>
      </c>
    </row>
    <row r="233" spans="1:22" x14ac:dyDescent="0.25">
      <c r="A233" s="133"/>
      <c r="B233" s="283"/>
      <c r="C233" s="283"/>
      <c r="D233" s="284"/>
      <c r="E233" s="285"/>
      <c r="F233" s="155" t="str">
        <f t="shared" si="7"/>
        <v/>
      </c>
      <c r="G233" s="177" t="str">
        <f>IF($D233="","",VLOOKUP($V233,SAW_Req!$A$2:$J$7,5))</f>
        <v/>
      </c>
      <c r="H233" s="155"/>
      <c r="I233" s="155"/>
      <c r="J233" s="156"/>
      <c r="K233" s="155"/>
      <c r="L233" s="155"/>
      <c r="M233" s="156"/>
      <c r="N233" s="157" t="str">
        <f t="shared" si="8"/>
        <v/>
      </c>
      <c r="O233" s="158" t="str">
        <f>IF(OR($D233="",GlobalParameters!$C$12=""),"",$R233)</f>
        <v/>
      </c>
      <c r="P233" s="159"/>
      <c r="Q233" s="283"/>
      <c r="R233" s="160" t="str">
        <f>IF(OR($D233="",$S233="",GlobalParameters!$C$12=""),"",IF($V233&lt;200,MIN(VLOOKUP($V233,SAW_Req!$A$2:$J$7,10),$S$13),""))</f>
        <v/>
      </c>
      <c r="S233" s="283"/>
      <c r="T233" s="283"/>
      <c r="U233" s="159"/>
      <c r="V233" s="134" t="e">
        <f>100+VLOOKUP($D233,SAW_Req!$O$2:$P$3,2)+VLOOKUP(GlobalParameters!$C$12,SAW_Req!$Q$2:$R$4,2)</f>
        <v>#N/A</v>
      </c>
    </row>
    <row r="234" spans="1:22" x14ac:dyDescent="0.25">
      <c r="A234" s="133"/>
      <c r="B234" s="283"/>
      <c r="C234" s="283"/>
      <c r="D234" s="284"/>
      <c r="E234" s="285"/>
      <c r="F234" s="155" t="str">
        <f t="shared" si="7"/>
        <v/>
      </c>
      <c r="G234" s="177" t="str">
        <f>IF($D234="","",VLOOKUP($V234,SAW_Req!$A$2:$J$7,5))</f>
        <v/>
      </c>
      <c r="H234" s="155"/>
      <c r="I234" s="155"/>
      <c r="J234" s="156"/>
      <c r="K234" s="155"/>
      <c r="L234" s="155"/>
      <c r="M234" s="156"/>
      <c r="N234" s="157" t="str">
        <f t="shared" si="8"/>
        <v/>
      </c>
      <c r="O234" s="158" t="str">
        <f>IF(OR($D234="",GlobalParameters!$C$12=""),"",$R234)</f>
        <v/>
      </c>
      <c r="P234" s="159"/>
      <c r="Q234" s="283"/>
      <c r="R234" s="160" t="str">
        <f>IF(OR($D234="",$S234="",GlobalParameters!$C$12=""),"",IF($V234&lt;200,MIN(VLOOKUP($V234,SAW_Req!$A$2:$J$7,10),$S$13),""))</f>
        <v/>
      </c>
      <c r="S234" s="283"/>
      <c r="T234" s="283"/>
      <c r="U234" s="159"/>
      <c r="V234" s="134" t="e">
        <f>100+VLOOKUP($D234,SAW_Req!$O$2:$P$3,2)+VLOOKUP(GlobalParameters!$C$12,SAW_Req!$Q$2:$R$4,2)</f>
        <v>#N/A</v>
      </c>
    </row>
    <row r="235" spans="1:22" x14ac:dyDescent="0.25">
      <c r="A235" s="133"/>
      <c r="B235" s="283"/>
      <c r="C235" s="283"/>
      <c r="D235" s="284"/>
      <c r="E235" s="285"/>
      <c r="F235" s="155" t="str">
        <f t="shared" si="7"/>
        <v/>
      </c>
      <c r="G235" s="177" t="str">
        <f>IF($D235="","",VLOOKUP($V235,SAW_Req!$A$2:$J$7,5))</f>
        <v/>
      </c>
      <c r="H235" s="155"/>
      <c r="I235" s="155"/>
      <c r="J235" s="156"/>
      <c r="K235" s="155"/>
      <c r="L235" s="155"/>
      <c r="M235" s="156"/>
      <c r="N235" s="157" t="str">
        <f t="shared" si="8"/>
        <v/>
      </c>
      <c r="O235" s="158" t="str">
        <f>IF(OR($D235="",GlobalParameters!$C$12=""),"",$R235)</f>
        <v/>
      </c>
      <c r="P235" s="159"/>
      <c r="Q235" s="283"/>
      <c r="R235" s="160" t="str">
        <f>IF(OR($D235="",$S235="",GlobalParameters!$C$12=""),"",IF($V235&lt;200,MIN(VLOOKUP($V235,SAW_Req!$A$2:$J$7,10),$S$13),""))</f>
        <v/>
      </c>
      <c r="S235" s="283"/>
      <c r="T235" s="283"/>
      <c r="U235" s="159"/>
      <c r="V235" s="134" t="e">
        <f>100+VLOOKUP($D235,SAW_Req!$O$2:$P$3,2)+VLOOKUP(GlobalParameters!$C$12,SAW_Req!$Q$2:$R$4,2)</f>
        <v>#N/A</v>
      </c>
    </row>
    <row r="236" spans="1:22" x14ac:dyDescent="0.25">
      <c r="A236" s="133"/>
      <c r="B236" s="283"/>
      <c r="C236" s="283"/>
      <c r="D236" s="284"/>
      <c r="E236" s="285"/>
      <c r="F236" s="155" t="str">
        <f t="shared" si="7"/>
        <v/>
      </c>
      <c r="G236" s="177" t="str">
        <f>IF($D236="","",VLOOKUP($V236,SAW_Req!$A$2:$J$7,5))</f>
        <v/>
      </c>
      <c r="H236" s="155"/>
      <c r="I236" s="155"/>
      <c r="J236" s="156"/>
      <c r="K236" s="155"/>
      <c r="L236" s="155"/>
      <c r="M236" s="156"/>
      <c r="N236" s="157" t="str">
        <f t="shared" si="8"/>
        <v/>
      </c>
      <c r="O236" s="158" t="str">
        <f>IF(OR($D236="",GlobalParameters!$C$12=""),"",$R236)</f>
        <v/>
      </c>
      <c r="P236" s="159"/>
      <c r="Q236" s="283"/>
      <c r="R236" s="160" t="str">
        <f>IF(OR($D236="",$S236="",GlobalParameters!$C$12=""),"",IF($V236&lt;200,MIN(VLOOKUP($V236,SAW_Req!$A$2:$J$7,10),$S$13),""))</f>
        <v/>
      </c>
      <c r="S236" s="283"/>
      <c r="T236" s="283"/>
      <c r="U236" s="159"/>
      <c r="V236" s="134" t="e">
        <f>100+VLOOKUP($D236,SAW_Req!$O$2:$P$3,2)+VLOOKUP(GlobalParameters!$C$12,SAW_Req!$Q$2:$R$4,2)</f>
        <v>#N/A</v>
      </c>
    </row>
    <row r="237" spans="1:22" x14ac:dyDescent="0.25">
      <c r="A237" s="133"/>
      <c r="B237" s="283"/>
      <c r="C237" s="283"/>
      <c r="D237" s="284"/>
      <c r="E237" s="285"/>
      <c r="F237" s="155" t="str">
        <f t="shared" si="7"/>
        <v/>
      </c>
      <c r="G237" s="177" t="str">
        <f>IF($D237="","",VLOOKUP($V237,SAW_Req!$A$2:$J$7,5))</f>
        <v/>
      </c>
      <c r="H237" s="155"/>
      <c r="I237" s="155"/>
      <c r="J237" s="156"/>
      <c r="K237" s="155"/>
      <c r="L237" s="155"/>
      <c r="M237" s="156"/>
      <c r="N237" s="157" t="str">
        <f t="shared" si="8"/>
        <v/>
      </c>
      <c r="O237" s="158" t="str">
        <f>IF(OR($D237="",GlobalParameters!$C$12=""),"",$R237)</f>
        <v/>
      </c>
      <c r="P237" s="159"/>
      <c r="Q237" s="283"/>
      <c r="R237" s="160" t="str">
        <f>IF(OR($D237="",$S237="",GlobalParameters!$C$12=""),"",IF($V237&lt;200,MIN(VLOOKUP($V237,SAW_Req!$A$2:$J$7,10),$S$13),""))</f>
        <v/>
      </c>
      <c r="S237" s="283"/>
      <c r="T237" s="283"/>
      <c r="U237" s="159"/>
      <c r="V237" s="134" t="e">
        <f>100+VLOOKUP($D237,SAW_Req!$O$2:$P$3,2)+VLOOKUP(GlobalParameters!$C$12,SAW_Req!$Q$2:$R$4,2)</f>
        <v>#N/A</v>
      </c>
    </row>
    <row r="238" spans="1:22" x14ac:dyDescent="0.25">
      <c r="A238" s="133"/>
      <c r="B238" s="283"/>
      <c r="C238" s="283"/>
      <c r="D238" s="284"/>
      <c r="E238" s="285"/>
      <c r="F238" s="155" t="str">
        <f t="shared" si="7"/>
        <v/>
      </c>
      <c r="G238" s="177" t="str">
        <f>IF($D238="","",VLOOKUP($V238,SAW_Req!$A$2:$J$7,5))</f>
        <v/>
      </c>
      <c r="H238" s="155"/>
      <c r="I238" s="155"/>
      <c r="J238" s="156"/>
      <c r="K238" s="155"/>
      <c r="L238" s="155"/>
      <c r="M238" s="156"/>
      <c r="N238" s="157" t="str">
        <f t="shared" si="8"/>
        <v/>
      </c>
      <c r="O238" s="158" t="str">
        <f>IF(OR($D238="",GlobalParameters!$C$12=""),"",$R238)</f>
        <v/>
      </c>
      <c r="P238" s="159"/>
      <c r="Q238" s="283"/>
      <c r="R238" s="160" t="str">
        <f>IF(OR($D238="",$S238="",GlobalParameters!$C$12=""),"",IF($V238&lt;200,MIN(VLOOKUP($V238,SAW_Req!$A$2:$J$7,10),$S$13),""))</f>
        <v/>
      </c>
      <c r="S238" s="283"/>
      <c r="T238" s="283"/>
      <c r="U238" s="159"/>
      <c r="V238" s="134" t="e">
        <f>100+VLOOKUP($D238,SAW_Req!$O$2:$P$3,2)+VLOOKUP(GlobalParameters!$C$12,SAW_Req!$Q$2:$R$4,2)</f>
        <v>#N/A</v>
      </c>
    </row>
    <row r="239" spans="1:22" x14ac:dyDescent="0.25">
      <c r="A239" s="133"/>
      <c r="B239" s="283"/>
      <c r="C239" s="283"/>
      <c r="D239" s="284"/>
      <c r="E239" s="285"/>
      <c r="F239" s="155" t="str">
        <f t="shared" si="7"/>
        <v/>
      </c>
      <c r="G239" s="177" t="str">
        <f>IF($D239="","",VLOOKUP($V239,SAW_Req!$A$2:$J$7,5))</f>
        <v/>
      </c>
      <c r="H239" s="155"/>
      <c r="I239" s="155"/>
      <c r="J239" s="156"/>
      <c r="K239" s="155"/>
      <c r="L239" s="155"/>
      <c r="M239" s="156"/>
      <c r="N239" s="157" t="str">
        <f t="shared" si="8"/>
        <v/>
      </c>
      <c r="O239" s="158" t="str">
        <f>IF(OR($D239="",GlobalParameters!$C$12=""),"",$R239)</f>
        <v/>
      </c>
      <c r="P239" s="159"/>
      <c r="Q239" s="283"/>
      <c r="R239" s="160" t="str">
        <f>IF(OR($D239="",$S239="",GlobalParameters!$C$12=""),"",IF($V239&lt;200,MIN(VLOOKUP($V239,SAW_Req!$A$2:$J$7,10),$S$13),""))</f>
        <v/>
      </c>
      <c r="S239" s="283"/>
      <c r="T239" s="283"/>
      <c r="U239" s="159"/>
      <c r="V239" s="134" t="e">
        <f>100+VLOOKUP($D239,SAW_Req!$O$2:$P$3,2)+VLOOKUP(GlobalParameters!$C$12,SAW_Req!$Q$2:$R$4,2)</f>
        <v>#N/A</v>
      </c>
    </row>
    <row r="240" spans="1:22" x14ac:dyDescent="0.25">
      <c r="A240" s="133"/>
      <c r="B240" s="283"/>
      <c r="C240" s="283"/>
      <c r="D240" s="284"/>
      <c r="E240" s="285"/>
      <c r="F240" s="155" t="str">
        <f t="shared" si="7"/>
        <v/>
      </c>
      <c r="G240" s="177" t="str">
        <f>IF($D240="","",VLOOKUP($V240,SAW_Req!$A$2:$J$7,5))</f>
        <v/>
      </c>
      <c r="H240" s="155"/>
      <c r="I240" s="155"/>
      <c r="J240" s="156"/>
      <c r="K240" s="155"/>
      <c r="L240" s="155"/>
      <c r="M240" s="156"/>
      <c r="N240" s="157" t="str">
        <f t="shared" si="8"/>
        <v/>
      </c>
      <c r="O240" s="158" t="str">
        <f>IF(OR($D240="",GlobalParameters!$C$12=""),"",$R240)</f>
        <v/>
      </c>
      <c r="P240" s="159"/>
      <c r="Q240" s="283"/>
      <c r="R240" s="160" t="str">
        <f>IF(OR($D240="",$S240="",GlobalParameters!$C$12=""),"",IF($V240&lt;200,MIN(VLOOKUP($V240,SAW_Req!$A$2:$J$7,10),$S$13),""))</f>
        <v/>
      </c>
      <c r="S240" s="283"/>
      <c r="T240" s="283"/>
      <c r="U240" s="159"/>
      <c r="V240" s="134" t="e">
        <f>100+VLOOKUP($D240,SAW_Req!$O$2:$P$3,2)+VLOOKUP(GlobalParameters!$C$12,SAW_Req!$Q$2:$R$4,2)</f>
        <v>#N/A</v>
      </c>
    </row>
    <row r="241" spans="1:22" x14ac:dyDescent="0.25">
      <c r="A241" s="133"/>
      <c r="B241" s="283"/>
      <c r="C241" s="283"/>
      <c r="D241" s="284"/>
      <c r="E241" s="285"/>
      <c r="F241" s="155" t="str">
        <f t="shared" si="7"/>
        <v/>
      </c>
      <c r="G241" s="177" t="str">
        <f>IF($D241="","",VLOOKUP($V241,SAW_Req!$A$2:$J$7,5))</f>
        <v/>
      </c>
      <c r="H241" s="155"/>
      <c r="I241" s="155"/>
      <c r="J241" s="156"/>
      <c r="K241" s="155"/>
      <c r="L241" s="155"/>
      <c r="M241" s="156"/>
      <c r="N241" s="157" t="str">
        <f t="shared" si="8"/>
        <v/>
      </c>
      <c r="O241" s="158" t="str">
        <f>IF(OR($D241="",GlobalParameters!$C$12=""),"",$R241)</f>
        <v/>
      </c>
      <c r="P241" s="159"/>
      <c r="Q241" s="283"/>
      <c r="R241" s="160" t="str">
        <f>IF(OR($D241="",$S241="",GlobalParameters!$C$12=""),"",IF($V241&lt;200,MIN(VLOOKUP($V241,SAW_Req!$A$2:$J$7,10),$S$13),""))</f>
        <v/>
      </c>
      <c r="S241" s="283"/>
      <c r="T241" s="283"/>
      <c r="U241" s="159"/>
      <c r="V241" s="134" t="e">
        <f>100+VLOOKUP($D241,SAW_Req!$O$2:$P$3,2)+VLOOKUP(GlobalParameters!$C$12,SAW_Req!$Q$2:$R$4,2)</f>
        <v>#N/A</v>
      </c>
    </row>
    <row r="242" spans="1:22" x14ac:dyDescent="0.25">
      <c r="A242" s="133"/>
      <c r="B242" s="283"/>
      <c r="C242" s="283"/>
      <c r="D242" s="284"/>
      <c r="E242" s="285"/>
      <c r="F242" s="155" t="str">
        <f t="shared" si="7"/>
        <v/>
      </c>
      <c r="G242" s="177" t="str">
        <f>IF($D242="","",VLOOKUP($V242,SAW_Req!$A$2:$J$7,5))</f>
        <v/>
      </c>
      <c r="H242" s="155"/>
      <c r="I242" s="155"/>
      <c r="J242" s="156"/>
      <c r="K242" s="155"/>
      <c r="L242" s="155"/>
      <c r="M242" s="156"/>
      <c r="N242" s="157" t="str">
        <f t="shared" si="8"/>
        <v/>
      </c>
      <c r="O242" s="158" t="str">
        <f>IF(OR($D242="",GlobalParameters!$C$12=""),"",$R242)</f>
        <v/>
      </c>
      <c r="P242" s="159"/>
      <c r="Q242" s="283"/>
      <c r="R242" s="160" t="str">
        <f>IF(OR($D242="",$S242="",GlobalParameters!$C$12=""),"",IF($V242&lt;200,MIN(VLOOKUP($V242,SAW_Req!$A$2:$J$7,10),$S$13),""))</f>
        <v/>
      </c>
      <c r="S242" s="283"/>
      <c r="T242" s="283"/>
      <c r="U242" s="159"/>
      <c r="V242" s="134" t="e">
        <f>100+VLOOKUP($D242,SAW_Req!$O$2:$P$3,2)+VLOOKUP(GlobalParameters!$C$12,SAW_Req!$Q$2:$R$4,2)</f>
        <v>#N/A</v>
      </c>
    </row>
    <row r="243" spans="1:22" x14ac:dyDescent="0.25">
      <c r="A243" s="133"/>
      <c r="B243" s="283"/>
      <c r="C243" s="283"/>
      <c r="D243" s="284"/>
      <c r="E243" s="285"/>
      <c r="F243" s="155" t="str">
        <f t="shared" si="7"/>
        <v/>
      </c>
      <c r="G243" s="177" t="str">
        <f>IF($D243="","",VLOOKUP($V243,SAW_Req!$A$2:$J$7,5))</f>
        <v/>
      </c>
      <c r="H243" s="155"/>
      <c r="I243" s="155"/>
      <c r="J243" s="156"/>
      <c r="K243" s="155"/>
      <c r="L243" s="155"/>
      <c r="M243" s="156"/>
      <c r="N243" s="157" t="str">
        <f t="shared" si="8"/>
        <v/>
      </c>
      <c r="O243" s="158" t="str">
        <f>IF(OR($D243="",GlobalParameters!$C$12=""),"",$R243)</f>
        <v/>
      </c>
      <c r="P243" s="159"/>
      <c r="Q243" s="283"/>
      <c r="R243" s="160" t="str">
        <f>IF(OR($D243="",$S243="",GlobalParameters!$C$12=""),"",IF($V243&lt;200,MIN(VLOOKUP($V243,SAW_Req!$A$2:$J$7,10),$S$13),""))</f>
        <v/>
      </c>
      <c r="S243" s="283"/>
      <c r="T243" s="283"/>
      <c r="U243" s="159"/>
      <c r="V243" s="134" t="e">
        <f>100+VLOOKUP($D243,SAW_Req!$O$2:$P$3,2)+VLOOKUP(GlobalParameters!$C$12,SAW_Req!$Q$2:$R$4,2)</f>
        <v>#N/A</v>
      </c>
    </row>
    <row r="244" spans="1:22" x14ac:dyDescent="0.25">
      <c r="A244" s="133"/>
      <c r="B244" s="283"/>
      <c r="C244" s="283"/>
      <c r="D244" s="284"/>
      <c r="E244" s="285"/>
      <c r="F244" s="155" t="str">
        <f t="shared" si="7"/>
        <v/>
      </c>
      <c r="G244" s="177" t="str">
        <f>IF($D244="","",VLOOKUP($V244,SAW_Req!$A$2:$J$7,5))</f>
        <v/>
      </c>
      <c r="H244" s="155"/>
      <c r="I244" s="155"/>
      <c r="J244" s="156"/>
      <c r="K244" s="155"/>
      <c r="L244" s="155"/>
      <c r="M244" s="156"/>
      <c r="N244" s="157" t="str">
        <f t="shared" si="8"/>
        <v/>
      </c>
      <c r="O244" s="158" t="str">
        <f>IF(OR($D244="",GlobalParameters!$C$12=""),"",$R244)</f>
        <v/>
      </c>
      <c r="P244" s="159"/>
      <c r="Q244" s="283"/>
      <c r="R244" s="160" t="str">
        <f>IF(OR($D244="",$S244="",GlobalParameters!$C$12=""),"",IF($V244&lt;200,MIN(VLOOKUP($V244,SAW_Req!$A$2:$J$7,10),$S$13),""))</f>
        <v/>
      </c>
      <c r="S244" s="283"/>
      <c r="T244" s="283"/>
      <c r="U244" s="159"/>
      <c r="V244" s="134" t="e">
        <f>100+VLOOKUP($D244,SAW_Req!$O$2:$P$3,2)+VLOOKUP(GlobalParameters!$C$12,SAW_Req!$Q$2:$R$4,2)</f>
        <v>#N/A</v>
      </c>
    </row>
    <row r="245" spans="1:22" x14ac:dyDescent="0.25">
      <c r="A245" s="133"/>
      <c r="B245" s="283"/>
      <c r="C245" s="283"/>
      <c r="D245" s="284"/>
      <c r="E245" s="285"/>
      <c r="F245" s="155" t="str">
        <f t="shared" si="7"/>
        <v/>
      </c>
      <c r="G245" s="177" t="str">
        <f>IF($D245="","",VLOOKUP($V245,SAW_Req!$A$2:$J$7,5))</f>
        <v/>
      </c>
      <c r="H245" s="155"/>
      <c r="I245" s="155"/>
      <c r="J245" s="156"/>
      <c r="K245" s="155"/>
      <c r="L245" s="155"/>
      <c r="M245" s="156"/>
      <c r="N245" s="157" t="str">
        <f t="shared" si="8"/>
        <v/>
      </c>
      <c r="O245" s="158" t="str">
        <f>IF(OR($D245="",GlobalParameters!$C$12=""),"",$R245)</f>
        <v/>
      </c>
      <c r="P245" s="159"/>
      <c r="Q245" s="283"/>
      <c r="R245" s="160" t="str">
        <f>IF(OR($D245="",$S245="",GlobalParameters!$C$12=""),"",IF($V245&lt;200,MIN(VLOOKUP($V245,SAW_Req!$A$2:$J$7,10),$S$13),""))</f>
        <v/>
      </c>
      <c r="S245" s="283"/>
      <c r="T245" s="283"/>
      <c r="U245" s="159"/>
      <c r="V245" s="134" t="e">
        <f>100+VLOOKUP($D245,SAW_Req!$O$2:$P$3,2)+VLOOKUP(GlobalParameters!$C$12,SAW_Req!$Q$2:$R$4,2)</f>
        <v>#N/A</v>
      </c>
    </row>
    <row r="246" spans="1:22" x14ac:dyDescent="0.25">
      <c r="A246" s="133"/>
      <c r="B246" s="283"/>
      <c r="C246" s="283"/>
      <c r="D246" s="284"/>
      <c r="E246" s="285"/>
      <c r="F246" s="155" t="str">
        <f t="shared" si="7"/>
        <v/>
      </c>
      <c r="G246" s="177" t="str">
        <f>IF($D246="","",VLOOKUP($V246,SAW_Req!$A$2:$J$7,5))</f>
        <v/>
      </c>
      <c r="H246" s="155"/>
      <c r="I246" s="155"/>
      <c r="J246" s="156"/>
      <c r="K246" s="155"/>
      <c r="L246" s="155"/>
      <c r="M246" s="156"/>
      <c r="N246" s="157" t="str">
        <f t="shared" si="8"/>
        <v/>
      </c>
      <c r="O246" s="158" t="str">
        <f>IF(OR($D246="",GlobalParameters!$C$12=""),"",$R246)</f>
        <v/>
      </c>
      <c r="P246" s="159"/>
      <c r="Q246" s="283"/>
      <c r="R246" s="160" t="str">
        <f>IF(OR($D246="",$S246="",GlobalParameters!$C$12=""),"",IF($V246&lt;200,MIN(VLOOKUP($V246,SAW_Req!$A$2:$J$7,10),$S$13),""))</f>
        <v/>
      </c>
      <c r="S246" s="283"/>
      <c r="T246" s="283"/>
      <c r="U246" s="159"/>
      <c r="V246" s="134" t="e">
        <f>100+VLOOKUP($D246,SAW_Req!$O$2:$P$3,2)+VLOOKUP(GlobalParameters!$C$12,SAW_Req!$Q$2:$R$4,2)</f>
        <v>#N/A</v>
      </c>
    </row>
    <row r="247" spans="1:22" x14ac:dyDescent="0.25">
      <c r="A247" s="133"/>
      <c r="B247" s="283"/>
      <c r="C247" s="283"/>
      <c r="D247" s="284"/>
      <c r="E247" s="285"/>
      <c r="F247" s="155" t="str">
        <f t="shared" si="7"/>
        <v/>
      </c>
      <c r="G247" s="177" t="str">
        <f>IF($D247="","",VLOOKUP($V247,SAW_Req!$A$2:$J$7,5))</f>
        <v/>
      </c>
      <c r="H247" s="155"/>
      <c r="I247" s="155"/>
      <c r="J247" s="156"/>
      <c r="K247" s="155"/>
      <c r="L247" s="155"/>
      <c r="M247" s="156"/>
      <c r="N247" s="157" t="str">
        <f t="shared" si="8"/>
        <v/>
      </c>
      <c r="O247" s="158" t="str">
        <f>IF(OR($D247="",GlobalParameters!$C$12=""),"",$R247)</f>
        <v/>
      </c>
      <c r="P247" s="159"/>
      <c r="Q247" s="283"/>
      <c r="R247" s="160" t="str">
        <f>IF(OR($D247="",$S247="",GlobalParameters!$C$12=""),"",IF($V247&lt;200,MIN(VLOOKUP($V247,SAW_Req!$A$2:$J$7,10),$S$13),""))</f>
        <v/>
      </c>
      <c r="S247" s="283"/>
      <c r="T247" s="283"/>
      <c r="U247" s="159"/>
      <c r="V247" s="134" t="e">
        <f>100+VLOOKUP($D247,SAW_Req!$O$2:$P$3,2)+VLOOKUP(GlobalParameters!$C$12,SAW_Req!$Q$2:$R$4,2)</f>
        <v>#N/A</v>
      </c>
    </row>
    <row r="248" spans="1:22" x14ac:dyDescent="0.25">
      <c r="A248" s="133"/>
      <c r="B248" s="283"/>
      <c r="C248" s="283"/>
      <c r="D248" s="284"/>
      <c r="E248" s="285"/>
      <c r="F248" s="155" t="str">
        <f t="shared" si="7"/>
        <v/>
      </c>
      <c r="G248" s="177" t="str">
        <f>IF($D248="","",VLOOKUP($V248,SAW_Req!$A$2:$J$7,5))</f>
        <v/>
      </c>
      <c r="H248" s="155"/>
      <c r="I248" s="155"/>
      <c r="J248" s="156"/>
      <c r="K248" s="155"/>
      <c r="L248" s="155"/>
      <c r="M248" s="156"/>
      <c r="N248" s="157" t="str">
        <f t="shared" si="8"/>
        <v/>
      </c>
      <c r="O248" s="158" t="str">
        <f>IF(OR($D248="",GlobalParameters!$C$12=""),"",$R248)</f>
        <v/>
      </c>
      <c r="P248" s="159"/>
      <c r="Q248" s="283"/>
      <c r="R248" s="160" t="str">
        <f>IF(OR($D248="",$S248="",GlobalParameters!$C$12=""),"",IF($V248&lt;200,MIN(VLOOKUP($V248,SAW_Req!$A$2:$J$7,10),$S$13),""))</f>
        <v/>
      </c>
      <c r="S248" s="283"/>
      <c r="T248" s="283"/>
      <c r="U248" s="159"/>
      <c r="V248" s="134" t="e">
        <f>100+VLOOKUP($D248,SAW_Req!$O$2:$P$3,2)+VLOOKUP(GlobalParameters!$C$12,SAW_Req!$Q$2:$R$4,2)</f>
        <v>#N/A</v>
      </c>
    </row>
    <row r="249" spans="1:22" x14ac:dyDescent="0.25">
      <c r="A249" s="133"/>
      <c r="B249" s="283"/>
      <c r="C249" s="283"/>
      <c r="D249" s="284"/>
      <c r="E249" s="285"/>
      <c r="F249" s="155" t="str">
        <f t="shared" si="7"/>
        <v/>
      </c>
      <c r="G249" s="177" t="str">
        <f>IF($D249="","",VLOOKUP($V249,SAW_Req!$A$2:$J$7,5))</f>
        <v/>
      </c>
      <c r="H249" s="155"/>
      <c r="I249" s="155"/>
      <c r="J249" s="156"/>
      <c r="K249" s="155"/>
      <c r="L249" s="155"/>
      <c r="M249" s="156"/>
      <c r="N249" s="157" t="str">
        <f t="shared" si="8"/>
        <v/>
      </c>
      <c r="O249" s="158" t="str">
        <f>IF(OR($D249="",GlobalParameters!$C$12=""),"",$R249)</f>
        <v/>
      </c>
      <c r="P249" s="159"/>
      <c r="Q249" s="283"/>
      <c r="R249" s="160" t="str">
        <f>IF(OR($D249="",$S249="",GlobalParameters!$C$12=""),"",IF($V249&lt;200,MIN(VLOOKUP($V249,SAW_Req!$A$2:$J$7,10),$S$13),""))</f>
        <v/>
      </c>
      <c r="S249" s="283"/>
      <c r="T249" s="283"/>
      <c r="U249" s="159"/>
      <c r="V249" s="134" t="e">
        <f>100+VLOOKUP($D249,SAW_Req!$O$2:$P$3,2)+VLOOKUP(GlobalParameters!$C$12,SAW_Req!$Q$2:$R$4,2)</f>
        <v>#N/A</v>
      </c>
    </row>
    <row r="250" spans="1:22" x14ac:dyDescent="0.25">
      <c r="A250" s="133"/>
      <c r="B250" s="283"/>
      <c r="C250" s="283"/>
      <c r="D250" s="284"/>
      <c r="E250" s="285"/>
      <c r="F250" s="155" t="str">
        <f t="shared" si="7"/>
        <v/>
      </c>
      <c r="G250" s="177" t="str">
        <f>IF($D250="","",VLOOKUP($V250,SAW_Req!$A$2:$J$7,5))</f>
        <v/>
      </c>
      <c r="H250" s="155"/>
      <c r="I250" s="155"/>
      <c r="J250" s="156"/>
      <c r="K250" s="155"/>
      <c r="L250" s="155"/>
      <c r="M250" s="156"/>
      <c r="N250" s="157" t="str">
        <f t="shared" si="8"/>
        <v/>
      </c>
      <c r="O250" s="158" t="str">
        <f>IF(OR($D250="",GlobalParameters!$C$12=""),"",$R250)</f>
        <v/>
      </c>
      <c r="P250" s="159"/>
      <c r="Q250" s="283"/>
      <c r="R250" s="160" t="str">
        <f>IF(OR($D250="",$S250="",GlobalParameters!$C$12=""),"",IF($V250&lt;200,MIN(VLOOKUP($V250,SAW_Req!$A$2:$J$7,10),$S$13),""))</f>
        <v/>
      </c>
      <c r="S250" s="283"/>
      <c r="T250" s="283"/>
      <c r="U250" s="159"/>
      <c r="V250" s="134" t="e">
        <f>100+VLOOKUP($D250,SAW_Req!$O$2:$P$3,2)+VLOOKUP(GlobalParameters!$C$12,SAW_Req!$Q$2:$R$4,2)</f>
        <v>#N/A</v>
      </c>
    </row>
    <row r="251" spans="1:22" x14ac:dyDescent="0.25">
      <c r="A251" s="133"/>
      <c r="B251" s="283"/>
      <c r="C251" s="283"/>
      <c r="D251" s="284"/>
      <c r="E251" s="285"/>
      <c r="F251" s="155" t="str">
        <f t="shared" si="7"/>
        <v/>
      </c>
      <c r="G251" s="177" t="str">
        <f>IF($D251="","",VLOOKUP($V251,SAW_Req!$A$2:$J$7,5))</f>
        <v/>
      </c>
      <c r="H251" s="155"/>
      <c r="I251" s="155"/>
      <c r="J251" s="156"/>
      <c r="K251" s="155"/>
      <c r="L251" s="155"/>
      <c r="M251" s="156"/>
      <c r="N251" s="157" t="str">
        <f t="shared" si="8"/>
        <v/>
      </c>
      <c r="O251" s="158" t="str">
        <f>IF(OR($D251="",GlobalParameters!$C$12=""),"",$R251)</f>
        <v/>
      </c>
      <c r="P251" s="159"/>
      <c r="Q251" s="283"/>
      <c r="R251" s="160" t="str">
        <f>IF(OR($D251="",$S251="",GlobalParameters!$C$12=""),"",IF($V251&lt;200,MIN(VLOOKUP($V251,SAW_Req!$A$2:$J$7,10),$S$13),""))</f>
        <v/>
      </c>
      <c r="S251" s="283"/>
      <c r="T251" s="283"/>
      <c r="U251" s="159"/>
      <c r="V251" s="134" t="e">
        <f>100+VLOOKUP($D251,SAW_Req!$O$2:$P$3,2)+VLOOKUP(GlobalParameters!$C$12,SAW_Req!$Q$2:$R$4,2)</f>
        <v>#N/A</v>
      </c>
    </row>
    <row r="252" spans="1:22" x14ac:dyDescent="0.25">
      <c r="A252" s="133"/>
      <c r="B252" s="283"/>
      <c r="C252" s="283"/>
      <c r="D252" s="284"/>
      <c r="E252" s="285"/>
      <c r="F252" s="155" t="str">
        <f t="shared" si="7"/>
        <v/>
      </c>
      <c r="G252" s="177" t="str">
        <f>IF($D252="","",VLOOKUP($V252,SAW_Req!$A$2:$J$7,5))</f>
        <v/>
      </c>
      <c r="H252" s="155"/>
      <c r="I252" s="155"/>
      <c r="J252" s="156"/>
      <c r="K252" s="155"/>
      <c r="L252" s="155"/>
      <c r="M252" s="156"/>
      <c r="N252" s="157" t="str">
        <f t="shared" si="8"/>
        <v/>
      </c>
      <c r="O252" s="158" t="str">
        <f>IF(OR($D252="",GlobalParameters!$C$12=""),"",$R252)</f>
        <v/>
      </c>
      <c r="P252" s="159"/>
      <c r="Q252" s="283"/>
      <c r="R252" s="160" t="str">
        <f>IF(OR($D252="",$S252="",GlobalParameters!$C$12=""),"",IF($V252&lt;200,MIN(VLOOKUP($V252,SAW_Req!$A$2:$J$7,10),$S$13),""))</f>
        <v/>
      </c>
      <c r="S252" s="283"/>
      <c r="T252" s="283"/>
      <c r="U252" s="159"/>
      <c r="V252" s="134" t="e">
        <f>100+VLOOKUP($D252,SAW_Req!$O$2:$P$3,2)+VLOOKUP(GlobalParameters!$C$12,SAW_Req!$Q$2:$R$4,2)</f>
        <v>#N/A</v>
      </c>
    </row>
    <row r="253" spans="1:22" x14ac:dyDescent="0.25">
      <c r="A253" s="133"/>
      <c r="B253" s="283"/>
      <c r="C253" s="283"/>
      <c r="D253" s="284"/>
      <c r="E253" s="285"/>
      <c r="F253" s="155" t="str">
        <f t="shared" si="7"/>
        <v/>
      </c>
      <c r="G253" s="177" t="str">
        <f>IF($D253="","",VLOOKUP($V253,SAW_Req!$A$2:$J$7,5))</f>
        <v/>
      </c>
      <c r="H253" s="155"/>
      <c r="I253" s="155"/>
      <c r="J253" s="156"/>
      <c r="K253" s="155"/>
      <c r="L253" s="155"/>
      <c r="M253" s="156"/>
      <c r="N253" s="157" t="str">
        <f t="shared" si="8"/>
        <v/>
      </c>
      <c r="O253" s="158" t="str">
        <f>IF(OR($D253="",GlobalParameters!$C$12=""),"",$R253)</f>
        <v/>
      </c>
      <c r="P253" s="159"/>
      <c r="Q253" s="283"/>
      <c r="R253" s="160" t="str">
        <f>IF(OR($D253="",$S253="",GlobalParameters!$C$12=""),"",IF($V253&lt;200,MIN(VLOOKUP($V253,SAW_Req!$A$2:$J$7,10),$S$13),""))</f>
        <v/>
      </c>
      <c r="S253" s="283"/>
      <c r="T253" s="283"/>
      <c r="U253" s="159"/>
      <c r="V253" s="134" t="e">
        <f>100+VLOOKUP($D253,SAW_Req!$O$2:$P$3,2)+VLOOKUP(GlobalParameters!$C$12,SAW_Req!$Q$2:$R$4,2)</f>
        <v>#N/A</v>
      </c>
    </row>
    <row r="254" spans="1:22" x14ac:dyDescent="0.25">
      <c r="A254" s="133"/>
      <c r="B254" s="283"/>
      <c r="C254" s="283"/>
      <c r="D254" s="284"/>
      <c r="E254" s="285"/>
      <c r="F254" s="155" t="str">
        <f t="shared" si="7"/>
        <v/>
      </c>
      <c r="G254" s="177" t="str">
        <f>IF($D254="","",VLOOKUP($V254,SAW_Req!$A$2:$J$7,5))</f>
        <v/>
      </c>
      <c r="H254" s="155"/>
      <c r="I254" s="155"/>
      <c r="J254" s="156"/>
      <c r="K254" s="155"/>
      <c r="L254" s="155"/>
      <c r="M254" s="156"/>
      <c r="N254" s="157" t="str">
        <f t="shared" si="8"/>
        <v/>
      </c>
      <c r="O254" s="158" t="str">
        <f>IF(OR($D254="",GlobalParameters!$C$12=""),"",$R254)</f>
        <v/>
      </c>
      <c r="P254" s="159"/>
      <c r="Q254" s="283"/>
      <c r="R254" s="160" t="str">
        <f>IF(OR($D254="",$S254="",GlobalParameters!$C$12=""),"",IF($V254&lt;200,MIN(VLOOKUP($V254,SAW_Req!$A$2:$J$7,10),$S$13),""))</f>
        <v/>
      </c>
      <c r="S254" s="283"/>
      <c r="T254" s="283"/>
      <c r="U254" s="159"/>
      <c r="V254" s="134" t="e">
        <f>100+VLOOKUP($D254,SAW_Req!$O$2:$P$3,2)+VLOOKUP(GlobalParameters!$C$12,SAW_Req!$Q$2:$R$4,2)</f>
        <v>#N/A</v>
      </c>
    </row>
    <row r="255" spans="1:22" x14ac:dyDescent="0.25">
      <c r="A255" s="133"/>
      <c r="B255" s="283"/>
      <c r="C255" s="283"/>
      <c r="D255" s="284"/>
      <c r="E255" s="285"/>
      <c r="F255" s="155" t="str">
        <f t="shared" si="7"/>
        <v/>
      </c>
      <c r="G255" s="177" t="str">
        <f>IF($D255="","",VLOOKUP($V255,SAW_Req!$A$2:$J$7,5))</f>
        <v/>
      </c>
      <c r="H255" s="155"/>
      <c r="I255" s="155"/>
      <c r="J255" s="156"/>
      <c r="K255" s="155"/>
      <c r="L255" s="155"/>
      <c r="M255" s="156"/>
      <c r="N255" s="157" t="str">
        <f t="shared" si="8"/>
        <v/>
      </c>
      <c r="O255" s="158" t="str">
        <f>IF(OR($D255="",GlobalParameters!$C$12=""),"",$R255)</f>
        <v/>
      </c>
      <c r="P255" s="159"/>
      <c r="Q255" s="283"/>
      <c r="R255" s="160" t="str">
        <f>IF(OR($D255="",$S255="",GlobalParameters!$C$12=""),"",IF($V255&lt;200,MIN(VLOOKUP($V255,SAW_Req!$A$2:$J$7,10),$S$13),""))</f>
        <v/>
      </c>
      <c r="S255" s="283"/>
      <c r="T255" s="283"/>
      <c r="U255" s="159"/>
      <c r="V255" s="134" t="e">
        <f>100+VLOOKUP($D255,SAW_Req!$O$2:$P$3,2)+VLOOKUP(GlobalParameters!$C$12,SAW_Req!$Q$2:$R$4,2)</f>
        <v>#N/A</v>
      </c>
    </row>
    <row r="256" spans="1:22" x14ac:dyDescent="0.25">
      <c r="A256" s="133"/>
      <c r="B256" s="283"/>
      <c r="C256" s="283"/>
      <c r="D256" s="284"/>
      <c r="E256" s="285"/>
      <c r="F256" s="155" t="str">
        <f t="shared" si="7"/>
        <v/>
      </c>
      <c r="G256" s="177" t="str">
        <f>IF($D256="","",VLOOKUP($V256,SAW_Req!$A$2:$J$7,5))</f>
        <v/>
      </c>
      <c r="H256" s="155"/>
      <c r="I256" s="155"/>
      <c r="J256" s="156"/>
      <c r="K256" s="155"/>
      <c r="L256" s="155"/>
      <c r="M256" s="156"/>
      <c r="N256" s="157" t="str">
        <f t="shared" si="8"/>
        <v/>
      </c>
      <c r="O256" s="158" t="str">
        <f>IF(OR($D256="",GlobalParameters!$C$12=""),"",$R256)</f>
        <v/>
      </c>
      <c r="P256" s="159"/>
      <c r="Q256" s="283"/>
      <c r="R256" s="160" t="str">
        <f>IF(OR($D256="",$S256="",GlobalParameters!$C$12=""),"",IF($V256&lt;200,MIN(VLOOKUP($V256,SAW_Req!$A$2:$J$7,10),$S$13),""))</f>
        <v/>
      </c>
      <c r="S256" s="283"/>
      <c r="T256" s="283"/>
      <c r="U256" s="159"/>
      <c r="V256" s="134" t="e">
        <f>100+VLOOKUP($D256,SAW_Req!$O$2:$P$3,2)+VLOOKUP(GlobalParameters!$C$12,SAW_Req!$Q$2:$R$4,2)</f>
        <v>#N/A</v>
      </c>
    </row>
    <row r="257" spans="1:22" x14ac:dyDescent="0.25">
      <c r="A257" s="133"/>
      <c r="B257" s="283"/>
      <c r="C257" s="283"/>
      <c r="D257" s="284"/>
      <c r="E257" s="285"/>
      <c r="F257" s="155" t="str">
        <f t="shared" si="7"/>
        <v/>
      </c>
      <c r="G257" s="177" t="str">
        <f>IF($D257="","",VLOOKUP($V257,SAW_Req!$A$2:$J$7,5))</f>
        <v/>
      </c>
      <c r="H257" s="155"/>
      <c r="I257" s="155"/>
      <c r="J257" s="156"/>
      <c r="K257" s="155"/>
      <c r="L257" s="155"/>
      <c r="M257" s="156"/>
      <c r="N257" s="157" t="str">
        <f t="shared" si="8"/>
        <v/>
      </c>
      <c r="O257" s="158" t="str">
        <f>IF(OR($D257="",GlobalParameters!$C$12=""),"",$R257)</f>
        <v/>
      </c>
      <c r="P257" s="159"/>
      <c r="Q257" s="283"/>
      <c r="R257" s="160" t="str">
        <f>IF(OR($D257="",$S257="",GlobalParameters!$C$12=""),"",IF($V257&lt;200,MIN(VLOOKUP($V257,SAW_Req!$A$2:$J$7,10),$S$13),""))</f>
        <v/>
      </c>
      <c r="S257" s="283"/>
      <c r="T257" s="283"/>
      <c r="U257" s="159"/>
      <c r="V257" s="134" t="e">
        <f>100+VLOOKUP($D257,SAW_Req!$O$2:$P$3,2)+VLOOKUP(GlobalParameters!$C$12,SAW_Req!$Q$2:$R$4,2)</f>
        <v>#N/A</v>
      </c>
    </row>
    <row r="258" spans="1:22" x14ac:dyDescent="0.25">
      <c r="A258" s="133"/>
      <c r="B258" s="283"/>
      <c r="C258" s="283"/>
      <c r="D258" s="284"/>
      <c r="E258" s="285"/>
      <c r="F258" s="155" t="str">
        <f t="shared" si="7"/>
        <v/>
      </c>
      <c r="G258" s="177" t="str">
        <f>IF($D258="","",VLOOKUP($V258,SAW_Req!$A$2:$J$7,5))</f>
        <v/>
      </c>
      <c r="H258" s="155"/>
      <c r="I258" s="155"/>
      <c r="J258" s="156"/>
      <c r="K258" s="155"/>
      <c r="L258" s="155"/>
      <c r="M258" s="156"/>
      <c r="N258" s="157" t="str">
        <f t="shared" si="8"/>
        <v/>
      </c>
      <c r="O258" s="158" t="str">
        <f>IF(OR($D258="",GlobalParameters!$C$12=""),"",$R258)</f>
        <v/>
      </c>
      <c r="P258" s="159"/>
      <c r="Q258" s="283"/>
      <c r="R258" s="160" t="str">
        <f>IF(OR($D258="",$S258="",GlobalParameters!$C$12=""),"",IF($V258&lt;200,MIN(VLOOKUP($V258,SAW_Req!$A$2:$J$7,10),$S$13),""))</f>
        <v/>
      </c>
      <c r="S258" s="283"/>
      <c r="T258" s="283"/>
      <c r="U258" s="159"/>
      <c r="V258" s="134" t="e">
        <f>100+VLOOKUP($D258,SAW_Req!$O$2:$P$3,2)+VLOOKUP(GlobalParameters!$C$12,SAW_Req!$Q$2:$R$4,2)</f>
        <v>#N/A</v>
      </c>
    </row>
    <row r="259" spans="1:22" x14ac:dyDescent="0.25">
      <c r="A259" s="133"/>
      <c r="B259" s="283"/>
      <c r="C259" s="283"/>
      <c r="D259" s="284"/>
      <c r="E259" s="285"/>
      <c r="F259" s="155" t="str">
        <f t="shared" si="7"/>
        <v/>
      </c>
      <c r="G259" s="177" t="str">
        <f>IF($D259="","",VLOOKUP($V259,SAW_Req!$A$2:$J$7,5))</f>
        <v/>
      </c>
      <c r="H259" s="155"/>
      <c r="I259" s="155"/>
      <c r="J259" s="156"/>
      <c r="K259" s="155"/>
      <c r="L259" s="155"/>
      <c r="M259" s="156"/>
      <c r="N259" s="157" t="str">
        <f t="shared" si="8"/>
        <v/>
      </c>
      <c r="O259" s="158" t="str">
        <f>IF(OR($D259="",GlobalParameters!$C$12=""),"",$R259)</f>
        <v/>
      </c>
      <c r="P259" s="159"/>
      <c r="Q259" s="283"/>
      <c r="R259" s="160" t="str">
        <f>IF(OR($D259="",$S259="",GlobalParameters!$C$12=""),"",IF($V259&lt;200,MIN(VLOOKUP($V259,SAW_Req!$A$2:$J$7,10),$S$13),""))</f>
        <v/>
      </c>
      <c r="S259" s="283"/>
      <c r="T259" s="283"/>
      <c r="U259" s="159"/>
      <c r="V259" s="134" t="e">
        <f>100+VLOOKUP($D259,SAW_Req!$O$2:$P$3,2)+VLOOKUP(GlobalParameters!$C$12,SAW_Req!$Q$2:$R$4,2)</f>
        <v>#N/A</v>
      </c>
    </row>
    <row r="260" spans="1:22" x14ac:dyDescent="0.25">
      <c r="A260" s="133"/>
      <c r="B260" s="283"/>
      <c r="C260" s="283"/>
      <c r="D260" s="284"/>
      <c r="E260" s="285"/>
      <c r="F260" s="155" t="str">
        <f t="shared" si="7"/>
        <v/>
      </c>
      <c r="G260" s="177" t="str">
        <f>IF($D260="","",VLOOKUP($V260,SAW_Req!$A$2:$J$7,5))</f>
        <v/>
      </c>
      <c r="H260" s="155"/>
      <c r="I260" s="155"/>
      <c r="J260" s="156"/>
      <c r="K260" s="155"/>
      <c r="L260" s="155"/>
      <c r="M260" s="156"/>
      <c r="N260" s="157" t="str">
        <f t="shared" si="8"/>
        <v/>
      </c>
      <c r="O260" s="158" t="str">
        <f>IF(OR($D260="",GlobalParameters!$C$12=""),"",$R260)</f>
        <v/>
      </c>
      <c r="P260" s="159"/>
      <c r="Q260" s="283"/>
      <c r="R260" s="160" t="str">
        <f>IF(OR($D260="",$S260="",GlobalParameters!$C$12=""),"",IF($V260&lt;200,MIN(VLOOKUP($V260,SAW_Req!$A$2:$J$7,10),$S$13),""))</f>
        <v/>
      </c>
      <c r="S260" s="283"/>
      <c r="T260" s="283"/>
      <c r="U260" s="159"/>
      <c r="V260" s="134" t="e">
        <f>100+VLOOKUP($D260,SAW_Req!$O$2:$P$3,2)+VLOOKUP(GlobalParameters!$C$12,SAW_Req!$Q$2:$R$4,2)</f>
        <v>#N/A</v>
      </c>
    </row>
    <row r="261" spans="1:22" x14ac:dyDescent="0.25">
      <c r="A261" s="133"/>
      <c r="B261" s="283"/>
      <c r="C261" s="283"/>
      <c r="D261" s="284"/>
      <c r="E261" s="285"/>
      <c r="F261" s="155" t="str">
        <f t="shared" si="7"/>
        <v/>
      </c>
      <c r="G261" s="177" t="str">
        <f>IF($D261="","",VLOOKUP($V261,SAW_Req!$A$2:$J$7,5))</f>
        <v/>
      </c>
      <c r="H261" s="155"/>
      <c r="I261" s="155"/>
      <c r="J261" s="156"/>
      <c r="K261" s="155"/>
      <c r="L261" s="155"/>
      <c r="M261" s="156"/>
      <c r="N261" s="157" t="str">
        <f t="shared" si="8"/>
        <v/>
      </c>
      <c r="O261" s="158" t="str">
        <f>IF(OR($D261="",GlobalParameters!$C$12=""),"",$R261)</f>
        <v/>
      </c>
      <c r="P261" s="159"/>
      <c r="Q261" s="283"/>
      <c r="R261" s="160" t="str">
        <f>IF(OR($D261="",$S261="",GlobalParameters!$C$12=""),"",IF($V261&lt;200,MIN(VLOOKUP($V261,SAW_Req!$A$2:$J$7,10),$S$13),""))</f>
        <v/>
      </c>
      <c r="S261" s="283"/>
      <c r="T261" s="283"/>
      <c r="U261" s="159"/>
      <c r="V261" s="134" t="e">
        <f>100+VLOOKUP($D261,SAW_Req!$O$2:$P$3,2)+VLOOKUP(GlobalParameters!$C$12,SAW_Req!$Q$2:$R$4,2)</f>
        <v>#N/A</v>
      </c>
    </row>
    <row r="262" spans="1:22" x14ac:dyDescent="0.25">
      <c r="A262" s="133"/>
      <c r="B262" s="283"/>
      <c r="C262" s="283"/>
      <c r="D262" s="284"/>
      <c r="E262" s="285"/>
      <c r="F262" s="155" t="str">
        <f t="shared" si="7"/>
        <v/>
      </c>
      <c r="G262" s="177" t="str">
        <f>IF($D262="","",VLOOKUP($V262,SAW_Req!$A$2:$J$7,5))</f>
        <v/>
      </c>
      <c r="H262" s="155"/>
      <c r="I262" s="155"/>
      <c r="J262" s="156"/>
      <c r="K262" s="155"/>
      <c r="L262" s="155"/>
      <c r="M262" s="156"/>
      <c r="N262" s="157" t="str">
        <f t="shared" si="8"/>
        <v/>
      </c>
      <c r="O262" s="158" t="str">
        <f>IF(OR($D262="",GlobalParameters!$C$12=""),"",$R262)</f>
        <v/>
      </c>
      <c r="P262" s="159"/>
      <c r="Q262" s="283"/>
      <c r="R262" s="160" t="str">
        <f>IF(OR($D262="",$S262="",GlobalParameters!$C$12=""),"",IF($V262&lt;200,MIN(VLOOKUP($V262,SAW_Req!$A$2:$J$7,10),$S$13),""))</f>
        <v/>
      </c>
      <c r="S262" s="283"/>
      <c r="T262" s="283"/>
      <c r="U262" s="159"/>
      <c r="V262" s="134" t="e">
        <f>100+VLOOKUP($D262,SAW_Req!$O$2:$P$3,2)+VLOOKUP(GlobalParameters!$C$12,SAW_Req!$Q$2:$R$4,2)</f>
        <v>#N/A</v>
      </c>
    </row>
    <row r="263" spans="1:22" x14ac:dyDescent="0.25">
      <c r="A263" s="133"/>
      <c r="B263" s="283"/>
      <c r="C263" s="283"/>
      <c r="D263" s="284"/>
      <c r="E263" s="285"/>
      <c r="F263" s="155" t="str">
        <f t="shared" si="7"/>
        <v/>
      </c>
      <c r="G263" s="177" t="str">
        <f>IF($D263="","",VLOOKUP($V263,SAW_Req!$A$2:$J$7,5))</f>
        <v/>
      </c>
      <c r="H263" s="155"/>
      <c r="I263" s="155"/>
      <c r="J263" s="156"/>
      <c r="K263" s="155"/>
      <c r="L263" s="155"/>
      <c r="M263" s="156"/>
      <c r="N263" s="157" t="str">
        <f t="shared" si="8"/>
        <v/>
      </c>
      <c r="O263" s="158" t="str">
        <f>IF(OR($D263="",GlobalParameters!$C$12=""),"",$R263)</f>
        <v/>
      </c>
      <c r="P263" s="159"/>
      <c r="Q263" s="283"/>
      <c r="R263" s="160" t="str">
        <f>IF(OR($D263="",$S263="",GlobalParameters!$C$12=""),"",IF($V263&lt;200,MIN(VLOOKUP($V263,SAW_Req!$A$2:$J$7,10),$S$13),""))</f>
        <v/>
      </c>
      <c r="S263" s="283"/>
      <c r="T263" s="283"/>
      <c r="U263" s="159"/>
      <c r="V263" s="134" t="e">
        <f>100+VLOOKUP($D263,SAW_Req!$O$2:$P$3,2)+VLOOKUP(GlobalParameters!$C$12,SAW_Req!$Q$2:$R$4,2)</f>
        <v>#N/A</v>
      </c>
    </row>
    <row r="264" spans="1:22" x14ac:dyDescent="0.25">
      <c r="A264" s="133"/>
      <c r="B264" s="283"/>
      <c r="C264" s="283"/>
      <c r="D264" s="284"/>
      <c r="E264" s="285"/>
      <c r="F264" s="155" t="str">
        <f t="shared" si="7"/>
        <v/>
      </c>
      <c r="G264" s="177" t="str">
        <f>IF($D264="","",VLOOKUP($V264,SAW_Req!$A$2:$J$7,5))</f>
        <v/>
      </c>
      <c r="H264" s="155"/>
      <c r="I264" s="155"/>
      <c r="J264" s="156"/>
      <c r="K264" s="155"/>
      <c r="L264" s="155"/>
      <c r="M264" s="156"/>
      <c r="N264" s="157" t="str">
        <f t="shared" si="8"/>
        <v/>
      </c>
      <c r="O264" s="158" t="str">
        <f>IF(OR($D264="",GlobalParameters!$C$12=""),"",$R264)</f>
        <v/>
      </c>
      <c r="P264" s="159"/>
      <c r="Q264" s="283"/>
      <c r="R264" s="160" t="str">
        <f>IF(OR($D264="",$S264="",GlobalParameters!$C$12=""),"",IF($V264&lt;200,MIN(VLOOKUP($V264,SAW_Req!$A$2:$J$7,10),$S$13),""))</f>
        <v/>
      </c>
      <c r="S264" s="283"/>
      <c r="T264" s="283"/>
      <c r="U264" s="159"/>
      <c r="V264" s="134" t="e">
        <f>100+VLOOKUP($D264,SAW_Req!$O$2:$P$3,2)+VLOOKUP(GlobalParameters!$C$12,SAW_Req!$Q$2:$R$4,2)</f>
        <v>#N/A</v>
      </c>
    </row>
    <row r="265" spans="1:22" x14ac:dyDescent="0.25">
      <c r="A265" s="133"/>
      <c r="B265" s="283"/>
      <c r="C265" s="283"/>
      <c r="D265" s="284"/>
      <c r="E265" s="285"/>
      <c r="F265" s="155" t="str">
        <f t="shared" si="7"/>
        <v/>
      </c>
      <c r="G265" s="177" t="str">
        <f>IF($D265="","",VLOOKUP($V265,SAW_Req!$A$2:$J$7,5))</f>
        <v/>
      </c>
      <c r="H265" s="155"/>
      <c r="I265" s="155"/>
      <c r="J265" s="156"/>
      <c r="K265" s="155"/>
      <c r="L265" s="155"/>
      <c r="M265" s="156"/>
      <c r="N265" s="157" t="str">
        <f t="shared" si="8"/>
        <v/>
      </c>
      <c r="O265" s="158" t="str">
        <f>IF(OR($D265="",GlobalParameters!$C$12=""),"",$R265)</f>
        <v/>
      </c>
      <c r="P265" s="159"/>
      <c r="Q265" s="283"/>
      <c r="R265" s="160" t="str">
        <f>IF(OR($D265="",$S265="",GlobalParameters!$C$12=""),"",IF($V265&lt;200,MIN(VLOOKUP($V265,SAW_Req!$A$2:$J$7,10),$S$13),""))</f>
        <v/>
      </c>
      <c r="S265" s="283"/>
      <c r="T265" s="283"/>
      <c r="U265" s="159"/>
      <c r="V265" s="134" t="e">
        <f>100+VLOOKUP($D265,SAW_Req!$O$2:$P$3,2)+VLOOKUP(GlobalParameters!$C$12,SAW_Req!$Q$2:$R$4,2)</f>
        <v>#N/A</v>
      </c>
    </row>
    <row r="266" spans="1:22" x14ac:dyDescent="0.25">
      <c r="A266" s="133"/>
      <c r="B266" s="283"/>
      <c r="C266" s="283"/>
      <c r="D266" s="284"/>
      <c r="E266" s="285"/>
      <c r="F266" s="155" t="str">
        <f t="shared" si="7"/>
        <v/>
      </c>
      <c r="G266" s="177" t="str">
        <f>IF($D266="","",VLOOKUP($V266,SAW_Req!$A$2:$J$7,5))</f>
        <v/>
      </c>
      <c r="H266" s="155"/>
      <c r="I266" s="155"/>
      <c r="J266" s="156"/>
      <c r="K266" s="155"/>
      <c r="L266" s="155"/>
      <c r="M266" s="156"/>
      <c r="N266" s="157" t="str">
        <f t="shared" si="8"/>
        <v/>
      </c>
      <c r="O266" s="158" t="str">
        <f>IF(OR($D266="",GlobalParameters!$C$12=""),"",$R266)</f>
        <v/>
      </c>
      <c r="P266" s="159"/>
      <c r="Q266" s="283"/>
      <c r="R266" s="160" t="str">
        <f>IF(OR($D266="",$S266="",GlobalParameters!$C$12=""),"",IF($V266&lt;200,MIN(VLOOKUP($V266,SAW_Req!$A$2:$J$7,10),$S$13),""))</f>
        <v/>
      </c>
      <c r="S266" s="283"/>
      <c r="T266" s="283"/>
      <c r="U266" s="159"/>
      <c r="V266" s="134" t="e">
        <f>100+VLOOKUP($D266,SAW_Req!$O$2:$P$3,2)+VLOOKUP(GlobalParameters!$C$12,SAW_Req!$Q$2:$R$4,2)</f>
        <v>#N/A</v>
      </c>
    </row>
    <row r="267" spans="1:22" x14ac:dyDescent="0.25">
      <c r="A267" s="133"/>
      <c r="B267" s="283"/>
      <c r="C267" s="283"/>
      <c r="D267" s="284"/>
      <c r="E267" s="285"/>
      <c r="F267" s="155" t="str">
        <f t="shared" si="7"/>
        <v/>
      </c>
      <c r="G267" s="177" t="str">
        <f>IF($D267="","",VLOOKUP($V267,SAW_Req!$A$2:$J$7,5))</f>
        <v/>
      </c>
      <c r="H267" s="155"/>
      <c r="I267" s="155"/>
      <c r="J267" s="156"/>
      <c r="K267" s="155"/>
      <c r="L267" s="155"/>
      <c r="M267" s="156"/>
      <c r="N267" s="157" t="str">
        <f t="shared" si="8"/>
        <v/>
      </c>
      <c r="O267" s="158" t="str">
        <f>IF(OR($D267="",GlobalParameters!$C$12=""),"",$R267)</f>
        <v/>
      </c>
      <c r="P267" s="159"/>
      <c r="Q267" s="283"/>
      <c r="R267" s="160" t="str">
        <f>IF(OR($D267="",$S267="",GlobalParameters!$C$12=""),"",IF($V267&lt;200,MIN(VLOOKUP($V267,SAW_Req!$A$2:$J$7,10),$S$13),""))</f>
        <v/>
      </c>
      <c r="S267" s="283"/>
      <c r="T267" s="283"/>
      <c r="U267" s="159"/>
      <c r="V267" s="134" t="e">
        <f>100+VLOOKUP($D267,SAW_Req!$O$2:$P$3,2)+VLOOKUP(GlobalParameters!$C$12,SAW_Req!$Q$2:$R$4,2)</f>
        <v>#N/A</v>
      </c>
    </row>
    <row r="268" spans="1:22" x14ac:dyDescent="0.25">
      <c r="A268" s="133"/>
      <c r="B268" s="283"/>
      <c r="C268" s="283"/>
      <c r="D268" s="284"/>
      <c r="E268" s="285"/>
      <c r="F268" s="155" t="str">
        <f t="shared" si="7"/>
        <v/>
      </c>
      <c r="G268" s="177" t="str">
        <f>IF($D268="","",VLOOKUP($V268,SAW_Req!$A$2:$J$7,5))</f>
        <v/>
      </c>
      <c r="H268" s="155"/>
      <c r="I268" s="155"/>
      <c r="J268" s="156"/>
      <c r="K268" s="155"/>
      <c r="L268" s="155"/>
      <c r="M268" s="156"/>
      <c r="N268" s="157" t="str">
        <f t="shared" si="8"/>
        <v/>
      </c>
      <c r="O268" s="158" t="str">
        <f>IF(OR($D268="",GlobalParameters!$C$12=""),"",$R268)</f>
        <v/>
      </c>
      <c r="P268" s="159"/>
      <c r="Q268" s="283"/>
      <c r="R268" s="160" t="str">
        <f>IF(OR($D268="",$S268="",GlobalParameters!$C$12=""),"",IF($V268&lt;200,MIN(VLOOKUP($V268,SAW_Req!$A$2:$J$7,10),$S$13),""))</f>
        <v/>
      </c>
      <c r="S268" s="283"/>
      <c r="T268" s="283"/>
      <c r="U268" s="159"/>
      <c r="V268" s="134" t="e">
        <f>100+VLOOKUP($D268,SAW_Req!$O$2:$P$3,2)+VLOOKUP(GlobalParameters!$C$12,SAW_Req!$Q$2:$R$4,2)</f>
        <v>#N/A</v>
      </c>
    </row>
    <row r="269" spans="1:22" x14ac:dyDescent="0.25">
      <c r="A269" s="133"/>
      <c r="B269" s="283"/>
      <c r="C269" s="283"/>
      <c r="D269" s="284"/>
      <c r="E269" s="285"/>
      <c r="F269" s="155" t="str">
        <f t="shared" ref="F269:F312" si="9">IF(OR($D269="",$Q269="",$G269=""),"",IF($V269&lt;200,$Q269-$G269,""))</f>
        <v/>
      </c>
      <c r="G269" s="177" t="str">
        <f>IF($D269="","",VLOOKUP($V269,SAW_Req!$A$2:$J$7,5))</f>
        <v/>
      </c>
      <c r="H269" s="155"/>
      <c r="I269" s="155"/>
      <c r="J269" s="156"/>
      <c r="K269" s="155"/>
      <c r="L269" s="155"/>
      <c r="M269" s="156"/>
      <c r="N269" s="157" t="str">
        <f t="shared" si="8"/>
        <v/>
      </c>
      <c r="O269" s="158" t="str">
        <f>IF(OR($D269="",GlobalParameters!$C$12=""),"",$R269)</f>
        <v/>
      </c>
      <c r="P269" s="159"/>
      <c r="Q269" s="283"/>
      <c r="R269" s="160" t="str">
        <f>IF(OR($D269="",$S269="",GlobalParameters!$C$12=""),"",IF($V269&lt;200,MIN(VLOOKUP($V269,SAW_Req!$A$2:$J$7,10),$S$13),""))</f>
        <v/>
      </c>
      <c r="S269" s="283"/>
      <c r="T269" s="283"/>
      <c r="U269" s="159"/>
      <c r="V269" s="134" t="e">
        <f>100+VLOOKUP($D269,SAW_Req!$O$2:$P$3,2)+VLOOKUP(GlobalParameters!$C$12,SAW_Req!$Q$2:$R$4,2)</f>
        <v>#N/A</v>
      </c>
    </row>
    <row r="270" spans="1:22" x14ac:dyDescent="0.25">
      <c r="A270" s="133"/>
      <c r="B270" s="283"/>
      <c r="C270" s="283"/>
      <c r="D270" s="284"/>
      <c r="E270" s="285"/>
      <c r="F270" s="155" t="str">
        <f t="shared" si="9"/>
        <v/>
      </c>
      <c r="G270" s="177" t="str">
        <f>IF($D270="","",VLOOKUP($V270,SAW_Req!$A$2:$J$7,5))</f>
        <v/>
      </c>
      <c r="H270" s="155"/>
      <c r="I270" s="155"/>
      <c r="J270" s="156"/>
      <c r="K270" s="155"/>
      <c r="L270" s="155"/>
      <c r="M270" s="156"/>
      <c r="N270" s="157" t="str">
        <f t="shared" si="8"/>
        <v/>
      </c>
      <c r="O270" s="158" t="str">
        <f>IF(OR($D270="",GlobalParameters!$C$12=""),"",$R270)</f>
        <v/>
      </c>
      <c r="P270" s="159"/>
      <c r="Q270" s="283"/>
      <c r="R270" s="160" t="str">
        <f>IF(OR($D270="",$S270="",GlobalParameters!$C$12=""),"",IF($V270&lt;200,MIN(VLOOKUP($V270,SAW_Req!$A$2:$J$7,10),$S$13),""))</f>
        <v/>
      </c>
      <c r="S270" s="283"/>
      <c r="T270" s="283"/>
      <c r="U270" s="159"/>
      <c r="V270" s="134" t="e">
        <f>100+VLOOKUP($D270,SAW_Req!$O$2:$P$3,2)+VLOOKUP(GlobalParameters!$C$12,SAW_Req!$Q$2:$R$4,2)</f>
        <v>#N/A</v>
      </c>
    </row>
    <row r="271" spans="1:22" x14ac:dyDescent="0.25">
      <c r="A271" s="133"/>
      <c r="B271" s="283"/>
      <c r="C271" s="283"/>
      <c r="D271" s="284"/>
      <c r="E271" s="285"/>
      <c r="F271" s="155" t="str">
        <f t="shared" si="9"/>
        <v/>
      </c>
      <c r="G271" s="177" t="str">
        <f>IF($D271="","",VLOOKUP($V271,SAW_Req!$A$2:$J$7,5))</f>
        <v/>
      </c>
      <c r="H271" s="155"/>
      <c r="I271" s="155"/>
      <c r="J271" s="156"/>
      <c r="K271" s="155"/>
      <c r="L271" s="155"/>
      <c r="M271" s="156"/>
      <c r="N271" s="157" t="str">
        <f t="shared" si="8"/>
        <v/>
      </c>
      <c r="O271" s="158" t="str">
        <f>IF(OR($D271="",GlobalParameters!$C$12=""),"",$R271)</f>
        <v/>
      </c>
      <c r="P271" s="159"/>
      <c r="Q271" s="283"/>
      <c r="R271" s="160" t="str">
        <f>IF(OR($D271="",$S271="",GlobalParameters!$C$12=""),"",IF($V271&lt;200,MIN(VLOOKUP($V271,SAW_Req!$A$2:$J$7,10),$S$13),""))</f>
        <v/>
      </c>
      <c r="S271" s="283"/>
      <c r="T271" s="283"/>
      <c r="U271" s="159"/>
      <c r="V271" s="134" t="e">
        <f>100+VLOOKUP($D271,SAW_Req!$O$2:$P$3,2)+VLOOKUP(GlobalParameters!$C$12,SAW_Req!$Q$2:$R$4,2)</f>
        <v>#N/A</v>
      </c>
    </row>
    <row r="272" spans="1:22" x14ac:dyDescent="0.25">
      <c r="A272" s="133"/>
      <c r="B272" s="283"/>
      <c r="C272" s="283"/>
      <c r="D272" s="284"/>
      <c r="E272" s="285"/>
      <c r="F272" s="155" t="str">
        <f t="shared" si="9"/>
        <v/>
      </c>
      <c r="G272" s="177" t="str">
        <f>IF($D272="","",VLOOKUP($V272,SAW_Req!$A$2:$J$7,5))</f>
        <v/>
      </c>
      <c r="H272" s="155"/>
      <c r="I272" s="155"/>
      <c r="J272" s="156"/>
      <c r="K272" s="155"/>
      <c r="L272" s="155"/>
      <c r="M272" s="156"/>
      <c r="N272" s="157" t="str">
        <f t="shared" si="8"/>
        <v/>
      </c>
      <c r="O272" s="158" t="str">
        <f>IF(OR($D272="",GlobalParameters!$C$12=""),"",$R272)</f>
        <v/>
      </c>
      <c r="P272" s="159"/>
      <c r="Q272" s="283"/>
      <c r="R272" s="160" t="str">
        <f>IF(OR($D272="",$S272="",GlobalParameters!$C$12=""),"",IF($V272&lt;200,MIN(VLOOKUP($V272,SAW_Req!$A$2:$J$7,10),$S$13),""))</f>
        <v/>
      </c>
      <c r="S272" s="283"/>
      <c r="T272" s="283"/>
      <c r="U272" s="159"/>
      <c r="V272" s="134" t="e">
        <f>100+VLOOKUP($D272,SAW_Req!$O$2:$P$3,2)+VLOOKUP(GlobalParameters!$C$12,SAW_Req!$Q$2:$R$4,2)</f>
        <v>#N/A</v>
      </c>
    </row>
    <row r="273" spans="1:22" x14ac:dyDescent="0.25">
      <c r="A273" s="133"/>
      <c r="B273" s="283"/>
      <c r="C273" s="283"/>
      <c r="D273" s="284"/>
      <c r="E273" s="285"/>
      <c r="F273" s="155" t="str">
        <f t="shared" si="9"/>
        <v/>
      </c>
      <c r="G273" s="177" t="str">
        <f>IF($D273="","",VLOOKUP($V273,SAW_Req!$A$2:$J$7,5))</f>
        <v/>
      </c>
      <c r="H273" s="155"/>
      <c r="I273" s="155"/>
      <c r="J273" s="156"/>
      <c r="K273" s="155"/>
      <c r="L273" s="155"/>
      <c r="M273" s="156"/>
      <c r="N273" s="157" t="str">
        <f t="shared" si="8"/>
        <v/>
      </c>
      <c r="O273" s="158" t="str">
        <f>IF(OR($D273="",GlobalParameters!$C$12=""),"",$R273)</f>
        <v/>
      </c>
      <c r="P273" s="159"/>
      <c r="Q273" s="283"/>
      <c r="R273" s="160" t="str">
        <f>IF(OR($D273="",$S273="",GlobalParameters!$C$12=""),"",IF($V273&lt;200,MIN(VLOOKUP($V273,SAW_Req!$A$2:$J$7,10),$S$13),""))</f>
        <v/>
      </c>
      <c r="S273" s="283"/>
      <c r="T273" s="283"/>
      <c r="U273" s="159"/>
      <c r="V273" s="134" t="e">
        <f>100+VLOOKUP($D273,SAW_Req!$O$2:$P$3,2)+VLOOKUP(GlobalParameters!$C$12,SAW_Req!$Q$2:$R$4,2)</f>
        <v>#N/A</v>
      </c>
    </row>
    <row r="274" spans="1:22" x14ac:dyDescent="0.25">
      <c r="A274" s="133"/>
      <c r="B274" s="283"/>
      <c r="C274" s="283"/>
      <c r="D274" s="284"/>
      <c r="E274" s="285"/>
      <c r="F274" s="155" t="str">
        <f t="shared" si="9"/>
        <v/>
      </c>
      <c r="G274" s="177" t="str">
        <f>IF($D274="","",VLOOKUP($V274,SAW_Req!$A$2:$J$7,5))</f>
        <v/>
      </c>
      <c r="H274" s="155"/>
      <c r="I274" s="155"/>
      <c r="J274" s="156"/>
      <c r="K274" s="155"/>
      <c r="L274" s="155"/>
      <c r="M274" s="156"/>
      <c r="N274" s="157" t="str">
        <f t="shared" si="8"/>
        <v/>
      </c>
      <c r="O274" s="158" t="str">
        <f>IF(OR($D274="",GlobalParameters!$C$12=""),"",$R274)</f>
        <v/>
      </c>
      <c r="P274" s="159"/>
      <c r="Q274" s="283"/>
      <c r="R274" s="160" t="str">
        <f>IF(OR($D274="",$S274="",GlobalParameters!$C$12=""),"",IF($V274&lt;200,MIN(VLOOKUP($V274,SAW_Req!$A$2:$J$7,10),$S$13),""))</f>
        <v/>
      </c>
      <c r="S274" s="283"/>
      <c r="T274" s="283"/>
      <c r="U274" s="159"/>
      <c r="V274" s="134" t="e">
        <f>100+VLOOKUP($D274,SAW_Req!$O$2:$P$3,2)+VLOOKUP(GlobalParameters!$C$12,SAW_Req!$Q$2:$R$4,2)</f>
        <v>#N/A</v>
      </c>
    </row>
    <row r="275" spans="1:22" x14ac:dyDescent="0.25">
      <c r="A275" s="133"/>
      <c r="B275" s="283"/>
      <c r="C275" s="283"/>
      <c r="D275" s="284"/>
      <c r="E275" s="285"/>
      <c r="F275" s="155" t="str">
        <f t="shared" si="9"/>
        <v/>
      </c>
      <c r="G275" s="177" t="str">
        <f>IF($D275="","",VLOOKUP($V275,SAW_Req!$A$2:$J$7,5))</f>
        <v/>
      </c>
      <c r="H275" s="155"/>
      <c r="I275" s="155"/>
      <c r="J275" s="156"/>
      <c r="K275" s="155"/>
      <c r="L275" s="155"/>
      <c r="M275" s="156"/>
      <c r="N275" s="157" t="str">
        <f t="shared" si="8"/>
        <v/>
      </c>
      <c r="O275" s="158" t="str">
        <f>IF(OR($D275="",GlobalParameters!$C$12=""),"",$R275)</f>
        <v/>
      </c>
      <c r="P275" s="159"/>
      <c r="Q275" s="283"/>
      <c r="R275" s="160" t="str">
        <f>IF(OR($D275="",$S275="",GlobalParameters!$C$12=""),"",IF($V275&lt;200,MIN(VLOOKUP($V275,SAW_Req!$A$2:$J$7,10),$S$13),""))</f>
        <v/>
      </c>
      <c r="S275" s="283"/>
      <c r="T275" s="283"/>
      <c r="U275" s="159"/>
      <c r="V275" s="134" t="e">
        <f>100+VLOOKUP($D275,SAW_Req!$O$2:$P$3,2)+VLOOKUP(GlobalParameters!$C$12,SAW_Req!$Q$2:$R$4,2)</f>
        <v>#N/A</v>
      </c>
    </row>
    <row r="276" spans="1:22" x14ac:dyDescent="0.25">
      <c r="A276" s="133"/>
      <c r="B276" s="283"/>
      <c r="C276" s="283"/>
      <c r="D276" s="284"/>
      <c r="E276" s="285"/>
      <c r="F276" s="155" t="str">
        <f t="shared" si="9"/>
        <v/>
      </c>
      <c r="G276" s="177" t="str">
        <f>IF($D276="","",VLOOKUP($V276,SAW_Req!$A$2:$J$7,5))</f>
        <v/>
      </c>
      <c r="H276" s="155"/>
      <c r="I276" s="155"/>
      <c r="J276" s="156"/>
      <c r="K276" s="155"/>
      <c r="L276" s="155"/>
      <c r="M276" s="156"/>
      <c r="N276" s="157" t="str">
        <f t="shared" si="8"/>
        <v/>
      </c>
      <c r="O276" s="158" t="str">
        <f>IF(OR($D276="",GlobalParameters!$C$12=""),"",$R276)</f>
        <v/>
      </c>
      <c r="P276" s="159"/>
      <c r="Q276" s="283"/>
      <c r="R276" s="160" t="str">
        <f>IF(OR($D276="",$S276="",GlobalParameters!$C$12=""),"",IF($V276&lt;200,MIN(VLOOKUP($V276,SAW_Req!$A$2:$J$7,10),$S$13),""))</f>
        <v/>
      </c>
      <c r="S276" s="283"/>
      <c r="T276" s="283"/>
      <c r="U276" s="159"/>
      <c r="V276" s="134" t="e">
        <f>100+VLOOKUP($D276,SAW_Req!$O$2:$P$3,2)+VLOOKUP(GlobalParameters!$C$12,SAW_Req!$Q$2:$R$4,2)</f>
        <v>#N/A</v>
      </c>
    </row>
    <row r="277" spans="1:22" x14ac:dyDescent="0.25">
      <c r="A277" s="133"/>
      <c r="B277" s="283"/>
      <c r="C277" s="283"/>
      <c r="D277" s="284"/>
      <c r="E277" s="285"/>
      <c r="F277" s="155" t="str">
        <f t="shared" si="9"/>
        <v/>
      </c>
      <c r="G277" s="177" t="str">
        <f>IF($D277="","",VLOOKUP($V277,SAW_Req!$A$2:$J$7,5))</f>
        <v/>
      </c>
      <c r="H277" s="155"/>
      <c r="I277" s="155"/>
      <c r="J277" s="156"/>
      <c r="K277" s="155"/>
      <c r="L277" s="155"/>
      <c r="M277" s="156"/>
      <c r="N277" s="157" t="str">
        <f t="shared" si="8"/>
        <v/>
      </c>
      <c r="O277" s="158" t="str">
        <f>IF(OR($D277="",GlobalParameters!$C$12=""),"",$R277)</f>
        <v/>
      </c>
      <c r="P277" s="159"/>
      <c r="Q277" s="283"/>
      <c r="R277" s="160" t="str">
        <f>IF(OR($D277="",$S277="",GlobalParameters!$C$12=""),"",IF($V277&lt;200,MIN(VLOOKUP($V277,SAW_Req!$A$2:$J$7,10),$S$13),""))</f>
        <v/>
      </c>
      <c r="S277" s="283"/>
      <c r="T277" s="283"/>
      <c r="U277" s="159"/>
      <c r="V277" s="134" t="e">
        <f>100+VLOOKUP($D277,SAW_Req!$O$2:$P$3,2)+VLOOKUP(GlobalParameters!$C$12,SAW_Req!$Q$2:$R$4,2)</f>
        <v>#N/A</v>
      </c>
    </row>
    <row r="278" spans="1:22" x14ac:dyDescent="0.25">
      <c r="A278" s="133"/>
      <c r="B278" s="283"/>
      <c r="C278" s="283"/>
      <c r="D278" s="284"/>
      <c r="E278" s="285"/>
      <c r="F278" s="155" t="str">
        <f t="shared" si="9"/>
        <v/>
      </c>
      <c r="G278" s="177" t="str">
        <f>IF($D278="","",VLOOKUP($V278,SAW_Req!$A$2:$J$7,5))</f>
        <v/>
      </c>
      <c r="H278" s="155"/>
      <c r="I278" s="155"/>
      <c r="J278" s="156"/>
      <c r="K278" s="155"/>
      <c r="L278" s="155"/>
      <c r="M278" s="156"/>
      <c r="N278" s="157" t="str">
        <f t="shared" si="8"/>
        <v/>
      </c>
      <c r="O278" s="158" t="str">
        <f>IF(OR($D278="",GlobalParameters!$C$12=""),"",$R278)</f>
        <v/>
      </c>
      <c r="P278" s="159"/>
      <c r="Q278" s="283"/>
      <c r="R278" s="160" t="str">
        <f>IF(OR($D278="",$S278="",GlobalParameters!$C$12=""),"",IF($V278&lt;200,MIN(VLOOKUP($V278,SAW_Req!$A$2:$J$7,10),$S$13),""))</f>
        <v/>
      </c>
      <c r="S278" s="283"/>
      <c r="T278" s="283"/>
      <c r="U278" s="159"/>
      <c r="V278" s="134" t="e">
        <f>100+VLOOKUP($D278,SAW_Req!$O$2:$P$3,2)+VLOOKUP(GlobalParameters!$C$12,SAW_Req!$Q$2:$R$4,2)</f>
        <v>#N/A</v>
      </c>
    </row>
    <row r="279" spans="1:22" x14ac:dyDescent="0.25">
      <c r="A279" s="133"/>
      <c r="B279" s="283"/>
      <c r="C279" s="283"/>
      <c r="D279" s="284"/>
      <c r="E279" s="285"/>
      <c r="F279" s="155" t="str">
        <f t="shared" si="9"/>
        <v/>
      </c>
      <c r="G279" s="177" t="str">
        <f>IF($D279="","",VLOOKUP($V279,SAW_Req!$A$2:$J$7,5))</f>
        <v/>
      </c>
      <c r="H279" s="155"/>
      <c r="I279" s="155"/>
      <c r="J279" s="156"/>
      <c r="K279" s="155"/>
      <c r="L279" s="155"/>
      <c r="M279" s="156"/>
      <c r="N279" s="157" t="str">
        <f t="shared" si="8"/>
        <v/>
      </c>
      <c r="O279" s="158" t="str">
        <f>IF(OR($D279="",GlobalParameters!$C$12=""),"",$R279)</f>
        <v/>
      </c>
      <c r="P279" s="159"/>
      <c r="Q279" s="283"/>
      <c r="R279" s="160" t="str">
        <f>IF(OR($D279="",$S279="",GlobalParameters!$C$12=""),"",IF($V279&lt;200,MIN(VLOOKUP($V279,SAW_Req!$A$2:$J$7,10),$S$13),""))</f>
        <v/>
      </c>
      <c r="S279" s="283"/>
      <c r="T279" s="283"/>
      <c r="U279" s="159"/>
      <c r="V279" s="134" t="e">
        <f>100+VLOOKUP($D279,SAW_Req!$O$2:$P$3,2)+VLOOKUP(GlobalParameters!$C$12,SAW_Req!$Q$2:$R$4,2)</f>
        <v>#N/A</v>
      </c>
    </row>
    <row r="280" spans="1:22" x14ac:dyDescent="0.25">
      <c r="A280" s="133"/>
      <c r="B280" s="283"/>
      <c r="C280" s="283"/>
      <c r="D280" s="284"/>
      <c r="E280" s="285"/>
      <c r="F280" s="155" t="str">
        <f t="shared" si="9"/>
        <v/>
      </c>
      <c r="G280" s="177" t="str">
        <f>IF($D280="","",VLOOKUP($V280,SAW_Req!$A$2:$J$7,5))</f>
        <v/>
      </c>
      <c r="H280" s="155"/>
      <c r="I280" s="155"/>
      <c r="J280" s="156"/>
      <c r="K280" s="155"/>
      <c r="L280" s="155"/>
      <c r="M280" s="156"/>
      <c r="N280" s="157" t="str">
        <f t="shared" si="8"/>
        <v/>
      </c>
      <c r="O280" s="158" t="str">
        <f>IF(OR($D280="",GlobalParameters!$C$12=""),"",$R280)</f>
        <v/>
      </c>
      <c r="P280" s="159"/>
      <c r="Q280" s="283"/>
      <c r="R280" s="160" t="str">
        <f>IF(OR($D280="",$S280="",GlobalParameters!$C$12=""),"",IF($V280&lt;200,MIN(VLOOKUP($V280,SAW_Req!$A$2:$J$7,10),$S$13),""))</f>
        <v/>
      </c>
      <c r="S280" s="283"/>
      <c r="T280" s="283"/>
      <c r="U280" s="159"/>
      <c r="V280" s="134" t="e">
        <f>100+VLOOKUP($D280,SAW_Req!$O$2:$P$3,2)+VLOOKUP(GlobalParameters!$C$12,SAW_Req!$Q$2:$R$4,2)</f>
        <v>#N/A</v>
      </c>
    </row>
    <row r="281" spans="1:22" x14ac:dyDescent="0.25">
      <c r="A281" s="133"/>
      <c r="B281" s="283"/>
      <c r="C281" s="283"/>
      <c r="D281" s="284"/>
      <c r="E281" s="285"/>
      <c r="F281" s="155" t="str">
        <f t="shared" si="9"/>
        <v/>
      </c>
      <c r="G281" s="177" t="str">
        <f>IF($D281="","",VLOOKUP($V281,SAW_Req!$A$2:$J$7,5))</f>
        <v/>
      </c>
      <c r="H281" s="155"/>
      <c r="I281" s="155"/>
      <c r="J281" s="156"/>
      <c r="K281" s="155"/>
      <c r="L281" s="155"/>
      <c r="M281" s="156"/>
      <c r="N281" s="157" t="str">
        <f t="shared" si="8"/>
        <v/>
      </c>
      <c r="O281" s="158" t="str">
        <f>IF(OR($D281="",GlobalParameters!$C$12=""),"",$R281)</f>
        <v/>
      </c>
      <c r="P281" s="159"/>
      <c r="Q281" s="283"/>
      <c r="R281" s="160" t="str">
        <f>IF(OR($D281="",$S281="",GlobalParameters!$C$12=""),"",IF($V281&lt;200,MIN(VLOOKUP($V281,SAW_Req!$A$2:$J$7,10),$S$13),""))</f>
        <v/>
      </c>
      <c r="S281" s="283"/>
      <c r="T281" s="283"/>
      <c r="U281" s="159"/>
      <c r="V281" s="134" t="e">
        <f>100+VLOOKUP($D281,SAW_Req!$O$2:$P$3,2)+VLOOKUP(GlobalParameters!$C$12,SAW_Req!$Q$2:$R$4,2)</f>
        <v>#N/A</v>
      </c>
    </row>
    <row r="282" spans="1:22" x14ac:dyDescent="0.25">
      <c r="A282" s="133"/>
      <c r="B282" s="283"/>
      <c r="C282" s="283"/>
      <c r="D282" s="284"/>
      <c r="E282" s="285"/>
      <c r="F282" s="155" t="str">
        <f t="shared" si="9"/>
        <v/>
      </c>
      <c r="G282" s="177" t="str">
        <f>IF($D282="","",VLOOKUP($V282,SAW_Req!$A$2:$J$7,5))</f>
        <v/>
      </c>
      <c r="H282" s="155"/>
      <c r="I282" s="155"/>
      <c r="J282" s="156"/>
      <c r="K282" s="155"/>
      <c r="L282" s="155"/>
      <c r="M282" s="156"/>
      <c r="N282" s="157" t="str">
        <f t="shared" si="8"/>
        <v/>
      </c>
      <c r="O282" s="158" t="str">
        <f>IF(OR($D282="",GlobalParameters!$C$12=""),"",$R282)</f>
        <v/>
      </c>
      <c r="P282" s="159"/>
      <c r="Q282" s="283"/>
      <c r="R282" s="160" t="str">
        <f>IF(OR($D282="",$S282="",GlobalParameters!$C$12=""),"",IF($V282&lt;200,MIN(VLOOKUP($V282,SAW_Req!$A$2:$J$7,10),$S$13),""))</f>
        <v/>
      </c>
      <c r="S282" s="283"/>
      <c r="T282" s="283"/>
      <c r="U282" s="159"/>
      <c r="V282" s="134" t="e">
        <f>100+VLOOKUP($D282,SAW_Req!$O$2:$P$3,2)+VLOOKUP(GlobalParameters!$C$12,SAW_Req!$Q$2:$R$4,2)</f>
        <v>#N/A</v>
      </c>
    </row>
    <row r="283" spans="1:22" x14ac:dyDescent="0.25">
      <c r="A283" s="133"/>
      <c r="B283" s="283"/>
      <c r="C283" s="283"/>
      <c r="D283" s="284"/>
      <c r="E283" s="285"/>
      <c r="F283" s="155" t="str">
        <f t="shared" si="9"/>
        <v/>
      </c>
      <c r="G283" s="177" t="str">
        <f>IF($D283="","",VLOOKUP($V283,SAW_Req!$A$2:$J$7,5))</f>
        <v/>
      </c>
      <c r="H283" s="155"/>
      <c r="I283" s="155"/>
      <c r="J283" s="156"/>
      <c r="K283" s="155"/>
      <c r="L283" s="155"/>
      <c r="M283" s="156"/>
      <c r="N283" s="157" t="str">
        <f t="shared" si="8"/>
        <v/>
      </c>
      <c r="O283" s="158" t="str">
        <f>IF(OR($D283="",GlobalParameters!$C$12=""),"",$R283)</f>
        <v/>
      </c>
      <c r="P283" s="159"/>
      <c r="Q283" s="283"/>
      <c r="R283" s="160" t="str">
        <f>IF(OR($D283="",$S283="",GlobalParameters!$C$12=""),"",IF($V283&lt;200,MIN(VLOOKUP($V283,SAW_Req!$A$2:$J$7,10),$S$13),""))</f>
        <v/>
      </c>
      <c r="S283" s="283"/>
      <c r="T283" s="283"/>
      <c r="U283" s="159"/>
      <c r="V283" s="134" t="e">
        <f>100+VLOOKUP($D283,SAW_Req!$O$2:$P$3,2)+VLOOKUP(GlobalParameters!$C$12,SAW_Req!$Q$2:$R$4,2)</f>
        <v>#N/A</v>
      </c>
    </row>
    <row r="284" spans="1:22" x14ac:dyDescent="0.25">
      <c r="A284" s="133"/>
      <c r="B284" s="283"/>
      <c r="C284" s="283"/>
      <c r="D284" s="284"/>
      <c r="E284" s="285"/>
      <c r="F284" s="155" t="str">
        <f t="shared" si="9"/>
        <v/>
      </c>
      <c r="G284" s="177" t="str">
        <f>IF($D284="","",VLOOKUP($V284,SAW_Req!$A$2:$J$7,5))</f>
        <v/>
      </c>
      <c r="H284" s="155"/>
      <c r="I284" s="155"/>
      <c r="J284" s="156"/>
      <c r="K284" s="155"/>
      <c r="L284" s="155"/>
      <c r="M284" s="156"/>
      <c r="N284" s="157" t="str">
        <f t="shared" si="8"/>
        <v/>
      </c>
      <c r="O284" s="158" t="str">
        <f>IF(OR($D284="",GlobalParameters!$C$12=""),"",$R284)</f>
        <v/>
      </c>
      <c r="P284" s="159"/>
      <c r="Q284" s="283"/>
      <c r="R284" s="160" t="str">
        <f>IF(OR($D284="",$S284="",GlobalParameters!$C$12=""),"",IF($V284&lt;200,MIN(VLOOKUP($V284,SAW_Req!$A$2:$J$7,10),$S$13),""))</f>
        <v/>
      </c>
      <c r="S284" s="283"/>
      <c r="T284" s="283"/>
      <c r="U284" s="159"/>
      <c r="V284" s="134" t="e">
        <f>100+VLOOKUP($D284,SAW_Req!$O$2:$P$3,2)+VLOOKUP(GlobalParameters!$C$12,SAW_Req!$Q$2:$R$4,2)</f>
        <v>#N/A</v>
      </c>
    </row>
    <row r="285" spans="1:22" x14ac:dyDescent="0.25">
      <c r="A285" s="133"/>
      <c r="B285" s="283"/>
      <c r="C285" s="283"/>
      <c r="D285" s="284"/>
      <c r="E285" s="285"/>
      <c r="F285" s="155" t="str">
        <f t="shared" si="9"/>
        <v/>
      </c>
      <c r="G285" s="177" t="str">
        <f>IF($D285="","",VLOOKUP($V285,SAW_Req!$A$2:$J$7,5))</f>
        <v/>
      </c>
      <c r="H285" s="155"/>
      <c r="I285" s="155"/>
      <c r="J285" s="156"/>
      <c r="K285" s="155"/>
      <c r="L285" s="155"/>
      <c r="M285" s="156"/>
      <c r="N285" s="157" t="str">
        <f t="shared" si="8"/>
        <v/>
      </c>
      <c r="O285" s="158" t="str">
        <f>IF(OR($D285="",GlobalParameters!$C$12=""),"",$R285)</f>
        <v/>
      </c>
      <c r="P285" s="159"/>
      <c r="Q285" s="283"/>
      <c r="R285" s="160" t="str">
        <f>IF(OR($D285="",$S285="",GlobalParameters!$C$12=""),"",IF($V285&lt;200,MIN(VLOOKUP($V285,SAW_Req!$A$2:$J$7,10),$S$13),""))</f>
        <v/>
      </c>
      <c r="S285" s="283"/>
      <c r="T285" s="283"/>
      <c r="U285" s="159"/>
      <c r="V285" s="134" t="e">
        <f>100+VLOOKUP($D285,SAW_Req!$O$2:$P$3,2)+VLOOKUP(GlobalParameters!$C$12,SAW_Req!$Q$2:$R$4,2)</f>
        <v>#N/A</v>
      </c>
    </row>
    <row r="286" spans="1:22" x14ac:dyDescent="0.25">
      <c r="A286" s="133"/>
      <c r="B286" s="283"/>
      <c r="C286" s="283"/>
      <c r="D286" s="284"/>
      <c r="E286" s="285"/>
      <c r="F286" s="155" t="str">
        <f t="shared" si="9"/>
        <v/>
      </c>
      <c r="G286" s="177" t="str">
        <f>IF($D286="","",VLOOKUP($V286,SAW_Req!$A$2:$J$7,5))</f>
        <v/>
      </c>
      <c r="H286" s="155"/>
      <c r="I286" s="155"/>
      <c r="J286" s="156"/>
      <c r="K286" s="155"/>
      <c r="L286" s="155"/>
      <c r="M286" s="156"/>
      <c r="N286" s="157" t="str">
        <f t="shared" si="8"/>
        <v/>
      </c>
      <c r="O286" s="158" t="str">
        <f>IF(OR($D286="",GlobalParameters!$C$12=""),"",$R286)</f>
        <v/>
      </c>
      <c r="P286" s="159"/>
      <c r="Q286" s="283"/>
      <c r="R286" s="160" t="str">
        <f>IF(OR($D286="",$S286="",GlobalParameters!$C$12=""),"",IF($V286&lt;200,MIN(VLOOKUP($V286,SAW_Req!$A$2:$J$7,10),$S$13),""))</f>
        <v/>
      </c>
      <c r="S286" s="283"/>
      <c r="T286" s="283"/>
      <c r="U286" s="159"/>
      <c r="V286" s="134" t="e">
        <f>100+VLOOKUP($D286,SAW_Req!$O$2:$P$3,2)+VLOOKUP(GlobalParameters!$C$12,SAW_Req!$Q$2:$R$4,2)</f>
        <v>#N/A</v>
      </c>
    </row>
    <row r="287" spans="1:22" x14ac:dyDescent="0.25">
      <c r="A287" s="133"/>
      <c r="B287" s="283"/>
      <c r="C287" s="283"/>
      <c r="D287" s="284"/>
      <c r="E287" s="285"/>
      <c r="F287" s="155" t="str">
        <f t="shared" si="9"/>
        <v/>
      </c>
      <c r="G287" s="177" t="str">
        <f>IF($D287="","",VLOOKUP($V287,SAW_Req!$A$2:$J$7,5))</f>
        <v/>
      </c>
      <c r="H287" s="155"/>
      <c r="I287" s="155"/>
      <c r="J287" s="156"/>
      <c r="K287" s="155"/>
      <c r="L287" s="155"/>
      <c r="M287" s="156"/>
      <c r="N287" s="157" t="str">
        <f t="shared" ref="N287:N312" si="10">IF($D287="","",$J$6+T287)</f>
        <v/>
      </c>
      <c r="O287" s="158" t="str">
        <f>IF(OR($D287="",GlobalParameters!$C$12=""),"",$R287)</f>
        <v/>
      </c>
      <c r="P287" s="159"/>
      <c r="Q287" s="283"/>
      <c r="R287" s="160" t="str">
        <f>IF(OR($D287="",$S287="",GlobalParameters!$C$12=""),"",IF($V287&lt;200,MIN(VLOOKUP($V287,SAW_Req!$A$2:$J$7,10),$S$13),""))</f>
        <v/>
      </c>
      <c r="S287" s="283"/>
      <c r="T287" s="283"/>
      <c r="U287" s="159"/>
      <c r="V287" s="134" t="e">
        <f>100+VLOOKUP($D287,SAW_Req!$O$2:$P$3,2)+VLOOKUP(GlobalParameters!$C$12,SAW_Req!$Q$2:$R$4,2)</f>
        <v>#N/A</v>
      </c>
    </row>
    <row r="288" spans="1:22" x14ac:dyDescent="0.25">
      <c r="A288" s="133"/>
      <c r="B288" s="283"/>
      <c r="C288" s="283"/>
      <c r="D288" s="284"/>
      <c r="E288" s="285"/>
      <c r="F288" s="155" t="str">
        <f t="shared" si="9"/>
        <v/>
      </c>
      <c r="G288" s="177" t="str">
        <f>IF($D288="","",VLOOKUP($V288,SAW_Req!$A$2:$J$7,5))</f>
        <v/>
      </c>
      <c r="H288" s="155"/>
      <c r="I288" s="155"/>
      <c r="J288" s="156"/>
      <c r="K288" s="155"/>
      <c r="L288" s="155"/>
      <c r="M288" s="156"/>
      <c r="N288" s="157" t="str">
        <f t="shared" si="10"/>
        <v/>
      </c>
      <c r="O288" s="158" t="str">
        <f>IF(OR($D288="",GlobalParameters!$C$12=""),"",$R288)</f>
        <v/>
      </c>
      <c r="P288" s="159"/>
      <c r="Q288" s="283"/>
      <c r="R288" s="160" t="str">
        <f>IF(OR($D288="",$S288="",GlobalParameters!$C$12=""),"",IF($V288&lt;200,MIN(VLOOKUP($V288,SAW_Req!$A$2:$J$7,10),$S$13),""))</f>
        <v/>
      </c>
      <c r="S288" s="283"/>
      <c r="T288" s="283"/>
      <c r="U288" s="159"/>
      <c r="V288" s="134" t="e">
        <f>100+VLOOKUP($D288,SAW_Req!$O$2:$P$3,2)+VLOOKUP(GlobalParameters!$C$12,SAW_Req!$Q$2:$R$4,2)</f>
        <v>#N/A</v>
      </c>
    </row>
    <row r="289" spans="1:22" x14ac:dyDescent="0.25">
      <c r="A289" s="133"/>
      <c r="B289" s="283"/>
      <c r="C289" s="283"/>
      <c r="D289" s="284"/>
      <c r="E289" s="285"/>
      <c r="F289" s="155" t="str">
        <f t="shared" si="9"/>
        <v/>
      </c>
      <c r="G289" s="177" t="str">
        <f>IF($D289="","",VLOOKUP($V289,SAW_Req!$A$2:$J$7,5))</f>
        <v/>
      </c>
      <c r="H289" s="155"/>
      <c r="I289" s="155"/>
      <c r="J289" s="156"/>
      <c r="K289" s="155"/>
      <c r="L289" s="155"/>
      <c r="M289" s="156"/>
      <c r="N289" s="157" t="str">
        <f t="shared" si="10"/>
        <v/>
      </c>
      <c r="O289" s="158" t="str">
        <f>IF(OR($D289="",GlobalParameters!$C$12=""),"",$R289)</f>
        <v/>
      </c>
      <c r="P289" s="159"/>
      <c r="Q289" s="283"/>
      <c r="R289" s="160" t="str">
        <f>IF(OR($D289="",$S289="",GlobalParameters!$C$12=""),"",IF($V289&lt;200,MIN(VLOOKUP($V289,SAW_Req!$A$2:$J$7,10),$S$13),""))</f>
        <v/>
      </c>
      <c r="S289" s="283"/>
      <c r="T289" s="283"/>
      <c r="U289" s="159"/>
      <c r="V289" s="134" t="e">
        <f>100+VLOOKUP($D289,SAW_Req!$O$2:$P$3,2)+VLOOKUP(GlobalParameters!$C$12,SAW_Req!$Q$2:$R$4,2)</f>
        <v>#N/A</v>
      </c>
    </row>
    <row r="290" spans="1:22" x14ac:dyDescent="0.25">
      <c r="A290" s="133"/>
      <c r="B290" s="283"/>
      <c r="C290" s="283"/>
      <c r="D290" s="284"/>
      <c r="E290" s="285"/>
      <c r="F290" s="155" t="str">
        <f t="shared" si="9"/>
        <v/>
      </c>
      <c r="G290" s="177" t="str">
        <f>IF($D290="","",VLOOKUP($V290,SAW_Req!$A$2:$J$7,5))</f>
        <v/>
      </c>
      <c r="H290" s="155"/>
      <c r="I290" s="155"/>
      <c r="J290" s="156"/>
      <c r="K290" s="155"/>
      <c r="L290" s="155"/>
      <c r="M290" s="156"/>
      <c r="N290" s="157" t="str">
        <f t="shared" si="10"/>
        <v/>
      </c>
      <c r="O290" s="158" t="str">
        <f>IF(OR($D290="",GlobalParameters!$C$12=""),"",$R290)</f>
        <v/>
      </c>
      <c r="P290" s="159"/>
      <c r="Q290" s="283"/>
      <c r="R290" s="160" t="str">
        <f>IF(OR($D290="",$S290="",GlobalParameters!$C$12=""),"",IF($V290&lt;200,MIN(VLOOKUP($V290,SAW_Req!$A$2:$J$7,10),$S$13),""))</f>
        <v/>
      </c>
      <c r="S290" s="283"/>
      <c r="T290" s="283"/>
      <c r="U290" s="159"/>
      <c r="V290" s="134" t="e">
        <f>100+VLOOKUP($D290,SAW_Req!$O$2:$P$3,2)+VLOOKUP(GlobalParameters!$C$12,SAW_Req!$Q$2:$R$4,2)</f>
        <v>#N/A</v>
      </c>
    </row>
    <row r="291" spans="1:22" x14ac:dyDescent="0.25">
      <c r="A291" s="133"/>
      <c r="B291" s="283"/>
      <c r="C291" s="283"/>
      <c r="D291" s="284"/>
      <c r="E291" s="285"/>
      <c r="F291" s="155" t="str">
        <f t="shared" si="9"/>
        <v/>
      </c>
      <c r="G291" s="177" t="str">
        <f>IF($D291="","",VLOOKUP($V291,SAW_Req!$A$2:$J$7,5))</f>
        <v/>
      </c>
      <c r="H291" s="155"/>
      <c r="I291" s="155"/>
      <c r="J291" s="156"/>
      <c r="K291" s="155"/>
      <c r="L291" s="155"/>
      <c r="M291" s="156"/>
      <c r="N291" s="157" t="str">
        <f t="shared" si="10"/>
        <v/>
      </c>
      <c r="O291" s="158" t="str">
        <f>IF(OR($D291="",GlobalParameters!$C$12=""),"",$R291)</f>
        <v/>
      </c>
      <c r="P291" s="159"/>
      <c r="Q291" s="283"/>
      <c r="R291" s="160" t="str">
        <f>IF(OR($D291="",$S291="",GlobalParameters!$C$12=""),"",IF($V291&lt;200,MIN(VLOOKUP($V291,SAW_Req!$A$2:$J$7,10),$S$13),""))</f>
        <v/>
      </c>
      <c r="S291" s="283"/>
      <c r="T291" s="283"/>
      <c r="U291" s="159"/>
      <c r="V291" s="134" t="e">
        <f>100+VLOOKUP($D291,SAW_Req!$O$2:$P$3,2)+VLOOKUP(GlobalParameters!$C$12,SAW_Req!$Q$2:$R$4,2)</f>
        <v>#N/A</v>
      </c>
    </row>
    <row r="292" spans="1:22" x14ac:dyDescent="0.25">
      <c r="A292" s="133"/>
      <c r="B292" s="283"/>
      <c r="C292" s="283"/>
      <c r="D292" s="284"/>
      <c r="E292" s="285"/>
      <c r="F292" s="155" t="str">
        <f t="shared" si="9"/>
        <v/>
      </c>
      <c r="G292" s="177" t="str">
        <f>IF($D292="","",VLOOKUP($V292,SAW_Req!$A$2:$J$7,5))</f>
        <v/>
      </c>
      <c r="H292" s="155"/>
      <c r="I292" s="155"/>
      <c r="J292" s="156"/>
      <c r="K292" s="155"/>
      <c r="L292" s="155"/>
      <c r="M292" s="156"/>
      <c r="N292" s="157" t="str">
        <f t="shared" si="10"/>
        <v/>
      </c>
      <c r="O292" s="158" t="str">
        <f>IF(OR($D292="",GlobalParameters!$C$12=""),"",$R292)</f>
        <v/>
      </c>
      <c r="P292" s="159"/>
      <c r="Q292" s="283"/>
      <c r="R292" s="160" t="str">
        <f>IF(OR($D292="",$S292="",GlobalParameters!$C$12=""),"",IF($V292&lt;200,MIN(VLOOKUP($V292,SAW_Req!$A$2:$J$7,10),$S$13),""))</f>
        <v/>
      </c>
      <c r="S292" s="283"/>
      <c r="T292" s="283"/>
      <c r="U292" s="159"/>
      <c r="V292" s="134" t="e">
        <f>100+VLOOKUP($D292,SAW_Req!$O$2:$P$3,2)+VLOOKUP(GlobalParameters!$C$12,SAW_Req!$Q$2:$R$4,2)</f>
        <v>#N/A</v>
      </c>
    </row>
    <row r="293" spans="1:22" x14ac:dyDescent="0.25">
      <c r="A293" s="133"/>
      <c r="B293" s="283"/>
      <c r="C293" s="283"/>
      <c r="D293" s="284"/>
      <c r="E293" s="285"/>
      <c r="F293" s="155" t="str">
        <f t="shared" si="9"/>
        <v/>
      </c>
      <c r="G293" s="177" t="str">
        <f>IF($D293="","",VLOOKUP($V293,SAW_Req!$A$2:$J$7,5))</f>
        <v/>
      </c>
      <c r="H293" s="155"/>
      <c r="I293" s="155"/>
      <c r="J293" s="156"/>
      <c r="K293" s="155"/>
      <c r="L293" s="155"/>
      <c r="M293" s="156"/>
      <c r="N293" s="157" t="str">
        <f t="shared" si="10"/>
        <v/>
      </c>
      <c r="O293" s="158" t="str">
        <f>IF(OR($D293="",GlobalParameters!$C$12=""),"",$R293)</f>
        <v/>
      </c>
      <c r="P293" s="159"/>
      <c r="Q293" s="283"/>
      <c r="R293" s="160" t="str">
        <f>IF(OR($D293="",$S293="",GlobalParameters!$C$12=""),"",IF($V293&lt;200,MIN(VLOOKUP($V293,SAW_Req!$A$2:$J$7,10),$S$13),""))</f>
        <v/>
      </c>
      <c r="S293" s="283"/>
      <c r="T293" s="283"/>
      <c r="U293" s="159"/>
      <c r="V293" s="134" t="e">
        <f>100+VLOOKUP($D293,SAW_Req!$O$2:$P$3,2)+VLOOKUP(GlobalParameters!$C$12,SAW_Req!$Q$2:$R$4,2)</f>
        <v>#N/A</v>
      </c>
    </row>
    <row r="294" spans="1:22" x14ac:dyDescent="0.25">
      <c r="A294" s="133"/>
      <c r="B294" s="283"/>
      <c r="C294" s="283"/>
      <c r="D294" s="284"/>
      <c r="E294" s="285"/>
      <c r="F294" s="155" t="str">
        <f t="shared" si="9"/>
        <v/>
      </c>
      <c r="G294" s="177" t="str">
        <f>IF($D294="","",VLOOKUP($V294,SAW_Req!$A$2:$J$7,5))</f>
        <v/>
      </c>
      <c r="H294" s="155"/>
      <c r="I294" s="155"/>
      <c r="J294" s="156"/>
      <c r="K294" s="155"/>
      <c r="L294" s="155"/>
      <c r="M294" s="156"/>
      <c r="N294" s="157" t="str">
        <f t="shared" si="10"/>
        <v/>
      </c>
      <c r="O294" s="158" t="str">
        <f>IF(OR($D294="",GlobalParameters!$C$12=""),"",$R294)</f>
        <v/>
      </c>
      <c r="P294" s="159"/>
      <c r="Q294" s="283"/>
      <c r="R294" s="160" t="str">
        <f>IF(OR($D294="",$S294="",GlobalParameters!$C$12=""),"",IF($V294&lt;200,MIN(VLOOKUP($V294,SAW_Req!$A$2:$J$7,10),$S$13),""))</f>
        <v/>
      </c>
      <c r="S294" s="283"/>
      <c r="T294" s="283"/>
      <c r="U294" s="159"/>
      <c r="V294" s="134" t="e">
        <f>100+VLOOKUP($D294,SAW_Req!$O$2:$P$3,2)+VLOOKUP(GlobalParameters!$C$12,SAW_Req!$Q$2:$R$4,2)</f>
        <v>#N/A</v>
      </c>
    </row>
    <row r="295" spans="1:22" x14ac:dyDescent="0.25">
      <c r="A295" s="133"/>
      <c r="B295" s="283"/>
      <c r="C295" s="283"/>
      <c r="D295" s="284"/>
      <c r="E295" s="285"/>
      <c r="F295" s="155" t="str">
        <f t="shared" si="9"/>
        <v/>
      </c>
      <c r="G295" s="177" t="str">
        <f>IF($D295="","",VLOOKUP($V295,SAW_Req!$A$2:$J$7,5))</f>
        <v/>
      </c>
      <c r="H295" s="155"/>
      <c r="I295" s="155"/>
      <c r="J295" s="156"/>
      <c r="K295" s="155"/>
      <c r="L295" s="155"/>
      <c r="M295" s="156"/>
      <c r="N295" s="157" t="str">
        <f t="shared" si="10"/>
        <v/>
      </c>
      <c r="O295" s="158" t="str">
        <f>IF(OR($D295="",GlobalParameters!$C$12=""),"",$R295)</f>
        <v/>
      </c>
      <c r="P295" s="159"/>
      <c r="Q295" s="283"/>
      <c r="R295" s="160" t="str">
        <f>IF(OR($D295="",$S295="",GlobalParameters!$C$12=""),"",IF($V295&lt;200,MIN(VLOOKUP($V295,SAW_Req!$A$2:$J$7,10),$S$13),""))</f>
        <v/>
      </c>
      <c r="S295" s="283"/>
      <c r="T295" s="283"/>
      <c r="U295" s="159"/>
      <c r="V295" s="134" t="e">
        <f>100+VLOOKUP($D295,SAW_Req!$O$2:$P$3,2)+VLOOKUP(GlobalParameters!$C$12,SAW_Req!$Q$2:$R$4,2)</f>
        <v>#N/A</v>
      </c>
    </row>
    <row r="296" spans="1:22" x14ac:dyDescent="0.25">
      <c r="A296" s="133"/>
      <c r="B296" s="283"/>
      <c r="C296" s="283"/>
      <c r="D296" s="284"/>
      <c r="E296" s="285"/>
      <c r="F296" s="155" t="str">
        <f t="shared" si="9"/>
        <v/>
      </c>
      <c r="G296" s="177" t="str">
        <f>IF($D296="","",VLOOKUP($V296,SAW_Req!$A$2:$J$7,5))</f>
        <v/>
      </c>
      <c r="H296" s="155"/>
      <c r="I296" s="155"/>
      <c r="J296" s="156"/>
      <c r="K296" s="155"/>
      <c r="L296" s="155"/>
      <c r="M296" s="156"/>
      <c r="N296" s="157" t="str">
        <f t="shared" si="10"/>
        <v/>
      </c>
      <c r="O296" s="158" t="str">
        <f>IF(OR($D296="",GlobalParameters!$C$12=""),"",$R296)</f>
        <v/>
      </c>
      <c r="P296" s="159"/>
      <c r="Q296" s="283"/>
      <c r="R296" s="160" t="str">
        <f>IF(OR($D296="",$S296="",GlobalParameters!$C$12=""),"",IF($V296&lt;200,MIN(VLOOKUP($V296,SAW_Req!$A$2:$J$7,10),$S$13),""))</f>
        <v/>
      </c>
      <c r="S296" s="283"/>
      <c r="T296" s="283"/>
      <c r="U296" s="159"/>
      <c r="V296" s="134" t="e">
        <f>100+VLOOKUP($D296,SAW_Req!$O$2:$P$3,2)+VLOOKUP(GlobalParameters!$C$12,SAW_Req!$Q$2:$R$4,2)</f>
        <v>#N/A</v>
      </c>
    </row>
    <row r="297" spans="1:22" x14ac:dyDescent="0.25">
      <c r="A297" s="133"/>
      <c r="B297" s="283"/>
      <c r="C297" s="283"/>
      <c r="D297" s="284"/>
      <c r="E297" s="285"/>
      <c r="F297" s="155" t="str">
        <f t="shared" si="9"/>
        <v/>
      </c>
      <c r="G297" s="177" t="str">
        <f>IF($D297="","",VLOOKUP($V297,SAW_Req!$A$2:$J$7,5))</f>
        <v/>
      </c>
      <c r="H297" s="155"/>
      <c r="I297" s="155"/>
      <c r="J297" s="156"/>
      <c r="K297" s="155"/>
      <c r="L297" s="155"/>
      <c r="M297" s="156"/>
      <c r="N297" s="157" t="str">
        <f t="shared" si="10"/>
        <v/>
      </c>
      <c r="O297" s="158" t="str">
        <f>IF(OR($D297="",GlobalParameters!$C$12=""),"",$R297)</f>
        <v/>
      </c>
      <c r="P297" s="159"/>
      <c r="Q297" s="283"/>
      <c r="R297" s="160" t="str">
        <f>IF(OR($D297="",$S297="",GlobalParameters!$C$12=""),"",IF($V297&lt;200,MIN(VLOOKUP($V297,SAW_Req!$A$2:$J$7,10),$S$13),""))</f>
        <v/>
      </c>
      <c r="S297" s="283"/>
      <c r="T297" s="283"/>
      <c r="U297" s="159"/>
      <c r="V297" s="134" t="e">
        <f>100+VLOOKUP($D297,SAW_Req!$O$2:$P$3,2)+VLOOKUP(GlobalParameters!$C$12,SAW_Req!$Q$2:$R$4,2)</f>
        <v>#N/A</v>
      </c>
    </row>
    <row r="298" spans="1:22" x14ac:dyDescent="0.25">
      <c r="A298" s="133"/>
      <c r="B298" s="283"/>
      <c r="C298" s="283"/>
      <c r="D298" s="284"/>
      <c r="E298" s="285"/>
      <c r="F298" s="155" t="str">
        <f t="shared" si="9"/>
        <v/>
      </c>
      <c r="G298" s="177" t="str">
        <f>IF($D298="","",VLOOKUP($V298,SAW_Req!$A$2:$J$7,5))</f>
        <v/>
      </c>
      <c r="H298" s="155"/>
      <c r="I298" s="155"/>
      <c r="J298" s="156"/>
      <c r="K298" s="155"/>
      <c r="L298" s="155"/>
      <c r="M298" s="156"/>
      <c r="N298" s="157" t="str">
        <f t="shared" si="10"/>
        <v/>
      </c>
      <c r="O298" s="158" t="str">
        <f>IF(OR($D298="",GlobalParameters!$C$12=""),"",$R298)</f>
        <v/>
      </c>
      <c r="P298" s="159"/>
      <c r="Q298" s="283"/>
      <c r="R298" s="160" t="str">
        <f>IF(OR($D298="",$S298="",GlobalParameters!$C$12=""),"",IF($V298&lt;200,MIN(VLOOKUP($V298,SAW_Req!$A$2:$J$7,10),$S$13),""))</f>
        <v/>
      </c>
      <c r="S298" s="283"/>
      <c r="T298" s="283"/>
      <c r="U298" s="159"/>
      <c r="V298" s="134" t="e">
        <f>100+VLOOKUP($D298,SAW_Req!$O$2:$P$3,2)+VLOOKUP(GlobalParameters!$C$12,SAW_Req!$Q$2:$R$4,2)</f>
        <v>#N/A</v>
      </c>
    </row>
    <row r="299" spans="1:22" x14ac:dyDescent="0.25">
      <c r="A299" s="133"/>
      <c r="B299" s="283"/>
      <c r="C299" s="283"/>
      <c r="D299" s="284"/>
      <c r="E299" s="285"/>
      <c r="F299" s="155" t="str">
        <f t="shared" si="9"/>
        <v/>
      </c>
      <c r="G299" s="177" t="str">
        <f>IF($D299="","",VLOOKUP($V299,SAW_Req!$A$2:$J$7,5))</f>
        <v/>
      </c>
      <c r="H299" s="155"/>
      <c r="I299" s="155"/>
      <c r="J299" s="156"/>
      <c r="K299" s="155"/>
      <c r="L299" s="155"/>
      <c r="M299" s="156"/>
      <c r="N299" s="157" t="str">
        <f t="shared" si="10"/>
        <v/>
      </c>
      <c r="O299" s="158" t="str">
        <f>IF(OR($D299="",GlobalParameters!$C$12=""),"",$R299)</f>
        <v/>
      </c>
      <c r="P299" s="159"/>
      <c r="Q299" s="283"/>
      <c r="R299" s="160" t="str">
        <f>IF(OR($D299="",$S299="",GlobalParameters!$C$12=""),"",IF($V299&lt;200,MIN(VLOOKUP($V299,SAW_Req!$A$2:$J$7,10),$S$13),""))</f>
        <v/>
      </c>
      <c r="S299" s="283"/>
      <c r="T299" s="283"/>
      <c r="U299" s="159"/>
      <c r="V299" s="134" t="e">
        <f>100+VLOOKUP($D299,SAW_Req!$O$2:$P$3,2)+VLOOKUP(GlobalParameters!$C$12,SAW_Req!$Q$2:$R$4,2)</f>
        <v>#N/A</v>
      </c>
    </row>
    <row r="300" spans="1:22" x14ac:dyDescent="0.25">
      <c r="A300" s="133"/>
      <c r="B300" s="283"/>
      <c r="C300" s="283"/>
      <c r="D300" s="284"/>
      <c r="E300" s="285"/>
      <c r="F300" s="155" t="str">
        <f t="shared" si="9"/>
        <v/>
      </c>
      <c r="G300" s="177" t="str">
        <f>IF($D300="","",VLOOKUP($V300,SAW_Req!$A$2:$J$7,5))</f>
        <v/>
      </c>
      <c r="H300" s="155"/>
      <c r="I300" s="155"/>
      <c r="J300" s="156"/>
      <c r="K300" s="155"/>
      <c r="L300" s="155"/>
      <c r="M300" s="156"/>
      <c r="N300" s="157" t="str">
        <f t="shared" si="10"/>
        <v/>
      </c>
      <c r="O300" s="158" t="str">
        <f>IF(OR($D300="",GlobalParameters!$C$12=""),"",$R300)</f>
        <v/>
      </c>
      <c r="P300" s="159"/>
      <c r="Q300" s="283"/>
      <c r="R300" s="160" t="str">
        <f>IF(OR($D300="",$S300="",GlobalParameters!$C$12=""),"",IF($V300&lt;200,MIN(VLOOKUP($V300,SAW_Req!$A$2:$J$7,10),$S$13),""))</f>
        <v/>
      </c>
      <c r="S300" s="283"/>
      <c r="T300" s="283"/>
      <c r="U300" s="159"/>
      <c r="V300" s="134" t="e">
        <f>100+VLOOKUP($D300,SAW_Req!$O$2:$P$3,2)+VLOOKUP(GlobalParameters!$C$12,SAW_Req!$Q$2:$R$4,2)</f>
        <v>#N/A</v>
      </c>
    </row>
    <row r="301" spans="1:22" x14ac:dyDescent="0.25">
      <c r="A301" s="133"/>
      <c r="B301" s="283"/>
      <c r="C301" s="283"/>
      <c r="D301" s="284"/>
      <c r="E301" s="285"/>
      <c r="F301" s="155" t="str">
        <f t="shared" si="9"/>
        <v/>
      </c>
      <c r="G301" s="177" t="str">
        <f>IF($D301="","",VLOOKUP($V301,SAW_Req!$A$2:$J$7,5))</f>
        <v/>
      </c>
      <c r="H301" s="155"/>
      <c r="I301" s="155"/>
      <c r="J301" s="156"/>
      <c r="K301" s="155"/>
      <c r="L301" s="155"/>
      <c r="M301" s="156"/>
      <c r="N301" s="157" t="str">
        <f t="shared" si="10"/>
        <v/>
      </c>
      <c r="O301" s="158" t="str">
        <f>IF(OR($D301="",GlobalParameters!$C$12=""),"",$R301)</f>
        <v/>
      </c>
      <c r="P301" s="159"/>
      <c r="Q301" s="283"/>
      <c r="R301" s="160" t="str">
        <f>IF(OR($D301="",$S301="",GlobalParameters!$C$12=""),"",IF($V301&lt;200,MIN(VLOOKUP($V301,SAW_Req!$A$2:$J$7,10),$S$13),""))</f>
        <v/>
      </c>
      <c r="S301" s="283"/>
      <c r="T301" s="283"/>
      <c r="U301" s="159"/>
      <c r="V301" s="134" t="e">
        <f>100+VLOOKUP($D301,SAW_Req!$O$2:$P$3,2)+VLOOKUP(GlobalParameters!$C$12,SAW_Req!$Q$2:$R$4,2)</f>
        <v>#N/A</v>
      </c>
    </row>
    <row r="302" spans="1:22" x14ac:dyDescent="0.25">
      <c r="A302" s="133"/>
      <c r="B302" s="283"/>
      <c r="C302" s="283"/>
      <c r="D302" s="284"/>
      <c r="E302" s="285"/>
      <c r="F302" s="155" t="str">
        <f t="shared" si="9"/>
        <v/>
      </c>
      <c r="G302" s="177" t="str">
        <f>IF($D302="","",VLOOKUP($V302,SAW_Req!$A$2:$J$7,5))</f>
        <v/>
      </c>
      <c r="H302" s="155"/>
      <c r="I302" s="155"/>
      <c r="J302" s="156"/>
      <c r="K302" s="155"/>
      <c r="L302" s="155"/>
      <c r="M302" s="156"/>
      <c r="N302" s="157" t="str">
        <f t="shared" si="10"/>
        <v/>
      </c>
      <c r="O302" s="158" t="str">
        <f>IF(OR($D302="",GlobalParameters!$C$12=""),"",$R302)</f>
        <v/>
      </c>
      <c r="P302" s="159"/>
      <c r="Q302" s="283"/>
      <c r="R302" s="160" t="str">
        <f>IF(OR($D302="",$S302="",GlobalParameters!$C$12=""),"",IF($V302&lt;200,MIN(VLOOKUP($V302,SAW_Req!$A$2:$J$7,10),$S$13),""))</f>
        <v/>
      </c>
      <c r="S302" s="283"/>
      <c r="T302" s="283"/>
      <c r="U302" s="159"/>
      <c r="V302" s="134" t="e">
        <f>100+VLOOKUP($D302,SAW_Req!$O$2:$P$3,2)+VLOOKUP(GlobalParameters!$C$12,SAW_Req!$Q$2:$R$4,2)</f>
        <v>#N/A</v>
      </c>
    </row>
    <row r="303" spans="1:22" x14ac:dyDescent="0.25">
      <c r="A303" s="133"/>
      <c r="B303" s="283"/>
      <c r="C303" s="283"/>
      <c r="D303" s="284"/>
      <c r="E303" s="285"/>
      <c r="F303" s="155" t="str">
        <f t="shared" si="9"/>
        <v/>
      </c>
      <c r="G303" s="177" t="str">
        <f>IF($D303="","",VLOOKUP($V303,SAW_Req!$A$2:$J$7,5))</f>
        <v/>
      </c>
      <c r="H303" s="155"/>
      <c r="I303" s="155"/>
      <c r="J303" s="156"/>
      <c r="K303" s="155"/>
      <c r="L303" s="155"/>
      <c r="M303" s="156"/>
      <c r="N303" s="157" t="str">
        <f t="shared" si="10"/>
        <v/>
      </c>
      <c r="O303" s="158" t="str">
        <f>IF(OR($D303="",GlobalParameters!$C$12=""),"",$R303)</f>
        <v/>
      </c>
      <c r="P303" s="159"/>
      <c r="Q303" s="283"/>
      <c r="R303" s="160" t="str">
        <f>IF(OR($D303="",$S303="",GlobalParameters!$C$12=""),"",IF($V303&lt;200,MIN(VLOOKUP($V303,SAW_Req!$A$2:$J$7,10),$S$13),""))</f>
        <v/>
      </c>
      <c r="S303" s="283"/>
      <c r="T303" s="283"/>
      <c r="U303" s="159"/>
      <c r="V303" s="134" t="e">
        <f>100+VLOOKUP($D303,SAW_Req!$O$2:$P$3,2)+VLOOKUP(GlobalParameters!$C$12,SAW_Req!$Q$2:$R$4,2)</f>
        <v>#N/A</v>
      </c>
    </row>
    <row r="304" spans="1:22" x14ac:dyDescent="0.25">
      <c r="A304" s="133"/>
      <c r="B304" s="283"/>
      <c r="C304" s="283"/>
      <c r="D304" s="284"/>
      <c r="E304" s="285"/>
      <c r="F304" s="155" t="str">
        <f t="shared" si="9"/>
        <v/>
      </c>
      <c r="G304" s="177" t="str">
        <f>IF($D304="","",VLOOKUP($V304,SAW_Req!$A$2:$J$7,5))</f>
        <v/>
      </c>
      <c r="H304" s="155"/>
      <c r="I304" s="155"/>
      <c r="J304" s="156"/>
      <c r="K304" s="155"/>
      <c r="L304" s="155"/>
      <c r="M304" s="156"/>
      <c r="N304" s="157" t="str">
        <f t="shared" si="10"/>
        <v/>
      </c>
      <c r="O304" s="158" t="str">
        <f>IF(OR($D304="",GlobalParameters!$C$12=""),"",$R304)</f>
        <v/>
      </c>
      <c r="P304" s="159"/>
      <c r="Q304" s="283"/>
      <c r="R304" s="160" t="str">
        <f>IF(OR($D304="",$S304="",GlobalParameters!$C$12=""),"",IF($V304&lt;200,MIN(VLOOKUP($V304,SAW_Req!$A$2:$J$7,10),$S$13),""))</f>
        <v/>
      </c>
      <c r="S304" s="283"/>
      <c r="T304" s="283"/>
      <c r="U304" s="159"/>
      <c r="V304" s="134" t="e">
        <f>100+VLOOKUP($D304,SAW_Req!$O$2:$P$3,2)+VLOOKUP(GlobalParameters!$C$12,SAW_Req!$Q$2:$R$4,2)</f>
        <v>#N/A</v>
      </c>
    </row>
    <row r="305" spans="1:22" x14ac:dyDescent="0.25">
      <c r="A305" s="133"/>
      <c r="B305" s="283"/>
      <c r="C305" s="283"/>
      <c r="D305" s="284"/>
      <c r="E305" s="285"/>
      <c r="F305" s="155" t="str">
        <f t="shared" si="9"/>
        <v/>
      </c>
      <c r="G305" s="177" t="str">
        <f>IF($D305="","",VLOOKUP($V305,SAW_Req!$A$2:$J$7,5))</f>
        <v/>
      </c>
      <c r="H305" s="155"/>
      <c r="I305" s="155"/>
      <c r="J305" s="156"/>
      <c r="K305" s="155"/>
      <c r="L305" s="155"/>
      <c r="M305" s="156"/>
      <c r="N305" s="157" t="str">
        <f t="shared" si="10"/>
        <v/>
      </c>
      <c r="O305" s="158" t="str">
        <f>IF(OR($D305="",GlobalParameters!$C$12=""),"",$R305)</f>
        <v/>
      </c>
      <c r="P305" s="159"/>
      <c r="Q305" s="283"/>
      <c r="R305" s="160" t="str">
        <f>IF(OR($D305="",$S305="",GlobalParameters!$C$12=""),"",IF($V305&lt;200,MIN(VLOOKUP($V305,SAW_Req!$A$2:$J$7,10),$S$13),""))</f>
        <v/>
      </c>
      <c r="S305" s="283"/>
      <c r="T305" s="283"/>
      <c r="U305" s="159"/>
      <c r="V305" s="134" t="e">
        <f>100+VLOOKUP($D305,SAW_Req!$O$2:$P$3,2)+VLOOKUP(GlobalParameters!$C$12,SAW_Req!$Q$2:$R$4,2)</f>
        <v>#N/A</v>
      </c>
    </row>
    <row r="306" spans="1:22" x14ac:dyDescent="0.25">
      <c r="A306" s="133"/>
      <c r="B306" s="283"/>
      <c r="C306" s="283"/>
      <c r="D306" s="284"/>
      <c r="E306" s="285"/>
      <c r="F306" s="155" t="str">
        <f t="shared" si="9"/>
        <v/>
      </c>
      <c r="G306" s="177" t="str">
        <f>IF($D306="","",VLOOKUP($V306,SAW_Req!$A$2:$J$7,5))</f>
        <v/>
      </c>
      <c r="H306" s="155"/>
      <c r="I306" s="155"/>
      <c r="J306" s="156"/>
      <c r="K306" s="155"/>
      <c r="L306" s="155"/>
      <c r="M306" s="156"/>
      <c r="N306" s="157" t="str">
        <f t="shared" si="10"/>
        <v/>
      </c>
      <c r="O306" s="158" t="str">
        <f>IF(OR($D306="",GlobalParameters!$C$12=""),"",$R306)</f>
        <v/>
      </c>
      <c r="P306" s="159"/>
      <c r="Q306" s="283"/>
      <c r="R306" s="160" t="str">
        <f>IF(OR($D306="",$S306="",GlobalParameters!$C$12=""),"",IF($V306&lt;200,MIN(VLOOKUP($V306,SAW_Req!$A$2:$J$7,10),$S$13),""))</f>
        <v/>
      </c>
      <c r="S306" s="283"/>
      <c r="T306" s="283"/>
      <c r="U306" s="159"/>
      <c r="V306" s="134" t="e">
        <f>100+VLOOKUP($D306,SAW_Req!$O$2:$P$3,2)+VLOOKUP(GlobalParameters!$C$12,SAW_Req!$Q$2:$R$4,2)</f>
        <v>#N/A</v>
      </c>
    </row>
    <row r="307" spans="1:22" x14ac:dyDescent="0.25">
      <c r="A307" s="133"/>
      <c r="B307" s="283"/>
      <c r="C307" s="283"/>
      <c r="D307" s="284"/>
      <c r="E307" s="285"/>
      <c r="F307" s="155" t="str">
        <f t="shared" si="9"/>
        <v/>
      </c>
      <c r="G307" s="177" t="str">
        <f>IF($D307="","",VLOOKUP($V307,SAW_Req!$A$2:$J$7,5))</f>
        <v/>
      </c>
      <c r="H307" s="155"/>
      <c r="I307" s="155"/>
      <c r="J307" s="156"/>
      <c r="K307" s="155"/>
      <c r="L307" s="155"/>
      <c r="M307" s="156"/>
      <c r="N307" s="157" t="str">
        <f t="shared" si="10"/>
        <v/>
      </c>
      <c r="O307" s="158" t="str">
        <f>IF(OR($D307="",GlobalParameters!$C$12=""),"",$R307)</f>
        <v/>
      </c>
      <c r="P307" s="159"/>
      <c r="Q307" s="283"/>
      <c r="R307" s="160" t="str">
        <f>IF(OR($D307="",$S307="",GlobalParameters!$C$12=""),"",IF($V307&lt;200,MIN(VLOOKUP($V307,SAW_Req!$A$2:$J$7,10),$S$13),""))</f>
        <v/>
      </c>
      <c r="S307" s="283"/>
      <c r="T307" s="283"/>
      <c r="U307" s="159"/>
      <c r="V307" s="134" t="e">
        <f>100+VLOOKUP($D307,SAW_Req!$O$2:$P$3,2)+VLOOKUP(GlobalParameters!$C$12,SAW_Req!$Q$2:$R$4,2)</f>
        <v>#N/A</v>
      </c>
    </row>
    <row r="308" spans="1:22" x14ac:dyDescent="0.25">
      <c r="A308" s="133"/>
      <c r="B308" s="283"/>
      <c r="C308" s="283"/>
      <c r="D308" s="284"/>
      <c r="E308" s="285"/>
      <c r="F308" s="155" t="str">
        <f t="shared" si="9"/>
        <v/>
      </c>
      <c r="G308" s="177" t="str">
        <f>IF($D308="","",VLOOKUP($V308,SAW_Req!$A$2:$J$7,5))</f>
        <v/>
      </c>
      <c r="H308" s="155"/>
      <c r="I308" s="155"/>
      <c r="J308" s="156"/>
      <c r="K308" s="155"/>
      <c r="L308" s="155"/>
      <c r="M308" s="156"/>
      <c r="N308" s="157" t="str">
        <f t="shared" si="10"/>
        <v/>
      </c>
      <c r="O308" s="158" t="str">
        <f>IF(OR($D308="",GlobalParameters!$C$12=""),"",$R308)</f>
        <v/>
      </c>
      <c r="P308" s="159"/>
      <c r="Q308" s="283"/>
      <c r="R308" s="160" t="str">
        <f>IF(OR($D308="",$S308="",GlobalParameters!$C$12=""),"",IF($V308&lt;200,MIN(VLOOKUP($V308,SAW_Req!$A$2:$J$7,10),$S$13),""))</f>
        <v/>
      </c>
      <c r="S308" s="283"/>
      <c r="T308" s="283"/>
      <c r="U308" s="159"/>
      <c r="V308" s="134" t="e">
        <f>100+VLOOKUP($D308,SAW_Req!$O$2:$P$3,2)+VLOOKUP(GlobalParameters!$C$12,SAW_Req!$Q$2:$R$4,2)</f>
        <v>#N/A</v>
      </c>
    </row>
    <row r="309" spans="1:22" x14ac:dyDescent="0.25">
      <c r="A309" s="133"/>
      <c r="B309" s="283"/>
      <c r="C309" s="283"/>
      <c r="D309" s="284"/>
      <c r="E309" s="285"/>
      <c r="F309" s="155" t="str">
        <f t="shared" si="9"/>
        <v/>
      </c>
      <c r="G309" s="177" t="str">
        <f>IF($D309="","",VLOOKUP($V309,SAW_Req!$A$2:$J$7,5))</f>
        <v/>
      </c>
      <c r="H309" s="155"/>
      <c r="I309" s="155"/>
      <c r="J309" s="156"/>
      <c r="K309" s="155"/>
      <c r="L309" s="155"/>
      <c r="M309" s="156"/>
      <c r="N309" s="157" t="str">
        <f t="shared" si="10"/>
        <v/>
      </c>
      <c r="O309" s="158" t="str">
        <f>IF(OR($D309="",GlobalParameters!$C$12=""),"",$R309)</f>
        <v/>
      </c>
      <c r="P309" s="159"/>
      <c r="Q309" s="283"/>
      <c r="R309" s="160" t="str">
        <f>IF(OR($D309="",$S309="",GlobalParameters!$C$12=""),"",IF($V309&lt;200,MIN(VLOOKUP($V309,SAW_Req!$A$2:$J$7,10),$S$13),""))</f>
        <v/>
      </c>
      <c r="S309" s="283"/>
      <c r="T309" s="283"/>
      <c r="U309" s="159"/>
      <c r="V309" s="134" t="e">
        <f>100+VLOOKUP($D309,SAW_Req!$O$2:$P$3,2)+VLOOKUP(GlobalParameters!$C$12,SAW_Req!$Q$2:$R$4,2)</f>
        <v>#N/A</v>
      </c>
    </row>
    <row r="310" spans="1:22" x14ac:dyDescent="0.25">
      <c r="A310" s="133"/>
      <c r="B310" s="283"/>
      <c r="C310" s="283"/>
      <c r="D310" s="284"/>
      <c r="E310" s="285"/>
      <c r="F310" s="155" t="str">
        <f t="shared" si="9"/>
        <v/>
      </c>
      <c r="G310" s="177" t="str">
        <f>IF($D310="","",VLOOKUP($V310,SAW_Req!$A$2:$J$7,5))</f>
        <v/>
      </c>
      <c r="H310" s="155"/>
      <c r="I310" s="155"/>
      <c r="J310" s="156"/>
      <c r="K310" s="155"/>
      <c r="L310" s="155"/>
      <c r="M310" s="156"/>
      <c r="N310" s="157" t="str">
        <f t="shared" si="10"/>
        <v/>
      </c>
      <c r="O310" s="158" t="str">
        <f>IF(OR($D310="",GlobalParameters!$C$12=""),"",$R310)</f>
        <v/>
      </c>
      <c r="P310" s="159"/>
      <c r="Q310" s="283"/>
      <c r="R310" s="160" t="str">
        <f>IF(OR($D310="",$S310="",GlobalParameters!$C$12=""),"",IF($V310&lt;200,MIN(VLOOKUP($V310,SAW_Req!$A$2:$J$7,10),$S$13),""))</f>
        <v/>
      </c>
      <c r="S310" s="283"/>
      <c r="T310" s="283"/>
      <c r="U310" s="159"/>
      <c r="V310" s="134" t="e">
        <f>100+VLOOKUP($D310,SAW_Req!$O$2:$P$3,2)+VLOOKUP(GlobalParameters!$C$12,SAW_Req!$Q$2:$R$4,2)</f>
        <v>#N/A</v>
      </c>
    </row>
    <row r="311" spans="1:22" x14ac:dyDescent="0.25">
      <c r="A311" s="133"/>
      <c r="B311" s="283"/>
      <c r="C311" s="283"/>
      <c r="D311" s="284"/>
      <c r="E311" s="285"/>
      <c r="F311" s="155" t="str">
        <f t="shared" si="9"/>
        <v/>
      </c>
      <c r="G311" s="177" t="str">
        <f>IF($D311="","",VLOOKUP($V311,SAW_Req!$A$2:$J$7,5))</f>
        <v/>
      </c>
      <c r="H311" s="155"/>
      <c r="I311" s="155"/>
      <c r="J311" s="156"/>
      <c r="K311" s="155"/>
      <c r="L311" s="155"/>
      <c r="M311" s="156"/>
      <c r="N311" s="157" t="str">
        <f t="shared" si="10"/>
        <v/>
      </c>
      <c r="O311" s="158" t="str">
        <f>IF(OR($D311="",GlobalParameters!$C$12=""),"",$R311)</f>
        <v/>
      </c>
      <c r="P311" s="159"/>
      <c r="Q311" s="283"/>
      <c r="R311" s="160" t="str">
        <f>IF(OR($D311="",$S311="",GlobalParameters!$C$12=""),"",IF($V311&lt;200,MIN(VLOOKUP($V311,SAW_Req!$A$2:$J$7,10),$S$13),""))</f>
        <v/>
      </c>
      <c r="S311" s="283"/>
      <c r="T311" s="283"/>
      <c r="U311" s="159"/>
      <c r="V311" s="134" t="e">
        <f>100+VLOOKUP($D311,SAW_Req!$O$2:$P$3,2)+VLOOKUP(GlobalParameters!$C$12,SAW_Req!$Q$2:$R$4,2)</f>
        <v>#N/A</v>
      </c>
    </row>
    <row r="312" spans="1:22" x14ac:dyDescent="0.25">
      <c r="A312" s="133"/>
      <c r="B312" s="283"/>
      <c r="C312" s="283"/>
      <c r="D312" s="284"/>
      <c r="E312" s="285"/>
      <c r="F312" s="155" t="str">
        <f t="shared" si="9"/>
        <v/>
      </c>
      <c r="G312" s="177" t="str">
        <f>IF($D312="","",VLOOKUP($V312,SAW_Req!$A$2:$J$7,5))</f>
        <v/>
      </c>
      <c r="H312" s="155"/>
      <c r="I312" s="155"/>
      <c r="J312" s="156"/>
      <c r="K312" s="155"/>
      <c r="L312" s="155"/>
      <c r="M312" s="156"/>
      <c r="N312" s="157" t="str">
        <f t="shared" si="10"/>
        <v/>
      </c>
      <c r="O312" s="158" t="str">
        <f>IF(OR($D312="",GlobalParameters!$C$12=""),"",$R312)</f>
        <v/>
      </c>
      <c r="P312" s="159"/>
      <c r="Q312" s="283"/>
      <c r="R312" s="160" t="str">
        <f>IF(OR($D312="",$S312="",GlobalParameters!$C$12=""),"",IF($V312&lt;200,MIN(VLOOKUP($V312,SAW_Req!$A$2:$J$7,10),$S$13),""))</f>
        <v/>
      </c>
      <c r="S312" s="283"/>
      <c r="T312" s="283"/>
      <c r="U312" s="159"/>
      <c r="V312" s="134" t="e">
        <f>100+VLOOKUP($D312,SAW_Req!$O$2:$P$3,2)+VLOOKUP(GlobalParameters!$C$12,SAW_Req!$Q$2:$R$4,2)</f>
        <v>#N/A</v>
      </c>
    </row>
    <row r="313" spans="1:22"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row>
    <row r="314" spans="1:22"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row>
    <row r="315" spans="1:22"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row>
    <row r="316" spans="1:22"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row>
    <row r="317" spans="1:22"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row>
    <row r="318" spans="1:22"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row>
    <row r="319" spans="1:22"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row>
    <row r="320" spans="1:22"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row>
    <row r="321" spans="1:21"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row>
    <row r="322" spans="1:21"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row>
  </sheetData>
  <sheetProtection password="C070" sheet="1" objects="1" scenarios="1"/>
  <mergeCells count="15">
    <mergeCell ref="Q11:S11"/>
    <mergeCell ref="G5:I5"/>
    <mergeCell ref="J5:M5"/>
    <mergeCell ref="C3:D3"/>
    <mergeCell ref="G3:I3"/>
    <mergeCell ref="J3:M3"/>
    <mergeCell ref="C4:D4"/>
    <mergeCell ref="G4:I4"/>
    <mergeCell ref="N11:O11"/>
    <mergeCell ref="C6:D6"/>
    <mergeCell ref="G6:I6"/>
    <mergeCell ref="E11:G11"/>
    <mergeCell ref="H11:J11"/>
    <mergeCell ref="K11:M11"/>
    <mergeCell ref="J4:M4"/>
  </mergeCells>
  <conditionalFormatting sqref="F13:G312">
    <cfRule type="expression" dxfId="224" priority="738">
      <formula>$V13&gt;=200</formula>
    </cfRule>
  </conditionalFormatting>
  <conditionalFormatting sqref="J13">
    <cfRule type="expression" dxfId="223" priority="737">
      <formula>$V13&gt;=200</formula>
    </cfRule>
  </conditionalFormatting>
  <conditionalFormatting sqref="I13">
    <cfRule type="expression" dxfId="222" priority="736">
      <formula>$V13&gt;=200</formula>
    </cfRule>
  </conditionalFormatting>
  <conditionalFormatting sqref="Q13:Q312">
    <cfRule type="expression" dxfId="221" priority="735">
      <formula>$V13&gt;=200</formula>
    </cfRule>
  </conditionalFormatting>
  <conditionalFormatting sqref="M13">
    <cfRule type="expression" dxfId="220" priority="733">
      <formula>$V13&gt;=200</formula>
    </cfRule>
  </conditionalFormatting>
  <conditionalFormatting sqref="L13">
    <cfRule type="expression" dxfId="219" priority="732">
      <formula>$V13&gt;=200</formula>
    </cfRule>
  </conditionalFormatting>
  <conditionalFormatting sqref="K13">
    <cfRule type="expression" dxfId="218" priority="6624">
      <formula>$V13&gt;=200</formula>
    </cfRule>
    <cfRule type="cellIs" dxfId="217" priority="6625" operator="equal">
      <formula>""</formula>
    </cfRule>
    <cfRule type="cellIs" dxfId="216" priority="6626" operator="between">
      <formula>0</formula>
      <formula>$L13</formula>
    </cfRule>
    <cfRule type="cellIs" dxfId="215" priority="6627" operator="greaterThan">
      <formula>$L13</formula>
    </cfRule>
  </conditionalFormatting>
  <conditionalFormatting sqref="H13">
    <cfRule type="expression" dxfId="214" priority="6628">
      <formula>$V13&gt;=200</formula>
    </cfRule>
    <cfRule type="cellIs" dxfId="213" priority="6629" operator="equal">
      <formula>""</formula>
    </cfRule>
    <cfRule type="cellIs" dxfId="212" priority="6630" operator="between">
      <formula>0</formula>
      <formula>$I13</formula>
    </cfRule>
    <cfRule type="cellIs" dxfId="211" priority="6631" operator="greaterThan">
      <formula>$I13</formula>
    </cfRule>
  </conditionalFormatting>
  <conditionalFormatting sqref="J14">
    <cfRule type="expression" dxfId="210" priority="341">
      <formula>$V14&gt;=200</formula>
    </cfRule>
  </conditionalFormatting>
  <conditionalFormatting sqref="I14">
    <cfRule type="expression" dxfId="209" priority="340">
      <formula>$V14&gt;=200</formula>
    </cfRule>
  </conditionalFormatting>
  <conditionalFormatting sqref="M14">
    <cfRule type="expression" dxfId="208" priority="338">
      <formula>$V14&gt;=200</formula>
    </cfRule>
  </conditionalFormatting>
  <conditionalFormatting sqref="L14">
    <cfRule type="expression" dxfId="207" priority="337">
      <formula>$V14&gt;=200</formula>
    </cfRule>
  </conditionalFormatting>
  <conditionalFormatting sqref="K14">
    <cfRule type="expression" dxfId="206" priority="350">
      <formula>$V14&gt;=200</formula>
    </cfRule>
    <cfRule type="cellIs" dxfId="205" priority="351" operator="equal">
      <formula>""</formula>
    </cfRule>
    <cfRule type="cellIs" dxfId="204" priority="352" operator="between">
      <formula>0</formula>
      <formula>$L14</formula>
    </cfRule>
    <cfRule type="cellIs" dxfId="203" priority="353" operator="greaterThan">
      <formula>$L14</formula>
    </cfRule>
  </conditionalFormatting>
  <conditionalFormatting sqref="H14">
    <cfRule type="expression" dxfId="202" priority="354">
      <formula>$V14&gt;=200</formula>
    </cfRule>
    <cfRule type="cellIs" dxfId="201" priority="355" operator="equal">
      <formula>""</formula>
    </cfRule>
    <cfRule type="cellIs" dxfId="200" priority="356" operator="between">
      <formula>0</formula>
      <formula>$I14</formula>
    </cfRule>
    <cfRule type="cellIs" dxfId="199" priority="357" operator="greaterThan">
      <formula>$I14</formula>
    </cfRule>
  </conditionalFormatting>
  <conditionalFormatting sqref="J15">
    <cfRule type="expression" dxfId="198" priority="320">
      <formula>$V15&gt;=200</formula>
    </cfRule>
  </conditionalFormatting>
  <conditionalFormatting sqref="I15">
    <cfRule type="expression" dxfId="197" priority="319">
      <formula>$V15&gt;=200</formula>
    </cfRule>
  </conditionalFormatting>
  <conditionalFormatting sqref="M15">
    <cfRule type="expression" dxfId="196" priority="317">
      <formula>$V15&gt;=200</formula>
    </cfRule>
  </conditionalFormatting>
  <conditionalFormatting sqref="L15">
    <cfRule type="expression" dxfId="195" priority="316">
      <formula>$V15&gt;=200</formula>
    </cfRule>
  </conditionalFormatting>
  <conditionalFormatting sqref="K15">
    <cfRule type="expression" dxfId="194" priority="329">
      <formula>$V15&gt;=200</formula>
    </cfRule>
    <cfRule type="cellIs" dxfId="193" priority="330" operator="equal">
      <formula>""</formula>
    </cfRule>
    <cfRule type="cellIs" dxfId="192" priority="331" operator="between">
      <formula>0</formula>
      <formula>$L15</formula>
    </cfRule>
    <cfRule type="cellIs" dxfId="191" priority="332" operator="greaterThan">
      <formula>$L15</formula>
    </cfRule>
  </conditionalFormatting>
  <conditionalFormatting sqref="H15">
    <cfRule type="expression" dxfId="190" priority="333">
      <formula>$V15&gt;=200</formula>
    </cfRule>
    <cfRule type="cellIs" dxfId="189" priority="334" operator="equal">
      <formula>""</formula>
    </cfRule>
    <cfRule type="cellIs" dxfId="188" priority="335" operator="between">
      <formula>0</formula>
      <formula>$I15</formula>
    </cfRule>
    <cfRule type="cellIs" dxfId="187" priority="336" operator="greaterThan">
      <formula>$I15</formula>
    </cfRule>
  </conditionalFormatting>
  <conditionalFormatting sqref="J16">
    <cfRule type="expression" dxfId="186" priority="299">
      <formula>$V16&gt;=200</formula>
    </cfRule>
  </conditionalFormatting>
  <conditionalFormatting sqref="I16">
    <cfRule type="expression" dxfId="185" priority="298">
      <formula>$V16&gt;=200</formula>
    </cfRule>
  </conditionalFormatting>
  <conditionalFormatting sqref="M16">
    <cfRule type="expression" dxfId="184" priority="296">
      <formula>$V16&gt;=200</formula>
    </cfRule>
  </conditionalFormatting>
  <conditionalFormatting sqref="L16">
    <cfRule type="expression" dxfId="183" priority="295">
      <formula>$V16&gt;=200</formula>
    </cfRule>
  </conditionalFormatting>
  <conditionalFormatting sqref="K16">
    <cfRule type="expression" dxfId="182" priority="308">
      <formula>$V16&gt;=200</formula>
    </cfRule>
    <cfRule type="cellIs" dxfId="181" priority="309" operator="equal">
      <formula>""</formula>
    </cfRule>
    <cfRule type="cellIs" dxfId="180" priority="310" operator="between">
      <formula>0</formula>
      <formula>$L16</formula>
    </cfRule>
    <cfRule type="cellIs" dxfId="179" priority="311" operator="greaterThan">
      <formula>$L16</formula>
    </cfRule>
  </conditionalFormatting>
  <conditionalFormatting sqref="H16">
    <cfRule type="expression" dxfId="178" priority="312">
      <formula>$V16&gt;=200</formula>
    </cfRule>
    <cfRule type="cellIs" dxfId="177" priority="313" operator="equal">
      <formula>""</formula>
    </cfRule>
    <cfRule type="cellIs" dxfId="176" priority="314" operator="between">
      <formula>0</formula>
      <formula>$I16</formula>
    </cfRule>
    <cfRule type="cellIs" dxfId="175" priority="315" operator="greaterThan">
      <formula>$I16</formula>
    </cfRule>
  </conditionalFormatting>
  <conditionalFormatting sqref="J17">
    <cfRule type="expression" dxfId="174" priority="278">
      <formula>$V17&gt;=200</formula>
    </cfRule>
  </conditionalFormatting>
  <conditionalFormatting sqref="I17">
    <cfRule type="expression" dxfId="173" priority="277">
      <formula>$V17&gt;=200</formula>
    </cfRule>
  </conditionalFormatting>
  <conditionalFormatting sqref="M17">
    <cfRule type="expression" dxfId="172" priority="275">
      <formula>$V17&gt;=200</formula>
    </cfRule>
  </conditionalFormatting>
  <conditionalFormatting sqref="L17">
    <cfRule type="expression" dxfId="171" priority="274">
      <formula>$V17&gt;=200</formula>
    </cfRule>
  </conditionalFormatting>
  <conditionalFormatting sqref="K17">
    <cfRule type="expression" dxfId="170" priority="287">
      <formula>$V17&gt;=200</formula>
    </cfRule>
    <cfRule type="cellIs" dxfId="169" priority="288" operator="equal">
      <formula>""</formula>
    </cfRule>
    <cfRule type="cellIs" dxfId="168" priority="289" operator="between">
      <formula>0</formula>
      <formula>$L17</formula>
    </cfRule>
    <cfRule type="cellIs" dxfId="167" priority="290" operator="greaterThan">
      <formula>$L17</formula>
    </cfRule>
  </conditionalFormatting>
  <conditionalFormatting sqref="H17">
    <cfRule type="expression" dxfId="166" priority="291">
      <formula>$V17&gt;=200</formula>
    </cfRule>
    <cfRule type="cellIs" dxfId="165" priority="292" operator="equal">
      <formula>""</formula>
    </cfRule>
    <cfRule type="cellIs" dxfId="164" priority="293" operator="between">
      <formula>0</formula>
      <formula>$I17</formula>
    </cfRule>
    <cfRule type="cellIs" dxfId="163" priority="294" operator="greaterThan">
      <formula>$I17</formula>
    </cfRule>
  </conditionalFormatting>
  <conditionalFormatting sqref="J18">
    <cfRule type="expression" dxfId="162" priority="257">
      <formula>$V18&gt;=200</formula>
    </cfRule>
  </conditionalFormatting>
  <conditionalFormatting sqref="I18">
    <cfRule type="expression" dxfId="161" priority="256">
      <formula>$V18&gt;=200</formula>
    </cfRule>
  </conditionalFormatting>
  <conditionalFormatting sqref="M18">
    <cfRule type="expression" dxfId="160" priority="254">
      <formula>$V18&gt;=200</formula>
    </cfRule>
  </conditionalFormatting>
  <conditionalFormatting sqref="L18">
    <cfRule type="expression" dxfId="159" priority="253">
      <formula>$V18&gt;=200</formula>
    </cfRule>
  </conditionalFormatting>
  <conditionalFormatting sqref="K18">
    <cfRule type="expression" dxfId="158" priority="266">
      <formula>$V18&gt;=200</formula>
    </cfRule>
    <cfRule type="cellIs" dxfId="157" priority="267" operator="equal">
      <formula>""</formula>
    </cfRule>
    <cfRule type="cellIs" dxfId="156" priority="268" operator="between">
      <formula>0</formula>
      <formula>$L18</formula>
    </cfRule>
    <cfRule type="cellIs" dxfId="155" priority="269" operator="greaterThan">
      <formula>$L18</formula>
    </cfRule>
  </conditionalFormatting>
  <conditionalFormatting sqref="H18">
    <cfRule type="expression" dxfId="154" priority="270">
      <formula>$V18&gt;=200</formula>
    </cfRule>
    <cfRule type="cellIs" dxfId="153" priority="271" operator="equal">
      <formula>""</formula>
    </cfRule>
    <cfRule type="cellIs" dxfId="152" priority="272" operator="between">
      <formula>0</formula>
      <formula>$I18</formula>
    </cfRule>
    <cfRule type="cellIs" dxfId="151" priority="273" operator="greaterThan">
      <formula>$I18</formula>
    </cfRule>
  </conditionalFormatting>
  <conditionalFormatting sqref="J19">
    <cfRule type="expression" dxfId="150" priority="236">
      <formula>$V19&gt;=200</formula>
    </cfRule>
  </conditionalFormatting>
  <conditionalFormatting sqref="I19">
    <cfRule type="expression" dxfId="149" priority="235">
      <formula>$V19&gt;=200</formula>
    </cfRule>
  </conditionalFormatting>
  <conditionalFormatting sqref="M19">
    <cfRule type="expression" dxfId="148" priority="233">
      <formula>$V19&gt;=200</formula>
    </cfRule>
  </conditionalFormatting>
  <conditionalFormatting sqref="L19">
    <cfRule type="expression" dxfId="147" priority="232">
      <formula>$V19&gt;=200</formula>
    </cfRule>
  </conditionalFormatting>
  <conditionalFormatting sqref="K19">
    <cfRule type="expression" dxfId="146" priority="245">
      <formula>$V19&gt;=200</formula>
    </cfRule>
    <cfRule type="cellIs" dxfId="145" priority="246" operator="equal">
      <formula>""</formula>
    </cfRule>
    <cfRule type="cellIs" dxfId="144" priority="247" operator="between">
      <formula>0</formula>
      <formula>$L19</formula>
    </cfRule>
    <cfRule type="cellIs" dxfId="143" priority="248" operator="greaterThan">
      <formula>$L19</formula>
    </cfRule>
  </conditionalFormatting>
  <conditionalFormatting sqref="H19">
    <cfRule type="expression" dxfId="142" priority="249">
      <formula>$V19&gt;=200</formula>
    </cfRule>
    <cfRule type="cellIs" dxfId="141" priority="250" operator="equal">
      <formula>""</formula>
    </cfRule>
    <cfRule type="cellIs" dxfId="140" priority="251" operator="between">
      <formula>0</formula>
      <formula>$I19</formula>
    </cfRule>
    <cfRule type="cellIs" dxfId="139" priority="252" operator="greaterThan">
      <formula>$I19</formula>
    </cfRule>
  </conditionalFormatting>
  <conditionalFormatting sqref="J20">
    <cfRule type="expression" dxfId="138" priority="215">
      <formula>$V20&gt;=200</formula>
    </cfRule>
  </conditionalFormatting>
  <conditionalFormatting sqref="I20">
    <cfRule type="expression" dxfId="137" priority="214">
      <formula>$V20&gt;=200</formula>
    </cfRule>
  </conditionalFormatting>
  <conditionalFormatting sqref="M20">
    <cfRule type="expression" dxfId="136" priority="212">
      <formula>$V20&gt;=200</formula>
    </cfRule>
  </conditionalFormatting>
  <conditionalFormatting sqref="L20">
    <cfRule type="expression" dxfId="135" priority="211">
      <formula>$V20&gt;=200</formula>
    </cfRule>
  </conditionalFormatting>
  <conditionalFormatting sqref="K20">
    <cfRule type="expression" dxfId="134" priority="224">
      <formula>$V20&gt;=200</formula>
    </cfRule>
    <cfRule type="cellIs" dxfId="133" priority="225" operator="equal">
      <formula>""</formula>
    </cfRule>
    <cfRule type="cellIs" dxfId="132" priority="226" operator="between">
      <formula>0</formula>
      <formula>$L20</formula>
    </cfRule>
    <cfRule type="cellIs" dxfId="131" priority="227" operator="greaterThan">
      <formula>$L20</formula>
    </cfRule>
  </conditionalFormatting>
  <conditionalFormatting sqref="H20">
    <cfRule type="expression" dxfId="130" priority="228">
      <formula>$V20&gt;=200</formula>
    </cfRule>
    <cfRule type="cellIs" dxfId="129" priority="229" operator="equal">
      <formula>""</formula>
    </cfRule>
    <cfRule type="cellIs" dxfId="128" priority="230" operator="between">
      <formula>0</formula>
      <formula>$I20</formula>
    </cfRule>
    <cfRule type="cellIs" dxfId="127" priority="231" operator="greaterThan">
      <formula>$I20</formula>
    </cfRule>
  </conditionalFormatting>
  <conditionalFormatting sqref="J21">
    <cfRule type="expression" dxfId="126" priority="194">
      <formula>$V21&gt;=200</formula>
    </cfRule>
  </conditionalFormatting>
  <conditionalFormatting sqref="I21">
    <cfRule type="expression" dxfId="125" priority="193">
      <formula>$V21&gt;=200</formula>
    </cfRule>
  </conditionalFormatting>
  <conditionalFormatting sqref="M21">
    <cfRule type="expression" dxfId="124" priority="191">
      <formula>$V21&gt;=200</formula>
    </cfRule>
  </conditionalFormatting>
  <conditionalFormatting sqref="L21">
    <cfRule type="expression" dxfId="123" priority="190">
      <formula>$V21&gt;=200</formula>
    </cfRule>
  </conditionalFormatting>
  <conditionalFormatting sqref="K21">
    <cfRule type="expression" dxfId="122" priority="203">
      <formula>$V21&gt;=200</formula>
    </cfRule>
    <cfRule type="cellIs" dxfId="121" priority="204" operator="equal">
      <formula>""</formula>
    </cfRule>
    <cfRule type="cellIs" dxfId="120" priority="205" operator="between">
      <formula>0</formula>
      <formula>$L21</formula>
    </cfRule>
    <cfRule type="cellIs" dxfId="119" priority="206" operator="greaterThan">
      <formula>$L21</formula>
    </cfRule>
  </conditionalFormatting>
  <conditionalFormatting sqref="H21">
    <cfRule type="expression" dxfId="118" priority="207">
      <formula>$V21&gt;=200</formula>
    </cfRule>
    <cfRule type="cellIs" dxfId="117" priority="208" operator="equal">
      <formula>""</formula>
    </cfRule>
    <cfRule type="cellIs" dxfId="116" priority="209" operator="between">
      <formula>0</formula>
      <formula>$I21</formula>
    </cfRule>
    <cfRule type="cellIs" dxfId="115" priority="210" operator="greaterThan">
      <formula>$I21</formula>
    </cfRule>
  </conditionalFormatting>
  <conditionalFormatting sqref="J22">
    <cfRule type="expression" dxfId="114" priority="173">
      <formula>$V22&gt;=200</formula>
    </cfRule>
  </conditionalFormatting>
  <conditionalFormatting sqref="I22">
    <cfRule type="expression" dxfId="113" priority="172">
      <formula>$V22&gt;=200</formula>
    </cfRule>
  </conditionalFormatting>
  <conditionalFormatting sqref="M22">
    <cfRule type="expression" dxfId="112" priority="170">
      <formula>$V22&gt;=200</formula>
    </cfRule>
  </conditionalFormatting>
  <conditionalFormatting sqref="L22">
    <cfRule type="expression" dxfId="111" priority="169">
      <formula>$V22&gt;=200</formula>
    </cfRule>
  </conditionalFormatting>
  <conditionalFormatting sqref="K22">
    <cfRule type="expression" dxfId="110" priority="182">
      <formula>$V22&gt;=200</formula>
    </cfRule>
    <cfRule type="cellIs" dxfId="109" priority="183" operator="equal">
      <formula>""</formula>
    </cfRule>
    <cfRule type="cellIs" dxfId="108" priority="184" operator="between">
      <formula>0</formula>
      <formula>$L22</formula>
    </cfRule>
    <cfRule type="cellIs" dxfId="107" priority="185" operator="greaterThan">
      <formula>$L22</formula>
    </cfRule>
  </conditionalFormatting>
  <conditionalFormatting sqref="H22">
    <cfRule type="expression" dxfId="106" priority="186">
      <formula>$V22&gt;=200</formula>
    </cfRule>
    <cfRule type="cellIs" dxfId="105" priority="187" operator="equal">
      <formula>""</formula>
    </cfRule>
    <cfRule type="cellIs" dxfId="104" priority="188" operator="between">
      <formula>0</formula>
      <formula>$I22</formula>
    </cfRule>
    <cfRule type="cellIs" dxfId="103" priority="189" operator="greaterThan">
      <formula>$I22</formula>
    </cfRule>
  </conditionalFormatting>
  <conditionalFormatting sqref="J23">
    <cfRule type="expression" dxfId="102" priority="152">
      <formula>$V23&gt;=200</formula>
    </cfRule>
  </conditionalFormatting>
  <conditionalFormatting sqref="I23">
    <cfRule type="expression" dxfId="101" priority="151">
      <formula>$V23&gt;=200</formula>
    </cfRule>
  </conditionalFormatting>
  <conditionalFormatting sqref="M23">
    <cfRule type="expression" dxfId="100" priority="149">
      <formula>$V23&gt;=200</formula>
    </cfRule>
  </conditionalFormatting>
  <conditionalFormatting sqref="L23">
    <cfRule type="expression" dxfId="99" priority="148">
      <formula>$V23&gt;=200</formula>
    </cfRule>
  </conditionalFormatting>
  <conditionalFormatting sqref="K23">
    <cfRule type="expression" dxfId="98" priority="161">
      <formula>$V23&gt;=200</formula>
    </cfRule>
    <cfRule type="cellIs" dxfId="97" priority="162" operator="equal">
      <formula>""</formula>
    </cfRule>
    <cfRule type="cellIs" dxfId="96" priority="163" operator="between">
      <formula>0</formula>
      <formula>$L23</formula>
    </cfRule>
    <cfRule type="cellIs" dxfId="95" priority="164" operator="greaterThan">
      <formula>$L23</formula>
    </cfRule>
  </conditionalFormatting>
  <conditionalFormatting sqref="H23">
    <cfRule type="expression" dxfId="94" priority="165">
      <formula>$V23&gt;=200</formula>
    </cfRule>
    <cfRule type="cellIs" dxfId="93" priority="166" operator="equal">
      <formula>""</formula>
    </cfRule>
    <cfRule type="cellIs" dxfId="92" priority="167" operator="between">
      <formula>0</formula>
      <formula>$I23</formula>
    </cfRule>
    <cfRule type="cellIs" dxfId="91" priority="168" operator="greaterThan">
      <formula>$I23</formula>
    </cfRule>
  </conditionalFormatting>
  <conditionalFormatting sqref="J24">
    <cfRule type="expression" dxfId="90" priority="131">
      <formula>$V24&gt;=200</formula>
    </cfRule>
  </conditionalFormatting>
  <conditionalFormatting sqref="I24">
    <cfRule type="expression" dxfId="89" priority="130">
      <formula>$V24&gt;=200</formula>
    </cfRule>
  </conditionalFormatting>
  <conditionalFormatting sqref="M24">
    <cfRule type="expression" dxfId="88" priority="128">
      <formula>$V24&gt;=200</formula>
    </cfRule>
  </conditionalFormatting>
  <conditionalFormatting sqref="L24">
    <cfRule type="expression" dxfId="87" priority="127">
      <formula>$V24&gt;=200</formula>
    </cfRule>
  </conditionalFormatting>
  <conditionalFormatting sqref="K24">
    <cfRule type="expression" dxfId="86" priority="140">
      <formula>$V24&gt;=200</formula>
    </cfRule>
    <cfRule type="cellIs" dxfId="85" priority="141" operator="equal">
      <formula>""</formula>
    </cfRule>
    <cfRule type="cellIs" dxfId="84" priority="142" operator="between">
      <formula>0</formula>
      <formula>$L24</formula>
    </cfRule>
    <cfRule type="cellIs" dxfId="83" priority="143" operator="greaterThan">
      <formula>$L24</formula>
    </cfRule>
  </conditionalFormatting>
  <conditionalFormatting sqref="H24">
    <cfRule type="expression" dxfId="82" priority="144">
      <formula>$V24&gt;=200</formula>
    </cfRule>
    <cfRule type="cellIs" dxfId="81" priority="145" operator="equal">
      <formula>""</formula>
    </cfRule>
    <cfRule type="cellIs" dxfId="80" priority="146" operator="between">
      <formula>0</formula>
      <formula>$I24</formula>
    </cfRule>
    <cfRule type="cellIs" dxfId="79" priority="147" operator="greaterThan">
      <formula>$I24</formula>
    </cfRule>
  </conditionalFormatting>
  <conditionalFormatting sqref="J25">
    <cfRule type="expression" dxfId="78" priority="110">
      <formula>$V25&gt;=200</formula>
    </cfRule>
  </conditionalFormatting>
  <conditionalFormatting sqref="I25">
    <cfRule type="expression" dxfId="77" priority="109">
      <formula>$V25&gt;=200</formula>
    </cfRule>
  </conditionalFormatting>
  <conditionalFormatting sqref="M25">
    <cfRule type="expression" dxfId="76" priority="107">
      <formula>$V25&gt;=200</formula>
    </cfRule>
  </conditionalFormatting>
  <conditionalFormatting sqref="L25">
    <cfRule type="expression" dxfId="75" priority="106">
      <formula>$V25&gt;=200</formula>
    </cfRule>
  </conditionalFormatting>
  <conditionalFormatting sqref="K25">
    <cfRule type="expression" dxfId="74" priority="119">
      <formula>$V25&gt;=200</formula>
    </cfRule>
    <cfRule type="cellIs" dxfId="73" priority="120" operator="equal">
      <formula>""</formula>
    </cfRule>
    <cfRule type="cellIs" dxfId="72" priority="121" operator="between">
      <formula>0</formula>
      <formula>$L25</formula>
    </cfRule>
    <cfRule type="cellIs" dxfId="71" priority="122" operator="greaterThan">
      <formula>$L25</formula>
    </cfRule>
  </conditionalFormatting>
  <conditionalFormatting sqref="H25">
    <cfRule type="expression" dxfId="70" priority="123">
      <formula>$V25&gt;=200</formula>
    </cfRule>
    <cfRule type="cellIs" dxfId="69" priority="124" operator="equal">
      <formula>""</formula>
    </cfRule>
    <cfRule type="cellIs" dxfId="68" priority="125" operator="between">
      <formula>0</formula>
      <formula>$I25</formula>
    </cfRule>
    <cfRule type="cellIs" dxfId="67" priority="126" operator="greaterThan">
      <formula>$I25</formula>
    </cfRule>
  </conditionalFormatting>
  <conditionalFormatting sqref="J26">
    <cfRule type="expression" dxfId="66" priority="89">
      <formula>$V26&gt;=200</formula>
    </cfRule>
  </conditionalFormatting>
  <conditionalFormatting sqref="I26">
    <cfRule type="expression" dxfId="65" priority="88">
      <formula>$V26&gt;=200</formula>
    </cfRule>
  </conditionalFormatting>
  <conditionalFormatting sqref="M26">
    <cfRule type="expression" dxfId="64" priority="86">
      <formula>$V26&gt;=200</formula>
    </cfRule>
  </conditionalFormatting>
  <conditionalFormatting sqref="L26">
    <cfRule type="expression" dxfId="63" priority="85">
      <formula>$V26&gt;=200</formula>
    </cfRule>
  </conditionalFormatting>
  <conditionalFormatting sqref="K26">
    <cfRule type="expression" dxfId="62" priority="98">
      <formula>$V26&gt;=200</formula>
    </cfRule>
    <cfRule type="cellIs" dxfId="61" priority="99" operator="equal">
      <formula>""</formula>
    </cfRule>
    <cfRule type="cellIs" dxfId="60" priority="100" operator="between">
      <formula>0</formula>
      <formula>$L26</formula>
    </cfRule>
    <cfRule type="cellIs" dxfId="59" priority="101" operator="greaterThan">
      <formula>$L26</formula>
    </cfRule>
  </conditionalFormatting>
  <conditionalFormatting sqref="H26">
    <cfRule type="expression" dxfId="58" priority="102">
      <formula>$V26&gt;=200</formula>
    </cfRule>
    <cfRule type="cellIs" dxfId="57" priority="103" operator="equal">
      <formula>""</formula>
    </cfRule>
    <cfRule type="cellIs" dxfId="56" priority="104" operator="between">
      <formula>0</formula>
      <formula>$I26</formula>
    </cfRule>
    <cfRule type="cellIs" dxfId="55" priority="105" operator="greaterThan">
      <formula>$I26</formula>
    </cfRule>
  </conditionalFormatting>
  <conditionalFormatting sqref="J27">
    <cfRule type="expression" dxfId="54" priority="68">
      <formula>$V27&gt;=200</formula>
    </cfRule>
  </conditionalFormatting>
  <conditionalFormatting sqref="I27">
    <cfRule type="expression" dxfId="53" priority="67">
      <formula>$V27&gt;=200</formula>
    </cfRule>
  </conditionalFormatting>
  <conditionalFormatting sqref="M27">
    <cfRule type="expression" dxfId="52" priority="65">
      <formula>$V27&gt;=200</formula>
    </cfRule>
  </conditionalFormatting>
  <conditionalFormatting sqref="L27">
    <cfRule type="expression" dxfId="51" priority="64">
      <formula>$V27&gt;=200</formula>
    </cfRule>
  </conditionalFormatting>
  <conditionalFormatting sqref="K27">
    <cfRule type="expression" dxfId="50" priority="77">
      <formula>$V27&gt;=200</formula>
    </cfRule>
    <cfRule type="cellIs" dxfId="49" priority="78" operator="equal">
      <formula>""</formula>
    </cfRule>
    <cfRule type="cellIs" dxfId="48" priority="79" operator="between">
      <formula>0</formula>
      <formula>$L27</formula>
    </cfRule>
    <cfRule type="cellIs" dxfId="47" priority="80" operator="greaterThan">
      <formula>$L27</formula>
    </cfRule>
  </conditionalFormatting>
  <conditionalFormatting sqref="H27">
    <cfRule type="expression" dxfId="46" priority="81">
      <formula>$V27&gt;=200</formula>
    </cfRule>
    <cfRule type="cellIs" dxfId="45" priority="82" operator="equal">
      <formula>""</formula>
    </cfRule>
    <cfRule type="cellIs" dxfId="44" priority="83" operator="between">
      <formula>0</formula>
      <formula>$I27</formula>
    </cfRule>
    <cfRule type="cellIs" dxfId="43" priority="84" operator="greaterThan">
      <formula>$I27</formula>
    </cfRule>
  </conditionalFormatting>
  <conditionalFormatting sqref="J28">
    <cfRule type="expression" dxfId="42" priority="47">
      <formula>$V28&gt;=200</formula>
    </cfRule>
  </conditionalFormatting>
  <conditionalFormatting sqref="I28">
    <cfRule type="expression" dxfId="41" priority="46">
      <formula>$V28&gt;=200</formula>
    </cfRule>
  </conditionalFormatting>
  <conditionalFormatting sqref="M28">
    <cfRule type="expression" dxfId="40" priority="44">
      <formula>$V28&gt;=200</formula>
    </cfRule>
  </conditionalFormatting>
  <conditionalFormatting sqref="L28">
    <cfRule type="expression" dxfId="39" priority="43">
      <formula>$V28&gt;=200</formula>
    </cfRule>
  </conditionalFormatting>
  <conditionalFormatting sqref="K28">
    <cfRule type="expression" dxfId="38" priority="56">
      <formula>$V28&gt;=200</formula>
    </cfRule>
    <cfRule type="cellIs" dxfId="37" priority="57" operator="equal">
      <formula>""</formula>
    </cfRule>
    <cfRule type="cellIs" dxfId="36" priority="58" operator="between">
      <formula>0</formula>
      <formula>$L28</formula>
    </cfRule>
    <cfRule type="cellIs" dxfId="35" priority="59" operator="greaterThan">
      <formula>$L28</formula>
    </cfRule>
  </conditionalFormatting>
  <conditionalFormatting sqref="H28">
    <cfRule type="expression" dxfId="34" priority="60">
      <formula>$V28&gt;=200</formula>
    </cfRule>
    <cfRule type="cellIs" dxfId="33" priority="61" operator="equal">
      <formula>""</formula>
    </cfRule>
    <cfRule type="cellIs" dxfId="32" priority="62" operator="between">
      <formula>0</formula>
      <formula>$I28</formula>
    </cfRule>
    <cfRule type="cellIs" dxfId="31" priority="63" operator="greaterThan">
      <formula>$I28</formula>
    </cfRule>
  </conditionalFormatting>
  <conditionalFormatting sqref="J29">
    <cfRule type="expression" dxfId="30" priority="26">
      <formula>$V29&gt;=200</formula>
    </cfRule>
  </conditionalFormatting>
  <conditionalFormatting sqref="I29">
    <cfRule type="expression" dxfId="29" priority="25">
      <formula>$V29&gt;=200</formula>
    </cfRule>
  </conditionalFormatting>
  <conditionalFormatting sqref="M29">
    <cfRule type="expression" dxfId="28" priority="23">
      <formula>$V29&gt;=200</formula>
    </cfRule>
  </conditionalFormatting>
  <conditionalFormatting sqref="L29">
    <cfRule type="expression" dxfId="27" priority="22">
      <formula>$V29&gt;=200</formula>
    </cfRule>
  </conditionalFormatting>
  <conditionalFormatting sqref="K29">
    <cfRule type="expression" dxfId="26" priority="35">
      <formula>$V29&gt;=200</formula>
    </cfRule>
    <cfRule type="cellIs" dxfId="25" priority="36" operator="equal">
      <formula>""</formula>
    </cfRule>
    <cfRule type="cellIs" dxfId="24" priority="37" operator="between">
      <formula>0</formula>
      <formula>$L29</formula>
    </cfRule>
    <cfRule type="cellIs" dxfId="23" priority="38" operator="greaterThan">
      <formula>$L29</formula>
    </cfRule>
  </conditionalFormatting>
  <conditionalFormatting sqref="H29">
    <cfRule type="expression" dxfId="22" priority="39">
      <formula>$V29&gt;=200</formula>
    </cfRule>
    <cfRule type="cellIs" dxfId="21" priority="40" operator="equal">
      <formula>""</formula>
    </cfRule>
    <cfRule type="cellIs" dxfId="20" priority="41" operator="between">
      <formula>0</formula>
      <formula>$I29</formula>
    </cfRule>
    <cfRule type="cellIs" dxfId="19" priority="42" operator="greaterThan">
      <formula>$I29</formula>
    </cfRule>
  </conditionalFormatting>
  <conditionalFormatting sqref="J30:J312">
    <cfRule type="expression" dxfId="18" priority="5">
      <formula>$V30&gt;=200</formula>
    </cfRule>
  </conditionalFormatting>
  <conditionalFormatting sqref="I30:I312">
    <cfRule type="expression" dxfId="17" priority="4">
      <formula>$V30&gt;=200</formula>
    </cfRule>
  </conditionalFormatting>
  <conditionalFormatting sqref="M30:M312">
    <cfRule type="expression" dxfId="16" priority="2">
      <formula>$V30&gt;=200</formula>
    </cfRule>
  </conditionalFormatting>
  <conditionalFormatting sqref="L30:L312">
    <cfRule type="expression" dxfId="15" priority="1">
      <formula>$V30&gt;=200</formula>
    </cfRule>
  </conditionalFormatting>
  <conditionalFormatting sqref="K30:K312">
    <cfRule type="expression" dxfId="14" priority="14">
      <formula>$V30&gt;=200</formula>
    </cfRule>
    <cfRule type="cellIs" dxfId="13" priority="15" operator="equal">
      <formula>""</formula>
    </cfRule>
    <cfRule type="cellIs" dxfId="12" priority="16" operator="between">
      <formula>0</formula>
      <formula>$L30</formula>
    </cfRule>
    <cfRule type="cellIs" dxfId="11" priority="17" operator="greaterThan">
      <formula>$L30</formula>
    </cfRule>
  </conditionalFormatting>
  <conditionalFormatting sqref="H30:H312">
    <cfRule type="expression" dxfId="10" priority="18">
      <formula>$V30&gt;=200</formula>
    </cfRule>
    <cfRule type="cellIs" dxfId="9" priority="19" operator="equal">
      <formula>""</formula>
    </cfRule>
    <cfRule type="cellIs" dxfId="8" priority="20" operator="between">
      <formula>0</formula>
      <formula>$I30</formula>
    </cfRule>
    <cfRule type="cellIs" dxfId="7" priority="21" operator="greaterThan">
      <formula>$I30</formula>
    </cfRule>
  </conditionalFormatting>
  <conditionalFormatting sqref="E13:E312">
    <cfRule type="expression" dxfId="6" priority="6620">
      <formula>$V13&gt;=200</formula>
    </cfRule>
    <cfRule type="expression" dxfId="5" priority="6621">
      <formula>OR($E13="",$F13="")</formula>
    </cfRule>
    <cfRule type="cellIs" dxfId="4" priority="6622" operator="between">
      <formula>0</formula>
      <formula>$F13</formula>
    </cfRule>
    <cfRule type="cellIs" dxfId="3" priority="6623" operator="greaterThan">
      <formula>$F13</formula>
    </cfRule>
  </conditionalFormatting>
  <conditionalFormatting sqref="N13:N312">
    <cfRule type="expression" dxfId="2" priority="739">
      <formula>OR($N13="",$O13="")</formula>
    </cfRule>
    <cfRule type="cellIs" dxfId="1" priority="740" operator="between">
      <formula>0</formula>
      <formula>$O13</formula>
    </cfRule>
    <cfRule type="cellIs" dxfId="0" priority="741" operator="greaterThan">
      <formula>$O13</formula>
    </cfRule>
  </conditionalFormatting>
  <dataValidations count="3">
    <dataValidation type="decimal" operator="greaterThanOrEqual" allowBlank="1" showInputMessage="1" showErrorMessage="1" error="Data must be a numeric value greater than or equal to 0" sqref="E13:E312 Q13:Q312 S13:S312">
      <formula1>0</formula1>
    </dataValidation>
    <dataValidation type="decimal" allowBlank="1" showInputMessage="1" showErrorMessage="1" error="Data must be a numeric value" prompt="Enter the temperature rise from the ambient (reference) to the component operating temperature" sqref="T13:T312">
      <formula1>-500</formula1>
      <formula2>500</formula2>
    </dataValidation>
    <dataValidation type="list" allowBlank="1" showInputMessage="1" showErrorMessage="1" sqref="D13:D312">
      <formula1>$Y$13:$Y$14</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AI47"/>
  <sheetViews>
    <sheetView workbookViewId="0">
      <pane ySplit="12" topLeftCell="A13" activePane="bottomLeft" state="frozen"/>
      <selection pane="bottomLeft" activeCell="L14" sqref="L14"/>
    </sheetView>
  </sheetViews>
  <sheetFormatPr defaultRowHeight="15" x14ac:dyDescent="0.25"/>
  <cols>
    <col min="1" max="1" width="3.140625" style="134" customWidth="1"/>
    <col min="2" max="2" width="9.140625" style="134" customWidth="1"/>
    <col min="3" max="4" width="23.42578125" style="134" customWidth="1"/>
    <col min="5" max="5" width="22.7109375" style="134" customWidth="1"/>
    <col min="6" max="20" width="9.140625" style="134"/>
    <col min="21" max="21" width="9.7109375" style="134" customWidth="1"/>
    <col min="22" max="22" width="9.140625" style="134"/>
    <col min="23" max="27" width="9.7109375" style="134" customWidth="1"/>
    <col min="28" max="35" width="9.140625" style="134"/>
    <col min="36" max="36" width="9.140625" style="134" customWidth="1"/>
    <col min="37" max="16384" width="9.140625" style="134"/>
  </cols>
  <sheetData>
    <row r="1" spans="1:35"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35" ht="15.75" thickBot="1" x14ac:dyDescent="0.3">
      <c r="A3" s="133"/>
      <c r="B3" s="133"/>
      <c r="C3" s="238" t="s">
        <v>17</v>
      </c>
      <c r="D3" s="242"/>
      <c r="E3" s="221"/>
      <c r="F3" s="135"/>
      <c r="G3" s="135"/>
      <c r="H3" s="238" t="s">
        <v>19</v>
      </c>
      <c r="I3" s="242"/>
      <c r="J3" s="243"/>
      <c r="K3" s="244" t="str">
        <f>IF(GlobalParameters!$C$8="","",GlobalParameters!$C$8)</f>
        <v/>
      </c>
      <c r="L3" s="245"/>
      <c r="M3" s="245"/>
      <c r="N3" s="246"/>
      <c r="O3" s="135"/>
      <c r="P3" s="135"/>
      <c r="Q3" s="135"/>
      <c r="R3" s="133"/>
      <c r="S3" s="133"/>
      <c r="T3" s="133"/>
      <c r="U3" s="133"/>
      <c r="V3" s="133"/>
      <c r="W3" s="133"/>
      <c r="X3" s="133"/>
      <c r="Y3" s="133"/>
      <c r="Z3" s="133"/>
      <c r="AA3" s="133"/>
      <c r="AB3" s="133"/>
      <c r="AC3" s="133"/>
      <c r="AD3" s="133"/>
      <c r="AE3" s="133"/>
      <c r="AF3" s="133"/>
      <c r="AG3" s="133"/>
      <c r="AH3" s="133"/>
      <c r="AI3" s="133"/>
    </row>
    <row r="4" spans="1:35" ht="15.75" thickBot="1" x14ac:dyDescent="0.3">
      <c r="A4" s="133"/>
      <c r="B4" s="133"/>
      <c r="C4" s="238" t="s">
        <v>18</v>
      </c>
      <c r="D4" s="242"/>
      <c r="E4" s="221"/>
      <c r="F4" s="135"/>
      <c r="G4" s="136"/>
      <c r="H4" s="238" t="s">
        <v>20</v>
      </c>
      <c r="I4" s="242"/>
      <c r="J4" s="243"/>
      <c r="K4" s="244" t="str">
        <f>IF(GlobalParameters!$E$8="","",GlobalParameters!$E$8)</f>
        <v/>
      </c>
      <c r="L4" s="245"/>
      <c r="M4" s="245"/>
      <c r="N4" s="246"/>
      <c r="O4" s="163"/>
      <c r="P4" s="163"/>
      <c r="Q4" s="163"/>
      <c r="R4" s="133"/>
      <c r="S4" s="133"/>
      <c r="T4" s="133"/>
      <c r="U4" s="133"/>
      <c r="V4" s="133"/>
      <c r="W4" s="133"/>
      <c r="X4" s="133"/>
      <c r="Y4" s="133"/>
      <c r="Z4" s="133"/>
      <c r="AA4" s="133"/>
      <c r="AB4" s="133"/>
      <c r="AC4" s="133"/>
      <c r="AD4" s="133"/>
      <c r="AE4" s="133"/>
      <c r="AF4" s="133"/>
      <c r="AG4" s="133"/>
      <c r="AH4" s="133"/>
      <c r="AI4" s="133"/>
    </row>
    <row r="5" spans="1:35" ht="15.75" thickBot="1" x14ac:dyDescent="0.3">
      <c r="A5" s="133"/>
      <c r="B5" s="133"/>
      <c r="C5" s="133"/>
      <c r="D5" s="133"/>
      <c r="E5" s="133"/>
      <c r="F5" s="133"/>
      <c r="G5" s="133"/>
      <c r="H5" s="238" t="s">
        <v>21</v>
      </c>
      <c r="I5" s="220"/>
      <c r="J5" s="221"/>
      <c r="K5" s="244" t="str">
        <f>IF(GlobalParameters!$C$12="","",GlobalParameters!$C$12)</f>
        <v/>
      </c>
      <c r="L5" s="247"/>
      <c r="M5" s="247"/>
      <c r="N5" s="248"/>
      <c r="O5" s="135"/>
      <c r="P5" s="135"/>
      <c r="Q5" s="135"/>
      <c r="R5" s="133"/>
      <c r="S5" s="133"/>
      <c r="T5" s="133"/>
      <c r="U5" s="133"/>
      <c r="V5" s="133"/>
      <c r="W5" s="133"/>
      <c r="X5" s="133"/>
      <c r="Y5" s="133"/>
      <c r="Z5" s="133"/>
      <c r="AA5" s="133"/>
      <c r="AB5" s="133"/>
      <c r="AC5" s="133"/>
      <c r="AD5" s="133"/>
      <c r="AE5" s="133"/>
      <c r="AF5" s="133"/>
      <c r="AG5" s="133"/>
      <c r="AH5" s="133"/>
      <c r="AI5" s="133"/>
    </row>
    <row r="6" spans="1:35" ht="15.75" customHeight="1" thickBot="1" x14ac:dyDescent="0.3">
      <c r="A6" s="133"/>
      <c r="B6" s="133"/>
      <c r="C6" s="239" t="s">
        <v>358</v>
      </c>
      <c r="D6" s="279"/>
      <c r="E6" s="241"/>
      <c r="F6" s="137"/>
      <c r="G6" s="137"/>
      <c r="H6" s="238" t="s">
        <v>337</v>
      </c>
      <c r="I6" s="242"/>
      <c r="J6" s="243"/>
      <c r="K6" s="138" t="str">
        <f>IF(GlobalParameters!$K$11="","",GlobalParameters!$K$11)</f>
        <v/>
      </c>
      <c r="L6" s="133"/>
      <c r="M6" s="133"/>
      <c r="N6" s="133"/>
      <c r="O6" s="133"/>
      <c r="P6" s="133"/>
      <c r="Q6" s="133"/>
      <c r="R6" s="133"/>
      <c r="S6" s="133"/>
      <c r="T6" s="133"/>
      <c r="U6" s="133"/>
      <c r="V6" s="133"/>
      <c r="W6" s="133"/>
      <c r="X6" s="133"/>
      <c r="Y6" s="133"/>
      <c r="Z6" s="133"/>
      <c r="AA6" s="133"/>
      <c r="AB6" s="133"/>
      <c r="AC6" s="133"/>
      <c r="AD6" s="133"/>
      <c r="AE6" s="133"/>
      <c r="AF6" s="133"/>
      <c r="AG6" s="133"/>
      <c r="AH6" s="133"/>
      <c r="AI6" s="133"/>
    </row>
    <row r="7" spans="1:35" x14ac:dyDescent="0.25">
      <c r="A7" s="133"/>
      <c r="B7" s="133"/>
      <c r="C7" s="139"/>
      <c r="D7" s="139"/>
      <c r="E7" s="140"/>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row>
    <row r="8" spans="1:35" s="176" customFormat="1" x14ac:dyDescent="0.25">
      <c r="A8" s="174"/>
      <c r="B8" s="141" t="s">
        <v>301</v>
      </c>
      <c r="C8" s="142" t="s">
        <v>300</v>
      </c>
      <c r="D8" s="175"/>
      <c r="E8" s="175"/>
      <c r="F8" s="175"/>
      <c r="G8" s="175"/>
      <c r="H8" s="175"/>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row>
    <row r="9" spans="1:35" x14ac:dyDescent="0.25">
      <c r="A9" s="133"/>
      <c r="B9" s="133"/>
      <c r="C9" s="143" t="s">
        <v>200</v>
      </c>
      <c r="D9" s="136"/>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row>
    <row r="10" spans="1:35" ht="15.75" thickBot="1" x14ac:dyDescent="0.3">
      <c r="A10" s="133"/>
      <c r="B10" s="133"/>
      <c r="C10" s="136"/>
      <c r="D10" s="136"/>
      <c r="E10" s="135"/>
      <c r="F10" s="135"/>
      <c r="G10" s="135"/>
      <c r="H10" s="136"/>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row>
    <row r="11" spans="1:35" ht="99.95" customHeight="1" thickBot="1" x14ac:dyDescent="0.3">
      <c r="A11" s="133"/>
      <c r="B11" s="133"/>
      <c r="C11" s="274" t="s">
        <v>359</v>
      </c>
      <c r="D11" s="280"/>
      <c r="E11" s="275"/>
      <c r="F11" s="275"/>
      <c r="G11" s="275"/>
      <c r="H11" s="275"/>
      <c r="I11" s="275"/>
      <c r="J11" s="275"/>
      <c r="K11" s="276"/>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row>
    <row r="12" spans="1:35" x14ac:dyDescent="0.25">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row>
    <row r="13" spans="1:35" s="151" customFormat="1" ht="15.75" thickBot="1" x14ac:dyDescent="0.3">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row>
    <row r="14" spans="1:35" s="151" customFormat="1" ht="189.95" customHeight="1" thickBot="1" x14ac:dyDescent="0.3">
      <c r="A14" s="133"/>
      <c r="B14" s="133"/>
      <c r="C14" s="274" t="s">
        <v>361</v>
      </c>
      <c r="D14" s="281"/>
      <c r="E14" s="281"/>
      <c r="F14" s="281"/>
      <c r="G14" s="281"/>
      <c r="H14" s="281"/>
      <c r="I14" s="281"/>
      <c r="J14" s="281"/>
      <c r="K14" s="282"/>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row>
    <row r="15" spans="1:35" s="151" customFormat="1" ht="15.75" thickBot="1" x14ac:dyDescent="0.3">
      <c r="A15" s="133"/>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row>
    <row r="16" spans="1:35" ht="110.1" customHeight="1" thickBot="1" x14ac:dyDescent="0.3">
      <c r="A16" s="133"/>
      <c r="B16" s="133"/>
      <c r="C16" s="274" t="s">
        <v>360</v>
      </c>
      <c r="D16" s="281"/>
      <c r="E16" s="281"/>
      <c r="F16" s="281"/>
      <c r="G16" s="281"/>
      <c r="H16" s="281"/>
      <c r="I16" s="281"/>
      <c r="J16" s="281"/>
      <c r="K16" s="282"/>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row>
    <row r="17" spans="1:35" x14ac:dyDescent="0.25">
      <c r="A17" s="133"/>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row>
    <row r="18" spans="1:35" x14ac:dyDescent="0.25">
      <c r="A18" s="133"/>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row>
    <row r="19" spans="1:35" x14ac:dyDescent="0.25">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row>
    <row r="20" spans="1:35" x14ac:dyDescent="0.25">
      <c r="A20" s="133"/>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row>
    <row r="21" spans="1:35" x14ac:dyDescent="0.25">
      <c r="A21" s="133"/>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row>
    <row r="22" spans="1:35" x14ac:dyDescent="0.25">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row>
    <row r="23" spans="1:35" x14ac:dyDescent="0.25">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row>
    <row r="24" spans="1:35" x14ac:dyDescent="0.25">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row>
    <row r="25" spans="1:35" x14ac:dyDescent="0.25">
      <c r="A25" s="133"/>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row>
    <row r="26" spans="1:35" x14ac:dyDescent="0.25">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row>
    <row r="27" spans="1:35" x14ac:dyDescent="0.25">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row>
    <row r="28" spans="1:35" x14ac:dyDescent="0.25">
      <c r="A28" s="133"/>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row>
    <row r="29" spans="1:35" x14ac:dyDescent="0.25">
      <c r="A29" s="133"/>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row>
    <row r="30" spans="1:35" x14ac:dyDescent="0.25">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row>
    <row r="31" spans="1:35" x14ac:dyDescent="0.25">
      <c r="A31" s="133"/>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row>
    <row r="32" spans="1:35" x14ac:dyDescent="0.25">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row>
    <row r="33" spans="1:35" x14ac:dyDescent="0.25">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row>
    <row r="34" spans="1:35" x14ac:dyDescent="0.25">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row>
    <row r="35" spans="1:35" x14ac:dyDescent="0.25">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row>
    <row r="36" spans="1:35" x14ac:dyDescent="0.25">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row>
    <row r="37" spans="1:35" x14ac:dyDescent="0.25">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row>
    <row r="38" spans="1:35" x14ac:dyDescent="0.25">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row>
    <row r="39" spans="1:35" x14ac:dyDescent="0.25">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row>
    <row r="40" spans="1:35" x14ac:dyDescent="0.25">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row>
    <row r="41" spans="1:35" x14ac:dyDescent="0.25">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row>
    <row r="42" spans="1:35" x14ac:dyDescent="0.25">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row>
    <row r="43" spans="1:35" x14ac:dyDescent="0.25">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row>
    <row r="44" spans="1:35" x14ac:dyDescent="0.25">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row>
    <row r="45" spans="1:35" x14ac:dyDescent="0.25">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row>
    <row r="46" spans="1:35" x14ac:dyDescent="0.25">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row>
    <row r="47" spans="1:35" x14ac:dyDescent="0.25">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row>
  </sheetData>
  <sheetProtection password="C070" sheet="1" objects="1" scenarios="1"/>
  <mergeCells count="13">
    <mergeCell ref="C14:K14"/>
    <mergeCell ref="C16:K16"/>
    <mergeCell ref="C6:E6"/>
    <mergeCell ref="H6:J6"/>
    <mergeCell ref="C11:K11"/>
    <mergeCell ref="H5:J5"/>
    <mergeCell ref="K5:N5"/>
    <mergeCell ref="C3:E3"/>
    <mergeCell ref="H3:J3"/>
    <mergeCell ref="K3:N3"/>
    <mergeCell ref="C4:E4"/>
    <mergeCell ref="H4:J4"/>
    <mergeCell ref="K4:N4"/>
  </mergeCells>
  <hyperlinks>
    <hyperlink ref="C8" location="Instructions!A1" display="Instructions"/>
    <hyperlink ref="C9" location="GlobalParameters!A1" display="Global Parameter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20"/>
  <sheetViews>
    <sheetView workbookViewId="0">
      <selection activeCell="K25" sqref="K25"/>
    </sheetView>
  </sheetViews>
  <sheetFormatPr defaultRowHeight="15" x14ac:dyDescent="0.25"/>
  <cols>
    <col min="1" max="1" width="28.140625" customWidth="1"/>
    <col min="2" max="2" width="8.28515625" customWidth="1"/>
  </cols>
  <sheetData>
    <row r="1" spans="1:11" ht="30" x14ac:dyDescent="0.25">
      <c r="A1" s="52" t="s">
        <v>34</v>
      </c>
      <c r="B1" s="53" t="s">
        <v>64</v>
      </c>
      <c r="C1" s="53" t="s">
        <v>65</v>
      </c>
      <c r="D1" s="53" t="s">
        <v>59</v>
      </c>
      <c r="E1" s="53" t="s">
        <v>60</v>
      </c>
      <c r="F1" s="53" t="s">
        <v>61</v>
      </c>
      <c r="G1" s="53" t="s">
        <v>62</v>
      </c>
      <c r="H1" s="55" t="s">
        <v>30</v>
      </c>
      <c r="I1" s="53" t="s">
        <v>39</v>
      </c>
      <c r="J1" s="53" t="s">
        <v>63</v>
      </c>
      <c r="K1" s="53" t="s">
        <v>40</v>
      </c>
    </row>
    <row r="2" spans="1:11" x14ac:dyDescent="0.25">
      <c r="A2" s="51" t="s">
        <v>49</v>
      </c>
      <c r="B2" s="51">
        <v>1</v>
      </c>
      <c r="C2" s="54">
        <v>0.6</v>
      </c>
      <c r="D2" s="58">
        <v>0.6</v>
      </c>
      <c r="E2" s="54">
        <v>0.4</v>
      </c>
      <c r="F2" s="54">
        <v>0</v>
      </c>
      <c r="G2" s="54"/>
      <c r="H2" s="54"/>
      <c r="I2">
        <v>-40</v>
      </c>
      <c r="J2" s="59">
        <v>-40</v>
      </c>
      <c r="K2">
        <v>-10</v>
      </c>
    </row>
    <row r="3" spans="1:11" ht="30" x14ac:dyDescent="0.25">
      <c r="A3" s="51" t="s">
        <v>47</v>
      </c>
      <c r="B3" s="51">
        <v>2</v>
      </c>
      <c r="C3" s="54">
        <v>0.6</v>
      </c>
      <c r="D3" s="60"/>
      <c r="F3" s="54">
        <v>0</v>
      </c>
      <c r="G3" s="54"/>
      <c r="H3" s="54"/>
      <c r="K3">
        <v>-15</v>
      </c>
    </row>
    <row r="4" spans="1:11" ht="30" x14ac:dyDescent="0.25">
      <c r="A4" s="51" t="s">
        <v>48</v>
      </c>
      <c r="B4" s="51">
        <v>3</v>
      </c>
      <c r="C4" s="54">
        <v>0.6</v>
      </c>
      <c r="D4" s="58">
        <v>0.6</v>
      </c>
      <c r="E4" s="54">
        <v>0.4</v>
      </c>
      <c r="F4" s="54">
        <v>0</v>
      </c>
      <c r="G4" s="54"/>
      <c r="H4" s="54"/>
      <c r="I4">
        <v>-40</v>
      </c>
      <c r="J4" s="59">
        <v>-40</v>
      </c>
      <c r="K4">
        <v>-10</v>
      </c>
    </row>
    <row r="5" spans="1:11" ht="30" x14ac:dyDescent="0.25">
      <c r="A5" s="51" t="s">
        <v>54</v>
      </c>
      <c r="B5" s="51">
        <v>4</v>
      </c>
      <c r="C5" s="54">
        <v>0.7</v>
      </c>
      <c r="D5" s="54">
        <v>0.4</v>
      </c>
      <c r="E5" s="54">
        <v>0.2</v>
      </c>
      <c r="F5" s="54">
        <v>0</v>
      </c>
      <c r="H5" s="54">
        <v>1</v>
      </c>
      <c r="I5">
        <v>-30</v>
      </c>
      <c r="J5">
        <v>-15</v>
      </c>
      <c r="K5">
        <v>-10</v>
      </c>
    </row>
    <row r="6" spans="1:11" ht="30" x14ac:dyDescent="0.25">
      <c r="A6" s="51" t="s">
        <v>53</v>
      </c>
      <c r="B6" s="51">
        <v>5</v>
      </c>
      <c r="C6" s="54">
        <v>0.7</v>
      </c>
      <c r="D6" s="54">
        <v>0.4</v>
      </c>
      <c r="E6" s="54">
        <v>0.2</v>
      </c>
      <c r="F6" s="54">
        <v>0</v>
      </c>
      <c r="H6" s="54">
        <v>1</v>
      </c>
      <c r="I6">
        <v>-30</v>
      </c>
      <c r="J6">
        <v>-20</v>
      </c>
      <c r="K6">
        <v>-10</v>
      </c>
    </row>
    <row r="7" spans="1:11" ht="30" x14ac:dyDescent="0.25">
      <c r="A7" s="51" t="s">
        <v>52</v>
      </c>
      <c r="B7" s="51">
        <v>6</v>
      </c>
      <c r="C7" s="54">
        <v>0.6</v>
      </c>
      <c r="D7" s="58">
        <v>0.6</v>
      </c>
      <c r="E7" s="54">
        <v>0.1</v>
      </c>
      <c r="F7" s="54">
        <v>0</v>
      </c>
      <c r="G7" s="54">
        <v>0.02</v>
      </c>
      <c r="H7" s="54"/>
      <c r="I7">
        <v>-60</v>
      </c>
      <c r="J7" s="59">
        <v>-60</v>
      </c>
      <c r="K7">
        <v>-10</v>
      </c>
    </row>
    <row r="8" spans="1:11" ht="30" x14ac:dyDescent="0.25">
      <c r="A8" s="51" t="s">
        <v>51</v>
      </c>
      <c r="B8" s="51">
        <v>7</v>
      </c>
      <c r="C8" s="54">
        <v>0.6</v>
      </c>
      <c r="D8" s="58">
        <v>0.6</v>
      </c>
      <c r="E8" s="54">
        <v>0.5</v>
      </c>
      <c r="F8" s="54">
        <v>0</v>
      </c>
      <c r="G8" s="54">
        <v>0.02</v>
      </c>
      <c r="H8" s="54"/>
      <c r="I8">
        <v>-40</v>
      </c>
      <c r="J8" s="59">
        <v>-40</v>
      </c>
      <c r="K8">
        <v>-10</v>
      </c>
    </row>
    <row r="9" spans="1:11" x14ac:dyDescent="0.25">
      <c r="A9" s="51" t="s">
        <v>46</v>
      </c>
      <c r="B9" s="51">
        <v>8</v>
      </c>
      <c r="C9" s="54">
        <v>0.6</v>
      </c>
      <c r="D9" s="58">
        <v>0.6</v>
      </c>
      <c r="E9" s="54">
        <v>0.3</v>
      </c>
      <c r="F9" s="54">
        <v>0</v>
      </c>
      <c r="G9" s="54"/>
      <c r="H9" s="54"/>
      <c r="I9">
        <v>-40</v>
      </c>
      <c r="J9" s="59">
        <v>-40</v>
      </c>
      <c r="K9">
        <v>-15</v>
      </c>
    </row>
    <row r="10" spans="1:11" ht="30" x14ac:dyDescent="0.25">
      <c r="A10" s="51" t="s">
        <v>43</v>
      </c>
      <c r="B10" s="51">
        <v>9</v>
      </c>
      <c r="C10" s="54">
        <v>0.55000000000000004</v>
      </c>
      <c r="D10" s="54">
        <v>0.5</v>
      </c>
      <c r="E10" s="54">
        <v>0.3</v>
      </c>
      <c r="F10" s="54">
        <v>0</v>
      </c>
      <c r="G10" s="54"/>
      <c r="H10" s="54"/>
      <c r="I10" s="56">
        <v>0</v>
      </c>
      <c r="J10">
        <v>35</v>
      </c>
      <c r="K10">
        <v>-10</v>
      </c>
    </row>
    <row r="11" spans="1:11" x14ac:dyDescent="0.25">
      <c r="A11" s="51" t="s">
        <v>45</v>
      </c>
      <c r="B11" s="51">
        <v>10</v>
      </c>
      <c r="C11" s="54">
        <v>0.55000000000000004</v>
      </c>
      <c r="D11" s="58">
        <v>0.55000000000000004</v>
      </c>
      <c r="E11" s="54">
        <v>0.4</v>
      </c>
      <c r="F11" s="54">
        <v>0</v>
      </c>
      <c r="G11" s="54"/>
      <c r="H11" s="54"/>
      <c r="I11">
        <v>-60</v>
      </c>
      <c r="J11" s="59">
        <v>-60</v>
      </c>
      <c r="K11">
        <v>-10</v>
      </c>
    </row>
    <row r="12" spans="1:11" x14ac:dyDescent="0.25">
      <c r="A12" s="51" t="s">
        <v>44</v>
      </c>
      <c r="B12" s="51">
        <v>11</v>
      </c>
      <c r="C12" s="54">
        <v>0.7</v>
      </c>
      <c r="D12" s="58">
        <v>0.7</v>
      </c>
      <c r="E12" s="54">
        <v>0.3</v>
      </c>
      <c r="F12" s="54">
        <v>0</v>
      </c>
      <c r="G12" s="54"/>
      <c r="H12" s="54"/>
      <c r="I12">
        <v>-70</v>
      </c>
      <c r="J12" s="59">
        <v>-70</v>
      </c>
      <c r="K12">
        <v>-25</v>
      </c>
    </row>
    <row r="13" spans="1:11" x14ac:dyDescent="0.25">
      <c r="A13" s="51" t="s">
        <v>41</v>
      </c>
      <c r="B13" s="51">
        <v>12</v>
      </c>
      <c r="C13" s="54">
        <v>0.55000000000000004</v>
      </c>
      <c r="D13" s="54">
        <v>0.5</v>
      </c>
      <c r="E13" s="54">
        <v>0.3</v>
      </c>
      <c r="F13" s="54">
        <v>0</v>
      </c>
      <c r="G13" s="54"/>
      <c r="H13" s="54"/>
      <c r="I13" s="56">
        <v>0</v>
      </c>
      <c r="J13">
        <v>35</v>
      </c>
      <c r="K13">
        <v>-10</v>
      </c>
    </row>
    <row r="14" spans="1:11" x14ac:dyDescent="0.25">
      <c r="A14" s="51" t="s">
        <v>42</v>
      </c>
      <c r="B14" s="51">
        <v>13</v>
      </c>
      <c r="C14" s="54">
        <v>0.55000000000000004</v>
      </c>
      <c r="D14" s="54">
        <v>0.5</v>
      </c>
      <c r="E14" s="54">
        <v>0.3</v>
      </c>
      <c r="F14" s="54">
        <v>0</v>
      </c>
      <c r="G14" s="54"/>
      <c r="H14" s="54"/>
      <c r="I14" s="56">
        <v>0</v>
      </c>
      <c r="J14">
        <v>35</v>
      </c>
      <c r="K14">
        <v>-10</v>
      </c>
    </row>
    <row r="15" spans="1:11" x14ac:dyDescent="0.25">
      <c r="A15" s="51" t="s">
        <v>50</v>
      </c>
      <c r="B15" s="51">
        <v>14</v>
      </c>
      <c r="C15" s="54">
        <v>0.6</v>
      </c>
      <c r="D15" s="58">
        <v>0.6</v>
      </c>
      <c r="E15" s="54">
        <v>0.5</v>
      </c>
      <c r="F15" s="54">
        <v>0</v>
      </c>
      <c r="G15" s="54">
        <v>0.02</v>
      </c>
      <c r="H15" s="54"/>
      <c r="I15">
        <v>-40</v>
      </c>
      <c r="J15" s="59">
        <v>-40</v>
      </c>
      <c r="K15">
        <v>-10</v>
      </c>
    </row>
    <row r="16" spans="1:11" ht="30" x14ac:dyDescent="0.25">
      <c r="A16" s="51" t="s">
        <v>58</v>
      </c>
      <c r="B16" s="51">
        <v>15</v>
      </c>
      <c r="C16" s="54">
        <v>0.6</v>
      </c>
      <c r="D16" s="58">
        <v>0.6</v>
      </c>
      <c r="E16" s="54">
        <v>0.4</v>
      </c>
      <c r="F16" s="54">
        <v>0</v>
      </c>
      <c r="I16" s="56">
        <v>25</v>
      </c>
      <c r="J16" s="59">
        <v>25</v>
      </c>
      <c r="K16">
        <v>-10</v>
      </c>
    </row>
    <row r="17" spans="1:11" x14ac:dyDescent="0.25">
      <c r="A17" s="51" t="s">
        <v>57</v>
      </c>
      <c r="B17" s="51">
        <v>16</v>
      </c>
      <c r="C17" s="54">
        <v>0.6</v>
      </c>
      <c r="D17" s="58">
        <v>0.6</v>
      </c>
      <c r="E17" s="54">
        <v>0.2</v>
      </c>
      <c r="F17" s="54">
        <v>0</v>
      </c>
      <c r="I17">
        <v>-60</v>
      </c>
      <c r="J17" s="59">
        <v>-60</v>
      </c>
      <c r="K17">
        <v>-10</v>
      </c>
    </row>
    <row r="18" spans="1:11" x14ac:dyDescent="0.25">
      <c r="A18" s="51" t="s">
        <v>55</v>
      </c>
      <c r="B18" s="51">
        <v>17</v>
      </c>
      <c r="C18" s="54">
        <v>0.6</v>
      </c>
      <c r="D18" s="58">
        <v>0.6</v>
      </c>
      <c r="E18" s="54">
        <v>0.4</v>
      </c>
      <c r="F18" s="54">
        <v>0</v>
      </c>
      <c r="I18">
        <v>-60</v>
      </c>
      <c r="J18" s="59">
        <v>-60</v>
      </c>
      <c r="K18">
        <v>-10</v>
      </c>
    </row>
    <row r="19" spans="1:11" x14ac:dyDescent="0.25">
      <c r="A19" s="51" t="s">
        <v>56</v>
      </c>
      <c r="B19" s="51">
        <v>18</v>
      </c>
      <c r="C19" s="54">
        <v>0.6</v>
      </c>
      <c r="D19" s="54">
        <v>0.2</v>
      </c>
      <c r="E19" s="54">
        <v>0</v>
      </c>
      <c r="F19" s="54">
        <v>0</v>
      </c>
      <c r="I19">
        <v>-85</v>
      </c>
      <c r="J19">
        <v>-25</v>
      </c>
      <c r="K19">
        <v>-15</v>
      </c>
    </row>
    <row r="20" spans="1:11" x14ac:dyDescent="0.25">
      <c r="B20" s="51"/>
    </row>
  </sheetData>
  <sheetProtection password="C070" sheet="1" objects="1" scenarios="1"/>
  <sortState ref="A2:K20">
    <sortCondition ref="A2:A20"/>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20"/>
  <sheetViews>
    <sheetView topLeftCell="A2" workbookViewId="0">
      <selection activeCell="A2" sqref="A2:A19"/>
    </sheetView>
  </sheetViews>
  <sheetFormatPr defaultRowHeight="15" x14ac:dyDescent="0.25"/>
  <cols>
    <col min="1" max="1" width="28.140625" customWidth="1"/>
    <col min="2" max="2" width="8.28515625" customWidth="1"/>
  </cols>
  <sheetData>
    <row r="1" spans="1:11" ht="45" x14ac:dyDescent="0.25">
      <c r="A1" s="52" t="s">
        <v>34</v>
      </c>
      <c r="B1" s="53" t="s">
        <v>64</v>
      </c>
      <c r="C1" s="53" t="s">
        <v>80</v>
      </c>
      <c r="D1" s="53" t="s">
        <v>81</v>
      </c>
      <c r="E1" s="53" t="s">
        <v>82</v>
      </c>
      <c r="F1" s="55" t="s">
        <v>83</v>
      </c>
      <c r="G1" s="55" t="s">
        <v>340</v>
      </c>
      <c r="H1" s="53" t="s">
        <v>39</v>
      </c>
      <c r="I1" s="53" t="s">
        <v>40</v>
      </c>
      <c r="J1" s="53" t="s">
        <v>84</v>
      </c>
      <c r="K1" s="53" t="s">
        <v>95</v>
      </c>
    </row>
    <row r="2" spans="1:11" ht="45" x14ac:dyDescent="0.25">
      <c r="A2" s="51" t="s">
        <v>91</v>
      </c>
      <c r="B2" s="51">
        <v>1</v>
      </c>
      <c r="C2" s="54">
        <v>0.55000000000000004</v>
      </c>
      <c r="D2" s="54">
        <v>0</v>
      </c>
      <c r="E2" s="54">
        <v>0</v>
      </c>
      <c r="F2" s="61">
        <v>0.7</v>
      </c>
      <c r="G2" s="65">
        <v>0.55000000000000004</v>
      </c>
      <c r="H2" s="62" t="s">
        <v>39</v>
      </c>
      <c r="I2">
        <v>1</v>
      </c>
      <c r="K2" s="54">
        <v>0</v>
      </c>
    </row>
    <row r="3" spans="1:11" ht="45" x14ac:dyDescent="0.25">
      <c r="A3" s="51" t="s">
        <v>88</v>
      </c>
      <c r="B3" s="51">
        <v>2</v>
      </c>
      <c r="C3" s="54">
        <v>0.65</v>
      </c>
      <c r="D3" s="54">
        <v>0</v>
      </c>
      <c r="E3" s="54">
        <v>0</v>
      </c>
      <c r="F3" s="61">
        <v>0.7</v>
      </c>
      <c r="G3" s="65">
        <v>0.65</v>
      </c>
      <c r="H3" s="62" t="s">
        <v>39</v>
      </c>
      <c r="I3">
        <v>1</v>
      </c>
      <c r="K3" s="54">
        <v>0</v>
      </c>
    </row>
    <row r="4" spans="1:11" ht="30" x14ac:dyDescent="0.25">
      <c r="A4" s="51" t="s">
        <v>67</v>
      </c>
      <c r="B4" s="51">
        <v>3</v>
      </c>
      <c r="C4" s="54">
        <v>0.7</v>
      </c>
      <c r="D4" s="54">
        <v>0</v>
      </c>
      <c r="E4" s="54">
        <v>0</v>
      </c>
      <c r="F4" s="54"/>
      <c r="G4" s="65">
        <v>0.7</v>
      </c>
      <c r="H4" s="56">
        <v>70</v>
      </c>
      <c r="I4" s="51">
        <v>0.7</v>
      </c>
      <c r="K4" s="54">
        <v>0</v>
      </c>
    </row>
    <row r="5" spans="1:11" ht="30" x14ac:dyDescent="0.25">
      <c r="A5" s="51" t="s">
        <v>68</v>
      </c>
      <c r="B5" s="51">
        <v>4</v>
      </c>
      <c r="C5" s="54">
        <v>0.55000000000000004</v>
      </c>
      <c r="D5" s="54">
        <v>0</v>
      </c>
      <c r="E5" s="54">
        <v>0</v>
      </c>
      <c r="F5" s="54"/>
      <c r="G5" s="65">
        <v>0.55000000000000004</v>
      </c>
      <c r="H5" s="56">
        <v>70</v>
      </c>
      <c r="I5" s="51">
        <v>0.55000000000000004</v>
      </c>
      <c r="K5" s="54">
        <v>0</v>
      </c>
    </row>
    <row r="6" spans="1:11" x14ac:dyDescent="0.25">
      <c r="A6" s="51" t="s">
        <v>70</v>
      </c>
      <c r="B6" s="51">
        <v>5</v>
      </c>
      <c r="C6" s="54">
        <v>0.55000000000000004</v>
      </c>
      <c r="D6" s="54">
        <v>0</v>
      </c>
      <c r="E6" s="54">
        <v>0</v>
      </c>
      <c r="F6" s="61">
        <v>0.7</v>
      </c>
      <c r="G6" s="65">
        <v>0.55000000000000004</v>
      </c>
      <c r="H6">
        <v>70</v>
      </c>
      <c r="I6" s="51">
        <v>0.55000000000000004</v>
      </c>
      <c r="K6" s="54">
        <v>0</v>
      </c>
    </row>
    <row r="7" spans="1:11" x14ac:dyDescent="0.25">
      <c r="A7" s="51" t="s">
        <v>69</v>
      </c>
      <c r="B7" s="51">
        <v>6</v>
      </c>
      <c r="C7" s="54">
        <v>0.55000000000000004</v>
      </c>
      <c r="D7" s="54">
        <v>0</v>
      </c>
      <c r="E7" s="54">
        <v>0</v>
      </c>
      <c r="F7" s="54"/>
      <c r="H7" s="62" t="s">
        <v>39</v>
      </c>
      <c r="I7" s="51">
        <v>0.55000000000000004</v>
      </c>
      <c r="K7" s="54">
        <v>0</v>
      </c>
    </row>
    <row r="8" spans="1:11" ht="45" x14ac:dyDescent="0.25">
      <c r="A8" s="51" t="s">
        <v>90</v>
      </c>
      <c r="B8" s="51">
        <v>7</v>
      </c>
      <c r="C8" s="54">
        <v>0.5</v>
      </c>
      <c r="D8" s="54">
        <v>0</v>
      </c>
      <c r="E8" s="54">
        <v>0</v>
      </c>
      <c r="F8" s="61">
        <v>0.7</v>
      </c>
      <c r="G8" s="65">
        <v>0.5</v>
      </c>
      <c r="H8" s="63" t="s">
        <v>39</v>
      </c>
      <c r="I8">
        <v>0</v>
      </c>
      <c r="K8" s="54">
        <v>0</v>
      </c>
    </row>
    <row r="9" spans="1:11" ht="30" x14ac:dyDescent="0.25">
      <c r="A9" s="51" t="s">
        <v>89</v>
      </c>
      <c r="B9" s="51">
        <v>8</v>
      </c>
      <c r="C9" s="54">
        <v>0.7</v>
      </c>
      <c r="D9" s="54">
        <v>0</v>
      </c>
      <c r="E9" s="54">
        <v>0</v>
      </c>
      <c r="F9" s="61">
        <v>0.7</v>
      </c>
      <c r="G9" s="65">
        <v>0.7</v>
      </c>
      <c r="H9" s="63" t="s">
        <v>39</v>
      </c>
      <c r="I9">
        <v>0</v>
      </c>
      <c r="K9" s="54">
        <v>0</v>
      </c>
    </row>
    <row r="10" spans="1:11" x14ac:dyDescent="0.25">
      <c r="A10" s="51" t="s">
        <v>71</v>
      </c>
      <c r="B10" s="51">
        <v>9</v>
      </c>
      <c r="C10" s="54">
        <v>0.6</v>
      </c>
      <c r="D10" s="54">
        <v>0.1</v>
      </c>
      <c r="E10" s="54">
        <v>0</v>
      </c>
      <c r="F10" s="61">
        <v>0.7</v>
      </c>
      <c r="G10" s="65">
        <v>0.6</v>
      </c>
      <c r="H10" s="63" t="s">
        <v>39</v>
      </c>
      <c r="I10" s="51">
        <v>0.6</v>
      </c>
      <c r="K10" s="54">
        <v>0.1</v>
      </c>
    </row>
    <row r="11" spans="1:11" ht="30" x14ac:dyDescent="0.25">
      <c r="A11" s="51" t="s">
        <v>72</v>
      </c>
      <c r="B11" s="51">
        <v>10</v>
      </c>
      <c r="C11" s="54">
        <v>0.5</v>
      </c>
      <c r="D11" s="54">
        <v>0</v>
      </c>
      <c r="E11" s="54">
        <v>0</v>
      </c>
      <c r="F11" s="61">
        <v>0.7</v>
      </c>
      <c r="G11" s="65">
        <v>0.5</v>
      </c>
      <c r="H11" s="63" t="s">
        <v>39</v>
      </c>
      <c r="I11" s="51">
        <v>0.5</v>
      </c>
      <c r="K11" s="54">
        <v>0</v>
      </c>
    </row>
    <row r="12" spans="1:11" x14ac:dyDescent="0.25">
      <c r="A12" s="51" t="s">
        <v>79</v>
      </c>
      <c r="B12" s="51">
        <v>11</v>
      </c>
      <c r="C12" s="54">
        <v>0.5</v>
      </c>
      <c r="D12" s="54">
        <v>0</v>
      </c>
      <c r="E12" s="54">
        <v>0</v>
      </c>
      <c r="H12" s="63" t="s">
        <v>39</v>
      </c>
      <c r="I12" s="64">
        <v>-15</v>
      </c>
      <c r="K12" s="54">
        <v>0</v>
      </c>
    </row>
    <row r="13" spans="1:11" x14ac:dyDescent="0.25">
      <c r="A13" s="51" t="s">
        <v>362</v>
      </c>
      <c r="B13" s="51">
        <v>18</v>
      </c>
      <c r="C13" s="54">
        <v>0.8</v>
      </c>
      <c r="D13" s="54">
        <v>0.8</v>
      </c>
      <c r="E13" s="54">
        <v>0</v>
      </c>
      <c r="G13" s="65">
        <v>0.64</v>
      </c>
      <c r="H13" s="63" t="s">
        <v>39</v>
      </c>
      <c r="I13" s="64">
        <v>1</v>
      </c>
      <c r="K13" s="54">
        <v>0</v>
      </c>
    </row>
    <row r="14" spans="1:11" ht="30" x14ac:dyDescent="0.25">
      <c r="A14" s="51" t="s">
        <v>76</v>
      </c>
      <c r="B14" s="51">
        <v>12</v>
      </c>
      <c r="C14" s="54">
        <v>0.5</v>
      </c>
      <c r="D14" s="54">
        <v>0</v>
      </c>
      <c r="E14" s="54">
        <v>0</v>
      </c>
      <c r="F14" s="54"/>
      <c r="H14" s="63" t="s">
        <v>39</v>
      </c>
      <c r="I14" s="51">
        <v>0.5</v>
      </c>
      <c r="K14" s="54">
        <v>0</v>
      </c>
    </row>
    <row r="15" spans="1:11" ht="30" x14ac:dyDescent="0.25">
      <c r="A15" s="51" t="s">
        <v>77</v>
      </c>
      <c r="B15" s="51">
        <v>13</v>
      </c>
      <c r="C15" s="54">
        <v>0.5</v>
      </c>
      <c r="D15" s="54">
        <v>0</v>
      </c>
      <c r="E15" s="54">
        <v>0</v>
      </c>
      <c r="F15" s="54"/>
      <c r="H15" s="63" t="s">
        <v>39</v>
      </c>
      <c r="I15" s="51">
        <v>0.5</v>
      </c>
      <c r="K15" s="54">
        <v>0</v>
      </c>
    </row>
    <row r="16" spans="1:11" x14ac:dyDescent="0.25">
      <c r="A16" s="51" t="s">
        <v>78</v>
      </c>
      <c r="B16" s="51">
        <v>14</v>
      </c>
      <c r="C16" s="54">
        <v>0.55000000000000004</v>
      </c>
      <c r="D16" s="54">
        <v>0</v>
      </c>
      <c r="E16" s="54">
        <v>0</v>
      </c>
      <c r="H16" s="63" t="s">
        <v>39</v>
      </c>
      <c r="I16" s="51">
        <v>0.55000000000000004</v>
      </c>
      <c r="K16" s="54">
        <v>0</v>
      </c>
    </row>
    <row r="17" spans="1:11" ht="30" x14ac:dyDescent="0.25">
      <c r="A17" s="51" t="s">
        <v>73</v>
      </c>
      <c r="B17" s="51">
        <v>15</v>
      </c>
      <c r="C17" s="54">
        <v>0.55000000000000004</v>
      </c>
      <c r="D17" s="54">
        <v>0</v>
      </c>
      <c r="E17" s="54">
        <v>0</v>
      </c>
      <c r="F17" s="54"/>
      <c r="H17" s="63" t="s">
        <v>39</v>
      </c>
      <c r="I17" s="51">
        <v>0.55000000000000004</v>
      </c>
      <c r="K17" s="54">
        <v>0</v>
      </c>
    </row>
    <row r="18" spans="1:11" x14ac:dyDescent="0.25">
      <c r="A18" s="51" t="s">
        <v>75</v>
      </c>
      <c r="B18" s="51">
        <v>16</v>
      </c>
      <c r="C18" s="54">
        <v>0.55000000000000004</v>
      </c>
      <c r="D18" s="54">
        <v>0</v>
      </c>
      <c r="E18" s="54">
        <v>0</v>
      </c>
      <c r="F18" s="54"/>
      <c r="H18" s="63" t="s">
        <v>39</v>
      </c>
      <c r="I18" s="51">
        <v>0.55000000000000004</v>
      </c>
      <c r="J18">
        <v>110</v>
      </c>
      <c r="K18" s="54">
        <v>0</v>
      </c>
    </row>
    <row r="19" spans="1:11" ht="30" x14ac:dyDescent="0.25">
      <c r="A19" s="51" t="s">
        <v>74</v>
      </c>
      <c r="B19" s="51">
        <v>17</v>
      </c>
      <c r="C19" s="54">
        <v>0.55000000000000004</v>
      </c>
      <c r="D19" s="54">
        <v>0</v>
      </c>
      <c r="E19" s="54">
        <v>0</v>
      </c>
      <c r="F19" s="54"/>
      <c r="H19" s="63" t="s">
        <v>39</v>
      </c>
      <c r="I19" s="51">
        <v>0.55000000000000004</v>
      </c>
      <c r="K19" s="54">
        <v>0</v>
      </c>
    </row>
    <row r="20" spans="1:11" x14ac:dyDescent="0.25">
      <c r="B20" s="51"/>
    </row>
  </sheetData>
  <sheetProtection password="C070" sheet="1" objects="1" scenarios="1"/>
  <sortState ref="A2:J19">
    <sortCondition ref="A2:A1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
  <sheetViews>
    <sheetView showGridLines="0" zoomScaleNormal="100" workbookViewId="0"/>
  </sheetViews>
  <sheetFormatPr defaultRowHeight="12" x14ac:dyDescent="0.2"/>
  <cols>
    <col min="1" max="2" width="2.7109375" style="83" customWidth="1"/>
    <col min="3" max="3" width="48.28515625" style="83" customWidth="1"/>
    <col min="4" max="4" width="5.42578125" style="83" customWidth="1"/>
    <col min="5" max="5" width="4.85546875" style="83" customWidth="1"/>
    <col min="6" max="6" width="10.28515625" style="83" customWidth="1"/>
    <col min="7" max="7" width="11" style="83" customWidth="1"/>
    <col min="8" max="8" width="3.5703125" style="83" customWidth="1"/>
    <col min="9" max="9" width="28" style="83" customWidth="1"/>
    <col min="10" max="10" width="10.7109375" style="83" customWidth="1"/>
    <col min="11" max="11" width="10.28515625" style="83" customWidth="1"/>
    <col min="12" max="12" width="15.28515625" style="83" customWidth="1"/>
    <col min="13" max="14" width="2.7109375" style="83" customWidth="1"/>
    <col min="15" max="15" width="53.7109375" style="83" customWidth="1"/>
    <col min="16" max="256" width="9.140625" style="83"/>
    <col min="257" max="258" width="2.7109375" style="83" customWidth="1"/>
    <col min="259" max="259" width="48.28515625" style="83" customWidth="1"/>
    <col min="260" max="260" width="5.42578125" style="83" customWidth="1"/>
    <col min="261" max="261" width="4.85546875" style="83" customWidth="1"/>
    <col min="262" max="262" width="10.28515625" style="83" customWidth="1"/>
    <col min="263" max="263" width="11" style="83" customWidth="1"/>
    <col min="264" max="264" width="3.5703125" style="83" customWidth="1"/>
    <col min="265" max="265" width="28" style="83" customWidth="1"/>
    <col min="266" max="266" width="10.7109375" style="83" customWidth="1"/>
    <col min="267" max="267" width="10.28515625" style="83" customWidth="1"/>
    <col min="268" max="268" width="15.28515625" style="83" customWidth="1"/>
    <col min="269" max="270" width="2.7109375" style="83" customWidth="1"/>
    <col min="271" max="271" width="53.7109375" style="83" customWidth="1"/>
    <col min="272" max="512" width="9.140625" style="83"/>
    <col min="513" max="514" width="2.7109375" style="83" customWidth="1"/>
    <col min="515" max="515" width="48.28515625" style="83" customWidth="1"/>
    <col min="516" max="516" width="5.42578125" style="83" customWidth="1"/>
    <col min="517" max="517" width="4.85546875" style="83" customWidth="1"/>
    <col min="518" max="518" width="10.28515625" style="83" customWidth="1"/>
    <col min="519" max="519" width="11" style="83" customWidth="1"/>
    <col min="520" max="520" width="3.5703125" style="83" customWidth="1"/>
    <col min="521" max="521" width="28" style="83" customWidth="1"/>
    <col min="522" max="522" width="10.7109375" style="83" customWidth="1"/>
    <col min="523" max="523" width="10.28515625" style="83" customWidth="1"/>
    <col min="524" max="524" width="15.28515625" style="83" customWidth="1"/>
    <col min="525" max="526" width="2.7109375" style="83" customWidth="1"/>
    <col min="527" max="527" width="53.7109375" style="83" customWidth="1"/>
    <col min="528" max="768" width="9.140625" style="83"/>
    <col min="769" max="770" width="2.7109375" style="83" customWidth="1"/>
    <col min="771" max="771" width="48.28515625" style="83" customWidth="1"/>
    <col min="772" max="772" width="5.42578125" style="83" customWidth="1"/>
    <col min="773" max="773" width="4.85546875" style="83" customWidth="1"/>
    <col min="774" max="774" width="10.28515625" style="83" customWidth="1"/>
    <col min="775" max="775" width="11" style="83" customWidth="1"/>
    <col min="776" max="776" width="3.5703125" style="83" customWidth="1"/>
    <col min="777" max="777" width="28" style="83" customWidth="1"/>
    <col min="778" max="778" width="10.7109375" style="83" customWidth="1"/>
    <col min="779" max="779" width="10.28515625" style="83" customWidth="1"/>
    <col min="780" max="780" width="15.28515625" style="83" customWidth="1"/>
    <col min="781" max="782" width="2.7109375" style="83" customWidth="1"/>
    <col min="783" max="783" width="53.7109375" style="83" customWidth="1"/>
    <col min="784" max="1024" width="9.140625" style="83"/>
    <col min="1025" max="1026" width="2.7109375" style="83" customWidth="1"/>
    <col min="1027" max="1027" width="48.28515625" style="83" customWidth="1"/>
    <col min="1028" max="1028" width="5.42578125" style="83" customWidth="1"/>
    <col min="1029" max="1029" width="4.85546875" style="83" customWidth="1"/>
    <col min="1030" max="1030" width="10.28515625" style="83" customWidth="1"/>
    <col min="1031" max="1031" width="11" style="83" customWidth="1"/>
    <col min="1032" max="1032" width="3.5703125" style="83" customWidth="1"/>
    <col min="1033" max="1033" width="28" style="83" customWidth="1"/>
    <col min="1034" max="1034" width="10.7109375" style="83" customWidth="1"/>
    <col min="1035" max="1035" width="10.28515625" style="83" customWidth="1"/>
    <col min="1036" max="1036" width="15.28515625" style="83" customWidth="1"/>
    <col min="1037" max="1038" width="2.7109375" style="83" customWidth="1"/>
    <col min="1039" max="1039" width="53.7109375" style="83" customWidth="1"/>
    <col min="1040" max="1280" width="9.140625" style="83"/>
    <col min="1281" max="1282" width="2.7109375" style="83" customWidth="1"/>
    <col min="1283" max="1283" width="48.28515625" style="83" customWidth="1"/>
    <col min="1284" max="1284" width="5.42578125" style="83" customWidth="1"/>
    <col min="1285" max="1285" width="4.85546875" style="83" customWidth="1"/>
    <col min="1286" max="1286" width="10.28515625" style="83" customWidth="1"/>
    <col min="1287" max="1287" width="11" style="83" customWidth="1"/>
    <col min="1288" max="1288" width="3.5703125" style="83" customWidth="1"/>
    <col min="1289" max="1289" width="28" style="83" customWidth="1"/>
    <col min="1290" max="1290" width="10.7109375" style="83" customWidth="1"/>
    <col min="1291" max="1291" width="10.28515625" style="83" customWidth="1"/>
    <col min="1292" max="1292" width="15.28515625" style="83" customWidth="1"/>
    <col min="1293" max="1294" width="2.7109375" style="83" customWidth="1"/>
    <col min="1295" max="1295" width="53.7109375" style="83" customWidth="1"/>
    <col min="1296" max="1536" width="9.140625" style="83"/>
    <col min="1537" max="1538" width="2.7109375" style="83" customWidth="1"/>
    <col min="1539" max="1539" width="48.28515625" style="83" customWidth="1"/>
    <col min="1540" max="1540" width="5.42578125" style="83" customWidth="1"/>
    <col min="1541" max="1541" width="4.85546875" style="83" customWidth="1"/>
    <col min="1542" max="1542" width="10.28515625" style="83" customWidth="1"/>
    <col min="1543" max="1543" width="11" style="83" customWidth="1"/>
    <col min="1544" max="1544" width="3.5703125" style="83" customWidth="1"/>
    <col min="1545" max="1545" width="28" style="83" customWidth="1"/>
    <col min="1546" max="1546" width="10.7109375" style="83" customWidth="1"/>
    <col min="1547" max="1547" width="10.28515625" style="83" customWidth="1"/>
    <col min="1548" max="1548" width="15.28515625" style="83" customWidth="1"/>
    <col min="1549" max="1550" width="2.7109375" style="83" customWidth="1"/>
    <col min="1551" max="1551" width="53.7109375" style="83" customWidth="1"/>
    <col min="1552" max="1792" width="9.140625" style="83"/>
    <col min="1793" max="1794" width="2.7109375" style="83" customWidth="1"/>
    <col min="1795" max="1795" width="48.28515625" style="83" customWidth="1"/>
    <col min="1796" max="1796" width="5.42578125" style="83" customWidth="1"/>
    <col min="1797" max="1797" width="4.85546875" style="83" customWidth="1"/>
    <col min="1798" max="1798" width="10.28515625" style="83" customWidth="1"/>
    <col min="1799" max="1799" width="11" style="83" customWidth="1"/>
    <col min="1800" max="1800" width="3.5703125" style="83" customWidth="1"/>
    <col min="1801" max="1801" width="28" style="83" customWidth="1"/>
    <col min="1802" max="1802" width="10.7109375" style="83" customWidth="1"/>
    <col min="1803" max="1803" width="10.28515625" style="83" customWidth="1"/>
    <col min="1804" max="1804" width="15.28515625" style="83" customWidth="1"/>
    <col min="1805" max="1806" width="2.7109375" style="83" customWidth="1"/>
    <col min="1807" max="1807" width="53.7109375" style="83" customWidth="1"/>
    <col min="1808" max="2048" width="9.140625" style="83"/>
    <col min="2049" max="2050" width="2.7109375" style="83" customWidth="1"/>
    <col min="2051" max="2051" width="48.28515625" style="83" customWidth="1"/>
    <col min="2052" max="2052" width="5.42578125" style="83" customWidth="1"/>
    <col min="2053" max="2053" width="4.85546875" style="83" customWidth="1"/>
    <col min="2054" max="2054" width="10.28515625" style="83" customWidth="1"/>
    <col min="2055" max="2055" width="11" style="83" customWidth="1"/>
    <col min="2056" max="2056" width="3.5703125" style="83" customWidth="1"/>
    <col min="2057" max="2057" width="28" style="83" customWidth="1"/>
    <col min="2058" max="2058" width="10.7109375" style="83" customWidth="1"/>
    <col min="2059" max="2059" width="10.28515625" style="83" customWidth="1"/>
    <col min="2060" max="2060" width="15.28515625" style="83" customWidth="1"/>
    <col min="2061" max="2062" width="2.7109375" style="83" customWidth="1"/>
    <col min="2063" max="2063" width="53.7109375" style="83" customWidth="1"/>
    <col min="2064" max="2304" width="9.140625" style="83"/>
    <col min="2305" max="2306" width="2.7109375" style="83" customWidth="1"/>
    <col min="2307" max="2307" width="48.28515625" style="83" customWidth="1"/>
    <col min="2308" max="2308" width="5.42578125" style="83" customWidth="1"/>
    <col min="2309" max="2309" width="4.85546875" style="83" customWidth="1"/>
    <col min="2310" max="2310" width="10.28515625" style="83" customWidth="1"/>
    <col min="2311" max="2311" width="11" style="83" customWidth="1"/>
    <col min="2312" max="2312" width="3.5703125" style="83" customWidth="1"/>
    <col min="2313" max="2313" width="28" style="83" customWidth="1"/>
    <col min="2314" max="2314" width="10.7109375" style="83" customWidth="1"/>
    <col min="2315" max="2315" width="10.28515625" style="83" customWidth="1"/>
    <col min="2316" max="2316" width="15.28515625" style="83" customWidth="1"/>
    <col min="2317" max="2318" width="2.7109375" style="83" customWidth="1"/>
    <col min="2319" max="2319" width="53.7109375" style="83" customWidth="1"/>
    <col min="2320" max="2560" width="9.140625" style="83"/>
    <col min="2561" max="2562" width="2.7109375" style="83" customWidth="1"/>
    <col min="2563" max="2563" width="48.28515625" style="83" customWidth="1"/>
    <col min="2564" max="2564" width="5.42578125" style="83" customWidth="1"/>
    <col min="2565" max="2565" width="4.85546875" style="83" customWidth="1"/>
    <col min="2566" max="2566" width="10.28515625" style="83" customWidth="1"/>
    <col min="2567" max="2567" width="11" style="83" customWidth="1"/>
    <col min="2568" max="2568" width="3.5703125" style="83" customWidth="1"/>
    <col min="2569" max="2569" width="28" style="83" customWidth="1"/>
    <col min="2570" max="2570" width="10.7109375" style="83" customWidth="1"/>
    <col min="2571" max="2571" width="10.28515625" style="83" customWidth="1"/>
    <col min="2572" max="2572" width="15.28515625" style="83" customWidth="1"/>
    <col min="2573" max="2574" width="2.7109375" style="83" customWidth="1"/>
    <col min="2575" max="2575" width="53.7109375" style="83" customWidth="1"/>
    <col min="2576" max="2816" width="9.140625" style="83"/>
    <col min="2817" max="2818" width="2.7109375" style="83" customWidth="1"/>
    <col min="2819" max="2819" width="48.28515625" style="83" customWidth="1"/>
    <col min="2820" max="2820" width="5.42578125" style="83" customWidth="1"/>
    <col min="2821" max="2821" width="4.85546875" style="83" customWidth="1"/>
    <col min="2822" max="2822" width="10.28515625" style="83" customWidth="1"/>
    <col min="2823" max="2823" width="11" style="83" customWidth="1"/>
    <col min="2824" max="2824" width="3.5703125" style="83" customWidth="1"/>
    <col min="2825" max="2825" width="28" style="83" customWidth="1"/>
    <col min="2826" max="2826" width="10.7109375" style="83" customWidth="1"/>
    <col min="2827" max="2827" width="10.28515625" style="83" customWidth="1"/>
    <col min="2828" max="2828" width="15.28515625" style="83" customWidth="1"/>
    <col min="2829" max="2830" width="2.7109375" style="83" customWidth="1"/>
    <col min="2831" max="2831" width="53.7109375" style="83" customWidth="1"/>
    <col min="2832" max="3072" width="9.140625" style="83"/>
    <col min="3073" max="3074" width="2.7109375" style="83" customWidth="1"/>
    <col min="3075" max="3075" width="48.28515625" style="83" customWidth="1"/>
    <col min="3076" max="3076" width="5.42578125" style="83" customWidth="1"/>
    <col min="3077" max="3077" width="4.85546875" style="83" customWidth="1"/>
    <col min="3078" max="3078" width="10.28515625" style="83" customWidth="1"/>
    <col min="3079" max="3079" width="11" style="83" customWidth="1"/>
    <col min="3080" max="3080" width="3.5703125" style="83" customWidth="1"/>
    <col min="3081" max="3081" width="28" style="83" customWidth="1"/>
    <col min="3082" max="3082" width="10.7109375" style="83" customWidth="1"/>
    <col min="3083" max="3083" width="10.28515625" style="83" customWidth="1"/>
    <col min="3084" max="3084" width="15.28515625" style="83" customWidth="1"/>
    <col min="3085" max="3086" width="2.7109375" style="83" customWidth="1"/>
    <col min="3087" max="3087" width="53.7109375" style="83" customWidth="1"/>
    <col min="3088" max="3328" width="9.140625" style="83"/>
    <col min="3329" max="3330" width="2.7109375" style="83" customWidth="1"/>
    <col min="3331" max="3331" width="48.28515625" style="83" customWidth="1"/>
    <col min="3332" max="3332" width="5.42578125" style="83" customWidth="1"/>
    <col min="3333" max="3333" width="4.85546875" style="83" customWidth="1"/>
    <col min="3334" max="3334" width="10.28515625" style="83" customWidth="1"/>
    <col min="3335" max="3335" width="11" style="83" customWidth="1"/>
    <col min="3336" max="3336" width="3.5703125" style="83" customWidth="1"/>
    <col min="3337" max="3337" width="28" style="83" customWidth="1"/>
    <col min="3338" max="3338" width="10.7109375" style="83" customWidth="1"/>
    <col min="3339" max="3339" width="10.28515625" style="83" customWidth="1"/>
    <col min="3340" max="3340" width="15.28515625" style="83" customWidth="1"/>
    <col min="3341" max="3342" width="2.7109375" style="83" customWidth="1"/>
    <col min="3343" max="3343" width="53.7109375" style="83" customWidth="1"/>
    <col min="3344" max="3584" width="9.140625" style="83"/>
    <col min="3585" max="3586" width="2.7109375" style="83" customWidth="1"/>
    <col min="3587" max="3587" width="48.28515625" style="83" customWidth="1"/>
    <col min="3588" max="3588" width="5.42578125" style="83" customWidth="1"/>
    <col min="3589" max="3589" width="4.85546875" style="83" customWidth="1"/>
    <col min="3590" max="3590" width="10.28515625" style="83" customWidth="1"/>
    <col min="3591" max="3591" width="11" style="83" customWidth="1"/>
    <col min="3592" max="3592" width="3.5703125" style="83" customWidth="1"/>
    <col min="3593" max="3593" width="28" style="83" customWidth="1"/>
    <col min="3594" max="3594" width="10.7109375" style="83" customWidth="1"/>
    <col min="3595" max="3595" width="10.28515625" style="83" customWidth="1"/>
    <col min="3596" max="3596" width="15.28515625" style="83" customWidth="1"/>
    <col min="3597" max="3598" width="2.7109375" style="83" customWidth="1"/>
    <col min="3599" max="3599" width="53.7109375" style="83" customWidth="1"/>
    <col min="3600" max="3840" width="9.140625" style="83"/>
    <col min="3841" max="3842" width="2.7109375" style="83" customWidth="1"/>
    <col min="3843" max="3843" width="48.28515625" style="83" customWidth="1"/>
    <col min="3844" max="3844" width="5.42578125" style="83" customWidth="1"/>
    <col min="3845" max="3845" width="4.85546875" style="83" customWidth="1"/>
    <col min="3846" max="3846" width="10.28515625" style="83" customWidth="1"/>
    <col min="3847" max="3847" width="11" style="83" customWidth="1"/>
    <col min="3848" max="3848" width="3.5703125" style="83" customWidth="1"/>
    <col min="3849" max="3849" width="28" style="83" customWidth="1"/>
    <col min="3850" max="3850" width="10.7109375" style="83" customWidth="1"/>
    <col min="3851" max="3851" width="10.28515625" style="83" customWidth="1"/>
    <col min="3852" max="3852" width="15.28515625" style="83" customWidth="1"/>
    <col min="3853" max="3854" width="2.7109375" style="83" customWidth="1"/>
    <col min="3855" max="3855" width="53.7109375" style="83" customWidth="1"/>
    <col min="3856" max="4096" width="9.140625" style="83"/>
    <col min="4097" max="4098" width="2.7109375" style="83" customWidth="1"/>
    <col min="4099" max="4099" width="48.28515625" style="83" customWidth="1"/>
    <col min="4100" max="4100" width="5.42578125" style="83" customWidth="1"/>
    <col min="4101" max="4101" width="4.85546875" style="83" customWidth="1"/>
    <col min="4102" max="4102" width="10.28515625" style="83" customWidth="1"/>
    <col min="4103" max="4103" width="11" style="83" customWidth="1"/>
    <col min="4104" max="4104" width="3.5703125" style="83" customWidth="1"/>
    <col min="4105" max="4105" width="28" style="83" customWidth="1"/>
    <col min="4106" max="4106" width="10.7109375" style="83" customWidth="1"/>
    <col min="4107" max="4107" width="10.28515625" style="83" customWidth="1"/>
    <col min="4108" max="4108" width="15.28515625" style="83" customWidth="1"/>
    <col min="4109" max="4110" width="2.7109375" style="83" customWidth="1"/>
    <col min="4111" max="4111" width="53.7109375" style="83" customWidth="1"/>
    <col min="4112" max="4352" width="9.140625" style="83"/>
    <col min="4353" max="4354" width="2.7109375" style="83" customWidth="1"/>
    <col min="4355" max="4355" width="48.28515625" style="83" customWidth="1"/>
    <col min="4356" max="4356" width="5.42578125" style="83" customWidth="1"/>
    <col min="4357" max="4357" width="4.85546875" style="83" customWidth="1"/>
    <col min="4358" max="4358" width="10.28515625" style="83" customWidth="1"/>
    <col min="4359" max="4359" width="11" style="83" customWidth="1"/>
    <col min="4360" max="4360" width="3.5703125" style="83" customWidth="1"/>
    <col min="4361" max="4361" width="28" style="83" customWidth="1"/>
    <col min="4362" max="4362" width="10.7109375" style="83" customWidth="1"/>
    <col min="4363" max="4363" width="10.28515625" style="83" customWidth="1"/>
    <col min="4364" max="4364" width="15.28515625" style="83" customWidth="1"/>
    <col min="4365" max="4366" width="2.7109375" style="83" customWidth="1"/>
    <col min="4367" max="4367" width="53.7109375" style="83" customWidth="1"/>
    <col min="4368" max="4608" width="9.140625" style="83"/>
    <col min="4609" max="4610" width="2.7109375" style="83" customWidth="1"/>
    <col min="4611" max="4611" width="48.28515625" style="83" customWidth="1"/>
    <col min="4612" max="4612" width="5.42578125" style="83" customWidth="1"/>
    <col min="4613" max="4613" width="4.85546875" style="83" customWidth="1"/>
    <col min="4614" max="4614" width="10.28515625" style="83" customWidth="1"/>
    <col min="4615" max="4615" width="11" style="83" customWidth="1"/>
    <col min="4616" max="4616" width="3.5703125" style="83" customWidth="1"/>
    <col min="4617" max="4617" width="28" style="83" customWidth="1"/>
    <col min="4618" max="4618" width="10.7109375" style="83" customWidth="1"/>
    <col min="4619" max="4619" width="10.28515625" style="83" customWidth="1"/>
    <col min="4620" max="4620" width="15.28515625" style="83" customWidth="1"/>
    <col min="4621" max="4622" width="2.7109375" style="83" customWidth="1"/>
    <col min="4623" max="4623" width="53.7109375" style="83" customWidth="1"/>
    <col min="4624" max="4864" width="9.140625" style="83"/>
    <col min="4865" max="4866" width="2.7109375" style="83" customWidth="1"/>
    <col min="4867" max="4867" width="48.28515625" style="83" customWidth="1"/>
    <col min="4868" max="4868" width="5.42578125" style="83" customWidth="1"/>
    <col min="4869" max="4869" width="4.85546875" style="83" customWidth="1"/>
    <col min="4870" max="4870" width="10.28515625" style="83" customWidth="1"/>
    <col min="4871" max="4871" width="11" style="83" customWidth="1"/>
    <col min="4872" max="4872" width="3.5703125" style="83" customWidth="1"/>
    <col min="4873" max="4873" width="28" style="83" customWidth="1"/>
    <col min="4874" max="4874" width="10.7109375" style="83" customWidth="1"/>
    <col min="4875" max="4875" width="10.28515625" style="83" customWidth="1"/>
    <col min="4876" max="4876" width="15.28515625" style="83" customWidth="1"/>
    <col min="4877" max="4878" width="2.7109375" style="83" customWidth="1"/>
    <col min="4879" max="4879" width="53.7109375" style="83" customWidth="1"/>
    <col min="4880" max="5120" width="9.140625" style="83"/>
    <col min="5121" max="5122" width="2.7109375" style="83" customWidth="1"/>
    <col min="5123" max="5123" width="48.28515625" style="83" customWidth="1"/>
    <col min="5124" max="5124" width="5.42578125" style="83" customWidth="1"/>
    <col min="5125" max="5125" width="4.85546875" style="83" customWidth="1"/>
    <col min="5126" max="5126" width="10.28515625" style="83" customWidth="1"/>
    <col min="5127" max="5127" width="11" style="83" customWidth="1"/>
    <col min="5128" max="5128" width="3.5703125" style="83" customWidth="1"/>
    <col min="5129" max="5129" width="28" style="83" customWidth="1"/>
    <col min="5130" max="5130" width="10.7109375" style="83" customWidth="1"/>
    <col min="5131" max="5131" width="10.28515625" style="83" customWidth="1"/>
    <col min="5132" max="5132" width="15.28515625" style="83" customWidth="1"/>
    <col min="5133" max="5134" width="2.7109375" style="83" customWidth="1"/>
    <col min="5135" max="5135" width="53.7109375" style="83" customWidth="1"/>
    <col min="5136" max="5376" width="9.140625" style="83"/>
    <col min="5377" max="5378" width="2.7109375" style="83" customWidth="1"/>
    <col min="5379" max="5379" width="48.28515625" style="83" customWidth="1"/>
    <col min="5380" max="5380" width="5.42578125" style="83" customWidth="1"/>
    <col min="5381" max="5381" width="4.85546875" style="83" customWidth="1"/>
    <col min="5382" max="5382" width="10.28515625" style="83" customWidth="1"/>
    <col min="5383" max="5383" width="11" style="83" customWidth="1"/>
    <col min="5384" max="5384" width="3.5703125" style="83" customWidth="1"/>
    <col min="5385" max="5385" width="28" style="83" customWidth="1"/>
    <col min="5386" max="5386" width="10.7109375" style="83" customWidth="1"/>
    <col min="5387" max="5387" width="10.28515625" style="83" customWidth="1"/>
    <col min="5388" max="5388" width="15.28515625" style="83" customWidth="1"/>
    <col min="5389" max="5390" width="2.7109375" style="83" customWidth="1"/>
    <col min="5391" max="5391" width="53.7109375" style="83" customWidth="1"/>
    <col min="5392" max="5632" width="9.140625" style="83"/>
    <col min="5633" max="5634" width="2.7109375" style="83" customWidth="1"/>
    <col min="5635" max="5635" width="48.28515625" style="83" customWidth="1"/>
    <col min="5636" max="5636" width="5.42578125" style="83" customWidth="1"/>
    <col min="5637" max="5637" width="4.85546875" style="83" customWidth="1"/>
    <col min="5638" max="5638" width="10.28515625" style="83" customWidth="1"/>
    <col min="5639" max="5639" width="11" style="83" customWidth="1"/>
    <col min="5640" max="5640" width="3.5703125" style="83" customWidth="1"/>
    <col min="5641" max="5641" width="28" style="83" customWidth="1"/>
    <col min="5642" max="5642" width="10.7109375" style="83" customWidth="1"/>
    <col min="5643" max="5643" width="10.28515625" style="83" customWidth="1"/>
    <col min="5644" max="5644" width="15.28515625" style="83" customWidth="1"/>
    <col min="5645" max="5646" width="2.7109375" style="83" customWidth="1"/>
    <col min="5647" max="5647" width="53.7109375" style="83" customWidth="1"/>
    <col min="5648" max="5888" width="9.140625" style="83"/>
    <col min="5889" max="5890" width="2.7109375" style="83" customWidth="1"/>
    <col min="5891" max="5891" width="48.28515625" style="83" customWidth="1"/>
    <col min="5892" max="5892" width="5.42578125" style="83" customWidth="1"/>
    <col min="5893" max="5893" width="4.85546875" style="83" customWidth="1"/>
    <col min="5894" max="5894" width="10.28515625" style="83" customWidth="1"/>
    <col min="5895" max="5895" width="11" style="83" customWidth="1"/>
    <col min="5896" max="5896" width="3.5703125" style="83" customWidth="1"/>
    <col min="5897" max="5897" width="28" style="83" customWidth="1"/>
    <col min="5898" max="5898" width="10.7109375" style="83" customWidth="1"/>
    <col min="5899" max="5899" width="10.28515625" style="83" customWidth="1"/>
    <col min="5900" max="5900" width="15.28515625" style="83" customWidth="1"/>
    <col min="5901" max="5902" width="2.7109375" style="83" customWidth="1"/>
    <col min="5903" max="5903" width="53.7109375" style="83" customWidth="1"/>
    <col min="5904" max="6144" width="9.140625" style="83"/>
    <col min="6145" max="6146" width="2.7109375" style="83" customWidth="1"/>
    <col min="6147" max="6147" width="48.28515625" style="83" customWidth="1"/>
    <col min="6148" max="6148" width="5.42578125" style="83" customWidth="1"/>
    <col min="6149" max="6149" width="4.85546875" style="83" customWidth="1"/>
    <col min="6150" max="6150" width="10.28515625" style="83" customWidth="1"/>
    <col min="6151" max="6151" width="11" style="83" customWidth="1"/>
    <col min="6152" max="6152" width="3.5703125" style="83" customWidth="1"/>
    <col min="6153" max="6153" width="28" style="83" customWidth="1"/>
    <col min="6154" max="6154" width="10.7109375" style="83" customWidth="1"/>
    <col min="6155" max="6155" width="10.28515625" style="83" customWidth="1"/>
    <col min="6156" max="6156" width="15.28515625" style="83" customWidth="1"/>
    <col min="6157" max="6158" width="2.7109375" style="83" customWidth="1"/>
    <col min="6159" max="6159" width="53.7109375" style="83" customWidth="1"/>
    <col min="6160" max="6400" width="9.140625" style="83"/>
    <col min="6401" max="6402" width="2.7109375" style="83" customWidth="1"/>
    <col min="6403" max="6403" width="48.28515625" style="83" customWidth="1"/>
    <col min="6404" max="6404" width="5.42578125" style="83" customWidth="1"/>
    <col min="6405" max="6405" width="4.85546875" style="83" customWidth="1"/>
    <col min="6406" max="6406" width="10.28515625" style="83" customWidth="1"/>
    <col min="6407" max="6407" width="11" style="83" customWidth="1"/>
    <col min="6408" max="6408" width="3.5703125" style="83" customWidth="1"/>
    <col min="6409" max="6409" width="28" style="83" customWidth="1"/>
    <col min="6410" max="6410" width="10.7109375" style="83" customWidth="1"/>
    <col min="6411" max="6411" width="10.28515625" style="83" customWidth="1"/>
    <col min="6412" max="6412" width="15.28515625" style="83" customWidth="1"/>
    <col min="6413" max="6414" width="2.7109375" style="83" customWidth="1"/>
    <col min="6415" max="6415" width="53.7109375" style="83" customWidth="1"/>
    <col min="6416" max="6656" width="9.140625" style="83"/>
    <col min="6657" max="6658" width="2.7109375" style="83" customWidth="1"/>
    <col min="6659" max="6659" width="48.28515625" style="83" customWidth="1"/>
    <col min="6660" max="6660" width="5.42578125" style="83" customWidth="1"/>
    <col min="6661" max="6661" width="4.85546875" style="83" customWidth="1"/>
    <col min="6662" max="6662" width="10.28515625" style="83" customWidth="1"/>
    <col min="6663" max="6663" width="11" style="83" customWidth="1"/>
    <col min="6664" max="6664" width="3.5703125" style="83" customWidth="1"/>
    <col min="6665" max="6665" width="28" style="83" customWidth="1"/>
    <col min="6666" max="6666" width="10.7109375" style="83" customWidth="1"/>
    <col min="6667" max="6667" width="10.28515625" style="83" customWidth="1"/>
    <col min="6668" max="6668" width="15.28515625" style="83" customWidth="1"/>
    <col min="6669" max="6670" width="2.7109375" style="83" customWidth="1"/>
    <col min="6671" max="6671" width="53.7109375" style="83" customWidth="1"/>
    <col min="6672" max="6912" width="9.140625" style="83"/>
    <col min="6913" max="6914" width="2.7109375" style="83" customWidth="1"/>
    <col min="6915" max="6915" width="48.28515625" style="83" customWidth="1"/>
    <col min="6916" max="6916" width="5.42578125" style="83" customWidth="1"/>
    <col min="6917" max="6917" width="4.85546875" style="83" customWidth="1"/>
    <col min="6918" max="6918" width="10.28515625" style="83" customWidth="1"/>
    <col min="6919" max="6919" width="11" style="83" customWidth="1"/>
    <col min="6920" max="6920" width="3.5703125" style="83" customWidth="1"/>
    <col min="6921" max="6921" width="28" style="83" customWidth="1"/>
    <col min="6922" max="6922" width="10.7109375" style="83" customWidth="1"/>
    <col min="6923" max="6923" width="10.28515625" style="83" customWidth="1"/>
    <col min="6924" max="6924" width="15.28515625" style="83" customWidth="1"/>
    <col min="6925" max="6926" width="2.7109375" style="83" customWidth="1"/>
    <col min="6927" max="6927" width="53.7109375" style="83" customWidth="1"/>
    <col min="6928" max="7168" width="9.140625" style="83"/>
    <col min="7169" max="7170" width="2.7109375" style="83" customWidth="1"/>
    <col min="7171" max="7171" width="48.28515625" style="83" customWidth="1"/>
    <col min="7172" max="7172" width="5.42578125" style="83" customWidth="1"/>
    <col min="7173" max="7173" width="4.85546875" style="83" customWidth="1"/>
    <col min="7174" max="7174" width="10.28515625" style="83" customWidth="1"/>
    <col min="7175" max="7175" width="11" style="83" customWidth="1"/>
    <col min="7176" max="7176" width="3.5703125" style="83" customWidth="1"/>
    <col min="7177" max="7177" width="28" style="83" customWidth="1"/>
    <col min="7178" max="7178" width="10.7109375" style="83" customWidth="1"/>
    <col min="7179" max="7179" width="10.28515625" style="83" customWidth="1"/>
    <col min="7180" max="7180" width="15.28515625" style="83" customWidth="1"/>
    <col min="7181" max="7182" width="2.7109375" style="83" customWidth="1"/>
    <col min="7183" max="7183" width="53.7109375" style="83" customWidth="1"/>
    <col min="7184" max="7424" width="9.140625" style="83"/>
    <col min="7425" max="7426" width="2.7109375" style="83" customWidth="1"/>
    <col min="7427" max="7427" width="48.28515625" style="83" customWidth="1"/>
    <col min="7428" max="7428" width="5.42578125" style="83" customWidth="1"/>
    <col min="7429" max="7429" width="4.85546875" style="83" customWidth="1"/>
    <col min="7430" max="7430" width="10.28515625" style="83" customWidth="1"/>
    <col min="7431" max="7431" width="11" style="83" customWidth="1"/>
    <col min="7432" max="7432" width="3.5703125" style="83" customWidth="1"/>
    <col min="7433" max="7433" width="28" style="83" customWidth="1"/>
    <col min="7434" max="7434" width="10.7109375" style="83" customWidth="1"/>
    <col min="7435" max="7435" width="10.28515625" style="83" customWidth="1"/>
    <col min="7436" max="7436" width="15.28515625" style="83" customWidth="1"/>
    <col min="7437" max="7438" width="2.7109375" style="83" customWidth="1"/>
    <col min="7439" max="7439" width="53.7109375" style="83" customWidth="1"/>
    <col min="7440" max="7680" width="9.140625" style="83"/>
    <col min="7681" max="7682" width="2.7109375" style="83" customWidth="1"/>
    <col min="7683" max="7683" width="48.28515625" style="83" customWidth="1"/>
    <col min="7684" max="7684" width="5.42578125" style="83" customWidth="1"/>
    <col min="7685" max="7685" width="4.85546875" style="83" customWidth="1"/>
    <col min="7686" max="7686" width="10.28515625" style="83" customWidth="1"/>
    <col min="7687" max="7687" width="11" style="83" customWidth="1"/>
    <col min="7688" max="7688" width="3.5703125" style="83" customWidth="1"/>
    <col min="7689" max="7689" width="28" style="83" customWidth="1"/>
    <col min="7690" max="7690" width="10.7109375" style="83" customWidth="1"/>
    <col min="7691" max="7691" width="10.28515625" style="83" customWidth="1"/>
    <col min="7692" max="7692" width="15.28515625" style="83" customWidth="1"/>
    <col min="7693" max="7694" width="2.7109375" style="83" customWidth="1"/>
    <col min="7695" max="7695" width="53.7109375" style="83" customWidth="1"/>
    <col min="7696" max="7936" width="9.140625" style="83"/>
    <col min="7937" max="7938" width="2.7109375" style="83" customWidth="1"/>
    <col min="7939" max="7939" width="48.28515625" style="83" customWidth="1"/>
    <col min="7940" max="7940" width="5.42578125" style="83" customWidth="1"/>
    <col min="7941" max="7941" width="4.85546875" style="83" customWidth="1"/>
    <col min="7942" max="7942" width="10.28515625" style="83" customWidth="1"/>
    <col min="7943" max="7943" width="11" style="83" customWidth="1"/>
    <col min="7944" max="7944" width="3.5703125" style="83" customWidth="1"/>
    <col min="7945" max="7945" width="28" style="83" customWidth="1"/>
    <col min="7946" max="7946" width="10.7109375" style="83" customWidth="1"/>
    <col min="7947" max="7947" width="10.28515625" style="83" customWidth="1"/>
    <col min="7948" max="7948" width="15.28515625" style="83" customWidth="1"/>
    <col min="7949" max="7950" width="2.7109375" style="83" customWidth="1"/>
    <col min="7951" max="7951" width="53.7109375" style="83" customWidth="1"/>
    <col min="7952" max="8192" width="9.140625" style="83"/>
    <col min="8193" max="8194" width="2.7109375" style="83" customWidth="1"/>
    <col min="8195" max="8195" width="48.28515625" style="83" customWidth="1"/>
    <col min="8196" max="8196" width="5.42578125" style="83" customWidth="1"/>
    <col min="8197" max="8197" width="4.85546875" style="83" customWidth="1"/>
    <col min="8198" max="8198" width="10.28515625" style="83" customWidth="1"/>
    <col min="8199" max="8199" width="11" style="83" customWidth="1"/>
    <col min="8200" max="8200" width="3.5703125" style="83" customWidth="1"/>
    <col min="8201" max="8201" width="28" style="83" customWidth="1"/>
    <col min="8202" max="8202" width="10.7109375" style="83" customWidth="1"/>
    <col min="8203" max="8203" width="10.28515625" style="83" customWidth="1"/>
    <col min="8204" max="8204" width="15.28515625" style="83" customWidth="1"/>
    <col min="8205" max="8206" width="2.7109375" style="83" customWidth="1"/>
    <col min="8207" max="8207" width="53.7109375" style="83" customWidth="1"/>
    <col min="8208" max="8448" width="9.140625" style="83"/>
    <col min="8449" max="8450" width="2.7109375" style="83" customWidth="1"/>
    <col min="8451" max="8451" width="48.28515625" style="83" customWidth="1"/>
    <col min="8452" max="8452" width="5.42578125" style="83" customWidth="1"/>
    <col min="8453" max="8453" width="4.85546875" style="83" customWidth="1"/>
    <col min="8454" max="8454" width="10.28515625" style="83" customWidth="1"/>
    <col min="8455" max="8455" width="11" style="83" customWidth="1"/>
    <col min="8456" max="8456" width="3.5703125" style="83" customWidth="1"/>
    <col min="8457" max="8457" width="28" style="83" customWidth="1"/>
    <col min="8458" max="8458" width="10.7109375" style="83" customWidth="1"/>
    <col min="8459" max="8459" width="10.28515625" style="83" customWidth="1"/>
    <col min="8460" max="8460" width="15.28515625" style="83" customWidth="1"/>
    <col min="8461" max="8462" width="2.7109375" style="83" customWidth="1"/>
    <col min="8463" max="8463" width="53.7109375" style="83" customWidth="1"/>
    <col min="8464" max="8704" width="9.140625" style="83"/>
    <col min="8705" max="8706" width="2.7109375" style="83" customWidth="1"/>
    <col min="8707" max="8707" width="48.28515625" style="83" customWidth="1"/>
    <col min="8708" max="8708" width="5.42578125" style="83" customWidth="1"/>
    <col min="8709" max="8709" width="4.85546875" style="83" customWidth="1"/>
    <col min="8710" max="8710" width="10.28515625" style="83" customWidth="1"/>
    <col min="8711" max="8711" width="11" style="83" customWidth="1"/>
    <col min="8712" max="8712" width="3.5703125" style="83" customWidth="1"/>
    <col min="8713" max="8713" width="28" style="83" customWidth="1"/>
    <col min="8714" max="8714" width="10.7109375" style="83" customWidth="1"/>
    <col min="8715" max="8715" width="10.28515625" style="83" customWidth="1"/>
    <col min="8716" max="8716" width="15.28515625" style="83" customWidth="1"/>
    <col min="8717" max="8718" width="2.7109375" style="83" customWidth="1"/>
    <col min="8719" max="8719" width="53.7109375" style="83" customWidth="1"/>
    <col min="8720" max="8960" width="9.140625" style="83"/>
    <col min="8961" max="8962" width="2.7109375" style="83" customWidth="1"/>
    <col min="8963" max="8963" width="48.28515625" style="83" customWidth="1"/>
    <col min="8964" max="8964" width="5.42578125" style="83" customWidth="1"/>
    <col min="8965" max="8965" width="4.85546875" style="83" customWidth="1"/>
    <col min="8966" max="8966" width="10.28515625" style="83" customWidth="1"/>
    <col min="8967" max="8967" width="11" style="83" customWidth="1"/>
    <col min="8968" max="8968" width="3.5703125" style="83" customWidth="1"/>
    <col min="8969" max="8969" width="28" style="83" customWidth="1"/>
    <col min="8970" max="8970" width="10.7109375" style="83" customWidth="1"/>
    <col min="8971" max="8971" width="10.28515625" style="83" customWidth="1"/>
    <col min="8972" max="8972" width="15.28515625" style="83" customWidth="1"/>
    <col min="8973" max="8974" width="2.7109375" style="83" customWidth="1"/>
    <col min="8975" max="8975" width="53.7109375" style="83" customWidth="1"/>
    <col min="8976" max="9216" width="9.140625" style="83"/>
    <col min="9217" max="9218" width="2.7109375" style="83" customWidth="1"/>
    <col min="9219" max="9219" width="48.28515625" style="83" customWidth="1"/>
    <col min="9220" max="9220" width="5.42578125" style="83" customWidth="1"/>
    <col min="9221" max="9221" width="4.85546875" style="83" customWidth="1"/>
    <col min="9222" max="9222" width="10.28515625" style="83" customWidth="1"/>
    <col min="9223" max="9223" width="11" style="83" customWidth="1"/>
    <col min="9224" max="9224" width="3.5703125" style="83" customWidth="1"/>
    <col min="9225" max="9225" width="28" style="83" customWidth="1"/>
    <col min="9226" max="9226" width="10.7109375" style="83" customWidth="1"/>
    <col min="9227" max="9227" width="10.28515625" style="83" customWidth="1"/>
    <col min="9228" max="9228" width="15.28515625" style="83" customWidth="1"/>
    <col min="9229" max="9230" width="2.7109375" style="83" customWidth="1"/>
    <col min="9231" max="9231" width="53.7109375" style="83" customWidth="1"/>
    <col min="9232" max="9472" width="9.140625" style="83"/>
    <col min="9473" max="9474" width="2.7109375" style="83" customWidth="1"/>
    <col min="9475" max="9475" width="48.28515625" style="83" customWidth="1"/>
    <col min="9476" max="9476" width="5.42578125" style="83" customWidth="1"/>
    <col min="9477" max="9477" width="4.85546875" style="83" customWidth="1"/>
    <col min="9478" max="9478" width="10.28515625" style="83" customWidth="1"/>
    <col min="9479" max="9479" width="11" style="83" customWidth="1"/>
    <col min="9480" max="9480" width="3.5703125" style="83" customWidth="1"/>
    <col min="9481" max="9481" width="28" style="83" customWidth="1"/>
    <col min="9482" max="9482" width="10.7109375" style="83" customWidth="1"/>
    <col min="9483" max="9483" width="10.28515625" style="83" customWidth="1"/>
    <col min="9484" max="9484" width="15.28515625" style="83" customWidth="1"/>
    <col min="9485" max="9486" width="2.7109375" style="83" customWidth="1"/>
    <col min="9487" max="9487" width="53.7109375" style="83" customWidth="1"/>
    <col min="9488" max="9728" width="9.140625" style="83"/>
    <col min="9729" max="9730" width="2.7109375" style="83" customWidth="1"/>
    <col min="9731" max="9731" width="48.28515625" style="83" customWidth="1"/>
    <col min="9732" max="9732" width="5.42578125" style="83" customWidth="1"/>
    <col min="9733" max="9733" width="4.85546875" style="83" customWidth="1"/>
    <col min="9734" max="9734" width="10.28515625" style="83" customWidth="1"/>
    <col min="9735" max="9735" width="11" style="83" customWidth="1"/>
    <col min="9736" max="9736" width="3.5703125" style="83" customWidth="1"/>
    <col min="9737" max="9737" width="28" style="83" customWidth="1"/>
    <col min="9738" max="9738" width="10.7109375" style="83" customWidth="1"/>
    <col min="9739" max="9739" width="10.28515625" style="83" customWidth="1"/>
    <col min="9740" max="9740" width="15.28515625" style="83" customWidth="1"/>
    <col min="9741" max="9742" width="2.7109375" style="83" customWidth="1"/>
    <col min="9743" max="9743" width="53.7109375" style="83" customWidth="1"/>
    <col min="9744" max="9984" width="9.140625" style="83"/>
    <col min="9985" max="9986" width="2.7109375" style="83" customWidth="1"/>
    <col min="9987" max="9987" width="48.28515625" style="83" customWidth="1"/>
    <col min="9988" max="9988" width="5.42578125" style="83" customWidth="1"/>
    <col min="9989" max="9989" width="4.85546875" style="83" customWidth="1"/>
    <col min="9990" max="9990" width="10.28515625" style="83" customWidth="1"/>
    <col min="9991" max="9991" width="11" style="83" customWidth="1"/>
    <col min="9992" max="9992" width="3.5703125" style="83" customWidth="1"/>
    <col min="9993" max="9993" width="28" style="83" customWidth="1"/>
    <col min="9994" max="9994" width="10.7109375" style="83" customWidth="1"/>
    <col min="9995" max="9995" width="10.28515625" style="83" customWidth="1"/>
    <col min="9996" max="9996" width="15.28515625" style="83" customWidth="1"/>
    <col min="9997" max="9998" width="2.7109375" style="83" customWidth="1"/>
    <col min="9999" max="9999" width="53.7109375" style="83" customWidth="1"/>
    <col min="10000" max="10240" width="9.140625" style="83"/>
    <col min="10241" max="10242" width="2.7109375" style="83" customWidth="1"/>
    <col min="10243" max="10243" width="48.28515625" style="83" customWidth="1"/>
    <col min="10244" max="10244" width="5.42578125" style="83" customWidth="1"/>
    <col min="10245" max="10245" width="4.85546875" style="83" customWidth="1"/>
    <col min="10246" max="10246" width="10.28515625" style="83" customWidth="1"/>
    <col min="10247" max="10247" width="11" style="83" customWidth="1"/>
    <col min="10248" max="10248" width="3.5703125" style="83" customWidth="1"/>
    <col min="10249" max="10249" width="28" style="83" customWidth="1"/>
    <col min="10250" max="10250" width="10.7109375" style="83" customWidth="1"/>
    <col min="10251" max="10251" width="10.28515625" style="83" customWidth="1"/>
    <col min="10252" max="10252" width="15.28515625" style="83" customWidth="1"/>
    <col min="10253" max="10254" width="2.7109375" style="83" customWidth="1"/>
    <col min="10255" max="10255" width="53.7109375" style="83" customWidth="1"/>
    <col min="10256" max="10496" width="9.140625" style="83"/>
    <col min="10497" max="10498" width="2.7109375" style="83" customWidth="1"/>
    <col min="10499" max="10499" width="48.28515625" style="83" customWidth="1"/>
    <col min="10500" max="10500" width="5.42578125" style="83" customWidth="1"/>
    <col min="10501" max="10501" width="4.85546875" style="83" customWidth="1"/>
    <col min="10502" max="10502" width="10.28515625" style="83" customWidth="1"/>
    <col min="10503" max="10503" width="11" style="83" customWidth="1"/>
    <col min="10504" max="10504" width="3.5703125" style="83" customWidth="1"/>
    <col min="10505" max="10505" width="28" style="83" customWidth="1"/>
    <col min="10506" max="10506" width="10.7109375" style="83" customWidth="1"/>
    <col min="10507" max="10507" width="10.28515625" style="83" customWidth="1"/>
    <col min="10508" max="10508" width="15.28515625" style="83" customWidth="1"/>
    <col min="10509" max="10510" width="2.7109375" style="83" customWidth="1"/>
    <col min="10511" max="10511" width="53.7109375" style="83" customWidth="1"/>
    <col min="10512" max="10752" width="9.140625" style="83"/>
    <col min="10753" max="10754" width="2.7109375" style="83" customWidth="1"/>
    <col min="10755" max="10755" width="48.28515625" style="83" customWidth="1"/>
    <col min="10756" max="10756" width="5.42578125" style="83" customWidth="1"/>
    <col min="10757" max="10757" width="4.85546875" style="83" customWidth="1"/>
    <col min="10758" max="10758" width="10.28515625" style="83" customWidth="1"/>
    <col min="10759" max="10759" width="11" style="83" customWidth="1"/>
    <col min="10760" max="10760" width="3.5703125" style="83" customWidth="1"/>
    <col min="10761" max="10761" width="28" style="83" customWidth="1"/>
    <col min="10762" max="10762" width="10.7109375" style="83" customWidth="1"/>
    <col min="10763" max="10763" width="10.28515625" style="83" customWidth="1"/>
    <col min="10764" max="10764" width="15.28515625" style="83" customWidth="1"/>
    <col min="10765" max="10766" width="2.7109375" style="83" customWidth="1"/>
    <col min="10767" max="10767" width="53.7109375" style="83" customWidth="1"/>
    <col min="10768" max="11008" width="9.140625" style="83"/>
    <col min="11009" max="11010" width="2.7109375" style="83" customWidth="1"/>
    <col min="11011" max="11011" width="48.28515625" style="83" customWidth="1"/>
    <col min="11012" max="11012" width="5.42578125" style="83" customWidth="1"/>
    <col min="11013" max="11013" width="4.85546875" style="83" customWidth="1"/>
    <col min="11014" max="11014" width="10.28515625" style="83" customWidth="1"/>
    <col min="11015" max="11015" width="11" style="83" customWidth="1"/>
    <col min="11016" max="11016" width="3.5703125" style="83" customWidth="1"/>
    <col min="11017" max="11017" width="28" style="83" customWidth="1"/>
    <col min="11018" max="11018" width="10.7109375" style="83" customWidth="1"/>
    <col min="11019" max="11019" width="10.28515625" style="83" customWidth="1"/>
    <col min="11020" max="11020" width="15.28515625" style="83" customWidth="1"/>
    <col min="11021" max="11022" width="2.7109375" style="83" customWidth="1"/>
    <col min="11023" max="11023" width="53.7109375" style="83" customWidth="1"/>
    <col min="11024" max="11264" width="9.140625" style="83"/>
    <col min="11265" max="11266" width="2.7109375" style="83" customWidth="1"/>
    <col min="11267" max="11267" width="48.28515625" style="83" customWidth="1"/>
    <col min="11268" max="11268" width="5.42578125" style="83" customWidth="1"/>
    <col min="11269" max="11269" width="4.85546875" style="83" customWidth="1"/>
    <col min="11270" max="11270" width="10.28515625" style="83" customWidth="1"/>
    <col min="11271" max="11271" width="11" style="83" customWidth="1"/>
    <col min="11272" max="11272" width="3.5703125" style="83" customWidth="1"/>
    <col min="11273" max="11273" width="28" style="83" customWidth="1"/>
    <col min="11274" max="11274" width="10.7109375" style="83" customWidth="1"/>
    <col min="11275" max="11275" width="10.28515625" style="83" customWidth="1"/>
    <col min="11276" max="11276" width="15.28515625" style="83" customWidth="1"/>
    <col min="11277" max="11278" width="2.7109375" style="83" customWidth="1"/>
    <col min="11279" max="11279" width="53.7109375" style="83" customWidth="1"/>
    <col min="11280" max="11520" width="9.140625" style="83"/>
    <col min="11521" max="11522" width="2.7109375" style="83" customWidth="1"/>
    <col min="11523" max="11523" width="48.28515625" style="83" customWidth="1"/>
    <col min="11524" max="11524" width="5.42578125" style="83" customWidth="1"/>
    <col min="11525" max="11525" width="4.85546875" style="83" customWidth="1"/>
    <col min="11526" max="11526" width="10.28515625" style="83" customWidth="1"/>
    <col min="11527" max="11527" width="11" style="83" customWidth="1"/>
    <col min="11528" max="11528" width="3.5703125" style="83" customWidth="1"/>
    <col min="11529" max="11529" width="28" style="83" customWidth="1"/>
    <col min="11530" max="11530" width="10.7109375" style="83" customWidth="1"/>
    <col min="11531" max="11531" width="10.28515625" style="83" customWidth="1"/>
    <col min="11532" max="11532" width="15.28515625" style="83" customWidth="1"/>
    <col min="11533" max="11534" width="2.7109375" style="83" customWidth="1"/>
    <col min="11535" max="11535" width="53.7109375" style="83" customWidth="1"/>
    <col min="11536" max="11776" width="9.140625" style="83"/>
    <col min="11777" max="11778" width="2.7109375" style="83" customWidth="1"/>
    <col min="11779" max="11779" width="48.28515625" style="83" customWidth="1"/>
    <col min="11780" max="11780" width="5.42578125" style="83" customWidth="1"/>
    <col min="11781" max="11781" width="4.85546875" style="83" customWidth="1"/>
    <col min="11782" max="11782" width="10.28515625" style="83" customWidth="1"/>
    <col min="11783" max="11783" width="11" style="83" customWidth="1"/>
    <col min="11784" max="11784" width="3.5703125" style="83" customWidth="1"/>
    <col min="11785" max="11785" width="28" style="83" customWidth="1"/>
    <col min="11786" max="11786" width="10.7109375" style="83" customWidth="1"/>
    <col min="11787" max="11787" width="10.28515625" style="83" customWidth="1"/>
    <col min="11788" max="11788" width="15.28515625" style="83" customWidth="1"/>
    <col min="11789" max="11790" width="2.7109375" style="83" customWidth="1"/>
    <col min="11791" max="11791" width="53.7109375" style="83" customWidth="1"/>
    <col min="11792" max="12032" width="9.140625" style="83"/>
    <col min="12033" max="12034" width="2.7109375" style="83" customWidth="1"/>
    <col min="12035" max="12035" width="48.28515625" style="83" customWidth="1"/>
    <col min="12036" max="12036" width="5.42578125" style="83" customWidth="1"/>
    <col min="12037" max="12037" width="4.85546875" style="83" customWidth="1"/>
    <col min="12038" max="12038" width="10.28515625" style="83" customWidth="1"/>
    <col min="12039" max="12039" width="11" style="83" customWidth="1"/>
    <col min="12040" max="12040" width="3.5703125" style="83" customWidth="1"/>
    <col min="12041" max="12041" width="28" style="83" customWidth="1"/>
    <col min="12042" max="12042" width="10.7109375" style="83" customWidth="1"/>
    <col min="12043" max="12043" width="10.28515625" style="83" customWidth="1"/>
    <col min="12044" max="12044" width="15.28515625" style="83" customWidth="1"/>
    <col min="12045" max="12046" width="2.7109375" style="83" customWidth="1"/>
    <col min="12047" max="12047" width="53.7109375" style="83" customWidth="1"/>
    <col min="12048" max="12288" width="9.140625" style="83"/>
    <col min="12289" max="12290" width="2.7109375" style="83" customWidth="1"/>
    <col min="12291" max="12291" width="48.28515625" style="83" customWidth="1"/>
    <col min="12292" max="12292" width="5.42578125" style="83" customWidth="1"/>
    <col min="12293" max="12293" width="4.85546875" style="83" customWidth="1"/>
    <col min="12294" max="12294" width="10.28515625" style="83" customWidth="1"/>
    <col min="12295" max="12295" width="11" style="83" customWidth="1"/>
    <col min="12296" max="12296" width="3.5703125" style="83" customWidth="1"/>
    <col min="12297" max="12297" width="28" style="83" customWidth="1"/>
    <col min="12298" max="12298" width="10.7109375" style="83" customWidth="1"/>
    <col min="12299" max="12299" width="10.28515625" style="83" customWidth="1"/>
    <col min="12300" max="12300" width="15.28515625" style="83" customWidth="1"/>
    <col min="12301" max="12302" width="2.7109375" style="83" customWidth="1"/>
    <col min="12303" max="12303" width="53.7109375" style="83" customWidth="1"/>
    <col min="12304" max="12544" width="9.140625" style="83"/>
    <col min="12545" max="12546" width="2.7109375" style="83" customWidth="1"/>
    <col min="12547" max="12547" width="48.28515625" style="83" customWidth="1"/>
    <col min="12548" max="12548" width="5.42578125" style="83" customWidth="1"/>
    <col min="12549" max="12549" width="4.85546875" style="83" customWidth="1"/>
    <col min="12550" max="12550" width="10.28515625" style="83" customWidth="1"/>
    <col min="12551" max="12551" width="11" style="83" customWidth="1"/>
    <col min="12552" max="12552" width="3.5703125" style="83" customWidth="1"/>
    <col min="12553" max="12553" width="28" style="83" customWidth="1"/>
    <col min="12554" max="12554" width="10.7109375" style="83" customWidth="1"/>
    <col min="12555" max="12555" width="10.28515625" style="83" customWidth="1"/>
    <col min="12556" max="12556" width="15.28515625" style="83" customWidth="1"/>
    <col min="12557" max="12558" width="2.7109375" style="83" customWidth="1"/>
    <col min="12559" max="12559" width="53.7109375" style="83" customWidth="1"/>
    <col min="12560" max="12800" width="9.140625" style="83"/>
    <col min="12801" max="12802" width="2.7109375" style="83" customWidth="1"/>
    <col min="12803" max="12803" width="48.28515625" style="83" customWidth="1"/>
    <col min="12804" max="12804" width="5.42578125" style="83" customWidth="1"/>
    <col min="12805" max="12805" width="4.85546875" style="83" customWidth="1"/>
    <col min="12806" max="12806" width="10.28515625" style="83" customWidth="1"/>
    <col min="12807" max="12807" width="11" style="83" customWidth="1"/>
    <col min="12808" max="12808" width="3.5703125" style="83" customWidth="1"/>
    <col min="12809" max="12809" width="28" style="83" customWidth="1"/>
    <col min="12810" max="12810" width="10.7109375" style="83" customWidth="1"/>
    <col min="12811" max="12811" width="10.28515625" style="83" customWidth="1"/>
    <col min="12812" max="12812" width="15.28515625" style="83" customWidth="1"/>
    <col min="12813" max="12814" width="2.7109375" style="83" customWidth="1"/>
    <col min="12815" max="12815" width="53.7109375" style="83" customWidth="1"/>
    <col min="12816" max="13056" width="9.140625" style="83"/>
    <col min="13057" max="13058" width="2.7109375" style="83" customWidth="1"/>
    <col min="13059" max="13059" width="48.28515625" style="83" customWidth="1"/>
    <col min="13060" max="13060" width="5.42578125" style="83" customWidth="1"/>
    <col min="13061" max="13061" width="4.85546875" style="83" customWidth="1"/>
    <col min="13062" max="13062" width="10.28515625" style="83" customWidth="1"/>
    <col min="13063" max="13063" width="11" style="83" customWidth="1"/>
    <col min="13064" max="13064" width="3.5703125" style="83" customWidth="1"/>
    <col min="13065" max="13065" width="28" style="83" customWidth="1"/>
    <col min="13066" max="13066" width="10.7109375" style="83" customWidth="1"/>
    <col min="13067" max="13067" width="10.28515625" style="83" customWidth="1"/>
    <col min="13068" max="13068" width="15.28515625" style="83" customWidth="1"/>
    <col min="13069" max="13070" width="2.7109375" style="83" customWidth="1"/>
    <col min="13071" max="13071" width="53.7109375" style="83" customWidth="1"/>
    <col min="13072" max="13312" width="9.140625" style="83"/>
    <col min="13313" max="13314" width="2.7109375" style="83" customWidth="1"/>
    <col min="13315" max="13315" width="48.28515625" style="83" customWidth="1"/>
    <col min="13316" max="13316" width="5.42578125" style="83" customWidth="1"/>
    <col min="13317" max="13317" width="4.85546875" style="83" customWidth="1"/>
    <col min="13318" max="13318" width="10.28515625" style="83" customWidth="1"/>
    <col min="13319" max="13319" width="11" style="83" customWidth="1"/>
    <col min="13320" max="13320" width="3.5703125" style="83" customWidth="1"/>
    <col min="13321" max="13321" width="28" style="83" customWidth="1"/>
    <col min="13322" max="13322" width="10.7109375" style="83" customWidth="1"/>
    <col min="13323" max="13323" width="10.28515625" style="83" customWidth="1"/>
    <col min="13324" max="13324" width="15.28515625" style="83" customWidth="1"/>
    <col min="13325" max="13326" width="2.7109375" style="83" customWidth="1"/>
    <col min="13327" max="13327" width="53.7109375" style="83" customWidth="1"/>
    <col min="13328" max="13568" width="9.140625" style="83"/>
    <col min="13569" max="13570" width="2.7109375" style="83" customWidth="1"/>
    <col min="13571" max="13571" width="48.28515625" style="83" customWidth="1"/>
    <col min="13572" max="13572" width="5.42578125" style="83" customWidth="1"/>
    <col min="13573" max="13573" width="4.85546875" style="83" customWidth="1"/>
    <col min="13574" max="13574" width="10.28515625" style="83" customWidth="1"/>
    <col min="13575" max="13575" width="11" style="83" customWidth="1"/>
    <col min="13576" max="13576" width="3.5703125" style="83" customWidth="1"/>
    <col min="13577" max="13577" width="28" style="83" customWidth="1"/>
    <col min="13578" max="13578" width="10.7109375" style="83" customWidth="1"/>
    <col min="13579" max="13579" width="10.28515625" style="83" customWidth="1"/>
    <col min="13580" max="13580" width="15.28515625" style="83" customWidth="1"/>
    <col min="13581" max="13582" width="2.7109375" style="83" customWidth="1"/>
    <col min="13583" max="13583" width="53.7109375" style="83" customWidth="1"/>
    <col min="13584" max="13824" width="9.140625" style="83"/>
    <col min="13825" max="13826" width="2.7109375" style="83" customWidth="1"/>
    <col min="13827" max="13827" width="48.28515625" style="83" customWidth="1"/>
    <col min="13828" max="13828" width="5.42578125" style="83" customWidth="1"/>
    <col min="13829" max="13829" width="4.85546875" style="83" customWidth="1"/>
    <col min="13830" max="13830" width="10.28515625" style="83" customWidth="1"/>
    <col min="13831" max="13831" width="11" style="83" customWidth="1"/>
    <col min="13832" max="13832" width="3.5703125" style="83" customWidth="1"/>
    <col min="13833" max="13833" width="28" style="83" customWidth="1"/>
    <col min="13834" max="13834" width="10.7109375" style="83" customWidth="1"/>
    <col min="13835" max="13835" width="10.28515625" style="83" customWidth="1"/>
    <col min="13836" max="13836" width="15.28515625" style="83" customWidth="1"/>
    <col min="13837" max="13838" width="2.7109375" style="83" customWidth="1"/>
    <col min="13839" max="13839" width="53.7109375" style="83" customWidth="1"/>
    <col min="13840" max="14080" width="9.140625" style="83"/>
    <col min="14081" max="14082" width="2.7109375" style="83" customWidth="1"/>
    <col min="14083" max="14083" width="48.28515625" style="83" customWidth="1"/>
    <col min="14084" max="14084" width="5.42578125" style="83" customWidth="1"/>
    <col min="14085" max="14085" width="4.85546875" style="83" customWidth="1"/>
    <col min="14086" max="14086" width="10.28515625" style="83" customWidth="1"/>
    <col min="14087" max="14087" width="11" style="83" customWidth="1"/>
    <col min="14088" max="14088" width="3.5703125" style="83" customWidth="1"/>
    <col min="14089" max="14089" width="28" style="83" customWidth="1"/>
    <col min="14090" max="14090" width="10.7109375" style="83" customWidth="1"/>
    <col min="14091" max="14091" width="10.28515625" style="83" customWidth="1"/>
    <col min="14092" max="14092" width="15.28515625" style="83" customWidth="1"/>
    <col min="14093" max="14094" width="2.7109375" style="83" customWidth="1"/>
    <col min="14095" max="14095" width="53.7109375" style="83" customWidth="1"/>
    <col min="14096" max="14336" width="9.140625" style="83"/>
    <col min="14337" max="14338" width="2.7109375" style="83" customWidth="1"/>
    <col min="14339" max="14339" width="48.28515625" style="83" customWidth="1"/>
    <col min="14340" max="14340" width="5.42578125" style="83" customWidth="1"/>
    <col min="14341" max="14341" width="4.85546875" style="83" customWidth="1"/>
    <col min="14342" max="14342" width="10.28515625" style="83" customWidth="1"/>
    <col min="14343" max="14343" width="11" style="83" customWidth="1"/>
    <col min="14344" max="14344" width="3.5703125" style="83" customWidth="1"/>
    <col min="14345" max="14345" width="28" style="83" customWidth="1"/>
    <col min="14346" max="14346" width="10.7109375" style="83" customWidth="1"/>
    <col min="14347" max="14347" width="10.28515625" style="83" customWidth="1"/>
    <col min="14348" max="14348" width="15.28515625" style="83" customWidth="1"/>
    <col min="14349" max="14350" width="2.7109375" style="83" customWidth="1"/>
    <col min="14351" max="14351" width="53.7109375" style="83" customWidth="1"/>
    <col min="14352" max="14592" width="9.140625" style="83"/>
    <col min="14593" max="14594" width="2.7109375" style="83" customWidth="1"/>
    <col min="14595" max="14595" width="48.28515625" style="83" customWidth="1"/>
    <col min="14596" max="14596" width="5.42578125" style="83" customWidth="1"/>
    <col min="14597" max="14597" width="4.85546875" style="83" customWidth="1"/>
    <col min="14598" max="14598" width="10.28515625" style="83" customWidth="1"/>
    <col min="14599" max="14599" width="11" style="83" customWidth="1"/>
    <col min="14600" max="14600" width="3.5703125" style="83" customWidth="1"/>
    <col min="14601" max="14601" width="28" style="83" customWidth="1"/>
    <col min="14602" max="14602" width="10.7109375" style="83" customWidth="1"/>
    <col min="14603" max="14603" width="10.28515625" style="83" customWidth="1"/>
    <col min="14604" max="14604" width="15.28515625" style="83" customWidth="1"/>
    <col min="14605" max="14606" width="2.7109375" style="83" customWidth="1"/>
    <col min="14607" max="14607" width="53.7109375" style="83" customWidth="1"/>
    <col min="14608" max="14848" width="9.140625" style="83"/>
    <col min="14849" max="14850" width="2.7109375" style="83" customWidth="1"/>
    <col min="14851" max="14851" width="48.28515625" style="83" customWidth="1"/>
    <col min="14852" max="14852" width="5.42578125" style="83" customWidth="1"/>
    <col min="14853" max="14853" width="4.85546875" style="83" customWidth="1"/>
    <col min="14854" max="14854" width="10.28515625" style="83" customWidth="1"/>
    <col min="14855" max="14855" width="11" style="83" customWidth="1"/>
    <col min="14856" max="14856" width="3.5703125" style="83" customWidth="1"/>
    <col min="14857" max="14857" width="28" style="83" customWidth="1"/>
    <col min="14858" max="14858" width="10.7109375" style="83" customWidth="1"/>
    <col min="14859" max="14859" width="10.28515625" style="83" customWidth="1"/>
    <col min="14860" max="14860" width="15.28515625" style="83" customWidth="1"/>
    <col min="14861" max="14862" width="2.7109375" style="83" customWidth="1"/>
    <col min="14863" max="14863" width="53.7109375" style="83" customWidth="1"/>
    <col min="14864" max="15104" width="9.140625" style="83"/>
    <col min="15105" max="15106" width="2.7109375" style="83" customWidth="1"/>
    <col min="15107" max="15107" width="48.28515625" style="83" customWidth="1"/>
    <col min="15108" max="15108" width="5.42578125" style="83" customWidth="1"/>
    <col min="15109" max="15109" width="4.85546875" style="83" customWidth="1"/>
    <col min="15110" max="15110" width="10.28515625" style="83" customWidth="1"/>
    <col min="15111" max="15111" width="11" style="83" customWidth="1"/>
    <col min="15112" max="15112" width="3.5703125" style="83" customWidth="1"/>
    <col min="15113" max="15113" width="28" style="83" customWidth="1"/>
    <col min="15114" max="15114" width="10.7109375" style="83" customWidth="1"/>
    <col min="15115" max="15115" width="10.28515625" style="83" customWidth="1"/>
    <col min="15116" max="15116" width="15.28515625" style="83" customWidth="1"/>
    <col min="15117" max="15118" width="2.7109375" style="83" customWidth="1"/>
    <col min="15119" max="15119" width="53.7109375" style="83" customWidth="1"/>
    <col min="15120" max="15360" width="9.140625" style="83"/>
    <col min="15361" max="15362" width="2.7109375" style="83" customWidth="1"/>
    <col min="15363" max="15363" width="48.28515625" style="83" customWidth="1"/>
    <col min="15364" max="15364" width="5.42578125" style="83" customWidth="1"/>
    <col min="15365" max="15365" width="4.85546875" style="83" customWidth="1"/>
    <col min="15366" max="15366" width="10.28515625" style="83" customWidth="1"/>
    <col min="15367" max="15367" width="11" style="83" customWidth="1"/>
    <col min="15368" max="15368" width="3.5703125" style="83" customWidth="1"/>
    <col min="15369" max="15369" width="28" style="83" customWidth="1"/>
    <col min="15370" max="15370" width="10.7109375" style="83" customWidth="1"/>
    <col min="15371" max="15371" width="10.28515625" style="83" customWidth="1"/>
    <col min="15372" max="15372" width="15.28515625" style="83" customWidth="1"/>
    <col min="15373" max="15374" width="2.7109375" style="83" customWidth="1"/>
    <col min="15375" max="15375" width="53.7109375" style="83" customWidth="1"/>
    <col min="15376" max="15616" width="9.140625" style="83"/>
    <col min="15617" max="15618" width="2.7109375" style="83" customWidth="1"/>
    <col min="15619" max="15619" width="48.28515625" style="83" customWidth="1"/>
    <col min="15620" max="15620" width="5.42578125" style="83" customWidth="1"/>
    <col min="15621" max="15621" width="4.85546875" style="83" customWidth="1"/>
    <col min="15622" max="15622" width="10.28515625" style="83" customWidth="1"/>
    <col min="15623" max="15623" width="11" style="83" customWidth="1"/>
    <col min="15624" max="15624" width="3.5703125" style="83" customWidth="1"/>
    <col min="15625" max="15625" width="28" style="83" customWidth="1"/>
    <col min="15626" max="15626" width="10.7109375" style="83" customWidth="1"/>
    <col min="15627" max="15627" width="10.28515625" style="83" customWidth="1"/>
    <col min="15628" max="15628" width="15.28515625" style="83" customWidth="1"/>
    <col min="15629" max="15630" width="2.7109375" style="83" customWidth="1"/>
    <col min="15631" max="15631" width="53.7109375" style="83" customWidth="1"/>
    <col min="15632" max="15872" width="9.140625" style="83"/>
    <col min="15873" max="15874" width="2.7109375" style="83" customWidth="1"/>
    <col min="15875" max="15875" width="48.28515625" style="83" customWidth="1"/>
    <col min="15876" max="15876" width="5.42578125" style="83" customWidth="1"/>
    <col min="15877" max="15877" width="4.85546875" style="83" customWidth="1"/>
    <col min="15878" max="15878" width="10.28515625" style="83" customWidth="1"/>
    <col min="15879" max="15879" width="11" style="83" customWidth="1"/>
    <col min="15880" max="15880" width="3.5703125" style="83" customWidth="1"/>
    <col min="15881" max="15881" width="28" style="83" customWidth="1"/>
    <col min="15882" max="15882" width="10.7109375" style="83" customWidth="1"/>
    <col min="15883" max="15883" width="10.28515625" style="83" customWidth="1"/>
    <col min="15884" max="15884" width="15.28515625" style="83" customWidth="1"/>
    <col min="15885" max="15886" width="2.7109375" style="83" customWidth="1"/>
    <col min="15887" max="15887" width="53.7109375" style="83" customWidth="1"/>
    <col min="15888" max="16128" width="9.140625" style="83"/>
    <col min="16129" max="16130" width="2.7109375" style="83" customWidth="1"/>
    <col min="16131" max="16131" width="48.28515625" style="83" customWidth="1"/>
    <col min="16132" max="16132" width="5.42578125" style="83" customWidth="1"/>
    <col min="16133" max="16133" width="4.85546875" style="83" customWidth="1"/>
    <col min="16134" max="16134" width="10.28515625" style="83" customWidth="1"/>
    <col min="16135" max="16135" width="11" style="83" customWidth="1"/>
    <col min="16136" max="16136" width="3.5703125" style="83" customWidth="1"/>
    <col min="16137" max="16137" width="28" style="83" customWidth="1"/>
    <col min="16138" max="16138" width="10.7109375" style="83" customWidth="1"/>
    <col min="16139" max="16139" width="10.28515625" style="83" customWidth="1"/>
    <col min="16140" max="16140" width="15.28515625" style="83" customWidth="1"/>
    <col min="16141" max="16142" width="2.7109375" style="83" customWidth="1"/>
    <col min="16143" max="16143" width="53.7109375" style="83" customWidth="1"/>
    <col min="16144" max="16384" width="9.140625" style="83"/>
  </cols>
  <sheetData>
    <row r="1" spans="1:15" ht="12" customHeight="1" thickBot="1" x14ac:dyDescent="0.25">
      <c r="A1" s="82"/>
      <c r="B1" s="82"/>
      <c r="C1" s="82"/>
      <c r="D1" s="82"/>
      <c r="E1" s="82"/>
      <c r="F1" s="82"/>
      <c r="G1" s="82"/>
      <c r="H1" s="82"/>
      <c r="I1" s="82"/>
      <c r="J1" s="82"/>
      <c r="K1" s="82"/>
      <c r="L1" s="82"/>
      <c r="M1" s="82"/>
      <c r="N1" s="82"/>
      <c r="O1" s="82"/>
    </row>
    <row r="2" spans="1:15" s="88" customFormat="1" ht="24.95" customHeight="1" x14ac:dyDescent="0.25">
      <c r="A2" s="84"/>
      <c r="B2" s="85"/>
      <c r="C2" s="195" t="s">
        <v>5</v>
      </c>
      <c r="D2" s="195"/>
      <c r="E2" s="195"/>
      <c r="F2" s="195"/>
      <c r="G2" s="195"/>
      <c r="H2" s="195"/>
      <c r="I2" s="195"/>
      <c r="J2" s="195"/>
      <c r="K2" s="195"/>
      <c r="L2" s="195"/>
      <c r="M2" s="195"/>
      <c r="N2" s="86"/>
      <c r="O2" s="87"/>
    </row>
    <row r="3" spans="1:15" ht="45" customHeight="1" x14ac:dyDescent="0.25">
      <c r="A3" s="82"/>
      <c r="B3" s="89"/>
      <c r="C3" s="212" t="s">
        <v>324</v>
      </c>
      <c r="D3" s="213"/>
      <c r="E3" s="213"/>
      <c r="F3" s="213"/>
      <c r="G3" s="213"/>
      <c r="H3" s="213"/>
      <c r="I3" s="213"/>
      <c r="J3" s="213"/>
      <c r="K3" s="213"/>
      <c r="L3" s="213"/>
      <c r="M3" s="90"/>
      <c r="N3" s="91"/>
      <c r="O3" s="92"/>
    </row>
    <row r="4" spans="1:15" ht="15" customHeight="1" thickBot="1" x14ac:dyDescent="0.25">
      <c r="A4" s="82"/>
      <c r="B4" s="89"/>
      <c r="C4" s="93"/>
      <c r="D4" s="93"/>
      <c r="E4" s="93"/>
      <c r="F4" s="93"/>
      <c r="G4" s="93"/>
      <c r="H4" s="93"/>
      <c r="I4" s="196"/>
      <c r="J4" s="196"/>
      <c r="K4" s="196"/>
      <c r="L4" s="197"/>
      <c r="M4" s="90"/>
      <c r="N4" s="91"/>
      <c r="O4" s="92"/>
    </row>
    <row r="5" spans="1:15" ht="20.100000000000001" customHeight="1" thickBot="1" x14ac:dyDescent="0.25">
      <c r="A5" s="82"/>
      <c r="B5" s="89"/>
      <c r="C5" s="94" t="s">
        <v>3</v>
      </c>
      <c r="D5" s="95"/>
      <c r="E5" s="95"/>
      <c r="F5" s="74"/>
      <c r="G5" s="93"/>
      <c r="H5" s="93"/>
      <c r="I5" s="198" t="s">
        <v>299</v>
      </c>
      <c r="J5" s="199"/>
      <c r="K5" s="96"/>
      <c r="L5" s="197"/>
      <c r="M5" s="90"/>
      <c r="N5" s="91"/>
      <c r="O5" s="92"/>
    </row>
    <row r="6" spans="1:15" ht="20.100000000000001" customHeight="1" thickBot="1" x14ac:dyDescent="0.25">
      <c r="A6" s="82"/>
      <c r="B6" s="89"/>
      <c r="C6" s="95"/>
      <c r="D6" s="95"/>
      <c r="E6" s="95"/>
      <c r="F6" s="74"/>
      <c r="G6" s="93"/>
      <c r="H6" s="93"/>
      <c r="I6" s="95"/>
      <c r="J6" s="95"/>
      <c r="K6" s="96"/>
      <c r="L6" s="97"/>
      <c r="M6" s="90"/>
      <c r="N6" s="91"/>
      <c r="O6" s="92"/>
    </row>
    <row r="7" spans="1:15" ht="20.100000000000001" customHeight="1" thickBot="1" x14ac:dyDescent="0.3">
      <c r="A7" s="82"/>
      <c r="B7" s="89"/>
      <c r="C7" s="183" t="s">
        <v>16</v>
      </c>
      <c r="D7" s="95"/>
      <c r="E7" s="202" t="s">
        <v>396</v>
      </c>
      <c r="F7" s="203"/>
      <c r="G7" s="203"/>
      <c r="H7" s="204"/>
      <c r="I7" s="95"/>
      <c r="J7" s="95"/>
      <c r="K7" s="96"/>
      <c r="L7" s="97"/>
      <c r="M7" s="90"/>
      <c r="N7" s="91"/>
      <c r="O7" s="92"/>
    </row>
    <row r="8" spans="1:15" ht="20.100000000000001" customHeight="1" thickBot="1" x14ac:dyDescent="0.3">
      <c r="A8" s="82"/>
      <c r="B8" s="89"/>
      <c r="C8" s="181"/>
      <c r="D8" s="95"/>
      <c r="E8" s="205"/>
      <c r="F8" s="206"/>
      <c r="G8" s="206"/>
      <c r="H8" s="207"/>
      <c r="I8" s="95"/>
      <c r="J8" s="95"/>
      <c r="K8" s="96"/>
      <c r="L8" s="97"/>
      <c r="M8" s="90"/>
      <c r="N8" s="91"/>
      <c r="O8" s="92"/>
    </row>
    <row r="9" spans="1:15" ht="15" customHeight="1" thickBot="1" x14ac:dyDescent="0.25">
      <c r="A9" s="82"/>
      <c r="B9" s="89"/>
      <c r="C9" s="93"/>
      <c r="D9" s="93"/>
      <c r="E9" s="93"/>
      <c r="F9" s="93"/>
      <c r="G9" s="93"/>
      <c r="H9" s="93"/>
      <c r="I9" s="93"/>
      <c r="J9" s="93"/>
      <c r="K9" s="93"/>
      <c r="L9" s="90"/>
      <c r="M9" s="90"/>
      <c r="N9" s="91"/>
      <c r="O9" s="92"/>
    </row>
    <row r="10" spans="1:15" ht="20.100000000000001" customHeight="1" thickBot="1" x14ac:dyDescent="0.25">
      <c r="A10" s="82"/>
      <c r="B10" s="89"/>
      <c r="C10" s="98" t="s">
        <v>6</v>
      </c>
      <c r="D10" s="99"/>
      <c r="E10" s="99"/>
      <c r="F10" s="99"/>
      <c r="G10" s="99"/>
      <c r="H10" s="93"/>
      <c r="I10" s="200" t="s">
        <v>322</v>
      </c>
      <c r="J10" s="201"/>
      <c r="K10" s="90"/>
      <c r="L10" s="90"/>
      <c r="M10" s="90"/>
      <c r="N10" s="91"/>
      <c r="O10" s="92"/>
    </row>
    <row r="11" spans="1:15" ht="24.75" thickBot="1" x14ac:dyDescent="0.25">
      <c r="A11" s="82"/>
      <c r="B11" s="89"/>
      <c r="C11" s="100" t="s">
        <v>7</v>
      </c>
      <c r="D11" s="101"/>
      <c r="E11" s="101"/>
      <c r="F11" s="101"/>
      <c r="G11" s="101"/>
      <c r="H11" s="93"/>
      <c r="I11" s="208" t="s">
        <v>323</v>
      </c>
      <c r="J11" s="209"/>
      <c r="K11" s="102"/>
      <c r="L11" s="103"/>
      <c r="M11" s="103"/>
      <c r="N11" s="91"/>
      <c r="O11" s="92"/>
    </row>
    <row r="12" spans="1:15" s="110" customFormat="1" ht="15" customHeight="1" thickBot="1" x14ac:dyDescent="0.3">
      <c r="A12" s="104"/>
      <c r="B12" s="105"/>
      <c r="C12" s="182"/>
      <c r="D12" s="73"/>
      <c r="E12" s="73"/>
      <c r="F12" s="74"/>
      <c r="G12" s="75"/>
      <c r="H12" s="106"/>
      <c r="I12" s="210"/>
      <c r="J12" s="211"/>
      <c r="K12" s="107"/>
      <c r="L12" s="107"/>
      <c r="M12" s="107"/>
      <c r="N12" s="108"/>
      <c r="O12" s="109"/>
    </row>
    <row r="13" spans="1:15" ht="15" customHeight="1" thickBot="1" x14ac:dyDescent="0.25">
      <c r="A13" s="82"/>
      <c r="B13" s="89"/>
      <c r="C13" s="93"/>
      <c r="D13" s="111"/>
      <c r="E13" s="111"/>
      <c r="F13" s="111"/>
      <c r="G13" s="111"/>
      <c r="H13" s="93"/>
      <c r="I13" s="93"/>
      <c r="J13" s="112"/>
      <c r="K13" s="112"/>
      <c r="L13" s="103"/>
      <c r="M13" s="103"/>
      <c r="N13" s="91"/>
      <c r="O13" s="92"/>
    </row>
    <row r="14" spans="1:15" ht="20.100000000000001" customHeight="1" thickBot="1" x14ac:dyDescent="0.3">
      <c r="A14" s="82"/>
      <c r="B14" s="89"/>
      <c r="C14" s="113" t="s">
        <v>4</v>
      </c>
      <c r="D14" s="218" t="s">
        <v>9</v>
      </c>
      <c r="E14" s="219"/>
      <c r="F14" s="219"/>
      <c r="G14" s="219"/>
      <c r="H14" s="220"/>
      <c r="I14" s="221"/>
      <c r="J14" s="103"/>
      <c r="K14" s="103"/>
      <c r="L14" s="103"/>
      <c r="M14" s="103"/>
      <c r="N14" s="91"/>
      <c r="O14" s="82"/>
    </row>
    <row r="15" spans="1:15" ht="110.1" customHeight="1" x14ac:dyDescent="0.25">
      <c r="A15" s="82"/>
      <c r="B15" s="89"/>
      <c r="C15" s="114" t="s">
        <v>8</v>
      </c>
      <c r="D15" s="214" t="s">
        <v>14</v>
      </c>
      <c r="E15" s="215"/>
      <c r="F15" s="215"/>
      <c r="G15" s="215"/>
      <c r="H15" s="216"/>
      <c r="I15" s="217"/>
      <c r="J15" s="103"/>
      <c r="K15" s="103"/>
      <c r="L15" s="103"/>
      <c r="M15" s="103"/>
      <c r="N15" s="91"/>
      <c r="O15" s="82"/>
    </row>
    <row r="16" spans="1:15" s="116" customFormat="1" ht="125.1" customHeight="1" x14ac:dyDescent="0.25">
      <c r="A16" s="82"/>
      <c r="B16" s="89"/>
      <c r="C16" s="115" t="s">
        <v>10</v>
      </c>
      <c r="D16" s="187" t="s">
        <v>11</v>
      </c>
      <c r="E16" s="188"/>
      <c r="F16" s="188"/>
      <c r="G16" s="188"/>
      <c r="H16" s="189"/>
      <c r="I16" s="190"/>
      <c r="J16" s="103"/>
      <c r="K16" s="103"/>
      <c r="L16" s="103"/>
      <c r="M16" s="103"/>
      <c r="N16" s="91"/>
      <c r="O16" s="82"/>
    </row>
    <row r="17" spans="1:15" ht="110.1" customHeight="1" thickBot="1" x14ac:dyDescent="0.3">
      <c r="A17" s="82"/>
      <c r="B17" s="117"/>
      <c r="C17" s="118" t="s">
        <v>12</v>
      </c>
      <c r="D17" s="191" t="s">
        <v>13</v>
      </c>
      <c r="E17" s="192"/>
      <c r="F17" s="192"/>
      <c r="G17" s="192"/>
      <c r="H17" s="193"/>
      <c r="I17" s="194"/>
      <c r="J17" s="103"/>
      <c r="K17" s="103"/>
      <c r="L17" s="103"/>
      <c r="M17" s="103"/>
      <c r="N17" s="91"/>
      <c r="O17" s="82"/>
    </row>
    <row r="18" spans="1:15" ht="15" x14ac:dyDescent="0.25">
      <c r="A18" s="82"/>
      <c r="B18" s="117"/>
      <c r="C18" s="119"/>
      <c r="D18" s="120"/>
      <c r="E18" s="121"/>
      <c r="F18" s="121"/>
      <c r="G18" s="121"/>
      <c r="H18" s="122"/>
      <c r="I18" s="122"/>
      <c r="J18" s="103"/>
      <c r="K18" s="103"/>
      <c r="L18" s="103"/>
      <c r="M18" s="103"/>
      <c r="N18" s="91"/>
      <c r="O18" s="82"/>
    </row>
    <row r="19" spans="1:15" ht="16.5" thickBot="1" x14ac:dyDescent="0.3">
      <c r="A19" s="82"/>
      <c r="B19" s="117"/>
      <c r="C19" s="123" t="s">
        <v>301</v>
      </c>
      <c r="D19" s="120"/>
      <c r="E19" s="121"/>
      <c r="F19" s="121"/>
      <c r="G19" s="121"/>
      <c r="H19" s="122"/>
      <c r="I19" s="122"/>
      <c r="J19" s="103"/>
      <c r="K19" s="103"/>
      <c r="L19" s="103"/>
      <c r="M19" s="103"/>
      <c r="N19" s="91"/>
      <c r="O19" s="82"/>
    </row>
    <row r="20" spans="1:15" ht="15" x14ac:dyDescent="0.25">
      <c r="A20" s="82"/>
      <c r="B20" s="117"/>
      <c r="C20" s="124" t="s">
        <v>199</v>
      </c>
      <c r="D20" s="223" t="s">
        <v>296</v>
      </c>
      <c r="E20" s="223"/>
      <c r="F20" s="223"/>
      <c r="G20" s="223"/>
      <c r="H20" s="125"/>
      <c r="I20" s="122"/>
      <c r="J20" s="103"/>
      <c r="K20" s="103"/>
      <c r="L20" s="103"/>
      <c r="M20" s="103"/>
      <c r="N20" s="91"/>
      <c r="O20" s="82"/>
    </row>
    <row r="21" spans="1:15" ht="15" x14ac:dyDescent="0.25">
      <c r="A21" s="82"/>
      <c r="B21" s="117"/>
      <c r="C21" s="126" t="s">
        <v>293</v>
      </c>
      <c r="D21" s="222" t="s">
        <v>318</v>
      </c>
      <c r="E21" s="222"/>
      <c r="F21" s="222"/>
      <c r="G21" s="222"/>
      <c r="H21" s="127"/>
      <c r="I21" s="122"/>
      <c r="J21" s="103"/>
      <c r="K21" s="103"/>
      <c r="L21" s="103"/>
      <c r="M21" s="103"/>
      <c r="N21" s="91"/>
      <c r="O21" s="82"/>
    </row>
    <row r="22" spans="1:15" ht="15" x14ac:dyDescent="0.25">
      <c r="A22" s="82"/>
      <c r="B22" s="117"/>
      <c r="C22" s="126" t="s">
        <v>204</v>
      </c>
      <c r="D22" s="222" t="s">
        <v>297</v>
      </c>
      <c r="E22" s="222"/>
      <c r="F22" s="222"/>
      <c r="G22" s="222"/>
      <c r="H22" s="127"/>
      <c r="I22" s="122"/>
      <c r="J22" s="103"/>
      <c r="K22" s="103"/>
      <c r="L22" s="103"/>
      <c r="M22" s="103"/>
      <c r="N22" s="91"/>
      <c r="O22" s="82"/>
    </row>
    <row r="23" spans="1:15" ht="15" x14ac:dyDescent="0.25">
      <c r="A23" s="82"/>
      <c r="B23" s="117"/>
      <c r="C23" s="126" t="s">
        <v>201</v>
      </c>
      <c r="D23" s="222" t="s">
        <v>298</v>
      </c>
      <c r="E23" s="222"/>
      <c r="F23" s="222"/>
      <c r="G23" s="222"/>
      <c r="H23" s="127"/>
      <c r="I23" s="122"/>
      <c r="J23" s="103"/>
      <c r="K23" s="103"/>
      <c r="L23" s="103"/>
      <c r="M23" s="103"/>
      <c r="N23" s="91"/>
      <c r="O23" s="82"/>
    </row>
    <row r="24" spans="1:15" ht="15" x14ac:dyDescent="0.25">
      <c r="A24" s="82"/>
      <c r="B24" s="117"/>
      <c r="C24" s="126" t="s">
        <v>363</v>
      </c>
      <c r="D24" s="222" t="s">
        <v>203</v>
      </c>
      <c r="E24" s="222"/>
      <c r="F24" s="222"/>
      <c r="G24" s="222"/>
      <c r="H24" s="127"/>
      <c r="I24" s="122"/>
      <c r="J24" s="103"/>
      <c r="K24" s="103"/>
      <c r="L24" s="103"/>
      <c r="M24" s="103"/>
      <c r="N24" s="91"/>
      <c r="O24" s="82"/>
    </row>
    <row r="25" spans="1:15" ht="15" x14ac:dyDescent="0.25">
      <c r="A25" s="82"/>
      <c r="B25" s="117"/>
      <c r="C25" s="126" t="s">
        <v>294</v>
      </c>
      <c r="D25" s="222" t="s">
        <v>205</v>
      </c>
      <c r="E25" s="222"/>
      <c r="F25" s="222"/>
      <c r="G25" s="222"/>
      <c r="H25" s="127"/>
      <c r="I25" s="122"/>
      <c r="J25" s="103"/>
      <c r="K25" s="103"/>
      <c r="L25" s="103"/>
      <c r="M25" s="103"/>
      <c r="N25" s="91"/>
      <c r="O25" s="82"/>
    </row>
    <row r="26" spans="1:15" ht="15" x14ac:dyDescent="0.25">
      <c r="A26" s="82"/>
      <c r="B26" s="117"/>
      <c r="C26" s="126" t="s">
        <v>321</v>
      </c>
      <c r="D26" s="222" t="s">
        <v>202</v>
      </c>
      <c r="E26" s="222"/>
      <c r="F26" s="222"/>
      <c r="G26" s="222"/>
      <c r="H26" s="127"/>
      <c r="I26" s="122"/>
      <c r="J26" s="103"/>
      <c r="K26" s="103"/>
      <c r="L26" s="103"/>
      <c r="M26" s="103"/>
      <c r="N26" s="91"/>
      <c r="O26" s="82"/>
    </row>
    <row r="27" spans="1:15" ht="15.75" thickBot="1" x14ac:dyDescent="0.3">
      <c r="A27" s="82"/>
      <c r="B27" s="117"/>
      <c r="C27" s="128" t="s">
        <v>295</v>
      </c>
      <c r="D27" s="185"/>
      <c r="E27" s="186"/>
      <c r="F27" s="186"/>
      <c r="G27" s="186"/>
      <c r="H27" s="129"/>
      <c r="I27" s="122"/>
      <c r="J27" s="103"/>
      <c r="K27" s="103"/>
      <c r="L27" s="103"/>
      <c r="M27" s="103"/>
      <c r="N27" s="91"/>
      <c r="O27" s="82"/>
    </row>
    <row r="28" spans="1:15" ht="12" customHeight="1" thickBot="1" x14ac:dyDescent="0.25">
      <c r="A28" s="82"/>
      <c r="B28" s="130"/>
      <c r="C28" s="131"/>
      <c r="D28" s="131"/>
      <c r="E28" s="131"/>
      <c r="F28" s="131"/>
      <c r="G28" s="131"/>
      <c r="H28" s="131"/>
      <c r="I28" s="131"/>
      <c r="J28" s="131"/>
      <c r="K28" s="131"/>
      <c r="L28" s="131"/>
      <c r="M28" s="131"/>
      <c r="N28" s="132"/>
      <c r="O28" s="82"/>
    </row>
    <row r="29" spans="1:15" ht="84" customHeight="1" x14ac:dyDescent="0.2">
      <c r="A29" s="82"/>
      <c r="B29" s="82"/>
      <c r="C29" s="82"/>
      <c r="D29" s="82"/>
      <c r="E29" s="82"/>
      <c r="F29" s="82"/>
      <c r="G29" s="82"/>
      <c r="H29" s="82"/>
      <c r="I29" s="82"/>
      <c r="J29" s="82"/>
      <c r="K29" s="82"/>
      <c r="L29" s="82"/>
      <c r="M29" s="82"/>
      <c r="N29" s="82"/>
      <c r="O29" s="82"/>
    </row>
  </sheetData>
  <sheetProtection password="C070" sheet="1" objects="1" scenarios="1"/>
  <dataConsolidate/>
  <mergeCells count="22">
    <mergeCell ref="D26:G26"/>
    <mergeCell ref="D20:G20"/>
    <mergeCell ref="D21:G21"/>
    <mergeCell ref="D22:G22"/>
    <mergeCell ref="D23:G23"/>
    <mergeCell ref="D24:G24"/>
    <mergeCell ref="D27:G27"/>
    <mergeCell ref="D16:I16"/>
    <mergeCell ref="D17:I17"/>
    <mergeCell ref="C2:M2"/>
    <mergeCell ref="I4:K4"/>
    <mergeCell ref="L4:L5"/>
    <mergeCell ref="I5:J5"/>
    <mergeCell ref="I10:J10"/>
    <mergeCell ref="E7:H7"/>
    <mergeCell ref="E8:H8"/>
    <mergeCell ref="I11:J11"/>
    <mergeCell ref="I12:J12"/>
    <mergeCell ref="C3:L3"/>
    <mergeCell ref="D15:I15"/>
    <mergeCell ref="D14:I14"/>
    <mergeCell ref="D25:G25"/>
  </mergeCells>
  <dataValidations count="2">
    <dataValidation type="list" allowBlank="1" showInputMessage="1" showErrorMessage="1" sqref="C12">
      <formula1>$C$15:$C$17</formula1>
    </dataValidation>
    <dataValidation type="decimal" allowBlank="1" showInputMessage="1" showErrorMessage="1" error="Temperature data must be between -200C and +200C" prompt="Minimum: -200C_x000a_Maximum: +200C" sqref="K11">
      <formula1>-200</formula1>
      <formula2>200</formula2>
    </dataValidation>
  </dataValidations>
  <hyperlinks>
    <hyperlink ref="I5:J5" location="Instructions!A1" display="Return to 'Instructions' Sheet"/>
    <hyperlink ref="C20" location="Capacitors!A1" display="Capacitors"/>
    <hyperlink ref="C21" location="Connectors!A1" display="Connectors"/>
    <hyperlink ref="C22" location="'Diodes - GaAs'!A1" display="Diodes - GaAs"/>
    <hyperlink ref="C23" location="'Diodes - Si'!A1" display="Diodes - Silicon"/>
    <hyperlink ref="C24" location="'MCMs &amp; Hybrids'!A1" display="MCMs and Hybrids"/>
    <hyperlink ref="C25" location="Magnetics!A1" display="Magnetics"/>
    <hyperlink ref="D20:G20" location="Relays!A1" display="Relays"/>
    <hyperlink ref="D21:G21" location="'Resistors &amp; Thermistors'!A1" display="Resistors &amp; Thermistors"/>
    <hyperlink ref="D22:G22" location="'Surface Acoustic Wave Devices'!A1" display="Surface Acoustic Wave Devices"/>
    <hyperlink ref="D23:G23" location="Switches!A1" display="Switches"/>
    <hyperlink ref="D24:G24" location="Thyristors!A1" display="Thyristors"/>
    <hyperlink ref="D25:G25" location="'Transistors - GaAs'!A1" display="Transistors - GaAs"/>
    <hyperlink ref="D26:G26" location="'Transistors - Si'!A1" display="Transistors - Silicon"/>
    <hyperlink ref="C27" location="Optoelectronics!A1" display="Optoelectronics"/>
    <hyperlink ref="C26" location="Microcircuits!A1" display="Microcircuits"/>
  </hyperlinks>
  <pageMargins left="0.75" right="0.75" top="1" bottom="1" header="0.5" footer="0.5"/>
  <pageSetup paperSize="52"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82"/>
  <sheetViews>
    <sheetView workbookViewId="0">
      <selection activeCell="U2" sqref="U2:U4"/>
    </sheetView>
  </sheetViews>
  <sheetFormatPr defaultRowHeight="15" x14ac:dyDescent="0.25"/>
  <cols>
    <col min="2" max="2" width="25.7109375" customWidth="1"/>
    <col min="3" max="4" width="15.7109375" customWidth="1"/>
    <col min="19" max="19" width="25.7109375" customWidth="1"/>
    <col min="20" max="20" width="9.7109375" customWidth="1"/>
    <col min="21" max="21" width="15.7109375" customWidth="1"/>
    <col min="22" max="22" width="9.7109375" customWidth="1"/>
    <col min="23" max="23" width="15.7109375" customWidth="1"/>
    <col min="24" max="24" width="9.7109375" customWidth="1"/>
  </cols>
  <sheetData>
    <row r="1" spans="1:24" ht="93" x14ac:dyDescent="0.35">
      <c r="A1" s="55" t="s">
        <v>130</v>
      </c>
      <c r="C1" s="55" t="s">
        <v>99</v>
      </c>
      <c r="D1" s="53" t="s">
        <v>100</v>
      </c>
      <c r="E1" s="55" t="s">
        <v>101</v>
      </c>
      <c r="F1" s="55" t="s">
        <v>102</v>
      </c>
      <c r="G1" s="55" t="s">
        <v>103</v>
      </c>
      <c r="H1" s="55" t="s">
        <v>104</v>
      </c>
      <c r="I1" s="55" t="s">
        <v>105</v>
      </c>
      <c r="J1" s="55" t="s">
        <v>106</v>
      </c>
      <c r="K1" s="55" t="s">
        <v>107</v>
      </c>
      <c r="L1" s="55" t="s">
        <v>108</v>
      </c>
      <c r="M1" s="55" t="s">
        <v>147</v>
      </c>
      <c r="N1" s="55" t="s">
        <v>109</v>
      </c>
      <c r="O1" s="53" t="s">
        <v>110</v>
      </c>
      <c r="S1" s="53" t="s">
        <v>25</v>
      </c>
      <c r="T1" s="55" t="s">
        <v>126</v>
      </c>
      <c r="U1" s="55" t="s">
        <v>99</v>
      </c>
      <c r="V1" s="55" t="s">
        <v>128</v>
      </c>
      <c r="W1" s="53" t="s">
        <v>100</v>
      </c>
      <c r="X1" s="55" t="s">
        <v>129</v>
      </c>
    </row>
    <row r="2" spans="1:24" ht="60" x14ac:dyDescent="0.25">
      <c r="A2">
        <v>111</v>
      </c>
      <c r="B2" s="51" t="s">
        <v>111</v>
      </c>
      <c r="C2" s="51" t="s">
        <v>112</v>
      </c>
      <c r="D2" s="51" t="s">
        <v>113</v>
      </c>
      <c r="E2" s="54">
        <v>1</v>
      </c>
      <c r="F2" s="54">
        <v>0.95</v>
      </c>
      <c r="G2" s="54">
        <v>1</v>
      </c>
      <c r="H2" s="54"/>
      <c r="I2" s="54"/>
      <c r="J2" s="54"/>
      <c r="K2" s="54"/>
      <c r="L2" s="54"/>
      <c r="M2" s="54"/>
      <c r="N2" s="54"/>
      <c r="O2" s="56">
        <v>150</v>
      </c>
      <c r="S2" s="51" t="s">
        <v>111</v>
      </c>
      <c r="T2" s="51">
        <v>100</v>
      </c>
      <c r="U2" s="51" t="s">
        <v>127</v>
      </c>
      <c r="V2" s="51">
        <v>20</v>
      </c>
      <c r="W2" s="51" t="s">
        <v>10</v>
      </c>
      <c r="X2">
        <v>2</v>
      </c>
    </row>
    <row r="3" spans="1:24" ht="30" x14ac:dyDescent="0.25">
      <c r="A3">
        <v>112</v>
      </c>
      <c r="B3" s="51"/>
      <c r="C3" s="51"/>
      <c r="D3" s="51" t="s">
        <v>114</v>
      </c>
      <c r="E3" s="54">
        <v>1</v>
      </c>
      <c r="F3" s="54">
        <v>0.9</v>
      </c>
      <c r="G3" s="54">
        <v>0.9</v>
      </c>
      <c r="H3" s="54"/>
      <c r="I3" s="54"/>
      <c r="J3" s="54"/>
      <c r="K3" s="54"/>
      <c r="L3" s="54"/>
      <c r="M3" s="54"/>
      <c r="N3" s="54"/>
      <c r="O3" s="56">
        <v>125</v>
      </c>
      <c r="S3" s="51" t="s">
        <v>118</v>
      </c>
      <c r="T3" s="51">
        <v>200</v>
      </c>
      <c r="U3" s="51" t="s">
        <v>131</v>
      </c>
      <c r="V3" s="51">
        <v>30</v>
      </c>
      <c r="W3" s="51" t="s">
        <v>8</v>
      </c>
      <c r="X3">
        <v>1</v>
      </c>
    </row>
    <row r="4" spans="1:24" ht="30" x14ac:dyDescent="0.25">
      <c r="A4">
        <v>113</v>
      </c>
      <c r="B4" s="51"/>
      <c r="C4" s="51"/>
      <c r="D4" s="51" t="s">
        <v>115</v>
      </c>
      <c r="E4" s="54">
        <v>1</v>
      </c>
      <c r="F4" s="54">
        <v>0.85</v>
      </c>
      <c r="G4" s="54">
        <v>0.8</v>
      </c>
      <c r="H4" s="54"/>
      <c r="I4" s="54"/>
      <c r="J4" s="54"/>
      <c r="K4" s="54"/>
      <c r="L4" s="54"/>
      <c r="M4" s="54"/>
      <c r="N4" s="54"/>
      <c r="O4" s="56">
        <v>125</v>
      </c>
      <c r="S4" s="51" t="s">
        <v>119</v>
      </c>
      <c r="T4" s="51">
        <v>300</v>
      </c>
      <c r="U4" s="51" t="s">
        <v>112</v>
      </c>
      <c r="V4" s="51">
        <v>10</v>
      </c>
      <c r="W4" s="51" t="s">
        <v>12</v>
      </c>
      <c r="X4">
        <v>3</v>
      </c>
    </row>
    <row r="5" spans="1:24" ht="105" x14ac:dyDescent="0.25">
      <c r="A5">
        <v>121</v>
      </c>
      <c r="B5" s="51"/>
      <c r="C5" s="51" t="s">
        <v>116</v>
      </c>
      <c r="D5" s="51" t="s">
        <v>113</v>
      </c>
      <c r="E5" s="54">
        <v>0.9</v>
      </c>
      <c r="F5" s="54">
        <v>0.8</v>
      </c>
      <c r="G5" s="54">
        <v>0.8</v>
      </c>
      <c r="H5" s="54"/>
      <c r="I5" s="54"/>
      <c r="J5" s="54"/>
      <c r="K5" s="54"/>
      <c r="L5" s="54"/>
      <c r="M5" s="54"/>
      <c r="N5" s="54"/>
      <c r="O5" s="56">
        <v>100</v>
      </c>
      <c r="S5" s="51" t="s">
        <v>121</v>
      </c>
      <c r="T5" s="51">
        <v>500</v>
      </c>
      <c r="U5" s="51"/>
      <c r="V5" s="51"/>
      <c r="W5" s="51"/>
    </row>
    <row r="6" spans="1:24" ht="30" x14ac:dyDescent="0.25">
      <c r="A6">
        <v>122</v>
      </c>
      <c r="B6" s="51"/>
      <c r="C6" s="51"/>
      <c r="D6" s="51" t="s">
        <v>114</v>
      </c>
      <c r="E6" s="54">
        <v>0.9</v>
      </c>
      <c r="F6" s="54">
        <v>0.75</v>
      </c>
      <c r="G6" s="54">
        <v>0.8</v>
      </c>
      <c r="H6" s="54"/>
      <c r="I6" s="54"/>
      <c r="J6" s="54"/>
      <c r="K6" s="54"/>
      <c r="L6" s="54"/>
      <c r="M6" s="54"/>
      <c r="N6" s="54"/>
      <c r="O6" s="56">
        <v>100</v>
      </c>
      <c r="S6" s="51" t="s">
        <v>120</v>
      </c>
      <c r="T6" s="51">
        <v>400</v>
      </c>
      <c r="U6" s="51"/>
      <c r="V6" s="51"/>
      <c r="W6" s="51"/>
    </row>
    <row r="7" spans="1:24" x14ac:dyDescent="0.25">
      <c r="A7">
        <v>123</v>
      </c>
      <c r="B7" s="51"/>
      <c r="C7" s="51"/>
      <c r="D7" s="51" t="s">
        <v>115</v>
      </c>
      <c r="E7" s="54">
        <v>0.7</v>
      </c>
      <c r="F7" s="54">
        <v>0.5</v>
      </c>
      <c r="G7" s="54">
        <v>0.5</v>
      </c>
      <c r="H7" s="54"/>
      <c r="I7" s="54"/>
      <c r="J7" s="54"/>
      <c r="K7" s="54"/>
      <c r="L7" s="54"/>
      <c r="M7" s="54"/>
      <c r="N7" s="54"/>
      <c r="O7" s="56">
        <v>70</v>
      </c>
      <c r="S7" s="51" t="s">
        <v>123</v>
      </c>
      <c r="T7" s="51">
        <v>700</v>
      </c>
      <c r="U7" s="51"/>
      <c r="V7" s="51"/>
      <c r="W7" s="51"/>
    </row>
    <row r="8" spans="1:24" ht="60" x14ac:dyDescent="0.25">
      <c r="A8">
        <v>131</v>
      </c>
      <c r="B8" s="51"/>
      <c r="C8" s="51" t="s">
        <v>117</v>
      </c>
      <c r="D8" s="51" t="s">
        <v>113</v>
      </c>
      <c r="E8" s="54">
        <v>0.75</v>
      </c>
      <c r="F8" s="54">
        <v>0.7</v>
      </c>
      <c r="G8" s="54">
        <v>0.6</v>
      </c>
      <c r="H8" s="54"/>
      <c r="I8" s="54"/>
      <c r="J8" s="54"/>
      <c r="K8" s="54"/>
      <c r="L8" s="54"/>
      <c r="M8" s="54"/>
      <c r="N8" s="54"/>
      <c r="O8" s="62">
        <v>70</v>
      </c>
      <c r="S8" s="51" t="s">
        <v>122</v>
      </c>
      <c r="T8" s="51">
        <v>600</v>
      </c>
      <c r="U8" s="51"/>
      <c r="V8" s="51"/>
      <c r="W8" s="51"/>
    </row>
    <row r="9" spans="1:24" x14ac:dyDescent="0.25">
      <c r="A9">
        <v>132</v>
      </c>
      <c r="B9" s="51"/>
      <c r="C9" s="51"/>
      <c r="D9" s="51" t="s">
        <v>114</v>
      </c>
      <c r="E9" s="54">
        <v>0.7</v>
      </c>
      <c r="F9" s="54">
        <v>0.6</v>
      </c>
      <c r="G9" s="54">
        <v>0.3</v>
      </c>
      <c r="H9" s="54"/>
      <c r="I9" s="54"/>
      <c r="J9" s="54"/>
      <c r="K9" s="54"/>
      <c r="L9" s="54"/>
      <c r="M9" s="54"/>
      <c r="N9" s="54"/>
      <c r="O9" s="62">
        <v>35</v>
      </c>
      <c r="S9" s="51" t="s">
        <v>124</v>
      </c>
      <c r="T9" s="51">
        <v>800</v>
      </c>
      <c r="U9" s="51"/>
      <c r="V9" s="51"/>
      <c r="W9" s="51"/>
    </row>
    <row r="10" spans="1:24" x14ac:dyDescent="0.25">
      <c r="A10">
        <v>133</v>
      </c>
      <c r="B10" s="51"/>
      <c r="C10" s="51"/>
      <c r="D10" s="51" t="s">
        <v>115</v>
      </c>
      <c r="E10" s="66">
        <v>0</v>
      </c>
      <c r="F10" s="66">
        <v>0</v>
      </c>
      <c r="G10" s="66">
        <v>0</v>
      </c>
      <c r="H10" s="66"/>
      <c r="I10" s="66"/>
      <c r="J10" s="66"/>
      <c r="K10" s="66"/>
      <c r="L10" s="66"/>
      <c r="M10" s="66"/>
      <c r="N10" s="66"/>
      <c r="O10" s="67"/>
      <c r="S10" s="51" t="s">
        <v>125</v>
      </c>
      <c r="T10" s="51">
        <v>900</v>
      </c>
      <c r="U10" s="51"/>
      <c r="V10" s="51"/>
      <c r="W10" s="51"/>
    </row>
    <row r="11" spans="1:24" ht="30" x14ac:dyDescent="0.25">
      <c r="A11">
        <v>211</v>
      </c>
      <c r="B11" s="51" t="s">
        <v>118</v>
      </c>
      <c r="C11" s="51" t="s">
        <v>112</v>
      </c>
      <c r="D11" s="51" t="s">
        <v>113</v>
      </c>
      <c r="E11" s="54">
        <v>1</v>
      </c>
      <c r="F11" s="54">
        <v>0.95</v>
      </c>
      <c r="G11" s="54"/>
      <c r="H11" s="54"/>
      <c r="I11" s="54"/>
      <c r="J11" s="54"/>
      <c r="K11" s="54"/>
      <c r="L11" s="54"/>
      <c r="M11" s="54"/>
      <c r="N11" s="54"/>
      <c r="O11" s="62">
        <v>150</v>
      </c>
      <c r="S11" s="51"/>
      <c r="T11" s="51"/>
      <c r="U11" s="51"/>
      <c r="V11" s="51"/>
      <c r="W11" s="51"/>
    </row>
    <row r="12" spans="1:24" x14ac:dyDescent="0.25">
      <c r="A12">
        <v>212</v>
      </c>
      <c r="B12" s="51"/>
      <c r="C12" s="51"/>
      <c r="D12" s="51" t="s">
        <v>114</v>
      </c>
      <c r="E12" s="54">
        <v>1</v>
      </c>
      <c r="F12" s="54">
        <v>0.9</v>
      </c>
      <c r="G12" s="54"/>
      <c r="H12" s="54"/>
      <c r="I12" s="54"/>
      <c r="J12" s="54"/>
      <c r="K12" s="54"/>
      <c r="L12" s="54"/>
      <c r="M12" s="54"/>
      <c r="N12" s="54"/>
      <c r="O12" s="62">
        <v>125</v>
      </c>
      <c r="S12" s="51"/>
      <c r="T12" s="51"/>
      <c r="U12" s="51"/>
      <c r="V12" s="51"/>
      <c r="W12" s="51"/>
    </row>
    <row r="13" spans="1:24" x14ac:dyDescent="0.25">
      <c r="A13">
        <v>213</v>
      </c>
      <c r="B13" s="51"/>
      <c r="C13" s="51"/>
      <c r="D13" s="51" t="s">
        <v>115</v>
      </c>
      <c r="E13" s="54">
        <v>0.9</v>
      </c>
      <c r="F13" s="54">
        <v>0.85</v>
      </c>
      <c r="G13" s="54"/>
      <c r="H13" s="54"/>
      <c r="I13" s="54"/>
      <c r="J13" s="54"/>
      <c r="K13" s="54"/>
      <c r="L13" s="54"/>
      <c r="M13" s="54"/>
      <c r="N13" s="54"/>
      <c r="O13" s="62">
        <v>125</v>
      </c>
      <c r="S13" s="51"/>
      <c r="T13" s="51"/>
      <c r="U13" s="51"/>
      <c r="V13" s="51"/>
      <c r="W13" s="51"/>
    </row>
    <row r="14" spans="1:24" ht="105" x14ac:dyDescent="0.25">
      <c r="A14">
        <v>221</v>
      </c>
      <c r="B14" s="51"/>
      <c r="C14" s="51" t="s">
        <v>116</v>
      </c>
      <c r="D14" s="51" t="s">
        <v>113</v>
      </c>
      <c r="E14" s="54">
        <v>0.9</v>
      </c>
      <c r="F14" s="54">
        <v>0.8</v>
      </c>
      <c r="G14" s="54"/>
      <c r="H14" s="54"/>
      <c r="I14" s="54"/>
      <c r="J14" s="54"/>
      <c r="K14" s="54"/>
      <c r="L14" s="54"/>
      <c r="M14" s="54"/>
      <c r="N14" s="54"/>
      <c r="O14" s="62">
        <v>100</v>
      </c>
      <c r="S14" s="51"/>
      <c r="T14" s="51"/>
      <c r="U14" s="51"/>
      <c r="V14" s="51"/>
      <c r="W14" s="51"/>
    </row>
    <row r="15" spans="1:24" x14ac:dyDescent="0.25">
      <c r="A15">
        <v>222</v>
      </c>
      <c r="B15" s="51"/>
      <c r="C15" s="51"/>
      <c r="D15" s="51" t="s">
        <v>114</v>
      </c>
      <c r="E15" s="54">
        <v>0.85</v>
      </c>
      <c r="F15" s="54">
        <v>0.75</v>
      </c>
      <c r="G15" s="54"/>
      <c r="H15" s="54"/>
      <c r="I15" s="54"/>
      <c r="J15" s="54"/>
      <c r="K15" s="54"/>
      <c r="L15" s="54"/>
      <c r="M15" s="54"/>
      <c r="N15" s="54"/>
      <c r="O15" s="62">
        <v>85</v>
      </c>
      <c r="S15" s="51"/>
      <c r="T15" s="51"/>
      <c r="U15" s="51"/>
      <c r="V15" s="51"/>
      <c r="W15" s="51"/>
    </row>
    <row r="16" spans="1:24" x14ac:dyDescent="0.25">
      <c r="A16">
        <v>223</v>
      </c>
      <c r="B16" s="51"/>
      <c r="C16" s="51"/>
      <c r="D16" s="51" t="s">
        <v>115</v>
      </c>
      <c r="E16" s="54">
        <v>0.6</v>
      </c>
      <c r="F16" s="54">
        <v>0.3</v>
      </c>
      <c r="G16" s="54"/>
      <c r="H16" s="54"/>
      <c r="I16" s="54"/>
      <c r="J16" s="54"/>
      <c r="K16" s="54"/>
      <c r="L16" s="54"/>
      <c r="M16" s="54"/>
      <c r="N16" s="54"/>
      <c r="O16" s="62">
        <v>70</v>
      </c>
      <c r="S16" s="51"/>
      <c r="T16" s="51"/>
      <c r="U16" s="51"/>
      <c r="V16" s="51"/>
      <c r="W16" s="51"/>
    </row>
    <row r="17" spans="1:23" ht="60" x14ac:dyDescent="0.25">
      <c r="A17">
        <v>231</v>
      </c>
      <c r="B17" s="51"/>
      <c r="C17" s="51" t="s">
        <v>117</v>
      </c>
      <c r="D17" s="51" t="s">
        <v>113</v>
      </c>
      <c r="E17" s="54">
        <v>0.6</v>
      </c>
      <c r="F17" s="54">
        <v>0.5</v>
      </c>
      <c r="G17" s="54"/>
      <c r="H17" s="54"/>
      <c r="I17" s="54"/>
      <c r="J17" s="54"/>
      <c r="K17" s="54"/>
      <c r="L17" s="54"/>
      <c r="M17" s="54"/>
      <c r="N17" s="54"/>
      <c r="O17">
        <v>70</v>
      </c>
      <c r="S17" s="51"/>
      <c r="T17" s="51"/>
      <c r="U17" s="51"/>
      <c r="V17" s="51"/>
      <c r="W17" s="51"/>
    </row>
    <row r="18" spans="1:23" x14ac:dyDescent="0.25">
      <c r="A18">
        <v>232</v>
      </c>
      <c r="B18" s="51"/>
      <c r="C18" s="51"/>
      <c r="D18" s="51" t="s">
        <v>114</v>
      </c>
      <c r="E18" s="54">
        <v>0.5</v>
      </c>
      <c r="F18" s="54">
        <v>0.3</v>
      </c>
      <c r="G18" s="54"/>
      <c r="H18" s="54"/>
      <c r="I18" s="54"/>
      <c r="J18" s="54"/>
      <c r="K18" s="54"/>
      <c r="L18" s="54"/>
      <c r="M18" s="54"/>
      <c r="N18" s="54"/>
      <c r="O18" s="62">
        <v>35</v>
      </c>
      <c r="S18" s="51"/>
      <c r="T18" s="51"/>
      <c r="U18" s="51"/>
      <c r="V18" s="51"/>
      <c r="W18" s="51"/>
    </row>
    <row r="19" spans="1:23" x14ac:dyDescent="0.25">
      <c r="A19">
        <v>233</v>
      </c>
      <c r="B19" s="51"/>
      <c r="C19" s="51"/>
      <c r="D19" s="51" t="s">
        <v>115</v>
      </c>
      <c r="E19" s="66">
        <v>0</v>
      </c>
      <c r="F19" s="66">
        <v>0</v>
      </c>
      <c r="G19" s="66"/>
      <c r="H19" s="66"/>
      <c r="I19" s="66"/>
      <c r="J19" s="66"/>
      <c r="K19" s="66"/>
      <c r="L19" s="66"/>
      <c r="M19" s="66"/>
      <c r="N19" s="66"/>
      <c r="O19" s="57"/>
      <c r="T19" s="51"/>
      <c r="U19" s="51"/>
      <c r="V19" s="51"/>
      <c r="W19" s="51"/>
    </row>
    <row r="20" spans="1:23" ht="30" x14ac:dyDescent="0.25">
      <c r="A20">
        <v>311</v>
      </c>
      <c r="B20" s="51" t="s">
        <v>119</v>
      </c>
      <c r="C20" s="51" t="s">
        <v>112</v>
      </c>
      <c r="D20" s="51" t="s">
        <v>113</v>
      </c>
      <c r="E20" s="54"/>
      <c r="F20" s="54">
        <v>0.95</v>
      </c>
      <c r="G20" s="54"/>
      <c r="H20" s="54">
        <v>1</v>
      </c>
      <c r="I20" s="54"/>
      <c r="J20" s="54"/>
      <c r="K20" s="54"/>
      <c r="L20" s="54"/>
      <c r="M20" s="54"/>
      <c r="N20" s="54"/>
      <c r="O20" s="63">
        <v>150</v>
      </c>
      <c r="T20" s="51"/>
      <c r="U20" s="51"/>
      <c r="V20" s="51"/>
      <c r="W20" s="51"/>
    </row>
    <row r="21" spans="1:23" x14ac:dyDescent="0.25">
      <c r="A21">
        <v>312</v>
      </c>
      <c r="B21" s="51"/>
      <c r="C21" s="51"/>
      <c r="D21" s="51" t="s">
        <v>114</v>
      </c>
      <c r="E21" s="54"/>
      <c r="F21" s="54">
        <v>0.9</v>
      </c>
      <c r="G21" s="54"/>
      <c r="H21" s="54">
        <v>1</v>
      </c>
      <c r="I21" s="54"/>
      <c r="J21" s="54"/>
      <c r="K21" s="54"/>
      <c r="L21" s="54"/>
      <c r="M21" s="54"/>
      <c r="N21" s="54"/>
      <c r="O21" s="63">
        <v>125</v>
      </c>
      <c r="T21" s="51"/>
      <c r="U21" s="51"/>
      <c r="V21" s="51"/>
      <c r="W21" s="51"/>
    </row>
    <row r="22" spans="1:23" x14ac:dyDescent="0.25">
      <c r="A22">
        <v>313</v>
      </c>
      <c r="B22" s="51"/>
      <c r="C22" s="51"/>
      <c r="D22" s="51" t="s">
        <v>115</v>
      </c>
      <c r="E22" s="54"/>
      <c r="F22" s="54">
        <v>0.85</v>
      </c>
      <c r="G22" s="54"/>
      <c r="H22" s="54">
        <v>0.9</v>
      </c>
      <c r="I22" s="54"/>
      <c r="J22" s="54"/>
      <c r="K22" s="54"/>
      <c r="L22" s="54"/>
      <c r="M22" s="54"/>
      <c r="N22" s="54"/>
      <c r="O22" s="63">
        <v>125</v>
      </c>
      <c r="T22" s="51"/>
      <c r="U22" s="51"/>
      <c r="V22" s="51"/>
      <c r="W22" s="51"/>
    </row>
    <row r="23" spans="1:23" ht="105" x14ac:dyDescent="0.25">
      <c r="A23">
        <v>321</v>
      </c>
      <c r="B23" s="51"/>
      <c r="C23" s="51" t="s">
        <v>116</v>
      </c>
      <c r="D23" s="51" t="s">
        <v>113</v>
      </c>
      <c r="E23" s="54"/>
      <c r="F23" s="54">
        <v>0.8</v>
      </c>
      <c r="G23" s="54"/>
      <c r="H23" s="54">
        <v>0.9</v>
      </c>
      <c r="I23" s="54"/>
      <c r="J23" s="54"/>
      <c r="K23" s="54"/>
      <c r="L23" s="54"/>
      <c r="M23" s="54"/>
      <c r="N23" s="54"/>
      <c r="O23" s="63">
        <v>100</v>
      </c>
      <c r="T23" s="51"/>
      <c r="U23" s="51"/>
      <c r="V23" s="51"/>
      <c r="W23" s="51"/>
    </row>
    <row r="24" spans="1:23" x14ac:dyDescent="0.25">
      <c r="A24">
        <v>322</v>
      </c>
      <c r="B24" s="51"/>
      <c r="C24" s="51"/>
      <c r="D24" s="51" t="s">
        <v>114</v>
      </c>
      <c r="E24" s="54"/>
      <c r="F24" s="54">
        <v>0.8</v>
      </c>
      <c r="G24" s="54"/>
      <c r="H24" s="54">
        <v>0.9</v>
      </c>
      <c r="I24" s="54"/>
      <c r="J24" s="54"/>
      <c r="K24" s="54"/>
      <c r="L24" s="54"/>
      <c r="M24" s="54"/>
      <c r="N24" s="54"/>
      <c r="O24" s="63">
        <v>85</v>
      </c>
      <c r="T24" s="51"/>
      <c r="U24" s="51"/>
      <c r="V24" s="51"/>
      <c r="W24" s="51"/>
    </row>
    <row r="25" spans="1:23" x14ac:dyDescent="0.25">
      <c r="A25">
        <v>323</v>
      </c>
      <c r="B25" s="51"/>
      <c r="C25" s="51"/>
      <c r="D25" s="51" t="s">
        <v>115</v>
      </c>
      <c r="E25" s="54"/>
      <c r="F25" s="54">
        <v>0.25</v>
      </c>
      <c r="G25" s="54"/>
      <c r="H25" s="54">
        <v>0.5</v>
      </c>
      <c r="I25" s="54"/>
      <c r="J25" s="54"/>
      <c r="K25" s="54"/>
      <c r="L25" s="54"/>
      <c r="M25" s="54"/>
      <c r="N25" s="54"/>
      <c r="O25" s="63">
        <v>70</v>
      </c>
      <c r="T25" s="51"/>
      <c r="U25" s="51"/>
      <c r="V25" s="51"/>
      <c r="W25" s="51"/>
    </row>
    <row r="26" spans="1:23" ht="60" x14ac:dyDescent="0.25">
      <c r="A26">
        <v>331</v>
      </c>
      <c r="B26" s="51"/>
      <c r="C26" s="51" t="s">
        <v>117</v>
      </c>
      <c r="D26" s="51" t="s">
        <v>113</v>
      </c>
      <c r="E26" s="54"/>
      <c r="F26" s="54">
        <v>0.5</v>
      </c>
      <c r="G26" s="54"/>
      <c r="H26" s="54">
        <v>0.75</v>
      </c>
      <c r="I26" s="54"/>
      <c r="J26" s="54"/>
      <c r="K26" s="54"/>
      <c r="L26" s="54"/>
      <c r="M26" s="54"/>
      <c r="N26" s="54"/>
      <c r="O26" s="63">
        <v>70</v>
      </c>
      <c r="T26" s="51"/>
      <c r="U26" s="51"/>
      <c r="V26" s="51"/>
      <c r="W26" s="51"/>
    </row>
    <row r="27" spans="1:23" x14ac:dyDescent="0.25">
      <c r="A27">
        <v>332</v>
      </c>
      <c r="B27" s="51"/>
      <c r="C27" s="51"/>
      <c r="D27" s="51" t="s">
        <v>114</v>
      </c>
      <c r="E27" s="54"/>
      <c r="F27" s="54">
        <v>0.3</v>
      </c>
      <c r="G27" s="54"/>
      <c r="H27" s="54">
        <v>0.75</v>
      </c>
      <c r="I27" s="54"/>
      <c r="J27" s="54"/>
      <c r="K27" s="54"/>
      <c r="L27" s="54"/>
      <c r="M27" s="54"/>
      <c r="N27" s="54"/>
      <c r="O27" s="63">
        <v>35</v>
      </c>
      <c r="T27" s="51"/>
      <c r="U27" s="51"/>
      <c r="V27" s="51"/>
      <c r="W27" s="51"/>
    </row>
    <row r="28" spans="1:23" x14ac:dyDescent="0.25">
      <c r="A28">
        <v>333</v>
      </c>
      <c r="B28" s="51"/>
      <c r="C28" s="51"/>
      <c r="D28" s="51" t="s">
        <v>115</v>
      </c>
      <c r="E28" s="66"/>
      <c r="F28" s="66">
        <v>0</v>
      </c>
      <c r="G28" s="66"/>
      <c r="H28" s="66">
        <v>0</v>
      </c>
      <c r="I28" s="66"/>
      <c r="J28" s="66"/>
      <c r="K28" s="66"/>
      <c r="L28" s="66"/>
      <c r="M28" s="66"/>
      <c r="N28" s="66"/>
      <c r="O28" s="68"/>
      <c r="T28" s="51"/>
      <c r="U28" s="51"/>
      <c r="V28" s="51"/>
      <c r="W28" s="51"/>
    </row>
    <row r="29" spans="1:23" ht="30" x14ac:dyDescent="0.25">
      <c r="A29">
        <v>411</v>
      </c>
      <c r="B29" s="51" t="s">
        <v>120</v>
      </c>
      <c r="C29" s="51" t="s">
        <v>112</v>
      </c>
      <c r="D29" s="51" t="s">
        <v>113</v>
      </c>
      <c r="E29" s="54"/>
      <c r="F29" s="54"/>
      <c r="G29" s="54"/>
      <c r="H29" s="54">
        <v>1</v>
      </c>
      <c r="I29" s="54"/>
      <c r="J29" s="54"/>
      <c r="K29" s="54"/>
      <c r="L29" s="54"/>
      <c r="M29" s="54"/>
      <c r="N29" s="54"/>
      <c r="O29" s="63">
        <v>150</v>
      </c>
      <c r="T29" s="51"/>
      <c r="U29" s="51"/>
      <c r="V29" s="51"/>
      <c r="W29" s="51"/>
    </row>
    <row r="30" spans="1:23" x14ac:dyDescent="0.25">
      <c r="A30">
        <v>412</v>
      </c>
      <c r="B30" s="51"/>
      <c r="C30" s="51"/>
      <c r="D30" s="51" t="s">
        <v>114</v>
      </c>
      <c r="E30" s="54"/>
      <c r="F30" s="54"/>
      <c r="G30" s="54"/>
      <c r="H30" s="54">
        <v>1</v>
      </c>
      <c r="I30" s="54"/>
      <c r="J30" s="54"/>
      <c r="K30" s="54"/>
      <c r="L30" s="54"/>
      <c r="M30" s="54"/>
      <c r="N30" s="54"/>
      <c r="O30" s="63">
        <v>125</v>
      </c>
      <c r="T30" s="51"/>
      <c r="U30" s="51"/>
      <c r="V30" s="51"/>
      <c r="W30" s="51"/>
    </row>
    <row r="31" spans="1:23" x14ac:dyDescent="0.25">
      <c r="A31">
        <v>413</v>
      </c>
      <c r="B31" s="51"/>
      <c r="C31" s="51"/>
      <c r="D31" s="51" t="s">
        <v>115</v>
      </c>
      <c r="E31" s="54"/>
      <c r="F31" s="54"/>
      <c r="G31" s="54"/>
      <c r="H31" s="54">
        <v>0.9</v>
      </c>
      <c r="I31" s="54"/>
      <c r="J31" s="54"/>
      <c r="K31" s="54"/>
      <c r="L31" s="54"/>
      <c r="M31" s="54"/>
      <c r="N31" s="54"/>
      <c r="O31" s="63">
        <v>125</v>
      </c>
      <c r="T31" s="51"/>
      <c r="U31" s="51"/>
      <c r="V31" s="51"/>
      <c r="W31" s="51"/>
    </row>
    <row r="32" spans="1:23" ht="105" x14ac:dyDescent="0.25">
      <c r="A32">
        <v>421</v>
      </c>
      <c r="B32" s="51"/>
      <c r="C32" s="51" t="s">
        <v>116</v>
      </c>
      <c r="D32" s="51" t="s">
        <v>113</v>
      </c>
      <c r="E32" s="54"/>
      <c r="F32" s="54"/>
      <c r="G32" s="54"/>
      <c r="H32" s="54">
        <v>0.9</v>
      </c>
      <c r="I32" s="54"/>
      <c r="J32" s="54"/>
      <c r="K32" s="54"/>
      <c r="L32" s="54"/>
      <c r="M32" s="54"/>
      <c r="N32" s="54"/>
      <c r="O32" s="63">
        <v>100</v>
      </c>
      <c r="T32" s="51"/>
      <c r="U32" s="51"/>
      <c r="V32" s="51"/>
      <c r="W32" s="51"/>
    </row>
    <row r="33" spans="1:23" x14ac:dyDescent="0.25">
      <c r="A33">
        <v>422</v>
      </c>
      <c r="B33" s="51"/>
      <c r="C33" s="51"/>
      <c r="D33" s="51" t="s">
        <v>114</v>
      </c>
      <c r="E33" s="54"/>
      <c r="F33" s="54"/>
      <c r="G33" s="54"/>
      <c r="H33" s="54">
        <v>0.8</v>
      </c>
      <c r="I33" s="54"/>
      <c r="J33" s="54"/>
      <c r="K33" s="54"/>
      <c r="L33" s="54"/>
      <c r="M33" s="54"/>
      <c r="N33" s="54"/>
      <c r="O33" s="63">
        <v>85</v>
      </c>
      <c r="T33" s="51"/>
      <c r="U33" s="51"/>
      <c r="V33" s="51"/>
      <c r="W33" s="51"/>
    </row>
    <row r="34" spans="1:23" x14ac:dyDescent="0.25">
      <c r="A34">
        <v>423</v>
      </c>
      <c r="B34" s="51"/>
      <c r="C34" s="51"/>
      <c r="D34" s="51" t="s">
        <v>115</v>
      </c>
      <c r="E34" s="54"/>
      <c r="F34" s="54"/>
      <c r="G34" s="54"/>
      <c r="H34" s="54">
        <v>0.5</v>
      </c>
      <c r="I34" s="54"/>
      <c r="J34" s="54"/>
      <c r="K34" s="54"/>
      <c r="L34" s="54"/>
      <c r="M34" s="54"/>
      <c r="N34" s="54"/>
      <c r="O34" s="63">
        <v>70</v>
      </c>
      <c r="T34" s="51"/>
      <c r="U34" s="51"/>
      <c r="V34" s="51"/>
      <c r="W34" s="51"/>
    </row>
    <row r="35" spans="1:23" ht="60" x14ac:dyDescent="0.25">
      <c r="A35">
        <v>431</v>
      </c>
      <c r="B35" s="51"/>
      <c r="C35" s="51" t="s">
        <v>117</v>
      </c>
      <c r="D35" s="51" t="s">
        <v>113</v>
      </c>
      <c r="E35" s="54"/>
      <c r="F35" s="54"/>
      <c r="G35" s="54"/>
      <c r="H35" s="54">
        <v>0.5</v>
      </c>
      <c r="I35" s="54"/>
      <c r="J35" s="54"/>
      <c r="K35" s="54"/>
      <c r="L35" s="54"/>
      <c r="M35" s="54"/>
      <c r="N35" s="54"/>
      <c r="O35" s="63">
        <v>70</v>
      </c>
      <c r="T35" s="51"/>
      <c r="U35" s="51"/>
      <c r="V35" s="51"/>
      <c r="W35" s="51"/>
    </row>
    <row r="36" spans="1:23" x14ac:dyDescent="0.25">
      <c r="A36">
        <v>432</v>
      </c>
      <c r="B36" s="51"/>
      <c r="C36" s="51"/>
      <c r="D36" s="51" t="s">
        <v>114</v>
      </c>
      <c r="E36" s="54"/>
      <c r="F36" s="54"/>
      <c r="G36" s="54"/>
      <c r="H36" s="54">
        <v>0.5</v>
      </c>
      <c r="I36" s="54"/>
      <c r="J36" s="54"/>
      <c r="K36" s="54"/>
      <c r="L36" s="54"/>
      <c r="M36" s="54"/>
      <c r="N36" s="54"/>
      <c r="O36" s="63">
        <v>35</v>
      </c>
      <c r="T36" s="51"/>
      <c r="U36" s="51"/>
      <c r="V36" s="51"/>
      <c r="W36" s="51"/>
    </row>
    <row r="37" spans="1:23" x14ac:dyDescent="0.25">
      <c r="A37">
        <v>433</v>
      </c>
      <c r="B37" s="51"/>
      <c r="C37" s="51"/>
      <c r="D37" s="51" t="s">
        <v>115</v>
      </c>
      <c r="E37" s="66"/>
      <c r="F37" s="66"/>
      <c r="G37" s="66"/>
      <c r="H37" s="66">
        <v>0</v>
      </c>
      <c r="I37" s="66"/>
      <c r="J37" s="66"/>
      <c r="K37" s="66"/>
      <c r="L37" s="66"/>
      <c r="M37" s="66"/>
      <c r="N37" s="66"/>
      <c r="O37" s="68"/>
      <c r="T37" s="51"/>
      <c r="U37" s="51"/>
      <c r="V37" s="51"/>
      <c r="W37" s="51"/>
    </row>
    <row r="38" spans="1:23" ht="30" x14ac:dyDescent="0.25">
      <c r="A38">
        <v>511</v>
      </c>
      <c r="B38" s="51" t="s">
        <v>121</v>
      </c>
      <c r="C38" s="51" t="s">
        <v>112</v>
      </c>
      <c r="D38" s="51" t="s">
        <v>113</v>
      </c>
      <c r="E38" s="54"/>
      <c r="F38" s="54"/>
      <c r="G38" s="54"/>
      <c r="H38" s="54">
        <v>1</v>
      </c>
      <c r="I38" s="54">
        <v>1</v>
      </c>
      <c r="J38" s="54"/>
      <c r="K38" s="54"/>
      <c r="L38" s="54"/>
      <c r="M38" s="54"/>
      <c r="N38" s="54"/>
      <c r="O38" s="63">
        <v>150</v>
      </c>
      <c r="T38" s="51"/>
      <c r="U38" s="51"/>
      <c r="V38" s="51"/>
      <c r="W38" s="51"/>
    </row>
    <row r="39" spans="1:23" x14ac:dyDescent="0.25">
      <c r="A39">
        <v>512</v>
      </c>
      <c r="B39" s="51"/>
      <c r="C39" s="51"/>
      <c r="D39" s="51" t="s">
        <v>114</v>
      </c>
      <c r="E39" s="54"/>
      <c r="F39" s="54"/>
      <c r="G39" s="54"/>
      <c r="H39" s="54">
        <v>1</v>
      </c>
      <c r="I39" s="54">
        <v>1</v>
      </c>
      <c r="J39" s="54"/>
      <c r="K39" s="54"/>
      <c r="L39" s="54"/>
      <c r="M39" s="54"/>
      <c r="N39" s="54"/>
      <c r="O39" s="63">
        <v>125</v>
      </c>
      <c r="T39" s="51"/>
      <c r="U39" s="51"/>
      <c r="V39" s="51"/>
      <c r="W39" s="51"/>
    </row>
    <row r="40" spans="1:23" x14ac:dyDescent="0.25">
      <c r="A40">
        <v>513</v>
      </c>
      <c r="B40" s="51"/>
      <c r="C40" s="51"/>
      <c r="D40" s="51" t="s">
        <v>115</v>
      </c>
      <c r="E40" s="54"/>
      <c r="F40" s="54"/>
      <c r="G40" s="54"/>
      <c r="H40" s="54">
        <v>0.9</v>
      </c>
      <c r="I40" s="54">
        <v>0.9</v>
      </c>
      <c r="J40" s="54"/>
      <c r="K40" s="54"/>
      <c r="L40" s="54"/>
      <c r="M40" s="54"/>
      <c r="N40" s="54"/>
      <c r="O40" s="63">
        <v>125</v>
      </c>
      <c r="T40" s="51"/>
      <c r="U40" s="51"/>
      <c r="V40" s="51"/>
      <c r="W40" s="51"/>
    </row>
    <row r="41" spans="1:23" ht="105" x14ac:dyDescent="0.25">
      <c r="A41">
        <v>521</v>
      </c>
      <c r="B41" s="51"/>
      <c r="C41" s="51" t="s">
        <v>116</v>
      </c>
      <c r="D41" s="51" t="s">
        <v>113</v>
      </c>
      <c r="E41" s="54"/>
      <c r="F41" s="54"/>
      <c r="G41" s="54"/>
      <c r="H41" s="54">
        <v>0.8</v>
      </c>
      <c r="I41" s="54">
        <v>0.8</v>
      </c>
      <c r="J41" s="54"/>
      <c r="K41" s="54"/>
      <c r="L41" s="54"/>
      <c r="M41" s="54"/>
      <c r="N41" s="54"/>
      <c r="O41" s="63">
        <v>100</v>
      </c>
      <c r="T41" s="51"/>
      <c r="U41" s="51"/>
      <c r="V41" s="51"/>
      <c r="W41" s="51"/>
    </row>
    <row r="42" spans="1:23" x14ac:dyDescent="0.25">
      <c r="A42">
        <v>522</v>
      </c>
      <c r="B42" s="51"/>
      <c r="C42" s="51"/>
      <c r="D42" s="51" t="s">
        <v>114</v>
      </c>
      <c r="E42" s="54"/>
      <c r="F42" s="54"/>
      <c r="G42" s="54"/>
      <c r="H42" s="54">
        <v>0.8</v>
      </c>
      <c r="I42" s="54">
        <v>0.8</v>
      </c>
      <c r="J42" s="54"/>
      <c r="K42" s="54"/>
      <c r="L42" s="54"/>
      <c r="M42" s="54"/>
      <c r="N42" s="54"/>
      <c r="O42" s="63">
        <v>85</v>
      </c>
      <c r="T42" s="51"/>
      <c r="U42" s="51"/>
      <c r="V42" s="51"/>
      <c r="W42" s="51"/>
    </row>
    <row r="43" spans="1:23" x14ac:dyDescent="0.25">
      <c r="A43">
        <v>523</v>
      </c>
      <c r="B43" s="51"/>
      <c r="C43" s="51"/>
      <c r="D43" s="51" t="s">
        <v>115</v>
      </c>
      <c r="E43" s="54"/>
      <c r="F43" s="54"/>
      <c r="G43" s="54"/>
      <c r="H43" s="54">
        <v>0.5</v>
      </c>
      <c r="I43" s="54">
        <v>0.5</v>
      </c>
      <c r="J43" s="54"/>
      <c r="K43" s="54"/>
      <c r="L43" s="54"/>
      <c r="M43" s="54"/>
      <c r="N43" s="54"/>
      <c r="O43" s="63">
        <v>70</v>
      </c>
      <c r="T43" s="51"/>
      <c r="U43" s="51"/>
      <c r="V43" s="51"/>
      <c r="W43" s="51"/>
    </row>
    <row r="44" spans="1:23" ht="60" x14ac:dyDescent="0.25">
      <c r="A44">
        <v>531</v>
      </c>
      <c r="B44" s="51"/>
      <c r="C44" s="51" t="s">
        <v>117</v>
      </c>
      <c r="D44" s="51" t="s">
        <v>113</v>
      </c>
      <c r="E44" s="54"/>
      <c r="F44" s="54"/>
      <c r="G44" s="54"/>
      <c r="H44" s="54">
        <v>0.75</v>
      </c>
      <c r="I44" s="54">
        <v>0.75</v>
      </c>
      <c r="J44" s="54"/>
      <c r="K44" s="54"/>
      <c r="L44" s="54"/>
      <c r="M44" s="54"/>
      <c r="N44" s="54"/>
      <c r="O44" s="63">
        <v>70</v>
      </c>
      <c r="T44" s="51"/>
      <c r="U44" s="51"/>
      <c r="V44" s="51"/>
      <c r="W44" s="51"/>
    </row>
    <row r="45" spans="1:23" x14ac:dyDescent="0.25">
      <c r="A45">
        <v>532</v>
      </c>
      <c r="B45" s="51"/>
      <c r="C45" s="51"/>
      <c r="D45" s="51" t="s">
        <v>114</v>
      </c>
      <c r="E45" s="54"/>
      <c r="F45" s="54"/>
      <c r="G45" s="54"/>
      <c r="H45" s="54">
        <v>0.5</v>
      </c>
      <c r="I45" s="54">
        <v>0.5</v>
      </c>
      <c r="J45" s="54"/>
      <c r="K45" s="54"/>
      <c r="L45" s="54"/>
      <c r="M45" s="54"/>
      <c r="N45" s="54"/>
      <c r="O45" s="63">
        <v>35</v>
      </c>
      <c r="T45" s="51"/>
      <c r="U45" s="51"/>
      <c r="V45" s="51"/>
      <c r="W45" s="51"/>
    </row>
    <row r="46" spans="1:23" x14ac:dyDescent="0.25">
      <c r="A46">
        <v>533</v>
      </c>
      <c r="B46" s="51"/>
      <c r="C46" s="51"/>
      <c r="D46" s="51" t="s">
        <v>115</v>
      </c>
      <c r="E46" s="66"/>
      <c r="F46" s="66"/>
      <c r="G46" s="66"/>
      <c r="H46" s="66">
        <v>0</v>
      </c>
      <c r="I46" s="66">
        <v>0</v>
      </c>
      <c r="J46" s="66"/>
      <c r="K46" s="66"/>
      <c r="L46" s="66"/>
      <c r="M46" s="66"/>
      <c r="N46" s="66"/>
      <c r="O46" s="68"/>
      <c r="T46" s="51"/>
      <c r="U46" s="51"/>
      <c r="V46" s="51"/>
      <c r="W46" s="51"/>
    </row>
    <row r="47" spans="1:23" ht="30" x14ac:dyDescent="0.25">
      <c r="A47">
        <v>611</v>
      </c>
      <c r="B47" s="51" t="s">
        <v>122</v>
      </c>
      <c r="C47" s="51" t="s">
        <v>112</v>
      </c>
      <c r="D47" s="51" t="s">
        <v>113</v>
      </c>
      <c r="E47" s="54"/>
      <c r="F47" s="54"/>
      <c r="G47" s="54"/>
      <c r="H47" s="54"/>
      <c r="I47" s="54"/>
      <c r="J47" s="54">
        <v>1</v>
      </c>
      <c r="K47" s="54">
        <v>1</v>
      </c>
      <c r="L47" s="54"/>
      <c r="M47" s="54"/>
      <c r="N47" s="54"/>
      <c r="O47" s="63">
        <v>150</v>
      </c>
      <c r="T47" s="51"/>
      <c r="U47" s="51"/>
      <c r="V47" s="51"/>
      <c r="W47" s="51"/>
    </row>
    <row r="48" spans="1:23" x14ac:dyDescent="0.25">
      <c r="A48">
        <v>612</v>
      </c>
      <c r="B48" s="51"/>
      <c r="C48" s="51"/>
      <c r="D48" s="51" t="s">
        <v>114</v>
      </c>
      <c r="E48" s="54"/>
      <c r="F48" s="54"/>
      <c r="G48" s="54"/>
      <c r="H48" s="54"/>
      <c r="I48" s="54"/>
      <c r="J48" s="54">
        <v>1</v>
      </c>
      <c r="K48" s="54">
        <v>1</v>
      </c>
      <c r="L48" s="54"/>
      <c r="M48" s="54"/>
      <c r="N48" s="54"/>
      <c r="O48" s="63">
        <v>125</v>
      </c>
      <c r="T48" s="51"/>
      <c r="U48" s="51"/>
      <c r="V48" s="51"/>
      <c r="W48" s="51"/>
    </row>
    <row r="49" spans="1:23" x14ac:dyDescent="0.25">
      <c r="A49">
        <v>613</v>
      </c>
      <c r="B49" s="51"/>
      <c r="C49" s="51"/>
      <c r="D49" s="51" t="s">
        <v>115</v>
      </c>
      <c r="E49" s="54"/>
      <c r="F49" s="54"/>
      <c r="G49" s="54"/>
      <c r="H49" s="54"/>
      <c r="I49" s="54"/>
      <c r="J49" s="54">
        <v>0.9</v>
      </c>
      <c r="K49" s="54">
        <v>0.9</v>
      </c>
      <c r="L49" s="54"/>
      <c r="M49" s="54"/>
      <c r="N49" s="54"/>
      <c r="O49" s="63">
        <v>125</v>
      </c>
      <c r="T49" s="51"/>
      <c r="U49" s="51"/>
      <c r="V49" s="51"/>
      <c r="W49" s="51"/>
    </row>
    <row r="50" spans="1:23" ht="105" x14ac:dyDescent="0.25">
      <c r="A50">
        <v>621</v>
      </c>
      <c r="B50" s="51"/>
      <c r="C50" s="51" t="s">
        <v>116</v>
      </c>
      <c r="D50" s="51" t="s">
        <v>113</v>
      </c>
      <c r="E50" s="54"/>
      <c r="F50" s="54"/>
      <c r="G50" s="54"/>
      <c r="H50" s="54"/>
      <c r="I50" s="54"/>
      <c r="J50" s="54">
        <v>0.9</v>
      </c>
      <c r="K50" s="54">
        <v>0.9</v>
      </c>
      <c r="L50" s="54"/>
      <c r="M50" s="54"/>
      <c r="N50" s="54"/>
      <c r="O50" s="63">
        <v>100</v>
      </c>
      <c r="T50" s="51"/>
      <c r="U50" s="51"/>
      <c r="V50" s="51"/>
      <c r="W50" s="51"/>
    </row>
    <row r="51" spans="1:23" x14ac:dyDescent="0.25">
      <c r="A51">
        <v>622</v>
      </c>
      <c r="B51" s="51"/>
      <c r="C51" s="51"/>
      <c r="D51" s="51" t="s">
        <v>114</v>
      </c>
      <c r="E51" s="54"/>
      <c r="F51" s="54"/>
      <c r="G51" s="54"/>
      <c r="H51" s="54"/>
      <c r="I51" s="54"/>
      <c r="J51" s="54">
        <v>0.8</v>
      </c>
      <c r="K51" s="54">
        <v>0.8</v>
      </c>
      <c r="L51" s="54"/>
      <c r="M51" s="54"/>
      <c r="N51" s="54"/>
      <c r="O51" s="63">
        <v>85</v>
      </c>
      <c r="T51" s="51"/>
      <c r="U51" s="51"/>
      <c r="V51" s="51"/>
      <c r="W51" s="51"/>
    </row>
    <row r="52" spans="1:23" x14ac:dyDescent="0.25">
      <c r="A52">
        <v>623</v>
      </c>
      <c r="B52" s="51"/>
      <c r="C52" s="51"/>
      <c r="D52" s="51" t="s">
        <v>115</v>
      </c>
      <c r="E52" s="54"/>
      <c r="F52" s="54"/>
      <c r="G52" s="54"/>
      <c r="H52" s="54"/>
      <c r="I52" s="54"/>
      <c r="J52" s="54">
        <v>0.5</v>
      </c>
      <c r="K52" s="54">
        <v>0.5</v>
      </c>
      <c r="L52" s="54"/>
      <c r="M52" s="54"/>
      <c r="N52" s="54"/>
      <c r="O52" s="63">
        <v>70</v>
      </c>
      <c r="T52" s="51"/>
      <c r="U52" s="51"/>
      <c r="V52" s="51"/>
      <c r="W52" s="51"/>
    </row>
    <row r="53" spans="1:23" ht="60" x14ac:dyDescent="0.25">
      <c r="A53">
        <v>631</v>
      </c>
      <c r="B53" s="51"/>
      <c r="C53" s="51" t="s">
        <v>117</v>
      </c>
      <c r="D53" s="51" t="s">
        <v>113</v>
      </c>
      <c r="E53" s="54"/>
      <c r="F53" s="54"/>
      <c r="G53" s="54"/>
      <c r="H53" s="54"/>
      <c r="I53" s="54"/>
      <c r="J53" s="54">
        <v>0.6</v>
      </c>
      <c r="K53" s="54">
        <v>0.6</v>
      </c>
      <c r="L53" s="54"/>
      <c r="M53" s="54"/>
      <c r="N53" s="54"/>
      <c r="O53" s="63">
        <v>70</v>
      </c>
      <c r="T53" s="51"/>
      <c r="U53" s="51"/>
      <c r="V53" s="51"/>
      <c r="W53" s="51"/>
    </row>
    <row r="54" spans="1:23" x14ac:dyDescent="0.25">
      <c r="A54">
        <v>632</v>
      </c>
      <c r="B54" s="51"/>
      <c r="C54" s="51"/>
      <c r="D54" s="51" t="s">
        <v>114</v>
      </c>
      <c r="E54" s="54"/>
      <c r="F54" s="54"/>
      <c r="G54" s="54"/>
      <c r="H54" s="54"/>
      <c r="I54" s="54"/>
      <c r="J54" s="54">
        <v>0.5</v>
      </c>
      <c r="K54" s="54">
        <v>0.5</v>
      </c>
      <c r="L54" s="54"/>
      <c r="M54" s="54"/>
      <c r="N54" s="54"/>
      <c r="O54" s="63">
        <v>35</v>
      </c>
      <c r="T54" s="51"/>
      <c r="U54" s="51"/>
      <c r="V54" s="51"/>
      <c r="W54" s="51"/>
    </row>
    <row r="55" spans="1:23" x14ac:dyDescent="0.25">
      <c r="A55">
        <v>633</v>
      </c>
      <c r="B55" s="51"/>
      <c r="C55" s="51"/>
      <c r="D55" s="51" t="s">
        <v>115</v>
      </c>
      <c r="E55" s="66"/>
      <c r="F55" s="66"/>
      <c r="G55" s="66"/>
      <c r="H55" s="66"/>
      <c r="I55" s="66"/>
      <c r="J55" s="66">
        <v>0</v>
      </c>
      <c r="K55" s="66">
        <v>0</v>
      </c>
      <c r="L55" s="66"/>
      <c r="M55" s="66"/>
      <c r="N55" s="66"/>
      <c r="O55" s="68"/>
      <c r="T55" s="51"/>
      <c r="U55" s="51"/>
      <c r="V55" s="51"/>
      <c r="W55" s="51"/>
    </row>
    <row r="56" spans="1:23" ht="30" x14ac:dyDescent="0.25">
      <c r="A56">
        <v>711</v>
      </c>
      <c r="B56" s="51" t="s">
        <v>123</v>
      </c>
      <c r="C56" s="51" t="s">
        <v>112</v>
      </c>
      <c r="D56" s="51" t="s">
        <v>113</v>
      </c>
      <c r="E56" s="54"/>
      <c r="F56" s="54">
        <v>0.9</v>
      </c>
      <c r="G56" s="54"/>
      <c r="H56" s="54">
        <v>1</v>
      </c>
      <c r="I56" s="54"/>
      <c r="J56" s="54"/>
      <c r="K56" s="54"/>
      <c r="L56" s="54"/>
      <c r="M56" s="54"/>
      <c r="N56" s="54"/>
      <c r="O56" s="63">
        <v>150</v>
      </c>
      <c r="T56" s="51"/>
      <c r="U56" s="51"/>
      <c r="V56" s="51"/>
      <c r="W56" s="51"/>
    </row>
    <row r="57" spans="1:23" x14ac:dyDescent="0.25">
      <c r="A57">
        <v>712</v>
      </c>
      <c r="B57" s="51"/>
      <c r="C57" s="51"/>
      <c r="D57" s="51" t="s">
        <v>114</v>
      </c>
      <c r="E57" s="54"/>
      <c r="F57" s="54">
        <v>0.9</v>
      </c>
      <c r="G57" s="54"/>
      <c r="H57" s="54">
        <v>1</v>
      </c>
      <c r="I57" s="54"/>
      <c r="J57" s="54"/>
      <c r="K57" s="54"/>
      <c r="L57" s="54"/>
      <c r="M57" s="54"/>
      <c r="N57" s="54"/>
      <c r="O57" s="63">
        <v>125</v>
      </c>
      <c r="T57" s="51"/>
      <c r="U57" s="51"/>
      <c r="V57" s="51"/>
      <c r="W57" s="51"/>
    </row>
    <row r="58" spans="1:23" x14ac:dyDescent="0.25">
      <c r="A58">
        <v>713</v>
      </c>
      <c r="B58" s="51"/>
      <c r="C58" s="51"/>
      <c r="D58" s="51" t="s">
        <v>115</v>
      </c>
      <c r="E58" s="54"/>
      <c r="F58" s="54">
        <v>0.85</v>
      </c>
      <c r="G58" s="54"/>
      <c r="H58" s="54">
        <v>0.9</v>
      </c>
      <c r="I58" s="54"/>
      <c r="J58" s="54"/>
      <c r="K58" s="54"/>
      <c r="L58" s="54"/>
      <c r="M58" s="54"/>
      <c r="N58" s="54"/>
      <c r="O58" s="63">
        <v>125</v>
      </c>
      <c r="T58" s="51"/>
      <c r="U58" s="51"/>
      <c r="V58" s="51"/>
      <c r="W58" s="51"/>
    </row>
    <row r="59" spans="1:23" ht="105" x14ac:dyDescent="0.25">
      <c r="A59">
        <v>721</v>
      </c>
      <c r="B59" s="51"/>
      <c r="C59" s="51" t="s">
        <v>116</v>
      </c>
      <c r="D59" s="51" t="s">
        <v>113</v>
      </c>
      <c r="E59" s="54"/>
      <c r="F59" s="54">
        <v>0.8</v>
      </c>
      <c r="G59" s="54"/>
      <c r="H59" s="54">
        <v>0.9</v>
      </c>
      <c r="I59" s="54"/>
      <c r="J59" s="54"/>
      <c r="K59" s="54"/>
      <c r="L59" s="54"/>
      <c r="M59" s="54"/>
      <c r="N59" s="54"/>
      <c r="O59" s="63">
        <v>100</v>
      </c>
      <c r="T59" s="51"/>
      <c r="U59" s="51"/>
      <c r="V59" s="51"/>
      <c r="W59" s="51"/>
    </row>
    <row r="60" spans="1:23" x14ac:dyDescent="0.25">
      <c r="A60">
        <v>722</v>
      </c>
      <c r="B60" s="51"/>
      <c r="C60" s="51"/>
      <c r="D60" s="51" t="s">
        <v>114</v>
      </c>
      <c r="E60" s="54"/>
      <c r="F60" s="54">
        <v>0.75</v>
      </c>
      <c r="G60" s="54"/>
      <c r="H60" s="54">
        <v>0.8</v>
      </c>
      <c r="I60" s="54"/>
      <c r="J60" s="54"/>
      <c r="K60" s="54"/>
      <c r="L60" s="54"/>
      <c r="M60" s="54"/>
      <c r="N60" s="54"/>
      <c r="O60" s="63">
        <v>85</v>
      </c>
      <c r="T60" s="51"/>
      <c r="U60" s="51"/>
      <c r="V60" s="51"/>
      <c r="W60" s="51"/>
    </row>
    <row r="61" spans="1:23" x14ac:dyDescent="0.25">
      <c r="A61">
        <v>723</v>
      </c>
      <c r="B61" s="51"/>
      <c r="C61" s="51"/>
      <c r="D61" s="51" t="s">
        <v>115</v>
      </c>
      <c r="E61" s="54"/>
      <c r="F61" s="54">
        <v>0.3</v>
      </c>
      <c r="G61" s="54"/>
      <c r="H61" s="54">
        <v>0.6</v>
      </c>
      <c r="I61" s="54"/>
      <c r="J61" s="54"/>
      <c r="K61" s="54"/>
      <c r="L61" s="54"/>
      <c r="M61" s="54"/>
      <c r="N61" s="54"/>
      <c r="O61" s="63">
        <v>70</v>
      </c>
      <c r="T61" s="51"/>
      <c r="U61" s="51"/>
      <c r="V61" s="51"/>
      <c r="W61" s="51"/>
    </row>
    <row r="62" spans="1:23" ht="60" x14ac:dyDescent="0.25">
      <c r="A62">
        <v>731</v>
      </c>
      <c r="B62" s="51"/>
      <c r="C62" s="51" t="s">
        <v>117</v>
      </c>
      <c r="D62" s="51" t="s">
        <v>113</v>
      </c>
      <c r="E62" s="54"/>
      <c r="F62" s="54">
        <v>0.5</v>
      </c>
      <c r="G62" s="54"/>
      <c r="H62" s="54">
        <v>0.75</v>
      </c>
      <c r="I62" s="54"/>
      <c r="J62" s="54"/>
      <c r="K62" s="54"/>
      <c r="L62" s="54"/>
      <c r="M62" s="54"/>
      <c r="N62" s="54"/>
      <c r="O62" s="63">
        <v>70</v>
      </c>
      <c r="T62" s="51"/>
      <c r="U62" s="51"/>
      <c r="V62" s="51"/>
      <c r="W62" s="51"/>
    </row>
    <row r="63" spans="1:23" x14ac:dyDescent="0.25">
      <c r="A63">
        <v>732</v>
      </c>
      <c r="B63" s="51"/>
      <c r="C63" s="51"/>
      <c r="D63" s="51" t="s">
        <v>114</v>
      </c>
      <c r="E63" s="54"/>
      <c r="F63" s="54">
        <v>0.3</v>
      </c>
      <c r="G63" s="54"/>
      <c r="H63" s="54">
        <v>0.7</v>
      </c>
      <c r="I63" s="54"/>
      <c r="J63" s="54"/>
      <c r="K63" s="54"/>
      <c r="L63" s="54"/>
      <c r="M63" s="54"/>
      <c r="N63" s="54"/>
      <c r="O63" s="63">
        <v>35</v>
      </c>
      <c r="T63" s="51"/>
      <c r="U63" s="51"/>
      <c r="V63" s="51"/>
      <c r="W63" s="51"/>
    </row>
    <row r="64" spans="1:23" x14ac:dyDescent="0.25">
      <c r="A64">
        <v>733</v>
      </c>
      <c r="B64" s="51"/>
      <c r="C64" s="51"/>
      <c r="D64" s="51" t="s">
        <v>115</v>
      </c>
      <c r="E64" s="66"/>
      <c r="F64" s="66">
        <v>0</v>
      </c>
      <c r="G64" s="66"/>
      <c r="H64" s="66">
        <v>0</v>
      </c>
      <c r="I64" s="66"/>
      <c r="J64" s="66"/>
      <c r="K64" s="66"/>
      <c r="L64" s="66"/>
      <c r="M64" s="66"/>
      <c r="N64" s="66"/>
      <c r="O64" s="68"/>
      <c r="T64" s="51"/>
      <c r="U64" s="51"/>
      <c r="V64" s="51"/>
      <c r="W64" s="51"/>
    </row>
    <row r="65" spans="1:23" ht="30" x14ac:dyDescent="0.25">
      <c r="A65">
        <v>811</v>
      </c>
      <c r="B65" s="51" t="s">
        <v>124</v>
      </c>
      <c r="C65" s="51" t="s">
        <v>112</v>
      </c>
      <c r="D65" s="51" t="s">
        <v>113</v>
      </c>
      <c r="E65" s="54"/>
      <c r="F65" s="54"/>
      <c r="G65" s="54"/>
      <c r="H65" s="54">
        <v>1</v>
      </c>
      <c r="I65" s="54"/>
      <c r="J65" s="54"/>
      <c r="K65" s="54"/>
      <c r="L65" s="54">
        <v>1</v>
      </c>
      <c r="M65" s="69">
        <v>1</v>
      </c>
      <c r="N65" s="54">
        <v>1</v>
      </c>
      <c r="O65" s="63">
        <v>150</v>
      </c>
      <c r="T65" s="51"/>
      <c r="U65" s="51"/>
      <c r="V65" s="51"/>
      <c r="W65" s="51"/>
    </row>
    <row r="66" spans="1:23" x14ac:dyDescent="0.25">
      <c r="A66">
        <v>812</v>
      </c>
      <c r="B66" s="51"/>
      <c r="C66" s="51"/>
      <c r="D66" s="51" t="s">
        <v>114</v>
      </c>
      <c r="E66" s="54"/>
      <c r="F66" s="54"/>
      <c r="G66" s="54"/>
      <c r="H66" s="54">
        <v>1</v>
      </c>
      <c r="I66" s="54"/>
      <c r="J66" s="54"/>
      <c r="K66" s="54"/>
      <c r="L66" s="54">
        <v>0.9</v>
      </c>
      <c r="M66" s="69">
        <v>0.9</v>
      </c>
      <c r="N66" s="54">
        <v>0.9</v>
      </c>
      <c r="O66" s="63">
        <v>125</v>
      </c>
      <c r="T66" s="51"/>
      <c r="U66" s="51"/>
      <c r="V66" s="51"/>
      <c r="W66" s="51"/>
    </row>
    <row r="67" spans="1:23" x14ac:dyDescent="0.25">
      <c r="A67">
        <v>813</v>
      </c>
      <c r="B67" s="51"/>
      <c r="C67" s="51"/>
      <c r="D67" s="51" t="s">
        <v>115</v>
      </c>
      <c r="E67" s="54"/>
      <c r="F67" s="54"/>
      <c r="G67" s="54"/>
      <c r="H67" s="54">
        <v>0.9</v>
      </c>
      <c r="I67" s="54"/>
      <c r="J67" s="54"/>
      <c r="K67" s="54"/>
      <c r="L67" s="54">
        <v>0.8</v>
      </c>
      <c r="M67" s="69">
        <v>0.8</v>
      </c>
      <c r="N67" s="54">
        <v>0.9</v>
      </c>
      <c r="O67" s="63">
        <v>125</v>
      </c>
      <c r="T67" s="51"/>
      <c r="U67" s="51"/>
      <c r="V67" s="51"/>
      <c r="W67" s="51"/>
    </row>
    <row r="68" spans="1:23" ht="105" x14ac:dyDescent="0.25">
      <c r="A68">
        <v>821</v>
      </c>
      <c r="B68" s="51"/>
      <c r="C68" s="51" t="s">
        <v>116</v>
      </c>
      <c r="D68" s="51" t="s">
        <v>113</v>
      </c>
      <c r="E68" s="54"/>
      <c r="F68" s="54"/>
      <c r="G68" s="54"/>
      <c r="H68" s="54">
        <v>0.9</v>
      </c>
      <c r="I68" s="54"/>
      <c r="J68" s="54"/>
      <c r="K68" s="54"/>
      <c r="L68" s="54">
        <v>0.8</v>
      </c>
      <c r="M68" s="69">
        <v>0.8</v>
      </c>
      <c r="N68" s="54">
        <v>0.9</v>
      </c>
      <c r="O68" s="63">
        <v>100</v>
      </c>
      <c r="T68" s="51"/>
      <c r="U68" s="51"/>
      <c r="V68" s="51"/>
      <c r="W68" s="51"/>
    </row>
    <row r="69" spans="1:23" x14ac:dyDescent="0.25">
      <c r="A69">
        <v>822</v>
      </c>
      <c r="B69" s="51"/>
      <c r="C69" s="51"/>
      <c r="D69" s="51" t="s">
        <v>114</v>
      </c>
      <c r="E69" s="54"/>
      <c r="F69" s="54"/>
      <c r="G69" s="54"/>
      <c r="H69" s="54">
        <v>0.8</v>
      </c>
      <c r="I69" s="54"/>
      <c r="J69" s="54"/>
      <c r="K69" s="54"/>
      <c r="L69" s="54">
        <v>0.75</v>
      </c>
      <c r="M69" s="69">
        <v>0.75</v>
      </c>
      <c r="N69" s="54">
        <v>0.8</v>
      </c>
      <c r="O69" s="63">
        <v>85</v>
      </c>
      <c r="T69" s="51"/>
      <c r="U69" s="51"/>
      <c r="V69" s="51"/>
      <c r="W69" s="51"/>
    </row>
    <row r="70" spans="1:23" x14ac:dyDescent="0.25">
      <c r="A70">
        <v>823</v>
      </c>
      <c r="B70" s="51"/>
      <c r="C70" s="51"/>
      <c r="D70" s="51" t="s">
        <v>115</v>
      </c>
      <c r="E70" s="54"/>
      <c r="F70" s="54"/>
      <c r="G70" s="54"/>
      <c r="H70" s="54">
        <v>0.6</v>
      </c>
      <c r="I70" s="54"/>
      <c r="J70" s="54"/>
      <c r="K70" s="54"/>
      <c r="L70" s="54">
        <v>0.3</v>
      </c>
      <c r="M70" s="69">
        <v>0.4</v>
      </c>
      <c r="N70" s="54">
        <v>0.6</v>
      </c>
      <c r="O70" s="63">
        <v>70</v>
      </c>
      <c r="T70" s="51"/>
      <c r="U70" s="51"/>
      <c r="V70" s="51"/>
      <c r="W70" s="51"/>
    </row>
    <row r="71" spans="1:23" ht="60" x14ac:dyDescent="0.25">
      <c r="A71">
        <v>831</v>
      </c>
      <c r="B71" s="51"/>
      <c r="C71" s="51" t="s">
        <v>117</v>
      </c>
      <c r="D71" s="51" t="s">
        <v>113</v>
      </c>
      <c r="E71" s="54"/>
      <c r="F71" s="54"/>
      <c r="G71" s="54"/>
      <c r="H71" s="54">
        <v>0.5</v>
      </c>
      <c r="I71" s="54"/>
      <c r="J71" s="54"/>
      <c r="K71" s="54"/>
      <c r="L71" s="54">
        <v>0.25</v>
      </c>
      <c r="M71" s="69">
        <v>0.5</v>
      </c>
      <c r="N71" s="54">
        <v>0.5</v>
      </c>
      <c r="O71" s="63">
        <v>70</v>
      </c>
      <c r="T71" s="51"/>
      <c r="U71" s="51"/>
      <c r="V71" s="51"/>
      <c r="W71" s="51"/>
    </row>
    <row r="72" spans="1:23" x14ac:dyDescent="0.25">
      <c r="A72">
        <v>832</v>
      </c>
      <c r="B72" s="51"/>
      <c r="C72" s="51"/>
      <c r="D72" s="51" t="s">
        <v>114</v>
      </c>
      <c r="E72" s="54"/>
      <c r="F72" s="54"/>
      <c r="G72" s="54"/>
      <c r="H72" s="54">
        <v>0.5</v>
      </c>
      <c r="I72" s="54"/>
      <c r="J72" s="54"/>
      <c r="K72" s="54"/>
      <c r="L72" s="54">
        <v>0.25</v>
      </c>
      <c r="M72" s="69">
        <v>0.5</v>
      </c>
      <c r="N72" s="54">
        <v>0.5</v>
      </c>
      <c r="O72" s="63">
        <v>35</v>
      </c>
      <c r="T72" s="51"/>
      <c r="U72" s="51"/>
      <c r="V72" s="51"/>
      <c r="W72" s="51"/>
    </row>
    <row r="73" spans="1:23" x14ac:dyDescent="0.25">
      <c r="A73">
        <v>833</v>
      </c>
      <c r="B73" s="51"/>
      <c r="C73" s="51"/>
      <c r="D73" s="51" t="s">
        <v>115</v>
      </c>
      <c r="E73" s="66"/>
      <c r="F73" s="66"/>
      <c r="G73" s="66"/>
      <c r="H73" s="66">
        <v>0</v>
      </c>
      <c r="I73" s="66"/>
      <c r="J73" s="66"/>
      <c r="K73" s="66"/>
      <c r="L73" s="66">
        <v>0</v>
      </c>
      <c r="M73" s="70">
        <v>0</v>
      </c>
      <c r="N73" s="66">
        <v>0</v>
      </c>
      <c r="O73" s="68"/>
      <c r="T73" s="51"/>
      <c r="U73" s="51"/>
      <c r="V73" s="51"/>
      <c r="W73" s="51"/>
    </row>
    <row r="74" spans="1:23" ht="30" x14ac:dyDescent="0.25">
      <c r="A74">
        <v>911</v>
      </c>
      <c r="B74" s="51" t="s">
        <v>125</v>
      </c>
      <c r="C74" s="51" t="s">
        <v>112</v>
      </c>
      <c r="D74" s="51" t="s">
        <v>113</v>
      </c>
      <c r="E74" s="54"/>
      <c r="F74" s="54"/>
      <c r="G74" s="54"/>
      <c r="H74" s="54">
        <v>1</v>
      </c>
      <c r="I74" s="54"/>
      <c r="J74" s="54"/>
      <c r="K74" s="54"/>
      <c r="L74" s="54">
        <v>1</v>
      </c>
      <c r="M74" s="69"/>
      <c r="N74" s="54"/>
      <c r="O74" s="63">
        <v>150</v>
      </c>
      <c r="T74" s="51"/>
      <c r="U74" s="51"/>
      <c r="V74" s="51"/>
      <c r="W74" s="51"/>
    </row>
    <row r="75" spans="1:23" x14ac:dyDescent="0.25">
      <c r="A75">
        <v>912</v>
      </c>
      <c r="B75" s="51"/>
      <c r="C75" s="51"/>
      <c r="D75" s="51" t="s">
        <v>114</v>
      </c>
      <c r="E75" s="54"/>
      <c r="F75" s="54"/>
      <c r="G75" s="54"/>
      <c r="H75" s="54">
        <v>1</v>
      </c>
      <c r="I75" s="54"/>
      <c r="J75" s="54"/>
      <c r="K75" s="54"/>
      <c r="L75" s="54">
        <v>0.95</v>
      </c>
      <c r="M75" s="69"/>
      <c r="N75" s="54"/>
      <c r="O75" s="63">
        <v>125</v>
      </c>
      <c r="T75" s="51"/>
      <c r="U75" s="51"/>
      <c r="V75" s="51"/>
      <c r="W75" s="51"/>
    </row>
    <row r="76" spans="1:23" x14ac:dyDescent="0.25">
      <c r="A76">
        <v>913</v>
      </c>
      <c r="B76" s="51"/>
      <c r="C76" s="51"/>
      <c r="D76" s="51" t="s">
        <v>115</v>
      </c>
      <c r="E76" s="54"/>
      <c r="F76" s="54"/>
      <c r="G76" s="54"/>
      <c r="H76" s="54">
        <v>0.9</v>
      </c>
      <c r="I76" s="54"/>
      <c r="J76" s="54"/>
      <c r="K76" s="54"/>
      <c r="L76" s="54">
        <v>0.9</v>
      </c>
      <c r="M76" s="69"/>
      <c r="N76" s="54"/>
      <c r="O76" s="63">
        <v>125</v>
      </c>
      <c r="T76" s="51"/>
      <c r="U76" s="51"/>
      <c r="V76" s="51"/>
      <c r="W76" s="51"/>
    </row>
    <row r="77" spans="1:23" ht="105" x14ac:dyDescent="0.25">
      <c r="A77">
        <v>921</v>
      </c>
      <c r="B77" s="51"/>
      <c r="C77" s="51" t="s">
        <v>116</v>
      </c>
      <c r="D77" s="51" t="s">
        <v>113</v>
      </c>
      <c r="E77" s="54"/>
      <c r="F77" s="54"/>
      <c r="G77" s="54"/>
      <c r="H77" s="54">
        <v>0.9</v>
      </c>
      <c r="I77" s="54"/>
      <c r="J77" s="54"/>
      <c r="K77" s="54"/>
      <c r="L77" s="54">
        <v>0.8</v>
      </c>
      <c r="M77" s="69"/>
      <c r="N77" s="54"/>
      <c r="O77" s="63">
        <v>100</v>
      </c>
      <c r="T77" s="51"/>
      <c r="U77" s="51"/>
      <c r="V77" s="51"/>
      <c r="W77" s="51"/>
    </row>
    <row r="78" spans="1:23" x14ac:dyDescent="0.25">
      <c r="A78">
        <v>922</v>
      </c>
      <c r="B78" s="51"/>
      <c r="C78" s="51"/>
      <c r="D78" s="51" t="s">
        <v>114</v>
      </c>
      <c r="E78" s="54"/>
      <c r="F78" s="54"/>
      <c r="G78" s="54"/>
      <c r="H78" s="54">
        <v>0.8</v>
      </c>
      <c r="I78" s="54"/>
      <c r="J78" s="54"/>
      <c r="K78" s="54"/>
      <c r="L78" s="54">
        <v>0.75</v>
      </c>
      <c r="M78" s="69"/>
      <c r="N78" s="54"/>
      <c r="O78" s="63">
        <v>85</v>
      </c>
      <c r="T78" s="51"/>
      <c r="U78" s="51"/>
      <c r="V78" s="51"/>
      <c r="W78" s="51"/>
    </row>
    <row r="79" spans="1:23" x14ac:dyDescent="0.25">
      <c r="A79">
        <v>923</v>
      </c>
      <c r="B79" s="51"/>
      <c r="C79" s="51"/>
      <c r="D79" s="51" t="s">
        <v>115</v>
      </c>
      <c r="E79" s="54"/>
      <c r="F79" s="54"/>
      <c r="G79" s="54"/>
      <c r="H79" s="54">
        <v>0.5</v>
      </c>
      <c r="I79" s="54"/>
      <c r="J79" s="54"/>
      <c r="K79" s="54"/>
      <c r="L79" s="54">
        <v>0.5</v>
      </c>
      <c r="M79" s="69"/>
      <c r="N79" s="54"/>
      <c r="O79" s="63">
        <v>70</v>
      </c>
      <c r="T79" s="51"/>
      <c r="U79" s="51"/>
      <c r="V79" s="51"/>
      <c r="W79" s="51"/>
    </row>
    <row r="80" spans="1:23" ht="60" x14ac:dyDescent="0.25">
      <c r="A80">
        <v>931</v>
      </c>
      <c r="B80" s="51"/>
      <c r="C80" s="51" t="s">
        <v>117</v>
      </c>
      <c r="D80" s="51" t="s">
        <v>113</v>
      </c>
      <c r="E80" s="54"/>
      <c r="F80" s="54"/>
      <c r="G80" s="54"/>
      <c r="H80" s="54">
        <v>0.5</v>
      </c>
      <c r="I80" s="54"/>
      <c r="J80" s="54"/>
      <c r="K80" s="54"/>
      <c r="L80" s="54">
        <v>0.25</v>
      </c>
      <c r="M80" s="69"/>
      <c r="N80" s="54"/>
      <c r="O80" s="63">
        <v>70</v>
      </c>
      <c r="T80" s="51"/>
      <c r="U80" s="51"/>
      <c r="V80" s="51"/>
      <c r="W80" s="51"/>
    </row>
    <row r="81" spans="1:23" x14ac:dyDescent="0.25">
      <c r="A81">
        <v>932</v>
      </c>
      <c r="B81" s="51"/>
      <c r="C81" s="51"/>
      <c r="D81" s="51" t="s">
        <v>114</v>
      </c>
      <c r="E81" s="54"/>
      <c r="F81" s="54"/>
      <c r="G81" s="54"/>
      <c r="H81" s="54">
        <v>0.5</v>
      </c>
      <c r="I81" s="54"/>
      <c r="J81" s="54"/>
      <c r="K81" s="54"/>
      <c r="L81" s="54">
        <v>0.25</v>
      </c>
      <c r="M81" s="69"/>
      <c r="N81" s="54"/>
      <c r="O81" s="63">
        <v>35</v>
      </c>
      <c r="T81" s="51"/>
      <c r="W81" s="51"/>
    </row>
    <row r="82" spans="1:23" x14ac:dyDescent="0.25">
      <c r="A82">
        <v>933</v>
      </c>
      <c r="B82" s="51"/>
      <c r="C82" s="51"/>
      <c r="D82" s="51" t="s">
        <v>115</v>
      </c>
      <c r="E82" s="66"/>
      <c r="F82" s="66"/>
      <c r="G82" s="66"/>
      <c r="H82" s="66">
        <v>0</v>
      </c>
      <c r="I82" s="66"/>
      <c r="J82" s="66"/>
      <c r="K82" s="66"/>
      <c r="L82" s="66">
        <v>0</v>
      </c>
      <c r="M82" s="70"/>
      <c r="N82" s="66"/>
      <c r="O82" s="68"/>
      <c r="T82" s="51"/>
      <c r="W82" s="51"/>
    </row>
  </sheetData>
  <sheetProtection password="C070" sheet="1" objects="1" scenarios="1"/>
  <sortState ref="W2:X82">
    <sortCondition ref="W2:W8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22"/>
  <sheetViews>
    <sheetView topLeftCell="F1" workbookViewId="0">
      <selection activeCell="R5" sqref="R5:R8"/>
    </sheetView>
  </sheetViews>
  <sheetFormatPr defaultRowHeight="15" x14ac:dyDescent="0.25"/>
  <cols>
    <col min="2" max="2" width="25.7109375" customWidth="1"/>
    <col min="3" max="3" width="15.7109375" customWidth="1"/>
    <col min="18" max="18" width="25.7109375" customWidth="1"/>
    <col min="19" max="19" width="9.7109375" customWidth="1"/>
    <col min="20" max="20" width="15.7109375" customWidth="1"/>
    <col min="21" max="21" width="9.7109375" customWidth="1"/>
  </cols>
  <sheetData>
    <row r="1" spans="1:21" ht="48" x14ac:dyDescent="0.35">
      <c r="A1" s="55" t="s">
        <v>130</v>
      </c>
      <c r="C1" s="53" t="s">
        <v>100</v>
      </c>
      <c r="D1" s="55" t="s">
        <v>101</v>
      </c>
      <c r="E1" s="55" t="s">
        <v>102</v>
      </c>
      <c r="F1" s="55" t="s">
        <v>104</v>
      </c>
      <c r="G1" s="55" t="s">
        <v>156</v>
      </c>
      <c r="H1" s="55" t="s">
        <v>157</v>
      </c>
      <c r="I1" s="55" t="s">
        <v>158</v>
      </c>
      <c r="J1" s="55" t="s">
        <v>159</v>
      </c>
      <c r="K1" s="55" t="s">
        <v>160</v>
      </c>
      <c r="L1" s="55" t="s">
        <v>163</v>
      </c>
      <c r="M1" s="55" t="s">
        <v>161</v>
      </c>
      <c r="N1" s="55" t="s">
        <v>162</v>
      </c>
      <c r="R1" s="53" t="s">
        <v>25</v>
      </c>
      <c r="S1" s="55" t="s">
        <v>126</v>
      </c>
      <c r="T1" s="53" t="s">
        <v>100</v>
      </c>
      <c r="U1" s="55" t="s">
        <v>129</v>
      </c>
    </row>
    <row r="2" spans="1:21" ht="30" x14ac:dyDescent="0.25">
      <c r="A2">
        <v>111</v>
      </c>
      <c r="B2" s="51" t="s">
        <v>149</v>
      </c>
      <c r="C2" s="51" t="s">
        <v>113</v>
      </c>
      <c r="D2" s="54">
        <v>0.9</v>
      </c>
      <c r="E2" s="54">
        <v>1</v>
      </c>
      <c r="F2" s="54">
        <v>1</v>
      </c>
      <c r="G2" s="54"/>
      <c r="H2" s="54"/>
      <c r="I2" s="54"/>
      <c r="J2" s="54"/>
      <c r="K2" s="54"/>
      <c r="L2" s="56">
        <v>150</v>
      </c>
      <c r="M2" s="56">
        <v>150</v>
      </c>
      <c r="N2" s="56"/>
      <c r="R2" s="51" t="s">
        <v>150</v>
      </c>
      <c r="S2" s="51">
        <v>310</v>
      </c>
      <c r="T2" s="51" t="s">
        <v>10</v>
      </c>
      <c r="U2">
        <v>2</v>
      </c>
    </row>
    <row r="3" spans="1:21" ht="30" x14ac:dyDescent="0.25">
      <c r="A3">
        <v>112</v>
      </c>
      <c r="B3" s="51"/>
      <c r="C3" s="51" t="s">
        <v>114</v>
      </c>
      <c r="D3" s="54">
        <v>0.85</v>
      </c>
      <c r="E3" s="54">
        <v>0.95</v>
      </c>
      <c r="F3" s="54">
        <v>0.9</v>
      </c>
      <c r="G3" s="54"/>
      <c r="H3" s="54"/>
      <c r="I3" s="54"/>
      <c r="J3" s="54"/>
      <c r="K3" s="54"/>
      <c r="L3" s="56">
        <v>135</v>
      </c>
      <c r="M3" s="56">
        <v>135</v>
      </c>
      <c r="N3" s="56"/>
      <c r="R3" s="51" t="s">
        <v>151</v>
      </c>
      <c r="S3" s="51">
        <v>210</v>
      </c>
      <c r="T3" s="51" t="s">
        <v>8</v>
      </c>
      <c r="U3">
        <v>1</v>
      </c>
    </row>
    <row r="4" spans="1:21" ht="30" x14ac:dyDescent="0.25">
      <c r="A4">
        <v>113</v>
      </c>
      <c r="B4" s="51"/>
      <c r="C4" s="51" t="s">
        <v>115</v>
      </c>
      <c r="D4" s="54">
        <v>0.8</v>
      </c>
      <c r="E4" s="54">
        <v>0.9</v>
      </c>
      <c r="F4" s="54">
        <v>0.8</v>
      </c>
      <c r="G4" s="54"/>
      <c r="H4" s="54"/>
      <c r="I4" s="54"/>
      <c r="J4" s="54"/>
      <c r="K4" s="54"/>
      <c r="L4" s="56">
        <v>125</v>
      </c>
      <c r="M4" s="56">
        <v>125</v>
      </c>
      <c r="N4" s="56"/>
      <c r="R4" s="51" t="s">
        <v>149</v>
      </c>
      <c r="S4" s="51">
        <v>110</v>
      </c>
      <c r="T4" s="51" t="s">
        <v>12</v>
      </c>
      <c r="U4">
        <v>3</v>
      </c>
    </row>
    <row r="5" spans="1:21" x14ac:dyDescent="0.25">
      <c r="A5">
        <v>211</v>
      </c>
      <c r="B5" s="51" t="s">
        <v>151</v>
      </c>
      <c r="C5" s="51" t="s">
        <v>113</v>
      </c>
      <c r="D5" s="54">
        <v>1</v>
      </c>
      <c r="E5" s="54">
        <v>1</v>
      </c>
      <c r="F5" s="54">
        <v>0.9</v>
      </c>
      <c r="G5" s="54"/>
      <c r="H5" s="54"/>
      <c r="I5" s="54"/>
      <c r="J5" s="54"/>
      <c r="K5" s="54"/>
      <c r="L5" s="62">
        <v>150</v>
      </c>
      <c r="M5" s="62">
        <v>150</v>
      </c>
      <c r="N5" s="62"/>
      <c r="R5" s="51" t="s">
        <v>155</v>
      </c>
      <c r="S5" s="51">
        <v>710</v>
      </c>
      <c r="T5" s="51"/>
    </row>
    <row r="6" spans="1:21" x14ac:dyDescent="0.25">
      <c r="A6">
        <v>212</v>
      </c>
      <c r="B6" s="51"/>
      <c r="C6" s="51" t="s">
        <v>114</v>
      </c>
      <c r="D6" s="54">
        <v>0.95</v>
      </c>
      <c r="E6" s="54">
        <v>0.95</v>
      </c>
      <c r="F6" s="54">
        <v>0.8</v>
      </c>
      <c r="G6" s="54"/>
      <c r="H6" s="54"/>
      <c r="I6" s="54"/>
      <c r="J6" s="54"/>
      <c r="K6" s="54"/>
      <c r="L6" s="62">
        <v>135</v>
      </c>
      <c r="M6" s="62">
        <v>135</v>
      </c>
      <c r="N6" s="62"/>
      <c r="R6" s="51" t="s">
        <v>152</v>
      </c>
      <c r="S6" s="51">
        <v>410</v>
      </c>
      <c r="T6" s="51"/>
    </row>
    <row r="7" spans="1:21" x14ac:dyDescent="0.25">
      <c r="A7">
        <v>213</v>
      </c>
      <c r="B7" s="51"/>
      <c r="C7" s="51" t="s">
        <v>115</v>
      </c>
      <c r="D7" s="54">
        <v>0</v>
      </c>
      <c r="E7" s="54">
        <v>0</v>
      </c>
      <c r="F7" s="54">
        <v>0</v>
      </c>
      <c r="G7" s="54"/>
      <c r="H7" s="54"/>
      <c r="I7" s="54"/>
      <c r="J7" s="54"/>
      <c r="K7" s="54"/>
      <c r="L7" s="54"/>
      <c r="M7" s="54"/>
      <c r="N7" s="62"/>
      <c r="R7" s="51" t="s">
        <v>154</v>
      </c>
      <c r="S7" s="51">
        <v>610</v>
      </c>
      <c r="T7" s="51"/>
    </row>
    <row r="8" spans="1:21" x14ac:dyDescent="0.25">
      <c r="A8">
        <v>311</v>
      </c>
      <c r="B8" s="51" t="s">
        <v>150</v>
      </c>
      <c r="C8" s="51" t="s">
        <v>113</v>
      </c>
      <c r="D8" s="54"/>
      <c r="E8" s="54"/>
      <c r="F8" s="54">
        <v>0.8</v>
      </c>
      <c r="G8" s="54"/>
      <c r="H8" s="54"/>
      <c r="I8" s="54"/>
      <c r="J8" s="54"/>
      <c r="K8" s="54"/>
      <c r="L8" s="56">
        <v>70</v>
      </c>
      <c r="M8" s="63">
        <v>150</v>
      </c>
      <c r="N8" s="63"/>
      <c r="R8" s="51" t="s">
        <v>153</v>
      </c>
      <c r="S8" s="51">
        <v>510</v>
      </c>
      <c r="T8" s="51"/>
    </row>
    <row r="9" spans="1:21" x14ac:dyDescent="0.25">
      <c r="A9">
        <v>312</v>
      </c>
      <c r="B9" s="51"/>
      <c r="C9" s="51" t="s">
        <v>114</v>
      </c>
      <c r="D9" s="54"/>
      <c r="E9" s="54"/>
      <c r="F9" s="54">
        <v>0</v>
      </c>
      <c r="G9" s="54"/>
      <c r="H9" s="54"/>
      <c r="I9" s="54"/>
      <c r="J9" s="54"/>
      <c r="K9" s="54"/>
      <c r="L9" s="54"/>
      <c r="M9" s="54"/>
      <c r="N9" s="63"/>
      <c r="R9" s="51"/>
      <c r="S9" s="51"/>
      <c r="T9" s="51"/>
    </row>
    <row r="10" spans="1:21" x14ac:dyDescent="0.25">
      <c r="A10">
        <v>313</v>
      </c>
      <c r="B10" s="51"/>
      <c r="C10" s="51" t="s">
        <v>115</v>
      </c>
      <c r="D10" s="54"/>
      <c r="E10" s="54"/>
      <c r="F10" s="54">
        <v>0</v>
      </c>
      <c r="G10" s="54"/>
      <c r="H10" s="54"/>
      <c r="I10" s="54"/>
      <c r="J10" s="54"/>
      <c r="K10" s="54"/>
      <c r="L10" s="54"/>
      <c r="M10" s="54"/>
      <c r="N10" s="63"/>
      <c r="R10" s="51"/>
      <c r="S10" s="51"/>
      <c r="T10" s="51"/>
    </row>
    <row r="11" spans="1:21" x14ac:dyDescent="0.25">
      <c r="A11">
        <v>411</v>
      </c>
      <c r="B11" s="51" t="s">
        <v>152</v>
      </c>
      <c r="C11" s="51" t="s">
        <v>113</v>
      </c>
      <c r="D11" s="54"/>
      <c r="E11" s="54"/>
      <c r="F11" s="54">
        <v>1</v>
      </c>
      <c r="G11" s="54">
        <v>0.8</v>
      </c>
      <c r="H11" s="54">
        <v>0.8</v>
      </c>
      <c r="I11" s="54">
        <v>0.9</v>
      </c>
      <c r="J11" s="54">
        <v>1</v>
      </c>
      <c r="K11" s="54">
        <v>1</v>
      </c>
      <c r="L11" s="54"/>
      <c r="M11" s="63">
        <v>175</v>
      </c>
      <c r="N11" s="63"/>
      <c r="S11" s="51"/>
      <c r="T11" s="51"/>
    </row>
    <row r="12" spans="1:21" x14ac:dyDescent="0.25">
      <c r="A12">
        <v>412</v>
      </c>
      <c r="B12" s="51"/>
      <c r="C12" s="51" t="s">
        <v>114</v>
      </c>
      <c r="D12" s="54"/>
      <c r="E12" s="54"/>
      <c r="F12" s="54">
        <v>0.9</v>
      </c>
      <c r="G12" s="54">
        <v>0.75</v>
      </c>
      <c r="H12" s="54">
        <v>0.75</v>
      </c>
      <c r="I12" s="54">
        <v>0.85</v>
      </c>
      <c r="J12" s="54">
        <v>0.9</v>
      </c>
      <c r="K12" s="54">
        <v>0.95</v>
      </c>
      <c r="L12" s="54"/>
      <c r="M12" s="63">
        <v>150</v>
      </c>
      <c r="N12" s="63"/>
      <c r="S12" s="51"/>
      <c r="T12" s="51"/>
    </row>
    <row r="13" spans="1:21" x14ac:dyDescent="0.25">
      <c r="A13">
        <v>413</v>
      </c>
      <c r="B13" s="51"/>
      <c r="C13" s="51" t="s">
        <v>115</v>
      </c>
      <c r="D13" s="54"/>
      <c r="E13" s="54"/>
      <c r="F13" s="54">
        <v>0.9</v>
      </c>
      <c r="G13" s="54">
        <v>0.6</v>
      </c>
      <c r="H13" s="54">
        <v>0.6</v>
      </c>
      <c r="I13" s="54">
        <v>0.8</v>
      </c>
      <c r="J13" s="54">
        <v>0.85</v>
      </c>
      <c r="K13" s="54">
        <v>0.9</v>
      </c>
      <c r="L13" s="54"/>
      <c r="M13" s="63">
        <v>125</v>
      </c>
      <c r="N13" s="63"/>
      <c r="S13" s="51"/>
      <c r="T13" s="51"/>
    </row>
    <row r="14" spans="1:21" x14ac:dyDescent="0.25">
      <c r="A14">
        <v>511</v>
      </c>
      <c r="B14" s="51" t="s">
        <v>153</v>
      </c>
      <c r="C14" s="51" t="s">
        <v>113</v>
      </c>
      <c r="D14" s="54"/>
      <c r="E14" s="54"/>
      <c r="F14" s="54">
        <v>1</v>
      </c>
      <c r="G14" s="69">
        <v>0.8</v>
      </c>
      <c r="H14" s="69">
        <v>0.9</v>
      </c>
      <c r="I14" s="69">
        <v>1</v>
      </c>
      <c r="J14" s="69">
        <v>1</v>
      </c>
      <c r="K14" s="54"/>
      <c r="L14" s="54"/>
      <c r="M14" s="63">
        <v>175</v>
      </c>
      <c r="N14" s="63"/>
      <c r="S14" s="51"/>
      <c r="T14" s="51"/>
    </row>
    <row r="15" spans="1:21" x14ac:dyDescent="0.25">
      <c r="A15">
        <v>512</v>
      </c>
      <c r="B15" s="51"/>
      <c r="C15" s="51" t="s">
        <v>114</v>
      </c>
      <c r="D15" s="54"/>
      <c r="E15" s="54"/>
      <c r="F15" s="54">
        <v>0.9</v>
      </c>
      <c r="G15" s="69">
        <v>0.75</v>
      </c>
      <c r="H15" s="69">
        <v>0.8</v>
      </c>
      <c r="I15" s="69">
        <v>0.95</v>
      </c>
      <c r="J15" s="69">
        <v>0.9</v>
      </c>
      <c r="K15" s="54"/>
      <c r="L15" s="54"/>
      <c r="M15" s="63">
        <v>150</v>
      </c>
      <c r="N15" s="63"/>
      <c r="S15" s="51"/>
      <c r="T15" s="51"/>
    </row>
    <row r="16" spans="1:21" x14ac:dyDescent="0.25">
      <c r="A16">
        <v>513</v>
      </c>
      <c r="B16" s="51"/>
      <c r="C16" s="51" t="s">
        <v>115</v>
      </c>
      <c r="D16" s="54"/>
      <c r="E16" s="54"/>
      <c r="F16" s="54">
        <v>0.8</v>
      </c>
      <c r="G16" s="69">
        <v>0.5</v>
      </c>
      <c r="H16" s="69">
        <v>0.7</v>
      </c>
      <c r="I16" s="69">
        <v>0.9</v>
      </c>
      <c r="J16" s="69">
        <v>0.85</v>
      </c>
      <c r="K16" s="54"/>
      <c r="L16" s="54"/>
      <c r="M16" s="63">
        <v>125</v>
      </c>
      <c r="N16" s="63"/>
      <c r="S16" s="51"/>
      <c r="T16" s="51"/>
    </row>
    <row r="17" spans="1:20" x14ac:dyDescent="0.25">
      <c r="A17">
        <v>611</v>
      </c>
      <c r="B17" s="51" t="s">
        <v>154</v>
      </c>
      <c r="C17" s="51" t="s">
        <v>113</v>
      </c>
      <c r="D17" s="54"/>
      <c r="E17" s="54"/>
      <c r="F17" s="54">
        <v>1</v>
      </c>
      <c r="G17" s="69">
        <v>1</v>
      </c>
      <c r="H17" s="69">
        <v>1</v>
      </c>
      <c r="I17" s="69">
        <v>1</v>
      </c>
      <c r="J17" s="69">
        <v>1</v>
      </c>
      <c r="K17" s="69">
        <v>1</v>
      </c>
      <c r="L17" s="54"/>
      <c r="M17" s="63">
        <v>175</v>
      </c>
      <c r="N17" s="63"/>
      <c r="S17" s="51"/>
      <c r="T17" s="51"/>
    </row>
    <row r="18" spans="1:20" x14ac:dyDescent="0.25">
      <c r="A18">
        <v>612</v>
      </c>
      <c r="B18" s="51"/>
      <c r="C18" s="51" t="s">
        <v>114</v>
      </c>
      <c r="D18" s="54"/>
      <c r="E18" s="54"/>
      <c r="F18" s="54">
        <v>0.9</v>
      </c>
      <c r="G18" s="69">
        <v>0.9</v>
      </c>
      <c r="H18" s="69">
        <v>0.9</v>
      </c>
      <c r="I18" s="69">
        <v>0.9</v>
      </c>
      <c r="J18" s="69">
        <v>0.9</v>
      </c>
      <c r="K18" s="69">
        <v>0.85</v>
      </c>
      <c r="L18" s="54"/>
      <c r="M18" s="63">
        <v>150</v>
      </c>
      <c r="N18" s="63"/>
      <c r="S18" s="51"/>
      <c r="T18" s="51"/>
    </row>
    <row r="19" spans="1:20" x14ac:dyDescent="0.25">
      <c r="A19">
        <v>613</v>
      </c>
      <c r="B19" s="51"/>
      <c r="C19" s="51" t="s">
        <v>115</v>
      </c>
      <c r="D19" s="54"/>
      <c r="E19" s="54"/>
      <c r="F19" s="54">
        <v>0.8</v>
      </c>
      <c r="G19" s="69">
        <v>0.85</v>
      </c>
      <c r="H19" s="69">
        <v>0.85</v>
      </c>
      <c r="I19" s="69">
        <v>0.85</v>
      </c>
      <c r="J19" s="69">
        <v>0.85</v>
      </c>
      <c r="K19" s="69">
        <v>0.8</v>
      </c>
      <c r="L19" s="54"/>
      <c r="M19" s="63">
        <v>125</v>
      </c>
      <c r="N19" s="63"/>
      <c r="S19" s="51"/>
      <c r="T19" s="51"/>
    </row>
    <row r="20" spans="1:20" x14ac:dyDescent="0.25">
      <c r="A20">
        <v>711</v>
      </c>
      <c r="B20" s="51" t="s">
        <v>155</v>
      </c>
      <c r="C20" s="51" t="s">
        <v>113</v>
      </c>
      <c r="D20" s="54"/>
      <c r="E20" s="54"/>
      <c r="F20" s="54">
        <v>1</v>
      </c>
      <c r="G20" s="69">
        <v>1</v>
      </c>
      <c r="H20" s="69">
        <v>1</v>
      </c>
      <c r="I20" s="69">
        <v>1</v>
      </c>
      <c r="J20" s="69">
        <v>1</v>
      </c>
      <c r="K20" s="54"/>
      <c r="L20" s="54"/>
      <c r="M20" s="63">
        <v>175</v>
      </c>
      <c r="N20" s="63"/>
      <c r="S20" s="51"/>
      <c r="T20" s="51"/>
    </row>
    <row r="21" spans="1:20" x14ac:dyDescent="0.25">
      <c r="A21">
        <v>712</v>
      </c>
      <c r="B21" s="51"/>
      <c r="C21" s="51" t="s">
        <v>114</v>
      </c>
      <c r="D21" s="54"/>
      <c r="E21" s="54"/>
      <c r="F21" s="54">
        <v>0.9</v>
      </c>
      <c r="G21" s="69">
        <v>0.9</v>
      </c>
      <c r="H21" s="69">
        <v>0.9</v>
      </c>
      <c r="I21" s="69">
        <v>0.9</v>
      </c>
      <c r="J21" s="69">
        <v>0.9</v>
      </c>
      <c r="K21" s="54"/>
      <c r="L21" s="54"/>
      <c r="M21" s="63">
        <v>150</v>
      </c>
      <c r="N21" s="63"/>
      <c r="S21" s="51"/>
      <c r="T21" s="51"/>
    </row>
    <row r="22" spans="1:20" x14ac:dyDescent="0.25">
      <c r="A22">
        <v>713</v>
      </c>
      <c r="B22" s="51"/>
      <c r="C22" s="51" t="s">
        <v>115</v>
      </c>
      <c r="D22" s="54"/>
      <c r="E22" s="54"/>
      <c r="F22" s="54">
        <v>0.8</v>
      </c>
      <c r="G22" s="69">
        <v>0.85</v>
      </c>
      <c r="H22" s="69">
        <v>0.85</v>
      </c>
      <c r="I22" s="69">
        <v>0.85</v>
      </c>
      <c r="J22" s="69">
        <v>0.85</v>
      </c>
      <c r="K22" s="54"/>
      <c r="L22" s="54"/>
      <c r="M22" s="63">
        <v>125</v>
      </c>
      <c r="N22" s="63"/>
      <c r="S22" s="51"/>
      <c r="T22" s="51"/>
    </row>
  </sheetData>
  <sheetProtection password="C070" sheet="1" objects="1" scenarios="1"/>
  <sortState ref="R2:S82">
    <sortCondition ref="R2:R82"/>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82"/>
  <sheetViews>
    <sheetView workbookViewId="0">
      <selection activeCell="Q15" sqref="Q15"/>
    </sheetView>
  </sheetViews>
  <sheetFormatPr defaultRowHeight="15" x14ac:dyDescent="0.25"/>
  <cols>
    <col min="2" max="2" width="25.7109375" customWidth="1"/>
    <col min="3" max="4" width="15.7109375" customWidth="1"/>
    <col min="14" max="14" width="25.7109375" customWidth="1"/>
    <col min="15" max="15" width="9.7109375" customWidth="1"/>
    <col min="16" max="16" width="15.7109375" customWidth="1"/>
    <col min="17" max="17" width="9.7109375" customWidth="1"/>
    <col min="18" max="18" width="15.7109375" customWidth="1"/>
    <col min="19" max="19" width="9.7109375" customWidth="1"/>
  </cols>
  <sheetData>
    <row r="1" spans="1:19" ht="48" x14ac:dyDescent="0.35">
      <c r="A1" s="55" t="s">
        <v>130</v>
      </c>
      <c r="C1" s="53" t="s">
        <v>169</v>
      </c>
      <c r="D1" s="53" t="s">
        <v>100</v>
      </c>
      <c r="E1" s="55" t="s">
        <v>184</v>
      </c>
      <c r="F1" s="55" t="s">
        <v>185</v>
      </c>
      <c r="G1" s="55" t="s">
        <v>186</v>
      </c>
      <c r="H1" s="55" t="s">
        <v>187</v>
      </c>
      <c r="I1" s="55" t="s">
        <v>188</v>
      </c>
      <c r="J1" s="53" t="s">
        <v>110</v>
      </c>
      <c r="N1" s="53" t="s">
        <v>25</v>
      </c>
      <c r="O1" s="55" t="s">
        <v>126</v>
      </c>
      <c r="P1" s="55" t="s">
        <v>169</v>
      </c>
      <c r="Q1" s="55" t="s">
        <v>170</v>
      </c>
      <c r="R1" s="53" t="s">
        <v>100</v>
      </c>
      <c r="S1" s="55" t="s">
        <v>129</v>
      </c>
    </row>
    <row r="2" spans="1:19" ht="30" x14ac:dyDescent="0.25">
      <c r="A2">
        <v>111</v>
      </c>
      <c r="B2" s="51" t="s">
        <v>176</v>
      </c>
      <c r="C2" s="51" t="s">
        <v>171</v>
      </c>
      <c r="D2" s="51" t="s">
        <v>113</v>
      </c>
      <c r="E2" s="54">
        <v>1</v>
      </c>
      <c r="F2" s="54"/>
      <c r="G2" s="54">
        <v>0.9</v>
      </c>
      <c r="H2" s="54">
        <v>0.9</v>
      </c>
      <c r="I2" s="54">
        <v>1</v>
      </c>
      <c r="J2" s="56">
        <v>125</v>
      </c>
      <c r="N2" s="51" t="s">
        <v>189</v>
      </c>
      <c r="O2" s="51">
        <v>200</v>
      </c>
      <c r="P2" s="51" t="s">
        <v>171</v>
      </c>
      <c r="Q2" s="51">
        <v>10</v>
      </c>
      <c r="R2" s="51" t="s">
        <v>10</v>
      </c>
      <c r="S2">
        <v>2</v>
      </c>
    </row>
    <row r="3" spans="1:19" ht="60" x14ac:dyDescent="0.25">
      <c r="A3">
        <v>112</v>
      </c>
      <c r="B3" s="51"/>
      <c r="C3" s="51"/>
      <c r="D3" s="51" t="s">
        <v>114</v>
      </c>
      <c r="E3" s="54">
        <v>1</v>
      </c>
      <c r="F3" s="54"/>
      <c r="G3" s="54">
        <v>0.9</v>
      </c>
      <c r="H3" s="54">
        <v>0.85</v>
      </c>
      <c r="I3" s="54">
        <v>0.9</v>
      </c>
      <c r="J3" s="56">
        <v>110</v>
      </c>
      <c r="N3" s="51" t="s">
        <v>176</v>
      </c>
      <c r="O3" s="51">
        <v>100</v>
      </c>
      <c r="P3" s="51" t="s">
        <v>174</v>
      </c>
      <c r="Q3" s="51">
        <v>20</v>
      </c>
      <c r="R3" s="51" t="s">
        <v>8</v>
      </c>
      <c r="S3">
        <v>1</v>
      </c>
    </row>
    <row r="4" spans="1:19" ht="60" x14ac:dyDescent="0.25">
      <c r="A4">
        <v>113</v>
      </c>
      <c r="B4" s="51"/>
      <c r="C4" s="51"/>
      <c r="D4" s="51" t="s">
        <v>115</v>
      </c>
      <c r="E4" s="54">
        <v>1</v>
      </c>
      <c r="F4" s="54"/>
      <c r="G4" s="54">
        <v>0.9</v>
      </c>
      <c r="H4" s="54">
        <v>0.8</v>
      </c>
      <c r="I4" s="54">
        <v>0.9</v>
      </c>
      <c r="J4" s="56">
        <v>100</v>
      </c>
      <c r="N4" s="51" t="s">
        <v>183</v>
      </c>
      <c r="O4" s="51">
        <v>900</v>
      </c>
      <c r="P4" s="51" t="s">
        <v>175</v>
      </c>
      <c r="Q4" s="51">
        <v>30</v>
      </c>
      <c r="R4" s="51" t="s">
        <v>12</v>
      </c>
      <c r="S4">
        <v>3</v>
      </c>
    </row>
    <row r="5" spans="1:19" ht="60" x14ac:dyDescent="0.25">
      <c r="A5">
        <v>121</v>
      </c>
      <c r="B5" s="51"/>
      <c r="C5" s="51" t="s">
        <v>172</v>
      </c>
      <c r="D5" s="51" t="s">
        <v>113</v>
      </c>
      <c r="E5" s="54">
        <v>1</v>
      </c>
      <c r="F5" s="54"/>
      <c r="G5" s="54">
        <v>0.9</v>
      </c>
      <c r="H5" s="54">
        <v>0.9</v>
      </c>
      <c r="I5" s="54">
        <v>1</v>
      </c>
      <c r="J5" s="56">
        <v>90</v>
      </c>
      <c r="N5" s="51" t="s">
        <v>178</v>
      </c>
      <c r="O5" s="51">
        <v>400</v>
      </c>
      <c r="P5" s="51"/>
      <c r="Q5" s="51"/>
      <c r="R5" s="51"/>
    </row>
    <row r="6" spans="1:19" x14ac:dyDescent="0.25">
      <c r="A6">
        <v>122</v>
      </c>
      <c r="B6" s="51"/>
      <c r="C6" s="51"/>
      <c r="D6" s="51" t="s">
        <v>114</v>
      </c>
      <c r="E6" s="54">
        <v>1</v>
      </c>
      <c r="F6" s="54"/>
      <c r="G6" s="54">
        <v>0.8</v>
      </c>
      <c r="H6" s="54">
        <v>0.8</v>
      </c>
      <c r="I6" s="54">
        <v>0.9</v>
      </c>
      <c r="J6" s="56">
        <v>85</v>
      </c>
      <c r="N6" s="51" t="s">
        <v>177</v>
      </c>
      <c r="O6" s="51">
        <v>300</v>
      </c>
      <c r="P6" s="51"/>
      <c r="Q6" s="51"/>
      <c r="R6" s="51"/>
    </row>
    <row r="7" spans="1:19" x14ac:dyDescent="0.25">
      <c r="A7">
        <v>123</v>
      </c>
      <c r="B7" s="51"/>
      <c r="C7" s="51"/>
      <c r="D7" s="51" t="s">
        <v>115</v>
      </c>
      <c r="E7" s="66">
        <v>0</v>
      </c>
      <c r="F7" s="66"/>
      <c r="G7" s="66">
        <v>0</v>
      </c>
      <c r="H7" s="66">
        <v>0</v>
      </c>
      <c r="I7" s="66">
        <v>0</v>
      </c>
      <c r="J7" s="71"/>
      <c r="N7" s="51" t="s">
        <v>182</v>
      </c>
      <c r="O7" s="51">
        <v>800</v>
      </c>
      <c r="P7" s="51"/>
      <c r="Q7" s="51"/>
      <c r="R7" s="51"/>
    </row>
    <row r="8" spans="1:19" ht="60" x14ac:dyDescent="0.25">
      <c r="A8">
        <v>131</v>
      </c>
      <c r="B8" s="51"/>
      <c r="C8" s="51" t="s">
        <v>173</v>
      </c>
      <c r="D8" s="51" t="s">
        <v>113</v>
      </c>
      <c r="E8" s="54">
        <v>1</v>
      </c>
      <c r="F8" s="54"/>
      <c r="G8" s="54">
        <v>0.8</v>
      </c>
      <c r="H8" s="54">
        <v>0.7</v>
      </c>
      <c r="I8" s="54">
        <v>0.8</v>
      </c>
      <c r="J8" s="62">
        <v>70</v>
      </c>
      <c r="N8" s="51" t="s">
        <v>181</v>
      </c>
      <c r="O8" s="51">
        <v>700</v>
      </c>
      <c r="P8" s="51"/>
      <c r="Q8" s="51"/>
      <c r="R8" s="51"/>
    </row>
    <row r="9" spans="1:19" x14ac:dyDescent="0.25">
      <c r="A9">
        <v>132</v>
      </c>
      <c r="B9" s="51"/>
      <c r="C9" s="51"/>
      <c r="D9" s="51" t="s">
        <v>114</v>
      </c>
      <c r="E9" s="66">
        <v>0</v>
      </c>
      <c r="F9" s="66"/>
      <c r="G9" s="66">
        <v>0</v>
      </c>
      <c r="H9" s="66">
        <v>0</v>
      </c>
      <c r="I9" s="66">
        <v>0</v>
      </c>
      <c r="J9" s="67"/>
      <c r="N9" s="51" t="s">
        <v>180</v>
      </c>
      <c r="O9" s="51">
        <v>600</v>
      </c>
      <c r="P9" s="51"/>
      <c r="Q9" s="51"/>
      <c r="R9" s="51"/>
    </row>
    <row r="10" spans="1:19" x14ac:dyDescent="0.25">
      <c r="A10">
        <v>133</v>
      </c>
      <c r="B10" s="51"/>
      <c r="C10" s="51"/>
      <c r="D10" s="51" t="s">
        <v>115</v>
      </c>
      <c r="E10" s="66">
        <v>0</v>
      </c>
      <c r="F10" s="66"/>
      <c r="G10" s="66">
        <v>0</v>
      </c>
      <c r="H10" s="66">
        <v>0</v>
      </c>
      <c r="I10" s="66">
        <v>0</v>
      </c>
      <c r="J10" s="67"/>
      <c r="N10" s="51" t="s">
        <v>179</v>
      </c>
      <c r="O10" s="51">
        <v>500</v>
      </c>
      <c r="P10" s="51"/>
      <c r="Q10" s="51"/>
      <c r="R10" s="51"/>
    </row>
    <row r="11" spans="1:19" x14ac:dyDescent="0.25">
      <c r="A11">
        <v>211</v>
      </c>
      <c r="B11" s="51" t="s">
        <v>189</v>
      </c>
      <c r="C11" s="51" t="s">
        <v>171</v>
      </c>
      <c r="D11" s="51" t="s">
        <v>113</v>
      </c>
      <c r="E11" s="54">
        <v>1</v>
      </c>
      <c r="F11" s="54"/>
      <c r="G11" s="54">
        <v>1</v>
      </c>
      <c r="H11" s="54">
        <v>0.9</v>
      </c>
      <c r="I11" s="54">
        <v>0.9</v>
      </c>
      <c r="J11" s="62">
        <v>125</v>
      </c>
      <c r="O11" s="51"/>
      <c r="P11" s="51"/>
      <c r="Q11" s="51"/>
      <c r="R11" s="51"/>
    </row>
    <row r="12" spans="1:19" x14ac:dyDescent="0.25">
      <c r="A12">
        <v>212</v>
      </c>
      <c r="B12" s="51"/>
      <c r="C12" s="51"/>
      <c r="D12" s="51" t="s">
        <v>114</v>
      </c>
      <c r="E12" s="54">
        <v>1</v>
      </c>
      <c r="F12" s="54"/>
      <c r="G12" s="54">
        <v>0.9</v>
      </c>
      <c r="H12" s="54">
        <v>0.85</v>
      </c>
      <c r="I12" s="54">
        <v>0.85</v>
      </c>
      <c r="J12" s="62">
        <v>110</v>
      </c>
      <c r="O12" s="51"/>
      <c r="P12" s="51"/>
      <c r="Q12" s="51"/>
      <c r="R12" s="51"/>
    </row>
    <row r="13" spans="1:19" x14ac:dyDescent="0.25">
      <c r="A13">
        <v>213</v>
      </c>
      <c r="B13" s="51"/>
      <c r="C13" s="51"/>
      <c r="D13" s="51" t="s">
        <v>115</v>
      </c>
      <c r="E13" s="54">
        <v>1</v>
      </c>
      <c r="F13" s="54"/>
      <c r="G13" s="54">
        <v>0.85</v>
      </c>
      <c r="H13" s="54">
        <v>0.8</v>
      </c>
      <c r="I13" s="54">
        <v>0.8</v>
      </c>
      <c r="J13" s="62">
        <v>100</v>
      </c>
      <c r="O13" s="51"/>
      <c r="P13" s="51"/>
      <c r="Q13" s="51"/>
      <c r="R13" s="51"/>
    </row>
    <row r="14" spans="1:19" ht="60" x14ac:dyDescent="0.25">
      <c r="A14">
        <v>221</v>
      </c>
      <c r="B14" s="51"/>
      <c r="C14" s="51" t="s">
        <v>172</v>
      </c>
      <c r="D14" s="51" t="s">
        <v>113</v>
      </c>
      <c r="E14" s="54">
        <v>1</v>
      </c>
      <c r="F14" s="54"/>
      <c r="G14" s="54">
        <v>1</v>
      </c>
      <c r="H14" s="54">
        <v>0.9</v>
      </c>
      <c r="I14" s="54">
        <v>0.9</v>
      </c>
      <c r="J14" s="62">
        <v>90</v>
      </c>
      <c r="O14" s="51"/>
      <c r="P14" s="51"/>
      <c r="Q14" s="51"/>
      <c r="R14" s="51"/>
    </row>
    <row r="15" spans="1:19" x14ac:dyDescent="0.25">
      <c r="A15">
        <v>222</v>
      </c>
      <c r="B15" s="51"/>
      <c r="C15" s="51"/>
      <c r="D15" s="51" t="s">
        <v>114</v>
      </c>
      <c r="E15" s="54">
        <v>1</v>
      </c>
      <c r="F15" s="54"/>
      <c r="G15" s="54">
        <v>0.9</v>
      </c>
      <c r="H15" s="54">
        <v>0.8</v>
      </c>
      <c r="I15" s="54">
        <v>0.8</v>
      </c>
      <c r="J15" s="62">
        <v>85</v>
      </c>
      <c r="O15" s="51"/>
      <c r="P15" s="51"/>
      <c r="Q15" s="51"/>
      <c r="R15" s="51"/>
    </row>
    <row r="16" spans="1:19" x14ac:dyDescent="0.25">
      <c r="A16">
        <v>223</v>
      </c>
      <c r="B16" s="51"/>
      <c r="C16" s="51"/>
      <c r="D16" s="51" t="s">
        <v>115</v>
      </c>
      <c r="E16" s="66">
        <v>0</v>
      </c>
      <c r="F16" s="66"/>
      <c r="G16" s="66">
        <v>0</v>
      </c>
      <c r="H16" s="66">
        <v>0</v>
      </c>
      <c r="I16" s="66">
        <v>0</v>
      </c>
      <c r="J16" s="67"/>
      <c r="O16" s="51"/>
      <c r="P16" s="51"/>
      <c r="Q16" s="51"/>
      <c r="R16" s="51"/>
    </row>
    <row r="17" spans="1:18" ht="60" x14ac:dyDescent="0.25">
      <c r="A17">
        <v>231</v>
      </c>
      <c r="B17" s="51"/>
      <c r="C17" s="51" t="s">
        <v>173</v>
      </c>
      <c r="D17" s="51" t="s">
        <v>113</v>
      </c>
      <c r="E17" s="54">
        <v>1</v>
      </c>
      <c r="F17" s="54"/>
      <c r="G17" s="54">
        <v>0.75</v>
      </c>
      <c r="H17" s="54">
        <v>0.7</v>
      </c>
      <c r="I17" s="54">
        <v>0.7</v>
      </c>
      <c r="J17">
        <v>70</v>
      </c>
      <c r="O17" s="51"/>
      <c r="P17" s="51"/>
      <c r="Q17" s="51"/>
      <c r="R17" s="51"/>
    </row>
    <row r="18" spans="1:18" x14ac:dyDescent="0.25">
      <c r="A18">
        <v>232</v>
      </c>
      <c r="B18" s="51"/>
      <c r="C18" s="51"/>
      <c r="D18" s="51" t="s">
        <v>114</v>
      </c>
      <c r="E18" s="66">
        <v>0</v>
      </c>
      <c r="F18" s="66"/>
      <c r="G18" s="66">
        <v>0</v>
      </c>
      <c r="H18" s="66">
        <v>0</v>
      </c>
      <c r="I18" s="66">
        <v>0</v>
      </c>
      <c r="J18" s="67"/>
      <c r="O18" s="51"/>
      <c r="P18" s="51"/>
      <c r="Q18" s="51"/>
      <c r="R18" s="51"/>
    </row>
    <row r="19" spans="1:18" x14ac:dyDescent="0.25">
      <c r="A19">
        <v>233</v>
      </c>
      <c r="B19" s="51"/>
      <c r="C19" s="51"/>
      <c r="D19" s="51" t="s">
        <v>115</v>
      </c>
      <c r="E19" s="66">
        <v>0</v>
      </c>
      <c r="F19" s="66"/>
      <c r="G19" s="66">
        <v>0</v>
      </c>
      <c r="H19" s="66">
        <v>0</v>
      </c>
      <c r="I19" s="66">
        <v>0</v>
      </c>
      <c r="J19" s="57"/>
      <c r="O19" s="51"/>
      <c r="P19" s="51"/>
      <c r="Q19" s="51"/>
      <c r="R19" s="51"/>
    </row>
    <row r="20" spans="1:18" x14ac:dyDescent="0.25">
      <c r="A20">
        <v>311</v>
      </c>
      <c r="B20" s="51" t="s">
        <v>177</v>
      </c>
      <c r="C20" s="51" t="s">
        <v>171</v>
      </c>
      <c r="D20" s="51" t="s">
        <v>113</v>
      </c>
      <c r="E20" s="54">
        <v>1</v>
      </c>
      <c r="F20" s="54">
        <v>0.8</v>
      </c>
      <c r="G20" s="54">
        <v>0.9</v>
      </c>
      <c r="H20" s="54">
        <v>0.9</v>
      </c>
      <c r="I20" s="54">
        <v>1</v>
      </c>
      <c r="J20" s="63">
        <v>125</v>
      </c>
      <c r="O20" s="51"/>
      <c r="P20" s="51"/>
      <c r="Q20" s="51"/>
      <c r="R20" s="51"/>
    </row>
    <row r="21" spans="1:18" x14ac:dyDescent="0.25">
      <c r="A21">
        <v>312</v>
      </c>
      <c r="B21" s="51"/>
      <c r="C21" s="51"/>
      <c r="D21" s="51" t="s">
        <v>114</v>
      </c>
      <c r="E21" s="54">
        <v>1</v>
      </c>
      <c r="F21" s="54">
        <v>0.8</v>
      </c>
      <c r="G21" s="54">
        <v>0.9</v>
      </c>
      <c r="H21" s="54">
        <v>0.85</v>
      </c>
      <c r="I21" s="54">
        <v>0.9</v>
      </c>
      <c r="J21" s="63">
        <v>110</v>
      </c>
      <c r="O21" s="51"/>
      <c r="P21" s="51"/>
      <c r="Q21" s="51"/>
      <c r="R21" s="51"/>
    </row>
    <row r="22" spans="1:18" x14ac:dyDescent="0.25">
      <c r="A22">
        <v>313</v>
      </c>
      <c r="B22" s="51"/>
      <c r="C22" s="51"/>
      <c r="D22" s="51" t="s">
        <v>115</v>
      </c>
      <c r="E22" s="54">
        <v>1</v>
      </c>
      <c r="F22" s="54">
        <v>0.7</v>
      </c>
      <c r="G22" s="54">
        <v>0.9</v>
      </c>
      <c r="H22" s="54">
        <v>0.8</v>
      </c>
      <c r="I22" s="54">
        <v>0.9</v>
      </c>
      <c r="J22" s="63">
        <v>100</v>
      </c>
      <c r="O22" s="51"/>
      <c r="P22" s="51"/>
      <c r="Q22" s="51"/>
      <c r="R22" s="51"/>
    </row>
    <row r="23" spans="1:18" ht="60" x14ac:dyDescent="0.25">
      <c r="A23">
        <v>321</v>
      </c>
      <c r="B23" s="51"/>
      <c r="C23" s="51" t="s">
        <v>172</v>
      </c>
      <c r="D23" s="51" t="s">
        <v>113</v>
      </c>
      <c r="E23" s="54">
        <v>1</v>
      </c>
      <c r="F23" s="54">
        <v>0.8</v>
      </c>
      <c r="G23" s="54">
        <v>0.9</v>
      </c>
      <c r="H23" s="54">
        <v>0.9</v>
      </c>
      <c r="I23" s="54">
        <v>1</v>
      </c>
      <c r="J23" s="63">
        <v>90</v>
      </c>
      <c r="O23" s="51"/>
      <c r="P23" s="51"/>
      <c r="Q23" s="51"/>
      <c r="R23" s="51"/>
    </row>
    <row r="24" spans="1:18" x14ac:dyDescent="0.25">
      <c r="A24">
        <v>322</v>
      </c>
      <c r="B24" s="51"/>
      <c r="C24" s="51"/>
      <c r="D24" s="51" t="s">
        <v>114</v>
      </c>
      <c r="E24" s="54">
        <v>1</v>
      </c>
      <c r="F24" s="54">
        <v>0.7</v>
      </c>
      <c r="G24" s="54">
        <v>0.8</v>
      </c>
      <c r="H24" s="54">
        <v>0.8</v>
      </c>
      <c r="I24" s="54">
        <v>0.9</v>
      </c>
      <c r="J24" s="63">
        <v>85</v>
      </c>
      <c r="O24" s="51"/>
      <c r="P24" s="51"/>
      <c r="Q24" s="51"/>
      <c r="R24" s="51"/>
    </row>
    <row r="25" spans="1:18" x14ac:dyDescent="0.25">
      <c r="A25">
        <v>323</v>
      </c>
      <c r="B25" s="51"/>
      <c r="C25" s="51"/>
      <c r="D25" s="51" t="s">
        <v>115</v>
      </c>
      <c r="E25" s="66">
        <v>0</v>
      </c>
      <c r="F25" s="66">
        <v>0</v>
      </c>
      <c r="G25" s="66">
        <v>0</v>
      </c>
      <c r="H25" s="66">
        <v>0</v>
      </c>
      <c r="I25" s="66">
        <v>0</v>
      </c>
      <c r="J25" s="68"/>
      <c r="O25" s="51"/>
      <c r="P25" s="51"/>
      <c r="Q25" s="51"/>
      <c r="R25" s="51"/>
    </row>
    <row r="26" spans="1:18" ht="60" x14ac:dyDescent="0.25">
      <c r="A26">
        <v>331</v>
      </c>
      <c r="B26" s="51"/>
      <c r="C26" s="51" t="s">
        <v>173</v>
      </c>
      <c r="D26" s="51" t="s">
        <v>113</v>
      </c>
      <c r="E26" s="54">
        <v>1</v>
      </c>
      <c r="F26" s="54">
        <v>0.6</v>
      </c>
      <c r="G26" s="54">
        <v>0.8</v>
      </c>
      <c r="H26" s="54">
        <v>0.7</v>
      </c>
      <c r="I26" s="54">
        <v>0.8</v>
      </c>
      <c r="J26" s="63">
        <v>70</v>
      </c>
      <c r="O26" s="51"/>
      <c r="P26" s="51"/>
      <c r="Q26" s="51"/>
      <c r="R26" s="51"/>
    </row>
    <row r="27" spans="1:18" x14ac:dyDescent="0.25">
      <c r="A27">
        <v>332</v>
      </c>
      <c r="B27" s="51"/>
      <c r="C27" s="51"/>
      <c r="D27" s="51" t="s">
        <v>114</v>
      </c>
      <c r="E27" s="66">
        <v>0</v>
      </c>
      <c r="F27" s="66">
        <v>0</v>
      </c>
      <c r="G27" s="66">
        <v>0</v>
      </c>
      <c r="H27" s="66">
        <v>0</v>
      </c>
      <c r="I27" s="66">
        <v>0</v>
      </c>
      <c r="J27" s="68"/>
      <c r="O27" s="51"/>
      <c r="P27" s="51"/>
      <c r="Q27" s="51"/>
      <c r="R27" s="51"/>
    </row>
    <row r="28" spans="1:18" x14ac:dyDescent="0.25">
      <c r="A28">
        <v>333</v>
      </c>
      <c r="B28" s="51"/>
      <c r="C28" s="51"/>
      <c r="D28" s="51" t="s">
        <v>115</v>
      </c>
      <c r="E28" s="66">
        <v>0</v>
      </c>
      <c r="F28" s="66">
        <v>0</v>
      </c>
      <c r="G28" s="66">
        <v>0</v>
      </c>
      <c r="H28" s="66">
        <v>0</v>
      </c>
      <c r="I28" s="66">
        <v>0</v>
      </c>
      <c r="J28" s="68"/>
      <c r="O28" s="51"/>
      <c r="P28" s="51"/>
      <c r="Q28" s="51"/>
      <c r="R28" s="51"/>
    </row>
    <row r="29" spans="1:18" x14ac:dyDescent="0.25">
      <c r="A29">
        <v>411</v>
      </c>
      <c r="B29" s="51" t="s">
        <v>178</v>
      </c>
      <c r="C29" s="51" t="s">
        <v>171</v>
      </c>
      <c r="D29" s="51" t="s">
        <v>113</v>
      </c>
      <c r="E29" s="54">
        <v>1</v>
      </c>
      <c r="F29" s="54">
        <v>0.8</v>
      </c>
      <c r="G29" s="54">
        <v>1</v>
      </c>
      <c r="H29" s="54">
        <v>0.9</v>
      </c>
      <c r="I29" s="54">
        <v>0.9</v>
      </c>
      <c r="J29" s="63">
        <v>125</v>
      </c>
      <c r="O29" s="51"/>
      <c r="P29" s="51"/>
      <c r="Q29" s="51"/>
      <c r="R29" s="51"/>
    </row>
    <row r="30" spans="1:18" x14ac:dyDescent="0.25">
      <c r="A30">
        <v>412</v>
      </c>
      <c r="B30" s="51"/>
      <c r="C30" s="51"/>
      <c r="D30" s="51" t="s">
        <v>114</v>
      </c>
      <c r="E30" s="54">
        <v>1</v>
      </c>
      <c r="F30" s="54">
        <v>0.8</v>
      </c>
      <c r="G30" s="54">
        <v>0.9</v>
      </c>
      <c r="H30" s="54">
        <v>0.85</v>
      </c>
      <c r="I30" s="54">
        <v>0.85</v>
      </c>
      <c r="J30" s="63">
        <v>110</v>
      </c>
      <c r="O30" s="51"/>
      <c r="P30" s="51"/>
      <c r="Q30" s="51"/>
      <c r="R30" s="51"/>
    </row>
    <row r="31" spans="1:18" x14ac:dyDescent="0.25">
      <c r="A31">
        <v>413</v>
      </c>
      <c r="B31" s="51"/>
      <c r="C31" s="51"/>
      <c r="D31" s="51" t="s">
        <v>115</v>
      </c>
      <c r="E31" s="54">
        <v>1</v>
      </c>
      <c r="F31" s="54">
        <v>0.7</v>
      </c>
      <c r="G31" s="54">
        <v>0.85</v>
      </c>
      <c r="H31" s="54">
        <v>0.8</v>
      </c>
      <c r="I31" s="54">
        <v>0.8</v>
      </c>
      <c r="J31" s="63">
        <v>100</v>
      </c>
      <c r="O31" s="51"/>
      <c r="P31" s="51"/>
      <c r="Q31" s="51"/>
      <c r="R31" s="51"/>
    </row>
    <row r="32" spans="1:18" ht="60" x14ac:dyDescent="0.25">
      <c r="A32">
        <v>421</v>
      </c>
      <c r="B32" s="51"/>
      <c r="C32" s="51" t="s">
        <v>172</v>
      </c>
      <c r="D32" s="51" t="s">
        <v>113</v>
      </c>
      <c r="E32" s="54">
        <v>1</v>
      </c>
      <c r="F32" s="54">
        <v>0.8</v>
      </c>
      <c r="G32" s="54">
        <v>1</v>
      </c>
      <c r="H32" s="54">
        <v>0.9</v>
      </c>
      <c r="I32" s="54">
        <v>0.9</v>
      </c>
      <c r="J32" s="63">
        <v>90</v>
      </c>
      <c r="O32" s="51"/>
      <c r="P32" s="51"/>
      <c r="Q32" s="51"/>
      <c r="R32" s="51"/>
    </row>
    <row r="33" spans="1:18" x14ac:dyDescent="0.25">
      <c r="A33">
        <v>422</v>
      </c>
      <c r="B33" s="51"/>
      <c r="C33" s="51"/>
      <c r="D33" s="51" t="s">
        <v>114</v>
      </c>
      <c r="E33" s="54">
        <v>1</v>
      </c>
      <c r="F33" s="54">
        <v>0.7</v>
      </c>
      <c r="G33" s="54">
        <v>0.9</v>
      </c>
      <c r="H33" s="54">
        <v>0.8</v>
      </c>
      <c r="I33" s="54">
        <v>0.8</v>
      </c>
      <c r="J33" s="63">
        <v>85</v>
      </c>
      <c r="O33" s="51"/>
      <c r="P33" s="51"/>
      <c r="Q33" s="51"/>
      <c r="R33" s="51"/>
    </row>
    <row r="34" spans="1:18" x14ac:dyDescent="0.25">
      <c r="A34">
        <v>423</v>
      </c>
      <c r="B34" s="51"/>
      <c r="C34" s="51"/>
      <c r="D34" s="51" t="s">
        <v>115</v>
      </c>
      <c r="E34" s="66">
        <v>0</v>
      </c>
      <c r="F34" s="66">
        <v>0</v>
      </c>
      <c r="G34" s="66">
        <v>0</v>
      </c>
      <c r="H34" s="66">
        <v>0</v>
      </c>
      <c r="I34" s="66">
        <v>0</v>
      </c>
      <c r="J34" s="68"/>
      <c r="O34" s="51"/>
      <c r="P34" s="51"/>
      <c r="Q34" s="51"/>
      <c r="R34" s="51"/>
    </row>
    <row r="35" spans="1:18" ht="60" x14ac:dyDescent="0.25">
      <c r="A35">
        <v>431</v>
      </c>
      <c r="B35" s="51"/>
      <c r="C35" s="51" t="s">
        <v>173</v>
      </c>
      <c r="D35" s="51" t="s">
        <v>113</v>
      </c>
      <c r="E35" s="54">
        <v>1</v>
      </c>
      <c r="F35" s="54">
        <v>0.6</v>
      </c>
      <c r="G35" s="54">
        <v>0.75</v>
      </c>
      <c r="H35" s="54">
        <v>0.7</v>
      </c>
      <c r="I35" s="54">
        <v>0.7</v>
      </c>
      <c r="J35" s="63">
        <v>70</v>
      </c>
      <c r="O35" s="51"/>
      <c r="P35" s="51"/>
      <c r="Q35" s="51"/>
      <c r="R35" s="51"/>
    </row>
    <row r="36" spans="1:18" x14ac:dyDescent="0.25">
      <c r="A36">
        <v>432</v>
      </c>
      <c r="B36" s="51"/>
      <c r="C36" s="51"/>
      <c r="D36" s="51" t="s">
        <v>114</v>
      </c>
      <c r="E36" s="66">
        <v>0</v>
      </c>
      <c r="F36" s="66">
        <v>0</v>
      </c>
      <c r="G36" s="66">
        <v>0</v>
      </c>
      <c r="H36" s="66">
        <v>0</v>
      </c>
      <c r="I36" s="66">
        <v>0</v>
      </c>
      <c r="J36" s="68"/>
      <c r="O36" s="51"/>
      <c r="P36" s="51"/>
      <c r="Q36" s="51"/>
      <c r="R36" s="51"/>
    </row>
    <row r="37" spans="1:18" x14ac:dyDescent="0.25">
      <c r="A37">
        <v>433</v>
      </c>
      <c r="B37" s="51"/>
      <c r="C37" s="51"/>
      <c r="D37" s="51" t="s">
        <v>115</v>
      </c>
      <c r="E37" s="66">
        <v>0</v>
      </c>
      <c r="F37" s="66">
        <v>0</v>
      </c>
      <c r="G37" s="66">
        <v>0</v>
      </c>
      <c r="H37" s="66">
        <v>0</v>
      </c>
      <c r="I37" s="66">
        <v>0</v>
      </c>
      <c r="J37" s="68"/>
      <c r="O37" s="51"/>
      <c r="P37" s="51"/>
      <c r="Q37" s="51"/>
      <c r="R37" s="51"/>
    </row>
    <row r="38" spans="1:18" x14ac:dyDescent="0.25">
      <c r="A38">
        <v>511</v>
      </c>
      <c r="B38" s="51" t="s">
        <v>179</v>
      </c>
      <c r="C38" s="51" t="s">
        <v>171</v>
      </c>
      <c r="D38" s="51" t="s">
        <v>113</v>
      </c>
      <c r="E38" s="54">
        <v>1</v>
      </c>
      <c r="F38" s="54"/>
      <c r="G38" s="54">
        <v>0.9</v>
      </c>
      <c r="H38" s="54">
        <v>0.9</v>
      </c>
      <c r="I38" s="54">
        <v>1</v>
      </c>
      <c r="J38" s="63">
        <v>125</v>
      </c>
      <c r="O38" s="51"/>
      <c r="P38" s="51"/>
      <c r="Q38" s="51"/>
      <c r="R38" s="51"/>
    </row>
    <row r="39" spans="1:18" x14ac:dyDescent="0.25">
      <c r="A39">
        <v>512</v>
      </c>
      <c r="B39" s="51"/>
      <c r="C39" s="51"/>
      <c r="D39" s="51" t="s">
        <v>114</v>
      </c>
      <c r="E39" s="54">
        <v>1</v>
      </c>
      <c r="F39" s="54"/>
      <c r="G39" s="54">
        <v>0.9</v>
      </c>
      <c r="H39" s="54">
        <v>0.85</v>
      </c>
      <c r="I39" s="54">
        <v>0.9</v>
      </c>
      <c r="J39" s="63">
        <v>110</v>
      </c>
      <c r="O39" s="51"/>
      <c r="P39" s="51"/>
      <c r="Q39" s="51"/>
      <c r="R39" s="51"/>
    </row>
    <row r="40" spans="1:18" x14ac:dyDescent="0.25">
      <c r="A40">
        <v>513</v>
      </c>
      <c r="B40" s="51"/>
      <c r="C40" s="51"/>
      <c r="D40" s="51" t="s">
        <v>115</v>
      </c>
      <c r="E40" s="54">
        <v>1</v>
      </c>
      <c r="F40" s="54"/>
      <c r="G40" s="54">
        <v>0.9</v>
      </c>
      <c r="H40" s="54">
        <v>0.8</v>
      </c>
      <c r="I40" s="54">
        <v>0.9</v>
      </c>
      <c r="J40" s="63">
        <v>100</v>
      </c>
      <c r="O40" s="51"/>
      <c r="P40" s="51"/>
      <c r="Q40" s="51"/>
      <c r="R40" s="51"/>
    </row>
    <row r="41" spans="1:18" ht="60" x14ac:dyDescent="0.25">
      <c r="A41">
        <v>521</v>
      </c>
      <c r="B41" s="51"/>
      <c r="C41" s="51" t="s">
        <v>172</v>
      </c>
      <c r="D41" s="51" t="s">
        <v>113</v>
      </c>
      <c r="E41" s="54">
        <v>1</v>
      </c>
      <c r="F41" s="54"/>
      <c r="G41" s="54">
        <v>0.9</v>
      </c>
      <c r="H41" s="54">
        <v>0.9</v>
      </c>
      <c r="I41" s="54">
        <v>1</v>
      </c>
      <c r="J41" s="63">
        <v>85</v>
      </c>
      <c r="O41" s="51"/>
      <c r="P41" s="51"/>
      <c r="Q41" s="51"/>
      <c r="R41" s="51"/>
    </row>
    <row r="42" spans="1:18" x14ac:dyDescent="0.25">
      <c r="A42">
        <v>522</v>
      </c>
      <c r="B42" s="51"/>
      <c r="C42" s="51"/>
      <c r="D42" s="51" t="s">
        <v>114</v>
      </c>
      <c r="E42" s="54">
        <v>1</v>
      </c>
      <c r="F42" s="54"/>
      <c r="G42" s="54">
        <v>0.8</v>
      </c>
      <c r="H42" s="54">
        <v>0.8</v>
      </c>
      <c r="I42" s="54">
        <v>0.85</v>
      </c>
      <c r="J42" s="63">
        <v>75</v>
      </c>
      <c r="O42" s="51"/>
      <c r="P42" s="51"/>
      <c r="Q42" s="51"/>
      <c r="R42" s="51"/>
    </row>
    <row r="43" spans="1:18" x14ac:dyDescent="0.25">
      <c r="A43">
        <v>523</v>
      </c>
      <c r="B43" s="51"/>
      <c r="C43" s="51"/>
      <c r="D43" s="51" t="s">
        <v>115</v>
      </c>
      <c r="E43" s="66">
        <v>0</v>
      </c>
      <c r="F43" s="66"/>
      <c r="G43" s="66">
        <v>0</v>
      </c>
      <c r="H43" s="66">
        <v>0</v>
      </c>
      <c r="I43" s="66">
        <v>0</v>
      </c>
      <c r="J43" s="68"/>
      <c r="O43" s="51"/>
      <c r="P43" s="51"/>
      <c r="Q43" s="51"/>
      <c r="R43" s="51"/>
    </row>
    <row r="44" spans="1:18" ht="60" x14ac:dyDescent="0.25">
      <c r="A44">
        <v>531</v>
      </c>
      <c r="B44" s="51"/>
      <c r="C44" s="51" t="s">
        <v>173</v>
      </c>
      <c r="D44" s="51" t="s">
        <v>113</v>
      </c>
      <c r="E44" s="54">
        <v>1</v>
      </c>
      <c r="F44" s="54"/>
      <c r="G44" s="54">
        <v>0.8</v>
      </c>
      <c r="H44" s="54">
        <v>0.7</v>
      </c>
      <c r="I44" s="54">
        <v>0.8</v>
      </c>
      <c r="J44" s="63">
        <v>70</v>
      </c>
      <c r="O44" s="51"/>
      <c r="P44" s="51"/>
      <c r="Q44" s="51"/>
      <c r="R44" s="51"/>
    </row>
    <row r="45" spans="1:18" x14ac:dyDescent="0.25">
      <c r="A45">
        <v>532</v>
      </c>
      <c r="B45" s="51"/>
      <c r="C45" s="51"/>
      <c r="D45" s="51" t="s">
        <v>114</v>
      </c>
      <c r="E45" s="66">
        <v>0</v>
      </c>
      <c r="F45" s="66"/>
      <c r="G45" s="66">
        <v>0</v>
      </c>
      <c r="H45" s="66">
        <v>0</v>
      </c>
      <c r="I45" s="66">
        <v>0</v>
      </c>
      <c r="J45" s="68"/>
      <c r="O45" s="51"/>
      <c r="P45" s="51"/>
      <c r="Q45" s="51"/>
      <c r="R45" s="51"/>
    </row>
    <row r="46" spans="1:18" x14ac:dyDescent="0.25">
      <c r="A46">
        <v>533</v>
      </c>
      <c r="B46" s="51"/>
      <c r="C46" s="51"/>
      <c r="D46" s="51" t="s">
        <v>115</v>
      </c>
      <c r="E46" s="66">
        <v>0</v>
      </c>
      <c r="F46" s="66"/>
      <c r="G46" s="66">
        <v>0</v>
      </c>
      <c r="H46" s="66">
        <v>0</v>
      </c>
      <c r="I46" s="66">
        <v>0</v>
      </c>
      <c r="J46" s="68"/>
      <c r="O46" s="51"/>
      <c r="P46" s="51"/>
      <c r="Q46" s="51"/>
      <c r="R46" s="51"/>
    </row>
    <row r="47" spans="1:18" x14ac:dyDescent="0.25">
      <c r="A47">
        <v>611</v>
      </c>
      <c r="B47" s="51" t="s">
        <v>180</v>
      </c>
      <c r="C47" s="51" t="s">
        <v>171</v>
      </c>
      <c r="D47" s="51" t="s">
        <v>113</v>
      </c>
      <c r="E47" s="54">
        <v>1</v>
      </c>
      <c r="F47" s="54"/>
      <c r="G47" s="54">
        <v>0.9</v>
      </c>
      <c r="H47" s="54">
        <v>0.8</v>
      </c>
      <c r="I47" s="54">
        <v>0.8</v>
      </c>
      <c r="J47" s="63">
        <v>125</v>
      </c>
      <c r="O47" s="51"/>
      <c r="P47" s="51"/>
      <c r="Q47" s="51"/>
      <c r="R47" s="51"/>
    </row>
    <row r="48" spans="1:18" x14ac:dyDescent="0.25">
      <c r="A48">
        <v>612</v>
      </c>
      <c r="B48" s="51"/>
      <c r="C48" s="51"/>
      <c r="D48" s="51" t="s">
        <v>114</v>
      </c>
      <c r="E48" s="54">
        <v>1</v>
      </c>
      <c r="F48" s="54"/>
      <c r="G48" s="54">
        <v>0.8</v>
      </c>
      <c r="H48" s="54">
        <v>0.75</v>
      </c>
      <c r="I48" s="54">
        <v>0.85</v>
      </c>
      <c r="J48" s="63">
        <v>110</v>
      </c>
      <c r="O48" s="51"/>
      <c r="P48" s="51"/>
      <c r="Q48" s="51"/>
      <c r="R48" s="51"/>
    </row>
    <row r="49" spans="1:18" x14ac:dyDescent="0.25">
      <c r="A49">
        <v>613</v>
      </c>
      <c r="B49" s="51"/>
      <c r="C49" s="51"/>
      <c r="D49" s="51" t="s">
        <v>115</v>
      </c>
      <c r="E49" s="54">
        <v>1</v>
      </c>
      <c r="F49" s="54"/>
      <c r="G49" s="54">
        <v>0.75</v>
      </c>
      <c r="H49" s="54">
        <v>0.7</v>
      </c>
      <c r="I49" s="54">
        <v>0.7</v>
      </c>
      <c r="J49" s="63">
        <v>100</v>
      </c>
      <c r="O49" s="51"/>
      <c r="P49" s="51"/>
      <c r="Q49" s="51"/>
      <c r="R49" s="51"/>
    </row>
    <row r="50" spans="1:18" ht="60" x14ac:dyDescent="0.25">
      <c r="A50">
        <v>621</v>
      </c>
      <c r="B50" s="51"/>
      <c r="C50" s="51" t="s">
        <v>172</v>
      </c>
      <c r="D50" s="51" t="s">
        <v>113</v>
      </c>
      <c r="E50" s="54">
        <v>1</v>
      </c>
      <c r="F50" s="54"/>
      <c r="G50" s="72">
        <v>0.8</v>
      </c>
      <c r="H50" s="72">
        <v>0.75</v>
      </c>
      <c r="I50" s="72">
        <v>0.75</v>
      </c>
      <c r="J50" s="63">
        <v>85</v>
      </c>
      <c r="O50" s="51"/>
      <c r="P50" s="51"/>
      <c r="Q50" s="51"/>
      <c r="R50" s="51"/>
    </row>
    <row r="51" spans="1:18" x14ac:dyDescent="0.25">
      <c r="A51">
        <v>622</v>
      </c>
      <c r="B51" s="51"/>
      <c r="C51" s="51"/>
      <c r="D51" s="51" t="s">
        <v>114</v>
      </c>
      <c r="E51" s="54">
        <v>1</v>
      </c>
      <c r="F51" s="54"/>
      <c r="G51" s="72">
        <v>0.9</v>
      </c>
      <c r="H51" s="72">
        <v>0.8</v>
      </c>
      <c r="I51" s="72">
        <v>0.8</v>
      </c>
      <c r="J51" s="63">
        <v>75</v>
      </c>
      <c r="O51" s="51"/>
      <c r="P51" s="51"/>
      <c r="Q51" s="51"/>
      <c r="R51" s="51"/>
    </row>
    <row r="52" spans="1:18" x14ac:dyDescent="0.25">
      <c r="A52">
        <v>623</v>
      </c>
      <c r="B52" s="51"/>
      <c r="C52" s="51"/>
      <c r="D52" s="51" t="s">
        <v>115</v>
      </c>
      <c r="E52" s="66">
        <v>0</v>
      </c>
      <c r="F52" s="66"/>
      <c r="G52" s="66">
        <v>0</v>
      </c>
      <c r="H52" s="66">
        <v>0</v>
      </c>
      <c r="I52" s="66">
        <v>0</v>
      </c>
      <c r="J52" s="68"/>
      <c r="O52" s="51"/>
      <c r="P52" s="51"/>
      <c r="Q52" s="51"/>
      <c r="R52" s="51"/>
    </row>
    <row r="53" spans="1:18" ht="60" x14ac:dyDescent="0.25">
      <c r="A53">
        <v>631</v>
      </c>
      <c r="B53" s="51"/>
      <c r="C53" s="51" t="s">
        <v>173</v>
      </c>
      <c r="D53" s="51" t="s">
        <v>113</v>
      </c>
      <c r="E53" s="54">
        <v>1</v>
      </c>
      <c r="F53" s="54"/>
      <c r="G53" s="54">
        <v>0.75</v>
      </c>
      <c r="H53" s="54">
        <v>0.7</v>
      </c>
      <c r="I53" s="54">
        <v>0.75</v>
      </c>
      <c r="J53" s="63">
        <v>70</v>
      </c>
      <c r="O53" s="51"/>
      <c r="P53" s="51"/>
      <c r="Q53" s="51"/>
      <c r="R53" s="51"/>
    </row>
    <row r="54" spans="1:18" x14ac:dyDescent="0.25">
      <c r="A54">
        <v>632</v>
      </c>
      <c r="B54" s="51"/>
      <c r="C54" s="51"/>
      <c r="D54" s="51" t="s">
        <v>114</v>
      </c>
      <c r="E54" s="66">
        <v>0</v>
      </c>
      <c r="F54" s="66"/>
      <c r="G54" s="66">
        <v>0</v>
      </c>
      <c r="H54" s="66">
        <v>0</v>
      </c>
      <c r="I54" s="66">
        <v>0</v>
      </c>
      <c r="J54" s="68"/>
      <c r="O54" s="51"/>
      <c r="P54" s="51"/>
      <c r="Q54" s="51"/>
      <c r="R54" s="51"/>
    </row>
    <row r="55" spans="1:18" x14ac:dyDescent="0.25">
      <c r="A55">
        <v>633</v>
      </c>
      <c r="B55" s="51"/>
      <c r="C55" s="51"/>
      <c r="D55" s="51" t="s">
        <v>115</v>
      </c>
      <c r="E55" s="66">
        <v>0</v>
      </c>
      <c r="F55" s="66"/>
      <c r="G55" s="66">
        <v>0</v>
      </c>
      <c r="H55" s="66">
        <v>0</v>
      </c>
      <c r="I55" s="66">
        <v>0</v>
      </c>
      <c r="J55" s="68"/>
      <c r="O55" s="51"/>
      <c r="P55" s="51"/>
      <c r="Q55" s="51"/>
      <c r="R55" s="51"/>
    </row>
    <row r="56" spans="1:18" x14ac:dyDescent="0.25">
      <c r="A56">
        <v>711</v>
      </c>
      <c r="B56" s="51" t="s">
        <v>181</v>
      </c>
      <c r="C56" s="51" t="s">
        <v>171</v>
      </c>
      <c r="D56" s="51" t="s">
        <v>113</v>
      </c>
      <c r="E56" s="54">
        <v>1</v>
      </c>
      <c r="F56" s="54"/>
      <c r="G56" s="54">
        <v>1</v>
      </c>
      <c r="H56" s="54">
        <v>0.9</v>
      </c>
      <c r="I56" s="54"/>
      <c r="J56" s="63">
        <v>125</v>
      </c>
      <c r="O56" s="51"/>
      <c r="P56" s="51"/>
      <c r="Q56" s="51"/>
      <c r="R56" s="51"/>
    </row>
    <row r="57" spans="1:18" x14ac:dyDescent="0.25">
      <c r="A57">
        <v>712</v>
      </c>
      <c r="B57" s="51"/>
      <c r="C57" s="51"/>
      <c r="D57" s="51" t="s">
        <v>114</v>
      </c>
      <c r="E57" s="54">
        <v>1</v>
      </c>
      <c r="F57" s="54"/>
      <c r="G57" s="54">
        <v>0.9</v>
      </c>
      <c r="H57" s="54">
        <v>0.85</v>
      </c>
      <c r="I57" s="54"/>
      <c r="J57" s="63">
        <v>110</v>
      </c>
      <c r="O57" s="51"/>
      <c r="P57" s="51"/>
      <c r="Q57" s="51"/>
      <c r="R57" s="51"/>
    </row>
    <row r="58" spans="1:18" x14ac:dyDescent="0.25">
      <c r="A58">
        <v>713</v>
      </c>
      <c r="B58" s="51"/>
      <c r="C58" s="51"/>
      <c r="D58" s="51" t="s">
        <v>115</v>
      </c>
      <c r="E58" s="54">
        <v>1</v>
      </c>
      <c r="F58" s="54"/>
      <c r="G58" s="54">
        <v>0.9</v>
      </c>
      <c r="H58" s="54">
        <v>0.8</v>
      </c>
      <c r="I58" s="54"/>
      <c r="J58" s="63">
        <v>100</v>
      </c>
      <c r="O58" s="51"/>
      <c r="P58" s="51"/>
      <c r="Q58" s="51"/>
      <c r="R58" s="51"/>
    </row>
    <row r="59" spans="1:18" ht="60" x14ac:dyDescent="0.25">
      <c r="A59">
        <v>721</v>
      </c>
      <c r="B59" s="51"/>
      <c r="C59" s="51" t="s">
        <v>172</v>
      </c>
      <c r="D59" s="51" t="s">
        <v>113</v>
      </c>
      <c r="E59" s="54">
        <v>1</v>
      </c>
      <c r="F59" s="54"/>
      <c r="G59" s="54">
        <v>1</v>
      </c>
      <c r="H59" s="54">
        <v>0.9</v>
      </c>
      <c r="I59" s="54"/>
      <c r="J59" s="63">
        <v>90</v>
      </c>
      <c r="O59" s="51"/>
      <c r="P59" s="51"/>
      <c r="Q59" s="51"/>
      <c r="R59" s="51"/>
    </row>
    <row r="60" spans="1:18" x14ac:dyDescent="0.25">
      <c r="A60">
        <v>722</v>
      </c>
      <c r="B60" s="51"/>
      <c r="C60" s="51"/>
      <c r="D60" s="51" t="s">
        <v>114</v>
      </c>
      <c r="E60" s="54">
        <v>1</v>
      </c>
      <c r="F60" s="54"/>
      <c r="G60" s="54">
        <v>0.9</v>
      </c>
      <c r="H60" s="54">
        <v>0.8</v>
      </c>
      <c r="I60" s="54"/>
      <c r="J60" s="63">
        <v>85</v>
      </c>
      <c r="O60" s="51"/>
      <c r="P60" s="51"/>
      <c r="Q60" s="51"/>
      <c r="R60" s="51"/>
    </row>
    <row r="61" spans="1:18" x14ac:dyDescent="0.25">
      <c r="A61">
        <v>723</v>
      </c>
      <c r="B61" s="51"/>
      <c r="C61" s="51"/>
      <c r="D61" s="51" t="s">
        <v>115</v>
      </c>
      <c r="E61" s="66">
        <v>0</v>
      </c>
      <c r="F61" s="66"/>
      <c r="G61" s="66">
        <v>0</v>
      </c>
      <c r="H61" s="66">
        <v>0</v>
      </c>
      <c r="I61" s="66"/>
      <c r="J61" s="68"/>
      <c r="O61" s="51"/>
      <c r="P61" s="51"/>
      <c r="Q61" s="51"/>
      <c r="R61" s="51"/>
    </row>
    <row r="62" spans="1:18" ht="60" x14ac:dyDescent="0.25">
      <c r="A62">
        <v>731</v>
      </c>
      <c r="B62" s="51"/>
      <c r="C62" s="51" t="s">
        <v>173</v>
      </c>
      <c r="D62" s="51" t="s">
        <v>113</v>
      </c>
      <c r="E62" s="54">
        <v>1</v>
      </c>
      <c r="F62" s="54"/>
      <c r="G62" s="54">
        <v>0.8</v>
      </c>
      <c r="H62" s="54">
        <v>0.7</v>
      </c>
      <c r="I62" s="54"/>
      <c r="J62" s="63">
        <v>70</v>
      </c>
      <c r="O62" s="51"/>
      <c r="P62" s="51"/>
      <c r="Q62" s="51"/>
      <c r="R62" s="51"/>
    </row>
    <row r="63" spans="1:18" x14ac:dyDescent="0.25">
      <c r="A63">
        <v>732</v>
      </c>
      <c r="B63" s="51"/>
      <c r="C63" s="51"/>
      <c r="D63" s="51" t="s">
        <v>114</v>
      </c>
      <c r="E63" s="66">
        <v>0</v>
      </c>
      <c r="F63" s="66"/>
      <c r="G63" s="66">
        <v>0</v>
      </c>
      <c r="H63" s="66">
        <v>0</v>
      </c>
      <c r="I63" s="66"/>
      <c r="J63" s="68"/>
      <c r="O63" s="51"/>
      <c r="P63" s="51"/>
      <c r="Q63" s="51"/>
      <c r="R63" s="51"/>
    </row>
    <row r="64" spans="1:18" x14ac:dyDescent="0.25">
      <c r="A64">
        <v>733</v>
      </c>
      <c r="B64" s="51"/>
      <c r="C64" s="51"/>
      <c r="D64" s="51" t="s">
        <v>115</v>
      </c>
      <c r="E64" s="66">
        <v>0</v>
      </c>
      <c r="F64" s="66"/>
      <c r="G64" s="66">
        <v>0</v>
      </c>
      <c r="H64" s="66">
        <v>0</v>
      </c>
      <c r="I64" s="66"/>
      <c r="J64" s="68"/>
      <c r="O64" s="51"/>
      <c r="P64" s="51"/>
      <c r="Q64" s="51"/>
      <c r="R64" s="51"/>
    </row>
    <row r="65" spans="1:18" x14ac:dyDescent="0.25">
      <c r="A65">
        <v>811</v>
      </c>
      <c r="B65" s="51" t="s">
        <v>182</v>
      </c>
      <c r="C65" s="51" t="s">
        <v>171</v>
      </c>
      <c r="D65" s="51" t="s">
        <v>113</v>
      </c>
      <c r="E65" s="54">
        <v>1</v>
      </c>
      <c r="F65" s="54"/>
      <c r="G65" s="54">
        <v>1</v>
      </c>
      <c r="H65" s="54">
        <v>0.9</v>
      </c>
      <c r="I65" s="54"/>
      <c r="J65" s="63">
        <v>125</v>
      </c>
      <c r="O65" s="51"/>
      <c r="P65" s="51"/>
      <c r="Q65" s="51"/>
      <c r="R65" s="51"/>
    </row>
    <row r="66" spans="1:18" x14ac:dyDescent="0.25">
      <c r="A66">
        <v>812</v>
      </c>
      <c r="B66" s="51"/>
      <c r="C66" s="51"/>
      <c r="D66" s="51" t="s">
        <v>114</v>
      </c>
      <c r="E66" s="54">
        <v>1</v>
      </c>
      <c r="F66" s="54"/>
      <c r="G66" s="54">
        <v>1</v>
      </c>
      <c r="H66" s="54">
        <v>0.85</v>
      </c>
      <c r="I66" s="54"/>
      <c r="J66" s="63">
        <v>110</v>
      </c>
      <c r="O66" s="51"/>
      <c r="P66" s="51"/>
      <c r="Q66" s="51"/>
      <c r="R66" s="51"/>
    </row>
    <row r="67" spans="1:18" x14ac:dyDescent="0.25">
      <c r="A67">
        <v>813</v>
      </c>
      <c r="B67" s="51"/>
      <c r="C67" s="51"/>
      <c r="D67" s="51" t="s">
        <v>115</v>
      </c>
      <c r="E67" s="54">
        <v>1</v>
      </c>
      <c r="F67" s="54"/>
      <c r="G67" s="54">
        <v>0.9</v>
      </c>
      <c r="H67" s="54">
        <v>0.8</v>
      </c>
      <c r="I67" s="54"/>
      <c r="J67" s="63">
        <v>100</v>
      </c>
      <c r="O67" s="51"/>
      <c r="P67" s="51"/>
      <c r="Q67" s="51"/>
      <c r="R67" s="51"/>
    </row>
    <row r="68" spans="1:18" ht="60" x14ac:dyDescent="0.25">
      <c r="A68">
        <v>821</v>
      </c>
      <c r="B68" s="51"/>
      <c r="C68" s="51" t="s">
        <v>172</v>
      </c>
      <c r="D68" s="51" t="s">
        <v>113</v>
      </c>
      <c r="E68" s="54">
        <v>1</v>
      </c>
      <c r="F68" s="54"/>
      <c r="G68" s="54">
        <v>1</v>
      </c>
      <c r="H68" s="54">
        <v>0.9</v>
      </c>
      <c r="I68" s="54"/>
      <c r="J68" s="63">
        <v>90</v>
      </c>
      <c r="O68" s="51"/>
      <c r="P68" s="51"/>
      <c r="Q68" s="51"/>
      <c r="R68" s="51"/>
    </row>
    <row r="69" spans="1:18" x14ac:dyDescent="0.25">
      <c r="A69">
        <v>822</v>
      </c>
      <c r="B69" s="51"/>
      <c r="C69" s="51"/>
      <c r="D69" s="51" t="s">
        <v>114</v>
      </c>
      <c r="E69" s="54">
        <v>1</v>
      </c>
      <c r="F69" s="54"/>
      <c r="G69" s="54">
        <v>0.95</v>
      </c>
      <c r="H69" s="54">
        <v>0.8</v>
      </c>
      <c r="I69" s="54"/>
      <c r="J69" s="63">
        <v>85</v>
      </c>
      <c r="O69" s="51"/>
      <c r="P69" s="51"/>
      <c r="Q69" s="51"/>
      <c r="R69" s="51"/>
    </row>
    <row r="70" spans="1:18" x14ac:dyDescent="0.25">
      <c r="A70">
        <v>823</v>
      </c>
      <c r="B70" s="51"/>
      <c r="C70" s="51"/>
      <c r="D70" s="51" t="s">
        <v>115</v>
      </c>
      <c r="E70" s="66">
        <v>0</v>
      </c>
      <c r="F70" s="66"/>
      <c r="G70" s="66">
        <v>0</v>
      </c>
      <c r="H70" s="66">
        <v>0</v>
      </c>
      <c r="I70" s="66"/>
      <c r="J70" s="68"/>
      <c r="O70" s="51"/>
      <c r="P70" s="51"/>
      <c r="Q70" s="51"/>
      <c r="R70" s="51"/>
    </row>
    <row r="71" spans="1:18" ht="60" x14ac:dyDescent="0.25">
      <c r="A71">
        <v>831</v>
      </c>
      <c r="B71" s="51"/>
      <c r="C71" s="51" t="s">
        <v>173</v>
      </c>
      <c r="D71" s="51" t="s">
        <v>113</v>
      </c>
      <c r="E71" s="54">
        <v>1</v>
      </c>
      <c r="F71" s="54"/>
      <c r="G71" s="54">
        <v>0.8</v>
      </c>
      <c r="H71" s="54">
        <v>0.7</v>
      </c>
      <c r="I71" s="54"/>
      <c r="J71" s="63">
        <v>70</v>
      </c>
      <c r="O71" s="51"/>
      <c r="P71" s="51"/>
      <c r="Q71" s="51"/>
      <c r="R71" s="51"/>
    </row>
    <row r="72" spans="1:18" x14ac:dyDescent="0.25">
      <c r="A72">
        <v>832</v>
      </c>
      <c r="B72" s="51"/>
      <c r="C72" s="51"/>
      <c r="D72" s="51" t="s">
        <v>114</v>
      </c>
      <c r="E72" s="66">
        <v>0</v>
      </c>
      <c r="F72" s="66"/>
      <c r="G72" s="66">
        <v>0</v>
      </c>
      <c r="H72" s="66">
        <v>0</v>
      </c>
      <c r="I72" s="66"/>
      <c r="J72" s="68"/>
      <c r="O72" s="51"/>
      <c r="P72" s="51"/>
      <c r="Q72" s="51"/>
      <c r="R72" s="51"/>
    </row>
    <row r="73" spans="1:18" x14ac:dyDescent="0.25">
      <c r="A73">
        <v>833</v>
      </c>
      <c r="B73" s="51"/>
      <c r="C73" s="51"/>
      <c r="D73" s="51" t="s">
        <v>115</v>
      </c>
      <c r="E73" s="66">
        <v>0</v>
      </c>
      <c r="F73" s="66"/>
      <c r="G73" s="66">
        <v>0</v>
      </c>
      <c r="H73" s="66">
        <v>0</v>
      </c>
      <c r="I73" s="66"/>
      <c r="J73" s="68"/>
      <c r="O73" s="51"/>
      <c r="P73" s="51"/>
      <c r="Q73" s="51"/>
      <c r="R73" s="51"/>
    </row>
    <row r="74" spans="1:18" x14ac:dyDescent="0.25">
      <c r="A74">
        <v>911</v>
      </c>
      <c r="B74" s="51" t="s">
        <v>183</v>
      </c>
      <c r="C74" s="51" t="s">
        <v>171</v>
      </c>
      <c r="D74" s="51" t="s">
        <v>113</v>
      </c>
      <c r="E74" s="54"/>
      <c r="F74" s="54"/>
      <c r="G74" s="54"/>
      <c r="H74" s="54"/>
      <c r="I74" s="54"/>
      <c r="J74" s="63">
        <v>150</v>
      </c>
      <c r="O74" s="51"/>
      <c r="P74" s="51"/>
      <c r="Q74" s="51"/>
      <c r="R74" s="51"/>
    </row>
    <row r="75" spans="1:18" x14ac:dyDescent="0.25">
      <c r="A75">
        <v>912</v>
      </c>
      <c r="B75" s="51"/>
      <c r="C75" s="51"/>
      <c r="D75" s="51" t="s">
        <v>114</v>
      </c>
      <c r="E75" s="54"/>
      <c r="F75" s="54"/>
      <c r="G75" s="54"/>
      <c r="H75" s="54"/>
      <c r="I75" s="54"/>
      <c r="J75" s="63">
        <v>125</v>
      </c>
      <c r="O75" s="51"/>
      <c r="P75" s="51"/>
      <c r="Q75" s="51"/>
      <c r="R75" s="51"/>
    </row>
    <row r="76" spans="1:18" x14ac:dyDescent="0.25">
      <c r="A76">
        <v>913</v>
      </c>
      <c r="B76" s="51"/>
      <c r="C76" s="51"/>
      <c r="D76" s="51" t="s">
        <v>115</v>
      </c>
      <c r="E76" s="54"/>
      <c r="F76" s="54"/>
      <c r="G76" s="54"/>
      <c r="H76" s="54"/>
      <c r="I76" s="54"/>
      <c r="J76" s="63">
        <v>90</v>
      </c>
      <c r="O76" s="51"/>
      <c r="P76" s="51"/>
      <c r="Q76" s="51"/>
      <c r="R76" s="51"/>
    </row>
    <row r="77" spans="1:18" ht="60" x14ac:dyDescent="0.25">
      <c r="A77">
        <v>921</v>
      </c>
      <c r="B77" s="51"/>
      <c r="C77" s="51" t="s">
        <v>172</v>
      </c>
      <c r="D77" s="51" t="s">
        <v>113</v>
      </c>
      <c r="E77" s="54"/>
      <c r="F77" s="54"/>
      <c r="G77" s="54"/>
      <c r="H77" s="54"/>
      <c r="I77" s="54"/>
      <c r="J77" s="63">
        <v>125</v>
      </c>
      <c r="O77" s="51"/>
      <c r="Q77" s="51"/>
      <c r="R77" s="51"/>
    </row>
    <row r="78" spans="1:18" x14ac:dyDescent="0.25">
      <c r="A78">
        <v>922</v>
      </c>
      <c r="B78" s="51"/>
      <c r="C78" s="51"/>
      <c r="D78" s="51" t="s">
        <v>114</v>
      </c>
      <c r="E78" s="54"/>
      <c r="F78" s="54"/>
      <c r="G78" s="54"/>
      <c r="H78" s="54"/>
      <c r="I78" s="54"/>
      <c r="J78" s="63">
        <v>90</v>
      </c>
      <c r="O78" s="51"/>
      <c r="Q78" s="51"/>
      <c r="R78" s="51"/>
    </row>
    <row r="79" spans="1:18" x14ac:dyDescent="0.25">
      <c r="A79">
        <v>923</v>
      </c>
      <c r="B79" s="51"/>
      <c r="C79" s="51"/>
      <c r="D79" s="51" t="s">
        <v>115</v>
      </c>
      <c r="E79" s="66"/>
      <c r="F79" s="66"/>
      <c r="G79" s="66"/>
      <c r="H79" s="66"/>
      <c r="I79" s="66"/>
      <c r="J79" s="68"/>
      <c r="O79" s="51"/>
      <c r="Q79" s="51"/>
      <c r="R79" s="51"/>
    </row>
    <row r="80" spans="1:18" ht="60" x14ac:dyDescent="0.25">
      <c r="A80">
        <v>931</v>
      </c>
      <c r="B80" s="51"/>
      <c r="C80" s="51" t="s">
        <v>173</v>
      </c>
      <c r="D80" s="51" t="s">
        <v>113</v>
      </c>
      <c r="E80" s="54"/>
      <c r="F80" s="54"/>
      <c r="G80" s="54"/>
      <c r="H80" s="54"/>
      <c r="I80" s="54"/>
      <c r="J80" s="63">
        <v>90</v>
      </c>
      <c r="O80" s="51"/>
      <c r="Q80" s="51"/>
      <c r="R80" s="51"/>
    </row>
    <row r="81" spans="1:18" x14ac:dyDescent="0.25">
      <c r="A81">
        <v>932</v>
      </c>
      <c r="B81" s="51"/>
      <c r="C81" s="51"/>
      <c r="D81" s="51" t="s">
        <v>114</v>
      </c>
      <c r="E81" s="66"/>
      <c r="F81" s="66"/>
      <c r="G81" s="66"/>
      <c r="H81" s="66"/>
      <c r="I81" s="66"/>
      <c r="J81" s="68"/>
      <c r="O81" s="51"/>
      <c r="R81" s="51"/>
    </row>
    <row r="82" spans="1:18" x14ac:dyDescent="0.25">
      <c r="A82">
        <v>933</v>
      </c>
      <c r="B82" s="51"/>
      <c r="C82" s="51"/>
      <c r="D82" s="51" t="s">
        <v>115</v>
      </c>
      <c r="E82" s="66"/>
      <c r="F82" s="66"/>
      <c r="G82" s="66"/>
      <c r="H82" s="66"/>
      <c r="I82" s="66"/>
      <c r="J82" s="68"/>
      <c r="O82" s="51"/>
      <c r="R82" s="51"/>
    </row>
  </sheetData>
  <sheetProtection password="C070" sheet="1" objects="1" scenarios="1"/>
  <sortState ref="N2:O82">
    <sortCondition ref="N2:N82"/>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14"/>
  <sheetViews>
    <sheetView topLeftCell="E1" workbookViewId="0">
      <selection activeCell="R2" sqref="R2:R4"/>
    </sheetView>
  </sheetViews>
  <sheetFormatPr defaultRowHeight="15" x14ac:dyDescent="0.25"/>
  <cols>
    <col min="2" max="2" width="25.7109375" customWidth="1"/>
    <col min="3" max="4" width="15.7109375" customWidth="1"/>
    <col min="16" max="16" width="25.7109375" customWidth="1"/>
    <col min="17" max="17" width="9.7109375" customWidth="1"/>
    <col min="18" max="18" width="15.7109375" customWidth="1"/>
    <col min="19" max="19" width="9.7109375" customWidth="1"/>
    <col min="20" max="20" width="15.7109375" customWidth="1"/>
    <col min="21" max="21" width="9.7109375" customWidth="1"/>
    <col min="23" max="23" width="25.7109375" customWidth="1"/>
  </cols>
  <sheetData>
    <row r="1" spans="1:24" ht="91.5" x14ac:dyDescent="0.35">
      <c r="A1" s="55" t="s">
        <v>130</v>
      </c>
      <c r="C1" s="55" t="s">
        <v>99</v>
      </c>
      <c r="D1" s="53" t="s">
        <v>100</v>
      </c>
      <c r="E1" s="55" t="s">
        <v>101</v>
      </c>
      <c r="F1" s="55" t="s">
        <v>104</v>
      </c>
      <c r="G1" s="55" t="s">
        <v>214</v>
      </c>
      <c r="H1" s="55" t="s">
        <v>24</v>
      </c>
      <c r="I1" s="55" t="s">
        <v>353</v>
      </c>
      <c r="J1" s="55" t="s">
        <v>354</v>
      </c>
      <c r="K1" s="55" t="s">
        <v>39</v>
      </c>
      <c r="L1" s="53" t="s">
        <v>110</v>
      </c>
      <c r="M1" s="55" t="s">
        <v>216</v>
      </c>
      <c r="P1" s="53" t="s">
        <v>25</v>
      </c>
      <c r="Q1" s="55" t="s">
        <v>126</v>
      </c>
      <c r="R1" s="55" t="s">
        <v>99</v>
      </c>
      <c r="S1" s="55" t="s">
        <v>128</v>
      </c>
      <c r="T1" s="53" t="s">
        <v>100</v>
      </c>
      <c r="U1" s="55" t="s">
        <v>129</v>
      </c>
      <c r="W1" s="55" t="s">
        <v>208</v>
      </c>
      <c r="X1" s="55" t="s">
        <v>353</v>
      </c>
    </row>
    <row r="2" spans="1:24" ht="60" x14ac:dyDescent="0.25">
      <c r="A2">
        <v>111</v>
      </c>
      <c r="B2" s="51" t="s">
        <v>206</v>
      </c>
      <c r="C2" s="51" t="s">
        <v>112</v>
      </c>
      <c r="D2" s="51" t="s">
        <v>113</v>
      </c>
      <c r="E2" s="54">
        <v>0.8</v>
      </c>
      <c r="F2" s="54">
        <v>1</v>
      </c>
      <c r="G2" s="54"/>
      <c r="H2" s="54"/>
      <c r="I2" s="56"/>
      <c r="J2" s="56"/>
      <c r="K2" s="56">
        <v>25</v>
      </c>
      <c r="L2" s="56">
        <v>110</v>
      </c>
      <c r="M2">
        <v>0</v>
      </c>
      <c r="P2" s="51" t="s">
        <v>207</v>
      </c>
      <c r="Q2" s="51">
        <v>500</v>
      </c>
      <c r="R2" s="51" t="s">
        <v>127</v>
      </c>
      <c r="S2" s="51">
        <v>20</v>
      </c>
      <c r="T2" s="51" t="s">
        <v>10</v>
      </c>
      <c r="U2">
        <v>2</v>
      </c>
      <c r="W2" t="s">
        <v>210</v>
      </c>
      <c r="X2">
        <v>1.4E-3</v>
      </c>
    </row>
    <row r="3" spans="1:24" ht="30" x14ac:dyDescent="0.25">
      <c r="A3">
        <v>112</v>
      </c>
      <c r="B3" s="51"/>
      <c r="C3" s="51"/>
      <c r="D3" s="51" t="s">
        <v>114</v>
      </c>
      <c r="E3" s="54">
        <v>0.75</v>
      </c>
      <c r="F3" s="54">
        <v>1</v>
      </c>
      <c r="G3" s="54"/>
      <c r="H3" s="54"/>
      <c r="I3" s="56"/>
      <c r="J3" s="56"/>
      <c r="K3" s="56">
        <v>25</v>
      </c>
      <c r="L3" s="56">
        <v>110</v>
      </c>
      <c r="M3">
        <v>0</v>
      </c>
      <c r="P3" s="51" t="s">
        <v>206</v>
      </c>
      <c r="Q3" s="51">
        <v>100</v>
      </c>
      <c r="R3" s="51" t="s">
        <v>131</v>
      </c>
      <c r="S3" s="51">
        <v>30</v>
      </c>
      <c r="T3" s="51" t="s">
        <v>8</v>
      </c>
      <c r="U3">
        <v>1</v>
      </c>
      <c r="W3" t="s">
        <v>209</v>
      </c>
      <c r="X3">
        <v>3.0000000000000001E-3</v>
      </c>
    </row>
    <row r="4" spans="1:24" ht="30" x14ac:dyDescent="0.25">
      <c r="A4">
        <v>113</v>
      </c>
      <c r="B4" s="51"/>
      <c r="C4" s="51"/>
      <c r="D4" s="51" t="s">
        <v>115</v>
      </c>
      <c r="E4" s="54">
        <v>0.65</v>
      </c>
      <c r="F4" s="54">
        <v>1</v>
      </c>
      <c r="G4" s="54"/>
      <c r="H4" s="54"/>
      <c r="I4" s="56"/>
      <c r="J4" s="56"/>
      <c r="K4" s="56">
        <v>25</v>
      </c>
      <c r="L4" s="56">
        <v>105</v>
      </c>
      <c r="M4">
        <v>0</v>
      </c>
      <c r="P4" s="51" t="s">
        <v>213</v>
      </c>
      <c r="Q4" s="51">
        <v>400</v>
      </c>
      <c r="R4" s="51" t="s">
        <v>112</v>
      </c>
      <c r="S4" s="51">
        <v>10</v>
      </c>
      <c r="T4" s="51" t="s">
        <v>12</v>
      </c>
      <c r="U4">
        <v>3</v>
      </c>
    </row>
    <row r="5" spans="1:24" ht="105" x14ac:dyDescent="0.25">
      <c r="A5">
        <v>121</v>
      </c>
      <c r="B5" s="51"/>
      <c r="C5" s="51" t="s">
        <v>116</v>
      </c>
      <c r="D5" s="51" t="s">
        <v>113</v>
      </c>
      <c r="E5" s="54">
        <v>0.75</v>
      </c>
      <c r="F5" s="54">
        <v>1</v>
      </c>
      <c r="G5" s="54"/>
      <c r="H5" s="54"/>
      <c r="I5" s="56"/>
      <c r="J5" s="54"/>
      <c r="K5" s="56">
        <v>25</v>
      </c>
      <c r="L5" s="56">
        <v>110</v>
      </c>
      <c r="M5">
        <v>0</v>
      </c>
      <c r="P5" s="51" t="s">
        <v>211</v>
      </c>
      <c r="Q5" s="51">
        <v>200</v>
      </c>
      <c r="R5" s="51"/>
      <c r="S5" s="51"/>
      <c r="T5" s="51"/>
    </row>
    <row r="6" spans="1:24" x14ac:dyDescent="0.25">
      <c r="A6">
        <v>122</v>
      </c>
      <c r="B6" s="51"/>
      <c r="C6" s="51"/>
      <c r="D6" s="51" t="s">
        <v>114</v>
      </c>
      <c r="E6" s="54">
        <v>0.6</v>
      </c>
      <c r="F6" s="54">
        <v>1</v>
      </c>
      <c r="G6" s="54"/>
      <c r="H6" s="54"/>
      <c r="I6" s="56"/>
      <c r="J6" s="54"/>
      <c r="K6" s="56">
        <v>25</v>
      </c>
      <c r="L6" s="56">
        <v>105</v>
      </c>
      <c r="M6">
        <v>0</v>
      </c>
      <c r="P6" s="51" t="s">
        <v>212</v>
      </c>
      <c r="Q6" s="51">
        <v>300</v>
      </c>
      <c r="R6" s="51"/>
      <c r="S6" s="51"/>
      <c r="T6" s="51"/>
    </row>
    <row r="7" spans="1:24" x14ac:dyDescent="0.25">
      <c r="A7">
        <v>123</v>
      </c>
      <c r="B7" s="51"/>
      <c r="C7" s="51"/>
      <c r="D7" s="51" t="s">
        <v>115</v>
      </c>
      <c r="E7" s="54">
        <v>0.5</v>
      </c>
      <c r="F7" s="54">
        <v>1</v>
      </c>
      <c r="G7" s="54"/>
      <c r="H7" s="54"/>
      <c r="I7" s="56"/>
      <c r="J7" s="54"/>
      <c r="K7" s="56">
        <v>25</v>
      </c>
      <c r="L7" s="56">
        <v>95</v>
      </c>
      <c r="M7">
        <v>0</v>
      </c>
      <c r="Q7" s="51"/>
      <c r="R7" s="51"/>
      <c r="S7" s="51"/>
      <c r="T7" s="51"/>
    </row>
    <row r="8" spans="1:24" ht="60" x14ac:dyDescent="0.25">
      <c r="A8">
        <v>131</v>
      </c>
      <c r="B8" s="51"/>
      <c r="C8" s="51" t="s">
        <v>117</v>
      </c>
      <c r="D8" s="51" t="s">
        <v>113</v>
      </c>
      <c r="E8" s="54">
        <v>0.5</v>
      </c>
      <c r="F8" s="54">
        <v>1</v>
      </c>
      <c r="G8" s="54"/>
      <c r="H8" s="54"/>
      <c r="I8" s="56"/>
      <c r="J8" s="54"/>
      <c r="K8" s="56">
        <v>25</v>
      </c>
      <c r="L8" s="62">
        <v>95</v>
      </c>
      <c r="M8">
        <v>0</v>
      </c>
      <c r="Q8" s="51"/>
      <c r="R8" s="51"/>
      <c r="S8" s="51"/>
      <c r="T8" s="51"/>
    </row>
    <row r="9" spans="1:24" x14ac:dyDescent="0.25">
      <c r="A9">
        <v>132</v>
      </c>
      <c r="B9" s="51"/>
      <c r="C9" s="51"/>
      <c r="D9" s="51" t="s">
        <v>114</v>
      </c>
      <c r="E9" s="54">
        <v>0.5</v>
      </c>
      <c r="F9" s="54">
        <v>1</v>
      </c>
      <c r="G9" s="54"/>
      <c r="H9" s="54"/>
      <c r="I9" s="56"/>
      <c r="J9" s="54"/>
      <c r="K9" s="56">
        <v>25</v>
      </c>
      <c r="L9" s="62">
        <v>75</v>
      </c>
      <c r="M9">
        <v>0</v>
      </c>
      <c r="Q9" s="51"/>
      <c r="R9" s="51"/>
      <c r="S9" s="51"/>
      <c r="T9" s="51"/>
    </row>
    <row r="10" spans="1:24" x14ac:dyDescent="0.25">
      <c r="A10">
        <v>133</v>
      </c>
      <c r="B10" s="51"/>
      <c r="C10" s="51"/>
      <c r="D10" s="51" t="s">
        <v>115</v>
      </c>
      <c r="E10" s="66">
        <v>0</v>
      </c>
      <c r="F10" s="66">
        <v>0</v>
      </c>
      <c r="G10" s="66"/>
      <c r="H10" s="66"/>
      <c r="I10" s="71"/>
      <c r="J10" s="71"/>
      <c r="K10" s="71"/>
      <c r="L10" s="67"/>
      <c r="Q10" s="51"/>
      <c r="R10" s="51"/>
      <c r="S10" s="51"/>
      <c r="T10" s="51"/>
    </row>
    <row r="11" spans="1:24" x14ac:dyDescent="0.25">
      <c r="A11">
        <v>200</v>
      </c>
      <c r="B11" s="51" t="s">
        <v>211</v>
      </c>
      <c r="C11" s="51"/>
      <c r="D11" s="51"/>
      <c r="E11" s="54"/>
      <c r="F11" s="54">
        <v>0.8</v>
      </c>
      <c r="G11" s="54">
        <v>0.75</v>
      </c>
      <c r="H11" s="54">
        <v>0.75</v>
      </c>
      <c r="I11" s="56">
        <v>0</v>
      </c>
      <c r="J11" s="56">
        <v>0</v>
      </c>
      <c r="K11" s="56">
        <v>25</v>
      </c>
      <c r="L11" s="62">
        <v>95</v>
      </c>
      <c r="M11" s="56">
        <v>25</v>
      </c>
      <c r="Q11" s="51"/>
      <c r="R11" s="51"/>
      <c r="S11" s="51"/>
      <c r="T11" s="51"/>
    </row>
    <row r="12" spans="1:24" x14ac:dyDescent="0.25">
      <c r="A12">
        <v>300</v>
      </c>
      <c r="B12" s="51" t="s">
        <v>212</v>
      </c>
      <c r="C12" s="51"/>
      <c r="D12" s="51"/>
      <c r="E12" s="54"/>
      <c r="F12" s="54">
        <v>0.8</v>
      </c>
      <c r="G12" s="54">
        <v>0.75</v>
      </c>
      <c r="H12" s="54">
        <v>0.75</v>
      </c>
      <c r="I12" s="56">
        <v>0</v>
      </c>
      <c r="J12" s="56">
        <v>0</v>
      </c>
      <c r="K12" s="56">
        <v>25</v>
      </c>
      <c r="L12" s="62">
        <v>95</v>
      </c>
      <c r="M12" s="56">
        <v>25</v>
      </c>
      <c r="Q12" s="51"/>
      <c r="R12" s="51"/>
      <c r="S12" s="51"/>
      <c r="T12" s="51"/>
    </row>
    <row r="13" spans="1:24" x14ac:dyDescent="0.25">
      <c r="A13">
        <v>400</v>
      </c>
      <c r="B13" s="51" t="s">
        <v>213</v>
      </c>
      <c r="C13" s="51"/>
      <c r="D13" s="51"/>
      <c r="E13" s="54"/>
      <c r="F13" s="54">
        <v>0.8</v>
      </c>
      <c r="G13" s="54">
        <v>0.75</v>
      </c>
      <c r="H13" s="54">
        <v>0.75</v>
      </c>
      <c r="I13" s="56">
        <v>2.5000000000000001E-3</v>
      </c>
      <c r="J13" s="56">
        <v>0</v>
      </c>
      <c r="K13" s="56">
        <v>25</v>
      </c>
      <c r="L13" s="62">
        <v>95</v>
      </c>
      <c r="M13" s="56">
        <v>25</v>
      </c>
      <c r="Q13" s="51"/>
      <c r="R13" s="51"/>
      <c r="S13" s="51"/>
      <c r="T13" s="51"/>
    </row>
    <row r="14" spans="1:24" x14ac:dyDescent="0.25">
      <c r="A14">
        <v>500</v>
      </c>
      <c r="B14" s="51" t="s">
        <v>207</v>
      </c>
      <c r="C14" s="51"/>
      <c r="D14" s="51"/>
      <c r="E14" s="54"/>
      <c r="F14" s="54"/>
      <c r="G14" s="54">
        <v>0.5</v>
      </c>
      <c r="H14" s="54"/>
      <c r="I14" s="54"/>
      <c r="J14" s="56">
        <v>6.7000000000000002E-4</v>
      </c>
      <c r="K14" s="56">
        <v>65</v>
      </c>
      <c r="L14" s="62">
        <v>125</v>
      </c>
      <c r="M14" s="56">
        <v>0</v>
      </c>
      <c r="Q14" s="51"/>
      <c r="R14" s="51"/>
      <c r="S14" s="51"/>
      <c r="T14" s="51"/>
    </row>
  </sheetData>
  <sheetProtection password="C070" sheet="1" objects="1" scenarios="1"/>
  <sortState ref="P2:Q82">
    <sortCondition ref="P2:P82"/>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17"/>
  <sheetViews>
    <sheetView topLeftCell="C1" workbookViewId="0">
      <selection activeCell="O14" sqref="O14"/>
    </sheetView>
  </sheetViews>
  <sheetFormatPr defaultRowHeight="15" x14ac:dyDescent="0.25"/>
  <cols>
    <col min="2" max="2" width="25.7109375" customWidth="1"/>
    <col min="3" max="4" width="15.7109375" customWidth="1"/>
    <col min="13" max="13" width="25.7109375" customWidth="1"/>
    <col min="14" max="14" width="9.7109375" customWidth="1"/>
    <col min="15" max="15" width="15.7109375" customWidth="1"/>
    <col min="16" max="16" width="9.7109375" customWidth="1"/>
    <col min="17" max="17" width="15.7109375" customWidth="1"/>
    <col min="18" max="18" width="9.7109375" customWidth="1"/>
  </cols>
  <sheetData>
    <row r="1" spans="1:18" ht="48" x14ac:dyDescent="0.35">
      <c r="A1" s="55" t="s">
        <v>130</v>
      </c>
      <c r="C1" s="55" t="s">
        <v>220</v>
      </c>
      <c r="D1" s="53" t="s">
        <v>100</v>
      </c>
      <c r="E1" s="55" t="s">
        <v>226</v>
      </c>
      <c r="F1" s="55" t="s">
        <v>227</v>
      </c>
      <c r="G1" s="55" t="s">
        <v>228</v>
      </c>
      <c r="H1" s="55" t="s">
        <v>229</v>
      </c>
      <c r="I1" s="55" t="s">
        <v>231</v>
      </c>
      <c r="J1" s="55" t="s">
        <v>230</v>
      </c>
      <c r="M1" s="53" t="s">
        <v>25</v>
      </c>
      <c r="N1" s="55" t="s">
        <v>126</v>
      </c>
      <c r="O1" s="55" t="s">
        <v>225</v>
      </c>
      <c r="P1" s="55" t="s">
        <v>393</v>
      </c>
      <c r="Q1" s="53" t="s">
        <v>100</v>
      </c>
      <c r="R1" s="55" t="s">
        <v>129</v>
      </c>
    </row>
    <row r="2" spans="1:18" ht="30" x14ac:dyDescent="0.25">
      <c r="A2">
        <v>111</v>
      </c>
      <c r="B2" s="51" t="s">
        <v>218</v>
      </c>
      <c r="C2" s="51" t="s">
        <v>210</v>
      </c>
      <c r="D2" s="51" t="s">
        <v>113</v>
      </c>
      <c r="E2" s="54">
        <v>0.7</v>
      </c>
      <c r="F2" s="54">
        <v>0.9</v>
      </c>
      <c r="G2" s="54">
        <v>0.7</v>
      </c>
      <c r="H2" s="54">
        <v>0.9</v>
      </c>
      <c r="I2" s="56"/>
      <c r="J2">
        <v>30</v>
      </c>
      <c r="M2" s="51" t="s">
        <v>224</v>
      </c>
      <c r="N2" s="51">
        <v>200</v>
      </c>
      <c r="O2" s="51" t="s">
        <v>210</v>
      </c>
      <c r="P2" s="51">
        <v>10</v>
      </c>
      <c r="Q2" s="51" t="s">
        <v>10</v>
      </c>
      <c r="R2">
        <v>2</v>
      </c>
    </row>
    <row r="3" spans="1:18" ht="30" x14ac:dyDescent="0.25">
      <c r="A3">
        <v>112</v>
      </c>
      <c r="B3" s="51"/>
      <c r="C3" s="51"/>
      <c r="D3" s="51" t="s">
        <v>114</v>
      </c>
      <c r="E3" s="54">
        <v>0.7</v>
      </c>
      <c r="F3" s="54">
        <v>0.9</v>
      </c>
      <c r="G3" s="54">
        <v>0.7</v>
      </c>
      <c r="H3" s="54">
        <v>0.9</v>
      </c>
      <c r="I3" s="56"/>
      <c r="J3">
        <v>30</v>
      </c>
      <c r="M3" s="51" t="s">
        <v>223</v>
      </c>
      <c r="N3" s="51">
        <v>200</v>
      </c>
      <c r="O3" s="51" t="s">
        <v>209</v>
      </c>
      <c r="P3" s="51">
        <v>20</v>
      </c>
      <c r="Q3" s="51" t="s">
        <v>8</v>
      </c>
      <c r="R3">
        <v>1</v>
      </c>
    </row>
    <row r="4" spans="1:18" ht="30" x14ac:dyDescent="0.25">
      <c r="A4">
        <v>113</v>
      </c>
      <c r="B4" s="51"/>
      <c r="C4" s="51"/>
      <c r="D4" s="51" t="s">
        <v>115</v>
      </c>
      <c r="E4" s="54">
        <v>0.6</v>
      </c>
      <c r="F4" s="54">
        <v>0.8</v>
      </c>
      <c r="G4" s="54">
        <v>0.6</v>
      </c>
      <c r="H4" s="54">
        <v>0.8</v>
      </c>
      <c r="I4" s="56"/>
      <c r="J4">
        <v>30</v>
      </c>
      <c r="M4" s="51" t="s">
        <v>222</v>
      </c>
      <c r="N4" s="51">
        <v>100</v>
      </c>
      <c r="O4" s="51"/>
      <c r="P4" s="51"/>
      <c r="Q4" s="51" t="s">
        <v>12</v>
      </c>
      <c r="R4">
        <v>3</v>
      </c>
    </row>
    <row r="5" spans="1:18" x14ac:dyDescent="0.25">
      <c r="A5">
        <v>121</v>
      </c>
      <c r="B5" s="51"/>
      <c r="C5" s="51" t="s">
        <v>209</v>
      </c>
      <c r="D5" s="51" t="s">
        <v>113</v>
      </c>
      <c r="E5" s="54">
        <v>0.7</v>
      </c>
      <c r="F5" s="54">
        <v>0.9</v>
      </c>
      <c r="G5" s="54">
        <v>0.5</v>
      </c>
      <c r="H5" s="54">
        <v>0.5</v>
      </c>
      <c r="I5" s="56"/>
      <c r="J5">
        <v>30</v>
      </c>
      <c r="M5" s="51" t="s">
        <v>221</v>
      </c>
      <c r="N5" s="51">
        <v>100</v>
      </c>
      <c r="O5" s="51"/>
      <c r="P5" s="51"/>
      <c r="Q5" s="51"/>
    </row>
    <row r="6" spans="1:18" x14ac:dyDescent="0.25">
      <c r="A6">
        <v>122</v>
      </c>
      <c r="B6" s="51"/>
      <c r="C6" s="51"/>
      <c r="D6" s="51" t="s">
        <v>114</v>
      </c>
      <c r="E6" s="54">
        <v>0.7</v>
      </c>
      <c r="F6" s="54">
        <v>0.9</v>
      </c>
      <c r="G6" s="54">
        <v>0.5</v>
      </c>
      <c r="H6" s="54">
        <v>0.5</v>
      </c>
      <c r="I6" s="56"/>
      <c r="J6">
        <v>30</v>
      </c>
      <c r="M6" s="51"/>
      <c r="N6" s="51"/>
      <c r="O6" s="51"/>
      <c r="P6" s="51"/>
      <c r="Q6" s="51"/>
    </row>
    <row r="7" spans="1:18" x14ac:dyDescent="0.25">
      <c r="A7">
        <v>123</v>
      </c>
      <c r="B7" s="51"/>
      <c r="C7" s="51"/>
      <c r="D7" s="51" t="s">
        <v>115</v>
      </c>
      <c r="E7" s="54">
        <v>0.6</v>
      </c>
      <c r="F7" s="54">
        <v>0.8</v>
      </c>
      <c r="G7" s="54">
        <v>0.5</v>
      </c>
      <c r="H7" s="54">
        <v>0.5</v>
      </c>
      <c r="I7" s="56"/>
      <c r="J7">
        <v>30</v>
      </c>
      <c r="N7" s="51"/>
      <c r="O7" s="51"/>
      <c r="P7" s="51"/>
      <c r="Q7" s="51"/>
    </row>
    <row r="8" spans="1:18" ht="30" x14ac:dyDescent="0.25">
      <c r="A8">
        <v>211</v>
      </c>
      <c r="B8" s="51" t="s">
        <v>219</v>
      </c>
      <c r="C8" s="51" t="s">
        <v>210</v>
      </c>
      <c r="D8" s="51" t="s">
        <v>113</v>
      </c>
      <c r="E8" s="54"/>
      <c r="F8" s="54"/>
      <c r="G8" s="54"/>
      <c r="H8" s="54"/>
      <c r="I8" s="54">
        <v>0.9</v>
      </c>
      <c r="J8">
        <v>30</v>
      </c>
      <c r="N8" s="51"/>
      <c r="O8" s="51"/>
      <c r="P8" s="51"/>
      <c r="Q8" s="51"/>
    </row>
    <row r="9" spans="1:18" x14ac:dyDescent="0.25">
      <c r="A9">
        <v>212</v>
      </c>
      <c r="B9" s="51"/>
      <c r="C9" s="51"/>
      <c r="D9" s="51" t="s">
        <v>114</v>
      </c>
      <c r="E9" s="54"/>
      <c r="F9" s="54"/>
      <c r="G9" s="54"/>
      <c r="H9" s="54"/>
      <c r="I9" s="54">
        <v>0.9</v>
      </c>
      <c r="J9">
        <v>30</v>
      </c>
      <c r="N9" s="51"/>
      <c r="O9" s="51"/>
      <c r="P9" s="51"/>
      <c r="Q9" s="51"/>
    </row>
    <row r="10" spans="1:18" x14ac:dyDescent="0.25">
      <c r="A10">
        <v>213</v>
      </c>
      <c r="B10" s="51"/>
      <c r="C10" s="51"/>
      <c r="D10" s="51" t="s">
        <v>115</v>
      </c>
      <c r="E10" s="54"/>
      <c r="F10" s="54"/>
      <c r="G10" s="54"/>
      <c r="H10" s="54"/>
      <c r="I10" s="54">
        <v>0.8</v>
      </c>
      <c r="J10">
        <v>30</v>
      </c>
      <c r="N10" s="51"/>
      <c r="O10" s="51"/>
      <c r="P10" s="51"/>
      <c r="Q10" s="51"/>
    </row>
    <row r="11" spans="1:18" x14ac:dyDescent="0.25">
      <c r="A11">
        <v>221</v>
      </c>
      <c r="B11" s="51"/>
      <c r="C11" s="51" t="s">
        <v>209</v>
      </c>
      <c r="D11" s="51" t="s">
        <v>113</v>
      </c>
      <c r="E11" s="54"/>
      <c r="F11" s="54"/>
      <c r="G11" s="54"/>
      <c r="H11" s="54"/>
      <c r="I11" s="54">
        <v>0.5</v>
      </c>
      <c r="J11">
        <v>30</v>
      </c>
      <c r="N11" s="51"/>
      <c r="O11" s="51"/>
      <c r="P11" s="51"/>
      <c r="Q11" s="51"/>
    </row>
    <row r="12" spans="1:18" x14ac:dyDescent="0.25">
      <c r="A12">
        <v>222</v>
      </c>
      <c r="B12" s="51"/>
      <c r="C12" s="51"/>
      <c r="D12" s="51" t="s">
        <v>114</v>
      </c>
      <c r="E12" s="54"/>
      <c r="F12" s="54"/>
      <c r="G12" s="54"/>
      <c r="H12" s="54"/>
      <c r="I12" s="54">
        <v>0.5</v>
      </c>
      <c r="J12">
        <v>30</v>
      </c>
      <c r="N12" s="51"/>
      <c r="O12" s="51"/>
      <c r="P12" s="51"/>
      <c r="Q12" s="51"/>
    </row>
    <row r="13" spans="1:18" x14ac:dyDescent="0.25">
      <c r="A13">
        <v>223</v>
      </c>
      <c r="B13" s="51"/>
      <c r="C13" s="51"/>
      <c r="D13" s="51" t="s">
        <v>115</v>
      </c>
      <c r="E13" s="60"/>
      <c r="F13" s="60"/>
      <c r="G13" s="60"/>
      <c r="H13" s="60"/>
      <c r="I13" s="54">
        <v>0.5</v>
      </c>
      <c r="J13">
        <v>30</v>
      </c>
      <c r="N13" s="51"/>
      <c r="O13" s="51"/>
      <c r="P13" s="51"/>
      <c r="Q13" s="51"/>
    </row>
    <row r="14" spans="1:18" x14ac:dyDescent="0.25">
      <c r="B14" s="51"/>
      <c r="C14" s="51"/>
      <c r="D14" s="51"/>
      <c r="E14" s="54"/>
      <c r="F14" s="54"/>
      <c r="G14" s="54"/>
      <c r="H14" s="54"/>
      <c r="I14" s="56"/>
      <c r="J14" s="56"/>
      <c r="N14" s="51"/>
      <c r="O14" s="51"/>
      <c r="P14" s="51"/>
      <c r="Q14" s="51"/>
    </row>
    <row r="15" spans="1:18" x14ac:dyDescent="0.25">
      <c r="B15" s="51"/>
      <c r="C15" s="51"/>
      <c r="D15" s="51"/>
      <c r="E15" s="54"/>
      <c r="F15" s="54"/>
      <c r="G15" s="54"/>
      <c r="H15" s="54"/>
      <c r="I15" s="56"/>
      <c r="J15" s="56"/>
    </row>
    <row r="16" spans="1:18" x14ac:dyDescent="0.25">
      <c r="B16" s="51"/>
      <c r="C16" s="51"/>
      <c r="D16" s="51"/>
      <c r="E16" s="54"/>
      <c r="F16" s="54"/>
      <c r="G16" s="54"/>
      <c r="H16" s="54"/>
      <c r="I16" s="56"/>
      <c r="J16" s="56"/>
    </row>
    <row r="17" spans="2:10" x14ac:dyDescent="0.25">
      <c r="B17" s="51"/>
      <c r="C17" s="51"/>
      <c r="D17" s="51"/>
      <c r="E17" s="54"/>
      <c r="F17" s="54"/>
      <c r="G17" s="54"/>
      <c r="H17" s="54"/>
      <c r="I17" s="54"/>
      <c r="J17" s="56"/>
    </row>
  </sheetData>
  <sheetProtection password="C070" sheet="1" objects="1" scenarios="1"/>
  <sortState ref="M2:N5">
    <sortCondition ref="M2:M5"/>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7"/>
  <sheetViews>
    <sheetView topLeftCell="E1" workbookViewId="0">
      <selection activeCell="O2" sqref="O2:O3"/>
    </sheetView>
  </sheetViews>
  <sheetFormatPr defaultRowHeight="15" x14ac:dyDescent="0.25"/>
  <cols>
    <col min="2" max="2" width="25.7109375" customWidth="1"/>
    <col min="3" max="4" width="15.7109375" customWidth="1"/>
    <col min="13" max="13" width="25.7109375" customWidth="1"/>
    <col min="14" max="14" width="9.7109375" customWidth="1"/>
    <col min="15" max="15" width="15.7109375" customWidth="1"/>
    <col min="16" max="16" width="9.7109375" customWidth="1"/>
    <col min="17" max="17" width="15.7109375" customWidth="1"/>
    <col min="18" max="18" width="9.7109375" customWidth="1"/>
  </cols>
  <sheetData>
    <row r="1" spans="1:18" ht="48" x14ac:dyDescent="0.35">
      <c r="A1" s="55" t="s">
        <v>130</v>
      </c>
      <c r="C1" s="55" t="s">
        <v>220</v>
      </c>
      <c r="D1" s="53" t="s">
        <v>100</v>
      </c>
      <c r="E1" s="55" t="s">
        <v>214</v>
      </c>
      <c r="F1" s="55" t="s">
        <v>279</v>
      </c>
      <c r="G1" s="55"/>
      <c r="H1" s="55"/>
      <c r="I1" s="55"/>
      <c r="J1" s="55" t="s">
        <v>230</v>
      </c>
      <c r="M1" s="53" t="s">
        <v>25</v>
      </c>
      <c r="N1" s="55" t="s">
        <v>126</v>
      </c>
      <c r="O1" s="55" t="s">
        <v>225</v>
      </c>
      <c r="P1" s="55" t="s">
        <v>393</v>
      </c>
      <c r="Q1" s="53" t="s">
        <v>100</v>
      </c>
      <c r="R1" s="55" t="s">
        <v>129</v>
      </c>
    </row>
    <row r="2" spans="1:18" ht="30" x14ac:dyDescent="0.25">
      <c r="A2">
        <v>111</v>
      </c>
      <c r="B2" s="51" t="s">
        <v>218</v>
      </c>
      <c r="C2" s="51" t="s">
        <v>210</v>
      </c>
      <c r="D2" s="51" t="s">
        <v>113</v>
      </c>
      <c r="E2" s="54">
        <v>1</v>
      </c>
      <c r="F2" s="54">
        <v>1</v>
      </c>
      <c r="G2" s="54"/>
      <c r="H2" s="54"/>
      <c r="I2" s="56"/>
      <c r="J2">
        <v>0</v>
      </c>
      <c r="M2" s="51" t="s">
        <v>278</v>
      </c>
      <c r="N2" s="51">
        <v>100</v>
      </c>
      <c r="O2" s="51" t="s">
        <v>210</v>
      </c>
      <c r="P2" s="51">
        <v>10</v>
      </c>
      <c r="Q2" s="51" t="s">
        <v>10</v>
      </c>
      <c r="R2">
        <v>2</v>
      </c>
    </row>
    <row r="3" spans="1:18" ht="30" x14ac:dyDescent="0.25">
      <c r="A3">
        <v>112</v>
      </c>
      <c r="B3" s="51"/>
      <c r="C3" s="51"/>
      <c r="D3" s="51" t="s">
        <v>114</v>
      </c>
      <c r="E3" s="54">
        <v>1</v>
      </c>
      <c r="F3" s="54">
        <v>1</v>
      </c>
      <c r="G3" s="54"/>
      <c r="H3" s="54"/>
      <c r="I3" s="56"/>
      <c r="J3">
        <v>0</v>
      </c>
      <c r="M3" s="51"/>
      <c r="N3" s="51"/>
      <c r="O3" s="51" t="s">
        <v>209</v>
      </c>
      <c r="P3" s="51">
        <v>20</v>
      </c>
      <c r="Q3" s="51" t="s">
        <v>8</v>
      </c>
      <c r="R3">
        <v>1</v>
      </c>
    </row>
    <row r="4" spans="1:18" ht="30" x14ac:dyDescent="0.25">
      <c r="A4">
        <v>113</v>
      </c>
      <c r="B4" s="51"/>
      <c r="C4" s="51"/>
      <c r="D4" s="51" t="s">
        <v>115</v>
      </c>
      <c r="E4" s="54">
        <v>1</v>
      </c>
      <c r="F4" s="54">
        <v>1</v>
      </c>
      <c r="G4" s="54"/>
      <c r="H4" s="54"/>
      <c r="I4" s="56"/>
      <c r="J4">
        <v>0</v>
      </c>
      <c r="M4" s="51"/>
      <c r="N4" s="51"/>
      <c r="O4" s="51"/>
      <c r="P4" s="51"/>
      <c r="Q4" s="51" t="s">
        <v>12</v>
      </c>
      <c r="R4">
        <v>3</v>
      </c>
    </row>
    <row r="5" spans="1:18" x14ac:dyDescent="0.25">
      <c r="A5">
        <v>121</v>
      </c>
      <c r="B5" s="51"/>
      <c r="C5" s="51" t="s">
        <v>209</v>
      </c>
      <c r="D5" s="51" t="s">
        <v>113</v>
      </c>
      <c r="E5" s="54">
        <v>1</v>
      </c>
      <c r="F5" s="54">
        <v>0.25</v>
      </c>
      <c r="G5" s="54"/>
      <c r="H5" s="54"/>
      <c r="I5" s="56"/>
      <c r="J5">
        <v>0</v>
      </c>
      <c r="M5" s="51"/>
      <c r="N5" s="51"/>
      <c r="O5" s="51"/>
      <c r="P5" s="51"/>
      <c r="Q5" s="51"/>
    </row>
    <row r="6" spans="1:18" x14ac:dyDescent="0.25">
      <c r="A6">
        <v>122</v>
      </c>
      <c r="B6" s="51"/>
      <c r="C6" s="51"/>
      <c r="D6" s="51" t="s">
        <v>114</v>
      </c>
      <c r="E6" s="54">
        <v>1</v>
      </c>
      <c r="F6" s="54">
        <v>0.25</v>
      </c>
      <c r="G6" s="54"/>
      <c r="H6" s="54"/>
      <c r="I6" s="56"/>
      <c r="J6">
        <v>0</v>
      </c>
      <c r="M6" s="51"/>
      <c r="N6" s="51"/>
      <c r="O6" s="51"/>
      <c r="P6" s="51"/>
      <c r="Q6" s="51"/>
    </row>
    <row r="7" spans="1:18" x14ac:dyDescent="0.25">
      <c r="A7">
        <v>123</v>
      </c>
      <c r="B7" s="51"/>
      <c r="C7" s="51"/>
      <c r="D7" s="51" t="s">
        <v>115</v>
      </c>
      <c r="E7" s="54">
        <v>1</v>
      </c>
      <c r="F7" s="54">
        <v>0.25</v>
      </c>
      <c r="G7" s="54"/>
      <c r="H7" s="54"/>
      <c r="I7" s="56"/>
      <c r="J7">
        <v>0</v>
      </c>
      <c r="N7" s="51"/>
      <c r="O7" s="51"/>
      <c r="P7" s="51"/>
      <c r="Q7" s="51"/>
    </row>
    <row r="8" spans="1:18" x14ac:dyDescent="0.25">
      <c r="B8" s="51"/>
      <c r="C8" s="51"/>
      <c r="D8" s="51"/>
      <c r="E8" s="54"/>
      <c r="F8" s="54"/>
      <c r="G8" s="54"/>
      <c r="H8" s="54"/>
      <c r="I8" s="54"/>
      <c r="N8" s="51"/>
      <c r="O8" s="51"/>
      <c r="P8" s="51"/>
      <c r="Q8" s="51"/>
    </row>
    <row r="9" spans="1:18" x14ac:dyDescent="0.25">
      <c r="B9" s="51"/>
      <c r="C9" s="51"/>
      <c r="D9" s="51"/>
      <c r="E9" s="54"/>
      <c r="F9" s="54"/>
      <c r="G9" s="54"/>
      <c r="H9" s="54"/>
      <c r="I9" s="54"/>
      <c r="N9" s="51"/>
      <c r="O9" s="51"/>
      <c r="P9" s="51"/>
      <c r="Q9" s="51"/>
    </row>
    <row r="10" spans="1:18" x14ac:dyDescent="0.25">
      <c r="B10" s="51"/>
      <c r="C10" s="51"/>
      <c r="D10" s="51"/>
      <c r="E10" s="54"/>
      <c r="F10" s="54"/>
      <c r="G10" s="54"/>
      <c r="H10" s="54"/>
      <c r="I10" s="54"/>
      <c r="N10" s="51"/>
      <c r="O10" s="51"/>
      <c r="P10" s="51"/>
      <c r="Q10" s="51"/>
    </row>
    <row r="11" spans="1:18" x14ac:dyDescent="0.25">
      <c r="B11" s="51"/>
      <c r="C11" s="51"/>
      <c r="D11" s="51"/>
      <c r="E11" s="54"/>
      <c r="F11" s="54"/>
      <c r="G11" s="54"/>
      <c r="H11" s="54"/>
      <c r="I11" s="54"/>
      <c r="N11" s="51"/>
      <c r="O11" s="51"/>
      <c r="P11" s="51"/>
      <c r="Q11" s="51"/>
    </row>
    <row r="12" spans="1:18" x14ac:dyDescent="0.25">
      <c r="B12" s="51"/>
      <c r="C12" s="51"/>
      <c r="D12" s="51"/>
      <c r="E12" s="54"/>
      <c r="F12" s="54"/>
      <c r="G12" s="54"/>
      <c r="H12" s="54"/>
      <c r="I12" s="54"/>
      <c r="N12" s="51"/>
      <c r="O12" s="51"/>
      <c r="P12" s="51"/>
      <c r="Q12" s="51"/>
    </row>
    <row r="13" spans="1:18" x14ac:dyDescent="0.25">
      <c r="B13" s="51"/>
      <c r="C13" s="51"/>
      <c r="D13" s="51"/>
      <c r="E13" s="60"/>
      <c r="F13" s="60"/>
      <c r="G13" s="60"/>
      <c r="H13" s="60"/>
      <c r="I13" s="54"/>
      <c r="N13" s="51"/>
      <c r="O13" s="51"/>
      <c r="P13" s="51"/>
      <c r="Q13" s="51"/>
    </row>
    <row r="14" spans="1:18" x14ac:dyDescent="0.25">
      <c r="B14" s="51"/>
      <c r="C14" s="51"/>
      <c r="D14" s="51"/>
      <c r="E14" s="54"/>
      <c r="F14" s="54"/>
      <c r="G14" s="54"/>
      <c r="H14" s="54"/>
      <c r="I14" s="56"/>
      <c r="J14" s="56"/>
      <c r="N14" s="51"/>
      <c r="O14" s="51"/>
      <c r="P14" s="51"/>
      <c r="Q14" s="51"/>
    </row>
    <row r="15" spans="1:18" x14ac:dyDescent="0.25">
      <c r="B15" s="51"/>
      <c r="C15" s="51"/>
      <c r="D15" s="51"/>
      <c r="E15" s="54"/>
      <c r="F15" s="54"/>
      <c r="G15" s="54"/>
      <c r="H15" s="54"/>
      <c r="I15" s="56"/>
      <c r="J15" s="56"/>
    </row>
    <row r="16" spans="1:18" x14ac:dyDescent="0.25">
      <c r="B16" s="51"/>
      <c r="C16" s="51"/>
      <c r="D16" s="51"/>
      <c r="E16" s="54"/>
      <c r="F16" s="54"/>
      <c r="G16" s="54"/>
      <c r="H16" s="54"/>
      <c r="I16" s="56"/>
      <c r="J16" s="56"/>
    </row>
    <row r="17" spans="2:10" x14ac:dyDescent="0.25">
      <c r="B17" s="51"/>
      <c r="C17" s="51"/>
      <c r="D17" s="51"/>
      <c r="E17" s="54"/>
      <c r="F17" s="54"/>
      <c r="G17" s="54"/>
      <c r="H17" s="54"/>
      <c r="I17" s="54"/>
      <c r="J17" s="56"/>
    </row>
  </sheetData>
  <sheetProtection password="C07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Q17"/>
  <sheetViews>
    <sheetView topLeftCell="D1" workbookViewId="0">
      <selection activeCell="N8" sqref="N8:N12"/>
    </sheetView>
  </sheetViews>
  <sheetFormatPr defaultRowHeight="15" x14ac:dyDescent="0.25"/>
  <cols>
    <col min="2" max="2" width="25.7109375" customWidth="1"/>
    <col min="3" max="4" width="15.7109375" customWidth="1"/>
    <col min="12" max="12" width="25.7109375" customWidth="1"/>
    <col min="13" max="13" width="9.7109375" customWidth="1"/>
    <col min="14" max="14" width="15.7109375" customWidth="1"/>
    <col min="15" max="15" width="9.7109375" customWidth="1"/>
    <col min="16" max="16" width="15.7109375" customWidth="1"/>
    <col min="17" max="17" width="9.7109375" customWidth="1"/>
  </cols>
  <sheetData>
    <row r="1" spans="1:17" ht="91.5" x14ac:dyDescent="0.35">
      <c r="A1" s="55" t="s">
        <v>130</v>
      </c>
      <c r="B1" s="55"/>
      <c r="C1" t="s">
        <v>237</v>
      </c>
      <c r="D1" s="53" t="s">
        <v>100</v>
      </c>
      <c r="E1" s="55" t="s">
        <v>245</v>
      </c>
      <c r="F1" s="55" t="s">
        <v>244</v>
      </c>
      <c r="G1" s="55" t="s">
        <v>246</v>
      </c>
      <c r="H1" s="55" t="s">
        <v>247</v>
      </c>
      <c r="I1" s="55" t="s">
        <v>248</v>
      </c>
      <c r="L1" s="53" t="s">
        <v>25</v>
      </c>
      <c r="M1" s="55" t="s">
        <v>126</v>
      </c>
      <c r="N1" s="55" t="s">
        <v>237</v>
      </c>
      <c r="O1" s="55" t="s">
        <v>128</v>
      </c>
      <c r="P1" s="53" t="s">
        <v>100</v>
      </c>
      <c r="Q1" s="55" t="s">
        <v>129</v>
      </c>
    </row>
    <row r="2" spans="1:17" ht="30" x14ac:dyDescent="0.25">
      <c r="A2">
        <v>111</v>
      </c>
      <c r="B2" t="s">
        <v>243</v>
      </c>
      <c r="C2" s="51" t="s">
        <v>238</v>
      </c>
      <c r="D2" s="51" t="s">
        <v>113</v>
      </c>
      <c r="E2" s="54">
        <v>0.7</v>
      </c>
      <c r="F2" s="54">
        <v>1</v>
      </c>
      <c r="G2" s="54">
        <v>1.1000000000000001</v>
      </c>
      <c r="H2" s="54">
        <v>0.9</v>
      </c>
      <c r="I2">
        <v>10</v>
      </c>
      <c r="L2" s="51" t="s">
        <v>243</v>
      </c>
      <c r="M2" s="51">
        <v>100</v>
      </c>
      <c r="N2" s="51" t="s">
        <v>239</v>
      </c>
      <c r="O2" s="51">
        <v>20</v>
      </c>
      <c r="P2" s="51" t="s">
        <v>10</v>
      </c>
      <c r="Q2">
        <v>2</v>
      </c>
    </row>
    <row r="3" spans="1:17" ht="30" x14ac:dyDescent="0.25">
      <c r="A3">
        <v>112</v>
      </c>
      <c r="C3" s="51"/>
      <c r="D3" s="51" t="s">
        <v>114</v>
      </c>
      <c r="E3" s="54">
        <v>0.6</v>
      </c>
      <c r="F3" s="54">
        <v>1</v>
      </c>
      <c r="G3" s="54">
        <v>1.1000000000000001</v>
      </c>
      <c r="H3" s="54">
        <v>0.9</v>
      </c>
      <c r="I3">
        <v>20</v>
      </c>
      <c r="L3" s="51"/>
      <c r="M3" s="51"/>
      <c r="N3" s="51" t="s">
        <v>242</v>
      </c>
      <c r="O3" s="51">
        <v>50</v>
      </c>
      <c r="P3" s="51" t="s">
        <v>8</v>
      </c>
      <c r="Q3">
        <v>1</v>
      </c>
    </row>
    <row r="4" spans="1:17" ht="30" x14ac:dyDescent="0.25">
      <c r="A4">
        <v>113</v>
      </c>
      <c r="C4" s="51"/>
      <c r="D4" s="51" t="s">
        <v>115</v>
      </c>
      <c r="E4" s="54">
        <v>0.5</v>
      </c>
      <c r="F4" s="54">
        <v>1</v>
      </c>
      <c r="G4" s="54">
        <v>1.1000000000000001</v>
      </c>
      <c r="H4" s="54">
        <v>0.9</v>
      </c>
      <c r="I4">
        <v>30</v>
      </c>
      <c r="L4" s="51"/>
      <c r="M4" s="51"/>
      <c r="N4" s="51" t="s">
        <v>240</v>
      </c>
      <c r="O4" s="51">
        <v>30</v>
      </c>
      <c r="P4" s="51" t="s">
        <v>12</v>
      </c>
      <c r="Q4">
        <v>3</v>
      </c>
    </row>
    <row r="5" spans="1:17" x14ac:dyDescent="0.25">
      <c r="A5">
        <v>121</v>
      </c>
      <c r="C5" s="51" t="s">
        <v>239</v>
      </c>
      <c r="D5" s="51" t="s">
        <v>113</v>
      </c>
      <c r="E5" s="54">
        <v>0.7</v>
      </c>
      <c r="F5" s="54">
        <v>1</v>
      </c>
      <c r="G5" s="54">
        <v>1.1000000000000001</v>
      </c>
      <c r="H5" s="54">
        <v>0.9</v>
      </c>
      <c r="I5">
        <v>10</v>
      </c>
      <c r="L5" s="51"/>
      <c r="M5" s="51"/>
      <c r="N5" s="51" t="s">
        <v>241</v>
      </c>
      <c r="O5" s="51">
        <v>40</v>
      </c>
      <c r="P5" s="51"/>
    </row>
    <row r="6" spans="1:17" x14ac:dyDescent="0.25">
      <c r="A6">
        <v>122</v>
      </c>
      <c r="C6" s="51"/>
      <c r="D6" s="51" t="s">
        <v>114</v>
      </c>
      <c r="E6" s="54">
        <v>0.6</v>
      </c>
      <c r="F6" s="54">
        <v>1</v>
      </c>
      <c r="G6" s="54">
        <v>1.1000000000000001</v>
      </c>
      <c r="H6" s="54">
        <v>0.9</v>
      </c>
      <c r="I6">
        <v>20</v>
      </c>
      <c r="L6" s="51"/>
      <c r="M6" s="51"/>
      <c r="N6" s="51" t="s">
        <v>238</v>
      </c>
      <c r="O6" s="51">
        <v>10</v>
      </c>
      <c r="P6" s="51"/>
    </row>
    <row r="7" spans="1:17" x14ac:dyDescent="0.25">
      <c r="A7">
        <v>123</v>
      </c>
      <c r="C7" s="51"/>
      <c r="D7" s="51" t="s">
        <v>115</v>
      </c>
      <c r="E7" s="54">
        <v>0.5</v>
      </c>
      <c r="F7" s="54">
        <v>1</v>
      </c>
      <c r="G7" s="54">
        <v>1.1000000000000001</v>
      </c>
      <c r="H7" s="54">
        <v>0.9</v>
      </c>
      <c r="I7">
        <v>30</v>
      </c>
      <c r="M7" s="51"/>
      <c r="N7" s="51"/>
      <c r="O7" s="51"/>
      <c r="P7" s="51"/>
    </row>
    <row r="8" spans="1:17" x14ac:dyDescent="0.25">
      <c r="A8">
        <v>131</v>
      </c>
      <c r="C8" s="51" t="s">
        <v>240</v>
      </c>
      <c r="D8" s="51" t="s">
        <v>113</v>
      </c>
      <c r="E8" s="54">
        <v>0.5</v>
      </c>
      <c r="F8" s="54">
        <v>1</v>
      </c>
      <c r="G8" s="54">
        <v>1.1000000000000001</v>
      </c>
      <c r="H8" s="54">
        <v>0.9</v>
      </c>
      <c r="I8">
        <v>10</v>
      </c>
      <c r="M8" s="51"/>
      <c r="N8" s="51" t="s">
        <v>238</v>
      </c>
      <c r="O8" s="51"/>
      <c r="P8" s="51"/>
    </row>
    <row r="9" spans="1:17" x14ac:dyDescent="0.25">
      <c r="A9">
        <v>132</v>
      </c>
      <c r="C9" s="51"/>
      <c r="D9" s="51" t="s">
        <v>114</v>
      </c>
      <c r="E9" s="54">
        <v>0.4</v>
      </c>
      <c r="F9" s="54">
        <v>1</v>
      </c>
      <c r="G9" s="54">
        <v>1.1000000000000001</v>
      </c>
      <c r="H9" s="54">
        <v>0.9</v>
      </c>
      <c r="I9">
        <v>20</v>
      </c>
      <c r="M9" s="51"/>
      <c r="N9" s="51" t="s">
        <v>239</v>
      </c>
      <c r="O9" s="51"/>
      <c r="P9" s="51"/>
    </row>
    <row r="10" spans="1:17" x14ac:dyDescent="0.25">
      <c r="A10">
        <v>133</v>
      </c>
      <c r="C10" s="51"/>
      <c r="D10" s="51" t="s">
        <v>115</v>
      </c>
      <c r="E10" s="54">
        <v>0.3</v>
      </c>
      <c r="F10" s="54">
        <v>1</v>
      </c>
      <c r="G10" s="54">
        <v>1.1000000000000001</v>
      </c>
      <c r="H10" s="54">
        <v>0.9</v>
      </c>
      <c r="I10">
        <v>30</v>
      </c>
      <c r="M10" s="51"/>
      <c r="N10" s="51" t="s">
        <v>240</v>
      </c>
      <c r="O10" s="51"/>
      <c r="P10" s="51"/>
    </row>
    <row r="11" spans="1:17" x14ac:dyDescent="0.25">
      <c r="A11">
        <v>141</v>
      </c>
      <c r="C11" s="51" t="s">
        <v>241</v>
      </c>
      <c r="D11" s="51" t="s">
        <v>113</v>
      </c>
      <c r="E11" s="54">
        <v>0.3</v>
      </c>
      <c r="F11" s="54">
        <v>1</v>
      </c>
      <c r="G11" s="54">
        <v>1.1000000000000001</v>
      </c>
      <c r="H11" s="54">
        <v>0.9</v>
      </c>
      <c r="I11">
        <v>10</v>
      </c>
      <c r="M11" s="51"/>
      <c r="N11" s="51" t="s">
        <v>241</v>
      </c>
      <c r="O11" s="51"/>
      <c r="P11" s="51"/>
    </row>
    <row r="12" spans="1:17" x14ac:dyDescent="0.25">
      <c r="A12">
        <v>142</v>
      </c>
      <c r="C12" s="51"/>
      <c r="D12" s="51" t="s">
        <v>114</v>
      </c>
      <c r="E12" s="54">
        <v>0.2</v>
      </c>
      <c r="F12" s="54">
        <v>1</v>
      </c>
      <c r="G12" s="54">
        <v>1.1000000000000001</v>
      </c>
      <c r="H12" s="54">
        <v>0.9</v>
      </c>
      <c r="I12">
        <v>20</v>
      </c>
      <c r="M12" s="51"/>
      <c r="N12" s="51" t="s">
        <v>242</v>
      </c>
      <c r="O12" s="51"/>
      <c r="P12" s="51"/>
    </row>
    <row r="13" spans="1:17" x14ac:dyDescent="0.25">
      <c r="A13">
        <v>143</v>
      </c>
      <c r="C13" s="51"/>
      <c r="D13" s="51" t="s">
        <v>115</v>
      </c>
      <c r="E13" s="60">
        <v>0.2</v>
      </c>
      <c r="F13" s="54">
        <v>1</v>
      </c>
      <c r="G13" s="54">
        <v>1.1000000000000001</v>
      </c>
      <c r="H13" s="54">
        <v>0.9</v>
      </c>
      <c r="I13">
        <v>30</v>
      </c>
      <c r="M13" s="51"/>
      <c r="N13" s="51"/>
      <c r="O13" s="51"/>
      <c r="P13" s="51"/>
    </row>
    <row r="14" spans="1:17" x14ac:dyDescent="0.25">
      <c r="A14">
        <v>151</v>
      </c>
      <c r="C14" s="51" t="s">
        <v>242</v>
      </c>
      <c r="D14" s="51" t="s">
        <v>113</v>
      </c>
      <c r="E14" s="54">
        <v>0.2</v>
      </c>
      <c r="F14" s="54">
        <v>1</v>
      </c>
      <c r="G14" s="54">
        <v>1.1000000000000001</v>
      </c>
      <c r="H14" s="54">
        <v>0.9</v>
      </c>
      <c r="I14">
        <v>10</v>
      </c>
      <c r="M14" s="51"/>
      <c r="N14" s="51"/>
      <c r="O14" s="51"/>
      <c r="P14" s="51"/>
    </row>
    <row r="15" spans="1:17" x14ac:dyDescent="0.25">
      <c r="A15">
        <v>152</v>
      </c>
      <c r="C15" s="51"/>
      <c r="D15" s="51" t="s">
        <v>114</v>
      </c>
      <c r="E15" s="54">
        <v>0.1</v>
      </c>
      <c r="F15" s="54">
        <v>1</v>
      </c>
      <c r="G15" s="54">
        <v>1.1000000000000001</v>
      </c>
      <c r="H15" s="54">
        <v>0.9</v>
      </c>
      <c r="I15">
        <v>20</v>
      </c>
    </row>
    <row r="16" spans="1:17" x14ac:dyDescent="0.25">
      <c r="A16">
        <v>153</v>
      </c>
      <c r="C16" s="51"/>
      <c r="D16" s="51" t="s">
        <v>115</v>
      </c>
      <c r="E16" s="54">
        <v>0.1</v>
      </c>
      <c r="F16" s="54">
        <v>1</v>
      </c>
      <c r="G16" s="54">
        <v>1.1000000000000001</v>
      </c>
      <c r="H16" s="54">
        <v>0.9</v>
      </c>
      <c r="I16">
        <v>30</v>
      </c>
    </row>
    <row r="17" spans="3:9" x14ac:dyDescent="0.25">
      <c r="C17" s="51"/>
      <c r="D17" s="51"/>
      <c r="E17" s="54"/>
      <c r="F17" s="54"/>
      <c r="G17" s="54"/>
      <c r="H17" s="54"/>
      <c r="I17" s="56"/>
    </row>
  </sheetData>
  <sheetProtection password="C070" sheet="1" objects="1" scenarios="1"/>
  <sortState ref="N2:O6">
    <sortCondition ref="N2:N6"/>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19"/>
  <sheetViews>
    <sheetView topLeftCell="C1" workbookViewId="0">
      <selection activeCell="O8" sqref="O8:O12"/>
    </sheetView>
  </sheetViews>
  <sheetFormatPr defaultRowHeight="15" x14ac:dyDescent="0.25"/>
  <cols>
    <col min="2" max="2" width="25.7109375" customWidth="1"/>
    <col min="3" max="4" width="15.7109375" customWidth="1"/>
    <col min="13" max="13" width="25.7109375" customWidth="1"/>
    <col min="14" max="14" width="9.7109375" customWidth="1"/>
    <col min="15" max="15" width="15.7109375" customWidth="1"/>
    <col min="16" max="16" width="9.7109375" customWidth="1"/>
    <col min="17" max="17" width="15.7109375" customWidth="1"/>
    <col min="18" max="18" width="9.7109375" customWidth="1"/>
  </cols>
  <sheetData>
    <row r="1" spans="1:18" ht="91.5" x14ac:dyDescent="0.35">
      <c r="A1" s="55" t="s">
        <v>130</v>
      </c>
      <c r="B1" s="55"/>
      <c r="C1" t="s">
        <v>237</v>
      </c>
      <c r="D1" s="53" t="s">
        <v>100</v>
      </c>
      <c r="E1" s="55" t="s">
        <v>245</v>
      </c>
      <c r="F1" s="55" t="s">
        <v>244</v>
      </c>
      <c r="G1" s="55" t="s">
        <v>255</v>
      </c>
      <c r="H1" s="55" t="s">
        <v>256</v>
      </c>
      <c r="I1" s="55" t="s">
        <v>248</v>
      </c>
      <c r="J1" s="55" t="s">
        <v>260</v>
      </c>
      <c r="K1" s="55" t="s">
        <v>259</v>
      </c>
      <c r="M1" s="53" t="s">
        <v>25</v>
      </c>
      <c r="N1" s="55" t="s">
        <v>126</v>
      </c>
      <c r="O1" s="55" t="s">
        <v>237</v>
      </c>
      <c r="P1" s="55" t="s">
        <v>394</v>
      </c>
      <c r="Q1" s="53" t="s">
        <v>100</v>
      </c>
      <c r="R1" s="55" t="s">
        <v>129</v>
      </c>
    </row>
    <row r="2" spans="1:18" ht="30" x14ac:dyDescent="0.25">
      <c r="A2">
        <v>111</v>
      </c>
      <c r="B2" t="s">
        <v>253</v>
      </c>
      <c r="C2" s="51" t="s">
        <v>238</v>
      </c>
      <c r="D2" s="51" t="s">
        <v>113</v>
      </c>
      <c r="E2" s="54">
        <v>0.7</v>
      </c>
      <c r="F2" s="54">
        <v>1</v>
      </c>
      <c r="G2" s="54"/>
      <c r="H2" s="54"/>
      <c r="I2">
        <v>0</v>
      </c>
      <c r="K2" s="54">
        <v>0.8</v>
      </c>
      <c r="M2" s="51" t="s">
        <v>254</v>
      </c>
      <c r="N2" s="51">
        <v>200</v>
      </c>
      <c r="O2" s="51" t="s">
        <v>239</v>
      </c>
      <c r="P2" s="51">
        <v>20</v>
      </c>
      <c r="Q2" s="51" t="s">
        <v>10</v>
      </c>
      <c r="R2">
        <v>2</v>
      </c>
    </row>
    <row r="3" spans="1:18" ht="30" x14ac:dyDescent="0.25">
      <c r="A3">
        <v>112</v>
      </c>
      <c r="C3" s="51"/>
      <c r="D3" s="51" t="s">
        <v>114</v>
      </c>
      <c r="E3" s="54">
        <v>0.6</v>
      </c>
      <c r="F3" s="54">
        <v>1</v>
      </c>
      <c r="G3" s="54"/>
      <c r="H3" s="54"/>
      <c r="I3">
        <v>0</v>
      </c>
      <c r="K3" s="54">
        <v>0.8</v>
      </c>
      <c r="M3" s="51" t="s">
        <v>253</v>
      </c>
      <c r="N3" s="51">
        <v>100</v>
      </c>
      <c r="O3" s="51" t="s">
        <v>242</v>
      </c>
      <c r="P3" s="51">
        <v>50</v>
      </c>
      <c r="Q3" s="51" t="s">
        <v>8</v>
      </c>
      <c r="R3">
        <v>1</v>
      </c>
    </row>
    <row r="4" spans="1:18" ht="30" x14ac:dyDescent="0.25">
      <c r="A4">
        <v>113</v>
      </c>
      <c r="C4" s="51"/>
      <c r="D4" s="51" t="s">
        <v>115</v>
      </c>
      <c r="E4" s="54">
        <v>0.5</v>
      </c>
      <c r="F4" s="54">
        <v>1</v>
      </c>
      <c r="G4" s="54"/>
      <c r="H4" s="54"/>
      <c r="I4">
        <v>0</v>
      </c>
      <c r="K4" s="54">
        <v>0.8</v>
      </c>
      <c r="M4" s="51"/>
      <c r="N4" s="51"/>
      <c r="O4" s="51" t="s">
        <v>240</v>
      </c>
      <c r="P4" s="51">
        <v>30</v>
      </c>
      <c r="Q4" s="51" t="s">
        <v>12</v>
      </c>
      <c r="R4">
        <v>3</v>
      </c>
    </row>
    <row r="5" spans="1:18" x14ac:dyDescent="0.25">
      <c r="A5">
        <v>121</v>
      </c>
      <c r="C5" s="51" t="s">
        <v>239</v>
      </c>
      <c r="D5" s="51" t="s">
        <v>113</v>
      </c>
      <c r="E5" s="54">
        <v>0.7</v>
      </c>
      <c r="F5" s="54">
        <v>1</v>
      </c>
      <c r="G5" s="54"/>
      <c r="H5" s="54"/>
      <c r="I5">
        <v>0</v>
      </c>
      <c r="K5" s="54">
        <v>0.8</v>
      </c>
      <c r="M5" s="51"/>
      <c r="N5" s="51"/>
      <c r="O5" s="51" t="s">
        <v>241</v>
      </c>
      <c r="P5" s="51">
        <v>40</v>
      </c>
      <c r="Q5" s="51"/>
    </row>
    <row r="6" spans="1:18" x14ac:dyDescent="0.25">
      <c r="A6">
        <v>122</v>
      </c>
      <c r="C6" s="51"/>
      <c r="D6" s="51" t="s">
        <v>114</v>
      </c>
      <c r="E6" s="54">
        <v>0.6</v>
      </c>
      <c r="F6" s="54">
        <v>1</v>
      </c>
      <c r="G6" s="54"/>
      <c r="H6" s="54"/>
      <c r="I6">
        <v>0</v>
      </c>
      <c r="K6" s="54">
        <v>0.8</v>
      </c>
      <c r="M6" s="51"/>
      <c r="N6" s="51"/>
      <c r="O6" s="51" t="s">
        <v>238</v>
      </c>
      <c r="P6" s="51">
        <v>10</v>
      </c>
      <c r="Q6" s="51"/>
    </row>
    <row r="7" spans="1:18" x14ac:dyDescent="0.25">
      <c r="A7">
        <v>123</v>
      </c>
      <c r="C7" s="51"/>
      <c r="D7" s="51" t="s">
        <v>115</v>
      </c>
      <c r="E7" s="54">
        <v>0.5</v>
      </c>
      <c r="F7" s="54">
        <v>1</v>
      </c>
      <c r="G7" s="54"/>
      <c r="H7" s="54"/>
      <c r="I7">
        <v>0</v>
      </c>
      <c r="K7" s="54">
        <v>0.8</v>
      </c>
      <c r="N7" s="51"/>
      <c r="O7" s="51"/>
      <c r="P7" s="51"/>
      <c r="Q7" s="51"/>
    </row>
    <row r="8" spans="1:18" x14ac:dyDescent="0.25">
      <c r="A8">
        <v>131</v>
      </c>
      <c r="C8" s="51" t="s">
        <v>240</v>
      </c>
      <c r="D8" s="51" t="s">
        <v>113</v>
      </c>
      <c r="E8" s="54">
        <v>0.5</v>
      </c>
      <c r="F8" s="54">
        <v>1</v>
      </c>
      <c r="G8" s="54"/>
      <c r="H8" s="54"/>
      <c r="I8">
        <v>0</v>
      </c>
      <c r="K8" s="54">
        <v>0.8</v>
      </c>
      <c r="N8" s="51"/>
      <c r="O8" s="51" t="s">
        <v>238</v>
      </c>
      <c r="P8" s="51"/>
      <c r="Q8" s="51"/>
    </row>
    <row r="9" spans="1:18" x14ac:dyDescent="0.25">
      <c r="A9">
        <v>132</v>
      </c>
      <c r="C9" s="51"/>
      <c r="D9" s="51" t="s">
        <v>114</v>
      </c>
      <c r="E9" s="54">
        <v>0.4</v>
      </c>
      <c r="F9" s="54">
        <v>1</v>
      </c>
      <c r="G9" s="54"/>
      <c r="H9" s="54"/>
      <c r="I9">
        <v>0</v>
      </c>
      <c r="K9" s="54">
        <v>0.8</v>
      </c>
      <c r="N9" s="51"/>
      <c r="O9" s="51" t="s">
        <v>239</v>
      </c>
      <c r="P9" s="51"/>
      <c r="Q9" s="51"/>
    </row>
    <row r="10" spans="1:18" x14ac:dyDescent="0.25">
      <c r="A10">
        <v>133</v>
      </c>
      <c r="C10" s="51"/>
      <c r="D10" s="51" t="s">
        <v>115</v>
      </c>
      <c r="E10" s="54">
        <v>0.3</v>
      </c>
      <c r="F10" s="54">
        <v>1</v>
      </c>
      <c r="G10" s="54"/>
      <c r="H10" s="54"/>
      <c r="I10">
        <v>0</v>
      </c>
      <c r="K10" s="54">
        <v>0.8</v>
      </c>
      <c r="N10" s="51"/>
      <c r="O10" s="51" t="s">
        <v>240</v>
      </c>
      <c r="P10" s="51"/>
      <c r="Q10" s="51"/>
    </row>
    <row r="11" spans="1:18" x14ac:dyDescent="0.25">
      <c r="A11">
        <v>141</v>
      </c>
      <c r="C11" s="51" t="s">
        <v>241</v>
      </c>
      <c r="D11" s="51" t="s">
        <v>113</v>
      </c>
      <c r="E11" s="54">
        <v>0.3</v>
      </c>
      <c r="F11" s="54">
        <v>1</v>
      </c>
      <c r="G11" s="54"/>
      <c r="H11" s="54"/>
      <c r="I11">
        <v>0</v>
      </c>
      <c r="K11" s="54">
        <v>0.8</v>
      </c>
      <c r="N11" s="51"/>
      <c r="O11" s="51" t="s">
        <v>241</v>
      </c>
      <c r="P11" s="51"/>
      <c r="Q11" s="51"/>
    </row>
    <row r="12" spans="1:18" x14ac:dyDescent="0.25">
      <c r="A12">
        <v>142</v>
      </c>
      <c r="C12" s="51"/>
      <c r="D12" s="51" t="s">
        <v>114</v>
      </c>
      <c r="E12" s="54">
        <v>0.2</v>
      </c>
      <c r="F12" s="54">
        <v>1</v>
      </c>
      <c r="G12" s="54"/>
      <c r="H12" s="54"/>
      <c r="I12">
        <v>0</v>
      </c>
      <c r="K12" s="54">
        <v>0.8</v>
      </c>
      <c r="N12" s="51"/>
      <c r="O12" s="51" t="s">
        <v>242</v>
      </c>
      <c r="P12" s="51"/>
      <c r="Q12" s="51"/>
    </row>
    <row r="13" spans="1:18" x14ac:dyDescent="0.25">
      <c r="A13">
        <v>143</v>
      </c>
      <c r="C13" s="51"/>
      <c r="D13" s="51" t="s">
        <v>115</v>
      </c>
      <c r="E13" s="60">
        <v>0.2</v>
      </c>
      <c r="F13" s="54">
        <v>1</v>
      </c>
      <c r="G13" s="54"/>
      <c r="H13" s="54"/>
      <c r="I13">
        <v>0</v>
      </c>
      <c r="K13" s="54">
        <v>0.8</v>
      </c>
      <c r="N13" s="51"/>
      <c r="O13" s="51"/>
      <c r="P13" s="51"/>
      <c r="Q13" s="51"/>
    </row>
    <row r="14" spans="1:18" x14ac:dyDescent="0.25">
      <c r="A14">
        <v>151</v>
      </c>
      <c r="C14" s="51" t="s">
        <v>242</v>
      </c>
      <c r="D14" s="51" t="s">
        <v>113</v>
      </c>
      <c r="E14" s="54">
        <v>0.2</v>
      </c>
      <c r="F14" s="54">
        <v>1</v>
      </c>
      <c r="G14" s="54"/>
      <c r="H14" s="54"/>
      <c r="I14">
        <v>0</v>
      </c>
      <c r="K14" s="54">
        <v>0.8</v>
      </c>
      <c r="N14" s="51"/>
      <c r="O14" s="51"/>
      <c r="P14" s="51"/>
      <c r="Q14" s="51"/>
    </row>
    <row r="15" spans="1:18" x14ac:dyDescent="0.25">
      <c r="A15">
        <v>152</v>
      </c>
      <c r="C15" s="51"/>
      <c r="D15" s="51" t="s">
        <v>114</v>
      </c>
      <c r="E15" s="54">
        <v>0.1</v>
      </c>
      <c r="F15" s="54">
        <v>1</v>
      </c>
      <c r="G15" s="54"/>
      <c r="H15" s="54"/>
      <c r="I15">
        <v>0</v>
      </c>
      <c r="K15" s="54">
        <v>0.8</v>
      </c>
    </row>
    <row r="16" spans="1:18" x14ac:dyDescent="0.25">
      <c r="A16">
        <v>153</v>
      </c>
      <c r="C16" s="51"/>
      <c r="D16" s="51" t="s">
        <v>115</v>
      </c>
      <c r="E16" s="54">
        <v>0.1</v>
      </c>
      <c r="F16" s="54">
        <v>1</v>
      </c>
      <c r="G16" s="54"/>
      <c r="H16" s="54"/>
      <c r="I16">
        <v>0</v>
      </c>
      <c r="K16" s="54">
        <v>0.8</v>
      </c>
    </row>
    <row r="17" spans="1:10" x14ac:dyDescent="0.25">
      <c r="A17">
        <v>211</v>
      </c>
      <c r="B17" t="s">
        <v>254</v>
      </c>
      <c r="C17" s="51"/>
      <c r="D17" s="51" t="s">
        <v>113</v>
      </c>
      <c r="E17" s="54"/>
      <c r="F17" s="54"/>
      <c r="G17" s="54">
        <v>1</v>
      </c>
      <c r="H17" s="54">
        <v>0.9</v>
      </c>
      <c r="I17" s="56"/>
      <c r="J17" s="56">
        <v>70</v>
      </c>
    </row>
    <row r="18" spans="1:10" x14ac:dyDescent="0.25">
      <c r="A18">
        <v>212</v>
      </c>
      <c r="D18" s="51" t="s">
        <v>114</v>
      </c>
      <c r="G18" s="54">
        <v>0.95</v>
      </c>
      <c r="H18" s="54">
        <v>0.8</v>
      </c>
      <c r="J18">
        <v>85</v>
      </c>
    </row>
    <row r="19" spans="1:10" x14ac:dyDescent="0.25">
      <c r="A19">
        <v>213</v>
      </c>
      <c r="D19" s="51" t="s">
        <v>115</v>
      </c>
      <c r="G19" s="54">
        <v>0.9</v>
      </c>
      <c r="H19" s="54">
        <v>0.7</v>
      </c>
      <c r="J19">
        <v>125</v>
      </c>
    </row>
  </sheetData>
  <sheetProtection password="C07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17"/>
  <sheetViews>
    <sheetView topLeftCell="D1" workbookViewId="0">
      <selection activeCell="O2" sqref="O2:O3"/>
    </sheetView>
  </sheetViews>
  <sheetFormatPr defaultRowHeight="15" x14ac:dyDescent="0.25"/>
  <cols>
    <col min="2" max="2" width="25.7109375" customWidth="1"/>
    <col min="3" max="4" width="15.7109375" customWidth="1"/>
    <col min="13" max="13" width="25.7109375" customWidth="1"/>
    <col min="14" max="14" width="9.7109375" customWidth="1"/>
    <col min="15" max="15" width="15.7109375" customWidth="1"/>
    <col min="16" max="16" width="9.7109375" customWidth="1"/>
    <col min="17" max="17" width="15.7109375" customWidth="1"/>
    <col min="18" max="18" width="9.7109375" customWidth="1"/>
  </cols>
  <sheetData>
    <row r="1" spans="1:18" ht="45" x14ac:dyDescent="0.25">
      <c r="A1" s="55" t="s">
        <v>130</v>
      </c>
      <c r="C1" s="55" t="s">
        <v>284</v>
      </c>
      <c r="D1" s="53" t="s">
        <v>100</v>
      </c>
      <c r="E1" s="55" t="s">
        <v>288</v>
      </c>
      <c r="F1" s="55"/>
      <c r="G1" s="55"/>
      <c r="H1" s="55"/>
      <c r="I1" s="55"/>
      <c r="J1" s="55" t="s">
        <v>291</v>
      </c>
      <c r="M1" s="53" t="s">
        <v>25</v>
      </c>
      <c r="N1" s="55" t="s">
        <v>126</v>
      </c>
      <c r="O1" s="55" t="s">
        <v>284</v>
      </c>
      <c r="P1" s="55" t="s">
        <v>395</v>
      </c>
      <c r="Q1" s="53" t="s">
        <v>100</v>
      </c>
      <c r="R1" s="55" t="s">
        <v>129</v>
      </c>
    </row>
    <row r="2" spans="1:18" ht="45" x14ac:dyDescent="0.25">
      <c r="A2">
        <v>111</v>
      </c>
      <c r="B2" s="51" t="s">
        <v>290</v>
      </c>
      <c r="C2" s="51" t="s">
        <v>286</v>
      </c>
      <c r="D2" s="51" t="s">
        <v>113</v>
      </c>
      <c r="E2" s="56">
        <v>13</v>
      </c>
      <c r="F2" s="54"/>
      <c r="G2" s="54"/>
      <c r="H2" s="54"/>
      <c r="I2" s="56"/>
      <c r="J2">
        <v>125</v>
      </c>
      <c r="M2" s="51" t="s">
        <v>285</v>
      </c>
      <c r="N2" s="51">
        <v>100</v>
      </c>
      <c r="O2" s="51" t="s">
        <v>286</v>
      </c>
      <c r="P2" s="51">
        <v>10</v>
      </c>
      <c r="Q2" s="51" t="s">
        <v>10</v>
      </c>
      <c r="R2">
        <v>2</v>
      </c>
    </row>
    <row r="3" spans="1:18" ht="30" x14ac:dyDescent="0.25">
      <c r="A3">
        <v>112</v>
      </c>
      <c r="B3" s="51"/>
      <c r="C3" s="51"/>
      <c r="D3" s="51" t="s">
        <v>114</v>
      </c>
      <c r="E3" s="56">
        <v>13</v>
      </c>
      <c r="F3" s="54"/>
      <c r="G3" s="54"/>
      <c r="H3" s="54"/>
      <c r="I3" s="56"/>
      <c r="J3">
        <v>125</v>
      </c>
      <c r="M3" s="51"/>
      <c r="N3" s="51"/>
      <c r="O3" s="51" t="s">
        <v>287</v>
      </c>
      <c r="P3" s="51">
        <v>20</v>
      </c>
      <c r="Q3" s="51" t="s">
        <v>8</v>
      </c>
      <c r="R3">
        <v>1</v>
      </c>
    </row>
    <row r="4" spans="1:18" ht="30" x14ac:dyDescent="0.25">
      <c r="A4">
        <v>113</v>
      </c>
      <c r="B4" s="51"/>
      <c r="C4" s="51"/>
      <c r="D4" s="51" t="s">
        <v>115</v>
      </c>
      <c r="E4" s="56">
        <v>13</v>
      </c>
      <c r="F4" s="54"/>
      <c r="G4" s="54"/>
      <c r="H4" s="54"/>
      <c r="I4" s="56"/>
      <c r="J4">
        <v>125</v>
      </c>
      <c r="M4" s="51"/>
      <c r="N4" s="51"/>
      <c r="O4" s="51"/>
      <c r="P4" s="51"/>
      <c r="Q4" s="51" t="s">
        <v>12</v>
      </c>
      <c r="R4">
        <v>3</v>
      </c>
    </row>
    <row r="5" spans="1:18" ht="30" x14ac:dyDescent="0.25">
      <c r="A5">
        <v>121</v>
      </c>
      <c r="B5" s="51"/>
      <c r="C5" s="51" t="s">
        <v>287</v>
      </c>
      <c r="D5" s="51" t="s">
        <v>113</v>
      </c>
      <c r="E5" s="56">
        <v>18</v>
      </c>
      <c r="F5" s="54"/>
      <c r="G5" s="54"/>
      <c r="H5" s="54"/>
      <c r="I5" s="56"/>
      <c r="J5">
        <v>125</v>
      </c>
      <c r="M5" s="51"/>
      <c r="N5" s="51"/>
      <c r="O5" s="51"/>
      <c r="P5" s="51"/>
      <c r="Q5" s="51"/>
    </row>
    <row r="6" spans="1:18" x14ac:dyDescent="0.25">
      <c r="A6">
        <v>122</v>
      </c>
      <c r="B6" s="51"/>
      <c r="C6" s="51"/>
      <c r="D6" s="51" t="s">
        <v>114</v>
      </c>
      <c r="E6" s="56">
        <v>18</v>
      </c>
      <c r="F6" s="54"/>
      <c r="G6" s="54"/>
      <c r="H6" s="54"/>
      <c r="I6" s="56"/>
      <c r="J6">
        <v>125</v>
      </c>
      <c r="M6" s="51"/>
      <c r="N6" s="51"/>
      <c r="O6" s="51"/>
      <c r="P6" s="51"/>
      <c r="Q6" s="51"/>
    </row>
    <row r="7" spans="1:18" x14ac:dyDescent="0.25">
      <c r="A7">
        <v>123</v>
      </c>
      <c r="B7" s="51"/>
      <c r="C7" s="51"/>
      <c r="D7" s="51" t="s">
        <v>115</v>
      </c>
      <c r="E7" s="56">
        <v>18</v>
      </c>
      <c r="F7" s="54"/>
      <c r="G7" s="54"/>
      <c r="H7" s="54"/>
      <c r="I7" s="56"/>
      <c r="J7">
        <v>125</v>
      </c>
      <c r="N7" s="51"/>
      <c r="O7" s="51"/>
      <c r="P7" s="51"/>
      <c r="Q7" s="51"/>
    </row>
    <row r="8" spans="1:18" x14ac:dyDescent="0.25">
      <c r="B8" s="51"/>
      <c r="C8" s="51"/>
      <c r="D8" s="51"/>
      <c r="E8" s="54"/>
      <c r="F8" s="54"/>
      <c r="G8" s="54"/>
      <c r="H8" s="54"/>
      <c r="I8" s="54"/>
      <c r="N8" s="51"/>
      <c r="O8" s="51"/>
      <c r="P8" s="51"/>
      <c r="Q8" s="51"/>
    </row>
    <row r="9" spans="1:18" x14ac:dyDescent="0.25">
      <c r="B9" s="51"/>
      <c r="C9" s="51"/>
      <c r="D9" s="51"/>
      <c r="E9" s="54"/>
      <c r="F9" s="54"/>
      <c r="G9" s="54"/>
      <c r="H9" s="54"/>
      <c r="I9" s="54"/>
      <c r="N9" s="51"/>
      <c r="O9" s="51"/>
      <c r="P9" s="51"/>
      <c r="Q9" s="51"/>
    </row>
    <row r="10" spans="1:18" x14ac:dyDescent="0.25">
      <c r="B10" s="51"/>
      <c r="C10" s="51"/>
      <c r="D10" s="51"/>
      <c r="E10" s="54"/>
      <c r="F10" s="54"/>
      <c r="G10" s="54"/>
      <c r="H10" s="54"/>
      <c r="I10" s="54"/>
      <c r="N10" s="51"/>
      <c r="O10" s="51"/>
      <c r="P10" s="51"/>
      <c r="Q10" s="51"/>
    </row>
    <row r="11" spans="1:18" x14ac:dyDescent="0.25">
      <c r="B11" s="51"/>
      <c r="C11" s="51"/>
      <c r="D11" s="51"/>
      <c r="E11" s="54"/>
      <c r="F11" s="54"/>
      <c r="G11" s="54"/>
      <c r="H11" s="54"/>
      <c r="I11" s="54"/>
      <c r="N11" s="51"/>
      <c r="O11" s="51"/>
      <c r="P11" s="51"/>
      <c r="Q11" s="51"/>
    </row>
    <row r="12" spans="1:18" x14ac:dyDescent="0.25">
      <c r="B12" s="51"/>
      <c r="C12" s="51"/>
      <c r="D12" s="51"/>
      <c r="E12" s="54"/>
      <c r="F12" s="54"/>
      <c r="G12" s="54"/>
      <c r="H12" s="54"/>
      <c r="I12" s="54"/>
      <c r="N12" s="51"/>
      <c r="O12" s="51"/>
      <c r="P12" s="51"/>
      <c r="Q12" s="51"/>
    </row>
    <row r="13" spans="1:18" x14ac:dyDescent="0.25">
      <c r="B13" s="51"/>
      <c r="C13" s="51"/>
      <c r="D13" s="51"/>
      <c r="E13" s="60"/>
      <c r="F13" s="60"/>
      <c r="G13" s="60"/>
      <c r="H13" s="60"/>
      <c r="I13" s="54"/>
      <c r="N13" s="51"/>
      <c r="O13" s="51"/>
      <c r="P13" s="51"/>
      <c r="Q13" s="51"/>
    </row>
    <row r="14" spans="1:18" x14ac:dyDescent="0.25">
      <c r="B14" s="51"/>
      <c r="C14" s="51"/>
      <c r="D14" s="51"/>
      <c r="E14" s="54"/>
      <c r="F14" s="54"/>
      <c r="G14" s="54"/>
      <c r="H14" s="54"/>
      <c r="I14" s="56"/>
      <c r="J14" s="56"/>
      <c r="N14" s="51"/>
      <c r="O14" s="51"/>
      <c r="P14" s="51"/>
      <c r="Q14" s="51"/>
    </row>
    <row r="15" spans="1:18" x14ac:dyDescent="0.25">
      <c r="B15" s="51"/>
      <c r="C15" s="51"/>
      <c r="D15" s="51"/>
      <c r="E15" s="54"/>
      <c r="F15" s="54"/>
      <c r="G15" s="54"/>
      <c r="H15" s="54"/>
      <c r="I15" s="56"/>
      <c r="J15" s="56"/>
    </row>
    <row r="16" spans="1:18" x14ac:dyDescent="0.25">
      <c r="B16" s="51"/>
      <c r="C16" s="51"/>
      <c r="D16" s="51"/>
      <c r="E16" s="54"/>
      <c r="F16" s="54"/>
      <c r="G16" s="54"/>
      <c r="H16" s="54"/>
      <c r="I16" s="56"/>
      <c r="J16" s="56"/>
    </row>
    <row r="17" spans="2:10" x14ac:dyDescent="0.25">
      <c r="B17" s="51"/>
      <c r="C17" s="51"/>
      <c r="D17" s="51"/>
      <c r="E17" s="54"/>
      <c r="F17" s="54"/>
      <c r="G17" s="54"/>
      <c r="H17" s="54"/>
      <c r="I17" s="54"/>
      <c r="J17" s="56"/>
    </row>
  </sheetData>
  <sheetProtection password="C07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3:K8"/>
  <sheetViews>
    <sheetView workbookViewId="0">
      <selection activeCell="J3" sqref="J3"/>
    </sheetView>
  </sheetViews>
  <sheetFormatPr defaultRowHeight="15" x14ac:dyDescent="0.25"/>
  <cols>
    <col min="1" max="2" width="9.140625" customWidth="1"/>
    <col min="10" max="11" width="9.140625" customWidth="1"/>
  </cols>
  <sheetData>
    <row r="3" spans="1:11" x14ac:dyDescent="0.25">
      <c r="A3" s="76"/>
      <c r="C3" s="52"/>
      <c r="D3" s="52"/>
      <c r="E3" s="52"/>
      <c r="F3" s="52"/>
    </row>
    <row r="4" spans="1:11" x14ac:dyDescent="0.25">
      <c r="A4" s="52"/>
      <c r="B4" s="77"/>
    </row>
    <row r="8" spans="1:11" x14ac:dyDescent="0.25">
      <c r="C8" s="53"/>
      <c r="D8" s="53"/>
      <c r="E8" s="53"/>
      <c r="F8" s="53"/>
      <c r="G8" s="52"/>
      <c r="H8" s="53"/>
      <c r="I8" s="53"/>
      <c r="J8" s="55"/>
      <c r="K8" s="55"/>
    </row>
  </sheetData>
  <printOptions horizontalCentered="1"/>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AD324"/>
  <sheetViews>
    <sheetView workbookViewId="0">
      <pane ySplit="14" topLeftCell="A15" activePane="bottomLeft" state="frozen"/>
      <selection activeCell="K16" sqref="K16"/>
      <selection pane="bottomLeft"/>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20" width="9.140625" style="134"/>
    <col min="21" max="23" width="9.140625" style="134" customWidth="1"/>
    <col min="24" max="26" width="9.140625" style="134"/>
    <col min="27" max="27" width="0" style="134" hidden="1" customWidth="1"/>
    <col min="28" max="29" width="9.140625" style="134"/>
    <col min="30" max="30" width="9.140625" style="178" hidden="1" customWidth="1"/>
    <col min="31" max="16384" width="9.140625" style="134"/>
  </cols>
  <sheetData>
    <row r="1" spans="1:30"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row>
    <row r="2" spans="1:30"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30" ht="15.75" thickBot="1" x14ac:dyDescent="0.3">
      <c r="A3" s="133"/>
      <c r="B3" s="133"/>
      <c r="C3" s="238" t="s">
        <v>17</v>
      </c>
      <c r="D3" s="220"/>
      <c r="E3" s="221"/>
      <c r="F3" s="135"/>
      <c r="G3" s="135"/>
      <c r="H3" s="238" t="s">
        <v>19</v>
      </c>
      <c r="I3" s="242"/>
      <c r="J3" s="243"/>
      <c r="K3" s="244" t="str">
        <f>IF(GlobalParameters!$C$8="","",GlobalParameters!$C$8)</f>
        <v/>
      </c>
      <c r="L3" s="245"/>
      <c r="M3" s="245"/>
      <c r="N3" s="246"/>
      <c r="O3" s="133"/>
      <c r="P3" s="224" t="s">
        <v>325</v>
      </c>
      <c r="Q3" s="225"/>
      <c r="R3" s="225"/>
      <c r="S3" s="225"/>
      <c r="T3" s="225"/>
      <c r="U3" s="225"/>
      <c r="V3" s="225"/>
      <c r="W3" s="225"/>
      <c r="X3" s="225"/>
      <c r="Y3" s="226"/>
      <c r="Z3" s="133"/>
    </row>
    <row r="4" spans="1:30" ht="15.75" thickBot="1" x14ac:dyDescent="0.3">
      <c r="A4" s="133"/>
      <c r="B4" s="133"/>
      <c r="C4" s="238" t="s">
        <v>18</v>
      </c>
      <c r="D4" s="220"/>
      <c r="E4" s="221"/>
      <c r="F4" s="135"/>
      <c r="G4" s="136"/>
      <c r="H4" s="238" t="s">
        <v>20</v>
      </c>
      <c r="I4" s="242"/>
      <c r="J4" s="243"/>
      <c r="K4" s="244" t="str">
        <f>IF(GlobalParameters!$E$8="","",GlobalParameters!$E$8)</f>
        <v/>
      </c>
      <c r="L4" s="245"/>
      <c r="M4" s="245"/>
      <c r="N4" s="246"/>
      <c r="O4" s="133"/>
      <c r="P4" s="227" t="s">
        <v>328</v>
      </c>
      <c r="Q4" s="228"/>
      <c r="R4" s="228"/>
      <c r="S4" s="228"/>
      <c r="T4" s="228"/>
      <c r="U4" s="228"/>
      <c r="V4" s="228"/>
      <c r="W4" s="228"/>
      <c r="X4" s="228"/>
      <c r="Y4" s="229"/>
      <c r="Z4" s="133"/>
    </row>
    <row r="5" spans="1:30" ht="15.75" thickBot="1" x14ac:dyDescent="0.3">
      <c r="A5" s="133"/>
      <c r="B5" s="133"/>
      <c r="C5" s="133"/>
      <c r="D5" s="133"/>
      <c r="E5" s="133"/>
      <c r="F5" s="133"/>
      <c r="G5" s="133"/>
      <c r="H5" s="238" t="s">
        <v>21</v>
      </c>
      <c r="I5" s="220"/>
      <c r="J5" s="221"/>
      <c r="K5" s="244" t="str">
        <f>IF(GlobalParameters!$C$12="","",GlobalParameters!$C$12)</f>
        <v/>
      </c>
      <c r="L5" s="247"/>
      <c r="M5" s="247"/>
      <c r="N5" s="248"/>
      <c r="O5" s="133"/>
      <c r="P5" s="227" t="s">
        <v>327</v>
      </c>
      <c r="Q5" s="228"/>
      <c r="R5" s="228"/>
      <c r="S5" s="228"/>
      <c r="T5" s="228"/>
      <c r="U5" s="228"/>
      <c r="V5" s="228"/>
      <c r="W5" s="228"/>
      <c r="X5" s="228"/>
      <c r="Y5" s="229"/>
      <c r="Z5" s="133"/>
    </row>
    <row r="6" spans="1:30" ht="15.75" customHeight="1" thickBot="1" x14ac:dyDescent="0.3">
      <c r="A6" s="133"/>
      <c r="B6" s="133"/>
      <c r="C6" s="239" t="s">
        <v>66</v>
      </c>
      <c r="D6" s="240"/>
      <c r="E6" s="241"/>
      <c r="F6" s="137"/>
      <c r="G6" s="137"/>
      <c r="H6" s="238" t="s">
        <v>337</v>
      </c>
      <c r="I6" s="242"/>
      <c r="J6" s="243"/>
      <c r="K6" s="138" t="str">
        <f>IF(GlobalParameters!$K$11="","",GlobalParameters!$K$11)</f>
        <v/>
      </c>
      <c r="L6" s="133"/>
      <c r="M6" s="133"/>
      <c r="N6" s="133"/>
      <c r="O6" s="133"/>
      <c r="P6" s="227" t="s">
        <v>326</v>
      </c>
      <c r="Q6" s="228"/>
      <c r="R6" s="228"/>
      <c r="S6" s="228"/>
      <c r="T6" s="228"/>
      <c r="U6" s="228"/>
      <c r="V6" s="228"/>
      <c r="W6" s="228"/>
      <c r="X6" s="228"/>
      <c r="Y6" s="229"/>
      <c r="Z6" s="133"/>
    </row>
    <row r="7" spans="1:30" ht="15.75" thickBot="1" x14ac:dyDescent="0.3">
      <c r="A7" s="133"/>
      <c r="B7" s="133"/>
      <c r="C7" s="139"/>
      <c r="D7" s="140"/>
      <c r="E7" s="140"/>
      <c r="F7" s="135"/>
      <c r="G7" s="135"/>
      <c r="H7" s="136"/>
      <c r="I7" s="133"/>
      <c r="J7" s="133"/>
      <c r="K7" s="133"/>
      <c r="L7" s="133"/>
      <c r="M7" s="133"/>
      <c r="N7" s="133"/>
      <c r="O7" s="133"/>
      <c r="P7" s="233" t="s">
        <v>329</v>
      </c>
      <c r="Q7" s="234"/>
      <c r="R7" s="234"/>
      <c r="S7" s="234"/>
      <c r="T7" s="234"/>
      <c r="U7" s="234"/>
      <c r="V7" s="234"/>
      <c r="W7" s="234"/>
      <c r="X7" s="234"/>
      <c r="Y7" s="235"/>
      <c r="Z7" s="133"/>
    </row>
    <row r="8" spans="1:30" x14ac:dyDescent="0.25">
      <c r="A8" s="133"/>
      <c r="B8" s="141" t="s">
        <v>301</v>
      </c>
      <c r="C8" s="142" t="s">
        <v>300</v>
      </c>
      <c r="D8" s="135"/>
      <c r="E8" s="135"/>
      <c r="F8" s="135"/>
      <c r="G8" s="135"/>
      <c r="H8" s="136"/>
      <c r="I8" s="133"/>
      <c r="J8" s="133"/>
      <c r="K8" s="133"/>
      <c r="L8" s="133"/>
      <c r="M8" s="133"/>
      <c r="N8" s="133"/>
      <c r="O8" s="133"/>
      <c r="P8" s="133"/>
      <c r="Q8" s="133"/>
      <c r="R8" s="133"/>
      <c r="S8" s="133"/>
      <c r="T8" s="133"/>
      <c r="U8" s="133"/>
      <c r="V8" s="133"/>
      <c r="W8" s="133"/>
      <c r="X8" s="133"/>
      <c r="Y8" s="133"/>
      <c r="Z8" s="133"/>
    </row>
    <row r="9" spans="1:30" x14ac:dyDescent="0.25">
      <c r="A9" s="133"/>
      <c r="B9" s="133"/>
      <c r="C9" s="143" t="s">
        <v>200</v>
      </c>
      <c r="D9" s="135"/>
      <c r="E9" s="135"/>
      <c r="F9" s="136" t="s">
        <v>398</v>
      </c>
      <c r="G9" s="135"/>
      <c r="H9" s="136"/>
      <c r="I9" s="133"/>
      <c r="J9" s="133"/>
      <c r="K9" s="133"/>
      <c r="L9" s="133"/>
      <c r="M9" s="133"/>
      <c r="N9" s="133"/>
      <c r="O9" s="133"/>
      <c r="P9" s="133"/>
      <c r="Q9" s="133"/>
      <c r="R9" s="133"/>
      <c r="S9" s="133"/>
      <c r="T9" s="133"/>
      <c r="U9" s="133"/>
      <c r="V9" s="133"/>
      <c r="W9" s="133"/>
      <c r="X9" s="133"/>
      <c r="Y9" s="133"/>
      <c r="Z9" s="133"/>
    </row>
    <row r="10" spans="1:30" x14ac:dyDescent="0.25">
      <c r="A10" s="133"/>
      <c r="B10" s="133"/>
      <c r="C10" s="136"/>
      <c r="D10" s="135"/>
      <c r="E10" s="135"/>
      <c r="F10" s="135"/>
      <c r="G10" s="135"/>
      <c r="H10" s="136"/>
      <c r="I10" s="133"/>
      <c r="J10" s="133"/>
      <c r="K10" s="133"/>
      <c r="L10" s="133"/>
      <c r="M10" s="133"/>
      <c r="N10" s="133"/>
      <c r="O10" s="133"/>
      <c r="P10" s="133"/>
      <c r="Q10" s="133"/>
      <c r="R10" s="133"/>
      <c r="S10" s="133"/>
      <c r="T10" s="133"/>
      <c r="U10" s="133"/>
      <c r="V10" s="133"/>
      <c r="W10" s="133"/>
      <c r="X10" s="133"/>
      <c r="Y10" s="133"/>
      <c r="Z10" s="133"/>
    </row>
    <row r="11" spans="1:30" x14ac:dyDescent="0.25">
      <c r="A11" s="133"/>
      <c r="B11" s="133"/>
      <c r="C11" s="136"/>
      <c r="D11" s="135"/>
      <c r="E11" s="135"/>
      <c r="F11" s="135"/>
      <c r="G11" s="135"/>
      <c r="H11" s="136"/>
      <c r="I11" s="133"/>
      <c r="J11" s="133"/>
      <c r="K11" s="133"/>
      <c r="L11" s="133"/>
      <c r="M11" s="133"/>
      <c r="N11" s="133"/>
      <c r="O11" s="133"/>
      <c r="P11" s="133"/>
      <c r="Q11" s="133"/>
      <c r="R11" s="133"/>
      <c r="S11" s="133"/>
      <c r="T11" s="133"/>
      <c r="U11" s="133"/>
      <c r="V11" s="133"/>
      <c r="W11" s="133"/>
      <c r="X11" s="133"/>
      <c r="Y11" s="133"/>
      <c r="Z11" s="133"/>
    </row>
    <row r="12" spans="1:30" x14ac:dyDescent="0.25">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row>
    <row r="13" spans="1:30" x14ac:dyDescent="0.25">
      <c r="A13" s="133"/>
      <c r="B13" s="133"/>
      <c r="C13" s="133"/>
      <c r="D13" s="133"/>
      <c r="E13" s="236" t="s">
        <v>24</v>
      </c>
      <c r="F13" s="236"/>
      <c r="G13" s="237"/>
      <c r="H13" s="236" t="s">
        <v>29</v>
      </c>
      <c r="I13" s="236"/>
      <c r="J13" s="237"/>
      <c r="K13" s="236" t="s">
        <v>30</v>
      </c>
      <c r="L13" s="236"/>
      <c r="M13" s="237"/>
      <c r="N13" s="236" t="s">
        <v>31</v>
      </c>
      <c r="O13" s="237"/>
      <c r="P13" s="133"/>
      <c r="Q13" s="230" t="s">
        <v>302</v>
      </c>
      <c r="R13" s="231"/>
      <c r="S13" s="231"/>
      <c r="T13" s="231"/>
      <c r="U13" s="231"/>
      <c r="V13" s="231"/>
      <c r="W13" s="231"/>
      <c r="X13" s="232"/>
      <c r="Y13" s="133"/>
      <c r="Z13" s="133"/>
    </row>
    <row r="14" spans="1:30" ht="51.75" x14ac:dyDescent="0.25">
      <c r="A14" s="144"/>
      <c r="B14" s="145" t="s">
        <v>22</v>
      </c>
      <c r="C14" s="145" t="s">
        <v>23</v>
      </c>
      <c r="D14" s="145" t="s">
        <v>25</v>
      </c>
      <c r="E14" s="146" t="s">
        <v>26</v>
      </c>
      <c r="F14" s="146" t="s">
        <v>27</v>
      </c>
      <c r="G14" s="146" t="s">
        <v>28</v>
      </c>
      <c r="H14" s="146" t="s">
        <v>26</v>
      </c>
      <c r="I14" s="146" t="s">
        <v>27</v>
      </c>
      <c r="J14" s="146" t="s">
        <v>28</v>
      </c>
      <c r="K14" s="146" t="s">
        <v>26</v>
      </c>
      <c r="L14" s="146" t="s">
        <v>27</v>
      </c>
      <c r="M14" s="146" t="s">
        <v>28</v>
      </c>
      <c r="N14" s="147" t="s">
        <v>32</v>
      </c>
      <c r="O14" s="146" t="s">
        <v>33</v>
      </c>
      <c r="P14" s="148"/>
      <c r="Q14" s="149" t="s">
        <v>38</v>
      </c>
      <c r="R14" s="149" t="s">
        <v>37</v>
      </c>
      <c r="S14" s="149" t="s">
        <v>35</v>
      </c>
      <c r="T14" s="149" t="s">
        <v>36</v>
      </c>
      <c r="U14" s="150" t="s">
        <v>332</v>
      </c>
      <c r="V14" s="150" t="s">
        <v>336</v>
      </c>
      <c r="W14" s="150" t="s">
        <v>333</v>
      </c>
      <c r="X14" s="150" t="s">
        <v>334</v>
      </c>
      <c r="Y14" s="147" t="s">
        <v>335</v>
      </c>
      <c r="Z14" s="133"/>
      <c r="AA14" s="151" t="s">
        <v>130</v>
      </c>
    </row>
    <row r="15" spans="1:30" x14ac:dyDescent="0.25">
      <c r="A15" s="133"/>
      <c r="B15" s="152" t="s">
        <v>401</v>
      </c>
      <c r="C15" s="152"/>
      <c r="D15" s="153"/>
      <c r="E15" s="154"/>
      <c r="F15" s="155" t="str">
        <f>IF($D15="","",IF($Q15="","",IF(OR(VLOOKUP($D15,Cap_Req!$A$2:$K$19,2)=6,VLOOKUP($D15,Cap_Req!$A$2:$K$19,2)=7,VLOOKUP($D15,Cap_Req!$A$2:$K$19,2)=14),IF($R15="","",IF($N15&lt;=$U15,$R15*$G15,IF(AND($N15&gt;$U15,$N15&lt;=$X15),$G15*($R15+((($Q15-$R15)/($X15-$U15))*($N15-$U15))),0))),$Q15*$G15)))</f>
        <v/>
      </c>
      <c r="G15" s="156" t="str">
        <f>IF($D15="","",IF(VLOOKUP($D15,Cap_Req!$A$2:$K$19,2)=2,VLOOKUP($D15,Cap_Req!$A$2:$K$19,3),IF(OR(VLOOKUP($D15,Cap_Req!$A$2:$K$19,2)=1,VLOOKUP($D15,Cap_Req!$A$2:$K$19,2)=3,VLOOKUP($D15,Cap_Req!$A$2:$K$19,2)=6,VLOOKUP($D15,Cap_Req!$A$2:$K$19,2)=7,VLOOKUP($D15,Cap_Req!$A$2:$K$19,2)=8,VLOOKUP($D15,Cap_Req!$A$2:$K$19,2)=10,VLOOKUP($D15,Cap_Req!$A$2:$K$19,2)=11, VLOOKUP($D15,Cap_Req!$A$2:$K$19,2)=14, VLOOKUP($D15,Cap_Req!$A$2:$K$19,2)=15, VLOOKUP($D15,Cap_Req!$A$2:$K$19,2)=16),IF($N15&lt;=$U15,VLOOKUP($D15,Cap_Req!$A$2:$K$19,3),IF(AND($N15&gt;$U15,$N15&lt;=$W15),VLOOKUP($D15,Cap_Req!$A$2:$K$19,3)+(((VLOOKUP($D15,Cap_Req!$A$2:$K$19,5)-VLOOKUP($D15,Cap_Req!$A$2:$K$19,3))/($W15-$U15))*($N15-$U15)),0)),IF($N15&lt;=$U15,VLOOKUP($D15,Cap_Req!$A$2:$K$19,3),IF(AND($N15&gt;$U15,$N15&lt;=$V15),VLOOKUP($D15,Cap_Req!$A$2:$K$19,3)+(((VLOOKUP($D15,Cap_Req!$A$2:$K$19,4)-VLOOKUP($D15,Cap_Req!$A$2:$K$19,3))/($V15-$U15))*($N15-$U15)),IF(AND($N15&gt;$V15,$N15&lt;=$W15),VLOOKUP($D15,Cap_Req!$A$2:$K$19,4)+(((VLOOKUP($D15,Cap_Req!$A$2:$K$19,5)-VLOOKUP($D15,Cap_Req!$A$2:$K$19,4))/($W15-$V15))*($N15-$V15)),0))))))</f>
        <v/>
      </c>
      <c r="H15" s="154"/>
      <c r="I15" s="155" t="str">
        <f>IF($D15="","",IF(OR(VLOOKUP($D15,Cap_Req!$A$2:$K$19,2)=6,VLOOKUP($D15,Cap_Req!$A$2:$K$19,2)=7,VLOOKUP($D15,Cap_Req!$A$2:$K$19,2)=14),IF($S15="","",$S15*$J15),""))</f>
        <v/>
      </c>
      <c r="J15" s="156" t="str">
        <f>IF($D15="","",IF(OR(VLOOKUP($D15,Cap_Req!$A$2:$K$19,2)=6,VLOOKUP($D15,Cap_Req!$A$2:$K$19,2)=7,VLOOKUP($D15,Cap_Req!$A$2:$K$19,2)=14),VLOOKUP($D15,Cap_Req!$A$2:$K$19,7),""))</f>
        <v/>
      </c>
      <c r="K15" s="154"/>
      <c r="L15" s="155" t="str">
        <f>IF($D15="","",IF(OR(VLOOKUP($D15,Cap_Req!$A$2:$K$19,2)=4,VLOOKUP($D15,Cap_Req!$A$2:$K$19,2)=5),IF($T15="","",$T15*$M15),""))</f>
        <v/>
      </c>
      <c r="M15" s="156" t="str">
        <f>IF($D15="","",IF(OR(VLOOKUP($D15,Cap_Req!$A$2:$K$19,2)=4,VLOOKUP($D15,Cap_Req!$A$2:$K$19,2)=5),VLOOKUP($D15,Cap_Req!$A$2:$K$19,8),""))</f>
        <v/>
      </c>
      <c r="N15" s="157" t="str">
        <f t="shared" ref="N15:N32" si="0">IF($D15="","",$K$6+Y15)</f>
        <v/>
      </c>
      <c r="O15" s="158" t="str">
        <f t="shared" ref="O15:O78" si="1">IF($D15="","",$W15)</f>
        <v/>
      </c>
      <c r="P15" s="159"/>
      <c r="Q15" s="152"/>
      <c r="R15" s="152"/>
      <c r="S15" s="152"/>
      <c r="T15" s="152"/>
      <c r="U15" s="160" t="str">
        <f>IF($D15="","",IF(OR(VLOOKUP($D15,Cap_Req!$A$2:$K$19,2)=9,VLOOKUP($D15,Cap_Req!$A$2:$K$19,2)=12,VLOOKUP($D15,Cap_Req!$A$2:$K$19,2)=13,VLOOKUP($D15,Cap_Req!$A$2:$K$19,2)=15),VLOOKUP($D15,Cap_Req!$A$2:$K$19,9),IF(VLOOKUP($D15,Cap_Req!$A$2:$K$19,2)=2,-100,$X15+VLOOKUP($D15,Cap_Req!$A$2:$K$19,9))))</f>
        <v/>
      </c>
      <c r="V15" s="160" t="str">
        <f>IF($D15="","",IF(OR(VLOOKUP($D15,Cap_Req!$A$2:$K$19,2)=9,VLOOKUP($D15,Cap_Req!$A$2:$K$19,2)=12,VLOOKUP($D15,Cap_Req!$A$2:$K$19,2)=13),VLOOKUP($D15,Cap_Req!$A$2:$K$19,10),IF(OR(VLOOKUP($D15,Cap_Req!$A$2:$K$19,2)=4,VLOOKUP($D15,Cap_Req!$A$2:$K$19,2)=5,VLOOKUP($D15,Cap_Req!$A$2:$K$19,2)=18),$X15+VLOOKUP($D15,Cap_Req!$A$2:$K$19,10),-100)))</f>
        <v/>
      </c>
      <c r="W15" s="160" t="str">
        <f>IF($D15="","",IF($X15="","",$X15+VLOOKUP($D15,Cap_Req!$A$2:$K$19,11)))</f>
        <v/>
      </c>
      <c r="X15" s="152"/>
      <c r="Y15" s="152"/>
      <c r="Z15" s="159"/>
      <c r="AA15" s="134" t="e">
        <f>VLOOKUP($D15,Cap_Req!$A$2:$K$19,2)</f>
        <v>#N/A</v>
      </c>
      <c r="AD15" s="178" t="s">
        <v>49</v>
      </c>
    </row>
    <row r="16" spans="1:30" x14ac:dyDescent="0.25">
      <c r="A16" s="133"/>
      <c r="B16" s="152" t="s">
        <v>402</v>
      </c>
      <c r="C16" s="152"/>
      <c r="D16" s="153"/>
      <c r="E16" s="154"/>
      <c r="F16" s="155" t="str">
        <f>IF($D16="","",IF($Q16="","",IF(OR(VLOOKUP($D16,Cap_Req!$A$2:$K$19,2)=6,VLOOKUP($D16,Cap_Req!$A$2:$K$19,2)=7,VLOOKUP($D16,Cap_Req!$A$2:$K$19,2)=14),IF($R16="","",IF($N16&lt;=$U16,$R16*$G16,IF(AND($N16&gt;$U16,$N16&lt;=$X16),$G16*($R16+((($Q16-$R16)/($X16-$U16))*($N16-$U16))),0))),$Q16*$G16)))</f>
        <v/>
      </c>
      <c r="G16" s="156" t="str">
        <f>IF($D16="","",IF(VLOOKUP($D16,Cap_Req!$A$2:$K$19,2)=2,VLOOKUP($D16,Cap_Req!$A$2:$K$19,3),IF(OR(VLOOKUP($D16,Cap_Req!$A$2:$K$19,2)=1,VLOOKUP($D16,Cap_Req!$A$2:$K$19,2)=3,VLOOKUP($D16,Cap_Req!$A$2:$K$19,2)=6,VLOOKUP($D16,Cap_Req!$A$2:$K$19,2)=7,VLOOKUP($D16,Cap_Req!$A$2:$K$19,2)=8,VLOOKUP($D16,Cap_Req!$A$2:$K$19,2)=10,VLOOKUP($D16,Cap_Req!$A$2:$K$19,2)=11, VLOOKUP($D16,Cap_Req!$A$2:$K$19,2)=14, VLOOKUP($D16,Cap_Req!$A$2:$K$19,2)=15, VLOOKUP($D16,Cap_Req!$A$2:$K$19,2)=16),IF($N16&lt;=$U16,VLOOKUP($D16,Cap_Req!$A$2:$K$19,3),IF(AND($N16&gt;$U16,$N16&lt;=$W16),VLOOKUP($D16,Cap_Req!$A$2:$K$19,3)+(((VLOOKUP($D16,Cap_Req!$A$2:$K$19,5)-VLOOKUP($D16,Cap_Req!$A$2:$K$19,3))/($W16-$U16))*($N16-$U16)),0)),IF($N16&lt;=$U16,VLOOKUP($D16,Cap_Req!$A$2:$K$19,3),IF(AND($N16&gt;$U16,$N16&lt;=$V16),VLOOKUP($D16,Cap_Req!$A$2:$K$19,3)+(((VLOOKUP($D16,Cap_Req!$A$2:$K$19,4)-VLOOKUP($D16,Cap_Req!$A$2:$K$19,3))/($V16-$U16))*($N16-$U16)),IF(AND($N16&gt;$V16,$N16&lt;=$W16),VLOOKUP($D16,Cap_Req!$A$2:$K$19,4)+(((VLOOKUP($D16,Cap_Req!$A$2:$K$19,5)-VLOOKUP($D16,Cap_Req!$A$2:$K$19,4))/($W16-$V16))*($N16-$V16)),0))))))</f>
        <v/>
      </c>
      <c r="H16" s="154"/>
      <c r="I16" s="155" t="str">
        <f>IF($D16="","",IF(OR(VLOOKUP($D16,Cap_Req!$A$2:$K$19,2)=6,VLOOKUP($D16,Cap_Req!$A$2:$K$19,2)=7,VLOOKUP($D16,Cap_Req!$A$2:$K$19,2)=14),IF($S16="","",$S16*$J16),""))</f>
        <v/>
      </c>
      <c r="J16" s="156" t="str">
        <f>IF($D16="","",IF(OR(VLOOKUP($D16,Cap_Req!$A$2:$K$19,2)=6,VLOOKUP($D16,Cap_Req!$A$2:$K$19,2)=7,VLOOKUP($D16,Cap_Req!$A$2:$K$19,2)=14),VLOOKUP($D16,Cap_Req!$A$2:$K$19,7),""))</f>
        <v/>
      </c>
      <c r="K16" s="154"/>
      <c r="L16" s="155" t="str">
        <f>IF($D16="","",IF(OR(VLOOKUP($D16,Cap_Req!$A$2:$K$19,2)=4,VLOOKUP($D16,Cap_Req!$A$2:$K$19,2)=5),IF($T16="","",$T16*$M16),""))</f>
        <v/>
      </c>
      <c r="M16" s="156" t="str">
        <f>IF($D16="","",IF(OR(VLOOKUP($D16,Cap_Req!$A$2:$K$19,2)=4,VLOOKUP($D16,Cap_Req!$A$2:$K$19,2)=5),VLOOKUP($D16,Cap_Req!$A$2:$K$19,8),""))</f>
        <v/>
      </c>
      <c r="N16" s="157" t="str">
        <f t="shared" si="0"/>
        <v/>
      </c>
      <c r="O16" s="158" t="str">
        <f t="shared" si="1"/>
        <v/>
      </c>
      <c r="P16" s="159"/>
      <c r="Q16" s="152"/>
      <c r="R16" s="152"/>
      <c r="S16" s="152"/>
      <c r="T16" s="152"/>
      <c r="U16" s="160" t="str">
        <f>IF($D16="","",IF(OR(VLOOKUP($D16,Cap_Req!$A$2:$K$19,2)=9,VLOOKUP($D16,Cap_Req!$A$2:$K$19,2)=12,VLOOKUP($D16,Cap_Req!$A$2:$K$19,2)=13,VLOOKUP($D16,Cap_Req!$A$2:$K$19,2)=15),VLOOKUP($D16,Cap_Req!$A$2:$K$19,9),IF(VLOOKUP($D16,Cap_Req!$A$2:$K$19,2)=2,-100,$X16+VLOOKUP($D16,Cap_Req!$A$2:$K$19,9))))</f>
        <v/>
      </c>
      <c r="V16" s="160" t="str">
        <f>IF($D16="","",IF(OR(VLOOKUP($D16,Cap_Req!$A$2:$K$19,2)=9,VLOOKUP($D16,Cap_Req!$A$2:$K$19,2)=12,VLOOKUP($D16,Cap_Req!$A$2:$K$19,2)=13),VLOOKUP($D16,Cap_Req!$A$2:$K$19,10),IF(OR(VLOOKUP($D16,Cap_Req!$A$2:$K$19,2)=4,VLOOKUP($D16,Cap_Req!$A$2:$K$19,2)=5,VLOOKUP($D16,Cap_Req!$A$2:$K$19,2)=18),$X16+VLOOKUP($D16,Cap_Req!$A$2:$K$19,10),-100)))</f>
        <v/>
      </c>
      <c r="W16" s="160" t="str">
        <f>IF($D16="","",IF($X16="","",$X16+VLOOKUP($D16,Cap_Req!$A$2:$K$19,11)))</f>
        <v/>
      </c>
      <c r="X16" s="152"/>
      <c r="Y16" s="152"/>
      <c r="Z16" s="159"/>
      <c r="AA16" s="134" t="e">
        <f>VLOOKUP($D16,Cap_Req!$A$2:$K$19,2)</f>
        <v>#N/A</v>
      </c>
      <c r="AD16" s="178" t="s">
        <v>47</v>
      </c>
    </row>
    <row r="17" spans="1:30" x14ac:dyDescent="0.25">
      <c r="A17" s="133"/>
      <c r="B17" s="283"/>
      <c r="C17" s="283"/>
      <c r="D17" s="284"/>
      <c r="E17" s="285"/>
      <c r="F17" s="155" t="str">
        <f>IF($D17="","",IF($Q17="","",IF(OR(VLOOKUP($D17,Cap_Req!$A$2:$K$19,2)=6,VLOOKUP($D17,Cap_Req!$A$2:$K$19,2)=7,VLOOKUP($D17,Cap_Req!$A$2:$K$19,2)=14),IF($R17="","",IF($N17&lt;=$U17,$R17*$G17,IF(AND($N17&gt;$U17,$N17&lt;=$X17),$G17*($R17+((($Q17-$R17)/($X17-$U17))*($N17-$U17))),0))),$Q17*$G17)))</f>
        <v/>
      </c>
      <c r="G17" s="156" t="str">
        <f>IF($D17="","",IF(VLOOKUP($D17,Cap_Req!$A$2:$K$19,2)=2,VLOOKUP($D17,Cap_Req!$A$2:$K$19,3),IF(OR(VLOOKUP($D17,Cap_Req!$A$2:$K$19,2)=1,VLOOKUP($D17,Cap_Req!$A$2:$K$19,2)=3,VLOOKUP($D17,Cap_Req!$A$2:$K$19,2)=6,VLOOKUP($D17,Cap_Req!$A$2:$K$19,2)=7,VLOOKUP($D17,Cap_Req!$A$2:$K$19,2)=8,VLOOKUP($D17,Cap_Req!$A$2:$K$19,2)=10,VLOOKUP($D17,Cap_Req!$A$2:$K$19,2)=11, VLOOKUP($D17,Cap_Req!$A$2:$K$19,2)=14, VLOOKUP($D17,Cap_Req!$A$2:$K$19,2)=15, VLOOKUP($D17,Cap_Req!$A$2:$K$19,2)=16),IF($N17&lt;=$U17,VLOOKUP($D17,Cap_Req!$A$2:$K$19,3),IF(AND($N17&gt;$U17,$N17&lt;=$W17),VLOOKUP($D17,Cap_Req!$A$2:$K$19,3)+(((VLOOKUP($D17,Cap_Req!$A$2:$K$19,5)-VLOOKUP($D17,Cap_Req!$A$2:$K$19,3))/($W17-$U17))*($N17-$U17)),0)),IF($N17&lt;=$U17,VLOOKUP($D17,Cap_Req!$A$2:$K$19,3),IF(AND($N17&gt;$U17,$N17&lt;=$V17),VLOOKUP($D17,Cap_Req!$A$2:$K$19,3)+(((VLOOKUP($D17,Cap_Req!$A$2:$K$19,4)-VLOOKUP($D17,Cap_Req!$A$2:$K$19,3))/($V17-$U17))*($N17-$U17)),IF(AND($N17&gt;$V17,$N17&lt;=$W17),VLOOKUP($D17,Cap_Req!$A$2:$K$19,4)+(((VLOOKUP($D17,Cap_Req!$A$2:$K$19,5)-VLOOKUP($D17,Cap_Req!$A$2:$K$19,4))/($W17-$V17))*($N17-$V17)),0))))))</f>
        <v/>
      </c>
      <c r="H17" s="285"/>
      <c r="I17" s="155" t="str">
        <f>IF($D17="","",IF(OR(VLOOKUP($D17,Cap_Req!$A$2:$K$19,2)=6,VLOOKUP($D17,Cap_Req!$A$2:$K$19,2)=7,VLOOKUP($D17,Cap_Req!$A$2:$K$19,2)=14),IF($S17="","",$S17*$J17),""))</f>
        <v/>
      </c>
      <c r="J17" s="156" t="str">
        <f>IF($D17="","",IF(OR(VLOOKUP($D17,Cap_Req!$A$2:$K$19,2)=6,VLOOKUP($D17,Cap_Req!$A$2:$K$19,2)=7,VLOOKUP($D17,Cap_Req!$A$2:$K$19,2)=14),VLOOKUP($D17,Cap_Req!$A$2:$K$19,7),""))</f>
        <v/>
      </c>
      <c r="K17" s="285"/>
      <c r="L17" s="155" t="str">
        <f>IF($D17="","",IF(OR(VLOOKUP($D17,Cap_Req!$A$2:$K$19,2)=4,VLOOKUP($D17,Cap_Req!$A$2:$K$19,2)=5),IF($T17="","",$T17*$M17),""))</f>
        <v/>
      </c>
      <c r="M17" s="156" t="str">
        <f>IF($D17="","",IF(OR(VLOOKUP($D17,Cap_Req!$A$2:$K$19,2)=4,VLOOKUP($D17,Cap_Req!$A$2:$K$19,2)=5),VLOOKUP($D17,Cap_Req!$A$2:$K$19,8),""))</f>
        <v/>
      </c>
      <c r="N17" s="157" t="str">
        <f t="shared" si="0"/>
        <v/>
      </c>
      <c r="O17" s="158" t="str">
        <f t="shared" si="1"/>
        <v/>
      </c>
      <c r="P17" s="159"/>
      <c r="Q17" s="283"/>
      <c r="R17" s="283"/>
      <c r="S17" s="283"/>
      <c r="T17" s="283"/>
      <c r="U17" s="160" t="str">
        <f>IF($D17="","",IF(OR(VLOOKUP($D17,Cap_Req!$A$2:$K$19,2)=9,VLOOKUP($D17,Cap_Req!$A$2:$K$19,2)=12,VLOOKUP($D17,Cap_Req!$A$2:$K$19,2)=13,VLOOKUP($D17,Cap_Req!$A$2:$K$19,2)=15),VLOOKUP($D17,Cap_Req!$A$2:$K$19,9),IF(VLOOKUP($D17,Cap_Req!$A$2:$K$19,2)=2,-100,$X17+VLOOKUP($D17,Cap_Req!$A$2:$K$19,9))))</f>
        <v/>
      </c>
      <c r="V17" s="160" t="str">
        <f>IF($D17="","",IF(OR(VLOOKUP($D17,Cap_Req!$A$2:$K$19,2)=9,VLOOKUP($D17,Cap_Req!$A$2:$K$19,2)=12,VLOOKUP($D17,Cap_Req!$A$2:$K$19,2)=13),VLOOKUP($D17,Cap_Req!$A$2:$K$19,10),IF(OR(VLOOKUP($D17,Cap_Req!$A$2:$K$19,2)=4,VLOOKUP($D17,Cap_Req!$A$2:$K$19,2)=5,VLOOKUP($D17,Cap_Req!$A$2:$K$19,2)=18),$X17+VLOOKUP($D17,Cap_Req!$A$2:$K$19,10),-100)))</f>
        <v/>
      </c>
      <c r="W17" s="160" t="str">
        <f>IF($D17="","",IF($X17="","",$X17+VLOOKUP($D17,Cap_Req!$A$2:$K$19,11)))</f>
        <v/>
      </c>
      <c r="X17" s="283"/>
      <c r="Y17" s="283"/>
      <c r="Z17" s="159"/>
      <c r="AA17" s="134" t="e">
        <f>VLOOKUP($D17,Cap_Req!$A$2:$K$19,2)</f>
        <v>#N/A</v>
      </c>
      <c r="AD17" s="178" t="s">
        <v>48</v>
      </c>
    </row>
    <row r="18" spans="1:30" x14ac:dyDescent="0.25">
      <c r="A18" s="133"/>
      <c r="B18" s="283"/>
      <c r="C18" s="283"/>
      <c r="D18" s="284"/>
      <c r="E18" s="285"/>
      <c r="F18" s="155" t="str">
        <f>IF($D18="","",IF($Q18="","",IF(OR(VLOOKUP($D18,Cap_Req!$A$2:$K$19,2)=6,VLOOKUP($D18,Cap_Req!$A$2:$K$19,2)=7,VLOOKUP($D18,Cap_Req!$A$2:$K$19,2)=14),IF($R18="","",IF($N18&lt;=$U18,$R18*$G18,IF(AND($N18&gt;$U18,$N18&lt;=$X18),$G18*($R18+((($Q18-$R18)/($X18-$U18))*($N18-$U18))),0))),$Q18*$G18)))</f>
        <v/>
      </c>
      <c r="G18" s="156" t="str">
        <f>IF($D18="","",IF(VLOOKUP($D18,Cap_Req!$A$2:$K$19,2)=2,VLOOKUP($D18,Cap_Req!$A$2:$K$19,3),IF(OR(VLOOKUP($D18,Cap_Req!$A$2:$K$19,2)=1,VLOOKUP($D18,Cap_Req!$A$2:$K$19,2)=3,VLOOKUP($D18,Cap_Req!$A$2:$K$19,2)=6,VLOOKUP($D18,Cap_Req!$A$2:$K$19,2)=7,VLOOKUP($D18,Cap_Req!$A$2:$K$19,2)=8,VLOOKUP($D18,Cap_Req!$A$2:$K$19,2)=10,VLOOKUP($D18,Cap_Req!$A$2:$K$19,2)=11, VLOOKUP($D18,Cap_Req!$A$2:$K$19,2)=14, VLOOKUP($D18,Cap_Req!$A$2:$K$19,2)=15, VLOOKUP($D18,Cap_Req!$A$2:$K$19,2)=16),IF($N18&lt;=$U18,VLOOKUP($D18,Cap_Req!$A$2:$K$19,3),IF(AND($N18&gt;$U18,$N18&lt;=$W18),VLOOKUP($D18,Cap_Req!$A$2:$K$19,3)+(((VLOOKUP($D18,Cap_Req!$A$2:$K$19,5)-VLOOKUP($D18,Cap_Req!$A$2:$K$19,3))/($W18-$U18))*($N18-$U18)),0)),IF($N18&lt;=$U18,VLOOKUP($D18,Cap_Req!$A$2:$K$19,3),IF(AND($N18&gt;$U18,$N18&lt;=$V18),VLOOKUP($D18,Cap_Req!$A$2:$K$19,3)+(((VLOOKUP($D18,Cap_Req!$A$2:$K$19,4)-VLOOKUP($D18,Cap_Req!$A$2:$K$19,3))/($V18-$U18))*($N18-$U18)),IF(AND($N18&gt;$V18,$N18&lt;=$W18),VLOOKUP($D18,Cap_Req!$A$2:$K$19,4)+(((VLOOKUP($D18,Cap_Req!$A$2:$K$19,5)-VLOOKUP($D18,Cap_Req!$A$2:$K$19,4))/($W18-$V18))*($N18-$V18)),0))))))</f>
        <v/>
      </c>
      <c r="H18" s="285"/>
      <c r="I18" s="155" t="str">
        <f>IF($D18="","",IF(OR(VLOOKUP($D18,Cap_Req!$A$2:$K$19,2)=6,VLOOKUP($D18,Cap_Req!$A$2:$K$19,2)=7,VLOOKUP($D18,Cap_Req!$A$2:$K$19,2)=14),IF($S18="","",$S18*$J18),""))</f>
        <v/>
      </c>
      <c r="J18" s="156" t="str">
        <f>IF($D18="","",IF(OR(VLOOKUP($D18,Cap_Req!$A$2:$K$19,2)=6,VLOOKUP($D18,Cap_Req!$A$2:$K$19,2)=7,VLOOKUP($D18,Cap_Req!$A$2:$K$19,2)=14),VLOOKUP($D18,Cap_Req!$A$2:$K$19,7),""))</f>
        <v/>
      </c>
      <c r="K18" s="285"/>
      <c r="L18" s="155" t="str">
        <f>IF($D18="","",IF(OR(VLOOKUP($D18,Cap_Req!$A$2:$K$19,2)=4,VLOOKUP($D18,Cap_Req!$A$2:$K$19,2)=5),IF($T18="","",$T18*$M18),""))</f>
        <v/>
      </c>
      <c r="M18" s="156" t="str">
        <f>IF($D18="","",IF(OR(VLOOKUP($D18,Cap_Req!$A$2:$K$19,2)=4,VLOOKUP($D18,Cap_Req!$A$2:$K$19,2)=5),VLOOKUP($D18,Cap_Req!$A$2:$K$19,8),""))</f>
        <v/>
      </c>
      <c r="N18" s="157" t="str">
        <f t="shared" si="0"/>
        <v/>
      </c>
      <c r="O18" s="158" t="str">
        <f t="shared" si="1"/>
        <v/>
      </c>
      <c r="P18" s="159"/>
      <c r="Q18" s="283"/>
      <c r="R18" s="283"/>
      <c r="S18" s="283"/>
      <c r="T18" s="283"/>
      <c r="U18" s="160" t="str">
        <f>IF($D18="","",IF(OR(VLOOKUP($D18,Cap_Req!$A$2:$K$19,2)=9,VLOOKUP($D18,Cap_Req!$A$2:$K$19,2)=12,VLOOKUP($D18,Cap_Req!$A$2:$K$19,2)=13,VLOOKUP($D18,Cap_Req!$A$2:$K$19,2)=15),VLOOKUP($D18,Cap_Req!$A$2:$K$19,9),IF(VLOOKUP($D18,Cap_Req!$A$2:$K$19,2)=2,-100,$X18+VLOOKUP($D18,Cap_Req!$A$2:$K$19,9))))</f>
        <v/>
      </c>
      <c r="V18" s="160" t="str">
        <f>IF($D18="","",IF(OR(VLOOKUP($D18,Cap_Req!$A$2:$K$19,2)=9,VLOOKUP($D18,Cap_Req!$A$2:$K$19,2)=12,VLOOKUP($D18,Cap_Req!$A$2:$K$19,2)=13),VLOOKUP($D18,Cap_Req!$A$2:$K$19,10),IF(OR(VLOOKUP($D18,Cap_Req!$A$2:$K$19,2)=4,VLOOKUP($D18,Cap_Req!$A$2:$K$19,2)=5,VLOOKUP($D18,Cap_Req!$A$2:$K$19,2)=18),$X18+VLOOKUP($D18,Cap_Req!$A$2:$K$19,10),-100)))</f>
        <v/>
      </c>
      <c r="W18" s="160" t="str">
        <f>IF($D18="","",IF($X18="","",$X18+VLOOKUP($D18,Cap_Req!$A$2:$K$19,11)))</f>
        <v/>
      </c>
      <c r="X18" s="283"/>
      <c r="Y18" s="283"/>
      <c r="Z18" s="159"/>
      <c r="AA18" s="134" t="e">
        <f>VLOOKUP($D18,Cap_Req!$A$2:$K$19,2)</f>
        <v>#N/A</v>
      </c>
      <c r="AD18" s="178" t="s">
        <v>54</v>
      </c>
    </row>
    <row r="19" spans="1:30" x14ac:dyDescent="0.25">
      <c r="A19" s="133"/>
      <c r="B19" s="283"/>
      <c r="C19" s="283"/>
      <c r="D19" s="284"/>
      <c r="E19" s="285"/>
      <c r="F19" s="155" t="str">
        <f>IF($D19="","",IF($Q19="","",IF(OR(VLOOKUP($D19,Cap_Req!$A$2:$K$19,2)=6,VLOOKUP($D19,Cap_Req!$A$2:$K$19,2)=7,VLOOKUP($D19,Cap_Req!$A$2:$K$19,2)=14),IF($R19="","",IF($N19&lt;=$U19,$R19*$G19,IF(AND($N19&gt;$U19,$N19&lt;=$X19),$G19*($R19+((($Q19-$R19)/($X19-$U19))*($N19-$U19))),0))),$Q19*$G19)))</f>
        <v/>
      </c>
      <c r="G19" s="156" t="str">
        <f>IF($D19="","",IF(VLOOKUP($D19,Cap_Req!$A$2:$K$19,2)=2,VLOOKUP($D19,Cap_Req!$A$2:$K$19,3),IF(OR(VLOOKUP($D19,Cap_Req!$A$2:$K$19,2)=1,VLOOKUP($D19,Cap_Req!$A$2:$K$19,2)=3,VLOOKUP($D19,Cap_Req!$A$2:$K$19,2)=6,VLOOKUP($D19,Cap_Req!$A$2:$K$19,2)=7,VLOOKUP($D19,Cap_Req!$A$2:$K$19,2)=8,VLOOKUP($D19,Cap_Req!$A$2:$K$19,2)=10,VLOOKUP($D19,Cap_Req!$A$2:$K$19,2)=11, VLOOKUP($D19,Cap_Req!$A$2:$K$19,2)=14, VLOOKUP($D19,Cap_Req!$A$2:$K$19,2)=15, VLOOKUP($D19,Cap_Req!$A$2:$K$19,2)=16),IF($N19&lt;=$U19,VLOOKUP($D19,Cap_Req!$A$2:$K$19,3),IF(AND($N19&gt;$U19,$N19&lt;=$W19),VLOOKUP($D19,Cap_Req!$A$2:$K$19,3)+(((VLOOKUP($D19,Cap_Req!$A$2:$K$19,5)-VLOOKUP($D19,Cap_Req!$A$2:$K$19,3))/($W19-$U19))*($N19-$U19)),0)),IF($N19&lt;=$U19,VLOOKUP($D19,Cap_Req!$A$2:$K$19,3),IF(AND($N19&gt;$U19,$N19&lt;=$V19),VLOOKUP($D19,Cap_Req!$A$2:$K$19,3)+(((VLOOKUP($D19,Cap_Req!$A$2:$K$19,4)-VLOOKUP($D19,Cap_Req!$A$2:$K$19,3))/($V19-$U19))*($N19-$U19)),IF(AND($N19&gt;$V19,$N19&lt;=$W19),VLOOKUP($D19,Cap_Req!$A$2:$K$19,4)+(((VLOOKUP($D19,Cap_Req!$A$2:$K$19,5)-VLOOKUP($D19,Cap_Req!$A$2:$K$19,4))/($W19-$V19))*($N19-$V19)),0))))))</f>
        <v/>
      </c>
      <c r="H19" s="285"/>
      <c r="I19" s="155" t="str">
        <f>IF($D19="","",IF(OR(VLOOKUP($D19,Cap_Req!$A$2:$K$19,2)=6,VLOOKUP($D19,Cap_Req!$A$2:$K$19,2)=7,VLOOKUP($D19,Cap_Req!$A$2:$K$19,2)=14),IF($S19="","",$S19*$J19),""))</f>
        <v/>
      </c>
      <c r="J19" s="156" t="str">
        <f>IF($D19="","",IF(OR(VLOOKUP($D19,Cap_Req!$A$2:$K$19,2)=6,VLOOKUP($D19,Cap_Req!$A$2:$K$19,2)=7,VLOOKUP($D19,Cap_Req!$A$2:$K$19,2)=14),VLOOKUP($D19,Cap_Req!$A$2:$K$19,7),""))</f>
        <v/>
      </c>
      <c r="K19" s="285"/>
      <c r="L19" s="155" t="str">
        <f>IF($D19="","",IF(OR(VLOOKUP($D19,Cap_Req!$A$2:$K$19,2)=4,VLOOKUP($D19,Cap_Req!$A$2:$K$19,2)=5),IF($T19="","",$T19*$M19),""))</f>
        <v/>
      </c>
      <c r="M19" s="156" t="str">
        <f>IF($D19="","",IF(OR(VLOOKUP($D19,Cap_Req!$A$2:$K$19,2)=4,VLOOKUP($D19,Cap_Req!$A$2:$K$19,2)=5),VLOOKUP($D19,Cap_Req!$A$2:$K$19,8),""))</f>
        <v/>
      </c>
      <c r="N19" s="157" t="str">
        <f t="shared" si="0"/>
        <v/>
      </c>
      <c r="O19" s="158" t="str">
        <f t="shared" si="1"/>
        <v/>
      </c>
      <c r="P19" s="159"/>
      <c r="Q19" s="283"/>
      <c r="R19" s="283"/>
      <c r="S19" s="283"/>
      <c r="T19" s="283"/>
      <c r="U19" s="160" t="str">
        <f>IF($D19="","",IF(OR(VLOOKUP($D19,Cap_Req!$A$2:$K$19,2)=9,VLOOKUP($D19,Cap_Req!$A$2:$K$19,2)=12,VLOOKUP($D19,Cap_Req!$A$2:$K$19,2)=13,VLOOKUP($D19,Cap_Req!$A$2:$K$19,2)=15),VLOOKUP($D19,Cap_Req!$A$2:$K$19,9),IF(VLOOKUP($D19,Cap_Req!$A$2:$K$19,2)=2,-100,$X19+VLOOKUP($D19,Cap_Req!$A$2:$K$19,9))))</f>
        <v/>
      </c>
      <c r="V19" s="160" t="str">
        <f>IF($D19="","",IF(OR(VLOOKUP($D19,Cap_Req!$A$2:$K$19,2)=9,VLOOKUP($D19,Cap_Req!$A$2:$K$19,2)=12,VLOOKUP($D19,Cap_Req!$A$2:$K$19,2)=13),VLOOKUP($D19,Cap_Req!$A$2:$K$19,10),IF(OR(VLOOKUP($D19,Cap_Req!$A$2:$K$19,2)=4,VLOOKUP($D19,Cap_Req!$A$2:$K$19,2)=5,VLOOKUP($D19,Cap_Req!$A$2:$K$19,2)=18),$X19+VLOOKUP($D19,Cap_Req!$A$2:$K$19,10),-100)))</f>
        <v/>
      </c>
      <c r="W19" s="160" t="str">
        <f>IF($D19="","",IF($X19="","",$X19+VLOOKUP($D19,Cap_Req!$A$2:$K$19,11)))</f>
        <v/>
      </c>
      <c r="X19" s="283"/>
      <c r="Y19" s="283"/>
      <c r="Z19" s="159"/>
      <c r="AA19" s="134" t="e">
        <f>VLOOKUP($D19,Cap_Req!$A$2:$K$19,2)</f>
        <v>#N/A</v>
      </c>
      <c r="AD19" s="178" t="s">
        <v>53</v>
      </c>
    </row>
    <row r="20" spans="1:30" x14ac:dyDescent="0.25">
      <c r="A20" s="133"/>
      <c r="B20" s="283"/>
      <c r="C20" s="283"/>
      <c r="D20" s="284"/>
      <c r="E20" s="285"/>
      <c r="F20" s="155" t="str">
        <f>IF($D20="","",IF($Q20="","",IF(OR(VLOOKUP($D20,Cap_Req!$A$2:$K$19,2)=6,VLOOKUP($D20,Cap_Req!$A$2:$K$19,2)=7,VLOOKUP($D20,Cap_Req!$A$2:$K$19,2)=14),IF($R20="","",IF($N20&lt;=$U20,$R20*$G20,IF(AND($N20&gt;$U20,$N20&lt;=$X20),$G20*($R20+((($Q20-$R20)/($X20-$U20))*($N20-$U20))),0))),$Q20*$G20)))</f>
        <v/>
      </c>
      <c r="G20" s="156" t="str">
        <f>IF($D20="","",IF(VLOOKUP($D20,Cap_Req!$A$2:$K$19,2)=2,VLOOKUP($D20,Cap_Req!$A$2:$K$19,3),IF(OR(VLOOKUP($D20,Cap_Req!$A$2:$K$19,2)=1,VLOOKUP($D20,Cap_Req!$A$2:$K$19,2)=3,VLOOKUP($D20,Cap_Req!$A$2:$K$19,2)=6,VLOOKUP($D20,Cap_Req!$A$2:$K$19,2)=7,VLOOKUP($D20,Cap_Req!$A$2:$K$19,2)=8,VLOOKUP($D20,Cap_Req!$A$2:$K$19,2)=10,VLOOKUP($D20,Cap_Req!$A$2:$K$19,2)=11, VLOOKUP($D20,Cap_Req!$A$2:$K$19,2)=14, VLOOKUP($D20,Cap_Req!$A$2:$K$19,2)=15, VLOOKUP($D20,Cap_Req!$A$2:$K$19,2)=16),IF($N20&lt;=$U20,VLOOKUP($D20,Cap_Req!$A$2:$K$19,3),IF(AND($N20&gt;$U20,$N20&lt;=$W20),VLOOKUP($D20,Cap_Req!$A$2:$K$19,3)+(((VLOOKUP($D20,Cap_Req!$A$2:$K$19,5)-VLOOKUP($D20,Cap_Req!$A$2:$K$19,3))/($W20-$U20))*($N20-$U20)),0)),IF($N20&lt;=$U20,VLOOKUP($D20,Cap_Req!$A$2:$K$19,3),IF(AND($N20&gt;$U20,$N20&lt;=$V20),VLOOKUP($D20,Cap_Req!$A$2:$K$19,3)+(((VLOOKUP($D20,Cap_Req!$A$2:$K$19,4)-VLOOKUP($D20,Cap_Req!$A$2:$K$19,3))/($V20-$U20))*($N20-$U20)),IF(AND($N20&gt;$V20,$N20&lt;=$W20),VLOOKUP($D20,Cap_Req!$A$2:$K$19,4)+(((VLOOKUP($D20,Cap_Req!$A$2:$K$19,5)-VLOOKUP($D20,Cap_Req!$A$2:$K$19,4))/($W20-$V20))*($N20-$V20)),0))))))</f>
        <v/>
      </c>
      <c r="H20" s="285"/>
      <c r="I20" s="155" t="str">
        <f>IF($D20="","",IF(OR(VLOOKUP($D20,Cap_Req!$A$2:$K$19,2)=6,VLOOKUP($D20,Cap_Req!$A$2:$K$19,2)=7,VLOOKUP($D20,Cap_Req!$A$2:$K$19,2)=14),IF($S20="","",$S20*$J20),""))</f>
        <v/>
      </c>
      <c r="J20" s="156" t="str">
        <f>IF($D20="","",IF(OR(VLOOKUP($D20,Cap_Req!$A$2:$K$19,2)=6,VLOOKUP($D20,Cap_Req!$A$2:$K$19,2)=7,VLOOKUP($D20,Cap_Req!$A$2:$K$19,2)=14),VLOOKUP($D20,Cap_Req!$A$2:$K$19,7),""))</f>
        <v/>
      </c>
      <c r="K20" s="285"/>
      <c r="L20" s="155" t="str">
        <f>IF($D20="","",IF(OR(VLOOKUP($D20,Cap_Req!$A$2:$K$19,2)=4,VLOOKUP($D20,Cap_Req!$A$2:$K$19,2)=5),IF($T20="","",$T20*$M20),""))</f>
        <v/>
      </c>
      <c r="M20" s="156" t="str">
        <f>IF($D20="","",IF(OR(VLOOKUP($D20,Cap_Req!$A$2:$K$19,2)=4,VLOOKUP($D20,Cap_Req!$A$2:$K$19,2)=5),VLOOKUP($D20,Cap_Req!$A$2:$K$19,8),""))</f>
        <v/>
      </c>
      <c r="N20" s="157" t="str">
        <f t="shared" si="0"/>
        <v/>
      </c>
      <c r="O20" s="158" t="str">
        <f t="shared" si="1"/>
        <v/>
      </c>
      <c r="P20" s="159"/>
      <c r="Q20" s="283"/>
      <c r="R20" s="283"/>
      <c r="S20" s="283"/>
      <c r="T20" s="283"/>
      <c r="U20" s="160" t="str">
        <f>IF($D20="","",IF(OR(VLOOKUP($D20,Cap_Req!$A$2:$K$19,2)=9,VLOOKUP($D20,Cap_Req!$A$2:$K$19,2)=12,VLOOKUP($D20,Cap_Req!$A$2:$K$19,2)=13,VLOOKUP($D20,Cap_Req!$A$2:$K$19,2)=15),VLOOKUP($D20,Cap_Req!$A$2:$K$19,9),IF(VLOOKUP($D20,Cap_Req!$A$2:$K$19,2)=2,-100,$X20+VLOOKUP($D20,Cap_Req!$A$2:$K$19,9))))</f>
        <v/>
      </c>
      <c r="V20" s="160" t="str">
        <f>IF($D20="","",IF(OR(VLOOKUP($D20,Cap_Req!$A$2:$K$19,2)=9,VLOOKUP($D20,Cap_Req!$A$2:$K$19,2)=12,VLOOKUP($D20,Cap_Req!$A$2:$K$19,2)=13),VLOOKUP($D20,Cap_Req!$A$2:$K$19,10),IF(OR(VLOOKUP($D20,Cap_Req!$A$2:$K$19,2)=4,VLOOKUP($D20,Cap_Req!$A$2:$K$19,2)=5,VLOOKUP($D20,Cap_Req!$A$2:$K$19,2)=18),$X20+VLOOKUP($D20,Cap_Req!$A$2:$K$19,10),-100)))</f>
        <v/>
      </c>
      <c r="W20" s="160" t="str">
        <f>IF($D20="","",IF($X20="","",$X20+VLOOKUP($D20,Cap_Req!$A$2:$K$19,11)))</f>
        <v/>
      </c>
      <c r="X20" s="283"/>
      <c r="Y20" s="283"/>
      <c r="Z20" s="159"/>
      <c r="AA20" s="134" t="e">
        <f>VLOOKUP($D20,Cap_Req!$A$2:$K$19,2)</f>
        <v>#N/A</v>
      </c>
      <c r="AD20" s="178" t="s">
        <v>52</v>
      </c>
    </row>
    <row r="21" spans="1:30" x14ac:dyDescent="0.25">
      <c r="A21" s="133"/>
      <c r="B21" s="283"/>
      <c r="C21" s="283"/>
      <c r="D21" s="284"/>
      <c r="E21" s="285"/>
      <c r="F21" s="155" t="str">
        <f>IF($D21="","",IF($Q21="","",IF(OR(VLOOKUP($D21,Cap_Req!$A$2:$K$19,2)=6,VLOOKUP($D21,Cap_Req!$A$2:$K$19,2)=7,VLOOKUP($D21,Cap_Req!$A$2:$K$19,2)=14),IF($R21="","",IF($N21&lt;=$U21,$R21*$G21,IF(AND($N21&gt;$U21,$N21&lt;=$X21),$G21*($R21+((($Q21-$R21)/($X21-$U21))*($N21-$U21))),0))),$Q21*$G21)))</f>
        <v/>
      </c>
      <c r="G21" s="156" t="str">
        <f>IF($D21="","",IF(VLOOKUP($D21,Cap_Req!$A$2:$K$19,2)=2,VLOOKUP($D21,Cap_Req!$A$2:$K$19,3),IF(OR(VLOOKUP($D21,Cap_Req!$A$2:$K$19,2)=1,VLOOKUP($D21,Cap_Req!$A$2:$K$19,2)=3,VLOOKUP($D21,Cap_Req!$A$2:$K$19,2)=6,VLOOKUP($D21,Cap_Req!$A$2:$K$19,2)=7,VLOOKUP($D21,Cap_Req!$A$2:$K$19,2)=8,VLOOKUP($D21,Cap_Req!$A$2:$K$19,2)=10,VLOOKUP($D21,Cap_Req!$A$2:$K$19,2)=11, VLOOKUP($D21,Cap_Req!$A$2:$K$19,2)=14, VLOOKUP($D21,Cap_Req!$A$2:$K$19,2)=15, VLOOKUP($D21,Cap_Req!$A$2:$K$19,2)=16),IF($N21&lt;=$U21,VLOOKUP($D21,Cap_Req!$A$2:$K$19,3),IF(AND($N21&gt;$U21,$N21&lt;=$W21),VLOOKUP($D21,Cap_Req!$A$2:$K$19,3)+(((VLOOKUP($D21,Cap_Req!$A$2:$K$19,5)-VLOOKUP($D21,Cap_Req!$A$2:$K$19,3))/($W21-$U21))*($N21-$U21)),0)),IF($N21&lt;=$U21,VLOOKUP($D21,Cap_Req!$A$2:$K$19,3),IF(AND($N21&gt;$U21,$N21&lt;=$V21),VLOOKUP($D21,Cap_Req!$A$2:$K$19,3)+(((VLOOKUP($D21,Cap_Req!$A$2:$K$19,4)-VLOOKUP($D21,Cap_Req!$A$2:$K$19,3))/($V21-$U21))*($N21-$U21)),IF(AND($N21&gt;$V21,$N21&lt;=$W21),VLOOKUP($D21,Cap_Req!$A$2:$K$19,4)+(((VLOOKUP($D21,Cap_Req!$A$2:$K$19,5)-VLOOKUP($D21,Cap_Req!$A$2:$K$19,4))/($W21-$V21))*($N21-$V21)),0))))))</f>
        <v/>
      </c>
      <c r="H21" s="285"/>
      <c r="I21" s="155" t="str">
        <f>IF($D21="","",IF(OR(VLOOKUP($D21,Cap_Req!$A$2:$K$19,2)=6,VLOOKUP($D21,Cap_Req!$A$2:$K$19,2)=7,VLOOKUP($D21,Cap_Req!$A$2:$K$19,2)=14),IF($S21="","",$S21*$J21),""))</f>
        <v/>
      </c>
      <c r="J21" s="156" t="str">
        <f>IF($D21="","",IF(OR(VLOOKUP($D21,Cap_Req!$A$2:$K$19,2)=6,VLOOKUP($D21,Cap_Req!$A$2:$K$19,2)=7,VLOOKUP($D21,Cap_Req!$A$2:$K$19,2)=14),VLOOKUP($D21,Cap_Req!$A$2:$K$19,7),""))</f>
        <v/>
      </c>
      <c r="K21" s="285"/>
      <c r="L21" s="155" t="str">
        <f>IF($D21="","",IF(OR(VLOOKUP($D21,Cap_Req!$A$2:$K$19,2)=4,VLOOKUP($D21,Cap_Req!$A$2:$K$19,2)=5),IF($T21="","",$T21*$M21),""))</f>
        <v/>
      </c>
      <c r="M21" s="156" t="str">
        <f>IF($D21="","",IF(OR(VLOOKUP($D21,Cap_Req!$A$2:$K$19,2)=4,VLOOKUP($D21,Cap_Req!$A$2:$K$19,2)=5),VLOOKUP($D21,Cap_Req!$A$2:$K$19,8),""))</f>
        <v/>
      </c>
      <c r="N21" s="157" t="str">
        <f t="shared" si="0"/>
        <v/>
      </c>
      <c r="O21" s="158" t="str">
        <f t="shared" si="1"/>
        <v/>
      </c>
      <c r="P21" s="159"/>
      <c r="Q21" s="283"/>
      <c r="R21" s="283"/>
      <c r="S21" s="283"/>
      <c r="T21" s="283"/>
      <c r="U21" s="160" t="str">
        <f>IF($D21="","",IF(OR(VLOOKUP($D21,Cap_Req!$A$2:$K$19,2)=9,VLOOKUP($D21,Cap_Req!$A$2:$K$19,2)=12,VLOOKUP($D21,Cap_Req!$A$2:$K$19,2)=13,VLOOKUP($D21,Cap_Req!$A$2:$K$19,2)=15),VLOOKUP($D21,Cap_Req!$A$2:$K$19,9),IF(VLOOKUP($D21,Cap_Req!$A$2:$K$19,2)=2,-100,$X21+VLOOKUP($D21,Cap_Req!$A$2:$K$19,9))))</f>
        <v/>
      </c>
      <c r="V21" s="160" t="str">
        <f>IF($D21="","",IF(OR(VLOOKUP($D21,Cap_Req!$A$2:$K$19,2)=9,VLOOKUP($D21,Cap_Req!$A$2:$K$19,2)=12,VLOOKUP($D21,Cap_Req!$A$2:$K$19,2)=13),VLOOKUP($D21,Cap_Req!$A$2:$K$19,10),IF(OR(VLOOKUP($D21,Cap_Req!$A$2:$K$19,2)=4,VLOOKUP($D21,Cap_Req!$A$2:$K$19,2)=5,VLOOKUP($D21,Cap_Req!$A$2:$K$19,2)=18),$X21+VLOOKUP($D21,Cap_Req!$A$2:$K$19,10),-100)))</f>
        <v/>
      </c>
      <c r="W21" s="160" t="str">
        <f>IF($D21="","",IF($X21="","",$X21+VLOOKUP($D21,Cap_Req!$A$2:$K$19,11)))</f>
        <v/>
      </c>
      <c r="X21" s="283"/>
      <c r="Y21" s="283"/>
      <c r="Z21" s="159"/>
      <c r="AA21" s="134" t="e">
        <f>VLOOKUP($D21,Cap_Req!$A$2:$K$19,2)</f>
        <v>#N/A</v>
      </c>
      <c r="AD21" s="178" t="s">
        <v>51</v>
      </c>
    </row>
    <row r="22" spans="1:30" x14ac:dyDescent="0.25">
      <c r="A22" s="133"/>
      <c r="B22" s="283"/>
      <c r="C22" s="283"/>
      <c r="D22" s="284"/>
      <c r="E22" s="285"/>
      <c r="F22" s="155" t="str">
        <f>IF($D22="","",IF($Q22="","",IF(OR(VLOOKUP($D22,Cap_Req!$A$2:$K$19,2)=6,VLOOKUP($D22,Cap_Req!$A$2:$K$19,2)=7,VLOOKUP($D22,Cap_Req!$A$2:$K$19,2)=14),IF($R22="","",IF($N22&lt;=$U22,$R22*$G22,IF(AND($N22&gt;$U22,$N22&lt;=$X22),$G22*($R22+((($Q22-$R22)/($X22-$U22))*($N22-$U22))),0))),$Q22*$G22)))</f>
        <v/>
      </c>
      <c r="G22" s="156" t="str">
        <f>IF($D22="","",IF(VLOOKUP($D22,Cap_Req!$A$2:$K$19,2)=2,VLOOKUP($D22,Cap_Req!$A$2:$K$19,3),IF(OR(VLOOKUP($D22,Cap_Req!$A$2:$K$19,2)=1,VLOOKUP($D22,Cap_Req!$A$2:$K$19,2)=3,VLOOKUP($D22,Cap_Req!$A$2:$K$19,2)=6,VLOOKUP($D22,Cap_Req!$A$2:$K$19,2)=7,VLOOKUP($D22,Cap_Req!$A$2:$K$19,2)=8,VLOOKUP($D22,Cap_Req!$A$2:$K$19,2)=10,VLOOKUP($D22,Cap_Req!$A$2:$K$19,2)=11, VLOOKUP($D22,Cap_Req!$A$2:$K$19,2)=14, VLOOKUP($D22,Cap_Req!$A$2:$K$19,2)=15, VLOOKUP($D22,Cap_Req!$A$2:$K$19,2)=16),IF($N22&lt;=$U22,VLOOKUP($D22,Cap_Req!$A$2:$K$19,3),IF(AND($N22&gt;$U22,$N22&lt;=$W22),VLOOKUP($D22,Cap_Req!$A$2:$K$19,3)+(((VLOOKUP($D22,Cap_Req!$A$2:$K$19,5)-VLOOKUP($D22,Cap_Req!$A$2:$K$19,3))/($W22-$U22))*($N22-$U22)),0)),IF($N22&lt;=$U22,VLOOKUP($D22,Cap_Req!$A$2:$K$19,3),IF(AND($N22&gt;$U22,$N22&lt;=$V22),VLOOKUP($D22,Cap_Req!$A$2:$K$19,3)+(((VLOOKUP($D22,Cap_Req!$A$2:$K$19,4)-VLOOKUP($D22,Cap_Req!$A$2:$K$19,3))/($V22-$U22))*($N22-$U22)),IF(AND($N22&gt;$V22,$N22&lt;=$W22),VLOOKUP($D22,Cap_Req!$A$2:$K$19,4)+(((VLOOKUP($D22,Cap_Req!$A$2:$K$19,5)-VLOOKUP($D22,Cap_Req!$A$2:$K$19,4))/($W22-$V22))*($N22-$V22)),0))))))</f>
        <v/>
      </c>
      <c r="H22" s="285"/>
      <c r="I22" s="155" t="str">
        <f>IF($D22="","",IF(OR(VLOOKUP($D22,Cap_Req!$A$2:$K$19,2)=6,VLOOKUP($D22,Cap_Req!$A$2:$K$19,2)=7,VLOOKUP($D22,Cap_Req!$A$2:$K$19,2)=14),IF($S22="","",$S22*$J22),""))</f>
        <v/>
      </c>
      <c r="J22" s="156" t="str">
        <f>IF($D22="","",IF(OR(VLOOKUP($D22,Cap_Req!$A$2:$K$19,2)=6,VLOOKUP($D22,Cap_Req!$A$2:$K$19,2)=7,VLOOKUP($D22,Cap_Req!$A$2:$K$19,2)=14),VLOOKUP($D22,Cap_Req!$A$2:$K$19,7),""))</f>
        <v/>
      </c>
      <c r="K22" s="285"/>
      <c r="L22" s="155" t="str">
        <f>IF($D22="","",IF(OR(VLOOKUP($D22,Cap_Req!$A$2:$K$19,2)=4,VLOOKUP($D22,Cap_Req!$A$2:$K$19,2)=5),IF($T22="","",$T22*$M22),""))</f>
        <v/>
      </c>
      <c r="M22" s="156" t="str">
        <f>IF($D22="","",IF(OR(VLOOKUP($D22,Cap_Req!$A$2:$K$19,2)=4,VLOOKUP($D22,Cap_Req!$A$2:$K$19,2)=5),VLOOKUP($D22,Cap_Req!$A$2:$K$19,8),""))</f>
        <v/>
      </c>
      <c r="N22" s="157" t="str">
        <f t="shared" si="0"/>
        <v/>
      </c>
      <c r="O22" s="158" t="str">
        <f t="shared" si="1"/>
        <v/>
      </c>
      <c r="P22" s="159"/>
      <c r="Q22" s="283"/>
      <c r="R22" s="283"/>
      <c r="S22" s="283"/>
      <c r="T22" s="283"/>
      <c r="U22" s="160" t="str">
        <f>IF($D22="","",IF(OR(VLOOKUP($D22,Cap_Req!$A$2:$K$19,2)=9,VLOOKUP($D22,Cap_Req!$A$2:$K$19,2)=12,VLOOKUP($D22,Cap_Req!$A$2:$K$19,2)=13,VLOOKUP($D22,Cap_Req!$A$2:$K$19,2)=15),VLOOKUP($D22,Cap_Req!$A$2:$K$19,9),IF(VLOOKUP($D22,Cap_Req!$A$2:$K$19,2)=2,-100,$X22+VLOOKUP($D22,Cap_Req!$A$2:$K$19,9))))</f>
        <v/>
      </c>
      <c r="V22" s="160" t="str">
        <f>IF($D22="","",IF(OR(VLOOKUP($D22,Cap_Req!$A$2:$K$19,2)=9,VLOOKUP($D22,Cap_Req!$A$2:$K$19,2)=12,VLOOKUP($D22,Cap_Req!$A$2:$K$19,2)=13),VLOOKUP($D22,Cap_Req!$A$2:$K$19,10),IF(OR(VLOOKUP($D22,Cap_Req!$A$2:$K$19,2)=4,VLOOKUP($D22,Cap_Req!$A$2:$K$19,2)=5,VLOOKUP($D22,Cap_Req!$A$2:$K$19,2)=18),$X22+VLOOKUP($D22,Cap_Req!$A$2:$K$19,10),-100)))</f>
        <v/>
      </c>
      <c r="W22" s="160" t="str">
        <f>IF($D22="","",IF($X22="","",$X22+VLOOKUP($D22,Cap_Req!$A$2:$K$19,11)))</f>
        <v/>
      </c>
      <c r="X22" s="283"/>
      <c r="Y22" s="283"/>
      <c r="Z22" s="159"/>
      <c r="AA22" s="134" t="e">
        <f>VLOOKUP($D22,Cap_Req!$A$2:$K$19,2)</f>
        <v>#N/A</v>
      </c>
      <c r="AD22" s="178" t="s">
        <v>46</v>
      </c>
    </row>
    <row r="23" spans="1:30" x14ac:dyDescent="0.25">
      <c r="A23" s="133"/>
      <c r="B23" s="283"/>
      <c r="C23" s="283"/>
      <c r="D23" s="284"/>
      <c r="E23" s="285"/>
      <c r="F23" s="155" t="str">
        <f>IF($D23="","",IF($Q23="","",IF(OR(VLOOKUP($D23,Cap_Req!$A$2:$K$19,2)=6,VLOOKUP($D23,Cap_Req!$A$2:$K$19,2)=7,VLOOKUP($D23,Cap_Req!$A$2:$K$19,2)=14),IF($R23="","",IF($N23&lt;=$U23,$R23*$G23,IF(AND($N23&gt;$U23,$N23&lt;=$X23),$G23*($R23+((($Q23-$R23)/($X23-$U23))*($N23-$U23))),0))),$Q23*$G23)))</f>
        <v/>
      </c>
      <c r="G23" s="156" t="str">
        <f>IF($D23="","",IF(VLOOKUP($D23,Cap_Req!$A$2:$K$19,2)=2,VLOOKUP($D23,Cap_Req!$A$2:$K$19,3),IF(OR(VLOOKUP($D23,Cap_Req!$A$2:$K$19,2)=1,VLOOKUP($D23,Cap_Req!$A$2:$K$19,2)=3,VLOOKUP($D23,Cap_Req!$A$2:$K$19,2)=6,VLOOKUP($D23,Cap_Req!$A$2:$K$19,2)=7,VLOOKUP($D23,Cap_Req!$A$2:$K$19,2)=8,VLOOKUP($D23,Cap_Req!$A$2:$K$19,2)=10,VLOOKUP($D23,Cap_Req!$A$2:$K$19,2)=11, VLOOKUP($D23,Cap_Req!$A$2:$K$19,2)=14, VLOOKUP($D23,Cap_Req!$A$2:$K$19,2)=15, VLOOKUP($D23,Cap_Req!$A$2:$K$19,2)=16),IF($N23&lt;=$U23,VLOOKUP($D23,Cap_Req!$A$2:$K$19,3),IF(AND($N23&gt;$U23,$N23&lt;=$W23),VLOOKUP($D23,Cap_Req!$A$2:$K$19,3)+(((VLOOKUP($D23,Cap_Req!$A$2:$K$19,5)-VLOOKUP($D23,Cap_Req!$A$2:$K$19,3))/($W23-$U23))*($N23-$U23)),0)),IF($N23&lt;=$U23,VLOOKUP($D23,Cap_Req!$A$2:$K$19,3),IF(AND($N23&gt;$U23,$N23&lt;=$V23),VLOOKUP($D23,Cap_Req!$A$2:$K$19,3)+(((VLOOKUP($D23,Cap_Req!$A$2:$K$19,4)-VLOOKUP($D23,Cap_Req!$A$2:$K$19,3))/($V23-$U23))*($N23-$U23)),IF(AND($N23&gt;$V23,$N23&lt;=$W23),VLOOKUP($D23,Cap_Req!$A$2:$K$19,4)+(((VLOOKUP($D23,Cap_Req!$A$2:$K$19,5)-VLOOKUP($D23,Cap_Req!$A$2:$K$19,4))/($W23-$V23))*($N23-$V23)),0))))))</f>
        <v/>
      </c>
      <c r="H23" s="285"/>
      <c r="I23" s="155" t="str">
        <f>IF($D23="","",IF(OR(VLOOKUP($D23,Cap_Req!$A$2:$K$19,2)=6,VLOOKUP($D23,Cap_Req!$A$2:$K$19,2)=7,VLOOKUP($D23,Cap_Req!$A$2:$K$19,2)=14),IF($S23="","",$S23*$J23),""))</f>
        <v/>
      </c>
      <c r="J23" s="156" t="str">
        <f>IF($D23="","",IF(OR(VLOOKUP($D23,Cap_Req!$A$2:$K$19,2)=6,VLOOKUP($D23,Cap_Req!$A$2:$K$19,2)=7,VLOOKUP($D23,Cap_Req!$A$2:$K$19,2)=14),VLOOKUP($D23,Cap_Req!$A$2:$K$19,7),""))</f>
        <v/>
      </c>
      <c r="K23" s="285"/>
      <c r="L23" s="155" t="str">
        <f>IF($D23="","",IF(OR(VLOOKUP($D23,Cap_Req!$A$2:$K$19,2)=4,VLOOKUP($D23,Cap_Req!$A$2:$K$19,2)=5),IF($T23="","",$T23*$M23),""))</f>
        <v/>
      </c>
      <c r="M23" s="156" t="str">
        <f>IF($D23="","",IF(OR(VLOOKUP($D23,Cap_Req!$A$2:$K$19,2)=4,VLOOKUP($D23,Cap_Req!$A$2:$K$19,2)=5),VLOOKUP($D23,Cap_Req!$A$2:$K$19,8),""))</f>
        <v/>
      </c>
      <c r="N23" s="157" t="str">
        <f t="shared" si="0"/>
        <v/>
      </c>
      <c r="O23" s="158" t="str">
        <f t="shared" si="1"/>
        <v/>
      </c>
      <c r="P23" s="159"/>
      <c r="Q23" s="283"/>
      <c r="R23" s="283"/>
      <c r="S23" s="283"/>
      <c r="T23" s="283"/>
      <c r="U23" s="160" t="str">
        <f>IF($D23="","",IF(OR(VLOOKUP($D23,Cap_Req!$A$2:$K$19,2)=9,VLOOKUP($D23,Cap_Req!$A$2:$K$19,2)=12,VLOOKUP($D23,Cap_Req!$A$2:$K$19,2)=13,VLOOKUP($D23,Cap_Req!$A$2:$K$19,2)=15),VLOOKUP($D23,Cap_Req!$A$2:$K$19,9),IF(VLOOKUP($D23,Cap_Req!$A$2:$K$19,2)=2,-100,$X23+VLOOKUP($D23,Cap_Req!$A$2:$K$19,9))))</f>
        <v/>
      </c>
      <c r="V23" s="160" t="str">
        <f>IF($D23="","",IF(OR(VLOOKUP($D23,Cap_Req!$A$2:$K$19,2)=9,VLOOKUP($D23,Cap_Req!$A$2:$K$19,2)=12,VLOOKUP($D23,Cap_Req!$A$2:$K$19,2)=13),VLOOKUP($D23,Cap_Req!$A$2:$K$19,10),IF(OR(VLOOKUP($D23,Cap_Req!$A$2:$K$19,2)=4,VLOOKUP($D23,Cap_Req!$A$2:$K$19,2)=5,VLOOKUP($D23,Cap_Req!$A$2:$K$19,2)=18),$X23+VLOOKUP($D23,Cap_Req!$A$2:$K$19,10),-100)))</f>
        <v/>
      </c>
      <c r="W23" s="160" t="str">
        <f>IF($D23="","",IF($X23="","",$X23+VLOOKUP($D23,Cap_Req!$A$2:$K$19,11)))</f>
        <v/>
      </c>
      <c r="X23" s="283"/>
      <c r="Y23" s="283"/>
      <c r="Z23" s="159"/>
      <c r="AA23" s="134" t="e">
        <f>VLOOKUP($D23,Cap_Req!$A$2:$K$19,2)</f>
        <v>#N/A</v>
      </c>
      <c r="AD23" s="178" t="s">
        <v>43</v>
      </c>
    </row>
    <row r="24" spans="1:30" x14ac:dyDescent="0.25">
      <c r="A24" s="133"/>
      <c r="B24" s="283"/>
      <c r="C24" s="283"/>
      <c r="D24" s="284"/>
      <c r="E24" s="285"/>
      <c r="F24" s="155" t="str">
        <f>IF($D24="","",IF($Q24="","",IF(OR(VLOOKUP($D24,Cap_Req!$A$2:$K$19,2)=6,VLOOKUP($D24,Cap_Req!$A$2:$K$19,2)=7,VLOOKUP($D24,Cap_Req!$A$2:$K$19,2)=14),IF($R24="","",IF($N24&lt;=$U24,$R24*$G24,IF(AND($N24&gt;$U24,$N24&lt;=$X24),$G24*($R24+((($Q24-$R24)/($X24-$U24))*($N24-$U24))),0))),$Q24*$G24)))</f>
        <v/>
      </c>
      <c r="G24" s="156" t="str">
        <f>IF($D24="","",IF(VLOOKUP($D24,Cap_Req!$A$2:$K$19,2)=2,VLOOKUP($D24,Cap_Req!$A$2:$K$19,3),IF(OR(VLOOKUP($D24,Cap_Req!$A$2:$K$19,2)=1,VLOOKUP($D24,Cap_Req!$A$2:$K$19,2)=3,VLOOKUP($D24,Cap_Req!$A$2:$K$19,2)=6,VLOOKUP($D24,Cap_Req!$A$2:$K$19,2)=7,VLOOKUP($D24,Cap_Req!$A$2:$K$19,2)=8,VLOOKUP($D24,Cap_Req!$A$2:$K$19,2)=10,VLOOKUP($D24,Cap_Req!$A$2:$K$19,2)=11, VLOOKUP($D24,Cap_Req!$A$2:$K$19,2)=14, VLOOKUP($D24,Cap_Req!$A$2:$K$19,2)=15, VLOOKUP($D24,Cap_Req!$A$2:$K$19,2)=16),IF($N24&lt;=$U24,VLOOKUP($D24,Cap_Req!$A$2:$K$19,3),IF(AND($N24&gt;$U24,$N24&lt;=$W24),VLOOKUP($D24,Cap_Req!$A$2:$K$19,3)+(((VLOOKUP($D24,Cap_Req!$A$2:$K$19,5)-VLOOKUP($D24,Cap_Req!$A$2:$K$19,3))/($W24-$U24))*($N24-$U24)),0)),IF($N24&lt;=$U24,VLOOKUP($D24,Cap_Req!$A$2:$K$19,3),IF(AND($N24&gt;$U24,$N24&lt;=$V24),VLOOKUP($D24,Cap_Req!$A$2:$K$19,3)+(((VLOOKUP($D24,Cap_Req!$A$2:$K$19,4)-VLOOKUP($D24,Cap_Req!$A$2:$K$19,3))/($V24-$U24))*($N24-$U24)),IF(AND($N24&gt;$V24,$N24&lt;=$W24),VLOOKUP($D24,Cap_Req!$A$2:$K$19,4)+(((VLOOKUP($D24,Cap_Req!$A$2:$K$19,5)-VLOOKUP($D24,Cap_Req!$A$2:$K$19,4))/($W24-$V24))*($N24-$V24)),0))))))</f>
        <v/>
      </c>
      <c r="H24" s="285"/>
      <c r="I24" s="155" t="str">
        <f>IF($D24="","",IF(OR(VLOOKUP($D24,Cap_Req!$A$2:$K$19,2)=6,VLOOKUP($D24,Cap_Req!$A$2:$K$19,2)=7,VLOOKUP($D24,Cap_Req!$A$2:$K$19,2)=14),IF($S24="","",$S24*$J24),""))</f>
        <v/>
      </c>
      <c r="J24" s="156" t="str">
        <f>IF($D24="","",IF(OR(VLOOKUP($D24,Cap_Req!$A$2:$K$19,2)=6,VLOOKUP($D24,Cap_Req!$A$2:$K$19,2)=7,VLOOKUP($D24,Cap_Req!$A$2:$K$19,2)=14),VLOOKUP($D24,Cap_Req!$A$2:$K$19,7),""))</f>
        <v/>
      </c>
      <c r="K24" s="285"/>
      <c r="L24" s="155" t="str">
        <f>IF($D24="","",IF(OR(VLOOKUP($D24,Cap_Req!$A$2:$K$19,2)=4,VLOOKUP($D24,Cap_Req!$A$2:$K$19,2)=5),IF($T24="","",$T24*$M24),""))</f>
        <v/>
      </c>
      <c r="M24" s="156" t="str">
        <f>IF($D24="","",IF(OR(VLOOKUP($D24,Cap_Req!$A$2:$K$19,2)=4,VLOOKUP($D24,Cap_Req!$A$2:$K$19,2)=5),VLOOKUP($D24,Cap_Req!$A$2:$K$19,8),""))</f>
        <v/>
      </c>
      <c r="N24" s="157" t="str">
        <f t="shared" si="0"/>
        <v/>
      </c>
      <c r="O24" s="158" t="str">
        <f t="shared" si="1"/>
        <v/>
      </c>
      <c r="P24" s="159"/>
      <c r="Q24" s="283"/>
      <c r="R24" s="283"/>
      <c r="S24" s="283"/>
      <c r="T24" s="283"/>
      <c r="U24" s="160" t="str">
        <f>IF($D24="","",IF(OR(VLOOKUP($D24,Cap_Req!$A$2:$K$19,2)=9,VLOOKUP($D24,Cap_Req!$A$2:$K$19,2)=12,VLOOKUP($D24,Cap_Req!$A$2:$K$19,2)=13,VLOOKUP($D24,Cap_Req!$A$2:$K$19,2)=15),VLOOKUP($D24,Cap_Req!$A$2:$K$19,9),IF(VLOOKUP($D24,Cap_Req!$A$2:$K$19,2)=2,-100,$X24+VLOOKUP($D24,Cap_Req!$A$2:$K$19,9))))</f>
        <v/>
      </c>
      <c r="V24" s="160" t="str">
        <f>IF($D24="","",IF(OR(VLOOKUP($D24,Cap_Req!$A$2:$K$19,2)=9,VLOOKUP($D24,Cap_Req!$A$2:$K$19,2)=12,VLOOKUP($D24,Cap_Req!$A$2:$K$19,2)=13),VLOOKUP($D24,Cap_Req!$A$2:$K$19,10),IF(OR(VLOOKUP($D24,Cap_Req!$A$2:$K$19,2)=4,VLOOKUP($D24,Cap_Req!$A$2:$K$19,2)=5,VLOOKUP($D24,Cap_Req!$A$2:$K$19,2)=18),$X24+VLOOKUP($D24,Cap_Req!$A$2:$K$19,10),-100)))</f>
        <v/>
      </c>
      <c r="W24" s="160" t="str">
        <f>IF($D24="","",IF($X24="","",$X24+VLOOKUP($D24,Cap_Req!$A$2:$K$19,11)))</f>
        <v/>
      </c>
      <c r="X24" s="283"/>
      <c r="Y24" s="283"/>
      <c r="Z24" s="159"/>
      <c r="AA24" s="134" t="e">
        <f>VLOOKUP($D24,Cap_Req!$A$2:$K$19,2)</f>
        <v>#N/A</v>
      </c>
      <c r="AD24" s="178" t="s">
        <v>45</v>
      </c>
    </row>
    <row r="25" spans="1:30" x14ac:dyDescent="0.25">
      <c r="A25" s="133"/>
      <c r="B25" s="283"/>
      <c r="C25" s="283"/>
      <c r="D25" s="284"/>
      <c r="E25" s="285"/>
      <c r="F25" s="155" t="str">
        <f>IF($D25="","",IF($Q25="","",IF(OR(VLOOKUP($D25,Cap_Req!$A$2:$K$19,2)=6,VLOOKUP($D25,Cap_Req!$A$2:$K$19,2)=7,VLOOKUP($D25,Cap_Req!$A$2:$K$19,2)=14),IF($R25="","",IF($N25&lt;=$U25,$R25*$G25,IF(AND($N25&gt;$U25,$N25&lt;=$X25),$G25*($R25+((($Q25-$R25)/($X25-$U25))*($N25-$U25))),0))),$Q25*$G25)))</f>
        <v/>
      </c>
      <c r="G25" s="156" t="str">
        <f>IF($D25="","",IF(VLOOKUP($D25,Cap_Req!$A$2:$K$19,2)=2,VLOOKUP($D25,Cap_Req!$A$2:$K$19,3),IF(OR(VLOOKUP($D25,Cap_Req!$A$2:$K$19,2)=1,VLOOKUP($D25,Cap_Req!$A$2:$K$19,2)=3,VLOOKUP($D25,Cap_Req!$A$2:$K$19,2)=6,VLOOKUP($D25,Cap_Req!$A$2:$K$19,2)=7,VLOOKUP($D25,Cap_Req!$A$2:$K$19,2)=8,VLOOKUP($D25,Cap_Req!$A$2:$K$19,2)=10,VLOOKUP($D25,Cap_Req!$A$2:$K$19,2)=11, VLOOKUP($D25,Cap_Req!$A$2:$K$19,2)=14, VLOOKUP($D25,Cap_Req!$A$2:$K$19,2)=15, VLOOKUP($D25,Cap_Req!$A$2:$K$19,2)=16),IF($N25&lt;=$U25,VLOOKUP($D25,Cap_Req!$A$2:$K$19,3),IF(AND($N25&gt;$U25,$N25&lt;=$W25),VLOOKUP($D25,Cap_Req!$A$2:$K$19,3)+(((VLOOKUP($D25,Cap_Req!$A$2:$K$19,5)-VLOOKUP($D25,Cap_Req!$A$2:$K$19,3))/($W25-$U25))*($N25-$U25)),0)),IF($N25&lt;=$U25,VLOOKUP($D25,Cap_Req!$A$2:$K$19,3),IF(AND($N25&gt;$U25,$N25&lt;=$V25),VLOOKUP($D25,Cap_Req!$A$2:$K$19,3)+(((VLOOKUP($D25,Cap_Req!$A$2:$K$19,4)-VLOOKUP($D25,Cap_Req!$A$2:$K$19,3))/($V25-$U25))*($N25-$U25)),IF(AND($N25&gt;$V25,$N25&lt;=$W25),VLOOKUP($D25,Cap_Req!$A$2:$K$19,4)+(((VLOOKUP($D25,Cap_Req!$A$2:$K$19,5)-VLOOKUP($D25,Cap_Req!$A$2:$K$19,4))/($W25-$V25))*($N25-$V25)),0))))))</f>
        <v/>
      </c>
      <c r="H25" s="285"/>
      <c r="I25" s="155" t="str">
        <f>IF($D25="","",IF(OR(VLOOKUP($D25,Cap_Req!$A$2:$K$19,2)=6,VLOOKUP($D25,Cap_Req!$A$2:$K$19,2)=7,VLOOKUP($D25,Cap_Req!$A$2:$K$19,2)=14),IF($S25="","",$S25*$J25),""))</f>
        <v/>
      </c>
      <c r="J25" s="156" t="str">
        <f>IF($D25="","",IF(OR(VLOOKUP($D25,Cap_Req!$A$2:$K$19,2)=6,VLOOKUP($D25,Cap_Req!$A$2:$K$19,2)=7,VLOOKUP($D25,Cap_Req!$A$2:$K$19,2)=14),VLOOKUP($D25,Cap_Req!$A$2:$K$19,7),""))</f>
        <v/>
      </c>
      <c r="K25" s="285"/>
      <c r="L25" s="155" t="str">
        <f>IF($D25="","",IF(OR(VLOOKUP($D25,Cap_Req!$A$2:$K$19,2)=4,VLOOKUP($D25,Cap_Req!$A$2:$K$19,2)=5),IF($T25="","",$T25*$M25),""))</f>
        <v/>
      </c>
      <c r="M25" s="156" t="str">
        <f>IF($D25="","",IF(OR(VLOOKUP($D25,Cap_Req!$A$2:$K$19,2)=4,VLOOKUP($D25,Cap_Req!$A$2:$K$19,2)=5),VLOOKUP($D25,Cap_Req!$A$2:$K$19,8),""))</f>
        <v/>
      </c>
      <c r="N25" s="157" t="str">
        <f t="shared" si="0"/>
        <v/>
      </c>
      <c r="O25" s="158" t="str">
        <f t="shared" si="1"/>
        <v/>
      </c>
      <c r="P25" s="159"/>
      <c r="Q25" s="283"/>
      <c r="R25" s="283"/>
      <c r="S25" s="283"/>
      <c r="T25" s="283"/>
      <c r="U25" s="160" t="str">
        <f>IF($D25="","",IF(OR(VLOOKUP($D25,Cap_Req!$A$2:$K$19,2)=9,VLOOKUP($D25,Cap_Req!$A$2:$K$19,2)=12,VLOOKUP($D25,Cap_Req!$A$2:$K$19,2)=13,VLOOKUP($D25,Cap_Req!$A$2:$K$19,2)=15),VLOOKUP($D25,Cap_Req!$A$2:$K$19,9),IF(VLOOKUP($D25,Cap_Req!$A$2:$K$19,2)=2,-100,$X25+VLOOKUP($D25,Cap_Req!$A$2:$K$19,9))))</f>
        <v/>
      </c>
      <c r="V25" s="160" t="str">
        <f>IF($D25="","",IF(OR(VLOOKUP($D25,Cap_Req!$A$2:$K$19,2)=9,VLOOKUP($D25,Cap_Req!$A$2:$K$19,2)=12,VLOOKUP($D25,Cap_Req!$A$2:$K$19,2)=13),VLOOKUP($D25,Cap_Req!$A$2:$K$19,10),IF(OR(VLOOKUP($D25,Cap_Req!$A$2:$K$19,2)=4,VLOOKUP($D25,Cap_Req!$A$2:$K$19,2)=5,VLOOKUP($D25,Cap_Req!$A$2:$K$19,2)=18),$X25+VLOOKUP($D25,Cap_Req!$A$2:$K$19,10),-100)))</f>
        <v/>
      </c>
      <c r="W25" s="160" t="str">
        <f>IF($D25="","",IF($X25="","",$X25+VLOOKUP($D25,Cap_Req!$A$2:$K$19,11)))</f>
        <v/>
      </c>
      <c r="X25" s="283"/>
      <c r="Y25" s="283"/>
      <c r="Z25" s="159"/>
      <c r="AA25" s="134" t="e">
        <f>VLOOKUP($D25,Cap_Req!$A$2:$K$19,2)</f>
        <v>#N/A</v>
      </c>
      <c r="AD25" s="178" t="s">
        <v>44</v>
      </c>
    </row>
    <row r="26" spans="1:30" x14ac:dyDescent="0.25">
      <c r="A26" s="133"/>
      <c r="B26" s="283"/>
      <c r="C26" s="283"/>
      <c r="D26" s="284"/>
      <c r="E26" s="285"/>
      <c r="F26" s="155" t="str">
        <f>IF($D26="","",IF($Q26="","",IF(OR(VLOOKUP($D26,Cap_Req!$A$2:$K$19,2)=6,VLOOKUP($D26,Cap_Req!$A$2:$K$19,2)=7,VLOOKUP($D26,Cap_Req!$A$2:$K$19,2)=14),IF($R26="","",IF($N26&lt;=$U26,$R26*$G26,IF(AND($N26&gt;$U26,$N26&lt;=$X26),$G26*($R26+((($Q26-$R26)/($X26-$U26))*($N26-$U26))),0))),$Q26*$G26)))</f>
        <v/>
      </c>
      <c r="G26" s="156" t="str">
        <f>IF($D26="","",IF(VLOOKUP($D26,Cap_Req!$A$2:$K$19,2)=2,VLOOKUP($D26,Cap_Req!$A$2:$K$19,3),IF(OR(VLOOKUP($D26,Cap_Req!$A$2:$K$19,2)=1,VLOOKUP($D26,Cap_Req!$A$2:$K$19,2)=3,VLOOKUP($D26,Cap_Req!$A$2:$K$19,2)=6,VLOOKUP($D26,Cap_Req!$A$2:$K$19,2)=7,VLOOKUP($D26,Cap_Req!$A$2:$K$19,2)=8,VLOOKUP($D26,Cap_Req!$A$2:$K$19,2)=10,VLOOKUP($D26,Cap_Req!$A$2:$K$19,2)=11, VLOOKUP($D26,Cap_Req!$A$2:$K$19,2)=14, VLOOKUP($D26,Cap_Req!$A$2:$K$19,2)=15, VLOOKUP($D26,Cap_Req!$A$2:$K$19,2)=16),IF($N26&lt;=$U26,VLOOKUP($D26,Cap_Req!$A$2:$K$19,3),IF(AND($N26&gt;$U26,$N26&lt;=$W26),VLOOKUP($D26,Cap_Req!$A$2:$K$19,3)+(((VLOOKUP($D26,Cap_Req!$A$2:$K$19,5)-VLOOKUP($D26,Cap_Req!$A$2:$K$19,3))/($W26-$U26))*($N26-$U26)),0)),IF($N26&lt;=$U26,VLOOKUP($D26,Cap_Req!$A$2:$K$19,3),IF(AND($N26&gt;$U26,$N26&lt;=$V26),VLOOKUP($D26,Cap_Req!$A$2:$K$19,3)+(((VLOOKUP($D26,Cap_Req!$A$2:$K$19,4)-VLOOKUP($D26,Cap_Req!$A$2:$K$19,3))/($V26-$U26))*($N26-$U26)),IF(AND($N26&gt;$V26,$N26&lt;=$W26),VLOOKUP($D26,Cap_Req!$A$2:$K$19,4)+(((VLOOKUP($D26,Cap_Req!$A$2:$K$19,5)-VLOOKUP($D26,Cap_Req!$A$2:$K$19,4))/($W26-$V26))*($N26-$V26)),0))))))</f>
        <v/>
      </c>
      <c r="H26" s="285"/>
      <c r="I26" s="155" t="str">
        <f>IF($D26="","",IF(OR(VLOOKUP($D26,Cap_Req!$A$2:$K$19,2)=6,VLOOKUP($D26,Cap_Req!$A$2:$K$19,2)=7,VLOOKUP($D26,Cap_Req!$A$2:$K$19,2)=14),IF($S26="","",$S26*$J26),""))</f>
        <v/>
      </c>
      <c r="J26" s="156" t="str">
        <f>IF($D26="","",IF(OR(VLOOKUP($D26,Cap_Req!$A$2:$K$19,2)=6,VLOOKUP($D26,Cap_Req!$A$2:$K$19,2)=7,VLOOKUP($D26,Cap_Req!$A$2:$K$19,2)=14),VLOOKUP($D26,Cap_Req!$A$2:$K$19,7),""))</f>
        <v/>
      </c>
      <c r="K26" s="285"/>
      <c r="L26" s="155" t="str">
        <f>IF($D26="","",IF(OR(VLOOKUP($D26,Cap_Req!$A$2:$K$19,2)=4,VLOOKUP($D26,Cap_Req!$A$2:$K$19,2)=5),IF($T26="","",$T26*$M26),""))</f>
        <v/>
      </c>
      <c r="M26" s="156" t="str">
        <f>IF($D26="","",IF(OR(VLOOKUP($D26,Cap_Req!$A$2:$K$19,2)=4,VLOOKUP($D26,Cap_Req!$A$2:$K$19,2)=5),VLOOKUP($D26,Cap_Req!$A$2:$K$19,8),""))</f>
        <v/>
      </c>
      <c r="N26" s="157" t="str">
        <f t="shared" si="0"/>
        <v/>
      </c>
      <c r="O26" s="158" t="str">
        <f t="shared" si="1"/>
        <v/>
      </c>
      <c r="P26" s="159"/>
      <c r="Q26" s="283"/>
      <c r="R26" s="283"/>
      <c r="S26" s="283"/>
      <c r="T26" s="283"/>
      <c r="U26" s="160" t="str">
        <f>IF($D26="","",IF(OR(VLOOKUP($D26,Cap_Req!$A$2:$K$19,2)=9,VLOOKUP($D26,Cap_Req!$A$2:$K$19,2)=12,VLOOKUP($D26,Cap_Req!$A$2:$K$19,2)=13,VLOOKUP($D26,Cap_Req!$A$2:$K$19,2)=15),VLOOKUP($D26,Cap_Req!$A$2:$K$19,9),IF(VLOOKUP($D26,Cap_Req!$A$2:$K$19,2)=2,-100,$X26+VLOOKUP($D26,Cap_Req!$A$2:$K$19,9))))</f>
        <v/>
      </c>
      <c r="V26" s="160" t="str">
        <f>IF($D26="","",IF(OR(VLOOKUP($D26,Cap_Req!$A$2:$K$19,2)=9,VLOOKUP($D26,Cap_Req!$A$2:$K$19,2)=12,VLOOKUP($D26,Cap_Req!$A$2:$K$19,2)=13),VLOOKUP($D26,Cap_Req!$A$2:$K$19,10),IF(OR(VLOOKUP($D26,Cap_Req!$A$2:$K$19,2)=4,VLOOKUP($D26,Cap_Req!$A$2:$K$19,2)=5,VLOOKUP($D26,Cap_Req!$A$2:$K$19,2)=18),$X26+VLOOKUP($D26,Cap_Req!$A$2:$K$19,10),-100)))</f>
        <v/>
      </c>
      <c r="W26" s="160" t="str">
        <f>IF($D26="","",IF($X26="","",$X26+VLOOKUP($D26,Cap_Req!$A$2:$K$19,11)))</f>
        <v/>
      </c>
      <c r="X26" s="283"/>
      <c r="Y26" s="283"/>
      <c r="Z26" s="159"/>
      <c r="AA26" s="134" t="e">
        <f>VLOOKUP($D26,Cap_Req!$A$2:$K$19,2)</f>
        <v>#N/A</v>
      </c>
      <c r="AD26" s="178" t="s">
        <v>41</v>
      </c>
    </row>
    <row r="27" spans="1:30" x14ac:dyDescent="0.25">
      <c r="A27" s="133"/>
      <c r="B27" s="283"/>
      <c r="C27" s="283"/>
      <c r="D27" s="284"/>
      <c r="E27" s="285"/>
      <c r="F27" s="155" t="str">
        <f>IF($D27="","",IF($Q27="","",IF(OR(VLOOKUP($D27,Cap_Req!$A$2:$K$19,2)=6,VLOOKUP($D27,Cap_Req!$A$2:$K$19,2)=7,VLOOKUP($D27,Cap_Req!$A$2:$K$19,2)=14),IF($R27="","",IF($N27&lt;=$U27,$R27*$G27,IF(AND($N27&gt;$U27,$N27&lt;=$X27),$G27*($R27+((($Q27-$R27)/($X27-$U27))*($N27-$U27))),0))),$Q27*$G27)))</f>
        <v/>
      </c>
      <c r="G27" s="156" t="str">
        <f>IF($D27="","",IF(VLOOKUP($D27,Cap_Req!$A$2:$K$19,2)=2,VLOOKUP($D27,Cap_Req!$A$2:$K$19,3),IF(OR(VLOOKUP($D27,Cap_Req!$A$2:$K$19,2)=1,VLOOKUP($D27,Cap_Req!$A$2:$K$19,2)=3,VLOOKUP($D27,Cap_Req!$A$2:$K$19,2)=6,VLOOKUP($D27,Cap_Req!$A$2:$K$19,2)=7,VLOOKUP($D27,Cap_Req!$A$2:$K$19,2)=8,VLOOKUP($D27,Cap_Req!$A$2:$K$19,2)=10,VLOOKUP($D27,Cap_Req!$A$2:$K$19,2)=11, VLOOKUP($D27,Cap_Req!$A$2:$K$19,2)=14, VLOOKUP($D27,Cap_Req!$A$2:$K$19,2)=15, VLOOKUP($D27,Cap_Req!$A$2:$K$19,2)=16),IF($N27&lt;=$U27,VLOOKUP($D27,Cap_Req!$A$2:$K$19,3),IF(AND($N27&gt;$U27,$N27&lt;=$W27),VLOOKUP($D27,Cap_Req!$A$2:$K$19,3)+(((VLOOKUP($D27,Cap_Req!$A$2:$K$19,5)-VLOOKUP($D27,Cap_Req!$A$2:$K$19,3))/($W27-$U27))*($N27-$U27)),0)),IF($N27&lt;=$U27,VLOOKUP($D27,Cap_Req!$A$2:$K$19,3),IF(AND($N27&gt;$U27,$N27&lt;=$V27),VLOOKUP($D27,Cap_Req!$A$2:$K$19,3)+(((VLOOKUP($D27,Cap_Req!$A$2:$K$19,4)-VLOOKUP($D27,Cap_Req!$A$2:$K$19,3))/($V27-$U27))*($N27-$U27)),IF(AND($N27&gt;$V27,$N27&lt;=$W27),VLOOKUP($D27,Cap_Req!$A$2:$K$19,4)+(((VLOOKUP($D27,Cap_Req!$A$2:$K$19,5)-VLOOKUP($D27,Cap_Req!$A$2:$K$19,4))/($W27-$V27))*($N27-$V27)),0))))))</f>
        <v/>
      </c>
      <c r="H27" s="285"/>
      <c r="I27" s="155" t="str">
        <f>IF($D27="","",IF(OR(VLOOKUP($D27,Cap_Req!$A$2:$K$19,2)=6,VLOOKUP($D27,Cap_Req!$A$2:$K$19,2)=7,VLOOKUP($D27,Cap_Req!$A$2:$K$19,2)=14),IF($S27="","",$S27*$J27),""))</f>
        <v/>
      </c>
      <c r="J27" s="156" t="str">
        <f>IF($D27="","",IF(OR(VLOOKUP($D27,Cap_Req!$A$2:$K$19,2)=6,VLOOKUP($D27,Cap_Req!$A$2:$K$19,2)=7,VLOOKUP($D27,Cap_Req!$A$2:$K$19,2)=14),VLOOKUP($D27,Cap_Req!$A$2:$K$19,7),""))</f>
        <v/>
      </c>
      <c r="K27" s="285"/>
      <c r="L27" s="155" t="str">
        <f>IF($D27="","",IF(OR(VLOOKUP($D27,Cap_Req!$A$2:$K$19,2)=4,VLOOKUP($D27,Cap_Req!$A$2:$K$19,2)=5),IF($T27="","",$T27*$M27),""))</f>
        <v/>
      </c>
      <c r="M27" s="156" t="str">
        <f>IF($D27="","",IF(OR(VLOOKUP($D27,Cap_Req!$A$2:$K$19,2)=4,VLOOKUP($D27,Cap_Req!$A$2:$K$19,2)=5),VLOOKUP($D27,Cap_Req!$A$2:$K$19,8),""))</f>
        <v/>
      </c>
      <c r="N27" s="157" t="str">
        <f t="shared" si="0"/>
        <v/>
      </c>
      <c r="O27" s="158" t="str">
        <f t="shared" si="1"/>
        <v/>
      </c>
      <c r="P27" s="159"/>
      <c r="Q27" s="283"/>
      <c r="R27" s="283"/>
      <c r="S27" s="283"/>
      <c r="T27" s="283"/>
      <c r="U27" s="160" t="str">
        <f>IF($D27="","",IF(OR(VLOOKUP($D27,Cap_Req!$A$2:$K$19,2)=9,VLOOKUP($D27,Cap_Req!$A$2:$K$19,2)=12,VLOOKUP($D27,Cap_Req!$A$2:$K$19,2)=13,VLOOKUP($D27,Cap_Req!$A$2:$K$19,2)=15),VLOOKUP($D27,Cap_Req!$A$2:$K$19,9),IF(VLOOKUP($D27,Cap_Req!$A$2:$K$19,2)=2,-100,$X27+VLOOKUP($D27,Cap_Req!$A$2:$K$19,9))))</f>
        <v/>
      </c>
      <c r="V27" s="160" t="str">
        <f>IF($D27="","",IF(OR(VLOOKUP($D27,Cap_Req!$A$2:$K$19,2)=9,VLOOKUP($D27,Cap_Req!$A$2:$K$19,2)=12,VLOOKUP($D27,Cap_Req!$A$2:$K$19,2)=13),VLOOKUP($D27,Cap_Req!$A$2:$K$19,10),IF(OR(VLOOKUP($D27,Cap_Req!$A$2:$K$19,2)=4,VLOOKUP($D27,Cap_Req!$A$2:$K$19,2)=5,VLOOKUP($D27,Cap_Req!$A$2:$K$19,2)=18),$X27+VLOOKUP($D27,Cap_Req!$A$2:$K$19,10),-100)))</f>
        <v/>
      </c>
      <c r="W27" s="160" t="str">
        <f>IF($D27="","",IF($X27="","",$X27+VLOOKUP($D27,Cap_Req!$A$2:$K$19,11)))</f>
        <v/>
      </c>
      <c r="X27" s="283"/>
      <c r="Y27" s="283"/>
      <c r="Z27" s="159"/>
      <c r="AA27" s="134" t="e">
        <f>VLOOKUP($D27,Cap_Req!$A$2:$K$19,2)</f>
        <v>#N/A</v>
      </c>
      <c r="AD27" s="178" t="s">
        <v>42</v>
      </c>
    </row>
    <row r="28" spans="1:30" x14ac:dyDescent="0.25">
      <c r="A28" s="133"/>
      <c r="B28" s="283"/>
      <c r="C28" s="283"/>
      <c r="D28" s="284"/>
      <c r="E28" s="285"/>
      <c r="F28" s="155" t="str">
        <f>IF($D28="","",IF($Q28="","",IF(OR(VLOOKUP($D28,Cap_Req!$A$2:$K$19,2)=6,VLOOKUP($D28,Cap_Req!$A$2:$K$19,2)=7,VLOOKUP($D28,Cap_Req!$A$2:$K$19,2)=14),IF($R28="","",IF($N28&lt;=$U28,$R28*$G28,IF(AND($N28&gt;$U28,$N28&lt;=$X28),$G28*($R28+((($Q28-$R28)/($X28-$U28))*($N28-$U28))),0))),$Q28*$G28)))</f>
        <v/>
      </c>
      <c r="G28" s="156" t="str">
        <f>IF($D28="","",IF(VLOOKUP($D28,Cap_Req!$A$2:$K$19,2)=2,VLOOKUP($D28,Cap_Req!$A$2:$K$19,3),IF(OR(VLOOKUP($D28,Cap_Req!$A$2:$K$19,2)=1,VLOOKUP($D28,Cap_Req!$A$2:$K$19,2)=3,VLOOKUP($D28,Cap_Req!$A$2:$K$19,2)=6,VLOOKUP($D28,Cap_Req!$A$2:$K$19,2)=7,VLOOKUP($D28,Cap_Req!$A$2:$K$19,2)=8,VLOOKUP($D28,Cap_Req!$A$2:$K$19,2)=10,VLOOKUP($D28,Cap_Req!$A$2:$K$19,2)=11, VLOOKUP($D28,Cap_Req!$A$2:$K$19,2)=14, VLOOKUP($D28,Cap_Req!$A$2:$K$19,2)=15, VLOOKUP($D28,Cap_Req!$A$2:$K$19,2)=16),IF($N28&lt;=$U28,VLOOKUP($D28,Cap_Req!$A$2:$K$19,3),IF(AND($N28&gt;$U28,$N28&lt;=$W28),VLOOKUP($D28,Cap_Req!$A$2:$K$19,3)+(((VLOOKUP($D28,Cap_Req!$A$2:$K$19,5)-VLOOKUP($D28,Cap_Req!$A$2:$K$19,3))/($W28-$U28))*($N28-$U28)),0)),IF($N28&lt;=$U28,VLOOKUP($D28,Cap_Req!$A$2:$K$19,3),IF(AND($N28&gt;$U28,$N28&lt;=$V28),VLOOKUP($D28,Cap_Req!$A$2:$K$19,3)+(((VLOOKUP($D28,Cap_Req!$A$2:$K$19,4)-VLOOKUP($D28,Cap_Req!$A$2:$K$19,3))/($V28-$U28))*($N28-$U28)),IF(AND($N28&gt;$V28,$N28&lt;=$W28),VLOOKUP($D28,Cap_Req!$A$2:$K$19,4)+(((VLOOKUP($D28,Cap_Req!$A$2:$K$19,5)-VLOOKUP($D28,Cap_Req!$A$2:$K$19,4))/($W28-$V28))*($N28-$V28)),0))))))</f>
        <v/>
      </c>
      <c r="H28" s="285"/>
      <c r="I28" s="155" t="str">
        <f>IF($D28="","",IF(OR(VLOOKUP($D28,Cap_Req!$A$2:$K$19,2)=6,VLOOKUP($D28,Cap_Req!$A$2:$K$19,2)=7,VLOOKUP($D28,Cap_Req!$A$2:$K$19,2)=14),IF($S28="","",$S28*$J28),""))</f>
        <v/>
      </c>
      <c r="J28" s="156" t="str">
        <f>IF($D28="","",IF(OR(VLOOKUP($D28,Cap_Req!$A$2:$K$19,2)=6,VLOOKUP($D28,Cap_Req!$A$2:$K$19,2)=7,VLOOKUP($D28,Cap_Req!$A$2:$K$19,2)=14),VLOOKUP($D28,Cap_Req!$A$2:$K$19,7),""))</f>
        <v/>
      </c>
      <c r="K28" s="285"/>
      <c r="L28" s="155" t="str">
        <f>IF($D28="","",IF(OR(VLOOKUP($D28,Cap_Req!$A$2:$K$19,2)=4,VLOOKUP($D28,Cap_Req!$A$2:$K$19,2)=5),IF($T28="","",$T28*$M28),""))</f>
        <v/>
      </c>
      <c r="M28" s="156" t="str">
        <f>IF($D28="","",IF(OR(VLOOKUP($D28,Cap_Req!$A$2:$K$19,2)=4,VLOOKUP($D28,Cap_Req!$A$2:$K$19,2)=5),VLOOKUP($D28,Cap_Req!$A$2:$K$19,8),""))</f>
        <v/>
      </c>
      <c r="N28" s="157" t="str">
        <f t="shared" si="0"/>
        <v/>
      </c>
      <c r="O28" s="158" t="str">
        <f t="shared" si="1"/>
        <v/>
      </c>
      <c r="P28" s="159"/>
      <c r="Q28" s="283"/>
      <c r="R28" s="283"/>
      <c r="S28" s="283"/>
      <c r="T28" s="283"/>
      <c r="U28" s="160" t="str">
        <f>IF($D28="","",IF(OR(VLOOKUP($D28,Cap_Req!$A$2:$K$19,2)=9,VLOOKUP($D28,Cap_Req!$A$2:$K$19,2)=12,VLOOKUP($D28,Cap_Req!$A$2:$K$19,2)=13,VLOOKUP($D28,Cap_Req!$A$2:$K$19,2)=15),VLOOKUP($D28,Cap_Req!$A$2:$K$19,9),IF(VLOOKUP($D28,Cap_Req!$A$2:$K$19,2)=2,-100,$X28+VLOOKUP($D28,Cap_Req!$A$2:$K$19,9))))</f>
        <v/>
      </c>
      <c r="V28" s="160" t="str">
        <f>IF($D28="","",IF(OR(VLOOKUP($D28,Cap_Req!$A$2:$K$19,2)=9,VLOOKUP($D28,Cap_Req!$A$2:$K$19,2)=12,VLOOKUP($D28,Cap_Req!$A$2:$K$19,2)=13),VLOOKUP($D28,Cap_Req!$A$2:$K$19,10),IF(OR(VLOOKUP($D28,Cap_Req!$A$2:$K$19,2)=4,VLOOKUP($D28,Cap_Req!$A$2:$K$19,2)=5,VLOOKUP($D28,Cap_Req!$A$2:$K$19,2)=18),$X28+VLOOKUP($D28,Cap_Req!$A$2:$K$19,10),-100)))</f>
        <v/>
      </c>
      <c r="W28" s="160" t="str">
        <f>IF($D28="","",IF($X28="","",$X28+VLOOKUP($D28,Cap_Req!$A$2:$K$19,11)))</f>
        <v/>
      </c>
      <c r="X28" s="283"/>
      <c r="Y28" s="283"/>
      <c r="Z28" s="159"/>
      <c r="AA28" s="134" t="e">
        <f>VLOOKUP($D28,Cap_Req!$A$2:$K$19,2)</f>
        <v>#N/A</v>
      </c>
      <c r="AD28" s="178" t="s">
        <v>50</v>
      </c>
    </row>
    <row r="29" spans="1:30" x14ac:dyDescent="0.25">
      <c r="A29" s="133"/>
      <c r="B29" s="283"/>
      <c r="C29" s="283"/>
      <c r="D29" s="284"/>
      <c r="E29" s="285"/>
      <c r="F29" s="155" t="str">
        <f>IF($D29="","",IF($Q29="","",IF(OR(VLOOKUP($D29,Cap_Req!$A$2:$K$19,2)=6,VLOOKUP($D29,Cap_Req!$A$2:$K$19,2)=7,VLOOKUP($D29,Cap_Req!$A$2:$K$19,2)=14),IF($R29="","",IF($N29&lt;=$U29,$R29*$G29,IF(AND($N29&gt;$U29,$N29&lt;=$X29),$G29*($R29+((($Q29-$R29)/($X29-$U29))*($N29-$U29))),0))),$Q29*$G29)))</f>
        <v/>
      </c>
      <c r="G29" s="156" t="str">
        <f>IF($D29="","",IF(VLOOKUP($D29,Cap_Req!$A$2:$K$19,2)=2,VLOOKUP($D29,Cap_Req!$A$2:$K$19,3),IF(OR(VLOOKUP($D29,Cap_Req!$A$2:$K$19,2)=1,VLOOKUP($D29,Cap_Req!$A$2:$K$19,2)=3,VLOOKUP($D29,Cap_Req!$A$2:$K$19,2)=6,VLOOKUP($D29,Cap_Req!$A$2:$K$19,2)=7,VLOOKUP($D29,Cap_Req!$A$2:$K$19,2)=8,VLOOKUP($D29,Cap_Req!$A$2:$K$19,2)=10,VLOOKUP($D29,Cap_Req!$A$2:$K$19,2)=11, VLOOKUP($D29,Cap_Req!$A$2:$K$19,2)=14, VLOOKUP($D29,Cap_Req!$A$2:$K$19,2)=15, VLOOKUP($D29,Cap_Req!$A$2:$K$19,2)=16),IF($N29&lt;=$U29,VLOOKUP($D29,Cap_Req!$A$2:$K$19,3),IF(AND($N29&gt;$U29,$N29&lt;=$W29),VLOOKUP($D29,Cap_Req!$A$2:$K$19,3)+(((VLOOKUP($D29,Cap_Req!$A$2:$K$19,5)-VLOOKUP($D29,Cap_Req!$A$2:$K$19,3))/($W29-$U29))*($N29-$U29)),0)),IF($N29&lt;=$U29,VLOOKUP($D29,Cap_Req!$A$2:$K$19,3),IF(AND($N29&gt;$U29,$N29&lt;=$V29),VLOOKUP($D29,Cap_Req!$A$2:$K$19,3)+(((VLOOKUP($D29,Cap_Req!$A$2:$K$19,4)-VLOOKUP($D29,Cap_Req!$A$2:$K$19,3))/($V29-$U29))*($N29-$U29)),IF(AND($N29&gt;$V29,$N29&lt;=$W29),VLOOKUP($D29,Cap_Req!$A$2:$K$19,4)+(((VLOOKUP($D29,Cap_Req!$A$2:$K$19,5)-VLOOKUP($D29,Cap_Req!$A$2:$K$19,4))/($W29-$V29))*($N29-$V29)),0))))))</f>
        <v/>
      </c>
      <c r="H29" s="285"/>
      <c r="I29" s="155" t="str">
        <f>IF($D29="","",IF(OR(VLOOKUP($D29,Cap_Req!$A$2:$K$19,2)=6,VLOOKUP($D29,Cap_Req!$A$2:$K$19,2)=7,VLOOKUP($D29,Cap_Req!$A$2:$K$19,2)=14),IF($S29="","",$S29*$J29),""))</f>
        <v/>
      </c>
      <c r="J29" s="156" t="str">
        <f>IF($D29="","",IF(OR(VLOOKUP($D29,Cap_Req!$A$2:$K$19,2)=6,VLOOKUP($D29,Cap_Req!$A$2:$K$19,2)=7,VLOOKUP($D29,Cap_Req!$A$2:$K$19,2)=14),VLOOKUP($D29,Cap_Req!$A$2:$K$19,7),""))</f>
        <v/>
      </c>
      <c r="K29" s="285"/>
      <c r="L29" s="155" t="str">
        <f>IF($D29="","",IF(OR(VLOOKUP($D29,Cap_Req!$A$2:$K$19,2)=4,VLOOKUP($D29,Cap_Req!$A$2:$K$19,2)=5),IF($T29="","",$T29*$M29),""))</f>
        <v/>
      </c>
      <c r="M29" s="156" t="str">
        <f>IF($D29="","",IF(OR(VLOOKUP($D29,Cap_Req!$A$2:$K$19,2)=4,VLOOKUP($D29,Cap_Req!$A$2:$K$19,2)=5),VLOOKUP($D29,Cap_Req!$A$2:$K$19,8),""))</f>
        <v/>
      </c>
      <c r="N29" s="157" t="str">
        <f t="shared" si="0"/>
        <v/>
      </c>
      <c r="O29" s="158" t="str">
        <f t="shared" si="1"/>
        <v/>
      </c>
      <c r="P29" s="159"/>
      <c r="Q29" s="283"/>
      <c r="R29" s="283"/>
      <c r="S29" s="283"/>
      <c r="T29" s="283"/>
      <c r="U29" s="160" t="str">
        <f>IF($D29="","",IF(OR(VLOOKUP($D29,Cap_Req!$A$2:$K$19,2)=9,VLOOKUP($D29,Cap_Req!$A$2:$K$19,2)=12,VLOOKUP($D29,Cap_Req!$A$2:$K$19,2)=13,VLOOKUP($D29,Cap_Req!$A$2:$K$19,2)=15),VLOOKUP($D29,Cap_Req!$A$2:$K$19,9),IF(VLOOKUP($D29,Cap_Req!$A$2:$K$19,2)=2,-100,$X29+VLOOKUP($D29,Cap_Req!$A$2:$K$19,9))))</f>
        <v/>
      </c>
      <c r="V29" s="160" t="str">
        <f>IF($D29="","",IF(OR(VLOOKUP($D29,Cap_Req!$A$2:$K$19,2)=9,VLOOKUP($D29,Cap_Req!$A$2:$K$19,2)=12,VLOOKUP($D29,Cap_Req!$A$2:$K$19,2)=13),VLOOKUP($D29,Cap_Req!$A$2:$K$19,10),IF(OR(VLOOKUP($D29,Cap_Req!$A$2:$K$19,2)=4,VLOOKUP($D29,Cap_Req!$A$2:$K$19,2)=5,VLOOKUP($D29,Cap_Req!$A$2:$K$19,2)=18),$X29+VLOOKUP($D29,Cap_Req!$A$2:$K$19,10),-100)))</f>
        <v/>
      </c>
      <c r="W29" s="160" t="str">
        <f>IF($D29="","",IF($X29="","",$X29+VLOOKUP($D29,Cap_Req!$A$2:$K$19,11)))</f>
        <v/>
      </c>
      <c r="X29" s="283"/>
      <c r="Y29" s="283"/>
      <c r="Z29" s="159"/>
      <c r="AA29" s="134" t="e">
        <f>VLOOKUP($D29,Cap_Req!$A$2:$K$19,2)</f>
        <v>#N/A</v>
      </c>
      <c r="AD29" s="178" t="s">
        <v>58</v>
      </c>
    </row>
    <row r="30" spans="1:30" x14ac:dyDescent="0.25">
      <c r="A30" s="133"/>
      <c r="B30" s="283"/>
      <c r="C30" s="283"/>
      <c r="D30" s="284"/>
      <c r="E30" s="285"/>
      <c r="F30" s="155" t="str">
        <f>IF($D30="","",IF($Q30="","",IF(OR(VLOOKUP($D30,Cap_Req!$A$2:$K$19,2)=6,VLOOKUP($D30,Cap_Req!$A$2:$K$19,2)=7,VLOOKUP($D30,Cap_Req!$A$2:$K$19,2)=14),IF($R30="","",IF($N30&lt;=$U30,$R30*$G30,IF(AND($N30&gt;$U30,$N30&lt;=$X30),$G30*($R30+((($Q30-$R30)/($X30-$U30))*($N30-$U30))),0))),$Q30*$G30)))</f>
        <v/>
      </c>
      <c r="G30" s="156" t="str">
        <f>IF($D30="","",IF(VLOOKUP($D30,Cap_Req!$A$2:$K$19,2)=2,VLOOKUP($D30,Cap_Req!$A$2:$K$19,3),IF(OR(VLOOKUP($D30,Cap_Req!$A$2:$K$19,2)=1,VLOOKUP($D30,Cap_Req!$A$2:$K$19,2)=3,VLOOKUP($D30,Cap_Req!$A$2:$K$19,2)=6,VLOOKUP($D30,Cap_Req!$A$2:$K$19,2)=7,VLOOKUP($D30,Cap_Req!$A$2:$K$19,2)=8,VLOOKUP($D30,Cap_Req!$A$2:$K$19,2)=10,VLOOKUP($D30,Cap_Req!$A$2:$K$19,2)=11, VLOOKUP($D30,Cap_Req!$A$2:$K$19,2)=14, VLOOKUP($D30,Cap_Req!$A$2:$K$19,2)=15, VLOOKUP($D30,Cap_Req!$A$2:$K$19,2)=16),IF($N30&lt;=$U30,VLOOKUP($D30,Cap_Req!$A$2:$K$19,3),IF(AND($N30&gt;$U30,$N30&lt;=$W30),VLOOKUP($D30,Cap_Req!$A$2:$K$19,3)+(((VLOOKUP($D30,Cap_Req!$A$2:$K$19,5)-VLOOKUP($D30,Cap_Req!$A$2:$K$19,3))/($W30-$U30))*($N30-$U30)),0)),IF($N30&lt;=$U30,VLOOKUP($D30,Cap_Req!$A$2:$K$19,3),IF(AND($N30&gt;$U30,$N30&lt;=$V30),VLOOKUP($D30,Cap_Req!$A$2:$K$19,3)+(((VLOOKUP($D30,Cap_Req!$A$2:$K$19,4)-VLOOKUP($D30,Cap_Req!$A$2:$K$19,3))/($V30-$U30))*($N30-$U30)),IF(AND($N30&gt;$V30,$N30&lt;=$W30),VLOOKUP($D30,Cap_Req!$A$2:$K$19,4)+(((VLOOKUP($D30,Cap_Req!$A$2:$K$19,5)-VLOOKUP($D30,Cap_Req!$A$2:$K$19,4))/($W30-$V30))*($N30-$V30)),0))))))</f>
        <v/>
      </c>
      <c r="H30" s="285"/>
      <c r="I30" s="155" t="str">
        <f>IF($D30="","",IF(OR(VLOOKUP($D30,Cap_Req!$A$2:$K$19,2)=6,VLOOKUP($D30,Cap_Req!$A$2:$K$19,2)=7,VLOOKUP($D30,Cap_Req!$A$2:$K$19,2)=14),IF($S30="","",$S30*$J30),""))</f>
        <v/>
      </c>
      <c r="J30" s="156" t="str">
        <f>IF($D30="","",IF(OR(VLOOKUP($D30,Cap_Req!$A$2:$K$19,2)=6,VLOOKUP($D30,Cap_Req!$A$2:$K$19,2)=7,VLOOKUP($D30,Cap_Req!$A$2:$K$19,2)=14),VLOOKUP($D30,Cap_Req!$A$2:$K$19,7),""))</f>
        <v/>
      </c>
      <c r="K30" s="285"/>
      <c r="L30" s="155" t="str">
        <f>IF($D30="","",IF(OR(VLOOKUP($D30,Cap_Req!$A$2:$K$19,2)=4,VLOOKUP($D30,Cap_Req!$A$2:$K$19,2)=5),IF($T30="","",$T30*$M30),""))</f>
        <v/>
      </c>
      <c r="M30" s="156" t="str">
        <f>IF($D30="","",IF(OR(VLOOKUP($D30,Cap_Req!$A$2:$K$19,2)=4,VLOOKUP($D30,Cap_Req!$A$2:$K$19,2)=5),VLOOKUP($D30,Cap_Req!$A$2:$K$19,8),""))</f>
        <v/>
      </c>
      <c r="N30" s="157" t="str">
        <f t="shared" si="0"/>
        <v/>
      </c>
      <c r="O30" s="158" t="str">
        <f t="shared" si="1"/>
        <v/>
      </c>
      <c r="P30" s="159"/>
      <c r="Q30" s="283"/>
      <c r="R30" s="283"/>
      <c r="S30" s="283"/>
      <c r="T30" s="283"/>
      <c r="U30" s="160" t="str">
        <f>IF($D30="","",IF(OR(VLOOKUP($D30,Cap_Req!$A$2:$K$19,2)=9,VLOOKUP($D30,Cap_Req!$A$2:$K$19,2)=12,VLOOKUP($D30,Cap_Req!$A$2:$K$19,2)=13,VLOOKUP($D30,Cap_Req!$A$2:$K$19,2)=15),VLOOKUP($D30,Cap_Req!$A$2:$K$19,9),IF(VLOOKUP($D30,Cap_Req!$A$2:$K$19,2)=2,-100,$X30+VLOOKUP($D30,Cap_Req!$A$2:$K$19,9))))</f>
        <v/>
      </c>
      <c r="V30" s="160" t="str">
        <f>IF($D30="","",IF(OR(VLOOKUP($D30,Cap_Req!$A$2:$K$19,2)=9,VLOOKUP($D30,Cap_Req!$A$2:$K$19,2)=12,VLOOKUP($D30,Cap_Req!$A$2:$K$19,2)=13),VLOOKUP($D30,Cap_Req!$A$2:$K$19,10),IF(OR(VLOOKUP($D30,Cap_Req!$A$2:$K$19,2)=4,VLOOKUP($D30,Cap_Req!$A$2:$K$19,2)=5,VLOOKUP($D30,Cap_Req!$A$2:$K$19,2)=18),$X30+VLOOKUP($D30,Cap_Req!$A$2:$K$19,10),-100)))</f>
        <v/>
      </c>
      <c r="W30" s="160" t="str">
        <f>IF($D30="","",IF($X30="","",$X30+VLOOKUP($D30,Cap_Req!$A$2:$K$19,11)))</f>
        <v/>
      </c>
      <c r="X30" s="283"/>
      <c r="Y30" s="283"/>
      <c r="Z30" s="159"/>
      <c r="AA30" s="134" t="e">
        <f>VLOOKUP($D30,Cap_Req!$A$2:$K$19,2)</f>
        <v>#N/A</v>
      </c>
      <c r="AD30" s="178" t="s">
        <v>57</v>
      </c>
    </row>
    <row r="31" spans="1:30" x14ac:dyDescent="0.25">
      <c r="A31" s="133"/>
      <c r="B31" s="283"/>
      <c r="C31" s="283"/>
      <c r="D31" s="284"/>
      <c r="E31" s="285"/>
      <c r="F31" s="155" t="str">
        <f>IF($D31="","",IF($Q31="","",IF(OR(VLOOKUP($D31,Cap_Req!$A$2:$K$19,2)=6,VLOOKUP($D31,Cap_Req!$A$2:$K$19,2)=7,VLOOKUP($D31,Cap_Req!$A$2:$K$19,2)=14),IF($R31="","",IF($N31&lt;=$U31,$R31*$G31,IF(AND($N31&gt;$U31,$N31&lt;=$X31),$G31*($R31+((($Q31-$R31)/($X31-$U31))*($N31-$U31))),0))),$Q31*$G31)))</f>
        <v/>
      </c>
      <c r="G31" s="156" t="str">
        <f>IF($D31="","",IF(VLOOKUP($D31,Cap_Req!$A$2:$K$19,2)=2,VLOOKUP($D31,Cap_Req!$A$2:$K$19,3),IF(OR(VLOOKUP($D31,Cap_Req!$A$2:$K$19,2)=1,VLOOKUP($D31,Cap_Req!$A$2:$K$19,2)=3,VLOOKUP($D31,Cap_Req!$A$2:$K$19,2)=6,VLOOKUP($D31,Cap_Req!$A$2:$K$19,2)=7,VLOOKUP($D31,Cap_Req!$A$2:$K$19,2)=8,VLOOKUP($D31,Cap_Req!$A$2:$K$19,2)=10,VLOOKUP($D31,Cap_Req!$A$2:$K$19,2)=11, VLOOKUP($D31,Cap_Req!$A$2:$K$19,2)=14, VLOOKUP($D31,Cap_Req!$A$2:$K$19,2)=15, VLOOKUP($D31,Cap_Req!$A$2:$K$19,2)=16),IF($N31&lt;=$U31,VLOOKUP($D31,Cap_Req!$A$2:$K$19,3),IF(AND($N31&gt;$U31,$N31&lt;=$W31),VLOOKUP($D31,Cap_Req!$A$2:$K$19,3)+(((VLOOKUP($D31,Cap_Req!$A$2:$K$19,5)-VLOOKUP($D31,Cap_Req!$A$2:$K$19,3))/($W31-$U31))*($N31-$U31)),0)),IF($N31&lt;=$U31,VLOOKUP($D31,Cap_Req!$A$2:$K$19,3),IF(AND($N31&gt;$U31,$N31&lt;=$V31),VLOOKUP($D31,Cap_Req!$A$2:$K$19,3)+(((VLOOKUP($D31,Cap_Req!$A$2:$K$19,4)-VLOOKUP($D31,Cap_Req!$A$2:$K$19,3))/($V31-$U31))*($N31-$U31)),IF(AND($N31&gt;$V31,$N31&lt;=$W31),VLOOKUP($D31,Cap_Req!$A$2:$K$19,4)+(((VLOOKUP($D31,Cap_Req!$A$2:$K$19,5)-VLOOKUP($D31,Cap_Req!$A$2:$K$19,4))/($W31-$V31))*($N31-$V31)),0))))))</f>
        <v/>
      </c>
      <c r="H31" s="285"/>
      <c r="I31" s="155" t="str">
        <f>IF($D31="","",IF(OR(VLOOKUP($D31,Cap_Req!$A$2:$K$19,2)=6,VLOOKUP($D31,Cap_Req!$A$2:$K$19,2)=7,VLOOKUP($D31,Cap_Req!$A$2:$K$19,2)=14),IF($S31="","",$S31*$J31),""))</f>
        <v/>
      </c>
      <c r="J31" s="156" t="str">
        <f>IF($D31="","",IF(OR(VLOOKUP($D31,Cap_Req!$A$2:$K$19,2)=6,VLOOKUP($D31,Cap_Req!$A$2:$K$19,2)=7,VLOOKUP($D31,Cap_Req!$A$2:$K$19,2)=14),VLOOKUP($D31,Cap_Req!$A$2:$K$19,7),""))</f>
        <v/>
      </c>
      <c r="K31" s="285"/>
      <c r="L31" s="155" t="str">
        <f>IF($D31="","",IF(OR(VLOOKUP($D31,Cap_Req!$A$2:$K$19,2)=4,VLOOKUP($D31,Cap_Req!$A$2:$K$19,2)=5),IF($T31="","",$T31*$M31),""))</f>
        <v/>
      </c>
      <c r="M31" s="156" t="str">
        <f>IF($D31="","",IF(OR(VLOOKUP($D31,Cap_Req!$A$2:$K$19,2)=4,VLOOKUP($D31,Cap_Req!$A$2:$K$19,2)=5),VLOOKUP($D31,Cap_Req!$A$2:$K$19,8),""))</f>
        <v/>
      </c>
      <c r="N31" s="157" t="str">
        <f t="shared" si="0"/>
        <v/>
      </c>
      <c r="O31" s="158" t="str">
        <f t="shared" si="1"/>
        <v/>
      </c>
      <c r="P31" s="159"/>
      <c r="Q31" s="283"/>
      <c r="R31" s="283"/>
      <c r="S31" s="283"/>
      <c r="T31" s="283"/>
      <c r="U31" s="160" t="str">
        <f>IF($D31="","",IF(OR(VLOOKUP($D31,Cap_Req!$A$2:$K$19,2)=9,VLOOKUP($D31,Cap_Req!$A$2:$K$19,2)=12,VLOOKUP($D31,Cap_Req!$A$2:$K$19,2)=13,VLOOKUP($D31,Cap_Req!$A$2:$K$19,2)=15),VLOOKUP($D31,Cap_Req!$A$2:$K$19,9),IF(VLOOKUP($D31,Cap_Req!$A$2:$K$19,2)=2,-100,$X31+VLOOKUP($D31,Cap_Req!$A$2:$K$19,9))))</f>
        <v/>
      </c>
      <c r="V31" s="160" t="str">
        <f>IF($D31="","",IF(OR(VLOOKUP($D31,Cap_Req!$A$2:$K$19,2)=9,VLOOKUP($D31,Cap_Req!$A$2:$K$19,2)=12,VLOOKUP($D31,Cap_Req!$A$2:$K$19,2)=13),VLOOKUP($D31,Cap_Req!$A$2:$K$19,10),IF(OR(VLOOKUP($D31,Cap_Req!$A$2:$K$19,2)=4,VLOOKUP($D31,Cap_Req!$A$2:$K$19,2)=5,VLOOKUP($D31,Cap_Req!$A$2:$K$19,2)=18),$X31+VLOOKUP($D31,Cap_Req!$A$2:$K$19,10),-100)))</f>
        <v/>
      </c>
      <c r="W31" s="160" t="str">
        <f>IF($D31="","",IF($X31="","",$X31+VLOOKUP($D31,Cap_Req!$A$2:$K$19,11)))</f>
        <v/>
      </c>
      <c r="X31" s="283"/>
      <c r="Y31" s="283"/>
      <c r="Z31" s="159"/>
      <c r="AA31" s="134" t="e">
        <f>VLOOKUP($D31,Cap_Req!$A$2:$K$19,2)</f>
        <v>#N/A</v>
      </c>
      <c r="AD31" s="178" t="s">
        <v>55</v>
      </c>
    </row>
    <row r="32" spans="1:30" x14ac:dyDescent="0.25">
      <c r="A32" s="133"/>
      <c r="B32" s="283"/>
      <c r="C32" s="283"/>
      <c r="D32" s="284"/>
      <c r="E32" s="285"/>
      <c r="F32" s="155" t="str">
        <f>IF($D32="","",IF($Q32="","",IF(OR(VLOOKUP($D32,Cap_Req!$A$2:$K$19,2)=6,VLOOKUP($D32,Cap_Req!$A$2:$K$19,2)=7,VLOOKUP($D32,Cap_Req!$A$2:$K$19,2)=14),IF($R32="","",IF($N32&lt;=$U32,$R32*$G32,IF(AND($N32&gt;$U32,$N32&lt;=$X32),$G32*($R32+((($Q32-$R32)/($X32-$U32))*($N32-$U32))),0))),$Q32*$G32)))</f>
        <v/>
      </c>
      <c r="G32" s="156" t="str">
        <f>IF($D32="","",IF(VLOOKUP($D32,Cap_Req!$A$2:$K$19,2)=2,VLOOKUP($D32,Cap_Req!$A$2:$K$19,3),IF(OR(VLOOKUP($D32,Cap_Req!$A$2:$K$19,2)=1,VLOOKUP($D32,Cap_Req!$A$2:$K$19,2)=3,VLOOKUP($D32,Cap_Req!$A$2:$K$19,2)=6,VLOOKUP($D32,Cap_Req!$A$2:$K$19,2)=7,VLOOKUP($D32,Cap_Req!$A$2:$K$19,2)=8,VLOOKUP($D32,Cap_Req!$A$2:$K$19,2)=10,VLOOKUP($D32,Cap_Req!$A$2:$K$19,2)=11, VLOOKUP($D32,Cap_Req!$A$2:$K$19,2)=14, VLOOKUP($D32,Cap_Req!$A$2:$K$19,2)=15, VLOOKUP($D32,Cap_Req!$A$2:$K$19,2)=16),IF($N32&lt;=$U32,VLOOKUP($D32,Cap_Req!$A$2:$K$19,3),IF(AND($N32&gt;$U32,$N32&lt;=$W32),VLOOKUP($D32,Cap_Req!$A$2:$K$19,3)+(((VLOOKUP($D32,Cap_Req!$A$2:$K$19,5)-VLOOKUP($D32,Cap_Req!$A$2:$K$19,3))/($W32-$U32))*($N32-$U32)),0)),IF($N32&lt;=$U32,VLOOKUP($D32,Cap_Req!$A$2:$K$19,3),IF(AND($N32&gt;$U32,$N32&lt;=$V32),VLOOKUP($D32,Cap_Req!$A$2:$K$19,3)+(((VLOOKUP($D32,Cap_Req!$A$2:$K$19,4)-VLOOKUP($D32,Cap_Req!$A$2:$K$19,3))/($V32-$U32))*($N32-$U32)),IF(AND($N32&gt;$V32,$N32&lt;=$W32),VLOOKUP($D32,Cap_Req!$A$2:$K$19,4)+(((VLOOKUP($D32,Cap_Req!$A$2:$K$19,5)-VLOOKUP($D32,Cap_Req!$A$2:$K$19,4))/($W32-$V32))*($N32-$V32)),0))))))</f>
        <v/>
      </c>
      <c r="H32" s="285"/>
      <c r="I32" s="155" t="str">
        <f>IF($D32="","",IF(OR(VLOOKUP($D32,Cap_Req!$A$2:$K$19,2)=6,VLOOKUP($D32,Cap_Req!$A$2:$K$19,2)=7,VLOOKUP($D32,Cap_Req!$A$2:$K$19,2)=14),IF($S32="","",$S32*$J32),""))</f>
        <v/>
      </c>
      <c r="J32" s="156" t="str">
        <f>IF($D32="","",IF(OR(VLOOKUP($D32,Cap_Req!$A$2:$K$19,2)=6,VLOOKUP($D32,Cap_Req!$A$2:$K$19,2)=7,VLOOKUP($D32,Cap_Req!$A$2:$K$19,2)=14),VLOOKUP($D32,Cap_Req!$A$2:$K$19,7),""))</f>
        <v/>
      </c>
      <c r="K32" s="285"/>
      <c r="L32" s="155" t="str">
        <f>IF($D32="","",IF(OR(VLOOKUP($D32,Cap_Req!$A$2:$K$19,2)=4,VLOOKUP($D32,Cap_Req!$A$2:$K$19,2)=5),IF($T32="","",$T32*$M32),""))</f>
        <v/>
      </c>
      <c r="M32" s="156" t="str">
        <f>IF($D32="","",IF(OR(VLOOKUP($D32,Cap_Req!$A$2:$K$19,2)=4,VLOOKUP($D32,Cap_Req!$A$2:$K$19,2)=5),VLOOKUP($D32,Cap_Req!$A$2:$K$19,8),""))</f>
        <v/>
      </c>
      <c r="N32" s="157" t="str">
        <f t="shared" si="0"/>
        <v/>
      </c>
      <c r="O32" s="158" t="str">
        <f t="shared" si="1"/>
        <v/>
      </c>
      <c r="P32" s="159"/>
      <c r="Q32" s="283"/>
      <c r="R32" s="283"/>
      <c r="S32" s="283"/>
      <c r="T32" s="283"/>
      <c r="U32" s="160" t="str">
        <f>IF($D32="","",IF(OR(VLOOKUP($D32,Cap_Req!$A$2:$K$19,2)=9,VLOOKUP($D32,Cap_Req!$A$2:$K$19,2)=12,VLOOKUP($D32,Cap_Req!$A$2:$K$19,2)=13,VLOOKUP($D32,Cap_Req!$A$2:$K$19,2)=15),VLOOKUP($D32,Cap_Req!$A$2:$K$19,9),IF(VLOOKUP($D32,Cap_Req!$A$2:$K$19,2)=2,-100,$X32+VLOOKUP($D32,Cap_Req!$A$2:$K$19,9))))</f>
        <v/>
      </c>
      <c r="V32" s="160" t="str">
        <f>IF($D32="","",IF(OR(VLOOKUP($D32,Cap_Req!$A$2:$K$19,2)=9,VLOOKUP($D32,Cap_Req!$A$2:$K$19,2)=12,VLOOKUP($D32,Cap_Req!$A$2:$K$19,2)=13),VLOOKUP($D32,Cap_Req!$A$2:$K$19,10),IF(OR(VLOOKUP($D32,Cap_Req!$A$2:$K$19,2)=4,VLOOKUP($D32,Cap_Req!$A$2:$K$19,2)=5,VLOOKUP($D32,Cap_Req!$A$2:$K$19,2)=18),$X32+VLOOKUP($D32,Cap_Req!$A$2:$K$19,10),-100)))</f>
        <v/>
      </c>
      <c r="W32" s="160" t="str">
        <f>IF($D32="","",IF($X32="","",$X32+VLOOKUP($D32,Cap_Req!$A$2:$K$19,11)))</f>
        <v/>
      </c>
      <c r="X32" s="283"/>
      <c r="Y32" s="283"/>
      <c r="Z32" s="159"/>
      <c r="AA32" s="134" t="e">
        <f>VLOOKUP($D32,Cap_Req!$A$2:$K$19,2)</f>
        <v>#N/A</v>
      </c>
      <c r="AD32" s="178" t="s">
        <v>56</v>
      </c>
    </row>
    <row r="33" spans="1:27" x14ac:dyDescent="0.25">
      <c r="A33" s="133"/>
      <c r="B33" s="283"/>
      <c r="C33" s="283"/>
      <c r="D33" s="284"/>
      <c r="E33" s="285"/>
      <c r="F33" s="155" t="str">
        <f>IF($D33="","",IF($Q33="","",IF(OR(VLOOKUP($D33,Cap_Req!$A$2:$K$19,2)=6,VLOOKUP($D33,Cap_Req!$A$2:$K$19,2)=7,VLOOKUP($D33,Cap_Req!$A$2:$K$19,2)=14),IF($R33="","",IF($N33&lt;=$U33,$R33*$G33,IF(AND($N33&gt;$U33,$N33&lt;=$X33),$G33*($R33+((($Q33-$R33)/($X33-$U33))*($N33-$U33))),0))),$Q33*$G33)))</f>
        <v/>
      </c>
      <c r="G33" s="156" t="str">
        <f>IF($D33="","",IF(VLOOKUP($D33,Cap_Req!$A$2:$K$19,2)=2,VLOOKUP($D33,Cap_Req!$A$2:$K$19,3),IF(OR(VLOOKUP($D33,Cap_Req!$A$2:$K$19,2)=1,VLOOKUP($D33,Cap_Req!$A$2:$K$19,2)=3,VLOOKUP($D33,Cap_Req!$A$2:$K$19,2)=6,VLOOKUP($D33,Cap_Req!$A$2:$K$19,2)=7,VLOOKUP($D33,Cap_Req!$A$2:$K$19,2)=8,VLOOKUP($D33,Cap_Req!$A$2:$K$19,2)=10,VLOOKUP($D33,Cap_Req!$A$2:$K$19,2)=11, VLOOKUP($D33,Cap_Req!$A$2:$K$19,2)=14, VLOOKUP($D33,Cap_Req!$A$2:$K$19,2)=15, VLOOKUP($D33,Cap_Req!$A$2:$K$19,2)=16),IF($N33&lt;=$U33,VLOOKUP($D33,Cap_Req!$A$2:$K$19,3),IF(AND($N33&gt;$U33,$N33&lt;=$W33),VLOOKUP($D33,Cap_Req!$A$2:$K$19,3)+(((VLOOKUP($D33,Cap_Req!$A$2:$K$19,5)-VLOOKUP($D33,Cap_Req!$A$2:$K$19,3))/($W33-$U33))*($N33-$U33)),0)),IF($N33&lt;=$U33,VLOOKUP($D33,Cap_Req!$A$2:$K$19,3),IF(AND($N33&gt;$U33,$N33&lt;=$V33),VLOOKUP($D33,Cap_Req!$A$2:$K$19,3)+(((VLOOKUP($D33,Cap_Req!$A$2:$K$19,4)-VLOOKUP($D33,Cap_Req!$A$2:$K$19,3))/($V33-$U33))*($N33-$U33)),IF(AND($N33&gt;$V33,$N33&lt;=$W33),VLOOKUP($D33,Cap_Req!$A$2:$K$19,4)+(((VLOOKUP($D33,Cap_Req!$A$2:$K$19,5)-VLOOKUP($D33,Cap_Req!$A$2:$K$19,4))/($W33-$V33))*($N33-$V33)),0))))))</f>
        <v/>
      </c>
      <c r="H33" s="285"/>
      <c r="I33" s="155" t="str">
        <f>IF($D33="","",IF(OR(VLOOKUP($D33,Cap_Req!$A$2:$K$19,2)=6,VLOOKUP($D33,Cap_Req!$A$2:$K$19,2)=7,VLOOKUP($D33,Cap_Req!$A$2:$K$19,2)=14),IF($S33="","",$S33*$J33),""))</f>
        <v/>
      </c>
      <c r="J33" s="156" t="str">
        <f>IF($D33="","",IF(OR(VLOOKUP($D33,Cap_Req!$A$2:$K$19,2)=6,VLOOKUP($D33,Cap_Req!$A$2:$K$19,2)=7,VLOOKUP($D33,Cap_Req!$A$2:$K$19,2)=14),VLOOKUP($D33,Cap_Req!$A$2:$K$19,7),""))</f>
        <v/>
      </c>
      <c r="K33" s="285"/>
      <c r="L33" s="155" t="str">
        <f>IF($D33="","",IF(OR(VLOOKUP($D33,Cap_Req!$A$2:$K$19,2)=4,VLOOKUP($D33,Cap_Req!$A$2:$K$19,2)=5),IF($T33="","",$T33*$M33),""))</f>
        <v/>
      </c>
      <c r="M33" s="156" t="str">
        <f>IF($D33="","",IF(OR(VLOOKUP($D33,Cap_Req!$A$2:$K$19,2)=4,VLOOKUP($D33,Cap_Req!$A$2:$K$19,2)=5),VLOOKUP($D33,Cap_Req!$A$2:$K$19,8),""))</f>
        <v/>
      </c>
      <c r="N33" s="157" t="str">
        <f t="shared" ref="N33:N36" si="2">IF($D33="","",$K$6+Y33)</f>
        <v/>
      </c>
      <c r="O33" s="158" t="str">
        <f t="shared" si="1"/>
        <v/>
      </c>
      <c r="P33" s="159"/>
      <c r="Q33" s="283"/>
      <c r="R33" s="283"/>
      <c r="S33" s="283"/>
      <c r="T33" s="283"/>
      <c r="U33" s="160" t="str">
        <f>IF($D33="","",IF(OR(VLOOKUP($D33,Cap_Req!$A$2:$K$19,2)=9,VLOOKUP($D33,Cap_Req!$A$2:$K$19,2)=12,VLOOKUP($D33,Cap_Req!$A$2:$K$19,2)=13,VLOOKUP($D33,Cap_Req!$A$2:$K$19,2)=15),VLOOKUP($D33,Cap_Req!$A$2:$K$19,9),IF(VLOOKUP($D33,Cap_Req!$A$2:$K$19,2)=2,-100,$X33+VLOOKUP($D33,Cap_Req!$A$2:$K$19,9))))</f>
        <v/>
      </c>
      <c r="V33" s="160" t="str">
        <f>IF($D33="","",IF(OR(VLOOKUP($D33,Cap_Req!$A$2:$K$19,2)=9,VLOOKUP($D33,Cap_Req!$A$2:$K$19,2)=12,VLOOKUP($D33,Cap_Req!$A$2:$K$19,2)=13),VLOOKUP($D33,Cap_Req!$A$2:$K$19,10),IF(OR(VLOOKUP($D33,Cap_Req!$A$2:$K$19,2)=4,VLOOKUP($D33,Cap_Req!$A$2:$K$19,2)=5,VLOOKUP($D33,Cap_Req!$A$2:$K$19,2)=18),$X33+VLOOKUP($D33,Cap_Req!$A$2:$K$19,10),-100)))</f>
        <v/>
      </c>
      <c r="W33" s="160" t="str">
        <f>IF($D33="","",IF($X33="","",$X33+VLOOKUP($D33,Cap_Req!$A$2:$K$19,11)))</f>
        <v/>
      </c>
      <c r="X33" s="283"/>
      <c r="Y33" s="283"/>
      <c r="Z33" s="159"/>
      <c r="AA33" s="134" t="e">
        <f>VLOOKUP($D33,Cap_Req!$A$2:$K$19,2)</f>
        <v>#N/A</v>
      </c>
    </row>
    <row r="34" spans="1:27" x14ac:dyDescent="0.25">
      <c r="A34" s="133"/>
      <c r="B34" s="283"/>
      <c r="C34" s="283"/>
      <c r="D34" s="284"/>
      <c r="E34" s="285"/>
      <c r="F34" s="155" t="str">
        <f>IF($D34="","",IF($Q34="","",IF(OR(VLOOKUP($D34,Cap_Req!$A$2:$K$19,2)=6,VLOOKUP($D34,Cap_Req!$A$2:$K$19,2)=7,VLOOKUP($D34,Cap_Req!$A$2:$K$19,2)=14),IF($R34="","",IF($N34&lt;=$U34,$R34*$G34,IF(AND($N34&gt;$U34,$N34&lt;=$X34),$G34*($R34+((($Q34-$R34)/($X34-$U34))*($N34-$U34))),0))),$Q34*$G34)))</f>
        <v/>
      </c>
      <c r="G34" s="156" t="str">
        <f>IF($D34="","",IF(VLOOKUP($D34,Cap_Req!$A$2:$K$19,2)=2,VLOOKUP($D34,Cap_Req!$A$2:$K$19,3),IF(OR(VLOOKUP($D34,Cap_Req!$A$2:$K$19,2)=1,VLOOKUP($D34,Cap_Req!$A$2:$K$19,2)=3,VLOOKUP($D34,Cap_Req!$A$2:$K$19,2)=6,VLOOKUP($D34,Cap_Req!$A$2:$K$19,2)=7,VLOOKUP($D34,Cap_Req!$A$2:$K$19,2)=8,VLOOKUP($D34,Cap_Req!$A$2:$K$19,2)=10,VLOOKUP($D34,Cap_Req!$A$2:$K$19,2)=11, VLOOKUP($D34,Cap_Req!$A$2:$K$19,2)=14, VLOOKUP($D34,Cap_Req!$A$2:$K$19,2)=15, VLOOKUP($D34,Cap_Req!$A$2:$K$19,2)=16),IF($N34&lt;=$U34,VLOOKUP($D34,Cap_Req!$A$2:$K$19,3),IF(AND($N34&gt;$U34,$N34&lt;=$W34),VLOOKUP($D34,Cap_Req!$A$2:$K$19,3)+(((VLOOKUP($D34,Cap_Req!$A$2:$K$19,5)-VLOOKUP($D34,Cap_Req!$A$2:$K$19,3))/($W34-$U34))*($N34-$U34)),0)),IF($N34&lt;=$U34,VLOOKUP($D34,Cap_Req!$A$2:$K$19,3),IF(AND($N34&gt;$U34,$N34&lt;=$V34),VLOOKUP($D34,Cap_Req!$A$2:$K$19,3)+(((VLOOKUP($D34,Cap_Req!$A$2:$K$19,4)-VLOOKUP($D34,Cap_Req!$A$2:$K$19,3))/($V34-$U34))*($N34-$U34)),IF(AND($N34&gt;$V34,$N34&lt;=$W34),VLOOKUP($D34,Cap_Req!$A$2:$K$19,4)+(((VLOOKUP($D34,Cap_Req!$A$2:$K$19,5)-VLOOKUP($D34,Cap_Req!$A$2:$K$19,4))/($W34-$V34))*($N34-$V34)),0))))))</f>
        <v/>
      </c>
      <c r="H34" s="285"/>
      <c r="I34" s="155" t="str">
        <f>IF($D34="","",IF(OR(VLOOKUP($D34,Cap_Req!$A$2:$K$19,2)=6,VLOOKUP($D34,Cap_Req!$A$2:$K$19,2)=7,VLOOKUP($D34,Cap_Req!$A$2:$K$19,2)=14),IF($S34="","",$S34*$J34),""))</f>
        <v/>
      </c>
      <c r="J34" s="156" t="str">
        <f>IF($D34="","",IF(OR(VLOOKUP($D34,Cap_Req!$A$2:$K$19,2)=6,VLOOKUP($D34,Cap_Req!$A$2:$K$19,2)=7,VLOOKUP($D34,Cap_Req!$A$2:$K$19,2)=14),VLOOKUP($D34,Cap_Req!$A$2:$K$19,7),""))</f>
        <v/>
      </c>
      <c r="K34" s="285"/>
      <c r="L34" s="155" t="str">
        <f>IF($D34="","",IF(OR(VLOOKUP($D34,Cap_Req!$A$2:$K$19,2)=4,VLOOKUP($D34,Cap_Req!$A$2:$K$19,2)=5),IF($T34="","",$T34*$M34),""))</f>
        <v/>
      </c>
      <c r="M34" s="156" t="str">
        <f>IF($D34="","",IF(OR(VLOOKUP($D34,Cap_Req!$A$2:$K$19,2)=4,VLOOKUP($D34,Cap_Req!$A$2:$K$19,2)=5),VLOOKUP($D34,Cap_Req!$A$2:$K$19,8),""))</f>
        <v/>
      </c>
      <c r="N34" s="157" t="str">
        <f t="shared" si="2"/>
        <v/>
      </c>
      <c r="O34" s="158" t="str">
        <f t="shared" si="1"/>
        <v/>
      </c>
      <c r="P34" s="159"/>
      <c r="Q34" s="283"/>
      <c r="R34" s="283"/>
      <c r="S34" s="283"/>
      <c r="T34" s="283"/>
      <c r="U34" s="160" t="str">
        <f>IF($D34="","",IF(OR(VLOOKUP($D34,Cap_Req!$A$2:$K$19,2)=9,VLOOKUP($D34,Cap_Req!$A$2:$K$19,2)=12,VLOOKUP($D34,Cap_Req!$A$2:$K$19,2)=13,VLOOKUP($D34,Cap_Req!$A$2:$K$19,2)=15),VLOOKUP($D34,Cap_Req!$A$2:$K$19,9),IF(VLOOKUP($D34,Cap_Req!$A$2:$K$19,2)=2,-100,$X34+VLOOKUP($D34,Cap_Req!$A$2:$K$19,9))))</f>
        <v/>
      </c>
      <c r="V34" s="160" t="str">
        <f>IF($D34="","",IF(OR(VLOOKUP($D34,Cap_Req!$A$2:$K$19,2)=9,VLOOKUP($D34,Cap_Req!$A$2:$K$19,2)=12,VLOOKUP($D34,Cap_Req!$A$2:$K$19,2)=13),VLOOKUP($D34,Cap_Req!$A$2:$K$19,10),IF(OR(VLOOKUP($D34,Cap_Req!$A$2:$K$19,2)=4,VLOOKUP($D34,Cap_Req!$A$2:$K$19,2)=5,VLOOKUP($D34,Cap_Req!$A$2:$K$19,2)=18),$X34+VLOOKUP($D34,Cap_Req!$A$2:$K$19,10),-100)))</f>
        <v/>
      </c>
      <c r="W34" s="160" t="str">
        <f>IF($D34="","",IF($X34="","",$X34+VLOOKUP($D34,Cap_Req!$A$2:$K$19,11)))</f>
        <v/>
      </c>
      <c r="X34" s="283"/>
      <c r="Y34" s="283"/>
      <c r="Z34" s="159"/>
      <c r="AA34" s="134" t="e">
        <f>VLOOKUP($D34,Cap_Req!$A$2:$K$19,2)</f>
        <v>#N/A</v>
      </c>
    </row>
    <row r="35" spans="1:27" x14ac:dyDescent="0.25">
      <c r="A35" s="133"/>
      <c r="B35" s="283"/>
      <c r="C35" s="283"/>
      <c r="D35" s="284"/>
      <c r="E35" s="285"/>
      <c r="F35" s="155" t="str">
        <f>IF($D35="","",IF($Q35="","",IF(OR(VLOOKUP($D35,Cap_Req!$A$2:$K$19,2)=6,VLOOKUP($D35,Cap_Req!$A$2:$K$19,2)=7,VLOOKUP($D35,Cap_Req!$A$2:$K$19,2)=14),IF($R35="","",IF($N35&lt;=$U35,$R35*$G35,IF(AND($N35&gt;$U35,$N35&lt;=$X35),$G35*($R35+((($Q35-$R35)/($X35-$U35))*($N35-$U35))),0))),$Q35*$G35)))</f>
        <v/>
      </c>
      <c r="G35" s="156" t="str">
        <f>IF($D35="","",IF(VLOOKUP($D35,Cap_Req!$A$2:$K$19,2)=2,VLOOKUP($D35,Cap_Req!$A$2:$K$19,3),IF(OR(VLOOKUP($D35,Cap_Req!$A$2:$K$19,2)=1,VLOOKUP($D35,Cap_Req!$A$2:$K$19,2)=3,VLOOKUP($D35,Cap_Req!$A$2:$K$19,2)=6,VLOOKUP($D35,Cap_Req!$A$2:$K$19,2)=7,VLOOKUP($D35,Cap_Req!$A$2:$K$19,2)=8,VLOOKUP($D35,Cap_Req!$A$2:$K$19,2)=10,VLOOKUP($D35,Cap_Req!$A$2:$K$19,2)=11, VLOOKUP($D35,Cap_Req!$A$2:$K$19,2)=14, VLOOKUP($D35,Cap_Req!$A$2:$K$19,2)=15, VLOOKUP($D35,Cap_Req!$A$2:$K$19,2)=16),IF($N35&lt;=$U35,VLOOKUP($D35,Cap_Req!$A$2:$K$19,3),IF(AND($N35&gt;$U35,$N35&lt;=$W35),VLOOKUP($D35,Cap_Req!$A$2:$K$19,3)+(((VLOOKUP($D35,Cap_Req!$A$2:$K$19,5)-VLOOKUP($D35,Cap_Req!$A$2:$K$19,3))/($W35-$U35))*($N35-$U35)),0)),IF($N35&lt;=$U35,VLOOKUP($D35,Cap_Req!$A$2:$K$19,3),IF(AND($N35&gt;$U35,$N35&lt;=$V35),VLOOKUP($D35,Cap_Req!$A$2:$K$19,3)+(((VLOOKUP($D35,Cap_Req!$A$2:$K$19,4)-VLOOKUP($D35,Cap_Req!$A$2:$K$19,3))/($V35-$U35))*($N35-$U35)),IF(AND($N35&gt;$V35,$N35&lt;=$W35),VLOOKUP($D35,Cap_Req!$A$2:$K$19,4)+(((VLOOKUP($D35,Cap_Req!$A$2:$K$19,5)-VLOOKUP($D35,Cap_Req!$A$2:$K$19,4))/($W35-$V35))*($N35-$V35)),0))))))</f>
        <v/>
      </c>
      <c r="H35" s="285"/>
      <c r="I35" s="155" t="str">
        <f>IF($D35="","",IF(OR(VLOOKUP($D35,Cap_Req!$A$2:$K$19,2)=6,VLOOKUP($D35,Cap_Req!$A$2:$K$19,2)=7,VLOOKUP($D35,Cap_Req!$A$2:$K$19,2)=14),IF($S35="","",$S35*$J35),""))</f>
        <v/>
      </c>
      <c r="J35" s="156" t="str">
        <f>IF($D35="","",IF(OR(VLOOKUP($D35,Cap_Req!$A$2:$K$19,2)=6,VLOOKUP($D35,Cap_Req!$A$2:$K$19,2)=7,VLOOKUP($D35,Cap_Req!$A$2:$K$19,2)=14),VLOOKUP($D35,Cap_Req!$A$2:$K$19,7),""))</f>
        <v/>
      </c>
      <c r="K35" s="285"/>
      <c r="L35" s="155" t="str">
        <f>IF($D35="","",IF(OR(VLOOKUP($D35,Cap_Req!$A$2:$K$19,2)=4,VLOOKUP($D35,Cap_Req!$A$2:$K$19,2)=5),IF($T35="","",$T35*$M35),""))</f>
        <v/>
      </c>
      <c r="M35" s="156" t="str">
        <f>IF($D35="","",IF(OR(VLOOKUP($D35,Cap_Req!$A$2:$K$19,2)=4,VLOOKUP($D35,Cap_Req!$A$2:$K$19,2)=5),VLOOKUP($D35,Cap_Req!$A$2:$K$19,8),""))</f>
        <v/>
      </c>
      <c r="N35" s="157" t="str">
        <f t="shared" si="2"/>
        <v/>
      </c>
      <c r="O35" s="158" t="str">
        <f t="shared" si="1"/>
        <v/>
      </c>
      <c r="P35" s="159"/>
      <c r="Q35" s="283"/>
      <c r="R35" s="283"/>
      <c r="S35" s="283"/>
      <c r="T35" s="283"/>
      <c r="U35" s="160" t="str">
        <f>IF($D35="","",IF(OR(VLOOKUP($D35,Cap_Req!$A$2:$K$19,2)=9,VLOOKUP($D35,Cap_Req!$A$2:$K$19,2)=12,VLOOKUP($D35,Cap_Req!$A$2:$K$19,2)=13,VLOOKUP($D35,Cap_Req!$A$2:$K$19,2)=15),VLOOKUP($D35,Cap_Req!$A$2:$K$19,9),IF(VLOOKUP($D35,Cap_Req!$A$2:$K$19,2)=2,-100,$X35+VLOOKUP($D35,Cap_Req!$A$2:$K$19,9))))</f>
        <v/>
      </c>
      <c r="V35" s="160" t="str">
        <f>IF($D35="","",IF(OR(VLOOKUP($D35,Cap_Req!$A$2:$K$19,2)=9,VLOOKUP($D35,Cap_Req!$A$2:$K$19,2)=12,VLOOKUP($D35,Cap_Req!$A$2:$K$19,2)=13),VLOOKUP($D35,Cap_Req!$A$2:$K$19,10),IF(OR(VLOOKUP($D35,Cap_Req!$A$2:$K$19,2)=4,VLOOKUP($D35,Cap_Req!$A$2:$K$19,2)=5,VLOOKUP($D35,Cap_Req!$A$2:$K$19,2)=18),$X35+VLOOKUP($D35,Cap_Req!$A$2:$K$19,10),-100)))</f>
        <v/>
      </c>
      <c r="W35" s="160" t="str">
        <f>IF($D35="","",IF($X35="","",$X35+VLOOKUP($D35,Cap_Req!$A$2:$K$19,11)))</f>
        <v/>
      </c>
      <c r="X35" s="283"/>
      <c r="Y35" s="283"/>
      <c r="Z35" s="159"/>
      <c r="AA35" s="134" t="e">
        <f>VLOOKUP($D35,Cap_Req!$A$2:$K$19,2)</f>
        <v>#N/A</v>
      </c>
    </row>
    <row r="36" spans="1:27" x14ac:dyDescent="0.25">
      <c r="A36" s="133"/>
      <c r="B36" s="283"/>
      <c r="C36" s="283"/>
      <c r="D36" s="284"/>
      <c r="E36" s="285"/>
      <c r="F36" s="155" t="str">
        <f>IF($D36="","",IF($Q36="","",IF(OR(VLOOKUP($D36,Cap_Req!$A$2:$K$19,2)=6,VLOOKUP($D36,Cap_Req!$A$2:$K$19,2)=7,VLOOKUP($D36,Cap_Req!$A$2:$K$19,2)=14),IF($R36="","",IF($N36&lt;=$U36,$R36*$G36,IF(AND($N36&gt;$U36,$N36&lt;=$X36),$G36*($R36+((($Q36-$R36)/($X36-$U36))*($N36-$U36))),0))),$Q36*$G36)))</f>
        <v/>
      </c>
      <c r="G36" s="156" t="str">
        <f>IF($D36="","",IF(VLOOKUP($D36,Cap_Req!$A$2:$K$19,2)=2,VLOOKUP($D36,Cap_Req!$A$2:$K$19,3),IF(OR(VLOOKUP($D36,Cap_Req!$A$2:$K$19,2)=1,VLOOKUP($D36,Cap_Req!$A$2:$K$19,2)=3,VLOOKUP($D36,Cap_Req!$A$2:$K$19,2)=6,VLOOKUP($D36,Cap_Req!$A$2:$K$19,2)=7,VLOOKUP($D36,Cap_Req!$A$2:$K$19,2)=8,VLOOKUP($D36,Cap_Req!$A$2:$K$19,2)=10,VLOOKUP($D36,Cap_Req!$A$2:$K$19,2)=11, VLOOKUP($D36,Cap_Req!$A$2:$K$19,2)=14, VLOOKUP($D36,Cap_Req!$A$2:$K$19,2)=15, VLOOKUP($D36,Cap_Req!$A$2:$K$19,2)=16),IF($N36&lt;=$U36,VLOOKUP($D36,Cap_Req!$A$2:$K$19,3),IF(AND($N36&gt;$U36,$N36&lt;=$W36),VLOOKUP($D36,Cap_Req!$A$2:$K$19,3)+(((VLOOKUP($D36,Cap_Req!$A$2:$K$19,5)-VLOOKUP($D36,Cap_Req!$A$2:$K$19,3))/($W36-$U36))*($N36-$U36)),0)),IF($N36&lt;=$U36,VLOOKUP($D36,Cap_Req!$A$2:$K$19,3),IF(AND($N36&gt;$U36,$N36&lt;=$V36),VLOOKUP($D36,Cap_Req!$A$2:$K$19,3)+(((VLOOKUP($D36,Cap_Req!$A$2:$K$19,4)-VLOOKUP($D36,Cap_Req!$A$2:$K$19,3))/($V36-$U36))*($N36-$U36)),IF(AND($N36&gt;$V36,$N36&lt;=$W36),VLOOKUP($D36,Cap_Req!$A$2:$K$19,4)+(((VLOOKUP($D36,Cap_Req!$A$2:$K$19,5)-VLOOKUP($D36,Cap_Req!$A$2:$K$19,4))/($W36-$V36))*($N36-$V36)),0))))))</f>
        <v/>
      </c>
      <c r="H36" s="285"/>
      <c r="I36" s="155" t="str">
        <f>IF($D36="","",IF(OR(VLOOKUP($D36,Cap_Req!$A$2:$K$19,2)=6,VLOOKUP($D36,Cap_Req!$A$2:$K$19,2)=7,VLOOKUP($D36,Cap_Req!$A$2:$K$19,2)=14),IF($S36="","",$S36*$J36),""))</f>
        <v/>
      </c>
      <c r="J36" s="156" t="str">
        <f>IF($D36="","",IF(OR(VLOOKUP($D36,Cap_Req!$A$2:$K$19,2)=6,VLOOKUP($D36,Cap_Req!$A$2:$K$19,2)=7,VLOOKUP($D36,Cap_Req!$A$2:$K$19,2)=14),VLOOKUP($D36,Cap_Req!$A$2:$K$19,7),""))</f>
        <v/>
      </c>
      <c r="K36" s="285"/>
      <c r="L36" s="155" t="str">
        <f>IF($D36="","",IF(OR(VLOOKUP($D36,Cap_Req!$A$2:$K$19,2)=4,VLOOKUP($D36,Cap_Req!$A$2:$K$19,2)=5),IF($T36="","",$T36*$M36),""))</f>
        <v/>
      </c>
      <c r="M36" s="156" t="str">
        <f>IF($D36="","",IF(OR(VLOOKUP($D36,Cap_Req!$A$2:$K$19,2)=4,VLOOKUP($D36,Cap_Req!$A$2:$K$19,2)=5),VLOOKUP($D36,Cap_Req!$A$2:$K$19,8),""))</f>
        <v/>
      </c>
      <c r="N36" s="157" t="str">
        <f t="shared" si="2"/>
        <v/>
      </c>
      <c r="O36" s="158" t="str">
        <f t="shared" si="1"/>
        <v/>
      </c>
      <c r="P36" s="159"/>
      <c r="Q36" s="283"/>
      <c r="R36" s="283"/>
      <c r="S36" s="283"/>
      <c r="T36" s="283"/>
      <c r="U36" s="160" t="str">
        <f>IF($D36="","",IF(OR(VLOOKUP($D36,Cap_Req!$A$2:$K$19,2)=9,VLOOKUP($D36,Cap_Req!$A$2:$K$19,2)=12,VLOOKUP($D36,Cap_Req!$A$2:$K$19,2)=13,VLOOKUP($D36,Cap_Req!$A$2:$K$19,2)=15),VLOOKUP($D36,Cap_Req!$A$2:$K$19,9),IF(VLOOKUP($D36,Cap_Req!$A$2:$K$19,2)=2,-100,$X36+VLOOKUP($D36,Cap_Req!$A$2:$K$19,9))))</f>
        <v/>
      </c>
      <c r="V36" s="160" t="str">
        <f>IF($D36="","",IF(OR(VLOOKUP($D36,Cap_Req!$A$2:$K$19,2)=9,VLOOKUP($D36,Cap_Req!$A$2:$K$19,2)=12,VLOOKUP($D36,Cap_Req!$A$2:$K$19,2)=13),VLOOKUP($D36,Cap_Req!$A$2:$K$19,10),IF(OR(VLOOKUP($D36,Cap_Req!$A$2:$K$19,2)=4,VLOOKUP($D36,Cap_Req!$A$2:$K$19,2)=5,VLOOKUP($D36,Cap_Req!$A$2:$K$19,2)=18),$X36+VLOOKUP($D36,Cap_Req!$A$2:$K$19,10),-100)))</f>
        <v/>
      </c>
      <c r="W36" s="160" t="str">
        <f>IF($D36="","",IF($X36="","",$X36+VLOOKUP($D36,Cap_Req!$A$2:$K$19,11)))</f>
        <v/>
      </c>
      <c r="X36" s="283"/>
      <c r="Y36" s="283"/>
      <c r="Z36" s="159"/>
      <c r="AA36" s="134" t="e">
        <f>VLOOKUP($D36,Cap_Req!$A$2:$K$19,2)</f>
        <v>#N/A</v>
      </c>
    </row>
    <row r="37" spans="1:27" x14ac:dyDescent="0.25">
      <c r="A37" s="133"/>
      <c r="B37" s="283"/>
      <c r="C37" s="283"/>
      <c r="D37" s="284"/>
      <c r="E37" s="285"/>
      <c r="F37" s="155" t="str">
        <f>IF($D37="","",IF($Q37="","",IF(OR(VLOOKUP($D37,Cap_Req!$A$2:$K$19,2)=6,VLOOKUP($D37,Cap_Req!$A$2:$K$19,2)=7,VLOOKUP($D37,Cap_Req!$A$2:$K$19,2)=14),IF($R37="","",IF($N37&lt;=$U37,$R37*$G37,IF(AND($N37&gt;$U37,$N37&lt;=$X37),$G37*($R37+((($Q37-$R37)/($X37-$U37))*($N37-$U37))),0))),$Q37*$G37)))</f>
        <v/>
      </c>
      <c r="G37" s="156" t="str">
        <f>IF($D37="","",IF(VLOOKUP($D37,Cap_Req!$A$2:$K$19,2)=2,VLOOKUP($D37,Cap_Req!$A$2:$K$19,3),IF(OR(VLOOKUP($D37,Cap_Req!$A$2:$K$19,2)=1,VLOOKUP($D37,Cap_Req!$A$2:$K$19,2)=3,VLOOKUP($D37,Cap_Req!$A$2:$K$19,2)=6,VLOOKUP($D37,Cap_Req!$A$2:$K$19,2)=7,VLOOKUP($D37,Cap_Req!$A$2:$K$19,2)=8,VLOOKUP($D37,Cap_Req!$A$2:$K$19,2)=10,VLOOKUP($D37,Cap_Req!$A$2:$K$19,2)=11, VLOOKUP($D37,Cap_Req!$A$2:$K$19,2)=14, VLOOKUP($D37,Cap_Req!$A$2:$K$19,2)=15, VLOOKUP($D37,Cap_Req!$A$2:$K$19,2)=16),IF($N37&lt;=$U37,VLOOKUP($D37,Cap_Req!$A$2:$K$19,3),IF(AND($N37&gt;$U37,$N37&lt;=$W37),VLOOKUP($D37,Cap_Req!$A$2:$K$19,3)+(((VLOOKUP($D37,Cap_Req!$A$2:$K$19,5)-VLOOKUP($D37,Cap_Req!$A$2:$K$19,3))/($W37-$U37))*($N37-$U37)),0)),IF($N37&lt;=$U37,VLOOKUP($D37,Cap_Req!$A$2:$K$19,3),IF(AND($N37&gt;$U37,$N37&lt;=$V37),VLOOKUP($D37,Cap_Req!$A$2:$K$19,3)+(((VLOOKUP($D37,Cap_Req!$A$2:$K$19,4)-VLOOKUP($D37,Cap_Req!$A$2:$K$19,3))/($V37-$U37))*($N37-$U37)),IF(AND($N37&gt;$V37,$N37&lt;=$W37),VLOOKUP($D37,Cap_Req!$A$2:$K$19,4)+(((VLOOKUP($D37,Cap_Req!$A$2:$K$19,5)-VLOOKUP($D37,Cap_Req!$A$2:$K$19,4))/($W37-$V37))*($N37-$V37)),0))))))</f>
        <v/>
      </c>
      <c r="H37" s="285"/>
      <c r="I37" s="155" t="str">
        <f>IF($D37="","",IF(OR(VLOOKUP($D37,Cap_Req!$A$2:$K$19,2)=6,VLOOKUP($D37,Cap_Req!$A$2:$K$19,2)=7,VLOOKUP($D37,Cap_Req!$A$2:$K$19,2)=14),IF($S37="","",$S37*$J37),""))</f>
        <v/>
      </c>
      <c r="J37" s="156" t="str">
        <f>IF($D37="","",IF(OR(VLOOKUP($D37,Cap_Req!$A$2:$K$19,2)=6,VLOOKUP($D37,Cap_Req!$A$2:$K$19,2)=7,VLOOKUP($D37,Cap_Req!$A$2:$K$19,2)=14),VLOOKUP($D37,Cap_Req!$A$2:$K$19,7),""))</f>
        <v/>
      </c>
      <c r="K37" s="285"/>
      <c r="L37" s="155" t="str">
        <f>IF($D37="","",IF(OR(VLOOKUP($D37,Cap_Req!$A$2:$K$19,2)=4,VLOOKUP($D37,Cap_Req!$A$2:$K$19,2)=5),IF($T37="","",$T37*$M37),""))</f>
        <v/>
      </c>
      <c r="M37" s="156" t="str">
        <f>IF($D37="","",IF(OR(VLOOKUP($D37,Cap_Req!$A$2:$K$19,2)=4,VLOOKUP($D37,Cap_Req!$A$2:$K$19,2)=5),VLOOKUP($D37,Cap_Req!$A$2:$K$19,8),""))</f>
        <v/>
      </c>
      <c r="N37" s="157" t="str">
        <f t="shared" ref="N37:N100" si="3">IF($D37="","",$K$6+Y37)</f>
        <v/>
      </c>
      <c r="O37" s="158" t="str">
        <f t="shared" si="1"/>
        <v/>
      </c>
      <c r="P37" s="159"/>
      <c r="Q37" s="283"/>
      <c r="R37" s="283"/>
      <c r="S37" s="283"/>
      <c r="T37" s="283"/>
      <c r="U37" s="160" t="str">
        <f>IF($D37="","",IF(OR(VLOOKUP($D37,Cap_Req!$A$2:$K$19,2)=9,VLOOKUP($D37,Cap_Req!$A$2:$K$19,2)=12,VLOOKUP($D37,Cap_Req!$A$2:$K$19,2)=13,VLOOKUP($D37,Cap_Req!$A$2:$K$19,2)=15),VLOOKUP($D37,Cap_Req!$A$2:$K$19,9),IF(VLOOKUP($D37,Cap_Req!$A$2:$K$19,2)=2,-100,$X37+VLOOKUP($D37,Cap_Req!$A$2:$K$19,9))))</f>
        <v/>
      </c>
      <c r="V37" s="160" t="str">
        <f>IF($D37="","",IF(OR(VLOOKUP($D37,Cap_Req!$A$2:$K$19,2)=9,VLOOKUP($D37,Cap_Req!$A$2:$K$19,2)=12,VLOOKUP($D37,Cap_Req!$A$2:$K$19,2)=13),VLOOKUP($D37,Cap_Req!$A$2:$K$19,10),IF(OR(VLOOKUP($D37,Cap_Req!$A$2:$K$19,2)=4,VLOOKUP($D37,Cap_Req!$A$2:$K$19,2)=5,VLOOKUP($D37,Cap_Req!$A$2:$K$19,2)=18),$X37+VLOOKUP($D37,Cap_Req!$A$2:$K$19,10),-100)))</f>
        <v/>
      </c>
      <c r="W37" s="160" t="str">
        <f>IF($D37="","",IF($X37="","",$X37+VLOOKUP($D37,Cap_Req!$A$2:$K$19,11)))</f>
        <v/>
      </c>
      <c r="X37" s="283"/>
      <c r="Y37" s="283"/>
      <c r="Z37" s="133"/>
      <c r="AA37" s="134" t="e">
        <f>VLOOKUP($D37,Cap_Req!$A$2:$K$19,2)</f>
        <v>#N/A</v>
      </c>
    </row>
    <row r="38" spans="1:27" x14ac:dyDescent="0.25">
      <c r="A38" s="133"/>
      <c r="B38" s="283"/>
      <c r="C38" s="283"/>
      <c r="D38" s="284"/>
      <c r="E38" s="285"/>
      <c r="F38" s="155" t="str">
        <f>IF($D38="","",IF($Q38="","",IF(OR(VLOOKUP($D38,Cap_Req!$A$2:$K$19,2)=6,VLOOKUP($D38,Cap_Req!$A$2:$K$19,2)=7,VLOOKUP($D38,Cap_Req!$A$2:$K$19,2)=14),IF($R38="","",IF($N38&lt;=$U38,$R38*$G38,IF(AND($N38&gt;$U38,$N38&lt;=$X38),$G38*($R38+((($Q38-$R38)/($X38-$U38))*($N38-$U38))),0))),$Q38*$G38)))</f>
        <v/>
      </c>
      <c r="G38" s="156" t="str">
        <f>IF($D38="","",IF(VLOOKUP($D38,Cap_Req!$A$2:$K$19,2)=2,VLOOKUP($D38,Cap_Req!$A$2:$K$19,3),IF(OR(VLOOKUP($D38,Cap_Req!$A$2:$K$19,2)=1,VLOOKUP($D38,Cap_Req!$A$2:$K$19,2)=3,VLOOKUP($D38,Cap_Req!$A$2:$K$19,2)=6,VLOOKUP($D38,Cap_Req!$A$2:$K$19,2)=7,VLOOKUP($D38,Cap_Req!$A$2:$K$19,2)=8,VLOOKUP($D38,Cap_Req!$A$2:$K$19,2)=10,VLOOKUP($D38,Cap_Req!$A$2:$K$19,2)=11, VLOOKUP($D38,Cap_Req!$A$2:$K$19,2)=14, VLOOKUP($D38,Cap_Req!$A$2:$K$19,2)=15, VLOOKUP($D38,Cap_Req!$A$2:$K$19,2)=16),IF($N38&lt;=$U38,VLOOKUP($D38,Cap_Req!$A$2:$K$19,3),IF(AND($N38&gt;$U38,$N38&lt;=$W38),VLOOKUP($D38,Cap_Req!$A$2:$K$19,3)+(((VLOOKUP($D38,Cap_Req!$A$2:$K$19,5)-VLOOKUP($D38,Cap_Req!$A$2:$K$19,3))/($W38-$U38))*($N38-$U38)),0)),IF($N38&lt;=$U38,VLOOKUP($D38,Cap_Req!$A$2:$K$19,3),IF(AND($N38&gt;$U38,$N38&lt;=$V38),VLOOKUP($D38,Cap_Req!$A$2:$K$19,3)+(((VLOOKUP($D38,Cap_Req!$A$2:$K$19,4)-VLOOKUP($D38,Cap_Req!$A$2:$K$19,3))/($V38-$U38))*($N38-$U38)),IF(AND($N38&gt;$V38,$N38&lt;=$W38),VLOOKUP($D38,Cap_Req!$A$2:$K$19,4)+(((VLOOKUP($D38,Cap_Req!$A$2:$K$19,5)-VLOOKUP($D38,Cap_Req!$A$2:$K$19,4))/($W38-$V38))*($N38-$V38)),0))))))</f>
        <v/>
      </c>
      <c r="H38" s="285"/>
      <c r="I38" s="155" t="str">
        <f>IF($D38="","",IF(OR(VLOOKUP($D38,Cap_Req!$A$2:$K$19,2)=6,VLOOKUP($D38,Cap_Req!$A$2:$K$19,2)=7,VLOOKUP($D38,Cap_Req!$A$2:$K$19,2)=14),IF($S38="","",$S38*$J38),""))</f>
        <v/>
      </c>
      <c r="J38" s="156" t="str">
        <f>IF($D38="","",IF(OR(VLOOKUP($D38,Cap_Req!$A$2:$K$19,2)=6,VLOOKUP($D38,Cap_Req!$A$2:$K$19,2)=7,VLOOKUP($D38,Cap_Req!$A$2:$K$19,2)=14),VLOOKUP($D38,Cap_Req!$A$2:$K$19,7),""))</f>
        <v/>
      </c>
      <c r="K38" s="285"/>
      <c r="L38" s="155" t="str">
        <f>IF($D38="","",IF(OR(VLOOKUP($D38,Cap_Req!$A$2:$K$19,2)=4,VLOOKUP($D38,Cap_Req!$A$2:$K$19,2)=5),IF($T38="","",$T38*$M38),""))</f>
        <v/>
      </c>
      <c r="M38" s="156" t="str">
        <f>IF($D38="","",IF(OR(VLOOKUP($D38,Cap_Req!$A$2:$K$19,2)=4,VLOOKUP($D38,Cap_Req!$A$2:$K$19,2)=5),VLOOKUP($D38,Cap_Req!$A$2:$K$19,8),""))</f>
        <v/>
      </c>
      <c r="N38" s="157" t="str">
        <f t="shared" si="3"/>
        <v/>
      </c>
      <c r="O38" s="158" t="str">
        <f t="shared" si="1"/>
        <v/>
      </c>
      <c r="P38" s="159"/>
      <c r="Q38" s="283"/>
      <c r="R38" s="283"/>
      <c r="S38" s="283"/>
      <c r="T38" s="283"/>
      <c r="U38" s="160" t="str">
        <f>IF($D38="","",IF(OR(VLOOKUP($D38,Cap_Req!$A$2:$K$19,2)=9,VLOOKUP($D38,Cap_Req!$A$2:$K$19,2)=12,VLOOKUP($D38,Cap_Req!$A$2:$K$19,2)=13,VLOOKUP($D38,Cap_Req!$A$2:$K$19,2)=15),VLOOKUP($D38,Cap_Req!$A$2:$K$19,9),IF(VLOOKUP($D38,Cap_Req!$A$2:$K$19,2)=2,-100,$X38+VLOOKUP($D38,Cap_Req!$A$2:$K$19,9))))</f>
        <v/>
      </c>
      <c r="V38" s="160" t="str">
        <f>IF($D38="","",IF(OR(VLOOKUP($D38,Cap_Req!$A$2:$K$19,2)=9,VLOOKUP($D38,Cap_Req!$A$2:$K$19,2)=12,VLOOKUP($D38,Cap_Req!$A$2:$K$19,2)=13),VLOOKUP($D38,Cap_Req!$A$2:$K$19,10),IF(OR(VLOOKUP($D38,Cap_Req!$A$2:$K$19,2)=4,VLOOKUP($D38,Cap_Req!$A$2:$K$19,2)=5,VLOOKUP($D38,Cap_Req!$A$2:$K$19,2)=18),$X38+VLOOKUP($D38,Cap_Req!$A$2:$K$19,10),-100)))</f>
        <v/>
      </c>
      <c r="W38" s="160" t="str">
        <f>IF($D38="","",IF($X38="","",$X38+VLOOKUP($D38,Cap_Req!$A$2:$K$19,11)))</f>
        <v/>
      </c>
      <c r="X38" s="283"/>
      <c r="Y38" s="283"/>
      <c r="Z38" s="133"/>
      <c r="AA38" s="134" t="e">
        <f>VLOOKUP($D38,Cap_Req!$A$2:$K$19,2)</f>
        <v>#N/A</v>
      </c>
    </row>
    <row r="39" spans="1:27" x14ac:dyDescent="0.25">
      <c r="A39" s="133"/>
      <c r="B39" s="283"/>
      <c r="C39" s="283"/>
      <c r="D39" s="284"/>
      <c r="E39" s="285"/>
      <c r="F39" s="155" t="str">
        <f>IF($D39="","",IF($Q39="","",IF(OR(VLOOKUP($D39,Cap_Req!$A$2:$K$19,2)=6,VLOOKUP($D39,Cap_Req!$A$2:$K$19,2)=7,VLOOKUP($D39,Cap_Req!$A$2:$K$19,2)=14),IF($R39="","",IF($N39&lt;=$U39,$R39*$G39,IF(AND($N39&gt;$U39,$N39&lt;=$X39),$G39*($R39+((($Q39-$R39)/($X39-$U39))*($N39-$U39))),0))),$Q39*$G39)))</f>
        <v/>
      </c>
      <c r="G39" s="156" t="str">
        <f>IF($D39="","",IF(VLOOKUP($D39,Cap_Req!$A$2:$K$19,2)=2,VLOOKUP($D39,Cap_Req!$A$2:$K$19,3),IF(OR(VLOOKUP($D39,Cap_Req!$A$2:$K$19,2)=1,VLOOKUP($D39,Cap_Req!$A$2:$K$19,2)=3,VLOOKUP($D39,Cap_Req!$A$2:$K$19,2)=6,VLOOKUP($D39,Cap_Req!$A$2:$K$19,2)=7,VLOOKUP($D39,Cap_Req!$A$2:$K$19,2)=8,VLOOKUP($D39,Cap_Req!$A$2:$K$19,2)=10,VLOOKUP($D39,Cap_Req!$A$2:$K$19,2)=11, VLOOKUP($D39,Cap_Req!$A$2:$K$19,2)=14, VLOOKUP($D39,Cap_Req!$A$2:$K$19,2)=15, VLOOKUP($D39,Cap_Req!$A$2:$K$19,2)=16),IF($N39&lt;=$U39,VLOOKUP($D39,Cap_Req!$A$2:$K$19,3),IF(AND($N39&gt;$U39,$N39&lt;=$W39),VLOOKUP($D39,Cap_Req!$A$2:$K$19,3)+(((VLOOKUP($D39,Cap_Req!$A$2:$K$19,5)-VLOOKUP($D39,Cap_Req!$A$2:$K$19,3))/($W39-$U39))*($N39-$U39)),0)),IF($N39&lt;=$U39,VLOOKUP($D39,Cap_Req!$A$2:$K$19,3),IF(AND($N39&gt;$U39,$N39&lt;=$V39),VLOOKUP($D39,Cap_Req!$A$2:$K$19,3)+(((VLOOKUP($D39,Cap_Req!$A$2:$K$19,4)-VLOOKUP($D39,Cap_Req!$A$2:$K$19,3))/($V39-$U39))*($N39-$U39)),IF(AND($N39&gt;$V39,$N39&lt;=$W39),VLOOKUP($D39,Cap_Req!$A$2:$K$19,4)+(((VLOOKUP($D39,Cap_Req!$A$2:$K$19,5)-VLOOKUP($D39,Cap_Req!$A$2:$K$19,4))/($W39-$V39))*($N39-$V39)),0))))))</f>
        <v/>
      </c>
      <c r="H39" s="285"/>
      <c r="I39" s="155" t="str">
        <f>IF($D39="","",IF(OR(VLOOKUP($D39,Cap_Req!$A$2:$K$19,2)=6,VLOOKUP($D39,Cap_Req!$A$2:$K$19,2)=7,VLOOKUP($D39,Cap_Req!$A$2:$K$19,2)=14),IF($S39="","",$S39*$J39),""))</f>
        <v/>
      </c>
      <c r="J39" s="156" t="str">
        <f>IF($D39="","",IF(OR(VLOOKUP($D39,Cap_Req!$A$2:$K$19,2)=6,VLOOKUP($D39,Cap_Req!$A$2:$K$19,2)=7,VLOOKUP($D39,Cap_Req!$A$2:$K$19,2)=14),VLOOKUP($D39,Cap_Req!$A$2:$K$19,7),""))</f>
        <v/>
      </c>
      <c r="K39" s="285"/>
      <c r="L39" s="155" t="str">
        <f>IF($D39="","",IF(OR(VLOOKUP($D39,Cap_Req!$A$2:$K$19,2)=4,VLOOKUP($D39,Cap_Req!$A$2:$K$19,2)=5),IF($T39="","",$T39*$M39),""))</f>
        <v/>
      </c>
      <c r="M39" s="156" t="str">
        <f>IF($D39="","",IF(OR(VLOOKUP($D39,Cap_Req!$A$2:$K$19,2)=4,VLOOKUP($D39,Cap_Req!$A$2:$K$19,2)=5),VLOOKUP($D39,Cap_Req!$A$2:$K$19,8),""))</f>
        <v/>
      </c>
      <c r="N39" s="157" t="str">
        <f t="shared" si="3"/>
        <v/>
      </c>
      <c r="O39" s="158" t="str">
        <f t="shared" si="1"/>
        <v/>
      </c>
      <c r="P39" s="159"/>
      <c r="Q39" s="283"/>
      <c r="R39" s="283"/>
      <c r="S39" s="283"/>
      <c r="T39" s="283"/>
      <c r="U39" s="160" t="str">
        <f>IF($D39="","",IF(OR(VLOOKUP($D39,Cap_Req!$A$2:$K$19,2)=9,VLOOKUP($D39,Cap_Req!$A$2:$K$19,2)=12,VLOOKUP($D39,Cap_Req!$A$2:$K$19,2)=13,VLOOKUP($D39,Cap_Req!$A$2:$K$19,2)=15),VLOOKUP($D39,Cap_Req!$A$2:$K$19,9),IF(VLOOKUP($D39,Cap_Req!$A$2:$K$19,2)=2,-100,$X39+VLOOKUP($D39,Cap_Req!$A$2:$K$19,9))))</f>
        <v/>
      </c>
      <c r="V39" s="160" t="str">
        <f>IF($D39="","",IF(OR(VLOOKUP($D39,Cap_Req!$A$2:$K$19,2)=9,VLOOKUP($D39,Cap_Req!$A$2:$K$19,2)=12,VLOOKUP($D39,Cap_Req!$A$2:$K$19,2)=13),VLOOKUP($D39,Cap_Req!$A$2:$K$19,10),IF(OR(VLOOKUP($D39,Cap_Req!$A$2:$K$19,2)=4,VLOOKUP($D39,Cap_Req!$A$2:$K$19,2)=5,VLOOKUP($D39,Cap_Req!$A$2:$K$19,2)=18),$X39+VLOOKUP($D39,Cap_Req!$A$2:$K$19,10),-100)))</f>
        <v/>
      </c>
      <c r="W39" s="160" t="str">
        <f>IF($D39="","",IF($X39="","",$X39+VLOOKUP($D39,Cap_Req!$A$2:$K$19,11)))</f>
        <v/>
      </c>
      <c r="X39" s="283"/>
      <c r="Y39" s="283"/>
      <c r="Z39" s="133"/>
      <c r="AA39" s="134" t="e">
        <f>VLOOKUP($D39,Cap_Req!$A$2:$K$19,2)</f>
        <v>#N/A</v>
      </c>
    </row>
    <row r="40" spans="1:27" x14ac:dyDescent="0.25">
      <c r="A40" s="133"/>
      <c r="B40" s="283"/>
      <c r="C40" s="283"/>
      <c r="D40" s="284"/>
      <c r="E40" s="285"/>
      <c r="F40" s="155" t="str">
        <f>IF($D40="","",IF($Q40="","",IF(OR(VLOOKUP($D40,Cap_Req!$A$2:$K$19,2)=6,VLOOKUP($D40,Cap_Req!$A$2:$K$19,2)=7,VLOOKUP($D40,Cap_Req!$A$2:$K$19,2)=14),IF($R40="","",IF($N40&lt;=$U40,$R40*$G40,IF(AND($N40&gt;$U40,$N40&lt;=$X40),$G40*($R40+((($Q40-$R40)/($X40-$U40))*($N40-$U40))),0))),$Q40*$G40)))</f>
        <v/>
      </c>
      <c r="G40" s="156" t="str">
        <f>IF($D40="","",IF(VLOOKUP($D40,Cap_Req!$A$2:$K$19,2)=2,VLOOKUP($D40,Cap_Req!$A$2:$K$19,3),IF(OR(VLOOKUP($D40,Cap_Req!$A$2:$K$19,2)=1,VLOOKUP($D40,Cap_Req!$A$2:$K$19,2)=3,VLOOKUP($D40,Cap_Req!$A$2:$K$19,2)=6,VLOOKUP($D40,Cap_Req!$A$2:$K$19,2)=7,VLOOKUP($D40,Cap_Req!$A$2:$K$19,2)=8,VLOOKUP($D40,Cap_Req!$A$2:$K$19,2)=10,VLOOKUP($D40,Cap_Req!$A$2:$K$19,2)=11, VLOOKUP($D40,Cap_Req!$A$2:$K$19,2)=14, VLOOKUP($D40,Cap_Req!$A$2:$K$19,2)=15, VLOOKUP($D40,Cap_Req!$A$2:$K$19,2)=16),IF($N40&lt;=$U40,VLOOKUP($D40,Cap_Req!$A$2:$K$19,3),IF(AND($N40&gt;$U40,$N40&lt;=$W40),VLOOKUP($D40,Cap_Req!$A$2:$K$19,3)+(((VLOOKUP($D40,Cap_Req!$A$2:$K$19,5)-VLOOKUP($D40,Cap_Req!$A$2:$K$19,3))/($W40-$U40))*($N40-$U40)),0)),IF($N40&lt;=$U40,VLOOKUP($D40,Cap_Req!$A$2:$K$19,3),IF(AND($N40&gt;$U40,$N40&lt;=$V40),VLOOKUP($D40,Cap_Req!$A$2:$K$19,3)+(((VLOOKUP($D40,Cap_Req!$A$2:$K$19,4)-VLOOKUP($D40,Cap_Req!$A$2:$K$19,3))/($V40-$U40))*($N40-$U40)),IF(AND($N40&gt;$V40,$N40&lt;=$W40),VLOOKUP($D40,Cap_Req!$A$2:$K$19,4)+(((VLOOKUP($D40,Cap_Req!$A$2:$K$19,5)-VLOOKUP($D40,Cap_Req!$A$2:$K$19,4))/($W40-$V40))*($N40-$V40)),0))))))</f>
        <v/>
      </c>
      <c r="H40" s="285"/>
      <c r="I40" s="155" t="str">
        <f>IF($D40="","",IF(OR(VLOOKUP($D40,Cap_Req!$A$2:$K$19,2)=6,VLOOKUP($D40,Cap_Req!$A$2:$K$19,2)=7,VLOOKUP($D40,Cap_Req!$A$2:$K$19,2)=14),IF($S40="","",$S40*$J40),""))</f>
        <v/>
      </c>
      <c r="J40" s="156" t="str">
        <f>IF($D40="","",IF(OR(VLOOKUP($D40,Cap_Req!$A$2:$K$19,2)=6,VLOOKUP($D40,Cap_Req!$A$2:$K$19,2)=7,VLOOKUP($D40,Cap_Req!$A$2:$K$19,2)=14),VLOOKUP($D40,Cap_Req!$A$2:$K$19,7),""))</f>
        <v/>
      </c>
      <c r="K40" s="285"/>
      <c r="L40" s="155" t="str">
        <f>IF($D40="","",IF(OR(VLOOKUP($D40,Cap_Req!$A$2:$K$19,2)=4,VLOOKUP($D40,Cap_Req!$A$2:$K$19,2)=5),IF($T40="","",$T40*$M40),""))</f>
        <v/>
      </c>
      <c r="M40" s="156" t="str">
        <f>IF($D40="","",IF(OR(VLOOKUP($D40,Cap_Req!$A$2:$K$19,2)=4,VLOOKUP($D40,Cap_Req!$A$2:$K$19,2)=5),VLOOKUP($D40,Cap_Req!$A$2:$K$19,8),""))</f>
        <v/>
      </c>
      <c r="N40" s="157" t="str">
        <f t="shared" si="3"/>
        <v/>
      </c>
      <c r="O40" s="158" t="str">
        <f t="shared" si="1"/>
        <v/>
      </c>
      <c r="P40" s="159"/>
      <c r="Q40" s="283"/>
      <c r="R40" s="283"/>
      <c r="S40" s="283"/>
      <c r="T40" s="283"/>
      <c r="U40" s="160" t="str">
        <f>IF($D40="","",IF(OR(VLOOKUP($D40,Cap_Req!$A$2:$K$19,2)=9,VLOOKUP($D40,Cap_Req!$A$2:$K$19,2)=12,VLOOKUP($D40,Cap_Req!$A$2:$K$19,2)=13,VLOOKUP($D40,Cap_Req!$A$2:$K$19,2)=15),VLOOKUP($D40,Cap_Req!$A$2:$K$19,9),IF(VLOOKUP($D40,Cap_Req!$A$2:$K$19,2)=2,-100,$X40+VLOOKUP($D40,Cap_Req!$A$2:$K$19,9))))</f>
        <v/>
      </c>
      <c r="V40" s="160" t="str">
        <f>IF($D40="","",IF(OR(VLOOKUP($D40,Cap_Req!$A$2:$K$19,2)=9,VLOOKUP($D40,Cap_Req!$A$2:$K$19,2)=12,VLOOKUP($D40,Cap_Req!$A$2:$K$19,2)=13),VLOOKUP($D40,Cap_Req!$A$2:$K$19,10),IF(OR(VLOOKUP($D40,Cap_Req!$A$2:$K$19,2)=4,VLOOKUP($D40,Cap_Req!$A$2:$K$19,2)=5,VLOOKUP($D40,Cap_Req!$A$2:$K$19,2)=18),$X40+VLOOKUP($D40,Cap_Req!$A$2:$K$19,10),-100)))</f>
        <v/>
      </c>
      <c r="W40" s="160" t="str">
        <f>IF($D40="","",IF($X40="","",$X40+VLOOKUP($D40,Cap_Req!$A$2:$K$19,11)))</f>
        <v/>
      </c>
      <c r="X40" s="283"/>
      <c r="Y40" s="283"/>
      <c r="Z40" s="133"/>
      <c r="AA40" s="134" t="e">
        <f>VLOOKUP($D40,Cap_Req!$A$2:$K$19,2)</f>
        <v>#N/A</v>
      </c>
    </row>
    <row r="41" spans="1:27" x14ac:dyDescent="0.25">
      <c r="A41" s="133"/>
      <c r="B41" s="283"/>
      <c r="C41" s="283"/>
      <c r="D41" s="284"/>
      <c r="E41" s="285"/>
      <c r="F41" s="155" t="str">
        <f>IF($D41="","",IF($Q41="","",IF(OR(VLOOKUP($D41,Cap_Req!$A$2:$K$19,2)=6,VLOOKUP($D41,Cap_Req!$A$2:$K$19,2)=7,VLOOKUP($D41,Cap_Req!$A$2:$K$19,2)=14),IF($R41="","",IF($N41&lt;=$U41,$R41*$G41,IF(AND($N41&gt;$U41,$N41&lt;=$X41),$G41*($R41+((($Q41-$R41)/($X41-$U41))*($N41-$U41))),0))),$Q41*$G41)))</f>
        <v/>
      </c>
      <c r="G41" s="156" t="str">
        <f>IF($D41="","",IF(VLOOKUP($D41,Cap_Req!$A$2:$K$19,2)=2,VLOOKUP($D41,Cap_Req!$A$2:$K$19,3),IF(OR(VLOOKUP($D41,Cap_Req!$A$2:$K$19,2)=1,VLOOKUP($D41,Cap_Req!$A$2:$K$19,2)=3,VLOOKUP($D41,Cap_Req!$A$2:$K$19,2)=6,VLOOKUP($D41,Cap_Req!$A$2:$K$19,2)=7,VLOOKUP($D41,Cap_Req!$A$2:$K$19,2)=8,VLOOKUP($D41,Cap_Req!$A$2:$K$19,2)=10,VLOOKUP($D41,Cap_Req!$A$2:$K$19,2)=11, VLOOKUP($D41,Cap_Req!$A$2:$K$19,2)=14, VLOOKUP($D41,Cap_Req!$A$2:$K$19,2)=15, VLOOKUP($D41,Cap_Req!$A$2:$K$19,2)=16),IF($N41&lt;=$U41,VLOOKUP($D41,Cap_Req!$A$2:$K$19,3),IF(AND($N41&gt;$U41,$N41&lt;=$W41),VLOOKUP($D41,Cap_Req!$A$2:$K$19,3)+(((VLOOKUP($D41,Cap_Req!$A$2:$K$19,5)-VLOOKUP($D41,Cap_Req!$A$2:$K$19,3))/($W41-$U41))*($N41-$U41)),0)),IF($N41&lt;=$U41,VLOOKUP($D41,Cap_Req!$A$2:$K$19,3),IF(AND($N41&gt;$U41,$N41&lt;=$V41),VLOOKUP($D41,Cap_Req!$A$2:$K$19,3)+(((VLOOKUP($D41,Cap_Req!$A$2:$K$19,4)-VLOOKUP($D41,Cap_Req!$A$2:$K$19,3))/($V41-$U41))*($N41-$U41)),IF(AND($N41&gt;$V41,$N41&lt;=$W41),VLOOKUP($D41,Cap_Req!$A$2:$K$19,4)+(((VLOOKUP($D41,Cap_Req!$A$2:$K$19,5)-VLOOKUP($D41,Cap_Req!$A$2:$K$19,4))/($W41-$V41))*($N41-$V41)),0))))))</f>
        <v/>
      </c>
      <c r="H41" s="285"/>
      <c r="I41" s="155" t="str">
        <f>IF($D41="","",IF(OR(VLOOKUP($D41,Cap_Req!$A$2:$K$19,2)=6,VLOOKUP($D41,Cap_Req!$A$2:$K$19,2)=7,VLOOKUP($D41,Cap_Req!$A$2:$K$19,2)=14),IF($S41="","",$S41*$J41),""))</f>
        <v/>
      </c>
      <c r="J41" s="156" t="str">
        <f>IF($D41="","",IF(OR(VLOOKUP($D41,Cap_Req!$A$2:$K$19,2)=6,VLOOKUP($D41,Cap_Req!$A$2:$K$19,2)=7,VLOOKUP($D41,Cap_Req!$A$2:$K$19,2)=14),VLOOKUP($D41,Cap_Req!$A$2:$K$19,7),""))</f>
        <v/>
      </c>
      <c r="K41" s="285"/>
      <c r="L41" s="155" t="str">
        <f>IF($D41="","",IF(OR(VLOOKUP($D41,Cap_Req!$A$2:$K$19,2)=4,VLOOKUP($D41,Cap_Req!$A$2:$K$19,2)=5),IF($T41="","",$T41*$M41),""))</f>
        <v/>
      </c>
      <c r="M41" s="156" t="str">
        <f>IF($D41="","",IF(OR(VLOOKUP($D41,Cap_Req!$A$2:$K$19,2)=4,VLOOKUP($D41,Cap_Req!$A$2:$K$19,2)=5),VLOOKUP($D41,Cap_Req!$A$2:$K$19,8),""))</f>
        <v/>
      </c>
      <c r="N41" s="157" t="str">
        <f t="shared" si="3"/>
        <v/>
      </c>
      <c r="O41" s="158" t="str">
        <f t="shared" si="1"/>
        <v/>
      </c>
      <c r="P41" s="159"/>
      <c r="Q41" s="283"/>
      <c r="R41" s="283"/>
      <c r="S41" s="283"/>
      <c r="T41" s="283"/>
      <c r="U41" s="160" t="str">
        <f>IF($D41="","",IF(OR(VLOOKUP($D41,Cap_Req!$A$2:$K$19,2)=9,VLOOKUP($D41,Cap_Req!$A$2:$K$19,2)=12,VLOOKUP($D41,Cap_Req!$A$2:$K$19,2)=13,VLOOKUP($D41,Cap_Req!$A$2:$K$19,2)=15),VLOOKUP($D41,Cap_Req!$A$2:$K$19,9),IF(VLOOKUP($D41,Cap_Req!$A$2:$K$19,2)=2,-100,$X41+VLOOKUP($D41,Cap_Req!$A$2:$K$19,9))))</f>
        <v/>
      </c>
      <c r="V41" s="160" t="str">
        <f>IF($D41="","",IF(OR(VLOOKUP($D41,Cap_Req!$A$2:$K$19,2)=9,VLOOKUP($D41,Cap_Req!$A$2:$K$19,2)=12,VLOOKUP($D41,Cap_Req!$A$2:$K$19,2)=13),VLOOKUP($D41,Cap_Req!$A$2:$K$19,10),IF(OR(VLOOKUP($D41,Cap_Req!$A$2:$K$19,2)=4,VLOOKUP($D41,Cap_Req!$A$2:$K$19,2)=5,VLOOKUP($D41,Cap_Req!$A$2:$K$19,2)=18),$X41+VLOOKUP($D41,Cap_Req!$A$2:$K$19,10),-100)))</f>
        <v/>
      </c>
      <c r="W41" s="160" t="str">
        <f>IF($D41="","",IF($X41="","",$X41+VLOOKUP($D41,Cap_Req!$A$2:$K$19,11)))</f>
        <v/>
      </c>
      <c r="X41" s="283"/>
      <c r="Y41" s="283"/>
      <c r="Z41" s="133"/>
      <c r="AA41" s="134" t="e">
        <f>VLOOKUP($D41,Cap_Req!$A$2:$K$19,2)</f>
        <v>#N/A</v>
      </c>
    </row>
    <row r="42" spans="1:27" x14ac:dyDescent="0.25">
      <c r="A42" s="133"/>
      <c r="B42" s="283"/>
      <c r="C42" s="283"/>
      <c r="D42" s="284"/>
      <c r="E42" s="285"/>
      <c r="F42" s="155" t="str">
        <f>IF($D42="","",IF($Q42="","",IF(OR(VLOOKUP($D42,Cap_Req!$A$2:$K$19,2)=6,VLOOKUP($D42,Cap_Req!$A$2:$K$19,2)=7,VLOOKUP($D42,Cap_Req!$A$2:$K$19,2)=14),IF($R42="","",IF($N42&lt;=$U42,$R42*$G42,IF(AND($N42&gt;$U42,$N42&lt;=$X42),$G42*($R42+((($Q42-$R42)/($X42-$U42))*($N42-$U42))),0))),$Q42*$G42)))</f>
        <v/>
      </c>
      <c r="G42" s="156" t="str">
        <f>IF($D42="","",IF(VLOOKUP($D42,Cap_Req!$A$2:$K$19,2)=2,VLOOKUP($D42,Cap_Req!$A$2:$K$19,3),IF(OR(VLOOKUP($D42,Cap_Req!$A$2:$K$19,2)=1,VLOOKUP($D42,Cap_Req!$A$2:$K$19,2)=3,VLOOKUP($D42,Cap_Req!$A$2:$K$19,2)=6,VLOOKUP($D42,Cap_Req!$A$2:$K$19,2)=7,VLOOKUP($D42,Cap_Req!$A$2:$K$19,2)=8,VLOOKUP($D42,Cap_Req!$A$2:$K$19,2)=10,VLOOKUP($D42,Cap_Req!$A$2:$K$19,2)=11, VLOOKUP($D42,Cap_Req!$A$2:$K$19,2)=14, VLOOKUP($D42,Cap_Req!$A$2:$K$19,2)=15, VLOOKUP($D42,Cap_Req!$A$2:$K$19,2)=16),IF($N42&lt;=$U42,VLOOKUP($D42,Cap_Req!$A$2:$K$19,3),IF(AND($N42&gt;$U42,$N42&lt;=$W42),VLOOKUP($D42,Cap_Req!$A$2:$K$19,3)+(((VLOOKUP($D42,Cap_Req!$A$2:$K$19,5)-VLOOKUP($D42,Cap_Req!$A$2:$K$19,3))/($W42-$U42))*($N42-$U42)),0)),IF($N42&lt;=$U42,VLOOKUP($D42,Cap_Req!$A$2:$K$19,3),IF(AND($N42&gt;$U42,$N42&lt;=$V42),VLOOKUP($D42,Cap_Req!$A$2:$K$19,3)+(((VLOOKUP($D42,Cap_Req!$A$2:$K$19,4)-VLOOKUP($D42,Cap_Req!$A$2:$K$19,3))/($V42-$U42))*($N42-$U42)),IF(AND($N42&gt;$V42,$N42&lt;=$W42),VLOOKUP($D42,Cap_Req!$A$2:$K$19,4)+(((VLOOKUP($D42,Cap_Req!$A$2:$K$19,5)-VLOOKUP($D42,Cap_Req!$A$2:$K$19,4))/($W42-$V42))*($N42-$V42)),0))))))</f>
        <v/>
      </c>
      <c r="H42" s="285"/>
      <c r="I42" s="155" t="str">
        <f>IF($D42="","",IF(OR(VLOOKUP($D42,Cap_Req!$A$2:$K$19,2)=6,VLOOKUP($D42,Cap_Req!$A$2:$K$19,2)=7,VLOOKUP($D42,Cap_Req!$A$2:$K$19,2)=14),IF($S42="","",$S42*$J42),""))</f>
        <v/>
      </c>
      <c r="J42" s="156" t="str">
        <f>IF($D42="","",IF(OR(VLOOKUP($D42,Cap_Req!$A$2:$K$19,2)=6,VLOOKUP($D42,Cap_Req!$A$2:$K$19,2)=7,VLOOKUP($D42,Cap_Req!$A$2:$K$19,2)=14),VLOOKUP($D42,Cap_Req!$A$2:$K$19,7),""))</f>
        <v/>
      </c>
      <c r="K42" s="285"/>
      <c r="L42" s="155" t="str">
        <f>IF($D42="","",IF(OR(VLOOKUP($D42,Cap_Req!$A$2:$K$19,2)=4,VLOOKUP($D42,Cap_Req!$A$2:$K$19,2)=5),IF($T42="","",$T42*$M42),""))</f>
        <v/>
      </c>
      <c r="M42" s="156" t="str">
        <f>IF($D42="","",IF(OR(VLOOKUP($D42,Cap_Req!$A$2:$K$19,2)=4,VLOOKUP($D42,Cap_Req!$A$2:$K$19,2)=5),VLOOKUP($D42,Cap_Req!$A$2:$K$19,8),""))</f>
        <v/>
      </c>
      <c r="N42" s="157" t="str">
        <f t="shared" si="3"/>
        <v/>
      </c>
      <c r="O42" s="158" t="str">
        <f t="shared" si="1"/>
        <v/>
      </c>
      <c r="P42" s="159"/>
      <c r="Q42" s="283"/>
      <c r="R42" s="283"/>
      <c r="S42" s="283"/>
      <c r="T42" s="283"/>
      <c r="U42" s="160" t="str">
        <f>IF($D42="","",IF(OR(VLOOKUP($D42,Cap_Req!$A$2:$K$19,2)=9,VLOOKUP($D42,Cap_Req!$A$2:$K$19,2)=12,VLOOKUP($D42,Cap_Req!$A$2:$K$19,2)=13,VLOOKUP($D42,Cap_Req!$A$2:$K$19,2)=15),VLOOKUP($D42,Cap_Req!$A$2:$K$19,9),IF(VLOOKUP($D42,Cap_Req!$A$2:$K$19,2)=2,-100,$X42+VLOOKUP($D42,Cap_Req!$A$2:$K$19,9))))</f>
        <v/>
      </c>
      <c r="V42" s="160" t="str">
        <f>IF($D42="","",IF(OR(VLOOKUP($D42,Cap_Req!$A$2:$K$19,2)=9,VLOOKUP($D42,Cap_Req!$A$2:$K$19,2)=12,VLOOKUP($D42,Cap_Req!$A$2:$K$19,2)=13),VLOOKUP($D42,Cap_Req!$A$2:$K$19,10),IF(OR(VLOOKUP($D42,Cap_Req!$A$2:$K$19,2)=4,VLOOKUP($D42,Cap_Req!$A$2:$K$19,2)=5,VLOOKUP($D42,Cap_Req!$A$2:$K$19,2)=18),$X42+VLOOKUP($D42,Cap_Req!$A$2:$K$19,10),-100)))</f>
        <v/>
      </c>
      <c r="W42" s="160" t="str">
        <f>IF($D42="","",IF($X42="","",$X42+VLOOKUP($D42,Cap_Req!$A$2:$K$19,11)))</f>
        <v/>
      </c>
      <c r="X42" s="283"/>
      <c r="Y42" s="283"/>
      <c r="Z42" s="133"/>
      <c r="AA42" s="134" t="e">
        <f>VLOOKUP($D42,Cap_Req!$A$2:$K$19,2)</f>
        <v>#N/A</v>
      </c>
    </row>
    <row r="43" spans="1:27" x14ac:dyDescent="0.25">
      <c r="A43" s="133"/>
      <c r="B43" s="283"/>
      <c r="C43" s="283"/>
      <c r="D43" s="284"/>
      <c r="E43" s="285"/>
      <c r="F43" s="155" t="str">
        <f>IF($D43="","",IF($Q43="","",IF(OR(VLOOKUP($D43,Cap_Req!$A$2:$K$19,2)=6,VLOOKUP($D43,Cap_Req!$A$2:$K$19,2)=7,VLOOKUP($D43,Cap_Req!$A$2:$K$19,2)=14),IF($R43="","",IF($N43&lt;=$U43,$R43*$G43,IF(AND($N43&gt;$U43,$N43&lt;=$X43),$G43*($R43+((($Q43-$R43)/($X43-$U43))*($N43-$U43))),0))),$Q43*$G43)))</f>
        <v/>
      </c>
      <c r="G43" s="156" t="str">
        <f>IF($D43="","",IF(VLOOKUP($D43,Cap_Req!$A$2:$K$19,2)=2,VLOOKUP($D43,Cap_Req!$A$2:$K$19,3),IF(OR(VLOOKUP($D43,Cap_Req!$A$2:$K$19,2)=1,VLOOKUP($D43,Cap_Req!$A$2:$K$19,2)=3,VLOOKUP($D43,Cap_Req!$A$2:$K$19,2)=6,VLOOKUP($D43,Cap_Req!$A$2:$K$19,2)=7,VLOOKUP($D43,Cap_Req!$A$2:$K$19,2)=8,VLOOKUP($D43,Cap_Req!$A$2:$K$19,2)=10,VLOOKUP($D43,Cap_Req!$A$2:$K$19,2)=11, VLOOKUP($D43,Cap_Req!$A$2:$K$19,2)=14, VLOOKUP($D43,Cap_Req!$A$2:$K$19,2)=15, VLOOKUP($D43,Cap_Req!$A$2:$K$19,2)=16),IF($N43&lt;=$U43,VLOOKUP($D43,Cap_Req!$A$2:$K$19,3),IF(AND($N43&gt;$U43,$N43&lt;=$W43),VLOOKUP($D43,Cap_Req!$A$2:$K$19,3)+(((VLOOKUP($D43,Cap_Req!$A$2:$K$19,5)-VLOOKUP($D43,Cap_Req!$A$2:$K$19,3))/($W43-$U43))*($N43-$U43)),0)),IF($N43&lt;=$U43,VLOOKUP($D43,Cap_Req!$A$2:$K$19,3),IF(AND($N43&gt;$U43,$N43&lt;=$V43),VLOOKUP($D43,Cap_Req!$A$2:$K$19,3)+(((VLOOKUP($D43,Cap_Req!$A$2:$K$19,4)-VLOOKUP($D43,Cap_Req!$A$2:$K$19,3))/($V43-$U43))*($N43-$U43)),IF(AND($N43&gt;$V43,$N43&lt;=$W43),VLOOKUP($D43,Cap_Req!$A$2:$K$19,4)+(((VLOOKUP($D43,Cap_Req!$A$2:$K$19,5)-VLOOKUP($D43,Cap_Req!$A$2:$K$19,4))/($W43-$V43))*($N43-$V43)),0))))))</f>
        <v/>
      </c>
      <c r="H43" s="285"/>
      <c r="I43" s="155" t="str">
        <f>IF($D43="","",IF(OR(VLOOKUP($D43,Cap_Req!$A$2:$K$19,2)=6,VLOOKUP($D43,Cap_Req!$A$2:$K$19,2)=7,VLOOKUP($D43,Cap_Req!$A$2:$K$19,2)=14),IF($S43="","",$S43*$J43),""))</f>
        <v/>
      </c>
      <c r="J43" s="156" t="str">
        <f>IF($D43="","",IF(OR(VLOOKUP($D43,Cap_Req!$A$2:$K$19,2)=6,VLOOKUP($D43,Cap_Req!$A$2:$K$19,2)=7,VLOOKUP($D43,Cap_Req!$A$2:$K$19,2)=14),VLOOKUP($D43,Cap_Req!$A$2:$K$19,7),""))</f>
        <v/>
      </c>
      <c r="K43" s="285"/>
      <c r="L43" s="155" t="str">
        <f>IF($D43="","",IF(OR(VLOOKUP($D43,Cap_Req!$A$2:$K$19,2)=4,VLOOKUP($D43,Cap_Req!$A$2:$K$19,2)=5),IF($T43="","",$T43*$M43),""))</f>
        <v/>
      </c>
      <c r="M43" s="156" t="str">
        <f>IF($D43="","",IF(OR(VLOOKUP($D43,Cap_Req!$A$2:$K$19,2)=4,VLOOKUP($D43,Cap_Req!$A$2:$K$19,2)=5),VLOOKUP($D43,Cap_Req!$A$2:$K$19,8),""))</f>
        <v/>
      </c>
      <c r="N43" s="157" t="str">
        <f t="shared" si="3"/>
        <v/>
      </c>
      <c r="O43" s="158" t="str">
        <f t="shared" si="1"/>
        <v/>
      </c>
      <c r="P43" s="159"/>
      <c r="Q43" s="283"/>
      <c r="R43" s="283"/>
      <c r="S43" s="283"/>
      <c r="T43" s="283"/>
      <c r="U43" s="160" t="str">
        <f>IF($D43="","",IF(OR(VLOOKUP($D43,Cap_Req!$A$2:$K$19,2)=9,VLOOKUP($D43,Cap_Req!$A$2:$K$19,2)=12,VLOOKUP($D43,Cap_Req!$A$2:$K$19,2)=13,VLOOKUP($D43,Cap_Req!$A$2:$K$19,2)=15),VLOOKUP($D43,Cap_Req!$A$2:$K$19,9),IF(VLOOKUP($D43,Cap_Req!$A$2:$K$19,2)=2,-100,$X43+VLOOKUP($D43,Cap_Req!$A$2:$K$19,9))))</f>
        <v/>
      </c>
      <c r="V43" s="160" t="str">
        <f>IF($D43="","",IF(OR(VLOOKUP($D43,Cap_Req!$A$2:$K$19,2)=9,VLOOKUP($D43,Cap_Req!$A$2:$K$19,2)=12,VLOOKUP($D43,Cap_Req!$A$2:$K$19,2)=13),VLOOKUP($D43,Cap_Req!$A$2:$K$19,10),IF(OR(VLOOKUP($D43,Cap_Req!$A$2:$K$19,2)=4,VLOOKUP($D43,Cap_Req!$A$2:$K$19,2)=5,VLOOKUP($D43,Cap_Req!$A$2:$K$19,2)=18),$X43+VLOOKUP($D43,Cap_Req!$A$2:$K$19,10),-100)))</f>
        <v/>
      </c>
      <c r="W43" s="160" t="str">
        <f>IF($D43="","",IF($X43="","",$X43+VLOOKUP($D43,Cap_Req!$A$2:$K$19,11)))</f>
        <v/>
      </c>
      <c r="X43" s="283"/>
      <c r="Y43" s="283"/>
      <c r="Z43" s="133"/>
      <c r="AA43" s="134" t="e">
        <f>VLOOKUP($D43,Cap_Req!$A$2:$K$19,2)</f>
        <v>#N/A</v>
      </c>
    </row>
    <row r="44" spans="1:27" x14ac:dyDescent="0.25">
      <c r="A44" s="133"/>
      <c r="B44" s="283"/>
      <c r="C44" s="283"/>
      <c r="D44" s="284"/>
      <c r="E44" s="285"/>
      <c r="F44" s="155" t="str">
        <f>IF($D44="","",IF($Q44="","",IF(OR(VLOOKUP($D44,Cap_Req!$A$2:$K$19,2)=6,VLOOKUP($D44,Cap_Req!$A$2:$K$19,2)=7,VLOOKUP($D44,Cap_Req!$A$2:$K$19,2)=14),IF($R44="","",IF($N44&lt;=$U44,$R44*$G44,IF(AND($N44&gt;$U44,$N44&lt;=$X44),$G44*($R44+((($Q44-$R44)/($X44-$U44))*($N44-$U44))),0))),$Q44*$G44)))</f>
        <v/>
      </c>
      <c r="G44" s="156" t="str">
        <f>IF($D44="","",IF(VLOOKUP($D44,Cap_Req!$A$2:$K$19,2)=2,VLOOKUP($D44,Cap_Req!$A$2:$K$19,3),IF(OR(VLOOKUP($D44,Cap_Req!$A$2:$K$19,2)=1,VLOOKUP($D44,Cap_Req!$A$2:$K$19,2)=3,VLOOKUP($D44,Cap_Req!$A$2:$K$19,2)=6,VLOOKUP($D44,Cap_Req!$A$2:$K$19,2)=7,VLOOKUP($D44,Cap_Req!$A$2:$K$19,2)=8,VLOOKUP($D44,Cap_Req!$A$2:$K$19,2)=10,VLOOKUP($D44,Cap_Req!$A$2:$K$19,2)=11, VLOOKUP($D44,Cap_Req!$A$2:$K$19,2)=14, VLOOKUP($D44,Cap_Req!$A$2:$K$19,2)=15, VLOOKUP($D44,Cap_Req!$A$2:$K$19,2)=16),IF($N44&lt;=$U44,VLOOKUP($D44,Cap_Req!$A$2:$K$19,3),IF(AND($N44&gt;$U44,$N44&lt;=$W44),VLOOKUP($D44,Cap_Req!$A$2:$K$19,3)+(((VLOOKUP($D44,Cap_Req!$A$2:$K$19,5)-VLOOKUP($D44,Cap_Req!$A$2:$K$19,3))/($W44-$U44))*($N44-$U44)),0)),IF($N44&lt;=$U44,VLOOKUP($D44,Cap_Req!$A$2:$K$19,3),IF(AND($N44&gt;$U44,$N44&lt;=$V44),VLOOKUP($D44,Cap_Req!$A$2:$K$19,3)+(((VLOOKUP($D44,Cap_Req!$A$2:$K$19,4)-VLOOKUP($D44,Cap_Req!$A$2:$K$19,3))/($V44-$U44))*($N44-$U44)),IF(AND($N44&gt;$V44,$N44&lt;=$W44),VLOOKUP($D44,Cap_Req!$A$2:$K$19,4)+(((VLOOKUP($D44,Cap_Req!$A$2:$K$19,5)-VLOOKUP($D44,Cap_Req!$A$2:$K$19,4))/($W44-$V44))*($N44-$V44)),0))))))</f>
        <v/>
      </c>
      <c r="H44" s="285"/>
      <c r="I44" s="155" t="str">
        <f>IF($D44="","",IF(OR(VLOOKUP($D44,Cap_Req!$A$2:$K$19,2)=6,VLOOKUP($D44,Cap_Req!$A$2:$K$19,2)=7,VLOOKUP($D44,Cap_Req!$A$2:$K$19,2)=14),IF($S44="","",$S44*$J44),""))</f>
        <v/>
      </c>
      <c r="J44" s="156" t="str">
        <f>IF($D44="","",IF(OR(VLOOKUP($D44,Cap_Req!$A$2:$K$19,2)=6,VLOOKUP($D44,Cap_Req!$A$2:$K$19,2)=7,VLOOKUP($D44,Cap_Req!$A$2:$K$19,2)=14),VLOOKUP($D44,Cap_Req!$A$2:$K$19,7),""))</f>
        <v/>
      </c>
      <c r="K44" s="285"/>
      <c r="L44" s="155" t="str">
        <f>IF($D44="","",IF(OR(VLOOKUP($D44,Cap_Req!$A$2:$K$19,2)=4,VLOOKUP($D44,Cap_Req!$A$2:$K$19,2)=5),IF($T44="","",$T44*$M44),""))</f>
        <v/>
      </c>
      <c r="M44" s="156" t="str">
        <f>IF($D44="","",IF(OR(VLOOKUP($D44,Cap_Req!$A$2:$K$19,2)=4,VLOOKUP($D44,Cap_Req!$A$2:$K$19,2)=5),VLOOKUP($D44,Cap_Req!$A$2:$K$19,8),""))</f>
        <v/>
      </c>
      <c r="N44" s="157" t="str">
        <f t="shared" si="3"/>
        <v/>
      </c>
      <c r="O44" s="158" t="str">
        <f t="shared" si="1"/>
        <v/>
      </c>
      <c r="P44" s="159"/>
      <c r="Q44" s="283"/>
      <c r="R44" s="283"/>
      <c r="S44" s="283"/>
      <c r="T44" s="283"/>
      <c r="U44" s="160" t="str">
        <f>IF($D44="","",IF(OR(VLOOKUP($D44,Cap_Req!$A$2:$K$19,2)=9,VLOOKUP($D44,Cap_Req!$A$2:$K$19,2)=12,VLOOKUP($D44,Cap_Req!$A$2:$K$19,2)=13,VLOOKUP($D44,Cap_Req!$A$2:$K$19,2)=15),VLOOKUP($D44,Cap_Req!$A$2:$K$19,9),IF(VLOOKUP($D44,Cap_Req!$A$2:$K$19,2)=2,-100,$X44+VLOOKUP($D44,Cap_Req!$A$2:$K$19,9))))</f>
        <v/>
      </c>
      <c r="V44" s="160" t="str">
        <f>IF($D44="","",IF(OR(VLOOKUP($D44,Cap_Req!$A$2:$K$19,2)=9,VLOOKUP($D44,Cap_Req!$A$2:$K$19,2)=12,VLOOKUP($D44,Cap_Req!$A$2:$K$19,2)=13),VLOOKUP($D44,Cap_Req!$A$2:$K$19,10),IF(OR(VLOOKUP($D44,Cap_Req!$A$2:$K$19,2)=4,VLOOKUP($D44,Cap_Req!$A$2:$K$19,2)=5,VLOOKUP($D44,Cap_Req!$A$2:$K$19,2)=18),$X44+VLOOKUP($D44,Cap_Req!$A$2:$K$19,10),-100)))</f>
        <v/>
      </c>
      <c r="W44" s="160" t="str">
        <f>IF($D44="","",IF($X44="","",$X44+VLOOKUP($D44,Cap_Req!$A$2:$K$19,11)))</f>
        <v/>
      </c>
      <c r="X44" s="283"/>
      <c r="Y44" s="283"/>
      <c r="Z44" s="133"/>
      <c r="AA44" s="134" t="e">
        <f>VLOOKUP($D44,Cap_Req!$A$2:$K$19,2)</f>
        <v>#N/A</v>
      </c>
    </row>
    <row r="45" spans="1:27" x14ac:dyDescent="0.25">
      <c r="A45" s="133"/>
      <c r="B45" s="283"/>
      <c r="C45" s="283"/>
      <c r="D45" s="284"/>
      <c r="E45" s="285"/>
      <c r="F45" s="155" t="str">
        <f>IF($D45="","",IF($Q45="","",IF(OR(VLOOKUP($D45,Cap_Req!$A$2:$K$19,2)=6,VLOOKUP($D45,Cap_Req!$A$2:$K$19,2)=7,VLOOKUP($D45,Cap_Req!$A$2:$K$19,2)=14),IF($R45="","",IF($N45&lt;=$U45,$R45*$G45,IF(AND($N45&gt;$U45,$N45&lt;=$X45),$G45*($R45+((($Q45-$R45)/($X45-$U45))*($N45-$U45))),0))),$Q45*$G45)))</f>
        <v/>
      </c>
      <c r="G45" s="156" t="str">
        <f>IF($D45="","",IF(VLOOKUP($D45,Cap_Req!$A$2:$K$19,2)=2,VLOOKUP($D45,Cap_Req!$A$2:$K$19,3),IF(OR(VLOOKUP($D45,Cap_Req!$A$2:$K$19,2)=1,VLOOKUP($D45,Cap_Req!$A$2:$K$19,2)=3,VLOOKUP($D45,Cap_Req!$A$2:$K$19,2)=6,VLOOKUP($D45,Cap_Req!$A$2:$K$19,2)=7,VLOOKUP($D45,Cap_Req!$A$2:$K$19,2)=8,VLOOKUP($D45,Cap_Req!$A$2:$K$19,2)=10,VLOOKUP($D45,Cap_Req!$A$2:$K$19,2)=11, VLOOKUP($D45,Cap_Req!$A$2:$K$19,2)=14, VLOOKUP($D45,Cap_Req!$A$2:$K$19,2)=15, VLOOKUP($D45,Cap_Req!$A$2:$K$19,2)=16),IF($N45&lt;=$U45,VLOOKUP($D45,Cap_Req!$A$2:$K$19,3),IF(AND($N45&gt;$U45,$N45&lt;=$W45),VLOOKUP($D45,Cap_Req!$A$2:$K$19,3)+(((VLOOKUP($D45,Cap_Req!$A$2:$K$19,5)-VLOOKUP($D45,Cap_Req!$A$2:$K$19,3))/($W45-$U45))*($N45-$U45)),0)),IF($N45&lt;=$U45,VLOOKUP($D45,Cap_Req!$A$2:$K$19,3),IF(AND($N45&gt;$U45,$N45&lt;=$V45),VLOOKUP($D45,Cap_Req!$A$2:$K$19,3)+(((VLOOKUP($D45,Cap_Req!$A$2:$K$19,4)-VLOOKUP($D45,Cap_Req!$A$2:$K$19,3))/($V45-$U45))*($N45-$U45)),IF(AND($N45&gt;$V45,$N45&lt;=$W45),VLOOKUP($D45,Cap_Req!$A$2:$K$19,4)+(((VLOOKUP($D45,Cap_Req!$A$2:$K$19,5)-VLOOKUP($D45,Cap_Req!$A$2:$K$19,4))/($W45-$V45))*($N45-$V45)),0))))))</f>
        <v/>
      </c>
      <c r="H45" s="285"/>
      <c r="I45" s="155" t="str">
        <f>IF($D45="","",IF(OR(VLOOKUP($D45,Cap_Req!$A$2:$K$19,2)=6,VLOOKUP($D45,Cap_Req!$A$2:$K$19,2)=7,VLOOKUP($D45,Cap_Req!$A$2:$K$19,2)=14),IF($S45="","",$S45*$J45),""))</f>
        <v/>
      </c>
      <c r="J45" s="156" t="str">
        <f>IF($D45="","",IF(OR(VLOOKUP($D45,Cap_Req!$A$2:$K$19,2)=6,VLOOKUP($D45,Cap_Req!$A$2:$K$19,2)=7,VLOOKUP($D45,Cap_Req!$A$2:$K$19,2)=14),VLOOKUP($D45,Cap_Req!$A$2:$K$19,7),""))</f>
        <v/>
      </c>
      <c r="K45" s="285"/>
      <c r="L45" s="155" t="str">
        <f>IF($D45="","",IF(OR(VLOOKUP($D45,Cap_Req!$A$2:$K$19,2)=4,VLOOKUP($D45,Cap_Req!$A$2:$K$19,2)=5),IF($T45="","",$T45*$M45),""))</f>
        <v/>
      </c>
      <c r="M45" s="156" t="str">
        <f>IF($D45="","",IF(OR(VLOOKUP($D45,Cap_Req!$A$2:$K$19,2)=4,VLOOKUP($D45,Cap_Req!$A$2:$K$19,2)=5),VLOOKUP($D45,Cap_Req!$A$2:$K$19,8),""))</f>
        <v/>
      </c>
      <c r="N45" s="157" t="str">
        <f t="shared" si="3"/>
        <v/>
      </c>
      <c r="O45" s="158" t="str">
        <f t="shared" si="1"/>
        <v/>
      </c>
      <c r="P45" s="159"/>
      <c r="Q45" s="283"/>
      <c r="R45" s="283"/>
      <c r="S45" s="283"/>
      <c r="T45" s="283"/>
      <c r="U45" s="160" t="str">
        <f>IF($D45="","",IF(OR(VLOOKUP($D45,Cap_Req!$A$2:$K$19,2)=9,VLOOKUP($D45,Cap_Req!$A$2:$K$19,2)=12,VLOOKUP($D45,Cap_Req!$A$2:$K$19,2)=13,VLOOKUP($D45,Cap_Req!$A$2:$K$19,2)=15),VLOOKUP($D45,Cap_Req!$A$2:$K$19,9),IF(VLOOKUP($D45,Cap_Req!$A$2:$K$19,2)=2,-100,$X45+VLOOKUP($D45,Cap_Req!$A$2:$K$19,9))))</f>
        <v/>
      </c>
      <c r="V45" s="160" t="str">
        <f>IF($D45="","",IF(OR(VLOOKUP($D45,Cap_Req!$A$2:$K$19,2)=9,VLOOKUP($D45,Cap_Req!$A$2:$K$19,2)=12,VLOOKUP($D45,Cap_Req!$A$2:$K$19,2)=13),VLOOKUP($D45,Cap_Req!$A$2:$K$19,10),IF(OR(VLOOKUP($D45,Cap_Req!$A$2:$K$19,2)=4,VLOOKUP($D45,Cap_Req!$A$2:$K$19,2)=5,VLOOKUP($D45,Cap_Req!$A$2:$K$19,2)=18),$X45+VLOOKUP($D45,Cap_Req!$A$2:$K$19,10),-100)))</f>
        <v/>
      </c>
      <c r="W45" s="160" t="str">
        <f>IF($D45="","",IF($X45="","",$X45+VLOOKUP($D45,Cap_Req!$A$2:$K$19,11)))</f>
        <v/>
      </c>
      <c r="X45" s="283"/>
      <c r="Y45" s="283"/>
      <c r="Z45" s="133"/>
      <c r="AA45" s="134" t="e">
        <f>VLOOKUP($D45,Cap_Req!$A$2:$K$19,2)</f>
        <v>#N/A</v>
      </c>
    </row>
    <row r="46" spans="1:27" x14ac:dyDescent="0.25">
      <c r="A46" s="133"/>
      <c r="B46" s="283"/>
      <c r="C46" s="283"/>
      <c r="D46" s="284"/>
      <c r="E46" s="285"/>
      <c r="F46" s="155" t="str">
        <f>IF($D46="","",IF($Q46="","",IF(OR(VLOOKUP($D46,Cap_Req!$A$2:$K$19,2)=6,VLOOKUP($D46,Cap_Req!$A$2:$K$19,2)=7,VLOOKUP($D46,Cap_Req!$A$2:$K$19,2)=14),IF($R46="","",IF($N46&lt;=$U46,$R46*$G46,IF(AND($N46&gt;$U46,$N46&lt;=$X46),$G46*($R46+((($Q46-$R46)/($X46-$U46))*($N46-$U46))),0))),$Q46*$G46)))</f>
        <v/>
      </c>
      <c r="G46" s="156" t="str">
        <f>IF($D46="","",IF(VLOOKUP($D46,Cap_Req!$A$2:$K$19,2)=2,VLOOKUP($D46,Cap_Req!$A$2:$K$19,3),IF(OR(VLOOKUP($D46,Cap_Req!$A$2:$K$19,2)=1,VLOOKUP($D46,Cap_Req!$A$2:$K$19,2)=3,VLOOKUP($D46,Cap_Req!$A$2:$K$19,2)=6,VLOOKUP($D46,Cap_Req!$A$2:$K$19,2)=7,VLOOKUP($D46,Cap_Req!$A$2:$K$19,2)=8,VLOOKUP($D46,Cap_Req!$A$2:$K$19,2)=10,VLOOKUP($D46,Cap_Req!$A$2:$K$19,2)=11, VLOOKUP($D46,Cap_Req!$A$2:$K$19,2)=14, VLOOKUP($D46,Cap_Req!$A$2:$K$19,2)=15, VLOOKUP($D46,Cap_Req!$A$2:$K$19,2)=16),IF($N46&lt;=$U46,VLOOKUP($D46,Cap_Req!$A$2:$K$19,3),IF(AND($N46&gt;$U46,$N46&lt;=$W46),VLOOKUP($D46,Cap_Req!$A$2:$K$19,3)+(((VLOOKUP($D46,Cap_Req!$A$2:$K$19,5)-VLOOKUP($D46,Cap_Req!$A$2:$K$19,3))/($W46-$U46))*($N46-$U46)),0)),IF($N46&lt;=$U46,VLOOKUP($D46,Cap_Req!$A$2:$K$19,3),IF(AND($N46&gt;$U46,$N46&lt;=$V46),VLOOKUP($D46,Cap_Req!$A$2:$K$19,3)+(((VLOOKUP($D46,Cap_Req!$A$2:$K$19,4)-VLOOKUP($D46,Cap_Req!$A$2:$K$19,3))/($V46-$U46))*($N46-$U46)),IF(AND($N46&gt;$V46,$N46&lt;=$W46),VLOOKUP($D46,Cap_Req!$A$2:$K$19,4)+(((VLOOKUP($D46,Cap_Req!$A$2:$K$19,5)-VLOOKUP($D46,Cap_Req!$A$2:$K$19,4))/($W46-$V46))*($N46-$V46)),0))))))</f>
        <v/>
      </c>
      <c r="H46" s="285"/>
      <c r="I46" s="155" t="str">
        <f>IF($D46="","",IF(OR(VLOOKUP($D46,Cap_Req!$A$2:$K$19,2)=6,VLOOKUP($D46,Cap_Req!$A$2:$K$19,2)=7,VLOOKUP($D46,Cap_Req!$A$2:$K$19,2)=14),IF($S46="","",$S46*$J46),""))</f>
        <v/>
      </c>
      <c r="J46" s="156" t="str">
        <f>IF($D46="","",IF(OR(VLOOKUP($D46,Cap_Req!$A$2:$K$19,2)=6,VLOOKUP($D46,Cap_Req!$A$2:$K$19,2)=7,VLOOKUP($D46,Cap_Req!$A$2:$K$19,2)=14),VLOOKUP($D46,Cap_Req!$A$2:$K$19,7),""))</f>
        <v/>
      </c>
      <c r="K46" s="285"/>
      <c r="L46" s="155" t="str">
        <f>IF($D46="","",IF(OR(VLOOKUP($D46,Cap_Req!$A$2:$K$19,2)=4,VLOOKUP($D46,Cap_Req!$A$2:$K$19,2)=5),IF($T46="","",$T46*$M46),""))</f>
        <v/>
      </c>
      <c r="M46" s="156" t="str">
        <f>IF($D46="","",IF(OR(VLOOKUP($D46,Cap_Req!$A$2:$K$19,2)=4,VLOOKUP($D46,Cap_Req!$A$2:$K$19,2)=5),VLOOKUP($D46,Cap_Req!$A$2:$K$19,8),""))</f>
        <v/>
      </c>
      <c r="N46" s="157" t="str">
        <f t="shared" si="3"/>
        <v/>
      </c>
      <c r="O46" s="158" t="str">
        <f t="shared" si="1"/>
        <v/>
      </c>
      <c r="P46" s="159"/>
      <c r="Q46" s="283"/>
      <c r="R46" s="283"/>
      <c r="S46" s="283"/>
      <c r="T46" s="283"/>
      <c r="U46" s="160" t="str">
        <f>IF($D46="","",IF(OR(VLOOKUP($D46,Cap_Req!$A$2:$K$19,2)=9,VLOOKUP($D46,Cap_Req!$A$2:$K$19,2)=12,VLOOKUP($D46,Cap_Req!$A$2:$K$19,2)=13,VLOOKUP($D46,Cap_Req!$A$2:$K$19,2)=15),VLOOKUP($D46,Cap_Req!$A$2:$K$19,9),IF(VLOOKUP($D46,Cap_Req!$A$2:$K$19,2)=2,-100,$X46+VLOOKUP($D46,Cap_Req!$A$2:$K$19,9))))</f>
        <v/>
      </c>
      <c r="V46" s="160" t="str">
        <f>IF($D46="","",IF(OR(VLOOKUP($D46,Cap_Req!$A$2:$K$19,2)=9,VLOOKUP($D46,Cap_Req!$A$2:$K$19,2)=12,VLOOKUP($D46,Cap_Req!$A$2:$K$19,2)=13),VLOOKUP($D46,Cap_Req!$A$2:$K$19,10),IF(OR(VLOOKUP($D46,Cap_Req!$A$2:$K$19,2)=4,VLOOKUP($D46,Cap_Req!$A$2:$K$19,2)=5,VLOOKUP($D46,Cap_Req!$A$2:$K$19,2)=18),$X46+VLOOKUP($D46,Cap_Req!$A$2:$K$19,10),-100)))</f>
        <v/>
      </c>
      <c r="W46" s="160" t="str">
        <f>IF($D46="","",IF($X46="","",$X46+VLOOKUP($D46,Cap_Req!$A$2:$K$19,11)))</f>
        <v/>
      </c>
      <c r="X46" s="283"/>
      <c r="Y46" s="283"/>
      <c r="Z46" s="133"/>
      <c r="AA46" s="134" t="e">
        <f>VLOOKUP($D46,Cap_Req!$A$2:$K$19,2)</f>
        <v>#N/A</v>
      </c>
    </row>
    <row r="47" spans="1:27" x14ac:dyDescent="0.25">
      <c r="A47" s="133"/>
      <c r="B47" s="283"/>
      <c r="C47" s="283"/>
      <c r="D47" s="284"/>
      <c r="E47" s="285"/>
      <c r="F47" s="155" t="str">
        <f>IF($D47="","",IF($Q47="","",IF(OR(VLOOKUP($D47,Cap_Req!$A$2:$K$19,2)=6,VLOOKUP($D47,Cap_Req!$A$2:$K$19,2)=7,VLOOKUP($D47,Cap_Req!$A$2:$K$19,2)=14),IF($R47="","",IF($N47&lt;=$U47,$R47*$G47,IF(AND($N47&gt;$U47,$N47&lt;=$X47),$G47*($R47+((($Q47-$R47)/($X47-$U47))*($N47-$U47))),0))),$Q47*$G47)))</f>
        <v/>
      </c>
      <c r="G47" s="156" t="str">
        <f>IF($D47="","",IF(VLOOKUP($D47,Cap_Req!$A$2:$K$19,2)=2,VLOOKUP($D47,Cap_Req!$A$2:$K$19,3),IF(OR(VLOOKUP($D47,Cap_Req!$A$2:$K$19,2)=1,VLOOKUP($D47,Cap_Req!$A$2:$K$19,2)=3,VLOOKUP($D47,Cap_Req!$A$2:$K$19,2)=6,VLOOKUP($D47,Cap_Req!$A$2:$K$19,2)=7,VLOOKUP($D47,Cap_Req!$A$2:$K$19,2)=8,VLOOKUP($D47,Cap_Req!$A$2:$K$19,2)=10,VLOOKUP($D47,Cap_Req!$A$2:$K$19,2)=11, VLOOKUP($D47,Cap_Req!$A$2:$K$19,2)=14, VLOOKUP($D47,Cap_Req!$A$2:$K$19,2)=15, VLOOKUP($D47,Cap_Req!$A$2:$K$19,2)=16),IF($N47&lt;=$U47,VLOOKUP($D47,Cap_Req!$A$2:$K$19,3),IF(AND($N47&gt;$U47,$N47&lt;=$W47),VLOOKUP($D47,Cap_Req!$A$2:$K$19,3)+(((VLOOKUP($D47,Cap_Req!$A$2:$K$19,5)-VLOOKUP($D47,Cap_Req!$A$2:$K$19,3))/($W47-$U47))*($N47-$U47)),0)),IF($N47&lt;=$U47,VLOOKUP($D47,Cap_Req!$A$2:$K$19,3),IF(AND($N47&gt;$U47,$N47&lt;=$V47),VLOOKUP($D47,Cap_Req!$A$2:$K$19,3)+(((VLOOKUP($D47,Cap_Req!$A$2:$K$19,4)-VLOOKUP($D47,Cap_Req!$A$2:$K$19,3))/($V47-$U47))*($N47-$U47)),IF(AND($N47&gt;$V47,$N47&lt;=$W47),VLOOKUP($D47,Cap_Req!$A$2:$K$19,4)+(((VLOOKUP($D47,Cap_Req!$A$2:$K$19,5)-VLOOKUP($D47,Cap_Req!$A$2:$K$19,4))/($W47-$V47))*($N47-$V47)),0))))))</f>
        <v/>
      </c>
      <c r="H47" s="285"/>
      <c r="I47" s="155" t="str">
        <f>IF($D47="","",IF(OR(VLOOKUP($D47,Cap_Req!$A$2:$K$19,2)=6,VLOOKUP($D47,Cap_Req!$A$2:$K$19,2)=7,VLOOKUP($D47,Cap_Req!$A$2:$K$19,2)=14),IF($S47="","",$S47*$J47),""))</f>
        <v/>
      </c>
      <c r="J47" s="156" t="str">
        <f>IF($D47="","",IF(OR(VLOOKUP($D47,Cap_Req!$A$2:$K$19,2)=6,VLOOKUP($D47,Cap_Req!$A$2:$K$19,2)=7,VLOOKUP($D47,Cap_Req!$A$2:$K$19,2)=14),VLOOKUP($D47,Cap_Req!$A$2:$K$19,7),""))</f>
        <v/>
      </c>
      <c r="K47" s="285"/>
      <c r="L47" s="155" t="str">
        <f>IF($D47="","",IF(OR(VLOOKUP($D47,Cap_Req!$A$2:$K$19,2)=4,VLOOKUP($D47,Cap_Req!$A$2:$K$19,2)=5),IF($T47="","",$T47*$M47),""))</f>
        <v/>
      </c>
      <c r="M47" s="156" t="str">
        <f>IF($D47="","",IF(OR(VLOOKUP($D47,Cap_Req!$A$2:$K$19,2)=4,VLOOKUP($D47,Cap_Req!$A$2:$K$19,2)=5),VLOOKUP($D47,Cap_Req!$A$2:$K$19,8),""))</f>
        <v/>
      </c>
      <c r="N47" s="157" t="str">
        <f t="shared" si="3"/>
        <v/>
      </c>
      <c r="O47" s="158" t="str">
        <f t="shared" si="1"/>
        <v/>
      </c>
      <c r="P47" s="159"/>
      <c r="Q47" s="283"/>
      <c r="R47" s="283"/>
      <c r="S47" s="283"/>
      <c r="T47" s="283"/>
      <c r="U47" s="160" t="str">
        <f>IF($D47="","",IF(OR(VLOOKUP($D47,Cap_Req!$A$2:$K$19,2)=9,VLOOKUP($D47,Cap_Req!$A$2:$K$19,2)=12,VLOOKUP($D47,Cap_Req!$A$2:$K$19,2)=13,VLOOKUP($D47,Cap_Req!$A$2:$K$19,2)=15),VLOOKUP($D47,Cap_Req!$A$2:$K$19,9),IF(VLOOKUP($D47,Cap_Req!$A$2:$K$19,2)=2,-100,$X47+VLOOKUP($D47,Cap_Req!$A$2:$K$19,9))))</f>
        <v/>
      </c>
      <c r="V47" s="160" t="str">
        <f>IF($D47="","",IF(OR(VLOOKUP($D47,Cap_Req!$A$2:$K$19,2)=9,VLOOKUP($D47,Cap_Req!$A$2:$K$19,2)=12,VLOOKUP($D47,Cap_Req!$A$2:$K$19,2)=13),VLOOKUP($D47,Cap_Req!$A$2:$K$19,10),IF(OR(VLOOKUP($D47,Cap_Req!$A$2:$K$19,2)=4,VLOOKUP($D47,Cap_Req!$A$2:$K$19,2)=5,VLOOKUP($D47,Cap_Req!$A$2:$K$19,2)=18),$X47+VLOOKUP($D47,Cap_Req!$A$2:$K$19,10),-100)))</f>
        <v/>
      </c>
      <c r="W47" s="160" t="str">
        <f>IF($D47="","",IF($X47="","",$X47+VLOOKUP($D47,Cap_Req!$A$2:$K$19,11)))</f>
        <v/>
      </c>
      <c r="X47" s="283"/>
      <c r="Y47" s="283"/>
      <c r="Z47" s="133"/>
      <c r="AA47" s="134" t="e">
        <f>VLOOKUP($D47,Cap_Req!$A$2:$K$19,2)</f>
        <v>#N/A</v>
      </c>
    </row>
    <row r="48" spans="1:27" x14ac:dyDescent="0.25">
      <c r="A48" s="133"/>
      <c r="B48" s="283"/>
      <c r="C48" s="283"/>
      <c r="D48" s="284"/>
      <c r="E48" s="285"/>
      <c r="F48" s="155" t="str">
        <f>IF($D48="","",IF($Q48="","",IF(OR(VLOOKUP($D48,Cap_Req!$A$2:$K$19,2)=6,VLOOKUP($D48,Cap_Req!$A$2:$K$19,2)=7,VLOOKUP($D48,Cap_Req!$A$2:$K$19,2)=14),IF($R48="","",IF($N48&lt;=$U48,$R48*$G48,IF(AND($N48&gt;$U48,$N48&lt;=$X48),$G48*($R48+((($Q48-$R48)/($X48-$U48))*($N48-$U48))),0))),$Q48*$G48)))</f>
        <v/>
      </c>
      <c r="G48" s="156" t="str">
        <f>IF($D48="","",IF(VLOOKUP($D48,Cap_Req!$A$2:$K$19,2)=2,VLOOKUP($D48,Cap_Req!$A$2:$K$19,3),IF(OR(VLOOKUP($D48,Cap_Req!$A$2:$K$19,2)=1,VLOOKUP($D48,Cap_Req!$A$2:$K$19,2)=3,VLOOKUP($D48,Cap_Req!$A$2:$K$19,2)=6,VLOOKUP($D48,Cap_Req!$A$2:$K$19,2)=7,VLOOKUP($D48,Cap_Req!$A$2:$K$19,2)=8,VLOOKUP($D48,Cap_Req!$A$2:$K$19,2)=10,VLOOKUP($D48,Cap_Req!$A$2:$K$19,2)=11, VLOOKUP($D48,Cap_Req!$A$2:$K$19,2)=14, VLOOKUP($D48,Cap_Req!$A$2:$K$19,2)=15, VLOOKUP($D48,Cap_Req!$A$2:$K$19,2)=16),IF($N48&lt;=$U48,VLOOKUP($D48,Cap_Req!$A$2:$K$19,3),IF(AND($N48&gt;$U48,$N48&lt;=$W48),VLOOKUP($D48,Cap_Req!$A$2:$K$19,3)+(((VLOOKUP($D48,Cap_Req!$A$2:$K$19,5)-VLOOKUP($D48,Cap_Req!$A$2:$K$19,3))/($W48-$U48))*($N48-$U48)),0)),IF($N48&lt;=$U48,VLOOKUP($D48,Cap_Req!$A$2:$K$19,3),IF(AND($N48&gt;$U48,$N48&lt;=$V48),VLOOKUP($D48,Cap_Req!$A$2:$K$19,3)+(((VLOOKUP($D48,Cap_Req!$A$2:$K$19,4)-VLOOKUP($D48,Cap_Req!$A$2:$K$19,3))/($V48-$U48))*($N48-$U48)),IF(AND($N48&gt;$V48,$N48&lt;=$W48),VLOOKUP($D48,Cap_Req!$A$2:$K$19,4)+(((VLOOKUP($D48,Cap_Req!$A$2:$K$19,5)-VLOOKUP($D48,Cap_Req!$A$2:$K$19,4))/($W48-$V48))*($N48-$V48)),0))))))</f>
        <v/>
      </c>
      <c r="H48" s="285"/>
      <c r="I48" s="155" t="str">
        <f>IF($D48="","",IF(OR(VLOOKUP($D48,Cap_Req!$A$2:$K$19,2)=6,VLOOKUP($D48,Cap_Req!$A$2:$K$19,2)=7,VLOOKUP($D48,Cap_Req!$A$2:$K$19,2)=14),IF($S48="","",$S48*$J48),""))</f>
        <v/>
      </c>
      <c r="J48" s="156" t="str">
        <f>IF($D48="","",IF(OR(VLOOKUP($D48,Cap_Req!$A$2:$K$19,2)=6,VLOOKUP($D48,Cap_Req!$A$2:$K$19,2)=7,VLOOKUP($D48,Cap_Req!$A$2:$K$19,2)=14),VLOOKUP($D48,Cap_Req!$A$2:$K$19,7),""))</f>
        <v/>
      </c>
      <c r="K48" s="285"/>
      <c r="L48" s="155" t="str">
        <f>IF($D48="","",IF(OR(VLOOKUP($D48,Cap_Req!$A$2:$K$19,2)=4,VLOOKUP($D48,Cap_Req!$A$2:$K$19,2)=5),IF($T48="","",$T48*$M48),""))</f>
        <v/>
      </c>
      <c r="M48" s="156" t="str">
        <f>IF($D48="","",IF(OR(VLOOKUP($D48,Cap_Req!$A$2:$K$19,2)=4,VLOOKUP($D48,Cap_Req!$A$2:$K$19,2)=5),VLOOKUP($D48,Cap_Req!$A$2:$K$19,8),""))</f>
        <v/>
      </c>
      <c r="N48" s="157" t="str">
        <f t="shared" si="3"/>
        <v/>
      </c>
      <c r="O48" s="158" t="str">
        <f t="shared" si="1"/>
        <v/>
      </c>
      <c r="P48" s="159"/>
      <c r="Q48" s="283"/>
      <c r="R48" s="283"/>
      <c r="S48" s="283"/>
      <c r="T48" s="283"/>
      <c r="U48" s="160" t="str">
        <f>IF($D48="","",IF(OR(VLOOKUP($D48,Cap_Req!$A$2:$K$19,2)=9,VLOOKUP($D48,Cap_Req!$A$2:$K$19,2)=12,VLOOKUP($D48,Cap_Req!$A$2:$K$19,2)=13,VLOOKUP($D48,Cap_Req!$A$2:$K$19,2)=15),VLOOKUP($D48,Cap_Req!$A$2:$K$19,9),IF(VLOOKUP($D48,Cap_Req!$A$2:$K$19,2)=2,-100,$X48+VLOOKUP($D48,Cap_Req!$A$2:$K$19,9))))</f>
        <v/>
      </c>
      <c r="V48" s="160" t="str">
        <f>IF($D48="","",IF(OR(VLOOKUP($D48,Cap_Req!$A$2:$K$19,2)=9,VLOOKUP($D48,Cap_Req!$A$2:$K$19,2)=12,VLOOKUP($D48,Cap_Req!$A$2:$K$19,2)=13),VLOOKUP($D48,Cap_Req!$A$2:$K$19,10),IF(OR(VLOOKUP($D48,Cap_Req!$A$2:$K$19,2)=4,VLOOKUP($D48,Cap_Req!$A$2:$K$19,2)=5,VLOOKUP($D48,Cap_Req!$A$2:$K$19,2)=18),$X48+VLOOKUP($D48,Cap_Req!$A$2:$K$19,10),-100)))</f>
        <v/>
      </c>
      <c r="W48" s="160" t="str">
        <f>IF($D48="","",IF($X48="","",$X48+VLOOKUP($D48,Cap_Req!$A$2:$K$19,11)))</f>
        <v/>
      </c>
      <c r="X48" s="283"/>
      <c r="Y48" s="283"/>
      <c r="Z48" s="133"/>
      <c r="AA48" s="134" t="e">
        <f>VLOOKUP($D48,Cap_Req!$A$2:$K$19,2)</f>
        <v>#N/A</v>
      </c>
    </row>
    <row r="49" spans="1:27" x14ac:dyDescent="0.25">
      <c r="A49" s="133"/>
      <c r="B49" s="283"/>
      <c r="C49" s="283"/>
      <c r="D49" s="284"/>
      <c r="E49" s="285"/>
      <c r="F49" s="155" t="str">
        <f>IF($D49="","",IF($Q49="","",IF(OR(VLOOKUP($D49,Cap_Req!$A$2:$K$19,2)=6,VLOOKUP($D49,Cap_Req!$A$2:$K$19,2)=7,VLOOKUP($D49,Cap_Req!$A$2:$K$19,2)=14),IF($R49="","",IF($N49&lt;=$U49,$R49*$G49,IF(AND($N49&gt;$U49,$N49&lt;=$X49),$G49*($R49+((($Q49-$R49)/($X49-$U49))*($N49-$U49))),0))),$Q49*$G49)))</f>
        <v/>
      </c>
      <c r="G49" s="156" t="str">
        <f>IF($D49="","",IF(VLOOKUP($D49,Cap_Req!$A$2:$K$19,2)=2,VLOOKUP($D49,Cap_Req!$A$2:$K$19,3),IF(OR(VLOOKUP($D49,Cap_Req!$A$2:$K$19,2)=1,VLOOKUP($D49,Cap_Req!$A$2:$K$19,2)=3,VLOOKUP($D49,Cap_Req!$A$2:$K$19,2)=6,VLOOKUP($D49,Cap_Req!$A$2:$K$19,2)=7,VLOOKUP($D49,Cap_Req!$A$2:$K$19,2)=8,VLOOKUP($D49,Cap_Req!$A$2:$K$19,2)=10,VLOOKUP($D49,Cap_Req!$A$2:$K$19,2)=11, VLOOKUP($D49,Cap_Req!$A$2:$K$19,2)=14, VLOOKUP($D49,Cap_Req!$A$2:$K$19,2)=15, VLOOKUP($D49,Cap_Req!$A$2:$K$19,2)=16),IF($N49&lt;=$U49,VLOOKUP($D49,Cap_Req!$A$2:$K$19,3),IF(AND($N49&gt;$U49,$N49&lt;=$W49),VLOOKUP($D49,Cap_Req!$A$2:$K$19,3)+(((VLOOKUP($D49,Cap_Req!$A$2:$K$19,5)-VLOOKUP($D49,Cap_Req!$A$2:$K$19,3))/($W49-$U49))*($N49-$U49)),0)),IF($N49&lt;=$U49,VLOOKUP($D49,Cap_Req!$A$2:$K$19,3),IF(AND($N49&gt;$U49,$N49&lt;=$V49),VLOOKUP($D49,Cap_Req!$A$2:$K$19,3)+(((VLOOKUP($D49,Cap_Req!$A$2:$K$19,4)-VLOOKUP($D49,Cap_Req!$A$2:$K$19,3))/($V49-$U49))*($N49-$U49)),IF(AND($N49&gt;$V49,$N49&lt;=$W49),VLOOKUP($D49,Cap_Req!$A$2:$K$19,4)+(((VLOOKUP($D49,Cap_Req!$A$2:$K$19,5)-VLOOKUP($D49,Cap_Req!$A$2:$K$19,4))/($W49-$V49))*($N49-$V49)),0))))))</f>
        <v/>
      </c>
      <c r="H49" s="285"/>
      <c r="I49" s="155" t="str">
        <f>IF($D49="","",IF(OR(VLOOKUP($D49,Cap_Req!$A$2:$K$19,2)=6,VLOOKUP($D49,Cap_Req!$A$2:$K$19,2)=7,VLOOKUP($D49,Cap_Req!$A$2:$K$19,2)=14),IF($S49="","",$S49*$J49),""))</f>
        <v/>
      </c>
      <c r="J49" s="156" t="str">
        <f>IF($D49="","",IF(OR(VLOOKUP($D49,Cap_Req!$A$2:$K$19,2)=6,VLOOKUP($D49,Cap_Req!$A$2:$K$19,2)=7,VLOOKUP($D49,Cap_Req!$A$2:$K$19,2)=14),VLOOKUP($D49,Cap_Req!$A$2:$K$19,7),""))</f>
        <v/>
      </c>
      <c r="K49" s="285"/>
      <c r="L49" s="155" t="str">
        <f>IF($D49="","",IF(OR(VLOOKUP($D49,Cap_Req!$A$2:$K$19,2)=4,VLOOKUP($D49,Cap_Req!$A$2:$K$19,2)=5),IF($T49="","",$T49*$M49),""))</f>
        <v/>
      </c>
      <c r="M49" s="156" t="str">
        <f>IF($D49="","",IF(OR(VLOOKUP($D49,Cap_Req!$A$2:$K$19,2)=4,VLOOKUP($D49,Cap_Req!$A$2:$K$19,2)=5),VLOOKUP($D49,Cap_Req!$A$2:$K$19,8),""))</f>
        <v/>
      </c>
      <c r="N49" s="157" t="str">
        <f t="shared" si="3"/>
        <v/>
      </c>
      <c r="O49" s="158" t="str">
        <f t="shared" si="1"/>
        <v/>
      </c>
      <c r="P49" s="159"/>
      <c r="Q49" s="283"/>
      <c r="R49" s="283"/>
      <c r="S49" s="283"/>
      <c r="T49" s="283"/>
      <c r="U49" s="160" t="str">
        <f>IF($D49="","",IF(OR(VLOOKUP($D49,Cap_Req!$A$2:$K$19,2)=9,VLOOKUP($D49,Cap_Req!$A$2:$K$19,2)=12,VLOOKUP($D49,Cap_Req!$A$2:$K$19,2)=13,VLOOKUP($D49,Cap_Req!$A$2:$K$19,2)=15),VLOOKUP($D49,Cap_Req!$A$2:$K$19,9),IF(VLOOKUP($D49,Cap_Req!$A$2:$K$19,2)=2,-100,$X49+VLOOKUP($D49,Cap_Req!$A$2:$K$19,9))))</f>
        <v/>
      </c>
      <c r="V49" s="160" t="str">
        <f>IF($D49="","",IF(OR(VLOOKUP($D49,Cap_Req!$A$2:$K$19,2)=9,VLOOKUP($D49,Cap_Req!$A$2:$K$19,2)=12,VLOOKUP($D49,Cap_Req!$A$2:$K$19,2)=13),VLOOKUP($D49,Cap_Req!$A$2:$K$19,10),IF(OR(VLOOKUP($D49,Cap_Req!$A$2:$K$19,2)=4,VLOOKUP($D49,Cap_Req!$A$2:$K$19,2)=5,VLOOKUP($D49,Cap_Req!$A$2:$K$19,2)=18),$X49+VLOOKUP($D49,Cap_Req!$A$2:$K$19,10),-100)))</f>
        <v/>
      </c>
      <c r="W49" s="160" t="str">
        <f>IF($D49="","",IF($X49="","",$X49+VLOOKUP($D49,Cap_Req!$A$2:$K$19,11)))</f>
        <v/>
      </c>
      <c r="X49" s="283"/>
      <c r="Y49" s="283"/>
      <c r="Z49" s="133"/>
      <c r="AA49" s="134" t="e">
        <f>VLOOKUP($D49,Cap_Req!$A$2:$K$19,2)</f>
        <v>#N/A</v>
      </c>
    </row>
    <row r="50" spans="1:27" x14ac:dyDescent="0.25">
      <c r="A50" s="133"/>
      <c r="B50" s="283"/>
      <c r="C50" s="283"/>
      <c r="D50" s="284"/>
      <c r="E50" s="285"/>
      <c r="F50" s="155" t="str">
        <f>IF($D50="","",IF($Q50="","",IF(OR(VLOOKUP($D50,Cap_Req!$A$2:$K$19,2)=6,VLOOKUP($D50,Cap_Req!$A$2:$K$19,2)=7,VLOOKUP($D50,Cap_Req!$A$2:$K$19,2)=14),IF($R50="","",IF($N50&lt;=$U50,$R50*$G50,IF(AND($N50&gt;$U50,$N50&lt;=$X50),$G50*($R50+((($Q50-$R50)/($X50-$U50))*($N50-$U50))),0))),$Q50*$G50)))</f>
        <v/>
      </c>
      <c r="G50" s="156" t="str">
        <f>IF($D50="","",IF(VLOOKUP($D50,Cap_Req!$A$2:$K$19,2)=2,VLOOKUP($D50,Cap_Req!$A$2:$K$19,3),IF(OR(VLOOKUP($D50,Cap_Req!$A$2:$K$19,2)=1,VLOOKUP($D50,Cap_Req!$A$2:$K$19,2)=3,VLOOKUP($D50,Cap_Req!$A$2:$K$19,2)=6,VLOOKUP($D50,Cap_Req!$A$2:$K$19,2)=7,VLOOKUP($D50,Cap_Req!$A$2:$K$19,2)=8,VLOOKUP($D50,Cap_Req!$A$2:$K$19,2)=10,VLOOKUP($D50,Cap_Req!$A$2:$K$19,2)=11, VLOOKUP($D50,Cap_Req!$A$2:$K$19,2)=14, VLOOKUP($D50,Cap_Req!$A$2:$K$19,2)=15, VLOOKUP($D50,Cap_Req!$A$2:$K$19,2)=16),IF($N50&lt;=$U50,VLOOKUP($D50,Cap_Req!$A$2:$K$19,3),IF(AND($N50&gt;$U50,$N50&lt;=$W50),VLOOKUP($D50,Cap_Req!$A$2:$K$19,3)+(((VLOOKUP($D50,Cap_Req!$A$2:$K$19,5)-VLOOKUP($D50,Cap_Req!$A$2:$K$19,3))/($W50-$U50))*($N50-$U50)),0)),IF($N50&lt;=$U50,VLOOKUP($D50,Cap_Req!$A$2:$K$19,3),IF(AND($N50&gt;$U50,$N50&lt;=$V50),VLOOKUP($D50,Cap_Req!$A$2:$K$19,3)+(((VLOOKUP($D50,Cap_Req!$A$2:$K$19,4)-VLOOKUP($D50,Cap_Req!$A$2:$K$19,3))/($V50-$U50))*($N50-$U50)),IF(AND($N50&gt;$V50,$N50&lt;=$W50),VLOOKUP($D50,Cap_Req!$A$2:$K$19,4)+(((VLOOKUP($D50,Cap_Req!$A$2:$K$19,5)-VLOOKUP($D50,Cap_Req!$A$2:$K$19,4))/($W50-$V50))*($N50-$V50)),0))))))</f>
        <v/>
      </c>
      <c r="H50" s="285"/>
      <c r="I50" s="155" t="str">
        <f>IF($D50="","",IF(OR(VLOOKUP($D50,Cap_Req!$A$2:$K$19,2)=6,VLOOKUP($D50,Cap_Req!$A$2:$K$19,2)=7,VLOOKUP($D50,Cap_Req!$A$2:$K$19,2)=14),IF($S50="","",$S50*$J50),""))</f>
        <v/>
      </c>
      <c r="J50" s="156" t="str">
        <f>IF($D50="","",IF(OR(VLOOKUP($D50,Cap_Req!$A$2:$K$19,2)=6,VLOOKUP($D50,Cap_Req!$A$2:$K$19,2)=7,VLOOKUP($D50,Cap_Req!$A$2:$K$19,2)=14),VLOOKUP($D50,Cap_Req!$A$2:$K$19,7),""))</f>
        <v/>
      </c>
      <c r="K50" s="285"/>
      <c r="L50" s="155" t="str">
        <f>IF($D50="","",IF(OR(VLOOKUP($D50,Cap_Req!$A$2:$K$19,2)=4,VLOOKUP($D50,Cap_Req!$A$2:$K$19,2)=5),IF($T50="","",$T50*$M50),""))</f>
        <v/>
      </c>
      <c r="M50" s="156" t="str">
        <f>IF($D50="","",IF(OR(VLOOKUP($D50,Cap_Req!$A$2:$K$19,2)=4,VLOOKUP($D50,Cap_Req!$A$2:$K$19,2)=5),VLOOKUP($D50,Cap_Req!$A$2:$K$19,8),""))</f>
        <v/>
      </c>
      <c r="N50" s="157" t="str">
        <f t="shared" si="3"/>
        <v/>
      </c>
      <c r="O50" s="158" t="str">
        <f t="shared" si="1"/>
        <v/>
      </c>
      <c r="P50" s="159"/>
      <c r="Q50" s="283"/>
      <c r="R50" s="283"/>
      <c r="S50" s="283"/>
      <c r="T50" s="283"/>
      <c r="U50" s="160" t="str">
        <f>IF($D50="","",IF(OR(VLOOKUP($D50,Cap_Req!$A$2:$K$19,2)=9,VLOOKUP($D50,Cap_Req!$A$2:$K$19,2)=12,VLOOKUP($D50,Cap_Req!$A$2:$K$19,2)=13,VLOOKUP($D50,Cap_Req!$A$2:$K$19,2)=15),VLOOKUP($D50,Cap_Req!$A$2:$K$19,9),IF(VLOOKUP($D50,Cap_Req!$A$2:$K$19,2)=2,-100,$X50+VLOOKUP($D50,Cap_Req!$A$2:$K$19,9))))</f>
        <v/>
      </c>
      <c r="V50" s="160" t="str">
        <f>IF($D50="","",IF(OR(VLOOKUP($D50,Cap_Req!$A$2:$K$19,2)=9,VLOOKUP($D50,Cap_Req!$A$2:$K$19,2)=12,VLOOKUP($D50,Cap_Req!$A$2:$K$19,2)=13),VLOOKUP($D50,Cap_Req!$A$2:$K$19,10),IF(OR(VLOOKUP($D50,Cap_Req!$A$2:$K$19,2)=4,VLOOKUP($D50,Cap_Req!$A$2:$K$19,2)=5,VLOOKUP($D50,Cap_Req!$A$2:$K$19,2)=18),$X50+VLOOKUP($D50,Cap_Req!$A$2:$K$19,10),-100)))</f>
        <v/>
      </c>
      <c r="W50" s="160" t="str">
        <f>IF($D50="","",IF($X50="","",$X50+VLOOKUP($D50,Cap_Req!$A$2:$K$19,11)))</f>
        <v/>
      </c>
      <c r="X50" s="283"/>
      <c r="Y50" s="283"/>
      <c r="Z50" s="133"/>
      <c r="AA50" s="134" t="e">
        <f>VLOOKUP($D50,Cap_Req!$A$2:$K$19,2)</f>
        <v>#N/A</v>
      </c>
    </row>
    <row r="51" spans="1:27" x14ac:dyDescent="0.25">
      <c r="A51" s="133"/>
      <c r="B51" s="283"/>
      <c r="C51" s="283"/>
      <c r="D51" s="284"/>
      <c r="E51" s="285"/>
      <c r="F51" s="155" t="str">
        <f>IF($D51="","",IF($Q51="","",IF(OR(VLOOKUP($D51,Cap_Req!$A$2:$K$19,2)=6,VLOOKUP($D51,Cap_Req!$A$2:$K$19,2)=7,VLOOKUP($D51,Cap_Req!$A$2:$K$19,2)=14),IF($R51="","",IF($N51&lt;=$U51,$R51*$G51,IF(AND($N51&gt;$U51,$N51&lt;=$X51),$G51*($R51+((($Q51-$R51)/($X51-$U51))*($N51-$U51))),0))),$Q51*$G51)))</f>
        <v/>
      </c>
      <c r="G51" s="156" t="str">
        <f>IF($D51="","",IF(VLOOKUP($D51,Cap_Req!$A$2:$K$19,2)=2,VLOOKUP($D51,Cap_Req!$A$2:$K$19,3),IF(OR(VLOOKUP($D51,Cap_Req!$A$2:$K$19,2)=1,VLOOKUP($D51,Cap_Req!$A$2:$K$19,2)=3,VLOOKUP($D51,Cap_Req!$A$2:$K$19,2)=6,VLOOKUP($D51,Cap_Req!$A$2:$K$19,2)=7,VLOOKUP($D51,Cap_Req!$A$2:$K$19,2)=8,VLOOKUP($D51,Cap_Req!$A$2:$K$19,2)=10,VLOOKUP($D51,Cap_Req!$A$2:$K$19,2)=11, VLOOKUP($D51,Cap_Req!$A$2:$K$19,2)=14, VLOOKUP($D51,Cap_Req!$A$2:$K$19,2)=15, VLOOKUP($D51,Cap_Req!$A$2:$K$19,2)=16),IF($N51&lt;=$U51,VLOOKUP($D51,Cap_Req!$A$2:$K$19,3),IF(AND($N51&gt;$U51,$N51&lt;=$W51),VLOOKUP($D51,Cap_Req!$A$2:$K$19,3)+(((VLOOKUP($D51,Cap_Req!$A$2:$K$19,5)-VLOOKUP($D51,Cap_Req!$A$2:$K$19,3))/($W51-$U51))*($N51-$U51)),0)),IF($N51&lt;=$U51,VLOOKUP($D51,Cap_Req!$A$2:$K$19,3),IF(AND($N51&gt;$U51,$N51&lt;=$V51),VLOOKUP($D51,Cap_Req!$A$2:$K$19,3)+(((VLOOKUP($D51,Cap_Req!$A$2:$K$19,4)-VLOOKUP($D51,Cap_Req!$A$2:$K$19,3))/($V51-$U51))*($N51-$U51)),IF(AND($N51&gt;$V51,$N51&lt;=$W51),VLOOKUP($D51,Cap_Req!$A$2:$K$19,4)+(((VLOOKUP($D51,Cap_Req!$A$2:$K$19,5)-VLOOKUP($D51,Cap_Req!$A$2:$K$19,4))/($W51-$V51))*($N51-$V51)),0))))))</f>
        <v/>
      </c>
      <c r="H51" s="285"/>
      <c r="I51" s="155" t="str">
        <f>IF($D51="","",IF(OR(VLOOKUP($D51,Cap_Req!$A$2:$K$19,2)=6,VLOOKUP($D51,Cap_Req!$A$2:$K$19,2)=7,VLOOKUP($D51,Cap_Req!$A$2:$K$19,2)=14),IF($S51="","",$S51*$J51),""))</f>
        <v/>
      </c>
      <c r="J51" s="156" t="str">
        <f>IF($D51="","",IF(OR(VLOOKUP($D51,Cap_Req!$A$2:$K$19,2)=6,VLOOKUP($D51,Cap_Req!$A$2:$K$19,2)=7,VLOOKUP($D51,Cap_Req!$A$2:$K$19,2)=14),VLOOKUP($D51,Cap_Req!$A$2:$K$19,7),""))</f>
        <v/>
      </c>
      <c r="K51" s="285"/>
      <c r="L51" s="155" t="str">
        <f>IF($D51="","",IF(OR(VLOOKUP($D51,Cap_Req!$A$2:$K$19,2)=4,VLOOKUP($D51,Cap_Req!$A$2:$K$19,2)=5),IF($T51="","",$T51*$M51),""))</f>
        <v/>
      </c>
      <c r="M51" s="156" t="str">
        <f>IF($D51="","",IF(OR(VLOOKUP($D51,Cap_Req!$A$2:$K$19,2)=4,VLOOKUP($D51,Cap_Req!$A$2:$K$19,2)=5),VLOOKUP($D51,Cap_Req!$A$2:$K$19,8),""))</f>
        <v/>
      </c>
      <c r="N51" s="157" t="str">
        <f t="shared" si="3"/>
        <v/>
      </c>
      <c r="O51" s="158" t="str">
        <f t="shared" si="1"/>
        <v/>
      </c>
      <c r="P51" s="159"/>
      <c r="Q51" s="283"/>
      <c r="R51" s="283"/>
      <c r="S51" s="283"/>
      <c r="T51" s="283"/>
      <c r="U51" s="160" t="str">
        <f>IF($D51="","",IF(OR(VLOOKUP($D51,Cap_Req!$A$2:$K$19,2)=9,VLOOKUP($D51,Cap_Req!$A$2:$K$19,2)=12,VLOOKUP($D51,Cap_Req!$A$2:$K$19,2)=13,VLOOKUP($D51,Cap_Req!$A$2:$K$19,2)=15),VLOOKUP($D51,Cap_Req!$A$2:$K$19,9),IF(VLOOKUP($D51,Cap_Req!$A$2:$K$19,2)=2,-100,$X51+VLOOKUP($D51,Cap_Req!$A$2:$K$19,9))))</f>
        <v/>
      </c>
      <c r="V51" s="160" t="str">
        <f>IF($D51="","",IF(OR(VLOOKUP($D51,Cap_Req!$A$2:$K$19,2)=9,VLOOKUP($D51,Cap_Req!$A$2:$K$19,2)=12,VLOOKUP($D51,Cap_Req!$A$2:$K$19,2)=13),VLOOKUP($D51,Cap_Req!$A$2:$K$19,10),IF(OR(VLOOKUP($D51,Cap_Req!$A$2:$K$19,2)=4,VLOOKUP($D51,Cap_Req!$A$2:$K$19,2)=5,VLOOKUP($D51,Cap_Req!$A$2:$K$19,2)=18),$X51+VLOOKUP($D51,Cap_Req!$A$2:$K$19,10),-100)))</f>
        <v/>
      </c>
      <c r="W51" s="160" t="str">
        <f>IF($D51="","",IF($X51="","",$X51+VLOOKUP($D51,Cap_Req!$A$2:$K$19,11)))</f>
        <v/>
      </c>
      <c r="X51" s="283"/>
      <c r="Y51" s="283"/>
      <c r="Z51" s="133"/>
      <c r="AA51" s="134" t="e">
        <f>VLOOKUP($D51,Cap_Req!$A$2:$K$19,2)</f>
        <v>#N/A</v>
      </c>
    </row>
    <row r="52" spans="1:27" x14ac:dyDescent="0.25">
      <c r="A52" s="133"/>
      <c r="B52" s="283"/>
      <c r="C52" s="283"/>
      <c r="D52" s="284"/>
      <c r="E52" s="285"/>
      <c r="F52" s="155" t="str">
        <f>IF($D52="","",IF($Q52="","",IF(OR(VLOOKUP($D52,Cap_Req!$A$2:$K$19,2)=6,VLOOKUP($D52,Cap_Req!$A$2:$K$19,2)=7,VLOOKUP($D52,Cap_Req!$A$2:$K$19,2)=14),IF($R52="","",IF($N52&lt;=$U52,$R52*$G52,IF(AND($N52&gt;$U52,$N52&lt;=$X52),$G52*($R52+((($Q52-$R52)/($X52-$U52))*($N52-$U52))),0))),$Q52*$G52)))</f>
        <v/>
      </c>
      <c r="G52" s="156" t="str">
        <f>IF($D52="","",IF(VLOOKUP($D52,Cap_Req!$A$2:$K$19,2)=2,VLOOKUP($D52,Cap_Req!$A$2:$K$19,3),IF(OR(VLOOKUP($D52,Cap_Req!$A$2:$K$19,2)=1,VLOOKUP($D52,Cap_Req!$A$2:$K$19,2)=3,VLOOKUP($D52,Cap_Req!$A$2:$K$19,2)=6,VLOOKUP($D52,Cap_Req!$A$2:$K$19,2)=7,VLOOKUP($D52,Cap_Req!$A$2:$K$19,2)=8,VLOOKUP($D52,Cap_Req!$A$2:$K$19,2)=10,VLOOKUP($D52,Cap_Req!$A$2:$K$19,2)=11, VLOOKUP($D52,Cap_Req!$A$2:$K$19,2)=14, VLOOKUP($D52,Cap_Req!$A$2:$K$19,2)=15, VLOOKUP($D52,Cap_Req!$A$2:$K$19,2)=16),IF($N52&lt;=$U52,VLOOKUP($D52,Cap_Req!$A$2:$K$19,3),IF(AND($N52&gt;$U52,$N52&lt;=$W52),VLOOKUP($D52,Cap_Req!$A$2:$K$19,3)+(((VLOOKUP($D52,Cap_Req!$A$2:$K$19,5)-VLOOKUP($D52,Cap_Req!$A$2:$K$19,3))/($W52-$U52))*($N52-$U52)),0)),IF($N52&lt;=$U52,VLOOKUP($D52,Cap_Req!$A$2:$K$19,3),IF(AND($N52&gt;$U52,$N52&lt;=$V52),VLOOKUP($D52,Cap_Req!$A$2:$K$19,3)+(((VLOOKUP($D52,Cap_Req!$A$2:$K$19,4)-VLOOKUP($D52,Cap_Req!$A$2:$K$19,3))/($V52-$U52))*($N52-$U52)),IF(AND($N52&gt;$V52,$N52&lt;=$W52),VLOOKUP($D52,Cap_Req!$A$2:$K$19,4)+(((VLOOKUP($D52,Cap_Req!$A$2:$K$19,5)-VLOOKUP($D52,Cap_Req!$A$2:$K$19,4))/($W52-$V52))*($N52-$V52)),0))))))</f>
        <v/>
      </c>
      <c r="H52" s="285"/>
      <c r="I52" s="155" t="str">
        <f>IF($D52="","",IF(OR(VLOOKUP($D52,Cap_Req!$A$2:$K$19,2)=6,VLOOKUP($D52,Cap_Req!$A$2:$K$19,2)=7,VLOOKUP($D52,Cap_Req!$A$2:$K$19,2)=14),IF($S52="","",$S52*$J52),""))</f>
        <v/>
      </c>
      <c r="J52" s="156" t="str">
        <f>IF($D52="","",IF(OR(VLOOKUP($D52,Cap_Req!$A$2:$K$19,2)=6,VLOOKUP($D52,Cap_Req!$A$2:$K$19,2)=7,VLOOKUP($D52,Cap_Req!$A$2:$K$19,2)=14),VLOOKUP($D52,Cap_Req!$A$2:$K$19,7),""))</f>
        <v/>
      </c>
      <c r="K52" s="285"/>
      <c r="L52" s="155" t="str">
        <f>IF($D52="","",IF(OR(VLOOKUP($D52,Cap_Req!$A$2:$K$19,2)=4,VLOOKUP($D52,Cap_Req!$A$2:$K$19,2)=5),IF($T52="","",$T52*$M52),""))</f>
        <v/>
      </c>
      <c r="M52" s="156" t="str">
        <f>IF($D52="","",IF(OR(VLOOKUP($D52,Cap_Req!$A$2:$K$19,2)=4,VLOOKUP($D52,Cap_Req!$A$2:$K$19,2)=5),VLOOKUP($D52,Cap_Req!$A$2:$K$19,8),""))</f>
        <v/>
      </c>
      <c r="N52" s="157" t="str">
        <f t="shared" si="3"/>
        <v/>
      </c>
      <c r="O52" s="158" t="str">
        <f t="shared" si="1"/>
        <v/>
      </c>
      <c r="P52" s="159"/>
      <c r="Q52" s="283"/>
      <c r="R52" s="283"/>
      <c r="S52" s="283"/>
      <c r="T52" s="283"/>
      <c r="U52" s="160" t="str">
        <f>IF($D52="","",IF(OR(VLOOKUP($D52,Cap_Req!$A$2:$K$19,2)=9,VLOOKUP($D52,Cap_Req!$A$2:$K$19,2)=12,VLOOKUP($D52,Cap_Req!$A$2:$K$19,2)=13,VLOOKUP($D52,Cap_Req!$A$2:$K$19,2)=15),VLOOKUP($D52,Cap_Req!$A$2:$K$19,9),IF(VLOOKUP($D52,Cap_Req!$A$2:$K$19,2)=2,-100,$X52+VLOOKUP($D52,Cap_Req!$A$2:$K$19,9))))</f>
        <v/>
      </c>
      <c r="V52" s="160" t="str">
        <f>IF($D52="","",IF(OR(VLOOKUP($D52,Cap_Req!$A$2:$K$19,2)=9,VLOOKUP($D52,Cap_Req!$A$2:$K$19,2)=12,VLOOKUP($D52,Cap_Req!$A$2:$K$19,2)=13),VLOOKUP($D52,Cap_Req!$A$2:$K$19,10),IF(OR(VLOOKUP($D52,Cap_Req!$A$2:$K$19,2)=4,VLOOKUP($D52,Cap_Req!$A$2:$K$19,2)=5,VLOOKUP($D52,Cap_Req!$A$2:$K$19,2)=18),$X52+VLOOKUP($D52,Cap_Req!$A$2:$K$19,10),-100)))</f>
        <v/>
      </c>
      <c r="W52" s="160" t="str">
        <f>IF($D52="","",IF($X52="","",$X52+VLOOKUP($D52,Cap_Req!$A$2:$K$19,11)))</f>
        <v/>
      </c>
      <c r="X52" s="283"/>
      <c r="Y52" s="283"/>
      <c r="Z52" s="133"/>
      <c r="AA52" s="134" t="e">
        <f>VLOOKUP($D52,Cap_Req!$A$2:$K$19,2)</f>
        <v>#N/A</v>
      </c>
    </row>
    <row r="53" spans="1:27" x14ac:dyDescent="0.25">
      <c r="A53" s="133"/>
      <c r="B53" s="283"/>
      <c r="C53" s="283"/>
      <c r="D53" s="284"/>
      <c r="E53" s="285"/>
      <c r="F53" s="155" t="str">
        <f>IF($D53="","",IF($Q53="","",IF(OR(VLOOKUP($D53,Cap_Req!$A$2:$K$19,2)=6,VLOOKUP($D53,Cap_Req!$A$2:$K$19,2)=7,VLOOKUP($D53,Cap_Req!$A$2:$K$19,2)=14),IF($R53="","",IF($N53&lt;=$U53,$R53*$G53,IF(AND($N53&gt;$U53,$N53&lt;=$X53),$G53*($R53+((($Q53-$R53)/($X53-$U53))*($N53-$U53))),0))),$Q53*$G53)))</f>
        <v/>
      </c>
      <c r="G53" s="156" t="str">
        <f>IF($D53="","",IF(VLOOKUP($D53,Cap_Req!$A$2:$K$19,2)=2,VLOOKUP($D53,Cap_Req!$A$2:$K$19,3),IF(OR(VLOOKUP($D53,Cap_Req!$A$2:$K$19,2)=1,VLOOKUP($D53,Cap_Req!$A$2:$K$19,2)=3,VLOOKUP($D53,Cap_Req!$A$2:$K$19,2)=6,VLOOKUP($D53,Cap_Req!$A$2:$K$19,2)=7,VLOOKUP($D53,Cap_Req!$A$2:$K$19,2)=8,VLOOKUP($D53,Cap_Req!$A$2:$K$19,2)=10,VLOOKUP($D53,Cap_Req!$A$2:$K$19,2)=11, VLOOKUP($D53,Cap_Req!$A$2:$K$19,2)=14, VLOOKUP($D53,Cap_Req!$A$2:$K$19,2)=15, VLOOKUP($D53,Cap_Req!$A$2:$K$19,2)=16),IF($N53&lt;=$U53,VLOOKUP($D53,Cap_Req!$A$2:$K$19,3),IF(AND($N53&gt;$U53,$N53&lt;=$W53),VLOOKUP($D53,Cap_Req!$A$2:$K$19,3)+(((VLOOKUP($D53,Cap_Req!$A$2:$K$19,5)-VLOOKUP($D53,Cap_Req!$A$2:$K$19,3))/($W53-$U53))*($N53-$U53)),0)),IF($N53&lt;=$U53,VLOOKUP($D53,Cap_Req!$A$2:$K$19,3),IF(AND($N53&gt;$U53,$N53&lt;=$V53),VLOOKUP($D53,Cap_Req!$A$2:$K$19,3)+(((VLOOKUP($D53,Cap_Req!$A$2:$K$19,4)-VLOOKUP($D53,Cap_Req!$A$2:$K$19,3))/($V53-$U53))*($N53-$U53)),IF(AND($N53&gt;$V53,$N53&lt;=$W53),VLOOKUP($D53,Cap_Req!$A$2:$K$19,4)+(((VLOOKUP($D53,Cap_Req!$A$2:$K$19,5)-VLOOKUP($D53,Cap_Req!$A$2:$K$19,4))/($W53-$V53))*($N53-$V53)),0))))))</f>
        <v/>
      </c>
      <c r="H53" s="285"/>
      <c r="I53" s="155" t="str">
        <f>IF($D53="","",IF(OR(VLOOKUP($D53,Cap_Req!$A$2:$K$19,2)=6,VLOOKUP($D53,Cap_Req!$A$2:$K$19,2)=7,VLOOKUP($D53,Cap_Req!$A$2:$K$19,2)=14),IF($S53="","",$S53*$J53),""))</f>
        <v/>
      </c>
      <c r="J53" s="156" t="str">
        <f>IF($D53="","",IF(OR(VLOOKUP($D53,Cap_Req!$A$2:$K$19,2)=6,VLOOKUP($D53,Cap_Req!$A$2:$K$19,2)=7,VLOOKUP($D53,Cap_Req!$A$2:$K$19,2)=14),VLOOKUP($D53,Cap_Req!$A$2:$K$19,7),""))</f>
        <v/>
      </c>
      <c r="K53" s="285"/>
      <c r="L53" s="155" t="str">
        <f>IF($D53="","",IF(OR(VLOOKUP($D53,Cap_Req!$A$2:$K$19,2)=4,VLOOKUP($D53,Cap_Req!$A$2:$K$19,2)=5),IF($T53="","",$T53*$M53),""))</f>
        <v/>
      </c>
      <c r="M53" s="156" t="str">
        <f>IF($D53="","",IF(OR(VLOOKUP($D53,Cap_Req!$A$2:$K$19,2)=4,VLOOKUP($D53,Cap_Req!$A$2:$K$19,2)=5),VLOOKUP($D53,Cap_Req!$A$2:$K$19,8),""))</f>
        <v/>
      </c>
      <c r="N53" s="157" t="str">
        <f t="shared" si="3"/>
        <v/>
      </c>
      <c r="O53" s="158" t="str">
        <f t="shared" si="1"/>
        <v/>
      </c>
      <c r="P53" s="159"/>
      <c r="Q53" s="283"/>
      <c r="R53" s="283"/>
      <c r="S53" s="283"/>
      <c r="T53" s="283"/>
      <c r="U53" s="160" t="str">
        <f>IF($D53="","",IF(OR(VLOOKUP($D53,Cap_Req!$A$2:$K$19,2)=9,VLOOKUP($D53,Cap_Req!$A$2:$K$19,2)=12,VLOOKUP($D53,Cap_Req!$A$2:$K$19,2)=13,VLOOKUP($D53,Cap_Req!$A$2:$K$19,2)=15),VLOOKUP($D53,Cap_Req!$A$2:$K$19,9),IF(VLOOKUP($D53,Cap_Req!$A$2:$K$19,2)=2,-100,$X53+VLOOKUP($D53,Cap_Req!$A$2:$K$19,9))))</f>
        <v/>
      </c>
      <c r="V53" s="160" t="str">
        <f>IF($D53="","",IF(OR(VLOOKUP($D53,Cap_Req!$A$2:$K$19,2)=9,VLOOKUP($D53,Cap_Req!$A$2:$K$19,2)=12,VLOOKUP($D53,Cap_Req!$A$2:$K$19,2)=13),VLOOKUP($D53,Cap_Req!$A$2:$K$19,10),IF(OR(VLOOKUP($D53,Cap_Req!$A$2:$K$19,2)=4,VLOOKUP($D53,Cap_Req!$A$2:$K$19,2)=5,VLOOKUP($D53,Cap_Req!$A$2:$K$19,2)=18),$X53+VLOOKUP($D53,Cap_Req!$A$2:$K$19,10),-100)))</f>
        <v/>
      </c>
      <c r="W53" s="160" t="str">
        <f>IF($D53="","",IF($X53="","",$X53+VLOOKUP($D53,Cap_Req!$A$2:$K$19,11)))</f>
        <v/>
      </c>
      <c r="X53" s="283"/>
      <c r="Y53" s="283"/>
      <c r="Z53" s="133"/>
      <c r="AA53" s="134" t="e">
        <f>VLOOKUP($D53,Cap_Req!$A$2:$K$19,2)</f>
        <v>#N/A</v>
      </c>
    </row>
    <row r="54" spans="1:27" x14ac:dyDescent="0.25">
      <c r="A54" s="133"/>
      <c r="B54" s="283"/>
      <c r="C54" s="283"/>
      <c r="D54" s="284"/>
      <c r="E54" s="285"/>
      <c r="F54" s="155" t="str">
        <f>IF($D54="","",IF($Q54="","",IF(OR(VLOOKUP($D54,Cap_Req!$A$2:$K$19,2)=6,VLOOKUP($D54,Cap_Req!$A$2:$K$19,2)=7,VLOOKUP($D54,Cap_Req!$A$2:$K$19,2)=14),IF($R54="","",IF($N54&lt;=$U54,$R54*$G54,IF(AND($N54&gt;$U54,$N54&lt;=$X54),$G54*($R54+((($Q54-$R54)/($X54-$U54))*($N54-$U54))),0))),$Q54*$G54)))</f>
        <v/>
      </c>
      <c r="G54" s="156" t="str">
        <f>IF($D54="","",IF(VLOOKUP($D54,Cap_Req!$A$2:$K$19,2)=2,VLOOKUP($D54,Cap_Req!$A$2:$K$19,3),IF(OR(VLOOKUP($D54,Cap_Req!$A$2:$K$19,2)=1,VLOOKUP($D54,Cap_Req!$A$2:$K$19,2)=3,VLOOKUP($D54,Cap_Req!$A$2:$K$19,2)=6,VLOOKUP($D54,Cap_Req!$A$2:$K$19,2)=7,VLOOKUP($D54,Cap_Req!$A$2:$K$19,2)=8,VLOOKUP($D54,Cap_Req!$A$2:$K$19,2)=10,VLOOKUP($D54,Cap_Req!$A$2:$K$19,2)=11, VLOOKUP($D54,Cap_Req!$A$2:$K$19,2)=14, VLOOKUP($D54,Cap_Req!$A$2:$K$19,2)=15, VLOOKUP($D54,Cap_Req!$A$2:$K$19,2)=16),IF($N54&lt;=$U54,VLOOKUP($D54,Cap_Req!$A$2:$K$19,3),IF(AND($N54&gt;$U54,$N54&lt;=$W54),VLOOKUP($D54,Cap_Req!$A$2:$K$19,3)+(((VLOOKUP($D54,Cap_Req!$A$2:$K$19,5)-VLOOKUP($D54,Cap_Req!$A$2:$K$19,3))/($W54-$U54))*($N54-$U54)),0)),IF($N54&lt;=$U54,VLOOKUP($D54,Cap_Req!$A$2:$K$19,3),IF(AND($N54&gt;$U54,$N54&lt;=$V54),VLOOKUP($D54,Cap_Req!$A$2:$K$19,3)+(((VLOOKUP($D54,Cap_Req!$A$2:$K$19,4)-VLOOKUP($D54,Cap_Req!$A$2:$K$19,3))/($V54-$U54))*($N54-$U54)),IF(AND($N54&gt;$V54,$N54&lt;=$W54),VLOOKUP($D54,Cap_Req!$A$2:$K$19,4)+(((VLOOKUP($D54,Cap_Req!$A$2:$K$19,5)-VLOOKUP($D54,Cap_Req!$A$2:$K$19,4))/($W54-$V54))*($N54-$V54)),0))))))</f>
        <v/>
      </c>
      <c r="H54" s="285"/>
      <c r="I54" s="155" t="str">
        <f>IF($D54="","",IF(OR(VLOOKUP($D54,Cap_Req!$A$2:$K$19,2)=6,VLOOKUP($D54,Cap_Req!$A$2:$K$19,2)=7,VLOOKUP($D54,Cap_Req!$A$2:$K$19,2)=14),IF($S54="","",$S54*$J54),""))</f>
        <v/>
      </c>
      <c r="J54" s="156" t="str">
        <f>IF($D54="","",IF(OR(VLOOKUP($D54,Cap_Req!$A$2:$K$19,2)=6,VLOOKUP($D54,Cap_Req!$A$2:$K$19,2)=7,VLOOKUP($D54,Cap_Req!$A$2:$K$19,2)=14),VLOOKUP($D54,Cap_Req!$A$2:$K$19,7),""))</f>
        <v/>
      </c>
      <c r="K54" s="285"/>
      <c r="L54" s="155" t="str">
        <f>IF($D54="","",IF(OR(VLOOKUP($D54,Cap_Req!$A$2:$K$19,2)=4,VLOOKUP($D54,Cap_Req!$A$2:$K$19,2)=5),IF($T54="","",$T54*$M54),""))</f>
        <v/>
      </c>
      <c r="M54" s="156" t="str">
        <f>IF($D54="","",IF(OR(VLOOKUP($D54,Cap_Req!$A$2:$K$19,2)=4,VLOOKUP($D54,Cap_Req!$A$2:$K$19,2)=5),VLOOKUP($D54,Cap_Req!$A$2:$K$19,8),""))</f>
        <v/>
      </c>
      <c r="N54" s="157" t="str">
        <f t="shared" si="3"/>
        <v/>
      </c>
      <c r="O54" s="158" t="str">
        <f t="shared" si="1"/>
        <v/>
      </c>
      <c r="P54" s="159"/>
      <c r="Q54" s="283"/>
      <c r="R54" s="283"/>
      <c r="S54" s="283"/>
      <c r="T54" s="283"/>
      <c r="U54" s="160" t="str">
        <f>IF($D54="","",IF(OR(VLOOKUP($D54,Cap_Req!$A$2:$K$19,2)=9,VLOOKUP($D54,Cap_Req!$A$2:$K$19,2)=12,VLOOKUP($D54,Cap_Req!$A$2:$K$19,2)=13,VLOOKUP($D54,Cap_Req!$A$2:$K$19,2)=15),VLOOKUP($D54,Cap_Req!$A$2:$K$19,9),IF(VLOOKUP($D54,Cap_Req!$A$2:$K$19,2)=2,-100,$X54+VLOOKUP($D54,Cap_Req!$A$2:$K$19,9))))</f>
        <v/>
      </c>
      <c r="V54" s="160" t="str">
        <f>IF($D54="","",IF(OR(VLOOKUP($D54,Cap_Req!$A$2:$K$19,2)=9,VLOOKUP($D54,Cap_Req!$A$2:$K$19,2)=12,VLOOKUP($D54,Cap_Req!$A$2:$K$19,2)=13),VLOOKUP($D54,Cap_Req!$A$2:$K$19,10),IF(OR(VLOOKUP($D54,Cap_Req!$A$2:$K$19,2)=4,VLOOKUP($D54,Cap_Req!$A$2:$K$19,2)=5,VLOOKUP($D54,Cap_Req!$A$2:$K$19,2)=18),$X54+VLOOKUP($D54,Cap_Req!$A$2:$K$19,10),-100)))</f>
        <v/>
      </c>
      <c r="W54" s="160" t="str">
        <f>IF($D54="","",IF($X54="","",$X54+VLOOKUP($D54,Cap_Req!$A$2:$K$19,11)))</f>
        <v/>
      </c>
      <c r="X54" s="283"/>
      <c r="Y54" s="283"/>
      <c r="Z54" s="133"/>
      <c r="AA54" s="134" t="e">
        <f>VLOOKUP($D54,Cap_Req!$A$2:$K$19,2)</f>
        <v>#N/A</v>
      </c>
    </row>
    <row r="55" spans="1:27" x14ac:dyDescent="0.25">
      <c r="A55" s="133"/>
      <c r="B55" s="283"/>
      <c r="C55" s="283"/>
      <c r="D55" s="284"/>
      <c r="E55" s="285"/>
      <c r="F55" s="155" t="str">
        <f>IF($D55="","",IF($Q55="","",IF(OR(VLOOKUP($D55,Cap_Req!$A$2:$K$19,2)=6,VLOOKUP($D55,Cap_Req!$A$2:$K$19,2)=7,VLOOKUP($D55,Cap_Req!$A$2:$K$19,2)=14),IF($R55="","",IF($N55&lt;=$U55,$R55*$G55,IF(AND($N55&gt;$U55,$N55&lt;=$X55),$G55*($R55+((($Q55-$R55)/($X55-$U55))*($N55-$U55))),0))),$Q55*$G55)))</f>
        <v/>
      </c>
      <c r="G55" s="156" t="str">
        <f>IF($D55="","",IF(VLOOKUP($D55,Cap_Req!$A$2:$K$19,2)=2,VLOOKUP($D55,Cap_Req!$A$2:$K$19,3),IF(OR(VLOOKUP($D55,Cap_Req!$A$2:$K$19,2)=1,VLOOKUP($D55,Cap_Req!$A$2:$K$19,2)=3,VLOOKUP($D55,Cap_Req!$A$2:$K$19,2)=6,VLOOKUP($D55,Cap_Req!$A$2:$K$19,2)=7,VLOOKUP($D55,Cap_Req!$A$2:$K$19,2)=8,VLOOKUP($D55,Cap_Req!$A$2:$K$19,2)=10,VLOOKUP($D55,Cap_Req!$A$2:$K$19,2)=11, VLOOKUP($D55,Cap_Req!$A$2:$K$19,2)=14, VLOOKUP($D55,Cap_Req!$A$2:$K$19,2)=15, VLOOKUP($D55,Cap_Req!$A$2:$K$19,2)=16),IF($N55&lt;=$U55,VLOOKUP($D55,Cap_Req!$A$2:$K$19,3),IF(AND($N55&gt;$U55,$N55&lt;=$W55),VLOOKUP($D55,Cap_Req!$A$2:$K$19,3)+(((VLOOKUP($D55,Cap_Req!$A$2:$K$19,5)-VLOOKUP($D55,Cap_Req!$A$2:$K$19,3))/($W55-$U55))*($N55-$U55)),0)),IF($N55&lt;=$U55,VLOOKUP($D55,Cap_Req!$A$2:$K$19,3),IF(AND($N55&gt;$U55,$N55&lt;=$V55),VLOOKUP($D55,Cap_Req!$A$2:$K$19,3)+(((VLOOKUP($D55,Cap_Req!$A$2:$K$19,4)-VLOOKUP($D55,Cap_Req!$A$2:$K$19,3))/($V55-$U55))*($N55-$U55)),IF(AND($N55&gt;$V55,$N55&lt;=$W55),VLOOKUP($D55,Cap_Req!$A$2:$K$19,4)+(((VLOOKUP($D55,Cap_Req!$A$2:$K$19,5)-VLOOKUP($D55,Cap_Req!$A$2:$K$19,4))/($W55-$V55))*($N55-$V55)),0))))))</f>
        <v/>
      </c>
      <c r="H55" s="285"/>
      <c r="I55" s="155" t="str">
        <f>IF($D55="","",IF(OR(VLOOKUP($D55,Cap_Req!$A$2:$K$19,2)=6,VLOOKUP($D55,Cap_Req!$A$2:$K$19,2)=7,VLOOKUP($D55,Cap_Req!$A$2:$K$19,2)=14),IF($S55="","",$S55*$J55),""))</f>
        <v/>
      </c>
      <c r="J55" s="156" t="str">
        <f>IF($D55="","",IF(OR(VLOOKUP($D55,Cap_Req!$A$2:$K$19,2)=6,VLOOKUP($D55,Cap_Req!$A$2:$K$19,2)=7,VLOOKUP($D55,Cap_Req!$A$2:$K$19,2)=14),VLOOKUP($D55,Cap_Req!$A$2:$K$19,7),""))</f>
        <v/>
      </c>
      <c r="K55" s="285"/>
      <c r="L55" s="155" t="str">
        <f>IF($D55="","",IF(OR(VLOOKUP($D55,Cap_Req!$A$2:$K$19,2)=4,VLOOKUP($D55,Cap_Req!$A$2:$K$19,2)=5),IF($T55="","",$T55*$M55),""))</f>
        <v/>
      </c>
      <c r="M55" s="156" t="str">
        <f>IF($D55="","",IF(OR(VLOOKUP($D55,Cap_Req!$A$2:$K$19,2)=4,VLOOKUP($D55,Cap_Req!$A$2:$K$19,2)=5),VLOOKUP($D55,Cap_Req!$A$2:$K$19,8),""))</f>
        <v/>
      </c>
      <c r="N55" s="157" t="str">
        <f t="shared" si="3"/>
        <v/>
      </c>
      <c r="O55" s="158" t="str">
        <f t="shared" si="1"/>
        <v/>
      </c>
      <c r="P55" s="159"/>
      <c r="Q55" s="283"/>
      <c r="R55" s="283"/>
      <c r="S55" s="283"/>
      <c r="T55" s="283"/>
      <c r="U55" s="160" t="str">
        <f>IF($D55="","",IF(OR(VLOOKUP($D55,Cap_Req!$A$2:$K$19,2)=9,VLOOKUP($D55,Cap_Req!$A$2:$K$19,2)=12,VLOOKUP($D55,Cap_Req!$A$2:$K$19,2)=13,VLOOKUP($D55,Cap_Req!$A$2:$K$19,2)=15),VLOOKUP($D55,Cap_Req!$A$2:$K$19,9),IF(VLOOKUP($D55,Cap_Req!$A$2:$K$19,2)=2,-100,$X55+VLOOKUP($D55,Cap_Req!$A$2:$K$19,9))))</f>
        <v/>
      </c>
      <c r="V55" s="160" t="str">
        <f>IF($D55="","",IF(OR(VLOOKUP($D55,Cap_Req!$A$2:$K$19,2)=9,VLOOKUP($D55,Cap_Req!$A$2:$K$19,2)=12,VLOOKUP($D55,Cap_Req!$A$2:$K$19,2)=13),VLOOKUP($D55,Cap_Req!$A$2:$K$19,10),IF(OR(VLOOKUP($D55,Cap_Req!$A$2:$K$19,2)=4,VLOOKUP($D55,Cap_Req!$A$2:$K$19,2)=5,VLOOKUP($D55,Cap_Req!$A$2:$K$19,2)=18),$X55+VLOOKUP($D55,Cap_Req!$A$2:$K$19,10),-100)))</f>
        <v/>
      </c>
      <c r="W55" s="160" t="str">
        <f>IF($D55="","",IF($X55="","",$X55+VLOOKUP($D55,Cap_Req!$A$2:$K$19,11)))</f>
        <v/>
      </c>
      <c r="X55" s="283"/>
      <c r="Y55" s="283"/>
      <c r="Z55" s="133"/>
      <c r="AA55" s="134" t="e">
        <f>VLOOKUP($D55,Cap_Req!$A$2:$K$19,2)</f>
        <v>#N/A</v>
      </c>
    </row>
    <row r="56" spans="1:27" x14ac:dyDescent="0.25">
      <c r="A56" s="133"/>
      <c r="B56" s="283"/>
      <c r="C56" s="283"/>
      <c r="D56" s="284"/>
      <c r="E56" s="285"/>
      <c r="F56" s="155" t="str">
        <f>IF($D56="","",IF($Q56="","",IF(OR(VLOOKUP($D56,Cap_Req!$A$2:$K$19,2)=6,VLOOKUP($D56,Cap_Req!$A$2:$K$19,2)=7,VLOOKUP($D56,Cap_Req!$A$2:$K$19,2)=14),IF($R56="","",IF($N56&lt;=$U56,$R56*$G56,IF(AND($N56&gt;$U56,$N56&lt;=$X56),$G56*($R56+((($Q56-$R56)/($X56-$U56))*($N56-$U56))),0))),$Q56*$G56)))</f>
        <v/>
      </c>
      <c r="G56" s="156" t="str">
        <f>IF($D56="","",IF(VLOOKUP($D56,Cap_Req!$A$2:$K$19,2)=2,VLOOKUP($D56,Cap_Req!$A$2:$K$19,3),IF(OR(VLOOKUP($D56,Cap_Req!$A$2:$K$19,2)=1,VLOOKUP($D56,Cap_Req!$A$2:$K$19,2)=3,VLOOKUP($D56,Cap_Req!$A$2:$K$19,2)=6,VLOOKUP($D56,Cap_Req!$A$2:$K$19,2)=7,VLOOKUP($D56,Cap_Req!$A$2:$K$19,2)=8,VLOOKUP($D56,Cap_Req!$A$2:$K$19,2)=10,VLOOKUP($D56,Cap_Req!$A$2:$K$19,2)=11, VLOOKUP($D56,Cap_Req!$A$2:$K$19,2)=14, VLOOKUP($D56,Cap_Req!$A$2:$K$19,2)=15, VLOOKUP($D56,Cap_Req!$A$2:$K$19,2)=16),IF($N56&lt;=$U56,VLOOKUP($D56,Cap_Req!$A$2:$K$19,3),IF(AND($N56&gt;$U56,$N56&lt;=$W56),VLOOKUP($D56,Cap_Req!$A$2:$K$19,3)+(((VLOOKUP($D56,Cap_Req!$A$2:$K$19,5)-VLOOKUP($D56,Cap_Req!$A$2:$K$19,3))/($W56-$U56))*($N56-$U56)),0)),IF($N56&lt;=$U56,VLOOKUP($D56,Cap_Req!$A$2:$K$19,3),IF(AND($N56&gt;$U56,$N56&lt;=$V56),VLOOKUP($D56,Cap_Req!$A$2:$K$19,3)+(((VLOOKUP($D56,Cap_Req!$A$2:$K$19,4)-VLOOKUP($D56,Cap_Req!$A$2:$K$19,3))/($V56-$U56))*($N56-$U56)),IF(AND($N56&gt;$V56,$N56&lt;=$W56),VLOOKUP($D56,Cap_Req!$A$2:$K$19,4)+(((VLOOKUP($D56,Cap_Req!$A$2:$K$19,5)-VLOOKUP($D56,Cap_Req!$A$2:$K$19,4))/($W56-$V56))*($N56-$V56)),0))))))</f>
        <v/>
      </c>
      <c r="H56" s="285"/>
      <c r="I56" s="155" t="str">
        <f>IF($D56="","",IF(OR(VLOOKUP($D56,Cap_Req!$A$2:$K$19,2)=6,VLOOKUP($D56,Cap_Req!$A$2:$K$19,2)=7,VLOOKUP($D56,Cap_Req!$A$2:$K$19,2)=14),IF($S56="","",$S56*$J56),""))</f>
        <v/>
      </c>
      <c r="J56" s="156" t="str">
        <f>IF($D56="","",IF(OR(VLOOKUP($D56,Cap_Req!$A$2:$K$19,2)=6,VLOOKUP($D56,Cap_Req!$A$2:$K$19,2)=7,VLOOKUP($D56,Cap_Req!$A$2:$K$19,2)=14),VLOOKUP($D56,Cap_Req!$A$2:$K$19,7),""))</f>
        <v/>
      </c>
      <c r="K56" s="285"/>
      <c r="L56" s="155" t="str">
        <f>IF($D56="","",IF(OR(VLOOKUP($D56,Cap_Req!$A$2:$K$19,2)=4,VLOOKUP($D56,Cap_Req!$A$2:$K$19,2)=5),IF($T56="","",$T56*$M56),""))</f>
        <v/>
      </c>
      <c r="M56" s="156" t="str">
        <f>IF($D56="","",IF(OR(VLOOKUP($D56,Cap_Req!$A$2:$K$19,2)=4,VLOOKUP($D56,Cap_Req!$A$2:$K$19,2)=5),VLOOKUP($D56,Cap_Req!$A$2:$K$19,8),""))</f>
        <v/>
      </c>
      <c r="N56" s="157" t="str">
        <f t="shared" si="3"/>
        <v/>
      </c>
      <c r="O56" s="158" t="str">
        <f t="shared" si="1"/>
        <v/>
      </c>
      <c r="P56" s="159"/>
      <c r="Q56" s="283"/>
      <c r="R56" s="283"/>
      <c r="S56" s="283"/>
      <c r="T56" s="283"/>
      <c r="U56" s="160" t="str">
        <f>IF($D56="","",IF(OR(VLOOKUP($D56,Cap_Req!$A$2:$K$19,2)=9,VLOOKUP($D56,Cap_Req!$A$2:$K$19,2)=12,VLOOKUP($D56,Cap_Req!$A$2:$K$19,2)=13,VLOOKUP($D56,Cap_Req!$A$2:$K$19,2)=15),VLOOKUP($D56,Cap_Req!$A$2:$K$19,9),IF(VLOOKUP($D56,Cap_Req!$A$2:$K$19,2)=2,-100,$X56+VLOOKUP($D56,Cap_Req!$A$2:$K$19,9))))</f>
        <v/>
      </c>
      <c r="V56" s="160" t="str">
        <f>IF($D56="","",IF(OR(VLOOKUP($D56,Cap_Req!$A$2:$K$19,2)=9,VLOOKUP($D56,Cap_Req!$A$2:$K$19,2)=12,VLOOKUP($D56,Cap_Req!$A$2:$K$19,2)=13),VLOOKUP($D56,Cap_Req!$A$2:$K$19,10),IF(OR(VLOOKUP($D56,Cap_Req!$A$2:$K$19,2)=4,VLOOKUP($D56,Cap_Req!$A$2:$K$19,2)=5,VLOOKUP($D56,Cap_Req!$A$2:$K$19,2)=18),$X56+VLOOKUP($D56,Cap_Req!$A$2:$K$19,10),-100)))</f>
        <v/>
      </c>
      <c r="W56" s="160" t="str">
        <f>IF($D56="","",IF($X56="","",$X56+VLOOKUP($D56,Cap_Req!$A$2:$K$19,11)))</f>
        <v/>
      </c>
      <c r="X56" s="283"/>
      <c r="Y56" s="283"/>
      <c r="Z56" s="133"/>
      <c r="AA56" s="134" t="e">
        <f>VLOOKUP($D56,Cap_Req!$A$2:$K$19,2)</f>
        <v>#N/A</v>
      </c>
    </row>
    <row r="57" spans="1:27" x14ac:dyDescent="0.25">
      <c r="A57" s="133"/>
      <c r="B57" s="283"/>
      <c r="C57" s="283"/>
      <c r="D57" s="284"/>
      <c r="E57" s="285"/>
      <c r="F57" s="155" t="str">
        <f>IF($D57="","",IF($Q57="","",IF(OR(VLOOKUP($D57,Cap_Req!$A$2:$K$19,2)=6,VLOOKUP($D57,Cap_Req!$A$2:$K$19,2)=7,VLOOKUP($D57,Cap_Req!$A$2:$K$19,2)=14),IF($R57="","",IF($N57&lt;=$U57,$R57*$G57,IF(AND($N57&gt;$U57,$N57&lt;=$X57),$G57*($R57+((($Q57-$R57)/($X57-$U57))*($N57-$U57))),0))),$Q57*$G57)))</f>
        <v/>
      </c>
      <c r="G57" s="156" t="str">
        <f>IF($D57="","",IF(VLOOKUP($D57,Cap_Req!$A$2:$K$19,2)=2,VLOOKUP($D57,Cap_Req!$A$2:$K$19,3),IF(OR(VLOOKUP($D57,Cap_Req!$A$2:$K$19,2)=1,VLOOKUP($D57,Cap_Req!$A$2:$K$19,2)=3,VLOOKUP($D57,Cap_Req!$A$2:$K$19,2)=6,VLOOKUP($D57,Cap_Req!$A$2:$K$19,2)=7,VLOOKUP($D57,Cap_Req!$A$2:$K$19,2)=8,VLOOKUP($D57,Cap_Req!$A$2:$K$19,2)=10,VLOOKUP($D57,Cap_Req!$A$2:$K$19,2)=11, VLOOKUP($D57,Cap_Req!$A$2:$K$19,2)=14, VLOOKUP($D57,Cap_Req!$A$2:$K$19,2)=15, VLOOKUP($D57,Cap_Req!$A$2:$K$19,2)=16),IF($N57&lt;=$U57,VLOOKUP($D57,Cap_Req!$A$2:$K$19,3),IF(AND($N57&gt;$U57,$N57&lt;=$W57),VLOOKUP($D57,Cap_Req!$A$2:$K$19,3)+(((VLOOKUP($D57,Cap_Req!$A$2:$K$19,5)-VLOOKUP($D57,Cap_Req!$A$2:$K$19,3))/($W57-$U57))*($N57-$U57)),0)),IF($N57&lt;=$U57,VLOOKUP($D57,Cap_Req!$A$2:$K$19,3),IF(AND($N57&gt;$U57,$N57&lt;=$V57),VLOOKUP($D57,Cap_Req!$A$2:$K$19,3)+(((VLOOKUP($D57,Cap_Req!$A$2:$K$19,4)-VLOOKUP($D57,Cap_Req!$A$2:$K$19,3))/($V57-$U57))*($N57-$U57)),IF(AND($N57&gt;$V57,$N57&lt;=$W57),VLOOKUP($D57,Cap_Req!$A$2:$K$19,4)+(((VLOOKUP($D57,Cap_Req!$A$2:$K$19,5)-VLOOKUP($D57,Cap_Req!$A$2:$K$19,4))/($W57-$V57))*($N57-$V57)),0))))))</f>
        <v/>
      </c>
      <c r="H57" s="285"/>
      <c r="I57" s="155" t="str">
        <f>IF($D57="","",IF(OR(VLOOKUP($D57,Cap_Req!$A$2:$K$19,2)=6,VLOOKUP($D57,Cap_Req!$A$2:$K$19,2)=7,VLOOKUP($D57,Cap_Req!$A$2:$K$19,2)=14),IF($S57="","",$S57*$J57),""))</f>
        <v/>
      </c>
      <c r="J57" s="156" t="str">
        <f>IF($D57="","",IF(OR(VLOOKUP($D57,Cap_Req!$A$2:$K$19,2)=6,VLOOKUP($D57,Cap_Req!$A$2:$K$19,2)=7,VLOOKUP($D57,Cap_Req!$A$2:$K$19,2)=14),VLOOKUP($D57,Cap_Req!$A$2:$K$19,7),""))</f>
        <v/>
      </c>
      <c r="K57" s="285"/>
      <c r="L57" s="155" t="str">
        <f>IF($D57="","",IF(OR(VLOOKUP($D57,Cap_Req!$A$2:$K$19,2)=4,VLOOKUP($D57,Cap_Req!$A$2:$K$19,2)=5),IF($T57="","",$T57*$M57),""))</f>
        <v/>
      </c>
      <c r="M57" s="156" t="str">
        <f>IF($D57="","",IF(OR(VLOOKUP($D57,Cap_Req!$A$2:$K$19,2)=4,VLOOKUP($D57,Cap_Req!$A$2:$K$19,2)=5),VLOOKUP($D57,Cap_Req!$A$2:$K$19,8),""))</f>
        <v/>
      </c>
      <c r="N57" s="157" t="str">
        <f t="shared" si="3"/>
        <v/>
      </c>
      <c r="O57" s="158" t="str">
        <f t="shared" si="1"/>
        <v/>
      </c>
      <c r="P57" s="159"/>
      <c r="Q57" s="283"/>
      <c r="R57" s="283"/>
      <c r="S57" s="283"/>
      <c r="T57" s="283"/>
      <c r="U57" s="160" t="str">
        <f>IF($D57="","",IF(OR(VLOOKUP($D57,Cap_Req!$A$2:$K$19,2)=9,VLOOKUP($D57,Cap_Req!$A$2:$K$19,2)=12,VLOOKUP($D57,Cap_Req!$A$2:$K$19,2)=13,VLOOKUP($D57,Cap_Req!$A$2:$K$19,2)=15),VLOOKUP($D57,Cap_Req!$A$2:$K$19,9),IF(VLOOKUP($D57,Cap_Req!$A$2:$K$19,2)=2,-100,$X57+VLOOKUP($D57,Cap_Req!$A$2:$K$19,9))))</f>
        <v/>
      </c>
      <c r="V57" s="160" t="str">
        <f>IF($D57="","",IF(OR(VLOOKUP($D57,Cap_Req!$A$2:$K$19,2)=9,VLOOKUP($D57,Cap_Req!$A$2:$K$19,2)=12,VLOOKUP($D57,Cap_Req!$A$2:$K$19,2)=13),VLOOKUP($D57,Cap_Req!$A$2:$K$19,10),IF(OR(VLOOKUP($D57,Cap_Req!$A$2:$K$19,2)=4,VLOOKUP($D57,Cap_Req!$A$2:$K$19,2)=5,VLOOKUP($D57,Cap_Req!$A$2:$K$19,2)=18),$X57+VLOOKUP($D57,Cap_Req!$A$2:$K$19,10),-100)))</f>
        <v/>
      </c>
      <c r="W57" s="160" t="str">
        <f>IF($D57="","",IF($X57="","",$X57+VLOOKUP($D57,Cap_Req!$A$2:$K$19,11)))</f>
        <v/>
      </c>
      <c r="X57" s="283"/>
      <c r="Y57" s="283"/>
      <c r="Z57" s="133"/>
      <c r="AA57" s="134" t="e">
        <f>VLOOKUP($D57,Cap_Req!$A$2:$K$19,2)</f>
        <v>#N/A</v>
      </c>
    </row>
    <row r="58" spans="1:27" x14ac:dyDescent="0.25">
      <c r="A58" s="133"/>
      <c r="B58" s="283"/>
      <c r="C58" s="283"/>
      <c r="D58" s="284"/>
      <c r="E58" s="285"/>
      <c r="F58" s="155" t="str">
        <f>IF($D58="","",IF($Q58="","",IF(OR(VLOOKUP($D58,Cap_Req!$A$2:$K$19,2)=6,VLOOKUP($D58,Cap_Req!$A$2:$K$19,2)=7,VLOOKUP($D58,Cap_Req!$A$2:$K$19,2)=14),IF($R58="","",IF($N58&lt;=$U58,$R58*$G58,IF(AND($N58&gt;$U58,$N58&lt;=$X58),$G58*($R58+((($Q58-$R58)/($X58-$U58))*($N58-$U58))),0))),$Q58*$G58)))</f>
        <v/>
      </c>
      <c r="G58" s="156" t="str">
        <f>IF($D58="","",IF(VLOOKUP($D58,Cap_Req!$A$2:$K$19,2)=2,VLOOKUP($D58,Cap_Req!$A$2:$K$19,3),IF(OR(VLOOKUP($D58,Cap_Req!$A$2:$K$19,2)=1,VLOOKUP($D58,Cap_Req!$A$2:$K$19,2)=3,VLOOKUP($D58,Cap_Req!$A$2:$K$19,2)=6,VLOOKUP($D58,Cap_Req!$A$2:$K$19,2)=7,VLOOKUP($D58,Cap_Req!$A$2:$K$19,2)=8,VLOOKUP($D58,Cap_Req!$A$2:$K$19,2)=10,VLOOKUP($D58,Cap_Req!$A$2:$K$19,2)=11, VLOOKUP($D58,Cap_Req!$A$2:$K$19,2)=14, VLOOKUP($D58,Cap_Req!$A$2:$K$19,2)=15, VLOOKUP($D58,Cap_Req!$A$2:$K$19,2)=16),IF($N58&lt;=$U58,VLOOKUP($D58,Cap_Req!$A$2:$K$19,3),IF(AND($N58&gt;$U58,$N58&lt;=$W58),VLOOKUP($D58,Cap_Req!$A$2:$K$19,3)+(((VLOOKUP($D58,Cap_Req!$A$2:$K$19,5)-VLOOKUP($D58,Cap_Req!$A$2:$K$19,3))/($W58-$U58))*($N58-$U58)),0)),IF($N58&lt;=$U58,VLOOKUP($D58,Cap_Req!$A$2:$K$19,3),IF(AND($N58&gt;$U58,$N58&lt;=$V58),VLOOKUP($D58,Cap_Req!$A$2:$K$19,3)+(((VLOOKUP($D58,Cap_Req!$A$2:$K$19,4)-VLOOKUP($D58,Cap_Req!$A$2:$K$19,3))/($V58-$U58))*($N58-$U58)),IF(AND($N58&gt;$V58,$N58&lt;=$W58),VLOOKUP($D58,Cap_Req!$A$2:$K$19,4)+(((VLOOKUP($D58,Cap_Req!$A$2:$K$19,5)-VLOOKUP($D58,Cap_Req!$A$2:$K$19,4))/($W58-$V58))*($N58-$V58)),0))))))</f>
        <v/>
      </c>
      <c r="H58" s="285"/>
      <c r="I58" s="155" t="str">
        <f>IF($D58="","",IF(OR(VLOOKUP($D58,Cap_Req!$A$2:$K$19,2)=6,VLOOKUP($D58,Cap_Req!$A$2:$K$19,2)=7,VLOOKUP($D58,Cap_Req!$A$2:$K$19,2)=14),IF($S58="","",$S58*$J58),""))</f>
        <v/>
      </c>
      <c r="J58" s="156" t="str">
        <f>IF($D58="","",IF(OR(VLOOKUP($D58,Cap_Req!$A$2:$K$19,2)=6,VLOOKUP($D58,Cap_Req!$A$2:$K$19,2)=7,VLOOKUP($D58,Cap_Req!$A$2:$K$19,2)=14),VLOOKUP($D58,Cap_Req!$A$2:$K$19,7),""))</f>
        <v/>
      </c>
      <c r="K58" s="285"/>
      <c r="L58" s="155" t="str">
        <f>IF($D58="","",IF(OR(VLOOKUP($D58,Cap_Req!$A$2:$K$19,2)=4,VLOOKUP($D58,Cap_Req!$A$2:$K$19,2)=5),IF($T58="","",$T58*$M58),""))</f>
        <v/>
      </c>
      <c r="M58" s="156" t="str">
        <f>IF($D58="","",IF(OR(VLOOKUP($D58,Cap_Req!$A$2:$K$19,2)=4,VLOOKUP($D58,Cap_Req!$A$2:$K$19,2)=5),VLOOKUP($D58,Cap_Req!$A$2:$K$19,8),""))</f>
        <v/>
      </c>
      <c r="N58" s="157" t="str">
        <f t="shared" si="3"/>
        <v/>
      </c>
      <c r="O58" s="158" t="str">
        <f t="shared" si="1"/>
        <v/>
      </c>
      <c r="P58" s="159"/>
      <c r="Q58" s="283"/>
      <c r="R58" s="283"/>
      <c r="S58" s="283"/>
      <c r="T58" s="283"/>
      <c r="U58" s="160" t="str">
        <f>IF($D58="","",IF(OR(VLOOKUP($D58,Cap_Req!$A$2:$K$19,2)=9,VLOOKUP($D58,Cap_Req!$A$2:$K$19,2)=12,VLOOKUP($D58,Cap_Req!$A$2:$K$19,2)=13,VLOOKUP($D58,Cap_Req!$A$2:$K$19,2)=15),VLOOKUP($D58,Cap_Req!$A$2:$K$19,9),IF(VLOOKUP($D58,Cap_Req!$A$2:$K$19,2)=2,-100,$X58+VLOOKUP($D58,Cap_Req!$A$2:$K$19,9))))</f>
        <v/>
      </c>
      <c r="V58" s="160" t="str">
        <f>IF($D58="","",IF(OR(VLOOKUP($D58,Cap_Req!$A$2:$K$19,2)=9,VLOOKUP($D58,Cap_Req!$A$2:$K$19,2)=12,VLOOKUP($D58,Cap_Req!$A$2:$K$19,2)=13),VLOOKUP($D58,Cap_Req!$A$2:$K$19,10),IF(OR(VLOOKUP($D58,Cap_Req!$A$2:$K$19,2)=4,VLOOKUP($D58,Cap_Req!$A$2:$K$19,2)=5,VLOOKUP($D58,Cap_Req!$A$2:$K$19,2)=18),$X58+VLOOKUP($D58,Cap_Req!$A$2:$K$19,10),-100)))</f>
        <v/>
      </c>
      <c r="W58" s="160" t="str">
        <f>IF($D58="","",IF($X58="","",$X58+VLOOKUP($D58,Cap_Req!$A$2:$K$19,11)))</f>
        <v/>
      </c>
      <c r="X58" s="283"/>
      <c r="Y58" s="283"/>
      <c r="Z58" s="133"/>
      <c r="AA58" s="134" t="e">
        <f>VLOOKUP($D58,Cap_Req!$A$2:$K$19,2)</f>
        <v>#N/A</v>
      </c>
    </row>
    <row r="59" spans="1:27" x14ac:dyDescent="0.25">
      <c r="A59" s="133"/>
      <c r="B59" s="283"/>
      <c r="C59" s="283"/>
      <c r="D59" s="284"/>
      <c r="E59" s="285"/>
      <c r="F59" s="155" t="str">
        <f>IF($D59="","",IF($Q59="","",IF(OR(VLOOKUP($D59,Cap_Req!$A$2:$K$19,2)=6,VLOOKUP($D59,Cap_Req!$A$2:$K$19,2)=7,VLOOKUP($D59,Cap_Req!$A$2:$K$19,2)=14),IF($R59="","",IF($N59&lt;=$U59,$R59*$G59,IF(AND($N59&gt;$U59,$N59&lt;=$X59),$G59*($R59+((($Q59-$R59)/($X59-$U59))*($N59-$U59))),0))),$Q59*$G59)))</f>
        <v/>
      </c>
      <c r="G59" s="156" t="str">
        <f>IF($D59="","",IF(VLOOKUP($D59,Cap_Req!$A$2:$K$19,2)=2,VLOOKUP($D59,Cap_Req!$A$2:$K$19,3),IF(OR(VLOOKUP($D59,Cap_Req!$A$2:$K$19,2)=1,VLOOKUP($D59,Cap_Req!$A$2:$K$19,2)=3,VLOOKUP($D59,Cap_Req!$A$2:$K$19,2)=6,VLOOKUP($D59,Cap_Req!$A$2:$K$19,2)=7,VLOOKUP($D59,Cap_Req!$A$2:$K$19,2)=8,VLOOKUP($D59,Cap_Req!$A$2:$K$19,2)=10,VLOOKUP($D59,Cap_Req!$A$2:$K$19,2)=11, VLOOKUP($D59,Cap_Req!$A$2:$K$19,2)=14, VLOOKUP($D59,Cap_Req!$A$2:$K$19,2)=15, VLOOKUP($D59,Cap_Req!$A$2:$K$19,2)=16),IF($N59&lt;=$U59,VLOOKUP($D59,Cap_Req!$A$2:$K$19,3),IF(AND($N59&gt;$U59,$N59&lt;=$W59),VLOOKUP($D59,Cap_Req!$A$2:$K$19,3)+(((VLOOKUP($D59,Cap_Req!$A$2:$K$19,5)-VLOOKUP($D59,Cap_Req!$A$2:$K$19,3))/($W59-$U59))*($N59-$U59)),0)),IF($N59&lt;=$U59,VLOOKUP($D59,Cap_Req!$A$2:$K$19,3),IF(AND($N59&gt;$U59,$N59&lt;=$V59),VLOOKUP($D59,Cap_Req!$A$2:$K$19,3)+(((VLOOKUP($D59,Cap_Req!$A$2:$K$19,4)-VLOOKUP($D59,Cap_Req!$A$2:$K$19,3))/($V59-$U59))*($N59-$U59)),IF(AND($N59&gt;$V59,$N59&lt;=$W59),VLOOKUP($D59,Cap_Req!$A$2:$K$19,4)+(((VLOOKUP($D59,Cap_Req!$A$2:$K$19,5)-VLOOKUP($D59,Cap_Req!$A$2:$K$19,4))/($W59-$V59))*($N59-$V59)),0))))))</f>
        <v/>
      </c>
      <c r="H59" s="285"/>
      <c r="I59" s="155" t="str">
        <f>IF($D59="","",IF(OR(VLOOKUP($D59,Cap_Req!$A$2:$K$19,2)=6,VLOOKUP($D59,Cap_Req!$A$2:$K$19,2)=7,VLOOKUP($D59,Cap_Req!$A$2:$K$19,2)=14),IF($S59="","",$S59*$J59),""))</f>
        <v/>
      </c>
      <c r="J59" s="156" t="str">
        <f>IF($D59="","",IF(OR(VLOOKUP($D59,Cap_Req!$A$2:$K$19,2)=6,VLOOKUP($D59,Cap_Req!$A$2:$K$19,2)=7,VLOOKUP($D59,Cap_Req!$A$2:$K$19,2)=14),VLOOKUP($D59,Cap_Req!$A$2:$K$19,7),""))</f>
        <v/>
      </c>
      <c r="K59" s="285"/>
      <c r="L59" s="155" t="str">
        <f>IF($D59="","",IF(OR(VLOOKUP($D59,Cap_Req!$A$2:$K$19,2)=4,VLOOKUP($D59,Cap_Req!$A$2:$K$19,2)=5),IF($T59="","",$T59*$M59),""))</f>
        <v/>
      </c>
      <c r="M59" s="156" t="str">
        <f>IF($D59="","",IF(OR(VLOOKUP($D59,Cap_Req!$A$2:$K$19,2)=4,VLOOKUP($D59,Cap_Req!$A$2:$K$19,2)=5),VLOOKUP($D59,Cap_Req!$A$2:$K$19,8),""))</f>
        <v/>
      </c>
      <c r="N59" s="157" t="str">
        <f t="shared" si="3"/>
        <v/>
      </c>
      <c r="O59" s="158" t="str">
        <f t="shared" si="1"/>
        <v/>
      </c>
      <c r="P59" s="159"/>
      <c r="Q59" s="283"/>
      <c r="R59" s="283"/>
      <c r="S59" s="283"/>
      <c r="T59" s="283"/>
      <c r="U59" s="160" t="str">
        <f>IF($D59="","",IF(OR(VLOOKUP($D59,Cap_Req!$A$2:$K$19,2)=9,VLOOKUP($D59,Cap_Req!$A$2:$K$19,2)=12,VLOOKUP($D59,Cap_Req!$A$2:$K$19,2)=13,VLOOKUP($D59,Cap_Req!$A$2:$K$19,2)=15),VLOOKUP($D59,Cap_Req!$A$2:$K$19,9),IF(VLOOKUP($D59,Cap_Req!$A$2:$K$19,2)=2,-100,$X59+VLOOKUP($D59,Cap_Req!$A$2:$K$19,9))))</f>
        <v/>
      </c>
      <c r="V59" s="160" t="str">
        <f>IF($D59="","",IF(OR(VLOOKUP($D59,Cap_Req!$A$2:$K$19,2)=9,VLOOKUP($D59,Cap_Req!$A$2:$K$19,2)=12,VLOOKUP($D59,Cap_Req!$A$2:$K$19,2)=13),VLOOKUP($D59,Cap_Req!$A$2:$K$19,10),IF(OR(VLOOKUP($D59,Cap_Req!$A$2:$K$19,2)=4,VLOOKUP($D59,Cap_Req!$A$2:$K$19,2)=5,VLOOKUP($D59,Cap_Req!$A$2:$K$19,2)=18),$X59+VLOOKUP($D59,Cap_Req!$A$2:$K$19,10),-100)))</f>
        <v/>
      </c>
      <c r="W59" s="160" t="str">
        <f>IF($D59="","",IF($X59="","",$X59+VLOOKUP($D59,Cap_Req!$A$2:$K$19,11)))</f>
        <v/>
      </c>
      <c r="X59" s="283"/>
      <c r="Y59" s="283"/>
      <c r="Z59" s="133"/>
      <c r="AA59" s="134" t="e">
        <f>VLOOKUP($D59,Cap_Req!$A$2:$K$19,2)</f>
        <v>#N/A</v>
      </c>
    </row>
    <row r="60" spans="1:27" x14ac:dyDescent="0.25">
      <c r="A60" s="133"/>
      <c r="B60" s="283"/>
      <c r="C60" s="283"/>
      <c r="D60" s="284"/>
      <c r="E60" s="285"/>
      <c r="F60" s="155" t="str">
        <f>IF($D60="","",IF($Q60="","",IF(OR(VLOOKUP($D60,Cap_Req!$A$2:$K$19,2)=6,VLOOKUP($D60,Cap_Req!$A$2:$K$19,2)=7,VLOOKUP($D60,Cap_Req!$A$2:$K$19,2)=14),IF($R60="","",IF($N60&lt;=$U60,$R60*$G60,IF(AND($N60&gt;$U60,$N60&lt;=$X60),$G60*($R60+((($Q60-$R60)/($X60-$U60))*($N60-$U60))),0))),$Q60*$G60)))</f>
        <v/>
      </c>
      <c r="G60" s="156" t="str">
        <f>IF($D60="","",IF(VLOOKUP($D60,Cap_Req!$A$2:$K$19,2)=2,VLOOKUP($D60,Cap_Req!$A$2:$K$19,3),IF(OR(VLOOKUP($D60,Cap_Req!$A$2:$K$19,2)=1,VLOOKUP($D60,Cap_Req!$A$2:$K$19,2)=3,VLOOKUP($D60,Cap_Req!$A$2:$K$19,2)=6,VLOOKUP($D60,Cap_Req!$A$2:$K$19,2)=7,VLOOKUP($D60,Cap_Req!$A$2:$K$19,2)=8,VLOOKUP($D60,Cap_Req!$A$2:$K$19,2)=10,VLOOKUP($D60,Cap_Req!$A$2:$K$19,2)=11, VLOOKUP($D60,Cap_Req!$A$2:$K$19,2)=14, VLOOKUP($D60,Cap_Req!$A$2:$K$19,2)=15, VLOOKUP($D60,Cap_Req!$A$2:$K$19,2)=16),IF($N60&lt;=$U60,VLOOKUP($D60,Cap_Req!$A$2:$K$19,3),IF(AND($N60&gt;$U60,$N60&lt;=$W60),VLOOKUP($D60,Cap_Req!$A$2:$K$19,3)+(((VLOOKUP($D60,Cap_Req!$A$2:$K$19,5)-VLOOKUP($D60,Cap_Req!$A$2:$K$19,3))/($W60-$U60))*($N60-$U60)),0)),IF($N60&lt;=$U60,VLOOKUP($D60,Cap_Req!$A$2:$K$19,3),IF(AND($N60&gt;$U60,$N60&lt;=$V60),VLOOKUP($D60,Cap_Req!$A$2:$K$19,3)+(((VLOOKUP($D60,Cap_Req!$A$2:$K$19,4)-VLOOKUP($D60,Cap_Req!$A$2:$K$19,3))/($V60-$U60))*($N60-$U60)),IF(AND($N60&gt;$V60,$N60&lt;=$W60),VLOOKUP($D60,Cap_Req!$A$2:$K$19,4)+(((VLOOKUP($D60,Cap_Req!$A$2:$K$19,5)-VLOOKUP($D60,Cap_Req!$A$2:$K$19,4))/($W60-$V60))*($N60-$V60)),0))))))</f>
        <v/>
      </c>
      <c r="H60" s="285"/>
      <c r="I60" s="155" t="str">
        <f>IF($D60="","",IF(OR(VLOOKUP($D60,Cap_Req!$A$2:$K$19,2)=6,VLOOKUP($D60,Cap_Req!$A$2:$K$19,2)=7,VLOOKUP($D60,Cap_Req!$A$2:$K$19,2)=14),IF($S60="","",$S60*$J60),""))</f>
        <v/>
      </c>
      <c r="J60" s="156" t="str">
        <f>IF($D60="","",IF(OR(VLOOKUP($D60,Cap_Req!$A$2:$K$19,2)=6,VLOOKUP($D60,Cap_Req!$A$2:$K$19,2)=7,VLOOKUP($D60,Cap_Req!$A$2:$K$19,2)=14),VLOOKUP($D60,Cap_Req!$A$2:$K$19,7),""))</f>
        <v/>
      </c>
      <c r="K60" s="285"/>
      <c r="L60" s="155" t="str">
        <f>IF($D60="","",IF(OR(VLOOKUP($D60,Cap_Req!$A$2:$K$19,2)=4,VLOOKUP($D60,Cap_Req!$A$2:$K$19,2)=5),IF($T60="","",$T60*$M60),""))</f>
        <v/>
      </c>
      <c r="M60" s="156" t="str">
        <f>IF($D60="","",IF(OR(VLOOKUP($D60,Cap_Req!$A$2:$K$19,2)=4,VLOOKUP($D60,Cap_Req!$A$2:$K$19,2)=5),VLOOKUP($D60,Cap_Req!$A$2:$K$19,8),""))</f>
        <v/>
      </c>
      <c r="N60" s="157" t="str">
        <f t="shared" si="3"/>
        <v/>
      </c>
      <c r="O60" s="158" t="str">
        <f t="shared" si="1"/>
        <v/>
      </c>
      <c r="P60" s="159"/>
      <c r="Q60" s="283"/>
      <c r="R60" s="283"/>
      <c r="S60" s="283"/>
      <c r="T60" s="283"/>
      <c r="U60" s="160" t="str">
        <f>IF($D60="","",IF(OR(VLOOKUP($D60,Cap_Req!$A$2:$K$19,2)=9,VLOOKUP($D60,Cap_Req!$A$2:$K$19,2)=12,VLOOKUP($D60,Cap_Req!$A$2:$K$19,2)=13,VLOOKUP($D60,Cap_Req!$A$2:$K$19,2)=15),VLOOKUP($D60,Cap_Req!$A$2:$K$19,9),IF(VLOOKUP($D60,Cap_Req!$A$2:$K$19,2)=2,-100,$X60+VLOOKUP($D60,Cap_Req!$A$2:$K$19,9))))</f>
        <v/>
      </c>
      <c r="V60" s="160" t="str">
        <f>IF($D60="","",IF(OR(VLOOKUP($D60,Cap_Req!$A$2:$K$19,2)=9,VLOOKUP($D60,Cap_Req!$A$2:$K$19,2)=12,VLOOKUP($D60,Cap_Req!$A$2:$K$19,2)=13),VLOOKUP($D60,Cap_Req!$A$2:$K$19,10),IF(OR(VLOOKUP($D60,Cap_Req!$A$2:$K$19,2)=4,VLOOKUP($D60,Cap_Req!$A$2:$K$19,2)=5,VLOOKUP($D60,Cap_Req!$A$2:$K$19,2)=18),$X60+VLOOKUP($D60,Cap_Req!$A$2:$K$19,10),-100)))</f>
        <v/>
      </c>
      <c r="W60" s="160" t="str">
        <f>IF($D60="","",IF($X60="","",$X60+VLOOKUP($D60,Cap_Req!$A$2:$K$19,11)))</f>
        <v/>
      </c>
      <c r="X60" s="283"/>
      <c r="Y60" s="283"/>
      <c r="Z60" s="133"/>
      <c r="AA60" s="134" t="e">
        <f>VLOOKUP($D60,Cap_Req!$A$2:$K$19,2)</f>
        <v>#N/A</v>
      </c>
    </row>
    <row r="61" spans="1:27" x14ac:dyDescent="0.25">
      <c r="A61" s="133"/>
      <c r="B61" s="283"/>
      <c r="C61" s="283"/>
      <c r="D61" s="284"/>
      <c r="E61" s="285"/>
      <c r="F61" s="155" t="str">
        <f>IF($D61="","",IF($Q61="","",IF(OR(VLOOKUP($D61,Cap_Req!$A$2:$K$19,2)=6,VLOOKUP($D61,Cap_Req!$A$2:$K$19,2)=7,VLOOKUP($D61,Cap_Req!$A$2:$K$19,2)=14),IF($R61="","",IF($N61&lt;=$U61,$R61*$G61,IF(AND($N61&gt;$U61,$N61&lt;=$X61),$G61*($R61+((($Q61-$R61)/($X61-$U61))*($N61-$U61))),0))),$Q61*$G61)))</f>
        <v/>
      </c>
      <c r="G61" s="156" t="str">
        <f>IF($D61="","",IF(VLOOKUP($D61,Cap_Req!$A$2:$K$19,2)=2,VLOOKUP($D61,Cap_Req!$A$2:$K$19,3),IF(OR(VLOOKUP($D61,Cap_Req!$A$2:$K$19,2)=1,VLOOKUP($D61,Cap_Req!$A$2:$K$19,2)=3,VLOOKUP($D61,Cap_Req!$A$2:$K$19,2)=6,VLOOKUP($D61,Cap_Req!$A$2:$K$19,2)=7,VLOOKUP($D61,Cap_Req!$A$2:$K$19,2)=8,VLOOKUP($D61,Cap_Req!$A$2:$K$19,2)=10,VLOOKUP($D61,Cap_Req!$A$2:$K$19,2)=11, VLOOKUP($D61,Cap_Req!$A$2:$K$19,2)=14, VLOOKUP($D61,Cap_Req!$A$2:$K$19,2)=15, VLOOKUP($D61,Cap_Req!$A$2:$K$19,2)=16),IF($N61&lt;=$U61,VLOOKUP($D61,Cap_Req!$A$2:$K$19,3),IF(AND($N61&gt;$U61,$N61&lt;=$W61),VLOOKUP($D61,Cap_Req!$A$2:$K$19,3)+(((VLOOKUP($D61,Cap_Req!$A$2:$K$19,5)-VLOOKUP($D61,Cap_Req!$A$2:$K$19,3))/($W61-$U61))*($N61-$U61)),0)),IF($N61&lt;=$U61,VLOOKUP($D61,Cap_Req!$A$2:$K$19,3),IF(AND($N61&gt;$U61,$N61&lt;=$V61),VLOOKUP($D61,Cap_Req!$A$2:$K$19,3)+(((VLOOKUP($D61,Cap_Req!$A$2:$K$19,4)-VLOOKUP($D61,Cap_Req!$A$2:$K$19,3))/($V61-$U61))*($N61-$U61)),IF(AND($N61&gt;$V61,$N61&lt;=$W61),VLOOKUP($D61,Cap_Req!$A$2:$K$19,4)+(((VLOOKUP($D61,Cap_Req!$A$2:$K$19,5)-VLOOKUP($D61,Cap_Req!$A$2:$K$19,4))/($W61-$V61))*($N61-$V61)),0))))))</f>
        <v/>
      </c>
      <c r="H61" s="285"/>
      <c r="I61" s="155" t="str">
        <f>IF($D61="","",IF(OR(VLOOKUP($D61,Cap_Req!$A$2:$K$19,2)=6,VLOOKUP($D61,Cap_Req!$A$2:$K$19,2)=7,VLOOKUP($D61,Cap_Req!$A$2:$K$19,2)=14),IF($S61="","",$S61*$J61),""))</f>
        <v/>
      </c>
      <c r="J61" s="156" t="str">
        <f>IF($D61="","",IF(OR(VLOOKUP($D61,Cap_Req!$A$2:$K$19,2)=6,VLOOKUP($D61,Cap_Req!$A$2:$K$19,2)=7,VLOOKUP($D61,Cap_Req!$A$2:$K$19,2)=14),VLOOKUP($D61,Cap_Req!$A$2:$K$19,7),""))</f>
        <v/>
      </c>
      <c r="K61" s="285"/>
      <c r="L61" s="155" t="str">
        <f>IF($D61="","",IF(OR(VLOOKUP($D61,Cap_Req!$A$2:$K$19,2)=4,VLOOKUP($D61,Cap_Req!$A$2:$K$19,2)=5),IF($T61="","",$T61*$M61),""))</f>
        <v/>
      </c>
      <c r="M61" s="156" t="str">
        <f>IF($D61="","",IF(OR(VLOOKUP($D61,Cap_Req!$A$2:$K$19,2)=4,VLOOKUP($D61,Cap_Req!$A$2:$K$19,2)=5),VLOOKUP($D61,Cap_Req!$A$2:$K$19,8),""))</f>
        <v/>
      </c>
      <c r="N61" s="157" t="str">
        <f t="shared" si="3"/>
        <v/>
      </c>
      <c r="O61" s="158" t="str">
        <f t="shared" si="1"/>
        <v/>
      </c>
      <c r="P61" s="159"/>
      <c r="Q61" s="283"/>
      <c r="R61" s="283"/>
      <c r="S61" s="283"/>
      <c r="T61" s="283"/>
      <c r="U61" s="160" t="str">
        <f>IF($D61="","",IF(OR(VLOOKUP($D61,Cap_Req!$A$2:$K$19,2)=9,VLOOKUP($D61,Cap_Req!$A$2:$K$19,2)=12,VLOOKUP($D61,Cap_Req!$A$2:$K$19,2)=13,VLOOKUP($D61,Cap_Req!$A$2:$K$19,2)=15),VLOOKUP($D61,Cap_Req!$A$2:$K$19,9),IF(VLOOKUP($D61,Cap_Req!$A$2:$K$19,2)=2,-100,$X61+VLOOKUP($D61,Cap_Req!$A$2:$K$19,9))))</f>
        <v/>
      </c>
      <c r="V61" s="160" t="str">
        <f>IF($D61="","",IF(OR(VLOOKUP($D61,Cap_Req!$A$2:$K$19,2)=9,VLOOKUP($D61,Cap_Req!$A$2:$K$19,2)=12,VLOOKUP($D61,Cap_Req!$A$2:$K$19,2)=13),VLOOKUP($D61,Cap_Req!$A$2:$K$19,10),IF(OR(VLOOKUP($D61,Cap_Req!$A$2:$K$19,2)=4,VLOOKUP($D61,Cap_Req!$A$2:$K$19,2)=5,VLOOKUP($D61,Cap_Req!$A$2:$K$19,2)=18),$X61+VLOOKUP($D61,Cap_Req!$A$2:$K$19,10),-100)))</f>
        <v/>
      </c>
      <c r="W61" s="160" t="str">
        <f>IF($D61="","",IF($X61="","",$X61+VLOOKUP($D61,Cap_Req!$A$2:$K$19,11)))</f>
        <v/>
      </c>
      <c r="X61" s="283"/>
      <c r="Y61" s="283"/>
      <c r="Z61" s="133"/>
      <c r="AA61" s="134" t="e">
        <f>VLOOKUP($D61,Cap_Req!$A$2:$K$19,2)</f>
        <v>#N/A</v>
      </c>
    </row>
    <row r="62" spans="1:27" x14ac:dyDescent="0.25">
      <c r="A62" s="133"/>
      <c r="B62" s="283"/>
      <c r="C62" s="283"/>
      <c r="D62" s="284"/>
      <c r="E62" s="285"/>
      <c r="F62" s="155" t="str">
        <f>IF($D62="","",IF($Q62="","",IF(OR(VLOOKUP($D62,Cap_Req!$A$2:$K$19,2)=6,VLOOKUP($D62,Cap_Req!$A$2:$K$19,2)=7,VLOOKUP($D62,Cap_Req!$A$2:$K$19,2)=14),IF($R62="","",IF($N62&lt;=$U62,$R62*$G62,IF(AND($N62&gt;$U62,$N62&lt;=$X62),$G62*($R62+((($Q62-$R62)/($X62-$U62))*($N62-$U62))),0))),$Q62*$G62)))</f>
        <v/>
      </c>
      <c r="G62" s="156" t="str">
        <f>IF($D62="","",IF(VLOOKUP($D62,Cap_Req!$A$2:$K$19,2)=2,VLOOKUP($D62,Cap_Req!$A$2:$K$19,3),IF(OR(VLOOKUP($D62,Cap_Req!$A$2:$K$19,2)=1,VLOOKUP($D62,Cap_Req!$A$2:$K$19,2)=3,VLOOKUP($D62,Cap_Req!$A$2:$K$19,2)=6,VLOOKUP($D62,Cap_Req!$A$2:$K$19,2)=7,VLOOKUP($D62,Cap_Req!$A$2:$K$19,2)=8,VLOOKUP($D62,Cap_Req!$A$2:$K$19,2)=10,VLOOKUP($D62,Cap_Req!$A$2:$K$19,2)=11, VLOOKUP($D62,Cap_Req!$A$2:$K$19,2)=14, VLOOKUP($D62,Cap_Req!$A$2:$K$19,2)=15, VLOOKUP($D62,Cap_Req!$A$2:$K$19,2)=16),IF($N62&lt;=$U62,VLOOKUP($D62,Cap_Req!$A$2:$K$19,3),IF(AND($N62&gt;$U62,$N62&lt;=$W62),VLOOKUP($D62,Cap_Req!$A$2:$K$19,3)+(((VLOOKUP($D62,Cap_Req!$A$2:$K$19,5)-VLOOKUP($D62,Cap_Req!$A$2:$K$19,3))/($W62-$U62))*($N62-$U62)),0)),IF($N62&lt;=$U62,VLOOKUP($D62,Cap_Req!$A$2:$K$19,3),IF(AND($N62&gt;$U62,$N62&lt;=$V62),VLOOKUP($D62,Cap_Req!$A$2:$K$19,3)+(((VLOOKUP($D62,Cap_Req!$A$2:$K$19,4)-VLOOKUP($D62,Cap_Req!$A$2:$K$19,3))/($V62-$U62))*($N62-$U62)),IF(AND($N62&gt;$V62,$N62&lt;=$W62),VLOOKUP($D62,Cap_Req!$A$2:$K$19,4)+(((VLOOKUP($D62,Cap_Req!$A$2:$K$19,5)-VLOOKUP($D62,Cap_Req!$A$2:$K$19,4))/($W62-$V62))*($N62-$V62)),0))))))</f>
        <v/>
      </c>
      <c r="H62" s="285"/>
      <c r="I62" s="155" t="str">
        <f>IF($D62="","",IF(OR(VLOOKUP($D62,Cap_Req!$A$2:$K$19,2)=6,VLOOKUP($D62,Cap_Req!$A$2:$K$19,2)=7,VLOOKUP($D62,Cap_Req!$A$2:$K$19,2)=14),IF($S62="","",$S62*$J62),""))</f>
        <v/>
      </c>
      <c r="J62" s="156" t="str">
        <f>IF($D62="","",IF(OR(VLOOKUP($D62,Cap_Req!$A$2:$K$19,2)=6,VLOOKUP($D62,Cap_Req!$A$2:$K$19,2)=7,VLOOKUP($D62,Cap_Req!$A$2:$K$19,2)=14),VLOOKUP($D62,Cap_Req!$A$2:$K$19,7),""))</f>
        <v/>
      </c>
      <c r="K62" s="285"/>
      <c r="L62" s="155" t="str">
        <f>IF($D62="","",IF(OR(VLOOKUP($D62,Cap_Req!$A$2:$K$19,2)=4,VLOOKUP($D62,Cap_Req!$A$2:$K$19,2)=5),IF($T62="","",$T62*$M62),""))</f>
        <v/>
      </c>
      <c r="M62" s="156" t="str">
        <f>IF($D62="","",IF(OR(VLOOKUP($D62,Cap_Req!$A$2:$K$19,2)=4,VLOOKUP($D62,Cap_Req!$A$2:$K$19,2)=5),VLOOKUP($D62,Cap_Req!$A$2:$K$19,8),""))</f>
        <v/>
      </c>
      <c r="N62" s="157" t="str">
        <f t="shared" si="3"/>
        <v/>
      </c>
      <c r="O62" s="158" t="str">
        <f t="shared" si="1"/>
        <v/>
      </c>
      <c r="P62" s="159"/>
      <c r="Q62" s="283"/>
      <c r="R62" s="283"/>
      <c r="S62" s="283"/>
      <c r="T62" s="283"/>
      <c r="U62" s="160" t="str">
        <f>IF($D62="","",IF(OR(VLOOKUP($D62,Cap_Req!$A$2:$K$19,2)=9,VLOOKUP($D62,Cap_Req!$A$2:$K$19,2)=12,VLOOKUP($D62,Cap_Req!$A$2:$K$19,2)=13,VLOOKUP($D62,Cap_Req!$A$2:$K$19,2)=15),VLOOKUP($D62,Cap_Req!$A$2:$K$19,9),IF(VLOOKUP($D62,Cap_Req!$A$2:$K$19,2)=2,-100,$X62+VLOOKUP($D62,Cap_Req!$A$2:$K$19,9))))</f>
        <v/>
      </c>
      <c r="V62" s="160" t="str">
        <f>IF($D62="","",IF(OR(VLOOKUP($D62,Cap_Req!$A$2:$K$19,2)=9,VLOOKUP($D62,Cap_Req!$A$2:$K$19,2)=12,VLOOKUP($D62,Cap_Req!$A$2:$K$19,2)=13),VLOOKUP($D62,Cap_Req!$A$2:$K$19,10),IF(OR(VLOOKUP($D62,Cap_Req!$A$2:$K$19,2)=4,VLOOKUP($D62,Cap_Req!$A$2:$K$19,2)=5,VLOOKUP($D62,Cap_Req!$A$2:$K$19,2)=18),$X62+VLOOKUP($D62,Cap_Req!$A$2:$K$19,10),-100)))</f>
        <v/>
      </c>
      <c r="W62" s="160" t="str">
        <f>IF($D62="","",IF($X62="","",$X62+VLOOKUP($D62,Cap_Req!$A$2:$K$19,11)))</f>
        <v/>
      </c>
      <c r="X62" s="283"/>
      <c r="Y62" s="283"/>
      <c r="Z62" s="133"/>
      <c r="AA62" s="134" t="e">
        <f>VLOOKUP($D62,Cap_Req!$A$2:$K$19,2)</f>
        <v>#N/A</v>
      </c>
    </row>
    <row r="63" spans="1:27" x14ac:dyDescent="0.25">
      <c r="A63" s="133"/>
      <c r="B63" s="283"/>
      <c r="C63" s="283"/>
      <c r="D63" s="284"/>
      <c r="E63" s="285"/>
      <c r="F63" s="155" t="str">
        <f>IF($D63="","",IF($Q63="","",IF(OR(VLOOKUP($D63,Cap_Req!$A$2:$K$19,2)=6,VLOOKUP($D63,Cap_Req!$A$2:$K$19,2)=7,VLOOKUP($D63,Cap_Req!$A$2:$K$19,2)=14),IF($R63="","",IF($N63&lt;=$U63,$R63*$G63,IF(AND($N63&gt;$U63,$N63&lt;=$X63),$G63*($R63+((($Q63-$R63)/($X63-$U63))*($N63-$U63))),0))),$Q63*$G63)))</f>
        <v/>
      </c>
      <c r="G63" s="156" t="str">
        <f>IF($D63="","",IF(VLOOKUP($D63,Cap_Req!$A$2:$K$19,2)=2,VLOOKUP($D63,Cap_Req!$A$2:$K$19,3),IF(OR(VLOOKUP($D63,Cap_Req!$A$2:$K$19,2)=1,VLOOKUP($D63,Cap_Req!$A$2:$K$19,2)=3,VLOOKUP($D63,Cap_Req!$A$2:$K$19,2)=6,VLOOKUP($D63,Cap_Req!$A$2:$K$19,2)=7,VLOOKUP($D63,Cap_Req!$A$2:$K$19,2)=8,VLOOKUP($D63,Cap_Req!$A$2:$K$19,2)=10,VLOOKUP($D63,Cap_Req!$A$2:$K$19,2)=11, VLOOKUP($D63,Cap_Req!$A$2:$K$19,2)=14, VLOOKUP($D63,Cap_Req!$A$2:$K$19,2)=15, VLOOKUP($D63,Cap_Req!$A$2:$K$19,2)=16),IF($N63&lt;=$U63,VLOOKUP($D63,Cap_Req!$A$2:$K$19,3),IF(AND($N63&gt;$U63,$N63&lt;=$W63),VLOOKUP($D63,Cap_Req!$A$2:$K$19,3)+(((VLOOKUP($D63,Cap_Req!$A$2:$K$19,5)-VLOOKUP($D63,Cap_Req!$A$2:$K$19,3))/($W63-$U63))*($N63-$U63)),0)),IF($N63&lt;=$U63,VLOOKUP($D63,Cap_Req!$A$2:$K$19,3),IF(AND($N63&gt;$U63,$N63&lt;=$V63),VLOOKUP($D63,Cap_Req!$A$2:$K$19,3)+(((VLOOKUP($D63,Cap_Req!$A$2:$K$19,4)-VLOOKUP($D63,Cap_Req!$A$2:$K$19,3))/($V63-$U63))*($N63-$U63)),IF(AND($N63&gt;$V63,$N63&lt;=$W63),VLOOKUP($D63,Cap_Req!$A$2:$K$19,4)+(((VLOOKUP($D63,Cap_Req!$A$2:$K$19,5)-VLOOKUP($D63,Cap_Req!$A$2:$K$19,4))/($W63-$V63))*($N63-$V63)),0))))))</f>
        <v/>
      </c>
      <c r="H63" s="285"/>
      <c r="I63" s="155" t="str">
        <f>IF($D63="","",IF(OR(VLOOKUP($D63,Cap_Req!$A$2:$K$19,2)=6,VLOOKUP($D63,Cap_Req!$A$2:$K$19,2)=7,VLOOKUP($D63,Cap_Req!$A$2:$K$19,2)=14),IF($S63="","",$S63*$J63),""))</f>
        <v/>
      </c>
      <c r="J63" s="156" t="str">
        <f>IF($D63="","",IF(OR(VLOOKUP($D63,Cap_Req!$A$2:$K$19,2)=6,VLOOKUP($D63,Cap_Req!$A$2:$K$19,2)=7,VLOOKUP($D63,Cap_Req!$A$2:$K$19,2)=14),VLOOKUP($D63,Cap_Req!$A$2:$K$19,7),""))</f>
        <v/>
      </c>
      <c r="K63" s="285"/>
      <c r="L63" s="155" t="str">
        <f>IF($D63="","",IF(OR(VLOOKUP($D63,Cap_Req!$A$2:$K$19,2)=4,VLOOKUP($D63,Cap_Req!$A$2:$K$19,2)=5),IF($T63="","",$T63*$M63),""))</f>
        <v/>
      </c>
      <c r="M63" s="156" t="str">
        <f>IF($D63="","",IF(OR(VLOOKUP($D63,Cap_Req!$A$2:$K$19,2)=4,VLOOKUP($D63,Cap_Req!$A$2:$K$19,2)=5),VLOOKUP($D63,Cap_Req!$A$2:$K$19,8),""))</f>
        <v/>
      </c>
      <c r="N63" s="157" t="str">
        <f t="shared" si="3"/>
        <v/>
      </c>
      <c r="O63" s="158" t="str">
        <f t="shared" si="1"/>
        <v/>
      </c>
      <c r="P63" s="159"/>
      <c r="Q63" s="283"/>
      <c r="R63" s="283"/>
      <c r="S63" s="283"/>
      <c r="T63" s="283"/>
      <c r="U63" s="160" t="str">
        <f>IF($D63="","",IF(OR(VLOOKUP($D63,Cap_Req!$A$2:$K$19,2)=9,VLOOKUP($D63,Cap_Req!$A$2:$K$19,2)=12,VLOOKUP($D63,Cap_Req!$A$2:$K$19,2)=13,VLOOKUP($D63,Cap_Req!$A$2:$K$19,2)=15),VLOOKUP($D63,Cap_Req!$A$2:$K$19,9),IF(VLOOKUP($D63,Cap_Req!$A$2:$K$19,2)=2,-100,$X63+VLOOKUP($D63,Cap_Req!$A$2:$K$19,9))))</f>
        <v/>
      </c>
      <c r="V63" s="160" t="str">
        <f>IF($D63="","",IF(OR(VLOOKUP($D63,Cap_Req!$A$2:$K$19,2)=9,VLOOKUP($D63,Cap_Req!$A$2:$K$19,2)=12,VLOOKUP($D63,Cap_Req!$A$2:$K$19,2)=13),VLOOKUP($D63,Cap_Req!$A$2:$K$19,10),IF(OR(VLOOKUP($D63,Cap_Req!$A$2:$K$19,2)=4,VLOOKUP($D63,Cap_Req!$A$2:$K$19,2)=5,VLOOKUP($D63,Cap_Req!$A$2:$K$19,2)=18),$X63+VLOOKUP($D63,Cap_Req!$A$2:$K$19,10),-100)))</f>
        <v/>
      </c>
      <c r="W63" s="160" t="str">
        <f>IF($D63="","",IF($X63="","",$X63+VLOOKUP($D63,Cap_Req!$A$2:$K$19,11)))</f>
        <v/>
      </c>
      <c r="X63" s="283"/>
      <c r="Y63" s="283"/>
      <c r="Z63" s="133"/>
      <c r="AA63" s="134" t="e">
        <f>VLOOKUP($D63,Cap_Req!$A$2:$K$19,2)</f>
        <v>#N/A</v>
      </c>
    </row>
    <row r="64" spans="1:27" x14ac:dyDescent="0.25">
      <c r="A64" s="133"/>
      <c r="B64" s="283"/>
      <c r="C64" s="283"/>
      <c r="D64" s="284"/>
      <c r="E64" s="285"/>
      <c r="F64" s="155" t="str">
        <f>IF($D64="","",IF($Q64="","",IF(OR(VLOOKUP($D64,Cap_Req!$A$2:$K$19,2)=6,VLOOKUP($D64,Cap_Req!$A$2:$K$19,2)=7,VLOOKUP($D64,Cap_Req!$A$2:$K$19,2)=14),IF($R64="","",IF($N64&lt;=$U64,$R64*$G64,IF(AND($N64&gt;$U64,$N64&lt;=$X64),$G64*($R64+((($Q64-$R64)/($X64-$U64))*($N64-$U64))),0))),$Q64*$G64)))</f>
        <v/>
      </c>
      <c r="G64" s="156" t="str">
        <f>IF($D64="","",IF(VLOOKUP($D64,Cap_Req!$A$2:$K$19,2)=2,VLOOKUP($D64,Cap_Req!$A$2:$K$19,3),IF(OR(VLOOKUP($D64,Cap_Req!$A$2:$K$19,2)=1,VLOOKUP($D64,Cap_Req!$A$2:$K$19,2)=3,VLOOKUP($D64,Cap_Req!$A$2:$K$19,2)=6,VLOOKUP($D64,Cap_Req!$A$2:$K$19,2)=7,VLOOKUP($D64,Cap_Req!$A$2:$K$19,2)=8,VLOOKUP($D64,Cap_Req!$A$2:$K$19,2)=10,VLOOKUP($D64,Cap_Req!$A$2:$K$19,2)=11, VLOOKUP($D64,Cap_Req!$A$2:$K$19,2)=14, VLOOKUP($D64,Cap_Req!$A$2:$K$19,2)=15, VLOOKUP($D64,Cap_Req!$A$2:$K$19,2)=16),IF($N64&lt;=$U64,VLOOKUP($D64,Cap_Req!$A$2:$K$19,3),IF(AND($N64&gt;$U64,$N64&lt;=$W64),VLOOKUP($D64,Cap_Req!$A$2:$K$19,3)+(((VLOOKUP($D64,Cap_Req!$A$2:$K$19,5)-VLOOKUP($D64,Cap_Req!$A$2:$K$19,3))/($W64-$U64))*($N64-$U64)),0)),IF($N64&lt;=$U64,VLOOKUP($D64,Cap_Req!$A$2:$K$19,3),IF(AND($N64&gt;$U64,$N64&lt;=$V64),VLOOKUP($D64,Cap_Req!$A$2:$K$19,3)+(((VLOOKUP($D64,Cap_Req!$A$2:$K$19,4)-VLOOKUP($D64,Cap_Req!$A$2:$K$19,3))/($V64-$U64))*($N64-$U64)),IF(AND($N64&gt;$V64,$N64&lt;=$W64),VLOOKUP($D64,Cap_Req!$A$2:$K$19,4)+(((VLOOKUP($D64,Cap_Req!$A$2:$K$19,5)-VLOOKUP($D64,Cap_Req!$A$2:$K$19,4))/($W64-$V64))*($N64-$V64)),0))))))</f>
        <v/>
      </c>
      <c r="H64" s="285"/>
      <c r="I64" s="155" t="str">
        <f>IF($D64="","",IF(OR(VLOOKUP($D64,Cap_Req!$A$2:$K$19,2)=6,VLOOKUP($D64,Cap_Req!$A$2:$K$19,2)=7,VLOOKUP($D64,Cap_Req!$A$2:$K$19,2)=14),IF($S64="","",$S64*$J64),""))</f>
        <v/>
      </c>
      <c r="J64" s="156" t="str">
        <f>IF($D64="","",IF(OR(VLOOKUP($D64,Cap_Req!$A$2:$K$19,2)=6,VLOOKUP($D64,Cap_Req!$A$2:$K$19,2)=7,VLOOKUP($D64,Cap_Req!$A$2:$K$19,2)=14),VLOOKUP($D64,Cap_Req!$A$2:$K$19,7),""))</f>
        <v/>
      </c>
      <c r="K64" s="285"/>
      <c r="L64" s="155" t="str">
        <f>IF($D64="","",IF(OR(VLOOKUP($D64,Cap_Req!$A$2:$K$19,2)=4,VLOOKUP($D64,Cap_Req!$A$2:$K$19,2)=5),IF($T64="","",$T64*$M64),""))</f>
        <v/>
      </c>
      <c r="M64" s="156" t="str">
        <f>IF($D64="","",IF(OR(VLOOKUP($D64,Cap_Req!$A$2:$K$19,2)=4,VLOOKUP($D64,Cap_Req!$A$2:$K$19,2)=5),VLOOKUP($D64,Cap_Req!$A$2:$K$19,8),""))</f>
        <v/>
      </c>
      <c r="N64" s="157" t="str">
        <f t="shared" si="3"/>
        <v/>
      </c>
      <c r="O64" s="158" t="str">
        <f t="shared" si="1"/>
        <v/>
      </c>
      <c r="P64" s="159"/>
      <c r="Q64" s="283"/>
      <c r="R64" s="283"/>
      <c r="S64" s="283"/>
      <c r="T64" s="283"/>
      <c r="U64" s="160" t="str">
        <f>IF($D64="","",IF(OR(VLOOKUP($D64,Cap_Req!$A$2:$K$19,2)=9,VLOOKUP($D64,Cap_Req!$A$2:$K$19,2)=12,VLOOKUP($D64,Cap_Req!$A$2:$K$19,2)=13,VLOOKUP($D64,Cap_Req!$A$2:$K$19,2)=15),VLOOKUP($D64,Cap_Req!$A$2:$K$19,9),IF(VLOOKUP($D64,Cap_Req!$A$2:$K$19,2)=2,-100,$X64+VLOOKUP($D64,Cap_Req!$A$2:$K$19,9))))</f>
        <v/>
      </c>
      <c r="V64" s="160" t="str">
        <f>IF($D64="","",IF(OR(VLOOKUP($D64,Cap_Req!$A$2:$K$19,2)=9,VLOOKUP($D64,Cap_Req!$A$2:$K$19,2)=12,VLOOKUP($D64,Cap_Req!$A$2:$K$19,2)=13),VLOOKUP($D64,Cap_Req!$A$2:$K$19,10),IF(OR(VLOOKUP($D64,Cap_Req!$A$2:$K$19,2)=4,VLOOKUP($D64,Cap_Req!$A$2:$K$19,2)=5,VLOOKUP($D64,Cap_Req!$A$2:$K$19,2)=18),$X64+VLOOKUP($D64,Cap_Req!$A$2:$K$19,10),-100)))</f>
        <v/>
      </c>
      <c r="W64" s="160" t="str">
        <f>IF($D64="","",IF($X64="","",$X64+VLOOKUP($D64,Cap_Req!$A$2:$K$19,11)))</f>
        <v/>
      </c>
      <c r="X64" s="283"/>
      <c r="Y64" s="283"/>
      <c r="Z64" s="133"/>
      <c r="AA64" s="134" t="e">
        <f>VLOOKUP($D64,Cap_Req!$A$2:$K$19,2)</f>
        <v>#N/A</v>
      </c>
    </row>
    <row r="65" spans="1:27" x14ac:dyDescent="0.25">
      <c r="A65" s="133"/>
      <c r="B65" s="283"/>
      <c r="C65" s="283"/>
      <c r="D65" s="284"/>
      <c r="E65" s="285"/>
      <c r="F65" s="155" t="str">
        <f>IF($D65="","",IF($Q65="","",IF(OR(VLOOKUP($D65,Cap_Req!$A$2:$K$19,2)=6,VLOOKUP($D65,Cap_Req!$A$2:$K$19,2)=7,VLOOKUP($D65,Cap_Req!$A$2:$K$19,2)=14),IF($R65="","",IF($N65&lt;=$U65,$R65*$G65,IF(AND($N65&gt;$U65,$N65&lt;=$X65),$G65*($R65+((($Q65-$R65)/($X65-$U65))*($N65-$U65))),0))),$Q65*$G65)))</f>
        <v/>
      </c>
      <c r="G65" s="156" t="str">
        <f>IF($D65="","",IF(VLOOKUP($D65,Cap_Req!$A$2:$K$19,2)=2,VLOOKUP($D65,Cap_Req!$A$2:$K$19,3),IF(OR(VLOOKUP($D65,Cap_Req!$A$2:$K$19,2)=1,VLOOKUP($D65,Cap_Req!$A$2:$K$19,2)=3,VLOOKUP($D65,Cap_Req!$A$2:$K$19,2)=6,VLOOKUP($D65,Cap_Req!$A$2:$K$19,2)=7,VLOOKUP($D65,Cap_Req!$A$2:$K$19,2)=8,VLOOKUP($D65,Cap_Req!$A$2:$K$19,2)=10,VLOOKUP($D65,Cap_Req!$A$2:$K$19,2)=11, VLOOKUP($D65,Cap_Req!$A$2:$K$19,2)=14, VLOOKUP($D65,Cap_Req!$A$2:$K$19,2)=15, VLOOKUP($D65,Cap_Req!$A$2:$K$19,2)=16),IF($N65&lt;=$U65,VLOOKUP($D65,Cap_Req!$A$2:$K$19,3),IF(AND($N65&gt;$U65,$N65&lt;=$W65),VLOOKUP($D65,Cap_Req!$A$2:$K$19,3)+(((VLOOKUP($D65,Cap_Req!$A$2:$K$19,5)-VLOOKUP($D65,Cap_Req!$A$2:$K$19,3))/($W65-$U65))*($N65-$U65)),0)),IF($N65&lt;=$U65,VLOOKUP($D65,Cap_Req!$A$2:$K$19,3),IF(AND($N65&gt;$U65,$N65&lt;=$V65),VLOOKUP($D65,Cap_Req!$A$2:$K$19,3)+(((VLOOKUP($D65,Cap_Req!$A$2:$K$19,4)-VLOOKUP($D65,Cap_Req!$A$2:$K$19,3))/($V65-$U65))*($N65-$U65)),IF(AND($N65&gt;$V65,$N65&lt;=$W65),VLOOKUP($D65,Cap_Req!$A$2:$K$19,4)+(((VLOOKUP($D65,Cap_Req!$A$2:$K$19,5)-VLOOKUP($D65,Cap_Req!$A$2:$K$19,4))/($W65-$V65))*($N65-$V65)),0))))))</f>
        <v/>
      </c>
      <c r="H65" s="285"/>
      <c r="I65" s="155" t="str">
        <f>IF($D65="","",IF(OR(VLOOKUP($D65,Cap_Req!$A$2:$K$19,2)=6,VLOOKUP($D65,Cap_Req!$A$2:$K$19,2)=7,VLOOKUP($D65,Cap_Req!$A$2:$K$19,2)=14),IF($S65="","",$S65*$J65),""))</f>
        <v/>
      </c>
      <c r="J65" s="156" t="str">
        <f>IF($D65="","",IF(OR(VLOOKUP($D65,Cap_Req!$A$2:$K$19,2)=6,VLOOKUP($D65,Cap_Req!$A$2:$K$19,2)=7,VLOOKUP($D65,Cap_Req!$A$2:$K$19,2)=14),VLOOKUP($D65,Cap_Req!$A$2:$K$19,7),""))</f>
        <v/>
      </c>
      <c r="K65" s="285"/>
      <c r="L65" s="155" t="str">
        <f>IF($D65="","",IF(OR(VLOOKUP($D65,Cap_Req!$A$2:$K$19,2)=4,VLOOKUP($D65,Cap_Req!$A$2:$K$19,2)=5),IF($T65="","",$T65*$M65),""))</f>
        <v/>
      </c>
      <c r="M65" s="156" t="str">
        <f>IF($D65="","",IF(OR(VLOOKUP($D65,Cap_Req!$A$2:$K$19,2)=4,VLOOKUP($D65,Cap_Req!$A$2:$K$19,2)=5),VLOOKUP($D65,Cap_Req!$A$2:$K$19,8),""))</f>
        <v/>
      </c>
      <c r="N65" s="157" t="str">
        <f t="shared" si="3"/>
        <v/>
      </c>
      <c r="O65" s="158" t="str">
        <f t="shared" si="1"/>
        <v/>
      </c>
      <c r="P65" s="159"/>
      <c r="Q65" s="283"/>
      <c r="R65" s="283"/>
      <c r="S65" s="283"/>
      <c r="T65" s="283"/>
      <c r="U65" s="160" t="str">
        <f>IF($D65="","",IF(OR(VLOOKUP($D65,Cap_Req!$A$2:$K$19,2)=9,VLOOKUP($D65,Cap_Req!$A$2:$K$19,2)=12,VLOOKUP($D65,Cap_Req!$A$2:$K$19,2)=13,VLOOKUP($D65,Cap_Req!$A$2:$K$19,2)=15),VLOOKUP($D65,Cap_Req!$A$2:$K$19,9),IF(VLOOKUP($D65,Cap_Req!$A$2:$K$19,2)=2,-100,$X65+VLOOKUP($D65,Cap_Req!$A$2:$K$19,9))))</f>
        <v/>
      </c>
      <c r="V65" s="160" t="str">
        <f>IF($D65="","",IF(OR(VLOOKUP($D65,Cap_Req!$A$2:$K$19,2)=9,VLOOKUP($D65,Cap_Req!$A$2:$K$19,2)=12,VLOOKUP($D65,Cap_Req!$A$2:$K$19,2)=13),VLOOKUP($D65,Cap_Req!$A$2:$K$19,10),IF(OR(VLOOKUP($D65,Cap_Req!$A$2:$K$19,2)=4,VLOOKUP($D65,Cap_Req!$A$2:$K$19,2)=5,VLOOKUP($D65,Cap_Req!$A$2:$K$19,2)=18),$X65+VLOOKUP($D65,Cap_Req!$A$2:$K$19,10),-100)))</f>
        <v/>
      </c>
      <c r="W65" s="160" t="str">
        <f>IF($D65="","",IF($X65="","",$X65+VLOOKUP($D65,Cap_Req!$A$2:$K$19,11)))</f>
        <v/>
      </c>
      <c r="X65" s="283"/>
      <c r="Y65" s="283"/>
      <c r="Z65" s="133"/>
      <c r="AA65" s="134" t="e">
        <f>VLOOKUP($D65,Cap_Req!$A$2:$K$19,2)</f>
        <v>#N/A</v>
      </c>
    </row>
    <row r="66" spans="1:27" x14ac:dyDescent="0.25">
      <c r="A66" s="133"/>
      <c r="B66" s="283"/>
      <c r="C66" s="283"/>
      <c r="D66" s="284"/>
      <c r="E66" s="285"/>
      <c r="F66" s="155" t="str">
        <f>IF($D66="","",IF($Q66="","",IF(OR(VLOOKUP($D66,Cap_Req!$A$2:$K$19,2)=6,VLOOKUP($D66,Cap_Req!$A$2:$K$19,2)=7,VLOOKUP($D66,Cap_Req!$A$2:$K$19,2)=14),IF($R66="","",IF($N66&lt;=$U66,$R66*$G66,IF(AND($N66&gt;$U66,$N66&lt;=$X66),$G66*($R66+((($Q66-$R66)/($X66-$U66))*($N66-$U66))),0))),$Q66*$G66)))</f>
        <v/>
      </c>
      <c r="G66" s="156" t="str">
        <f>IF($D66="","",IF(VLOOKUP($D66,Cap_Req!$A$2:$K$19,2)=2,VLOOKUP($D66,Cap_Req!$A$2:$K$19,3),IF(OR(VLOOKUP($D66,Cap_Req!$A$2:$K$19,2)=1,VLOOKUP($D66,Cap_Req!$A$2:$K$19,2)=3,VLOOKUP($D66,Cap_Req!$A$2:$K$19,2)=6,VLOOKUP($D66,Cap_Req!$A$2:$K$19,2)=7,VLOOKUP($D66,Cap_Req!$A$2:$K$19,2)=8,VLOOKUP($D66,Cap_Req!$A$2:$K$19,2)=10,VLOOKUP($D66,Cap_Req!$A$2:$K$19,2)=11, VLOOKUP($D66,Cap_Req!$A$2:$K$19,2)=14, VLOOKUP($D66,Cap_Req!$A$2:$K$19,2)=15, VLOOKUP($D66,Cap_Req!$A$2:$K$19,2)=16),IF($N66&lt;=$U66,VLOOKUP($D66,Cap_Req!$A$2:$K$19,3),IF(AND($N66&gt;$U66,$N66&lt;=$W66),VLOOKUP($D66,Cap_Req!$A$2:$K$19,3)+(((VLOOKUP($D66,Cap_Req!$A$2:$K$19,5)-VLOOKUP($D66,Cap_Req!$A$2:$K$19,3))/($W66-$U66))*($N66-$U66)),0)),IF($N66&lt;=$U66,VLOOKUP($D66,Cap_Req!$A$2:$K$19,3),IF(AND($N66&gt;$U66,$N66&lt;=$V66),VLOOKUP($D66,Cap_Req!$A$2:$K$19,3)+(((VLOOKUP($D66,Cap_Req!$A$2:$K$19,4)-VLOOKUP($D66,Cap_Req!$A$2:$K$19,3))/($V66-$U66))*($N66-$U66)),IF(AND($N66&gt;$V66,$N66&lt;=$W66),VLOOKUP($D66,Cap_Req!$A$2:$K$19,4)+(((VLOOKUP($D66,Cap_Req!$A$2:$K$19,5)-VLOOKUP($D66,Cap_Req!$A$2:$K$19,4))/($W66-$V66))*($N66-$V66)),0))))))</f>
        <v/>
      </c>
      <c r="H66" s="285"/>
      <c r="I66" s="155" t="str">
        <f>IF($D66="","",IF(OR(VLOOKUP($D66,Cap_Req!$A$2:$K$19,2)=6,VLOOKUP($D66,Cap_Req!$A$2:$K$19,2)=7,VLOOKUP($D66,Cap_Req!$A$2:$K$19,2)=14),IF($S66="","",$S66*$J66),""))</f>
        <v/>
      </c>
      <c r="J66" s="156" t="str">
        <f>IF($D66="","",IF(OR(VLOOKUP($D66,Cap_Req!$A$2:$K$19,2)=6,VLOOKUP($D66,Cap_Req!$A$2:$K$19,2)=7,VLOOKUP($D66,Cap_Req!$A$2:$K$19,2)=14),VLOOKUP($D66,Cap_Req!$A$2:$K$19,7),""))</f>
        <v/>
      </c>
      <c r="K66" s="285"/>
      <c r="L66" s="155" t="str">
        <f>IF($D66="","",IF(OR(VLOOKUP($D66,Cap_Req!$A$2:$K$19,2)=4,VLOOKUP($D66,Cap_Req!$A$2:$K$19,2)=5),IF($T66="","",$T66*$M66),""))</f>
        <v/>
      </c>
      <c r="M66" s="156" t="str">
        <f>IF($D66="","",IF(OR(VLOOKUP($D66,Cap_Req!$A$2:$K$19,2)=4,VLOOKUP($D66,Cap_Req!$A$2:$K$19,2)=5),VLOOKUP($D66,Cap_Req!$A$2:$K$19,8),""))</f>
        <v/>
      </c>
      <c r="N66" s="157" t="str">
        <f t="shared" si="3"/>
        <v/>
      </c>
      <c r="O66" s="158" t="str">
        <f t="shared" si="1"/>
        <v/>
      </c>
      <c r="P66" s="159"/>
      <c r="Q66" s="283"/>
      <c r="R66" s="283"/>
      <c r="S66" s="283"/>
      <c r="T66" s="283"/>
      <c r="U66" s="160" t="str">
        <f>IF($D66="","",IF(OR(VLOOKUP($D66,Cap_Req!$A$2:$K$19,2)=9,VLOOKUP($D66,Cap_Req!$A$2:$K$19,2)=12,VLOOKUP($D66,Cap_Req!$A$2:$K$19,2)=13,VLOOKUP($D66,Cap_Req!$A$2:$K$19,2)=15),VLOOKUP($D66,Cap_Req!$A$2:$K$19,9),IF(VLOOKUP($D66,Cap_Req!$A$2:$K$19,2)=2,-100,$X66+VLOOKUP($D66,Cap_Req!$A$2:$K$19,9))))</f>
        <v/>
      </c>
      <c r="V66" s="160" t="str">
        <f>IF($D66="","",IF(OR(VLOOKUP($D66,Cap_Req!$A$2:$K$19,2)=9,VLOOKUP($D66,Cap_Req!$A$2:$K$19,2)=12,VLOOKUP($D66,Cap_Req!$A$2:$K$19,2)=13),VLOOKUP($D66,Cap_Req!$A$2:$K$19,10),IF(OR(VLOOKUP($D66,Cap_Req!$A$2:$K$19,2)=4,VLOOKUP($D66,Cap_Req!$A$2:$K$19,2)=5,VLOOKUP($D66,Cap_Req!$A$2:$K$19,2)=18),$X66+VLOOKUP($D66,Cap_Req!$A$2:$K$19,10),-100)))</f>
        <v/>
      </c>
      <c r="W66" s="160" t="str">
        <f>IF($D66="","",IF($X66="","",$X66+VLOOKUP($D66,Cap_Req!$A$2:$K$19,11)))</f>
        <v/>
      </c>
      <c r="X66" s="283"/>
      <c r="Y66" s="283"/>
      <c r="Z66" s="133"/>
      <c r="AA66" s="134" t="e">
        <f>VLOOKUP($D66,Cap_Req!$A$2:$K$19,2)</f>
        <v>#N/A</v>
      </c>
    </row>
    <row r="67" spans="1:27" x14ac:dyDescent="0.25">
      <c r="A67" s="133"/>
      <c r="B67" s="283"/>
      <c r="C67" s="283"/>
      <c r="D67" s="284"/>
      <c r="E67" s="285"/>
      <c r="F67" s="155" t="str">
        <f>IF($D67="","",IF($Q67="","",IF(OR(VLOOKUP($D67,Cap_Req!$A$2:$K$19,2)=6,VLOOKUP($D67,Cap_Req!$A$2:$K$19,2)=7,VLOOKUP($D67,Cap_Req!$A$2:$K$19,2)=14),IF($R67="","",IF($N67&lt;=$U67,$R67*$G67,IF(AND($N67&gt;$U67,$N67&lt;=$X67),$G67*($R67+((($Q67-$R67)/($X67-$U67))*($N67-$U67))),0))),$Q67*$G67)))</f>
        <v/>
      </c>
      <c r="G67" s="156" t="str">
        <f>IF($D67="","",IF(VLOOKUP($D67,Cap_Req!$A$2:$K$19,2)=2,VLOOKUP($D67,Cap_Req!$A$2:$K$19,3),IF(OR(VLOOKUP($D67,Cap_Req!$A$2:$K$19,2)=1,VLOOKUP($D67,Cap_Req!$A$2:$K$19,2)=3,VLOOKUP($D67,Cap_Req!$A$2:$K$19,2)=6,VLOOKUP($D67,Cap_Req!$A$2:$K$19,2)=7,VLOOKUP($D67,Cap_Req!$A$2:$K$19,2)=8,VLOOKUP($D67,Cap_Req!$A$2:$K$19,2)=10,VLOOKUP($D67,Cap_Req!$A$2:$K$19,2)=11, VLOOKUP($D67,Cap_Req!$A$2:$K$19,2)=14, VLOOKUP($D67,Cap_Req!$A$2:$K$19,2)=15, VLOOKUP($D67,Cap_Req!$A$2:$K$19,2)=16),IF($N67&lt;=$U67,VLOOKUP($D67,Cap_Req!$A$2:$K$19,3),IF(AND($N67&gt;$U67,$N67&lt;=$W67),VLOOKUP($D67,Cap_Req!$A$2:$K$19,3)+(((VLOOKUP($D67,Cap_Req!$A$2:$K$19,5)-VLOOKUP($D67,Cap_Req!$A$2:$K$19,3))/($W67-$U67))*($N67-$U67)),0)),IF($N67&lt;=$U67,VLOOKUP($D67,Cap_Req!$A$2:$K$19,3),IF(AND($N67&gt;$U67,$N67&lt;=$V67),VLOOKUP($D67,Cap_Req!$A$2:$K$19,3)+(((VLOOKUP($D67,Cap_Req!$A$2:$K$19,4)-VLOOKUP($D67,Cap_Req!$A$2:$K$19,3))/($V67-$U67))*($N67-$U67)),IF(AND($N67&gt;$V67,$N67&lt;=$W67),VLOOKUP($D67,Cap_Req!$A$2:$K$19,4)+(((VLOOKUP($D67,Cap_Req!$A$2:$K$19,5)-VLOOKUP($D67,Cap_Req!$A$2:$K$19,4))/($W67-$V67))*($N67-$V67)),0))))))</f>
        <v/>
      </c>
      <c r="H67" s="285"/>
      <c r="I67" s="155" t="str">
        <f>IF($D67="","",IF(OR(VLOOKUP($D67,Cap_Req!$A$2:$K$19,2)=6,VLOOKUP($D67,Cap_Req!$A$2:$K$19,2)=7,VLOOKUP($D67,Cap_Req!$A$2:$K$19,2)=14),IF($S67="","",$S67*$J67),""))</f>
        <v/>
      </c>
      <c r="J67" s="156" t="str">
        <f>IF($D67="","",IF(OR(VLOOKUP($D67,Cap_Req!$A$2:$K$19,2)=6,VLOOKUP($D67,Cap_Req!$A$2:$K$19,2)=7,VLOOKUP($D67,Cap_Req!$A$2:$K$19,2)=14),VLOOKUP($D67,Cap_Req!$A$2:$K$19,7),""))</f>
        <v/>
      </c>
      <c r="K67" s="285"/>
      <c r="L67" s="155" t="str">
        <f>IF($D67="","",IF(OR(VLOOKUP($D67,Cap_Req!$A$2:$K$19,2)=4,VLOOKUP($D67,Cap_Req!$A$2:$K$19,2)=5),IF($T67="","",$T67*$M67),""))</f>
        <v/>
      </c>
      <c r="M67" s="156" t="str">
        <f>IF($D67="","",IF(OR(VLOOKUP($D67,Cap_Req!$A$2:$K$19,2)=4,VLOOKUP($D67,Cap_Req!$A$2:$K$19,2)=5),VLOOKUP($D67,Cap_Req!$A$2:$K$19,8),""))</f>
        <v/>
      </c>
      <c r="N67" s="157" t="str">
        <f t="shared" si="3"/>
        <v/>
      </c>
      <c r="O67" s="158" t="str">
        <f t="shared" si="1"/>
        <v/>
      </c>
      <c r="P67" s="159"/>
      <c r="Q67" s="283"/>
      <c r="R67" s="283"/>
      <c r="S67" s="283"/>
      <c r="T67" s="283"/>
      <c r="U67" s="160" t="str">
        <f>IF($D67="","",IF(OR(VLOOKUP($D67,Cap_Req!$A$2:$K$19,2)=9,VLOOKUP($D67,Cap_Req!$A$2:$K$19,2)=12,VLOOKUP($D67,Cap_Req!$A$2:$K$19,2)=13,VLOOKUP($D67,Cap_Req!$A$2:$K$19,2)=15),VLOOKUP($D67,Cap_Req!$A$2:$K$19,9),IF(VLOOKUP($D67,Cap_Req!$A$2:$K$19,2)=2,-100,$X67+VLOOKUP($D67,Cap_Req!$A$2:$K$19,9))))</f>
        <v/>
      </c>
      <c r="V67" s="160" t="str">
        <f>IF($D67="","",IF(OR(VLOOKUP($D67,Cap_Req!$A$2:$K$19,2)=9,VLOOKUP($D67,Cap_Req!$A$2:$K$19,2)=12,VLOOKUP($D67,Cap_Req!$A$2:$K$19,2)=13),VLOOKUP($D67,Cap_Req!$A$2:$K$19,10),IF(OR(VLOOKUP($D67,Cap_Req!$A$2:$K$19,2)=4,VLOOKUP($D67,Cap_Req!$A$2:$K$19,2)=5,VLOOKUP($D67,Cap_Req!$A$2:$K$19,2)=18),$X67+VLOOKUP($D67,Cap_Req!$A$2:$K$19,10),-100)))</f>
        <v/>
      </c>
      <c r="W67" s="160" t="str">
        <f>IF($D67="","",IF($X67="","",$X67+VLOOKUP($D67,Cap_Req!$A$2:$K$19,11)))</f>
        <v/>
      </c>
      <c r="X67" s="283"/>
      <c r="Y67" s="283"/>
      <c r="Z67" s="133"/>
      <c r="AA67" s="134" t="e">
        <f>VLOOKUP($D67,Cap_Req!$A$2:$K$19,2)</f>
        <v>#N/A</v>
      </c>
    </row>
    <row r="68" spans="1:27" x14ac:dyDescent="0.25">
      <c r="A68" s="133"/>
      <c r="B68" s="283"/>
      <c r="C68" s="283"/>
      <c r="D68" s="284"/>
      <c r="E68" s="285"/>
      <c r="F68" s="155" t="str">
        <f>IF($D68="","",IF($Q68="","",IF(OR(VLOOKUP($D68,Cap_Req!$A$2:$K$19,2)=6,VLOOKUP($D68,Cap_Req!$A$2:$K$19,2)=7,VLOOKUP($D68,Cap_Req!$A$2:$K$19,2)=14),IF($R68="","",IF($N68&lt;=$U68,$R68*$G68,IF(AND($N68&gt;$U68,$N68&lt;=$X68),$G68*($R68+((($Q68-$R68)/($X68-$U68))*($N68-$U68))),0))),$Q68*$G68)))</f>
        <v/>
      </c>
      <c r="G68" s="156" t="str">
        <f>IF($D68="","",IF(VLOOKUP($D68,Cap_Req!$A$2:$K$19,2)=2,VLOOKUP($D68,Cap_Req!$A$2:$K$19,3),IF(OR(VLOOKUP($D68,Cap_Req!$A$2:$K$19,2)=1,VLOOKUP($D68,Cap_Req!$A$2:$K$19,2)=3,VLOOKUP($D68,Cap_Req!$A$2:$K$19,2)=6,VLOOKUP($D68,Cap_Req!$A$2:$K$19,2)=7,VLOOKUP($D68,Cap_Req!$A$2:$K$19,2)=8,VLOOKUP($D68,Cap_Req!$A$2:$K$19,2)=10,VLOOKUP($D68,Cap_Req!$A$2:$K$19,2)=11, VLOOKUP($D68,Cap_Req!$A$2:$K$19,2)=14, VLOOKUP($D68,Cap_Req!$A$2:$K$19,2)=15, VLOOKUP($D68,Cap_Req!$A$2:$K$19,2)=16),IF($N68&lt;=$U68,VLOOKUP($D68,Cap_Req!$A$2:$K$19,3),IF(AND($N68&gt;$U68,$N68&lt;=$W68),VLOOKUP($D68,Cap_Req!$A$2:$K$19,3)+(((VLOOKUP($D68,Cap_Req!$A$2:$K$19,5)-VLOOKUP($D68,Cap_Req!$A$2:$K$19,3))/($W68-$U68))*($N68-$U68)),0)),IF($N68&lt;=$U68,VLOOKUP($D68,Cap_Req!$A$2:$K$19,3),IF(AND($N68&gt;$U68,$N68&lt;=$V68),VLOOKUP($D68,Cap_Req!$A$2:$K$19,3)+(((VLOOKUP($D68,Cap_Req!$A$2:$K$19,4)-VLOOKUP($D68,Cap_Req!$A$2:$K$19,3))/($V68-$U68))*($N68-$U68)),IF(AND($N68&gt;$V68,$N68&lt;=$W68),VLOOKUP($D68,Cap_Req!$A$2:$K$19,4)+(((VLOOKUP($D68,Cap_Req!$A$2:$K$19,5)-VLOOKUP($D68,Cap_Req!$A$2:$K$19,4))/($W68-$V68))*($N68-$V68)),0))))))</f>
        <v/>
      </c>
      <c r="H68" s="285"/>
      <c r="I68" s="155" t="str">
        <f>IF($D68="","",IF(OR(VLOOKUP($D68,Cap_Req!$A$2:$K$19,2)=6,VLOOKUP($D68,Cap_Req!$A$2:$K$19,2)=7,VLOOKUP($D68,Cap_Req!$A$2:$K$19,2)=14),IF($S68="","",$S68*$J68),""))</f>
        <v/>
      </c>
      <c r="J68" s="156" t="str">
        <f>IF($D68="","",IF(OR(VLOOKUP($D68,Cap_Req!$A$2:$K$19,2)=6,VLOOKUP($D68,Cap_Req!$A$2:$K$19,2)=7,VLOOKUP($D68,Cap_Req!$A$2:$K$19,2)=14),VLOOKUP($D68,Cap_Req!$A$2:$K$19,7),""))</f>
        <v/>
      </c>
      <c r="K68" s="285"/>
      <c r="L68" s="155" t="str">
        <f>IF($D68="","",IF(OR(VLOOKUP($D68,Cap_Req!$A$2:$K$19,2)=4,VLOOKUP($D68,Cap_Req!$A$2:$K$19,2)=5),IF($T68="","",$T68*$M68),""))</f>
        <v/>
      </c>
      <c r="M68" s="156" t="str">
        <f>IF($D68="","",IF(OR(VLOOKUP($D68,Cap_Req!$A$2:$K$19,2)=4,VLOOKUP($D68,Cap_Req!$A$2:$K$19,2)=5),VLOOKUP($D68,Cap_Req!$A$2:$K$19,8),""))</f>
        <v/>
      </c>
      <c r="N68" s="157" t="str">
        <f t="shared" si="3"/>
        <v/>
      </c>
      <c r="O68" s="158" t="str">
        <f t="shared" si="1"/>
        <v/>
      </c>
      <c r="P68" s="159"/>
      <c r="Q68" s="283"/>
      <c r="R68" s="283"/>
      <c r="S68" s="283"/>
      <c r="T68" s="283"/>
      <c r="U68" s="160" t="str">
        <f>IF($D68="","",IF(OR(VLOOKUP($D68,Cap_Req!$A$2:$K$19,2)=9,VLOOKUP($D68,Cap_Req!$A$2:$K$19,2)=12,VLOOKUP($D68,Cap_Req!$A$2:$K$19,2)=13,VLOOKUP($D68,Cap_Req!$A$2:$K$19,2)=15),VLOOKUP($D68,Cap_Req!$A$2:$K$19,9),IF(VLOOKUP($D68,Cap_Req!$A$2:$K$19,2)=2,-100,$X68+VLOOKUP($D68,Cap_Req!$A$2:$K$19,9))))</f>
        <v/>
      </c>
      <c r="V68" s="160" t="str">
        <f>IF($D68="","",IF(OR(VLOOKUP($D68,Cap_Req!$A$2:$K$19,2)=9,VLOOKUP($D68,Cap_Req!$A$2:$K$19,2)=12,VLOOKUP($D68,Cap_Req!$A$2:$K$19,2)=13),VLOOKUP($D68,Cap_Req!$A$2:$K$19,10),IF(OR(VLOOKUP($D68,Cap_Req!$A$2:$K$19,2)=4,VLOOKUP($D68,Cap_Req!$A$2:$K$19,2)=5,VLOOKUP($D68,Cap_Req!$A$2:$K$19,2)=18),$X68+VLOOKUP($D68,Cap_Req!$A$2:$K$19,10),-100)))</f>
        <v/>
      </c>
      <c r="W68" s="160" t="str">
        <f>IF($D68="","",IF($X68="","",$X68+VLOOKUP($D68,Cap_Req!$A$2:$K$19,11)))</f>
        <v/>
      </c>
      <c r="X68" s="283"/>
      <c r="Y68" s="283"/>
      <c r="Z68" s="133"/>
      <c r="AA68" s="134" t="e">
        <f>VLOOKUP($D68,Cap_Req!$A$2:$K$19,2)</f>
        <v>#N/A</v>
      </c>
    </row>
    <row r="69" spans="1:27" x14ac:dyDescent="0.25">
      <c r="A69" s="133"/>
      <c r="B69" s="283"/>
      <c r="C69" s="283"/>
      <c r="D69" s="284"/>
      <c r="E69" s="285"/>
      <c r="F69" s="155" t="str">
        <f>IF($D69="","",IF($Q69="","",IF(OR(VLOOKUP($D69,Cap_Req!$A$2:$K$19,2)=6,VLOOKUP($D69,Cap_Req!$A$2:$K$19,2)=7,VLOOKUP($D69,Cap_Req!$A$2:$K$19,2)=14),IF($R69="","",IF($N69&lt;=$U69,$R69*$G69,IF(AND($N69&gt;$U69,$N69&lt;=$X69),$G69*($R69+((($Q69-$R69)/($X69-$U69))*($N69-$U69))),0))),$Q69*$G69)))</f>
        <v/>
      </c>
      <c r="G69" s="156" t="str">
        <f>IF($D69="","",IF(VLOOKUP($D69,Cap_Req!$A$2:$K$19,2)=2,VLOOKUP($D69,Cap_Req!$A$2:$K$19,3),IF(OR(VLOOKUP($D69,Cap_Req!$A$2:$K$19,2)=1,VLOOKUP($D69,Cap_Req!$A$2:$K$19,2)=3,VLOOKUP($D69,Cap_Req!$A$2:$K$19,2)=6,VLOOKUP($D69,Cap_Req!$A$2:$K$19,2)=7,VLOOKUP($D69,Cap_Req!$A$2:$K$19,2)=8,VLOOKUP($D69,Cap_Req!$A$2:$K$19,2)=10,VLOOKUP($D69,Cap_Req!$A$2:$K$19,2)=11, VLOOKUP($D69,Cap_Req!$A$2:$K$19,2)=14, VLOOKUP($D69,Cap_Req!$A$2:$K$19,2)=15, VLOOKUP($D69,Cap_Req!$A$2:$K$19,2)=16),IF($N69&lt;=$U69,VLOOKUP($D69,Cap_Req!$A$2:$K$19,3),IF(AND($N69&gt;$U69,$N69&lt;=$W69),VLOOKUP($D69,Cap_Req!$A$2:$K$19,3)+(((VLOOKUP($D69,Cap_Req!$A$2:$K$19,5)-VLOOKUP($D69,Cap_Req!$A$2:$K$19,3))/($W69-$U69))*($N69-$U69)),0)),IF($N69&lt;=$U69,VLOOKUP($D69,Cap_Req!$A$2:$K$19,3),IF(AND($N69&gt;$U69,$N69&lt;=$V69),VLOOKUP($D69,Cap_Req!$A$2:$K$19,3)+(((VLOOKUP($D69,Cap_Req!$A$2:$K$19,4)-VLOOKUP($D69,Cap_Req!$A$2:$K$19,3))/($V69-$U69))*($N69-$U69)),IF(AND($N69&gt;$V69,$N69&lt;=$W69),VLOOKUP($D69,Cap_Req!$A$2:$K$19,4)+(((VLOOKUP($D69,Cap_Req!$A$2:$K$19,5)-VLOOKUP($D69,Cap_Req!$A$2:$K$19,4))/($W69-$V69))*($N69-$V69)),0))))))</f>
        <v/>
      </c>
      <c r="H69" s="285"/>
      <c r="I69" s="155" t="str">
        <f>IF($D69="","",IF(OR(VLOOKUP($D69,Cap_Req!$A$2:$K$19,2)=6,VLOOKUP($D69,Cap_Req!$A$2:$K$19,2)=7,VLOOKUP($D69,Cap_Req!$A$2:$K$19,2)=14),IF($S69="","",$S69*$J69),""))</f>
        <v/>
      </c>
      <c r="J69" s="156" t="str">
        <f>IF($D69="","",IF(OR(VLOOKUP($D69,Cap_Req!$A$2:$K$19,2)=6,VLOOKUP($D69,Cap_Req!$A$2:$K$19,2)=7,VLOOKUP($D69,Cap_Req!$A$2:$K$19,2)=14),VLOOKUP($D69,Cap_Req!$A$2:$K$19,7),""))</f>
        <v/>
      </c>
      <c r="K69" s="285"/>
      <c r="L69" s="155" t="str">
        <f>IF($D69="","",IF(OR(VLOOKUP($D69,Cap_Req!$A$2:$K$19,2)=4,VLOOKUP($D69,Cap_Req!$A$2:$K$19,2)=5),IF($T69="","",$T69*$M69),""))</f>
        <v/>
      </c>
      <c r="M69" s="156" t="str">
        <f>IF($D69="","",IF(OR(VLOOKUP($D69,Cap_Req!$A$2:$K$19,2)=4,VLOOKUP($D69,Cap_Req!$A$2:$K$19,2)=5),VLOOKUP($D69,Cap_Req!$A$2:$K$19,8),""))</f>
        <v/>
      </c>
      <c r="N69" s="157" t="str">
        <f t="shared" si="3"/>
        <v/>
      </c>
      <c r="O69" s="158" t="str">
        <f t="shared" si="1"/>
        <v/>
      </c>
      <c r="P69" s="159"/>
      <c r="Q69" s="283"/>
      <c r="R69" s="283"/>
      <c r="S69" s="283"/>
      <c r="T69" s="283"/>
      <c r="U69" s="160" t="str">
        <f>IF($D69="","",IF(OR(VLOOKUP($D69,Cap_Req!$A$2:$K$19,2)=9,VLOOKUP($D69,Cap_Req!$A$2:$K$19,2)=12,VLOOKUP($D69,Cap_Req!$A$2:$K$19,2)=13,VLOOKUP($D69,Cap_Req!$A$2:$K$19,2)=15),VLOOKUP($D69,Cap_Req!$A$2:$K$19,9),IF(VLOOKUP($D69,Cap_Req!$A$2:$K$19,2)=2,-100,$X69+VLOOKUP($D69,Cap_Req!$A$2:$K$19,9))))</f>
        <v/>
      </c>
      <c r="V69" s="160" t="str">
        <f>IF($D69="","",IF(OR(VLOOKUP($D69,Cap_Req!$A$2:$K$19,2)=9,VLOOKUP($D69,Cap_Req!$A$2:$K$19,2)=12,VLOOKUP($D69,Cap_Req!$A$2:$K$19,2)=13),VLOOKUP($D69,Cap_Req!$A$2:$K$19,10),IF(OR(VLOOKUP($D69,Cap_Req!$A$2:$K$19,2)=4,VLOOKUP($D69,Cap_Req!$A$2:$K$19,2)=5,VLOOKUP($D69,Cap_Req!$A$2:$K$19,2)=18),$X69+VLOOKUP($D69,Cap_Req!$A$2:$K$19,10),-100)))</f>
        <v/>
      </c>
      <c r="W69" s="160" t="str">
        <f>IF($D69="","",IF($X69="","",$X69+VLOOKUP($D69,Cap_Req!$A$2:$K$19,11)))</f>
        <v/>
      </c>
      <c r="X69" s="283"/>
      <c r="Y69" s="283"/>
      <c r="Z69" s="133"/>
      <c r="AA69" s="134" t="e">
        <f>VLOOKUP($D69,Cap_Req!$A$2:$K$19,2)</f>
        <v>#N/A</v>
      </c>
    </row>
    <row r="70" spans="1:27" x14ac:dyDescent="0.25">
      <c r="A70" s="133"/>
      <c r="B70" s="283"/>
      <c r="C70" s="283"/>
      <c r="D70" s="284"/>
      <c r="E70" s="285"/>
      <c r="F70" s="155" t="str">
        <f>IF($D70="","",IF($Q70="","",IF(OR(VLOOKUP($D70,Cap_Req!$A$2:$K$19,2)=6,VLOOKUP($D70,Cap_Req!$A$2:$K$19,2)=7,VLOOKUP($D70,Cap_Req!$A$2:$K$19,2)=14),IF($R70="","",IF($N70&lt;=$U70,$R70*$G70,IF(AND($N70&gt;$U70,$N70&lt;=$X70),$G70*($R70+((($Q70-$R70)/($X70-$U70))*($N70-$U70))),0))),$Q70*$G70)))</f>
        <v/>
      </c>
      <c r="G70" s="156" t="str">
        <f>IF($D70="","",IF(VLOOKUP($D70,Cap_Req!$A$2:$K$19,2)=2,VLOOKUP($D70,Cap_Req!$A$2:$K$19,3),IF(OR(VLOOKUP($D70,Cap_Req!$A$2:$K$19,2)=1,VLOOKUP($D70,Cap_Req!$A$2:$K$19,2)=3,VLOOKUP($D70,Cap_Req!$A$2:$K$19,2)=6,VLOOKUP($D70,Cap_Req!$A$2:$K$19,2)=7,VLOOKUP($D70,Cap_Req!$A$2:$K$19,2)=8,VLOOKUP($D70,Cap_Req!$A$2:$K$19,2)=10,VLOOKUP($D70,Cap_Req!$A$2:$K$19,2)=11, VLOOKUP($D70,Cap_Req!$A$2:$K$19,2)=14, VLOOKUP($D70,Cap_Req!$A$2:$K$19,2)=15, VLOOKUP($D70,Cap_Req!$A$2:$K$19,2)=16),IF($N70&lt;=$U70,VLOOKUP($D70,Cap_Req!$A$2:$K$19,3),IF(AND($N70&gt;$U70,$N70&lt;=$W70),VLOOKUP($D70,Cap_Req!$A$2:$K$19,3)+(((VLOOKUP($D70,Cap_Req!$A$2:$K$19,5)-VLOOKUP($D70,Cap_Req!$A$2:$K$19,3))/($W70-$U70))*($N70-$U70)),0)),IF($N70&lt;=$U70,VLOOKUP($D70,Cap_Req!$A$2:$K$19,3),IF(AND($N70&gt;$U70,$N70&lt;=$V70),VLOOKUP($D70,Cap_Req!$A$2:$K$19,3)+(((VLOOKUP($D70,Cap_Req!$A$2:$K$19,4)-VLOOKUP($D70,Cap_Req!$A$2:$K$19,3))/($V70-$U70))*($N70-$U70)),IF(AND($N70&gt;$V70,$N70&lt;=$W70),VLOOKUP($D70,Cap_Req!$A$2:$K$19,4)+(((VLOOKUP($D70,Cap_Req!$A$2:$K$19,5)-VLOOKUP($D70,Cap_Req!$A$2:$K$19,4))/($W70-$V70))*($N70-$V70)),0))))))</f>
        <v/>
      </c>
      <c r="H70" s="285"/>
      <c r="I70" s="155" t="str">
        <f>IF($D70="","",IF(OR(VLOOKUP($D70,Cap_Req!$A$2:$K$19,2)=6,VLOOKUP($D70,Cap_Req!$A$2:$K$19,2)=7,VLOOKUP($D70,Cap_Req!$A$2:$K$19,2)=14),IF($S70="","",$S70*$J70),""))</f>
        <v/>
      </c>
      <c r="J70" s="156" t="str">
        <f>IF($D70="","",IF(OR(VLOOKUP($D70,Cap_Req!$A$2:$K$19,2)=6,VLOOKUP($D70,Cap_Req!$A$2:$K$19,2)=7,VLOOKUP($D70,Cap_Req!$A$2:$K$19,2)=14),VLOOKUP($D70,Cap_Req!$A$2:$K$19,7),""))</f>
        <v/>
      </c>
      <c r="K70" s="285"/>
      <c r="L70" s="155" t="str">
        <f>IF($D70="","",IF(OR(VLOOKUP($D70,Cap_Req!$A$2:$K$19,2)=4,VLOOKUP($D70,Cap_Req!$A$2:$K$19,2)=5),IF($T70="","",$T70*$M70),""))</f>
        <v/>
      </c>
      <c r="M70" s="156" t="str">
        <f>IF($D70="","",IF(OR(VLOOKUP($D70,Cap_Req!$A$2:$K$19,2)=4,VLOOKUP($D70,Cap_Req!$A$2:$K$19,2)=5),VLOOKUP($D70,Cap_Req!$A$2:$K$19,8),""))</f>
        <v/>
      </c>
      <c r="N70" s="157" t="str">
        <f t="shared" si="3"/>
        <v/>
      </c>
      <c r="O70" s="158" t="str">
        <f t="shared" si="1"/>
        <v/>
      </c>
      <c r="P70" s="159"/>
      <c r="Q70" s="283"/>
      <c r="R70" s="283"/>
      <c r="S70" s="283"/>
      <c r="T70" s="283"/>
      <c r="U70" s="160" t="str">
        <f>IF($D70="","",IF(OR(VLOOKUP($D70,Cap_Req!$A$2:$K$19,2)=9,VLOOKUP($D70,Cap_Req!$A$2:$K$19,2)=12,VLOOKUP($D70,Cap_Req!$A$2:$K$19,2)=13,VLOOKUP($D70,Cap_Req!$A$2:$K$19,2)=15),VLOOKUP($D70,Cap_Req!$A$2:$K$19,9),IF(VLOOKUP($D70,Cap_Req!$A$2:$K$19,2)=2,-100,$X70+VLOOKUP($D70,Cap_Req!$A$2:$K$19,9))))</f>
        <v/>
      </c>
      <c r="V70" s="160" t="str">
        <f>IF($D70="","",IF(OR(VLOOKUP($D70,Cap_Req!$A$2:$K$19,2)=9,VLOOKUP($D70,Cap_Req!$A$2:$K$19,2)=12,VLOOKUP($D70,Cap_Req!$A$2:$K$19,2)=13),VLOOKUP($D70,Cap_Req!$A$2:$K$19,10),IF(OR(VLOOKUP($D70,Cap_Req!$A$2:$K$19,2)=4,VLOOKUP($D70,Cap_Req!$A$2:$K$19,2)=5,VLOOKUP($D70,Cap_Req!$A$2:$K$19,2)=18),$X70+VLOOKUP($D70,Cap_Req!$A$2:$K$19,10),-100)))</f>
        <v/>
      </c>
      <c r="W70" s="160" t="str">
        <f>IF($D70="","",IF($X70="","",$X70+VLOOKUP($D70,Cap_Req!$A$2:$K$19,11)))</f>
        <v/>
      </c>
      <c r="X70" s="283"/>
      <c r="Y70" s="283"/>
      <c r="Z70" s="133"/>
      <c r="AA70" s="134" t="e">
        <f>VLOOKUP($D70,Cap_Req!$A$2:$K$19,2)</f>
        <v>#N/A</v>
      </c>
    </row>
    <row r="71" spans="1:27" x14ac:dyDescent="0.25">
      <c r="A71" s="133"/>
      <c r="B71" s="283"/>
      <c r="C71" s="283"/>
      <c r="D71" s="284"/>
      <c r="E71" s="285"/>
      <c r="F71" s="155" t="str">
        <f>IF($D71="","",IF($Q71="","",IF(OR(VLOOKUP($D71,Cap_Req!$A$2:$K$19,2)=6,VLOOKUP($D71,Cap_Req!$A$2:$K$19,2)=7,VLOOKUP($D71,Cap_Req!$A$2:$K$19,2)=14),IF($R71="","",IF($N71&lt;=$U71,$R71*$G71,IF(AND($N71&gt;$U71,$N71&lt;=$X71),$G71*($R71+((($Q71-$R71)/($X71-$U71))*($N71-$U71))),0))),$Q71*$G71)))</f>
        <v/>
      </c>
      <c r="G71" s="156" t="str">
        <f>IF($D71="","",IF(VLOOKUP($D71,Cap_Req!$A$2:$K$19,2)=2,VLOOKUP($D71,Cap_Req!$A$2:$K$19,3),IF(OR(VLOOKUP($D71,Cap_Req!$A$2:$K$19,2)=1,VLOOKUP($D71,Cap_Req!$A$2:$K$19,2)=3,VLOOKUP($D71,Cap_Req!$A$2:$K$19,2)=6,VLOOKUP($D71,Cap_Req!$A$2:$K$19,2)=7,VLOOKUP($D71,Cap_Req!$A$2:$K$19,2)=8,VLOOKUP($D71,Cap_Req!$A$2:$K$19,2)=10,VLOOKUP($D71,Cap_Req!$A$2:$K$19,2)=11, VLOOKUP($D71,Cap_Req!$A$2:$K$19,2)=14, VLOOKUP($D71,Cap_Req!$A$2:$K$19,2)=15, VLOOKUP($D71,Cap_Req!$A$2:$K$19,2)=16),IF($N71&lt;=$U71,VLOOKUP($D71,Cap_Req!$A$2:$K$19,3),IF(AND($N71&gt;$U71,$N71&lt;=$W71),VLOOKUP($D71,Cap_Req!$A$2:$K$19,3)+(((VLOOKUP($D71,Cap_Req!$A$2:$K$19,5)-VLOOKUP($D71,Cap_Req!$A$2:$K$19,3))/($W71-$U71))*($N71-$U71)),0)),IF($N71&lt;=$U71,VLOOKUP($D71,Cap_Req!$A$2:$K$19,3),IF(AND($N71&gt;$U71,$N71&lt;=$V71),VLOOKUP($D71,Cap_Req!$A$2:$K$19,3)+(((VLOOKUP($D71,Cap_Req!$A$2:$K$19,4)-VLOOKUP($D71,Cap_Req!$A$2:$K$19,3))/($V71-$U71))*($N71-$U71)),IF(AND($N71&gt;$V71,$N71&lt;=$W71),VLOOKUP($D71,Cap_Req!$A$2:$K$19,4)+(((VLOOKUP($D71,Cap_Req!$A$2:$K$19,5)-VLOOKUP($D71,Cap_Req!$A$2:$K$19,4))/($W71-$V71))*($N71-$V71)),0))))))</f>
        <v/>
      </c>
      <c r="H71" s="285"/>
      <c r="I71" s="155" t="str">
        <f>IF($D71="","",IF(OR(VLOOKUP($D71,Cap_Req!$A$2:$K$19,2)=6,VLOOKUP($D71,Cap_Req!$A$2:$K$19,2)=7,VLOOKUP($D71,Cap_Req!$A$2:$K$19,2)=14),IF($S71="","",$S71*$J71),""))</f>
        <v/>
      </c>
      <c r="J71" s="156" t="str">
        <f>IF($D71="","",IF(OR(VLOOKUP($D71,Cap_Req!$A$2:$K$19,2)=6,VLOOKUP($D71,Cap_Req!$A$2:$K$19,2)=7,VLOOKUP($D71,Cap_Req!$A$2:$K$19,2)=14),VLOOKUP($D71,Cap_Req!$A$2:$K$19,7),""))</f>
        <v/>
      </c>
      <c r="K71" s="285"/>
      <c r="L71" s="155" t="str">
        <f>IF($D71="","",IF(OR(VLOOKUP($D71,Cap_Req!$A$2:$K$19,2)=4,VLOOKUP($D71,Cap_Req!$A$2:$K$19,2)=5),IF($T71="","",$T71*$M71),""))</f>
        <v/>
      </c>
      <c r="M71" s="156" t="str">
        <f>IF($D71="","",IF(OR(VLOOKUP($D71,Cap_Req!$A$2:$K$19,2)=4,VLOOKUP($D71,Cap_Req!$A$2:$K$19,2)=5),VLOOKUP($D71,Cap_Req!$A$2:$K$19,8),""))</f>
        <v/>
      </c>
      <c r="N71" s="157" t="str">
        <f t="shared" si="3"/>
        <v/>
      </c>
      <c r="O71" s="158" t="str">
        <f t="shared" si="1"/>
        <v/>
      </c>
      <c r="P71" s="159"/>
      <c r="Q71" s="283"/>
      <c r="R71" s="283"/>
      <c r="S71" s="283"/>
      <c r="T71" s="283"/>
      <c r="U71" s="160" t="str">
        <f>IF($D71="","",IF(OR(VLOOKUP($D71,Cap_Req!$A$2:$K$19,2)=9,VLOOKUP($D71,Cap_Req!$A$2:$K$19,2)=12,VLOOKUP($D71,Cap_Req!$A$2:$K$19,2)=13,VLOOKUP($D71,Cap_Req!$A$2:$K$19,2)=15),VLOOKUP($D71,Cap_Req!$A$2:$K$19,9),IF(VLOOKUP($D71,Cap_Req!$A$2:$K$19,2)=2,-100,$X71+VLOOKUP($D71,Cap_Req!$A$2:$K$19,9))))</f>
        <v/>
      </c>
      <c r="V71" s="160" t="str">
        <f>IF($D71="","",IF(OR(VLOOKUP($D71,Cap_Req!$A$2:$K$19,2)=9,VLOOKUP($D71,Cap_Req!$A$2:$K$19,2)=12,VLOOKUP($D71,Cap_Req!$A$2:$K$19,2)=13),VLOOKUP($D71,Cap_Req!$A$2:$K$19,10),IF(OR(VLOOKUP($D71,Cap_Req!$A$2:$K$19,2)=4,VLOOKUP($D71,Cap_Req!$A$2:$K$19,2)=5,VLOOKUP($D71,Cap_Req!$A$2:$K$19,2)=18),$X71+VLOOKUP($D71,Cap_Req!$A$2:$K$19,10),-100)))</f>
        <v/>
      </c>
      <c r="W71" s="160" t="str">
        <f>IF($D71="","",IF($X71="","",$X71+VLOOKUP($D71,Cap_Req!$A$2:$K$19,11)))</f>
        <v/>
      </c>
      <c r="X71" s="283"/>
      <c r="Y71" s="283"/>
      <c r="Z71" s="133"/>
      <c r="AA71" s="134" t="e">
        <f>VLOOKUP($D71,Cap_Req!$A$2:$K$19,2)</f>
        <v>#N/A</v>
      </c>
    </row>
    <row r="72" spans="1:27" x14ac:dyDescent="0.25">
      <c r="A72" s="133"/>
      <c r="B72" s="283"/>
      <c r="C72" s="283"/>
      <c r="D72" s="284"/>
      <c r="E72" s="285"/>
      <c r="F72" s="155" t="str">
        <f>IF($D72="","",IF($Q72="","",IF(OR(VLOOKUP($D72,Cap_Req!$A$2:$K$19,2)=6,VLOOKUP($D72,Cap_Req!$A$2:$K$19,2)=7,VLOOKUP($D72,Cap_Req!$A$2:$K$19,2)=14),IF($R72="","",IF($N72&lt;=$U72,$R72*$G72,IF(AND($N72&gt;$U72,$N72&lt;=$X72),$G72*($R72+((($Q72-$R72)/($X72-$U72))*($N72-$U72))),0))),$Q72*$G72)))</f>
        <v/>
      </c>
      <c r="G72" s="156" t="str">
        <f>IF($D72="","",IF(VLOOKUP($D72,Cap_Req!$A$2:$K$19,2)=2,VLOOKUP($D72,Cap_Req!$A$2:$K$19,3),IF(OR(VLOOKUP($D72,Cap_Req!$A$2:$K$19,2)=1,VLOOKUP($D72,Cap_Req!$A$2:$K$19,2)=3,VLOOKUP($D72,Cap_Req!$A$2:$K$19,2)=6,VLOOKUP($D72,Cap_Req!$A$2:$K$19,2)=7,VLOOKUP($D72,Cap_Req!$A$2:$K$19,2)=8,VLOOKUP($D72,Cap_Req!$A$2:$K$19,2)=10,VLOOKUP($D72,Cap_Req!$A$2:$K$19,2)=11, VLOOKUP($D72,Cap_Req!$A$2:$K$19,2)=14, VLOOKUP($D72,Cap_Req!$A$2:$K$19,2)=15, VLOOKUP($D72,Cap_Req!$A$2:$K$19,2)=16),IF($N72&lt;=$U72,VLOOKUP($D72,Cap_Req!$A$2:$K$19,3),IF(AND($N72&gt;$U72,$N72&lt;=$W72),VLOOKUP($D72,Cap_Req!$A$2:$K$19,3)+(((VLOOKUP($D72,Cap_Req!$A$2:$K$19,5)-VLOOKUP($D72,Cap_Req!$A$2:$K$19,3))/($W72-$U72))*($N72-$U72)),0)),IF($N72&lt;=$U72,VLOOKUP($D72,Cap_Req!$A$2:$K$19,3),IF(AND($N72&gt;$U72,$N72&lt;=$V72),VLOOKUP($D72,Cap_Req!$A$2:$K$19,3)+(((VLOOKUP($D72,Cap_Req!$A$2:$K$19,4)-VLOOKUP($D72,Cap_Req!$A$2:$K$19,3))/($V72-$U72))*($N72-$U72)),IF(AND($N72&gt;$V72,$N72&lt;=$W72),VLOOKUP($D72,Cap_Req!$A$2:$K$19,4)+(((VLOOKUP($D72,Cap_Req!$A$2:$K$19,5)-VLOOKUP($D72,Cap_Req!$A$2:$K$19,4))/($W72-$V72))*($N72-$V72)),0))))))</f>
        <v/>
      </c>
      <c r="H72" s="285"/>
      <c r="I72" s="155" t="str">
        <f>IF($D72="","",IF(OR(VLOOKUP($D72,Cap_Req!$A$2:$K$19,2)=6,VLOOKUP($D72,Cap_Req!$A$2:$K$19,2)=7,VLOOKUP($D72,Cap_Req!$A$2:$K$19,2)=14),IF($S72="","",$S72*$J72),""))</f>
        <v/>
      </c>
      <c r="J72" s="156" t="str">
        <f>IF($D72="","",IF(OR(VLOOKUP($D72,Cap_Req!$A$2:$K$19,2)=6,VLOOKUP($D72,Cap_Req!$A$2:$K$19,2)=7,VLOOKUP($D72,Cap_Req!$A$2:$K$19,2)=14),VLOOKUP($D72,Cap_Req!$A$2:$K$19,7),""))</f>
        <v/>
      </c>
      <c r="K72" s="285"/>
      <c r="L72" s="155" t="str">
        <f>IF($D72="","",IF(OR(VLOOKUP($D72,Cap_Req!$A$2:$K$19,2)=4,VLOOKUP($D72,Cap_Req!$A$2:$K$19,2)=5),IF($T72="","",$T72*$M72),""))</f>
        <v/>
      </c>
      <c r="M72" s="156" t="str">
        <f>IF($D72="","",IF(OR(VLOOKUP($D72,Cap_Req!$A$2:$K$19,2)=4,VLOOKUP($D72,Cap_Req!$A$2:$K$19,2)=5),VLOOKUP($D72,Cap_Req!$A$2:$K$19,8),""))</f>
        <v/>
      </c>
      <c r="N72" s="157" t="str">
        <f t="shared" si="3"/>
        <v/>
      </c>
      <c r="O72" s="158" t="str">
        <f t="shared" si="1"/>
        <v/>
      </c>
      <c r="P72" s="159"/>
      <c r="Q72" s="283"/>
      <c r="R72" s="283"/>
      <c r="S72" s="283"/>
      <c r="T72" s="283"/>
      <c r="U72" s="160" t="str">
        <f>IF($D72="","",IF(OR(VLOOKUP($D72,Cap_Req!$A$2:$K$19,2)=9,VLOOKUP($D72,Cap_Req!$A$2:$K$19,2)=12,VLOOKUP($D72,Cap_Req!$A$2:$K$19,2)=13,VLOOKUP($D72,Cap_Req!$A$2:$K$19,2)=15),VLOOKUP($D72,Cap_Req!$A$2:$K$19,9),IF(VLOOKUP($D72,Cap_Req!$A$2:$K$19,2)=2,-100,$X72+VLOOKUP($D72,Cap_Req!$A$2:$K$19,9))))</f>
        <v/>
      </c>
      <c r="V72" s="160" t="str">
        <f>IF($D72="","",IF(OR(VLOOKUP($D72,Cap_Req!$A$2:$K$19,2)=9,VLOOKUP($D72,Cap_Req!$A$2:$K$19,2)=12,VLOOKUP($D72,Cap_Req!$A$2:$K$19,2)=13),VLOOKUP($D72,Cap_Req!$A$2:$K$19,10),IF(OR(VLOOKUP($D72,Cap_Req!$A$2:$K$19,2)=4,VLOOKUP($D72,Cap_Req!$A$2:$K$19,2)=5,VLOOKUP($D72,Cap_Req!$A$2:$K$19,2)=18),$X72+VLOOKUP($D72,Cap_Req!$A$2:$K$19,10),-100)))</f>
        <v/>
      </c>
      <c r="W72" s="160" t="str">
        <f>IF($D72="","",IF($X72="","",$X72+VLOOKUP($D72,Cap_Req!$A$2:$K$19,11)))</f>
        <v/>
      </c>
      <c r="X72" s="283"/>
      <c r="Y72" s="283"/>
      <c r="Z72" s="133"/>
      <c r="AA72" s="134" t="e">
        <f>VLOOKUP($D72,Cap_Req!$A$2:$K$19,2)</f>
        <v>#N/A</v>
      </c>
    </row>
    <row r="73" spans="1:27" x14ac:dyDescent="0.25">
      <c r="A73" s="133"/>
      <c r="B73" s="283"/>
      <c r="C73" s="283"/>
      <c r="D73" s="284"/>
      <c r="E73" s="285"/>
      <c r="F73" s="155" t="str">
        <f>IF($D73="","",IF($Q73="","",IF(OR(VLOOKUP($D73,Cap_Req!$A$2:$K$19,2)=6,VLOOKUP($D73,Cap_Req!$A$2:$K$19,2)=7,VLOOKUP($D73,Cap_Req!$A$2:$K$19,2)=14),IF($R73="","",IF($N73&lt;=$U73,$R73*$G73,IF(AND($N73&gt;$U73,$N73&lt;=$X73),$G73*($R73+((($Q73-$R73)/($X73-$U73))*($N73-$U73))),0))),$Q73*$G73)))</f>
        <v/>
      </c>
      <c r="G73" s="156" t="str">
        <f>IF($D73="","",IF(VLOOKUP($D73,Cap_Req!$A$2:$K$19,2)=2,VLOOKUP($D73,Cap_Req!$A$2:$K$19,3),IF(OR(VLOOKUP($D73,Cap_Req!$A$2:$K$19,2)=1,VLOOKUP($D73,Cap_Req!$A$2:$K$19,2)=3,VLOOKUP($D73,Cap_Req!$A$2:$K$19,2)=6,VLOOKUP($D73,Cap_Req!$A$2:$K$19,2)=7,VLOOKUP($D73,Cap_Req!$A$2:$K$19,2)=8,VLOOKUP($D73,Cap_Req!$A$2:$K$19,2)=10,VLOOKUP($D73,Cap_Req!$A$2:$K$19,2)=11, VLOOKUP($D73,Cap_Req!$A$2:$K$19,2)=14, VLOOKUP($D73,Cap_Req!$A$2:$K$19,2)=15, VLOOKUP($D73,Cap_Req!$A$2:$K$19,2)=16),IF($N73&lt;=$U73,VLOOKUP($D73,Cap_Req!$A$2:$K$19,3),IF(AND($N73&gt;$U73,$N73&lt;=$W73),VLOOKUP($D73,Cap_Req!$A$2:$K$19,3)+(((VLOOKUP($D73,Cap_Req!$A$2:$K$19,5)-VLOOKUP($D73,Cap_Req!$A$2:$K$19,3))/($W73-$U73))*($N73-$U73)),0)),IF($N73&lt;=$U73,VLOOKUP($D73,Cap_Req!$A$2:$K$19,3),IF(AND($N73&gt;$U73,$N73&lt;=$V73),VLOOKUP($D73,Cap_Req!$A$2:$K$19,3)+(((VLOOKUP($D73,Cap_Req!$A$2:$K$19,4)-VLOOKUP($D73,Cap_Req!$A$2:$K$19,3))/($V73-$U73))*($N73-$U73)),IF(AND($N73&gt;$V73,$N73&lt;=$W73),VLOOKUP($D73,Cap_Req!$A$2:$K$19,4)+(((VLOOKUP($D73,Cap_Req!$A$2:$K$19,5)-VLOOKUP($D73,Cap_Req!$A$2:$K$19,4))/($W73-$V73))*($N73-$V73)),0))))))</f>
        <v/>
      </c>
      <c r="H73" s="285"/>
      <c r="I73" s="155" t="str">
        <f>IF($D73="","",IF(OR(VLOOKUP($D73,Cap_Req!$A$2:$K$19,2)=6,VLOOKUP($D73,Cap_Req!$A$2:$K$19,2)=7,VLOOKUP($D73,Cap_Req!$A$2:$K$19,2)=14),IF($S73="","",$S73*$J73),""))</f>
        <v/>
      </c>
      <c r="J73" s="156" t="str">
        <f>IF($D73="","",IF(OR(VLOOKUP($D73,Cap_Req!$A$2:$K$19,2)=6,VLOOKUP($D73,Cap_Req!$A$2:$K$19,2)=7,VLOOKUP($D73,Cap_Req!$A$2:$K$19,2)=14),VLOOKUP($D73,Cap_Req!$A$2:$K$19,7),""))</f>
        <v/>
      </c>
      <c r="K73" s="285"/>
      <c r="L73" s="155" t="str">
        <f>IF($D73="","",IF(OR(VLOOKUP($D73,Cap_Req!$A$2:$K$19,2)=4,VLOOKUP($D73,Cap_Req!$A$2:$K$19,2)=5),IF($T73="","",$T73*$M73),""))</f>
        <v/>
      </c>
      <c r="M73" s="156" t="str">
        <f>IF($D73="","",IF(OR(VLOOKUP($D73,Cap_Req!$A$2:$K$19,2)=4,VLOOKUP($D73,Cap_Req!$A$2:$K$19,2)=5),VLOOKUP($D73,Cap_Req!$A$2:$K$19,8),""))</f>
        <v/>
      </c>
      <c r="N73" s="157" t="str">
        <f t="shared" si="3"/>
        <v/>
      </c>
      <c r="O73" s="158" t="str">
        <f t="shared" si="1"/>
        <v/>
      </c>
      <c r="P73" s="159"/>
      <c r="Q73" s="283"/>
      <c r="R73" s="283"/>
      <c r="S73" s="283"/>
      <c r="T73" s="283"/>
      <c r="U73" s="160" t="str">
        <f>IF($D73="","",IF(OR(VLOOKUP($D73,Cap_Req!$A$2:$K$19,2)=9,VLOOKUP($D73,Cap_Req!$A$2:$K$19,2)=12,VLOOKUP($D73,Cap_Req!$A$2:$K$19,2)=13,VLOOKUP($D73,Cap_Req!$A$2:$K$19,2)=15),VLOOKUP($D73,Cap_Req!$A$2:$K$19,9),IF(VLOOKUP($D73,Cap_Req!$A$2:$K$19,2)=2,-100,$X73+VLOOKUP($D73,Cap_Req!$A$2:$K$19,9))))</f>
        <v/>
      </c>
      <c r="V73" s="160" t="str">
        <f>IF($D73="","",IF(OR(VLOOKUP($D73,Cap_Req!$A$2:$K$19,2)=9,VLOOKUP($D73,Cap_Req!$A$2:$K$19,2)=12,VLOOKUP($D73,Cap_Req!$A$2:$K$19,2)=13),VLOOKUP($D73,Cap_Req!$A$2:$K$19,10),IF(OR(VLOOKUP($D73,Cap_Req!$A$2:$K$19,2)=4,VLOOKUP($D73,Cap_Req!$A$2:$K$19,2)=5,VLOOKUP($D73,Cap_Req!$A$2:$K$19,2)=18),$X73+VLOOKUP($D73,Cap_Req!$A$2:$K$19,10),-100)))</f>
        <v/>
      </c>
      <c r="W73" s="160" t="str">
        <f>IF($D73="","",IF($X73="","",$X73+VLOOKUP($D73,Cap_Req!$A$2:$K$19,11)))</f>
        <v/>
      </c>
      <c r="X73" s="283"/>
      <c r="Y73" s="283"/>
      <c r="Z73" s="133"/>
      <c r="AA73" s="134" t="e">
        <f>VLOOKUP($D73,Cap_Req!$A$2:$K$19,2)</f>
        <v>#N/A</v>
      </c>
    </row>
    <row r="74" spans="1:27" x14ac:dyDescent="0.25">
      <c r="A74" s="133"/>
      <c r="B74" s="283"/>
      <c r="C74" s="283"/>
      <c r="D74" s="284"/>
      <c r="E74" s="285"/>
      <c r="F74" s="155" t="str">
        <f>IF($D74="","",IF($Q74="","",IF(OR(VLOOKUP($D74,Cap_Req!$A$2:$K$19,2)=6,VLOOKUP($D74,Cap_Req!$A$2:$K$19,2)=7,VLOOKUP($D74,Cap_Req!$A$2:$K$19,2)=14),IF($R74="","",IF($N74&lt;=$U74,$R74*$G74,IF(AND($N74&gt;$U74,$N74&lt;=$X74),$G74*($R74+((($Q74-$R74)/($X74-$U74))*($N74-$U74))),0))),$Q74*$G74)))</f>
        <v/>
      </c>
      <c r="G74" s="156" t="str">
        <f>IF($D74="","",IF(VLOOKUP($D74,Cap_Req!$A$2:$K$19,2)=2,VLOOKUP($D74,Cap_Req!$A$2:$K$19,3),IF(OR(VLOOKUP($D74,Cap_Req!$A$2:$K$19,2)=1,VLOOKUP($D74,Cap_Req!$A$2:$K$19,2)=3,VLOOKUP($D74,Cap_Req!$A$2:$K$19,2)=6,VLOOKUP($D74,Cap_Req!$A$2:$K$19,2)=7,VLOOKUP($D74,Cap_Req!$A$2:$K$19,2)=8,VLOOKUP($D74,Cap_Req!$A$2:$K$19,2)=10,VLOOKUP($D74,Cap_Req!$A$2:$K$19,2)=11, VLOOKUP($D74,Cap_Req!$A$2:$K$19,2)=14, VLOOKUP($D74,Cap_Req!$A$2:$K$19,2)=15, VLOOKUP($D74,Cap_Req!$A$2:$K$19,2)=16),IF($N74&lt;=$U74,VLOOKUP($D74,Cap_Req!$A$2:$K$19,3),IF(AND($N74&gt;$U74,$N74&lt;=$W74),VLOOKUP($D74,Cap_Req!$A$2:$K$19,3)+(((VLOOKUP($D74,Cap_Req!$A$2:$K$19,5)-VLOOKUP($D74,Cap_Req!$A$2:$K$19,3))/($W74-$U74))*($N74-$U74)),0)),IF($N74&lt;=$U74,VLOOKUP($D74,Cap_Req!$A$2:$K$19,3),IF(AND($N74&gt;$U74,$N74&lt;=$V74),VLOOKUP($D74,Cap_Req!$A$2:$K$19,3)+(((VLOOKUP($D74,Cap_Req!$A$2:$K$19,4)-VLOOKUP($D74,Cap_Req!$A$2:$K$19,3))/($V74-$U74))*($N74-$U74)),IF(AND($N74&gt;$V74,$N74&lt;=$W74),VLOOKUP($D74,Cap_Req!$A$2:$K$19,4)+(((VLOOKUP($D74,Cap_Req!$A$2:$K$19,5)-VLOOKUP($D74,Cap_Req!$A$2:$K$19,4))/($W74-$V74))*($N74-$V74)),0))))))</f>
        <v/>
      </c>
      <c r="H74" s="285"/>
      <c r="I74" s="155" t="str">
        <f>IF($D74="","",IF(OR(VLOOKUP($D74,Cap_Req!$A$2:$K$19,2)=6,VLOOKUP($D74,Cap_Req!$A$2:$K$19,2)=7,VLOOKUP($D74,Cap_Req!$A$2:$K$19,2)=14),IF($S74="","",$S74*$J74),""))</f>
        <v/>
      </c>
      <c r="J74" s="156" t="str">
        <f>IF($D74="","",IF(OR(VLOOKUP($D74,Cap_Req!$A$2:$K$19,2)=6,VLOOKUP($D74,Cap_Req!$A$2:$K$19,2)=7,VLOOKUP($D74,Cap_Req!$A$2:$K$19,2)=14),VLOOKUP($D74,Cap_Req!$A$2:$K$19,7),""))</f>
        <v/>
      </c>
      <c r="K74" s="285"/>
      <c r="L74" s="155" t="str">
        <f>IF($D74="","",IF(OR(VLOOKUP($D74,Cap_Req!$A$2:$K$19,2)=4,VLOOKUP($D74,Cap_Req!$A$2:$K$19,2)=5),IF($T74="","",$T74*$M74),""))</f>
        <v/>
      </c>
      <c r="M74" s="156" t="str">
        <f>IF($D74="","",IF(OR(VLOOKUP($D74,Cap_Req!$A$2:$K$19,2)=4,VLOOKUP($D74,Cap_Req!$A$2:$K$19,2)=5),VLOOKUP($D74,Cap_Req!$A$2:$K$19,8),""))</f>
        <v/>
      </c>
      <c r="N74" s="157" t="str">
        <f t="shared" si="3"/>
        <v/>
      </c>
      <c r="O74" s="158" t="str">
        <f t="shared" si="1"/>
        <v/>
      </c>
      <c r="P74" s="159"/>
      <c r="Q74" s="283"/>
      <c r="R74" s="283"/>
      <c r="S74" s="283"/>
      <c r="T74" s="283"/>
      <c r="U74" s="160" t="str">
        <f>IF($D74="","",IF(OR(VLOOKUP($D74,Cap_Req!$A$2:$K$19,2)=9,VLOOKUP($D74,Cap_Req!$A$2:$K$19,2)=12,VLOOKUP($D74,Cap_Req!$A$2:$K$19,2)=13,VLOOKUP($D74,Cap_Req!$A$2:$K$19,2)=15),VLOOKUP($D74,Cap_Req!$A$2:$K$19,9),IF(VLOOKUP($D74,Cap_Req!$A$2:$K$19,2)=2,-100,$X74+VLOOKUP($D74,Cap_Req!$A$2:$K$19,9))))</f>
        <v/>
      </c>
      <c r="V74" s="160" t="str">
        <f>IF($D74="","",IF(OR(VLOOKUP($D74,Cap_Req!$A$2:$K$19,2)=9,VLOOKUP($D74,Cap_Req!$A$2:$K$19,2)=12,VLOOKUP($D74,Cap_Req!$A$2:$K$19,2)=13),VLOOKUP($D74,Cap_Req!$A$2:$K$19,10),IF(OR(VLOOKUP($D74,Cap_Req!$A$2:$K$19,2)=4,VLOOKUP($D74,Cap_Req!$A$2:$K$19,2)=5,VLOOKUP($D74,Cap_Req!$A$2:$K$19,2)=18),$X74+VLOOKUP($D74,Cap_Req!$A$2:$K$19,10),-100)))</f>
        <v/>
      </c>
      <c r="W74" s="160" t="str">
        <f>IF($D74="","",IF($X74="","",$X74+VLOOKUP($D74,Cap_Req!$A$2:$K$19,11)))</f>
        <v/>
      </c>
      <c r="X74" s="283"/>
      <c r="Y74" s="283"/>
      <c r="Z74" s="133"/>
      <c r="AA74" s="134" t="e">
        <f>VLOOKUP($D74,Cap_Req!$A$2:$K$19,2)</f>
        <v>#N/A</v>
      </c>
    </row>
    <row r="75" spans="1:27" x14ac:dyDescent="0.25">
      <c r="A75" s="133"/>
      <c r="B75" s="283"/>
      <c r="C75" s="283"/>
      <c r="D75" s="284"/>
      <c r="E75" s="285"/>
      <c r="F75" s="155" t="str">
        <f>IF($D75="","",IF($Q75="","",IF(OR(VLOOKUP($D75,Cap_Req!$A$2:$K$19,2)=6,VLOOKUP($D75,Cap_Req!$A$2:$K$19,2)=7,VLOOKUP($D75,Cap_Req!$A$2:$K$19,2)=14),IF($R75="","",IF($N75&lt;=$U75,$R75*$G75,IF(AND($N75&gt;$U75,$N75&lt;=$X75),$G75*($R75+((($Q75-$R75)/($X75-$U75))*($N75-$U75))),0))),$Q75*$G75)))</f>
        <v/>
      </c>
      <c r="G75" s="156" t="str">
        <f>IF($D75="","",IF(VLOOKUP($D75,Cap_Req!$A$2:$K$19,2)=2,VLOOKUP($D75,Cap_Req!$A$2:$K$19,3),IF(OR(VLOOKUP($D75,Cap_Req!$A$2:$K$19,2)=1,VLOOKUP($D75,Cap_Req!$A$2:$K$19,2)=3,VLOOKUP($D75,Cap_Req!$A$2:$K$19,2)=6,VLOOKUP($D75,Cap_Req!$A$2:$K$19,2)=7,VLOOKUP($D75,Cap_Req!$A$2:$K$19,2)=8,VLOOKUP($D75,Cap_Req!$A$2:$K$19,2)=10,VLOOKUP($D75,Cap_Req!$A$2:$K$19,2)=11, VLOOKUP($D75,Cap_Req!$A$2:$K$19,2)=14, VLOOKUP($D75,Cap_Req!$A$2:$K$19,2)=15, VLOOKUP($D75,Cap_Req!$A$2:$K$19,2)=16),IF($N75&lt;=$U75,VLOOKUP($D75,Cap_Req!$A$2:$K$19,3),IF(AND($N75&gt;$U75,$N75&lt;=$W75),VLOOKUP($D75,Cap_Req!$A$2:$K$19,3)+(((VLOOKUP($D75,Cap_Req!$A$2:$K$19,5)-VLOOKUP($D75,Cap_Req!$A$2:$K$19,3))/($W75-$U75))*($N75-$U75)),0)),IF($N75&lt;=$U75,VLOOKUP($D75,Cap_Req!$A$2:$K$19,3),IF(AND($N75&gt;$U75,$N75&lt;=$V75),VLOOKUP($D75,Cap_Req!$A$2:$K$19,3)+(((VLOOKUP($D75,Cap_Req!$A$2:$K$19,4)-VLOOKUP($D75,Cap_Req!$A$2:$K$19,3))/($V75-$U75))*($N75-$U75)),IF(AND($N75&gt;$V75,$N75&lt;=$W75),VLOOKUP($D75,Cap_Req!$A$2:$K$19,4)+(((VLOOKUP($D75,Cap_Req!$A$2:$K$19,5)-VLOOKUP($D75,Cap_Req!$A$2:$K$19,4))/($W75-$V75))*($N75-$V75)),0))))))</f>
        <v/>
      </c>
      <c r="H75" s="285"/>
      <c r="I75" s="155" t="str">
        <f>IF($D75="","",IF(OR(VLOOKUP($D75,Cap_Req!$A$2:$K$19,2)=6,VLOOKUP($D75,Cap_Req!$A$2:$K$19,2)=7,VLOOKUP($D75,Cap_Req!$A$2:$K$19,2)=14),IF($S75="","",$S75*$J75),""))</f>
        <v/>
      </c>
      <c r="J75" s="156" t="str">
        <f>IF($D75="","",IF(OR(VLOOKUP($D75,Cap_Req!$A$2:$K$19,2)=6,VLOOKUP($D75,Cap_Req!$A$2:$K$19,2)=7,VLOOKUP($D75,Cap_Req!$A$2:$K$19,2)=14),VLOOKUP($D75,Cap_Req!$A$2:$K$19,7),""))</f>
        <v/>
      </c>
      <c r="K75" s="285"/>
      <c r="L75" s="155" t="str">
        <f>IF($D75="","",IF(OR(VLOOKUP($D75,Cap_Req!$A$2:$K$19,2)=4,VLOOKUP($D75,Cap_Req!$A$2:$K$19,2)=5),IF($T75="","",$T75*$M75),""))</f>
        <v/>
      </c>
      <c r="M75" s="156" t="str">
        <f>IF($D75="","",IF(OR(VLOOKUP($D75,Cap_Req!$A$2:$K$19,2)=4,VLOOKUP($D75,Cap_Req!$A$2:$K$19,2)=5),VLOOKUP($D75,Cap_Req!$A$2:$K$19,8),""))</f>
        <v/>
      </c>
      <c r="N75" s="157" t="str">
        <f t="shared" si="3"/>
        <v/>
      </c>
      <c r="O75" s="158" t="str">
        <f t="shared" si="1"/>
        <v/>
      </c>
      <c r="P75" s="159"/>
      <c r="Q75" s="283"/>
      <c r="R75" s="283"/>
      <c r="S75" s="283"/>
      <c r="T75" s="283"/>
      <c r="U75" s="160" t="str">
        <f>IF($D75="","",IF(OR(VLOOKUP($D75,Cap_Req!$A$2:$K$19,2)=9,VLOOKUP($D75,Cap_Req!$A$2:$K$19,2)=12,VLOOKUP($D75,Cap_Req!$A$2:$K$19,2)=13,VLOOKUP($D75,Cap_Req!$A$2:$K$19,2)=15),VLOOKUP($D75,Cap_Req!$A$2:$K$19,9),IF(VLOOKUP($D75,Cap_Req!$A$2:$K$19,2)=2,-100,$X75+VLOOKUP($D75,Cap_Req!$A$2:$K$19,9))))</f>
        <v/>
      </c>
      <c r="V75" s="160" t="str">
        <f>IF($D75="","",IF(OR(VLOOKUP($D75,Cap_Req!$A$2:$K$19,2)=9,VLOOKUP($D75,Cap_Req!$A$2:$K$19,2)=12,VLOOKUP($D75,Cap_Req!$A$2:$K$19,2)=13),VLOOKUP($D75,Cap_Req!$A$2:$K$19,10),IF(OR(VLOOKUP($D75,Cap_Req!$A$2:$K$19,2)=4,VLOOKUP($D75,Cap_Req!$A$2:$K$19,2)=5,VLOOKUP($D75,Cap_Req!$A$2:$K$19,2)=18),$X75+VLOOKUP($D75,Cap_Req!$A$2:$K$19,10),-100)))</f>
        <v/>
      </c>
      <c r="W75" s="160" t="str">
        <f>IF($D75="","",IF($X75="","",$X75+VLOOKUP($D75,Cap_Req!$A$2:$K$19,11)))</f>
        <v/>
      </c>
      <c r="X75" s="283"/>
      <c r="Y75" s="283"/>
      <c r="Z75" s="133"/>
      <c r="AA75" s="134" t="e">
        <f>VLOOKUP($D75,Cap_Req!$A$2:$K$19,2)</f>
        <v>#N/A</v>
      </c>
    </row>
    <row r="76" spans="1:27" x14ac:dyDescent="0.25">
      <c r="A76" s="133"/>
      <c r="B76" s="283"/>
      <c r="C76" s="283"/>
      <c r="D76" s="284"/>
      <c r="E76" s="285"/>
      <c r="F76" s="155" t="str">
        <f>IF($D76="","",IF($Q76="","",IF(OR(VLOOKUP($D76,Cap_Req!$A$2:$K$19,2)=6,VLOOKUP($D76,Cap_Req!$A$2:$K$19,2)=7,VLOOKUP($D76,Cap_Req!$A$2:$K$19,2)=14),IF($R76="","",IF($N76&lt;=$U76,$R76*$G76,IF(AND($N76&gt;$U76,$N76&lt;=$X76),$G76*($R76+((($Q76-$R76)/($X76-$U76))*($N76-$U76))),0))),$Q76*$G76)))</f>
        <v/>
      </c>
      <c r="G76" s="156" t="str">
        <f>IF($D76="","",IF(VLOOKUP($D76,Cap_Req!$A$2:$K$19,2)=2,VLOOKUP($D76,Cap_Req!$A$2:$K$19,3),IF(OR(VLOOKUP($D76,Cap_Req!$A$2:$K$19,2)=1,VLOOKUP($D76,Cap_Req!$A$2:$K$19,2)=3,VLOOKUP($D76,Cap_Req!$A$2:$K$19,2)=6,VLOOKUP($D76,Cap_Req!$A$2:$K$19,2)=7,VLOOKUP($D76,Cap_Req!$A$2:$K$19,2)=8,VLOOKUP($D76,Cap_Req!$A$2:$K$19,2)=10,VLOOKUP($D76,Cap_Req!$A$2:$K$19,2)=11, VLOOKUP($D76,Cap_Req!$A$2:$K$19,2)=14, VLOOKUP($D76,Cap_Req!$A$2:$K$19,2)=15, VLOOKUP($D76,Cap_Req!$A$2:$K$19,2)=16),IF($N76&lt;=$U76,VLOOKUP($D76,Cap_Req!$A$2:$K$19,3),IF(AND($N76&gt;$U76,$N76&lt;=$W76),VLOOKUP($D76,Cap_Req!$A$2:$K$19,3)+(((VLOOKUP($D76,Cap_Req!$A$2:$K$19,5)-VLOOKUP($D76,Cap_Req!$A$2:$K$19,3))/($W76-$U76))*($N76-$U76)),0)),IF($N76&lt;=$U76,VLOOKUP($D76,Cap_Req!$A$2:$K$19,3),IF(AND($N76&gt;$U76,$N76&lt;=$V76),VLOOKUP($D76,Cap_Req!$A$2:$K$19,3)+(((VLOOKUP($D76,Cap_Req!$A$2:$K$19,4)-VLOOKUP($D76,Cap_Req!$A$2:$K$19,3))/($V76-$U76))*($N76-$U76)),IF(AND($N76&gt;$V76,$N76&lt;=$W76),VLOOKUP($D76,Cap_Req!$A$2:$K$19,4)+(((VLOOKUP($D76,Cap_Req!$A$2:$K$19,5)-VLOOKUP($D76,Cap_Req!$A$2:$K$19,4))/($W76-$V76))*($N76-$V76)),0))))))</f>
        <v/>
      </c>
      <c r="H76" s="285"/>
      <c r="I76" s="155" t="str">
        <f>IF($D76="","",IF(OR(VLOOKUP($D76,Cap_Req!$A$2:$K$19,2)=6,VLOOKUP($D76,Cap_Req!$A$2:$K$19,2)=7,VLOOKUP($D76,Cap_Req!$A$2:$K$19,2)=14),IF($S76="","",$S76*$J76),""))</f>
        <v/>
      </c>
      <c r="J76" s="156" t="str">
        <f>IF($D76="","",IF(OR(VLOOKUP($D76,Cap_Req!$A$2:$K$19,2)=6,VLOOKUP($D76,Cap_Req!$A$2:$K$19,2)=7,VLOOKUP($D76,Cap_Req!$A$2:$K$19,2)=14),VLOOKUP($D76,Cap_Req!$A$2:$K$19,7),""))</f>
        <v/>
      </c>
      <c r="K76" s="285"/>
      <c r="L76" s="155" t="str">
        <f>IF($D76="","",IF(OR(VLOOKUP($D76,Cap_Req!$A$2:$K$19,2)=4,VLOOKUP($D76,Cap_Req!$A$2:$K$19,2)=5),IF($T76="","",$T76*$M76),""))</f>
        <v/>
      </c>
      <c r="M76" s="156" t="str">
        <f>IF($D76="","",IF(OR(VLOOKUP($D76,Cap_Req!$A$2:$K$19,2)=4,VLOOKUP($D76,Cap_Req!$A$2:$K$19,2)=5),VLOOKUP($D76,Cap_Req!$A$2:$K$19,8),""))</f>
        <v/>
      </c>
      <c r="N76" s="157" t="str">
        <f t="shared" si="3"/>
        <v/>
      </c>
      <c r="O76" s="158" t="str">
        <f t="shared" si="1"/>
        <v/>
      </c>
      <c r="P76" s="159"/>
      <c r="Q76" s="283"/>
      <c r="R76" s="283"/>
      <c r="S76" s="283"/>
      <c r="T76" s="283"/>
      <c r="U76" s="160" t="str">
        <f>IF($D76="","",IF(OR(VLOOKUP($D76,Cap_Req!$A$2:$K$19,2)=9,VLOOKUP($D76,Cap_Req!$A$2:$K$19,2)=12,VLOOKUP($D76,Cap_Req!$A$2:$K$19,2)=13,VLOOKUP($D76,Cap_Req!$A$2:$K$19,2)=15),VLOOKUP($D76,Cap_Req!$A$2:$K$19,9),IF(VLOOKUP($D76,Cap_Req!$A$2:$K$19,2)=2,-100,$X76+VLOOKUP($D76,Cap_Req!$A$2:$K$19,9))))</f>
        <v/>
      </c>
      <c r="V76" s="160" t="str">
        <f>IF($D76="","",IF(OR(VLOOKUP($D76,Cap_Req!$A$2:$K$19,2)=9,VLOOKUP($D76,Cap_Req!$A$2:$K$19,2)=12,VLOOKUP($D76,Cap_Req!$A$2:$K$19,2)=13),VLOOKUP($D76,Cap_Req!$A$2:$K$19,10),IF(OR(VLOOKUP($D76,Cap_Req!$A$2:$K$19,2)=4,VLOOKUP($D76,Cap_Req!$A$2:$K$19,2)=5,VLOOKUP($D76,Cap_Req!$A$2:$K$19,2)=18),$X76+VLOOKUP($D76,Cap_Req!$A$2:$K$19,10),-100)))</f>
        <v/>
      </c>
      <c r="W76" s="160" t="str">
        <f>IF($D76="","",IF($X76="","",$X76+VLOOKUP($D76,Cap_Req!$A$2:$K$19,11)))</f>
        <v/>
      </c>
      <c r="X76" s="283"/>
      <c r="Y76" s="283"/>
      <c r="Z76" s="133"/>
      <c r="AA76" s="134" t="e">
        <f>VLOOKUP($D76,Cap_Req!$A$2:$K$19,2)</f>
        <v>#N/A</v>
      </c>
    </row>
    <row r="77" spans="1:27" x14ac:dyDescent="0.25">
      <c r="A77" s="133"/>
      <c r="B77" s="283"/>
      <c r="C77" s="283"/>
      <c r="D77" s="284"/>
      <c r="E77" s="285"/>
      <c r="F77" s="155" t="str">
        <f>IF($D77="","",IF($Q77="","",IF(OR(VLOOKUP($D77,Cap_Req!$A$2:$K$19,2)=6,VLOOKUP($D77,Cap_Req!$A$2:$K$19,2)=7,VLOOKUP($D77,Cap_Req!$A$2:$K$19,2)=14),IF($R77="","",IF($N77&lt;=$U77,$R77*$G77,IF(AND($N77&gt;$U77,$N77&lt;=$X77),$G77*($R77+((($Q77-$R77)/($X77-$U77))*($N77-$U77))),0))),$Q77*$G77)))</f>
        <v/>
      </c>
      <c r="G77" s="156" t="str">
        <f>IF($D77="","",IF(VLOOKUP($D77,Cap_Req!$A$2:$K$19,2)=2,VLOOKUP($D77,Cap_Req!$A$2:$K$19,3),IF(OR(VLOOKUP($D77,Cap_Req!$A$2:$K$19,2)=1,VLOOKUP($D77,Cap_Req!$A$2:$K$19,2)=3,VLOOKUP($D77,Cap_Req!$A$2:$K$19,2)=6,VLOOKUP($D77,Cap_Req!$A$2:$K$19,2)=7,VLOOKUP($D77,Cap_Req!$A$2:$K$19,2)=8,VLOOKUP($D77,Cap_Req!$A$2:$K$19,2)=10,VLOOKUP($D77,Cap_Req!$A$2:$K$19,2)=11, VLOOKUP($D77,Cap_Req!$A$2:$K$19,2)=14, VLOOKUP($D77,Cap_Req!$A$2:$K$19,2)=15, VLOOKUP($D77,Cap_Req!$A$2:$K$19,2)=16),IF($N77&lt;=$U77,VLOOKUP($D77,Cap_Req!$A$2:$K$19,3),IF(AND($N77&gt;$U77,$N77&lt;=$W77),VLOOKUP($D77,Cap_Req!$A$2:$K$19,3)+(((VLOOKUP($D77,Cap_Req!$A$2:$K$19,5)-VLOOKUP($D77,Cap_Req!$A$2:$K$19,3))/($W77-$U77))*($N77-$U77)),0)),IF($N77&lt;=$U77,VLOOKUP($D77,Cap_Req!$A$2:$K$19,3),IF(AND($N77&gt;$U77,$N77&lt;=$V77),VLOOKUP($D77,Cap_Req!$A$2:$K$19,3)+(((VLOOKUP($D77,Cap_Req!$A$2:$K$19,4)-VLOOKUP($D77,Cap_Req!$A$2:$K$19,3))/($V77-$U77))*($N77-$U77)),IF(AND($N77&gt;$V77,$N77&lt;=$W77),VLOOKUP($D77,Cap_Req!$A$2:$K$19,4)+(((VLOOKUP($D77,Cap_Req!$A$2:$K$19,5)-VLOOKUP($D77,Cap_Req!$A$2:$K$19,4))/($W77-$V77))*($N77-$V77)),0))))))</f>
        <v/>
      </c>
      <c r="H77" s="285"/>
      <c r="I77" s="155" t="str">
        <f>IF($D77="","",IF(OR(VLOOKUP($D77,Cap_Req!$A$2:$K$19,2)=6,VLOOKUP($D77,Cap_Req!$A$2:$K$19,2)=7,VLOOKUP($D77,Cap_Req!$A$2:$K$19,2)=14),IF($S77="","",$S77*$J77),""))</f>
        <v/>
      </c>
      <c r="J77" s="156" t="str">
        <f>IF($D77="","",IF(OR(VLOOKUP($D77,Cap_Req!$A$2:$K$19,2)=6,VLOOKUP($D77,Cap_Req!$A$2:$K$19,2)=7,VLOOKUP($D77,Cap_Req!$A$2:$K$19,2)=14),VLOOKUP($D77,Cap_Req!$A$2:$K$19,7),""))</f>
        <v/>
      </c>
      <c r="K77" s="285"/>
      <c r="L77" s="155" t="str">
        <f>IF($D77="","",IF(OR(VLOOKUP($D77,Cap_Req!$A$2:$K$19,2)=4,VLOOKUP($D77,Cap_Req!$A$2:$K$19,2)=5),IF($T77="","",$T77*$M77),""))</f>
        <v/>
      </c>
      <c r="M77" s="156" t="str">
        <f>IF($D77="","",IF(OR(VLOOKUP($D77,Cap_Req!$A$2:$K$19,2)=4,VLOOKUP($D77,Cap_Req!$A$2:$K$19,2)=5),VLOOKUP($D77,Cap_Req!$A$2:$K$19,8),""))</f>
        <v/>
      </c>
      <c r="N77" s="157" t="str">
        <f t="shared" si="3"/>
        <v/>
      </c>
      <c r="O77" s="158" t="str">
        <f t="shared" si="1"/>
        <v/>
      </c>
      <c r="P77" s="159"/>
      <c r="Q77" s="283"/>
      <c r="R77" s="283"/>
      <c r="S77" s="283"/>
      <c r="T77" s="283"/>
      <c r="U77" s="160" t="str">
        <f>IF($D77="","",IF(OR(VLOOKUP($D77,Cap_Req!$A$2:$K$19,2)=9,VLOOKUP($D77,Cap_Req!$A$2:$K$19,2)=12,VLOOKUP($D77,Cap_Req!$A$2:$K$19,2)=13,VLOOKUP($D77,Cap_Req!$A$2:$K$19,2)=15),VLOOKUP($D77,Cap_Req!$A$2:$K$19,9),IF(VLOOKUP($D77,Cap_Req!$A$2:$K$19,2)=2,-100,$X77+VLOOKUP($D77,Cap_Req!$A$2:$K$19,9))))</f>
        <v/>
      </c>
      <c r="V77" s="160" t="str">
        <f>IF($D77="","",IF(OR(VLOOKUP($D77,Cap_Req!$A$2:$K$19,2)=9,VLOOKUP($D77,Cap_Req!$A$2:$K$19,2)=12,VLOOKUP($D77,Cap_Req!$A$2:$K$19,2)=13),VLOOKUP($D77,Cap_Req!$A$2:$K$19,10),IF(OR(VLOOKUP($D77,Cap_Req!$A$2:$K$19,2)=4,VLOOKUP($D77,Cap_Req!$A$2:$K$19,2)=5,VLOOKUP($D77,Cap_Req!$A$2:$K$19,2)=18),$X77+VLOOKUP($D77,Cap_Req!$A$2:$K$19,10),-100)))</f>
        <v/>
      </c>
      <c r="W77" s="160" t="str">
        <f>IF($D77="","",IF($X77="","",$X77+VLOOKUP($D77,Cap_Req!$A$2:$K$19,11)))</f>
        <v/>
      </c>
      <c r="X77" s="283"/>
      <c r="Y77" s="283"/>
      <c r="Z77" s="133"/>
      <c r="AA77" s="134" t="e">
        <f>VLOOKUP($D77,Cap_Req!$A$2:$K$19,2)</f>
        <v>#N/A</v>
      </c>
    </row>
    <row r="78" spans="1:27" x14ac:dyDescent="0.25">
      <c r="A78" s="133"/>
      <c r="B78" s="283"/>
      <c r="C78" s="283"/>
      <c r="D78" s="284"/>
      <c r="E78" s="285"/>
      <c r="F78" s="155" t="str">
        <f>IF($D78="","",IF($Q78="","",IF(OR(VLOOKUP($D78,Cap_Req!$A$2:$K$19,2)=6,VLOOKUP($D78,Cap_Req!$A$2:$K$19,2)=7,VLOOKUP($D78,Cap_Req!$A$2:$K$19,2)=14),IF($R78="","",IF($N78&lt;=$U78,$R78*$G78,IF(AND($N78&gt;$U78,$N78&lt;=$X78),$G78*($R78+((($Q78-$R78)/($X78-$U78))*($N78-$U78))),0))),$Q78*$G78)))</f>
        <v/>
      </c>
      <c r="G78" s="156" t="str">
        <f>IF($D78="","",IF(VLOOKUP($D78,Cap_Req!$A$2:$K$19,2)=2,VLOOKUP($D78,Cap_Req!$A$2:$K$19,3),IF(OR(VLOOKUP($D78,Cap_Req!$A$2:$K$19,2)=1,VLOOKUP($D78,Cap_Req!$A$2:$K$19,2)=3,VLOOKUP($D78,Cap_Req!$A$2:$K$19,2)=6,VLOOKUP($D78,Cap_Req!$A$2:$K$19,2)=7,VLOOKUP($D78,Cap_Req!$A$2:$K$19,2)=8,VLOOKUP($D78,Cap_Req!$A$2:$K$19,2)=10,VLOOKUP($D78,Cap_Req!$A$2:$K$19,2)=11, VLOOKUP($D78,Cap_Req!$A$2:$K$19,2)=14, VLOOKUP($D78,Cap_Req!$A$2:$K$19,2)=15, VLOOKUP($D78,Cap_Req!$A$2:$K$19,2)=16),IF($N78&lt;=$U78,VLOOKUP($D78,Cap_Req!$A$2:$K$19,3),IF(AND($N78&gt;$U78,$N78&lt;=$W78),VLOOKUP($D78,Cap_Req!$A$2:$K$19,3)+(((VLOOKUP($D78,Cap_Req!$A$2:$K$19,5)-VLOOKUP($D78,Cap_Req!$A$2:$K$19,3))/($W78-$U78))*($N78-$U78)),0)),IF($N78&lt;=$U78,VLOOKUP($D78,Cap_Req!$A$2:$K$19,3),IF(AND($N78&gt;$U78,$N78&lt;=$V78),VLOOKUP($D78,Cap_Req!$A$2:$K$19,3)+(((VLOOKUP($D78,Cap_Req!$A$2:$K$19,4)-VLOOKUP($D78,Cap_Req!$A$2:$K$19,3))/($V78-$U78))*($N78-$U78)),IF(AND($N78&gt;$V78,$N78&lt;=$W78),VLOOKUP($D78,Cap_Req!$A$2:$K$19,4)+(((VLOOKUP($D78,Cap_Req!$A$2:$K$19,5)-VLOOKUP($D78,Cap_Req!$A$2:$K$19,4))/($W78-$V78))*($N78-$V78)),0))))))</f>
        <v/>
      </c>
      <c r="H78" s="285"/>
      <c r="I78" s="155" t="str">
        <f>IF($D78="","",IF(OR(VLOOKUP($D78,Cap_Req!$A$2:$K$19,2)=6,VLOOKUP($D78,Cap_Req!$A$2:$K$19,2)=7,VLOOKUP($D78,Cap_Req!$A$2:$K$19,2)=14),IF($S78="","",$S78*$J78),""))</f>
        <v/>
      </c>
      <c r="J78" s="156" t="str">
        <f>IF($D78="","",IF(OR(VLOOKUP($D78,Cap_Req!$A$2:$K$19,2)=6,VLOOKUP($D78,Cap_Req!$A$2:$K$19,2)=7,VLOOKUP($D78,Cap_Req!$A$2:$K$19,2)=14),VLOOKUP($D78,Cap_Req!$A$2:$K$19,7),""))</f>
        <v/>
      </c>
      <c r="K78" s="285"/>
      <c r="L78" s="155" t="str">
        <f>IF($D78="","",IF(OR(VLOOKUP($D78,Cap_Req!$A$2:$K$19,2)=4,VLOOKUP($D78,Cap_Req!$A$2:$K$19,2)=5),IF($T78="","",$T78*$M78),""))</f>
        <v/>
      </c>
      <c r="M78" s="156" t="str">
        <f>IF($D78="","",IF(OR(VLOOKUP($D78,Cap_Req!$A$2:$K$19,2)=4,VLOOKUP($D78,Cap_Req!$A$2:$K$19,2)=5),VLOOKUP($D78,Cap_Req!$A$2:$K$19,8),""))</f>
        <v/>
      </c>
      <c r="N78" s="157" t="str">
        <f t="shared" si="3"/>
        <v/>
      </c>
      <c r="O78" s="158" t="str">
        <f t="shared" si="1"/>
        <v/>
      </c>
      <c r="P78" s="159"/>
      <c r="Q78" s="283"/>
      <c r="R78" s="283"/>
      <c r="S78" s="283"/>
      <c r="T78" s="283"/>
      <c r="U78" s="160" t="str">
        <f>IF($D78="","",IF(OR(VLOOKUP($D78,Cap_Req!$A$2:$K$19,2)=9,VLOOKUP($D78,Cap_Req!$A$2:$K$19,2)=12,VLOOKUP($D78,Cap_Req!$A$2:$K$19,2)=13,VLOOKUP($D78,Cap_Req!$A$2:$K$19,2)=15),VLOOKUP($D78,Cap_Req!$A$2:$K$19,9),IF(VLOOKUP($D78,Cap_Req!$A$2:$K$19,2)=2,-100,$X78+VLOOKUP($D78,Cap_Req!$A$2:$K$19,9))))</f>
        <v/>
      </c>
      <c r="V78" s="160" t="str">
        <f>IF($D78="","",IF(OR(VLOOKUP($D78,Cap_Req!$A$2:$K$19,2)=9,VLOOKUP($D78,Cap_Req!$A$2:$K$19,2)=12,VLOOKUP($D78,Cap_Req!$A$2:$K$19,2)=13),VLOOKUP($D78,Cap_Req!$A$2:$K$19,10),IF(OR(VLOOKUP($D78,Cap_Req!$A$2:$K$19,2)=4,VLOOKUP($D78,Cap_Req!$A$2:$K$19,2)=5,VLOOKUP($D78,Cap_Req!$A$2:$K$19,2)=18),$X78+VLOOKUP($D78,Cap_Req!$A$2:$K$19,10),-100)))</f>
        <v/>
      </c>
      <c r="W78" s="160" t="str">
        <f>IF($D78="","",IF($X78="","",$X78+VLOOKUP($D78,Cap_Req!$A$2:$K$19,11)))</f>
        <v/>
      </c>
      <c r="X78" s="283"/>
      <c r="Y78" s="283"/>
      <c r="Z78" s="133"/>
      <c r="AA78" s="134" t="e">
        <f>VLOOKUP($D78,Cap_Req!$A$2:$K$19,2)</f>
        <v>#N/A</v>
      </c>
    </row>
    <row r="79" spans="1:27" x14ac:dyDescent="0.25">
      <c r="A79" s="133"/>
      <c r="B79" s="283"/>
      <c r="C79" s="283"/>
      <c r="D79" s="284"/>
      <c r="E79" s="285"/>
      <c r="F79" s="155" t="str">
        <f>IF($D79="","",IF($Q79="","",IF(OR(VLOOKUP($D79,Cap_Req!$A$2:$K$19,2)=6,VLOOKUP($D79,Cap_Req!$A$2:$K$19,2)=7,VLOOKUP($D79,Cap_Req!$A$2:$K$19,2)=14),IF($R79="","",IF($N79&lt;=$U79,$R79*$G79,IF(AND($N79&gt;$U79,$N79&lt;=$X79),$G79*($R79+((($Q79-$R79)/($X79-$U79))*($N79-$U79))),0))),$Q79*$G79)))</f>
        <v/>
      </c>
      <c r="G79" s="156" t="str">
        <f>IF($D79="","",IF(VLOOKUP($D79,Cap_Req!$A$2:$K$19,2)=2,VLOOKUP($D79,Cap_Req!$A$2:$K$19,3),IF(OR(VLOOKUP($D79,Cap_Req!$A$2:$K$19,2)=1,VLOOKUP($D79,Cap_Req!$A$2:$K$19,2)=3,VLOOKUP($D79,Cap_Req!$A$2:$K$19,2)=6,VLOOKUP($D79,Cap_Req!$A$2:$K$19,2)=7,VLOOKUP($D79,Cap_Req!$A$2:$K$19,2)=8,VLOOKUP($D79,Cap_Req!$A$2:$K$19,2)=10,VLOOKUP($D79,Cap_Req!$A$2:$K$19,2)=11, VLOOKUP($D79,Cap_Req!$A$2:$K$19,2)=14, VLOOKUP($D79,Cap_Req!$A$2:$K$19,2)=15, VLOOKUP($D79,Cap_Req!$A$2:$K$19,2)=16),IF($N79&lt;=$U79,VLOOKUP($D79,Cap_Req!$A$2:$K$19,3),IF(AND($N79&gt;$U79,$N79&lt;=$W79),VLOOKUP($D79,Cap_Req!$A$2:$K$19,3)+(((VLOOKUP($D79,Cap_Req!$A$2:$K$19,5)-VLOOKUP($D79,Cap_Req!$A$2:$K$19,3))/($W79-$U79))*($N79-$U79)),0)),IF($N79&lt;=$U79,VLOOKUP($D79,Cap_Req!$A$2:$K$19,3),IF(AND($N79&gt;$U79,$N79&lt;=$V79),VLOOKUP($D79,Cap_Req!$A$2:$K$19,3)+(((VLOOKUP($D79,Cap_Req!$A$2:$K$19,4)-VLOOKUP($D79,Cap_Req!$A$2:$K$19,3))/($V79-$U79))*($N79-$U79)),IF(AND($N79&gt;$V79,$N79&lt;=$W79),VLOOKUP($D79,Cap_Req!$A$2:$K$19,4)+(((VLOOKUP($D79,Cap_Req!$A$2:$K$19,5)-VLOOKUP($D79,Cap_Req!$A$2:$K$19,4))/($W79-$V79))*($N79-$V79)),0))))))</f>
        <v/>
      </c>
      <c r="H79" s="285"/>
      <c r="I79" s="155" t="str">
        <f>IF($D79="","",IF(OR(VLOOKUP($D79,Cap_Req!$A$2:$K$19,2)=6,VLOOKUP($D79,Cap_Req!$A$2:$K$19,2)=7,VLOOKUP($D79,Cap_Req!$A$2:$K$19,2)=14),IF($S79="","",$S79*$J79),""))</f>
        <v/>
      </c>
      <c r="J79" s="156" t="str">
        <f>IF($D79="","",IF(OR(VLOOKUP($D79,Cap_Req!$A$2:$K$19,2)=6,VLOOKUP($D79,Cap_Req!$A$2:$K$19,2)=7,VLOOKUP($D79,Cap_Req!$A$2:$K$19,2)=14),VLOOKUP($D79,Cap_Req!$A$2:$K$19,7),""))</f>
        <v/>
      </c>
      <c r="K79" s="285"/>
      <c r="L79" s="155" t="str">
        <f>IF($D79="","",IF(OR(VLOOKUP($D79,Cap_Req!$A$2:$K$19,2)=4,VLOOKUP($D79,Cap_Req!$A$2:$K$19,2)=5),IF($T79="","",$T79*$M79),""))</f>
        <v/>
      </c>
      <c r="M79" s="156" t="str">
        <f>IF($D79="","",IF(OR(VLOOKUP($D79,Cap_Req!$A$2:$K$19,2)=4,VLOOKUP($D79,Cap_Req!$A$2:$K$19,2)=5),VLOOKUP($D79,Cap_Req!$A$2:$K$19,8),""))</f>
        <v/>
      </c>
      <c r="N79" s="157" t="str">
        <f t="shared" si="3"/>
        <v/>
      </c>
      <c r="O79" s="158" t="str">
        <f t="shared" ref="O79:O142" si="4">IF($D79="","",$W79)</f>
        <v/>
      </c>
      <c r="P79" s="159"/>
      <c r="Q79" s="283"/>
      <c r="R79" s="283"/>
      <c r="S79" s="283"/>
      <c r="T79" s="283"/>
      <c r="U79" s="160" t="str">
        <f>IF($D79="","",IF(OR(VLOOKUP($D79,Cap_Req!$A$2:$K$19,2)=9,VLOOKUP($D79,Cap_Req!$A$2:$K$19,2)=12,VLOOKUP($D79,Cap_Req!$A$2:$K$19,2)=13,VLOOKUP($D79,Cap_Req!$A$2:$K$19,2)=15),VLOOKUP($D79,Cap_Req!$A$2:$K$19,9),IF(VLOOKUP($D79,Cap_Req!$A$2:$K$19,2)=2,-100,$X79+VLOOKUP($D79,Cap_Req!$A$2:$K$19,9))))</f>
        <v/>
      </c>
      <c r="V79" s="160" t="str">
        <f>IF($D79="","",IF(OR(VLOOKUP($D79,Cap_Req!$A$2:$K$19,2)=9,VLOOKUP($D79,Cap_Req!$A$2:$K$19,2)=12,VLOOKUP($D79,Cap_Req!$A$2:$K$19,2)=13),VLOOKUP($D79,Cap_Req!$A$2:$K$19,10),IF(OR(VLOOKUP($D79,Cap_Req!$A$2:$K$19,2)=4,VLOOKUP($D79,Cap_Req!$A$2:$K$19,2)=5,VLOOKUP($D79,Cap_Req!$A$2:$K$19,2)=18),$X79+VLOOKUP($D79,Cap_Req!$A$2:$K$19,10),-100)))</f>
        <v/>
      </c>
      <c r="W79" s="160" t="str">
        <f>IF($D79="","",IF($X79="","",$X79+VLOOKUP($D79,Cap_Req!$A$2:$K$19,11)))</f>
        <v/>
      </c>
      <c r="X79" s="283"/>
      <c r="Y79" s="283"/>
      <c r="Z79" s="133"/>
      <c r="AA79" s="134" t="e">
        <f>VLOOKUP($D79,Cap_Req!$A$2:$K$19,2)</f>
        <v>#N/A</v>
      </c>
    </row>
    <row r="80" spans="1:27" x14ac:dyDescent="0.25">
      <c r="A80" s="133"/>
      <c r="B80" s="283"/>
      <c r="C80" s="283"/>
      <c r="D80" s="284"/>
      <c r="E80" s="285"/>
      <c r="F80" s="155" t="str">
        <f>IF($D80="","",IF($Q80="","",IF(OR(VLOOKUP($D80,Cap_Req!$A$2:$K$19,2)=6,VLOOKUP($D80,Cap_Req!$A$2:$K$19,2)=7,VLOOKUP($D80,Cap_Req!$A$2:$K$19,2)=14),IF($R80="","",IF($N80&lt;=$U80,$R80*$G80,IF(AND($N80&gt;$U80,$N80&lt;=$X80),$G80*($R80+((($Q80-$R80)/($X80-$U80))*($N80-$U80))),0))),$Q80*$G80)))</f>
        <v/>
      </c>
      <c r="G80" s="156" t="str">
        <f>IF($D80="","",IF(VLOOKUP($D80,Cap_Req!$A$2:$K$19,2)=2,VLOOKUP($D80,Cap_Req!$A$2:$K$19,3),IF(OR(VLOOKUP($D80,Cap_Req!$A$2:$K$19,2)=1,VLOOKUP($D80,Cap_Req!$A$2:$K$19,2)=3,VLOOKUP($D80,Cap_Req!$A$2:$K$19,2)=6,VLOOKUP($D80,Cap_Req!$A$2:$K$19,2)=7,VLOOKUP($D80,Cap_Req!$A$2:$K$19,2)=8,VLOOKUP($D80,Cap_Req!$A$2:$K$19,2)=10,VLOOKUP($D80,Cap_Req!$A$2:$K$19,2)=11, VLOOKUP($D80,Cap_Req!$A$2:$K$19,2)=14, VLOOKUP($D80,Cap_Req!$A$2:$K$19,2)=15, VLOOKUP($D80,Cap_Req!$A$2:$K$19,2)=16),IF($N80&lt;=$U80,VLOOKUP($D80,Cap_Req!$A$2:$K$19,3),IF(AND($N80&gt;$U80,$N80&lt;=$W80),VLOOKUP($D80,Cap_Req!$A$2:$K$19,3)+(((VLOOKUP($D80,Cap_Req!$A$2:$K$19,5)-VLOOKUP($D80,Cap_Req!$A$2:$K$19,3))/($W80-$U80))*($N80-$U80)),0)),IF($N80&lt;=$U80,VLOOKUP($D80,Cap_Req!$A$2:$K$19,3),IF(AND($N80&gt;$U80,$N80&lt;=$V80),VLOOKUP($D80,Cap_Req!$A$2:$K$19,3)+(((VLOOKUP($D80,Cap_Req!$A$2:$K$19,4)-VLOOKUP($D80,Cap_Req!$A$2:$K$19,3))/($V80-$U80))*($N80-$U80)),IF(AND($N80&gt;$V80,$N80&lt;=$W80),VLOOKUP($D80,Cap_Req!$A$2:$K$19,4)+(((VLOOKUP($D80,Cap_Req!$A$2:$K$19,5)-VLOOKUP($D80,Cap_Req!$A$2:$K$19,4))/($W80-$V80))*($N80-$V80)),0))))))</f>
        <v/>
      </c>
      <c r="H80" s="285"/>
      <c r="I80" s="155" t="str">
        <f>IF($D80="","",IF(OR(VLOOKUP($D80,Cap_Req!$A$2:$K$19,2)=6,VLOOKUP($D80,Cap_Req!$A$2:$K$19,2)=7,VLOOKUP($D80,Cap_Req!$A$2:$K$19,2)=14),IF($S80="","",$S80*$J80),""))</f>
        <v/>
      </c>
      <c r="J80" s="156" t="str">
        <f>IF($D80="","",IF(OR(VLOOKUP($D80,Cap_Req!$A$2:$K$19,2)=6,VLOOKUP($D80,Cap_Req!$A$2:$K$19,2)=7,VLOOKUP($D80,Cap_Req!$A$2:$K$19,2)=14),VLOOKUP($D80,Cap_Req!$A$2:$K$19,7),""))</f>
        <v/>
      </c>
      <c r="K80" s="285"/>
      <c r="L80" s="155" t="str">
        <f>IF($D80="","",IF(OR(VLOOKUP($D80,Cap_Req!$A$2:$K$19,2)=4,VLOOKUP($D80,Cap_Req!$A$2:$K$19,2)=5),IF($T80="","",$T80*$M80),""))</f>
        <v/>
      </c>
      <c r="M80" s="156" t="str">
        <f>IF($D80="","",IF(OR(VLOOKUP($D80,Cap_Req!$A$2:$K$19,2)=4,VLOOKUP($D80,Cap_Req!$A$2:$K$19,2)=5),VLOOKUP($D80,Cap_Req!$A$2:$K$19,8),""))</f>
        <v/>
      </c>
      <c r="N80" s="157" t="str">
        <f t="shared" si="3"/>
        <v/>
      </c>
      <c r="O80" s="158" t="str">
        <f t="shared" si="4"/>
        <v/>
      </c>
      <c r="P80" s="159"/>
      <c r="Q80" s="283"/>
      <c r="R80" s="283"/>
      <c r="S80" s="283"/>
      <c r="T80" s="283"/>
      <c r="U80" s="160" t="str">
        <f>IF($D80="","",IF(OR(VLOOKUP($D80,Cap_Req!$A$2:$K$19,2)=9,VLOOKUP($D80,Cap_Req!$A$2:$K$19,2)=12,VLOOKUP($D80,Cap_Req!$A$2:$K$19,2)=13,VLOOKUP($D80,Cap_Req!$A$2:$K$19,2)=15),VLOOKUP($D80,Cap_Req!$A$2:$K$19,9),IF(VLOOKUP($D80,Cap_Req!$A$2:$K$19,2)=2,-100,$X80+VLOOKUP($D80,Cap_Req!$A$2:$K$19,9))))</f>
        <v/>
      </c>
      <c r="V80" s="160" t="str">
        <f>IF($D80="","",IF(OR(VLOOKUP($D80,Cap_Req!$A$2:$K$19,2)=9,VLOOKUP($D80,Cap_Req!$A$2:$K$19,2)=12,VLOOKUP($D80,Cap_Req!$A$2:$K$19,2)=13),VLOOKUP($D80,Cap_Req!$A$2:$K$19,10),IF(OR(VLOOKUP($D80,Cap_Req!$A$2:$K$19,2)=4,VLOOKUP($D80,Cap_Req!$A$2:$K$19,2)=5,VLOOKUP($D80,Cap_Req!$A$2:$K$19,2)=18),$X80+VLOOKUP($D80,Cap_Req!$A$2:$K$19,10),-100)))</f>
        <v/>
      </c>
      <c r="W80" s="160" t="str">
        <f>IF($D80="","",IF($X80="","",$X80+VLOOKUP($D80,Cap_Req!$A$2:$K$19,11)))</f>
        <v/>
      </c>
      <c r="X80" s="283"/>
      <c r="Y80" s="283"/>
      <c r="Z80" s="133"/>
      <c r="AA80" s="134" t="e">
        <f>VLOOKUP($D80,Cap_Req!$A$2:$K$19,2)</f>
        <v>#N/A</v>
      </c>
    </row>
    <row r="81" spans="1:27" x14ac:dyDescent="0.25">
      <c r="A81" s="133"/>
      <c r="B81" s="283"/>
      <c r="C81" s="283"/>
      <c r="D81" s="284"/>
      <c r="E81" s="285"/>
      <c r="F81" s="155" t="str">
        <f>IF($D81="","",IF($Q81="","",IF(OR(VLOOKUP($D81,Cap_Req!$A$2:$K$19,2)=6,VLOOKUP($D81,Cap_Req!$A$2:$K$19,2)=7,VLOOKUP($D81,Cap_Req!$A$2:$K$19,2)=14),IF($R81="","",IF($N81&lt;=$U81,$R81*$G81,IF(AND($N81&gt;$U81,$N81&lt;=$X81),$G81*($R81+((($Q81-$R81)/($X81-$U81))*($N81-$U81))),0))),$Q81*$G81)))</f>
        <v/>
      </c>
      <c r="G81" s="156" t="str">
        <f>IF($D81="","",IF(VLOOKUP($D81,Cap_Req!$A$2:$K$19,2)=2,VLOOKUP($D81,Cap_Req!$A$2:$K$19,3),IF(OR(VLOOKUP($D81,Cap_Req!$A$2:$K$19,2)=1,VLOOKUP($D81,Cap_Req!$A$2:$K$19,2)=3,VLOOKUP($D81,Cap_Req!$A$2:$K$19,2)=6,VLOOKUP($D81,Cap_Req!$A$2:$K$19,2)=7,VLOOKUP($D81,Cap_Req!$A$2:$K$19,2)=8,VLOOKUP($D81,Cap_Req!$A$2:$K$19,2)=10,VLOOKUP($D81,Cap_Req!$A$2:$K$19,2)=11, VLOOKUP($D81,Cap_Req!$A$2:$K$19,2)=14, VLOOKUP($D81,Cap_Req!$A$2:$K$19,2)=15, VLOOKUP($D81,Cap_Req!$A$2:$K$19,2)=16),IF($N81&lt;=$U81,VLOOKUP($D81,Cap_Req!$A$2:$K$19,3),IF(AND($N81&gt;$U81,$N81&lt;=$W81),VLOOKUP($D81,Cap_Req!$A$2:$K$19,3)+(((VLOOKUP($D81,Cap_Req!$A$2:$K$19,5)-VLOOKUP($D81,Cap_Req!$A$2:$K$19,3))/($W81-$U81))*($N81-$U81)),0)),IF($N81&lt;=$U81,VLOOKUP($D81,Cap_Req!$A$2:$K$19,3),IF(AND($N81&gt;$U81,$N81&lt;=$V81),VLOOKUP($D81,Cap_Req!$A$2:$K$19,3)+(((VLOOKUP($D81,Cap_Req!$A$2:$K$19,4)-VLOOKUP($D81,Cap_Req!$A$2:$K$19,3))/($V81-$U81))*($N81-$U81)),IF(AND($N81&gt;$V81,$N81&lt;=$W81),VLOOKUP($D81,Cap_Req!$A$2:$K$19,4)+(((VLOOKUP($D81,Cap_Req!$A$2:$K$19,5)-VLOOKUP($D81,Cap_Req!$A$2:$K$19,4))/($W81-$V81))*($N81-$V81)),0))))))</f>
        <v/>
      </c>
      <c r="H81" s="285"/>
      <c r="I81" s="155" t="str">
        <f>IF($D81="","",IF(OR(VLOOKUP($D81,Cap_Req!$A$2:$K$19,2)=6,VLOOKUP($D81,Cap_Req!$A$2:$K$19,2)=7,VLOOKUP($D81,Cap_Req!$A$2:$K$19,2)=14),IF($S81="","",$S81*$J81),""))</f>
        <v/>
      </c>
      <c r="J81" s="156" t="str">
        <f>IF($D81="","",IF(OR(VLOOKUP($D81,Cap_Req!$A$2:$K$19,2)=6,VLOOKUP($D81,Cap_Req!$A$2:$K$19,2)=7,VLOOKUP($D81,Cap_Req!$A$2:$K$19,2)=14),VLOOKUP($D81,Cap_Req!$A$2:$K$19,7),""))</f>
        <v/>
      </c>
      <c r="K81" s="285"/>
      <c r="L81" s="155" t="str">
        <f>IF($D81="","",IF(OR(VLOOKUP($D81,Cap_Req!$A$2:$K$19,2)=4,VLOOKUP($D81,Cap_Req!$A$2:$K$19,2)=5),IF($T81="","",$T81*$M81),""))</f>
        <v/>
      </c>
      <c r="M81" s="156" t="str">
        <f>IF($D81="","",IF(OR(VLOOKUP($D81,Cap_Req!$A$2:$K$19,2)=4,VLOOKUP($D81,Cap_Req!$A$2:$K$19,2)=5),VLOOKUP($D81,Cap_Req!$A$2:$K$19,8),""))</f>
        <v/>
      </c>
      <c r="N81" s="157" t="str">
        <f t="shared" si="3"/>
        <v/>
      </c>
      <c r="O81" s="158" t="str">
        <f t="shared" si="4"/>
        <v/>
      </c>
      <c r="P81" s="159"/>
      <c r="Q81" s="283"/>
      <c r="R81" s="283"/>
      <c r="S81" s="283"/>
      <c r="T81" s="283"/>
      <c r="U81" s="160" t="str">
        <f>IF($D81="","",IF(OR(VLOOKUP($D81,Cap_Req!$A$2:$K$19,2)=9,VLOOKUP($D81,Cap_Req!$A$2:$K$19,2)=12,VLOOKUP($D81,Cap_Req!$A$2:$K$19,2)=13,VLOOKUP($D81,Cap_Req!$A$2:$K$19,2)=15),VLOOKUP($D81,Cap_Req!$A$2:$K$19,9),IF(VLOOKUP($D81,Cap_Req!$A$2:$K$19,2)=2,-100,$X81+VLOOKUP($D81,Cap_Req!$A$2:$K$19,9))))</f>
        <v/>
      </c>
      <c r="V81" s="160" t="str">
        <f>IF($D81="","",IF(OR(VLOOKUP($D81,Cap_Req!$A$2:$K$19,2)=9,VLOOKUP($D81,Cap_Req!$A$2:$K$19,2)=12,VLOOKUP($D81,Cap_Req!$A$2:$K$19,2)=13),VLOOKUP($D81,Cap_Req!$A$2:$K$19,10),IF(OR(VLOOKUP($D81,Cap_Req!$A$2:$K$19,2)=4,VLOOKUP($D81,Cap_Req!$A$2:$K$19,2)=5,VLOOKUP($D81,Cap_Req!$A$2:$K$19,2)=18),$X81+VLOOKUP($D81,Cap_Req!$A$2:$K$19,10),-100)))</f>
        <v/>
      </c>
      <c r="W81" s="160" t="str">
        <f>IF($D81="","",IF($X81="","",$X81+VLOOKUP($D81,Cap_Req!$A$2:$K$19,11)))</f>
        <v/>
      </c>
      <c r="X81" s="283"/>
      <c r="Y81" s="283"/>
      <c r="Z81" s="133"/>
      <c r="AA81" s="134" t="e">
        <f>VLOOKUP($D81,Cap_Req!$A$2:$K$19,2)</f>
        <v>#N/A</v>
      </c>
    </row>
    <row r="82" spans="1:27" x14ac:dyDescent="0.25">
      <c r="A82" s="133"/>
      <c r="B82" s="283"/>
      <c r="C82" s="283"/>
      <c r="D82" s="284"/>
      <c r="E82" s="285"/>
      <c r="F82" s="155" t="str">
        <f>IF($D82="","",IF($Q82="","",IF(OR(VLOOKUP($D82,Cap_Req!$A$2:$K$19,2)=6,VLOOKUP($D82,Cap_Req!$A$2:$K$19,2)=7,VLOOKUP($D82,Cap_Req!$A$2:$K$19,2)=14),IF($R82="","",IF($N82&lt;=$U82,$R82*$G82,IF(AND($N82&gt;$U82,$N82&lt;=$X82),$G82*($R82+((($Q82-$R82)/($X82-$U82))*($N82-$U82))),0))),$Q82*$G82)))</f>
        <v/>
      </c>
      <c r="G82" s="156" t="str">
        <f>IF($D82="","",IF(VLOOKUP($D82,Cap_Req!$A$2:$K$19,2)=2,VLOOKUP($D82,Cap_Req!$A$2:$K$19,3),IF(OR(VLOOKUP($D82,Cap_Req!$A$2:$K$19,2)=1,VLOOKUP($D82,Cap_Req!$A$2:$K$19,2)=3,VLOOKUP($D82,Cap_Req!$A$2:$K$19,2)=6,VLOOKUP($D82,Cap_Req!$A$2:$K$19,2)=7,VLOOKUP($D82,Cap_Req!$A$2:$K$19,2)=8,VLOOKUP($D82,Cap_Req!$A$2:$K$19,2)=10,VLOOKUP($D82,Cap_Req!$A$2:$K$19,2)=11, VLOOKUP($D82,Cap_Req!$A$2:$K$19,2)=14, VLOOKUP($D82,Cap_Req!$A$2:$K$19,2)=15, VLOOKUP($D82,Cap_Req!$A$2:$K$19,2)=16),IF($N82&lt;=$U82,VLOOKUP($D82,Cap_Req!$A$2:$K$19,3),IF(AND($N82&gt;$U82,$N82&lt;=$W82),VLOOKUP($D82,Cap_Req!$A$2:$K$19,3)+(((VLOOKUP($D82,Cap_Req!$A$2:$K$19,5)-VLOOKUP($D82,Cap_Req!$A$2:$K$19,3))/($W82-$U82))*($N82-$U82)),0)),IF($N82&lt;=$U82,VLOOKUP($D82,Cap_Req!$A$2:$K$19,3),IF(AND($N82&gt;$U82,$N82&lt;=$V82),VLOOKUP($D82,Cap_Req!$A$2:$K$19,3)+(((VLOOKUP($D82,Cap_Req!$A$2:$K$19,4)-VLOOKUP($D82,Cap_Req!$A$2:$K$19,3))/($V82-$U82))*($N82-$U82)),IF(AND($N82&gt;$V82,$N82&lt;=$W82),VLOOKUP($D82,Cap_Req!$A$2:$K$19,4)+(((VLOOKUP($D82,Cap_Req!$A$2:$K$19,5)-VLOOKUP($D82,Cap_Req!$A$2:$K$19,4))/($W82-$V82))*($N82-$V82)),0))))))</f>
        <v/>
      </c>
      <c r="H82" s="285"/>
      <c r="I82" s="155" t="str">
        <f>IF($D82="","",IF(OR(VLOOKUP($D82,Cap_Req!$A$2:$K$19,2)=6,VLOOKUP($D82,Cap_Req!$A$2:$K$19,2)=7,VLOOKUP($D82,Cap_Req!$A$2:$K$19,2)=14),IF($S82="","",$S82*$J82),""))</f>
        <v/>
      </c>
      <c r="J82" s="156" t="str">
        <f>IF($D82="","",IF(OR(VLOOKUP($D82,Cap_Req!$A$2:$K$19,2)=6,VLOOKUP($D82,Cap_Req!$A$2:$K$19,2)=7,VLOOKUP($D82,Cap_Req!$A$2:$K$19,2)=14),VLOOKUP($D82,Cap_Req!$A$2:$K$19,7),""))</f>
        <v/>
      </c>
      <c r="K82" s="285"/>
      <c r="L82" s="155" t="str">
        <f>IF($D82="","",IF(OR(VLOOKUP($D82,Cap_Req!$A$2:$K$19,2)=4,VLOOKUP($D82,Cap_Req!$A$2:$K$19,2)=5),IF($T82="","",$T82*$M82),""))</f>
        <v/>
      </c>
      <c r="M82" s="156" t="str">
        <f>IF($D82="","",IF(OR(VLOOKUP($D82,Cap_Req!$A$2:$K$19,2)=4,VLOOKUP($D82,Cap_Req!$A$2:$K$19,2)=5),VLOOKUP($D82,Cap_Req!$A$2:$K$19,8),""))</f>
        <v/>
      </c>
      <c r="N82" s="157" t="str">
        <f t="shared" si="3"/>
        <v/>
      </c>
      <c r="O82" s="158" t="str">
        <f t="shared" si="4"/>
        <v/>
      </c>
      <c r="P82" s="159"/>
      <c r="Q82" s="283"/>
      <c r="R82" s="283"/>
      <c r="S82" s="283"/>
      <c r="T82" s="283"/>
      <c r="U82" s="160" t="str">
        <f>IF($D82="","",IF(OR(VLOOKUP($D82,Cap_Req!$A$2:$K$19,2)=9,VLOOKUP($D82,Cap_Req!$A$2:$K$19,2)=12,VLOOKUP($D82,Cap_Req!$A$2:$K$19,2)=13,VLOOKUP($D82,Cap_Req!$A$2:$K$19,2)=15),VLOOKUP($D82,Cap_Req!$A$2:$K$19,9),IF(VLOOKUP($D82,Cap_Req!$A$2:$K$19,2)=2,-100,$X82+VLOOKUP($D82,Cap_Req!$A$2:$K$19,9))))</f>
        <v/>
      </c>
      <c r="V82" s="160" t="str">
        <f>IF($D82="","",IF(OR(VLOOKUP($D82,Cap_Req!$A$2:$K$19,2)=9,VLOOKUP($D82,Cap_Req!$A$2:$K$19,2)=12,VLOOKUP($D82,Cap_Req!$A$2:$K$19,2)=13),VLOOKUP($D82,Cap_Req!$A$2:$K$19,10),IF(OR(VLOOKUP($D82,Cap_Req!$A$2:$K$19,2)=4,VLOOKUP($D82,Cap_Req!$A$2:$K$19,2)=5,VLOOKUP($D82,Cap_Req!$A$2:$K$19,2)=18),$X82+VLOOKUP($D82,Cap_Req!$A$2:$K$19,10),-100)))</f>
        <v/>
      </c>
      <c r="W82" s="160" t="str">
        <f>IF($D82="","",IF($X82="","",$X82+VLOOKUP($D82,Cap_Req!$A$2:$K$19,11)))</f>
        <v/>
      </c>
      <c r="X82" s="283"/>
      <c r="Y82" s="283"/>
      <c r="Z82" s="133"/>
      <c r="AA82" s="134" t="e">
        <f>VLOOKUP($D82,Cap_Req!$A$2:$K$19,2)</f>
        <v>#N/A</v>
      </c>
    </row>
    <row r="83" spans="1:27" x14ac:dyDescent="0.25">
      <c r="A83" s="133"/>
      <c r="B83" s="283"/>
      <c r="C83" s="283"/>
      <c r="D83" s="284"/>
      <c r="E83" s="285"/>
      <c r="F83" s="155" t="str">
        <f>IF($D83="","",IF($Q83="","",IF(OR(VLOOKUP($D83,Cap_Req!$A$2:$K$19,2)=6,VLOOKUP($D83,Cap_Req!$A$2:$K$19,2)=7,VLOOKUP($D83,Cap_Req!$A$2:$K$19,2)=14),IF($R83="","",IF($N83&lt;=$U83,$R83*$G83,IF(AND($N83&gt;$U83,$N83&lt;=$X83),$G83*($R83+((($Q83-$R83)/($X83-$U83))*($N83-$U83))),0))),$Q83*$G83)))</f>
        <v/>
      </c>
      <c r="G83" s="156" t="str">
        <f>IF($D83="","",IF(VLOOKUP($D83,Cap_Req!$A$2:$K$19,2)=2,VLOOKUP($D83,Cap_Req!$A$2:$K$19,3),IF(OR(VLOOKUP($D83,Cap_Req!$A$2:$K$19,2)=1,VLOOKUP($D83,Cap_Req!$A$2:$K$19,2)=3,VLOOKUP($D83,Cap_Req!$A$2:$K$19,2)=6,VLOOKUP($D83,Cap_Req!$A$2:$K$19,2)=7,VLOOKUP($D83,Cap_Req!$A$2:$K$19,2)=8,VLOOKUP($D83,Cap_Req!$A$2:$K$19,2)=10,VLOOKUP($D83,Cap_Req!$A$2:$K$19,2)=11, VLOOKUP($D83,Cap_Req!$A$2:$K$19,2)=14, VLOOKUP($D83,Cap_Req!$A$2:$K$19,2)=15, VLOOKUP($D83,Cap_Req!$A$2:$K$19,2)=16),IF($N83&lt;=$U83,VLOOKUP($D83,Cap_Req!$A$2:$K$19,3),IF(AND($N83&gt;$U83,$N83&lt;=$W83),VLOOKUP($D83,Cap_Req!$A$2:$K$19,3)+(((VLOOKUP($D83,Cap_Req!$A$2:$K$19,5)-VLOOKUP($D83,Cap_Req!$A$2:$K$19,3))/($W83-$U83))*($N83-$U83)),0)),IF($N83&lt;=$U83,VLOOKUP($D83,Cap_Req!$A$2:$K$19,3),IF(AND($N83&gt;$U83,$N83&lt;=$V83),VLOOKUP($D83,Cap_Req!$A$2:$K$19,3)+(((VLOOKUP($D83,Cap_Req!$A$2:$K$19,4)-VLOOKUP($D83,Cap_Req!$A$2:$K$19,3))/($V83-$U83))*($N83-$U83)),IF(AND($N83&gt;$V83,$N83&lt;=$W83),VLOOKUP($D83,Cap_Req!$A$2:$K$19,4)+(((VLOOKUP($D83,Cap_Req!$A$2:$K$19,5)-VLOOKUP($D83,Cap_Req!$A$2:$K$19,4))/($W83-$V83))*($N83-$V83)),0))))))</f>
        <v/>
      </c>
      <c r="H83" s="285"/>
      <c r="I83" s="155" t="str">
        <f>IF($D83="","",IF(OR(VLOOKUP($D83,Cap_Req!$A$2:$K$19,2)=6,VLOOKUP($D83,Cap_Req!$A$2:$K$19,2)=7,VLOOKUP($D83,Cap_Req!$A$2:$K$19,2)=14),IF($S83="","",$S83*$J83),""))</f>
        <v/>
      </c>
      <c r="J83" s="156" t="str">
        <f>IF($D83="","",IF(OR(VLOOKUP($D83,Cap_Req!$A$2:$K$19,2)=6,VLOOKUP($D83,Cap_Req!$A$2:$K$19,2)=7,VLOOKUP($D83,Cap_Req!$A$2:$K$19,2)=14),VLOOKUP($D83,Cap_Req!$A$2:$K$19,7),""))</f>
        <v/>
      </c>
      <c r="K83" s="285"/>
      <c r="L83" s="155" t="str">
        <f>IF($D83="","",IF(OR(VLOOKUP($D83,Cap_Req!$A$2:$K$19,2)=4,VLOOKUP($D83,Cap_Req!$A$2:$K$19,2)=5),IF($T83="","",$T83*$M83),""))</f>
        <v/>
      </c>
      <c r="M83" s="156" t="str">
        <f>IF($D83="","",IF(OR(VLOOKUP($D83,Cap_Req!$A$2:$K$19,2)=4,VLOOKUP($D83,Cap_Req!$A$2:$K$19,2)=5),VLOOKUP($D83,Cap_Req!$A$2:$K$19,8),""))</f>
        <v/>
      </c>
      <c r="N83" s="157" t="str">
        <f t="shared" si="3"/>
        <v/>
      </c>
      <c r="O83" s="158" t="str">
        <f t="shared" si="4"/>
        <v/>
      </c>
      <c r="P83" s="159"/>
      <c r="Q83" s="283"/>
      <c r="R83" s="283"/>
      <c r="S83" s="283"/>
      <c r="T83" s="283"/>
      <c r="U83" s="160" t="str">
        <f>IF($D83="","",IF(OR(VLOOKUP($D83,Cap_Req!$A$2:$K$19,2)=9,VLOOKUP($D83,Cap_Req!$A$2:$K$19,2)=12,VLOOKUP($D83,Cap_Req!$A$2:$K$19,2)=13,VLOOKUP($D83,Cap_Req!$A$2:$K$19,2)=15),VLOOKUP($D83,Cap_Req!$A$2:$K$19,9),IF(VLOOKUP($D83,Cap_Req!$A$2:$K$19,2)=2,-100,$X83+VLOOKUP($D83,Cap_Req!$A$2:$K$19,9))))</f>
        <v/>
      </c>
      <c r="V83" s="160" t="str">
        <f>IF($D83="","",IF(OR(VLOOKUP($D83,Cap_Req!$A$2:$K$19,2)=9,VLOOKUP($D83,Cap_Req!$A$2:$K$19,2)=12,VLOOKUP($D83,Cap_Req!$A$2:$K$19,2)=13),VLOOKUP($D83,Cap_Req!$A$2:$K$19,10),IF(OR(VLOOKUP($D83,Cap_Req!$A$2:$K$19,2)=4,VLOOKUP($D83,Cap_Req!$A$2:$K$19,2)=5,VLOOKUP($D83,Cap_Req!$A$2:$K$19,2)=18),$X83+VLOOKUP($D83,Cap_Req!$A$2:$K$19,10),-100)))</f>
        <v/>
      </c>
      <c r="W83" s="160" t="str">
        <f>IF($D83="","",IF($X83="","",$X83+VLOOKUP($D83,Cap_Req!$A$2:$K$19,11)))</f>
        <v/>
      </c>
      <c r="X83" s="283"/>
      <c r="Y83" s="283"/>
      <c r="Z83" s="133"/>
      <c r="AA83" s="134" t="e">
        <f>VLOOKUP($D83,Cap_Req!$A$2:$K$19,2)</f>
        <v>#N/A</v>
      </c>
    </row>
    <row r="84" spans="1:27" x14ac:dyDescent="0.25">
      <c r="A84" s="133"/>
      <c r="B84" s="283"/>
      <c r="C84" s="283"/>
      <c r="D84" s="284"/>
      <c r="E84" s="285"/>
      <c r="F84" s="155" t="str">
        <f>IF($D84="","",IF($Q84="","",IF(OR(VLOOKUP($D84,Cap_Req!$A$2:$K$19,2)=6,VLOOKUP($D84,Cap_Req!$A$2:$K$19,2)=7,VLOOKUP($D84,Cap_Req!$A$2:$K$19,2)=14),IF($R84="","",IF($N84&lt;=$U84,$R84*$G84,IF(AND($N84&gt;$U84,$N84&lt;=$X84),$G84*($R84+((($Q84-$R84)/($X84-$U84))*($N84-$U84))),0))),$Q84*$G84)))</f>
        <v/>
      </c>
      <c r="G84" s="156" t="str">
        <f>IF($D84="","",IF(VLOOKUP($D84,Cap_Req!$A$2:$K$19,2)=2,VLOOKUP($D84,Cap_Req!$A$2:$K$19,3),IF(OR(VLOOKUP($D84,Cap_Req!$A$2:$K$19,2)=1,VLOOKUP($D84,Cap_Req!$A$2:$K$19,2)=3,VLOOKUP($D84,Cap_Req!$A$2:$K$19,2)=6,VLOOKUP($D84,Cap_Req!$A$2:$K$19,2)=7,VLOOKUP($D84,Cap_Req!$A$2:$K$19,2)=8,VLOOKUP($D84,Cap_Req!$A$2:$K$19,2)=10,VLOOKUP($D84,Cap_Req!$A$2:$K$19,2)=11, VLOOKUP($D84,Cap_Req!$A$2:$K$19,2)=14, VLOOKUP($D84,Cap_Req!$A$2:$K$19,2)=15, VLOOKUP($D84,Cap_Req!$A$2:$K$19,2)=16),IF($N84&lt;=$U84,VLOOKUP($D84,Cap_Req!$A$2:$K$19,3),IF(AND($N84&gt;$U84,$N84&lt;=$W84),VLOOKUP($D84,Cap_Req!$A$2:$K$19,3)+(((VLOOKUP($D84,Cap_Req!$A$2:$K$19,5)-VLOOKUP($D84,Cap_Req!$A$2:$K$19,3))/($W84-$U84))*($N84-$U84)),0)),IF($N84&lt;=$U84,VLOOKUP($D84,Cap_Req!$A$2:$K$19,3),IF(AND($N84&gt;$U84,$N84&lt;=$V84),VLOOKUP($D84,Cap_Req!$A$2:$K$19,3)+(((VLOOKUP($D84,Cap_Req!$A$2:$K$19,4)-VLOOKUP($D84,Cap_Req!$A$2:$K$19,3))/($V84-$U84))*($N84-$U84)),IF(AND($N84&gt;$V84,$N84&lt;=$W84),VLOOKUP($D84,Cap_Req!$A$2:$K$19,4)+(((VLOOKUP($D84,Cap_Req!$A$2:$K$19,5)-VLOOKUP($D84,Cap_Req!$A$2:$K$19,4))/($W84-$V84))*($N84-$V84)),0))))))</f>
        <v/>
      </c>
      <c r="H84" s="285"/>
      <c r="I84" s="155" t="str">
        <f>IF($D84="","",IF(OR(VLOOKUP($D84,Cap_Req!$A$2:$K$19,2)=6,VLOOKUP($D84,Cap_Req!$A$2:$K$19,2)=7,VLOOKUP($D84,Cap_Req!$A$2:$K$19,2)=14),IF($S84="","",$S84*$J84),""))</f>
        <v/>
      </c>
      <c r="J84" s="156" t="str">
        <f>IF($D84="","",IF(OR(VLOOKUP($D84,Cap_Req!$A$2:$K$19,2)=6,VLOOKUP($D84,Cap_Req!$A$2:$K$19,2)=7,VLOOKUP($D84,Cap_Req!$A$2:$K$19,2)=14),VLOOKUP($D84,Cap_Req!$A$2:$K$19,7),""))</f>
        <v/>
      </c>
      <c r="K84" s="285"/>
      <c r="L84" s="155" t="str">
        <f>IF($D84="","",IF(OR(VLOOKUP($D84,Cap_Req!$A$2:$K$19,2)=4,VLOOKUP($D84,Cap_Req!$A$2:$K$19,2)=5),IF($T84="","",$T84*$M84),""))</f>
        <v/>
      </c>
      <c r="M84" s="156" t="str">
        <f>IF($D84="","",IF(OR(VLOOKUP($D84,Cap_Req!$A$2:$K$19,2)=4,VLOOKUP($D84,Cap_Req!$A$2:$K$19,2)=5),VLOOKUP($D84,Cap_Req!$A$2:$K$19,8),""))</f>
        <v/>
      </c>
      <c r="N84" s="157" t="str">
        <f t="shared" si="3"/>
        <v/>
      </c>
      <c r="O84" s="158" t="str">
        <f t="shared" si="4"/>
        <v/>
      </c>
      <c r="P84" s="159"/>
      <c r="Q84" s="283"/>
      <c r="R84" s="283"/>
      <c r="S84" s="283"/>
      <c r="T84" s="283"/>
      <c r="U84" s="160" t="str">
        <f>IF($D84="","",IF(OR(VLOOKUP($D84,Cap_Req!$A$2:$K$19,2)=9,VLOOKUP($D84,Cap_Req!$A$2:$K$19,2)=12,VLOOKUP($D84,Cap_Req!$A$2:$K$19,2)=13,VLOOKUP($D84,Cap_Req!$A$2:$K$19,2)=15),VLOOKUP($D84,Cap_Req!$A$2:$K$19,9),IF(VLOOKUP($D84,Cap_Req!$A$2:$K$19,2)=2,-100,$X84+VLOOKUP($D84,Cap_Req!$A$2:$K$19,9))))</f>
        <v/>
      </c>
      <c r="V84" s="160" t="str">
        <f>IF($D84="","",IF(OR(VLOOKUP($D84,Cap_Req!$A$2:$K$19,2)=9,VLOOKUP($D84,Cap_Req!$A$2:$K$19,2)=12,VLOOKUP($D84,Cap_Req!$A$2:$K$19,2)=13),VLOOKUP($D84,Cap_Req!$A$2:$K$19,10),IF(OR(VLOOKUP($D84,Cap_Req!$A$2:$K$19,2)=4,VLOOKUP($D84,Cap_Req!$A$2:$K$19,2)=5,VLOOKUP($D84,Cap_Req!$A$2:$K$19,2)=18),$X84+VLOOKUP($D84,Cap_Req!$A$2:$K$19,10),-100)))</f>
        <v/>
      </c>
      <c r="W84" s="160" t="str">
        <f>IF($D84="","",IF($X84="","",$X84+VLOOKUP($D84,Cap_Req!$A$2:$K$19,11)))</f>
        <v/>
      </c>
      <c r="X84" s="283"/>
      <c r="Y84" s="283"/>
      <c r="Z84" s="133"/>
      <c r="AA84" s="134" t="e">
        <f>VLOOKUP($D84,Cap_Req!$A$2:$K$19,2)</f>
        <v>#N/A</v>
      </c>
    </row>
    <row r="85" spans="1:27" x14ac:dyDescent="0.25">
      <c r="A85" s="133"/>
      <c r="B85" s="283"/>
      <c r="C85" s="283"/>
      <c r="D85" s="284"/>
      <c r="E85" s="285"/>
      <c r="F85" s="155" t="str">
        <f>IF($D85="","",IF($Q85="","",IF(OR(VLOOKUP($D85,Cap_Req!$A$2:$K$19,2)=6,VLOOKUP($D85,Cap_Req!$A$2:$K$19,2)=7,VLOOKUP($D85,Cap_Req!$A$2:$K$19,2)=14),IF($R85="","",IF($N85&lt;=$U85,$R85*$G85,IF(AND($N85&gt;$U85,$N85&lt;=$X85),$G85*($R85+((($Q85-$R85)/($X85-$U85))*($N85-$U85))),0))),$Q85*$G85)))</f>
        <v/>
      </c>
      <c r="G85" s="156" t="str">
        <f>IF($D85="","",IF(VLOOKUP($D85,Cap_Req!$A$2:$K$19,2)=2,VLOOKUP($D85,Cap_Req!$A$2:$K$19,3),IF(OR(VLOOKUP($D85,Cap_Req!$A$2:$K$19,2)=1,VLOOKUP($D85,Cap_Req!$A$2:$K$19,2)=3,VLOOKUP($D85,Cap_Req!$A$2:$K$19,2)=6,VLOOKUP($D85,Cap_Req!$A$2:$K$19,2)=7,VLOOKUP($D85,Cap_Req!$A$2:$K$19,2)=8,VLOOKUP($D85,Cap_Req!$A$2:$K$19,2)=10,VLOOKUP($D85,Cap_Req!$A$2:$K$19,2)=11, VLOOKUP($D85,Cap_Req!$A$2:$K$19,2)=14, VLOOKUP($D85,Cap_Req!$A$2:$K$19,2)=15, VLOOKUP($D85,Cap_Req!$A$2:$K$19,2)=16),IF($N85&lt;=$U85,VLOOKUP($D85,Cap_Req!$A$2:$K$19,3),IF(AND($N85&gt;$U85,$N85&lt;=$W85),VLOOKUP($D85,Cap_Req!$A$2:$K$19,3)+(((VLOOKUP($D85,Cap_Req!$A$2:$K$19,5)-VLOOKUP($D85,Cap_Req!$A$2:$K$19,3))/($W85-$U85))*($N85-$U85)),0)),IF($N85&lt;=$U85,VLOOKUP($D85,Cap_Req!$A$2:$K$19,3),IF(AND($N85&gt;$U85,$N85&lt;=$V85),VLOOKUP($D85,Cap_Req!$A$2:$K$19,3)+(((VLOOKUP($D85,Cap_Req!$A$2:$K$19,4)-VLOOKUP($D85,Cap_Req!$A$2:$K$19,3))/($V85-$U85))*($N85-$U85)),IF(AND($N85&gt;$V85,$N85&lt;=$W85),VLOOKUP($D85,Cap_Req!$A$2:$K$19,4)+(((VLOOKUP($D85,Cap_Req!$A$2:$K$19,5)-VLOOKUP($D85,Cap_Req!$A$2:$K$19,4))/($W85-$V85))*($N85-$V85)),0))))))</f>
        <v/>
      </c>
      <c r="H85" s="285"/>
      <c r="I85" s="155" t="str">
        <f>IF($D85="","",IF(OR(VLOOKUP($D85,Cap_Req!$A$2:$K$19,2)=6,VLOOKUP($D85,Cap_Req!$A$2:$K$19,2)=7,VLOOKUP($D85,Cap_Req!$A$2:$K$19,2)=14),IF($S85="","",$S85*$J85),""))</f>
        <v/>
      </c>
      <c r="J85" s="156" t="str">
        <f>IF($D85="","",IF(OR(VLOOKUP($D85,Cap_Req!$A$2:$K$19,2)=6,VLOOKUP($D85,Cap_Req!$A$2:$K$19,2)=7,VLOOKUP($D85,Cap_Req!$A$2:$K$19,2)=14),VLOOKUP($D85,Cap_Req!$A$2:$K$19,7),""))</f>
        <v/>
      </c>
      <c r="K85" s="285"/>
      <c r="L85" s="155" t="str">
        <f>IF($D85="","",IF(OR(VLOOKUP($D85,Cap_Req!$A$2:$K$19,2)=4,VLOOKUP($D85,Cap_Req!$A$2:$K$19,2)=5),IF($T85="","",$T85*$M85),""))</f>
        <v/>
      </c>
      <c r="M85" s="156" t="str">
        <f>IF($D85="","",IF(OR(VLOOKUP($D85,Cap_Req!$A$2:$K$19,2)=4,VLOOKUP($D85,Cap_Req!$A$2:$K$19,2)=5),VLOOKUP($D85,Cap_Req!$A$2:$K$19,8),""))</f>
        <v/>
      </c>
      <c r="N85" s="157" t="str">
        <f t="shared" si="3"/>
        <v/>
      </c>
      <c r="O85" s="158" t="str">
        <f t="shared" si="4"/>
        <v/>
      </c>
      <c r="P85" s="159"/>
      <c r="Q85" s="283"/>
      <c r="R85" s="283"/>
      <c r="S85" s="283"/>
      <c r="T85" s="283"/>
      <c r="U85" s="160" t="str">
        <f>IF($D85="","",IF(OR(VLOOKUP($D85,Cap_Req!$A$2:$K$19,2)=9,VLOOKUP($D85,Cap_Req!$A$2:$K$19,2)=12,VLOOKUP($D85,Cap_Req!$A$2:$K$19,2)=13,VLOOKUP($D85,Cap_Req!$A$2:$K$19,2)=15),VLOOKUP($D85,Cap_Req!$A$2:$K$19,9),IF(VLOOKUP($D85,Cap_Req!$A$2:$K$19,2)=2,-100,$X85+VLOOKUP($D85,Cap_Req!$A$2:$K$19,9))))</f>
        <v/>
      </c>
      <c r="V85" s="160" t="str">
        <f>IF($D85="","",IF(OR(VLOOKUP($D85,Cap_Req!$A$2:$K$19,2)=9,VLOOKUP($D85,Cap_Req!$A$2:$K$19,2)=12,VLOOKUP($D85,Cap_Req!$A$2:$K$19,2)=13),VLOOKUP($D85,Cap_Req!$A$2:$K$19,10),IF(OR(VLOOKUP($D85,Cap_Req!$A$2:$K$19,2)=4,VLOOKUP($D85,Cap_Req!$A$2:$K$19,2)=5,VLOOKUP($D85,Cap_Req!$A$2:$K$19,2)=18),$X85+VLOOKUP($D85,Cap_Req!$A$2:$K$19,10),-100)))</f>
        <v/>
      </c>
      <c r="W85" s="160" t="str">
        <f>IF($D85="","",IF($X85="","",$X85+VLOOKUP($D85,Cap_Req!$A$2:$K$19,11)))</f>
        <v/>
      </c>
      <c r="X85" s="283"/>
      <c r="Y85" s="283"/>
      <c r="Z85" s="133"/>
      <c r="AA85" s="134" t="e">
        <f>VLOOKUP($D85,Cap_Req!$A$2:$K$19,2)</f>
        <v>#N/A</v>
      </c>
    </row>
    <row r="86" spans="1:27" x14ac:dyDescent="0.25">
      <c r="A86" s="133"/>
      <c r="B86" s="283"/>
      <c r="C86" s="283"/>
      <c r="D86" s="284"/>
      <c r="E86" s="285"/>
      <c r="F86" s="155" t="str">
        <f>IF($D86="","",IF($Q86="","",IF(OR(VLOOKUP($D86,Cap_Req!$A$2:$K$19,2)=6,VLOOKUP($D86,Cap_Req!$A$2:$K$19,2)=7,VLOOKUP($D86,Cap_Req!$A$2:$K$19,2)=14),IF($R86="","",IF($N86&lt;=$U86,$R86*$G86,IF(AND($N86&gt;$U86,$N86&lt;=$X86),$G86*($R86+((($Q86-$R86)/($X86-$U86))*($N86-$U86))),0))),$Q86*$G86)))</f>
        <v/>
      </c>
      <c r="G86" s="156" t="str">
        <f>IF($D86="","",IF(VLOOKUP($D86,Cap_Req!$A$2:$K$19,2)=2,VLOOKUP($D86,Cap_Req!$A$2:$K$19,3),IF(OR(VLOOKUP($D86,Cap_Req!$A$2:$K$19,2)=1,VLOOKUP($D86,Cap_Req!$A$2:$K$19,2)=3,VLOOKUP($D86,Cap_Req!$A$2:$K$19,2)=6,VLOOKUP($D86,Cap_Req!$A$2:$K$19,2)=7,VLOOKUP($D86,Cap_Req!$A$2:$K$19,2)=8,VLOOKUP($D86,Cap_Req!$A$2:$K$19,2)=10,VLOOKUP($D86,Cap_Req!$A$2:$K$19,2)=11, VLOOKUP($D86,Cap_Req!$A$2:$K$19,2)=14, VLOOKUP($D86,Cap_Req!$A$2:$K$19,2)=15, VLOOKUP($D86,Cap_Req!$A$2:$K$19,2)=16),IF($N86&lt;=$U86,VLOOKUP($D86,Cap_Req!$A$2:$K$19,3),IF(AND($N86&gt;$U86,$N86&lt;=$W86),VLOOKUP($D86,Cap_Req!$A$2:$K$19,3)+(((VLOOKUP($D86,Cap_Req!$A$2:$K$19,5)-VLOOKUP($D86,Cap_Req!$A$2:$K$19,3))/($W86-$U86))*($N86-$U86)),0)),IF($N86&lt;=$U86,VLOOKUP($D86,Cap_Req!$A$2:$K$19,3),IF(AND($N86&gt;$U86,$N86&lt;=$V86),VLOOKUP($D86,Cap_Req!$A$2:$K$19,3)+(((VLOOKUP($D86,Cap_Req!$A$2:$K$19,4)-VLOOKUP($D86,Cap_Req!$A$2:$K$19,3))/($V86-$U86))*($N86-$U86)),IF(AND($N86&gt;$V86,$N86&lt;=$W86),VLOOKUP($D86,Cap_Req!$A$2:$K$19,4)+(((VLOOKUP($D86,Cap_Req!$A$2:$K$19,5)-VLOOKUP($D86,Cap_Req!$A$2:$K$19,4))/($W86-$V86))*($N86-$V86)),0))))))</f>
        <v/>
      </c>
      <c r="H86" s="285"/>
      <c r="I86" s="155" t="str">
        <f>IF($D86="","",IF(OR(VLOOKUP($D86,Cap_Req!$A$2:$K$19,2)=6,VLOOKUP($D86,Cap_Req!$A$2:$K$19,2)=7,VLOOKUP($D86,Cap_Req!$A$2:$K$19,2)=14),IF($S86="","",$S86*$J86),""))</f>
        <v/>
      </c>
      <c r="J86" s="156" t="str">
        <f>IF($D86="","",IF(OR(VLOOKUP($D86,Cap_Req!$A$2:$K$19,2)=6,VLOOKUP($D86,Cap_Req!$A$2:$K$19,2)=7,VLOOKUP($D86,Cap_Req!$A$2:$K$19,2)=14),VLOOKUP($D86,Cap_Req!$A$2:$K$19,7),""))</f>
        <v/>
      </c>
      <c r="K86" s="285"/>
      <c r="L86" s="155" t="str">
        <f>IF($D86="","",IF(OR(VLOOKUP($D86,Cap_Req!$A$2:$K$19,2)=4,VLOOKUP($D86,Cap_Req!$A$2:$K$19,2)=5),IF($T86="","",$T86*$M86),""))</f>
        <v/>
      </c>
      <c r="M86" s="156" t="str">
        <f>IF($D86="","",IF(OR(VLOOKUP($D86,Cap_Req!$A$2:$K$19,2)=4,VLOOKUP($D86,Cap_Req!$A$2:$K$19,2)=5),VLOOKUP($D86,Cap_Req!$A$2:$K$19,8),""))</f>
        <v/>
      </c>
      <c r="N86" s="157" t="str">
        <f t="shared" si="3"/>
        <v/>
      </c>
      <c r="O86" s="158" t="str">
        <f t="shared" si="4"/>
        <v/>
      </c>
      <c r="P86" s="159"/>
      <c r="Q86" s="283"/>
      <c r="R86" s="283"/>
      <c r="S86" s="283"/>
      <c r="T86" s="283"/>
      <c r="U86" s="160" t="str">
        <f>IF($D86="","",IF(OR(VLOOKUP($D86,Cap_Req!$A$2:$K$19,2)=9,VLOOKUP($D86,Cap_Req!$A$2:$K$19,2)=12,VLOOKUP($D86,Cap_Req!$A$2:$K$19,2)=13,VLOOKUP($D86,Cap_Req!$A$2:$K$19,2)=15),VLOOKUP($D86,Cap_Req!$A$2:$K$19,9),IF(VLOOKUP($D86,Cap_Req!$A$2:$K$19,2)=2,-100,$X86+VLOOKUP($D86,Cap_Req!$A$2:$K$19,9))))</f>
        <v/>
      </c>
      <c r="V86" s="160" t="str">
        <f>IF($D86="","",IF(OR(VLOOKUP($D86,Cap_Req!$A$2:$K$19,2)=9,VLOOKUP($D86,Cap_Req!$A$2:$K$19,2)=12,VLOOKUP($D86,Cap_Req!$A$2:$K$19,2)=13),VLOOKUP($D86,Cap_Req!$A$2:$K$19,10),IF(OR(VLOOKUP($D86,Cap_Req!$A$2:$K$19,2)=4,VLOOKUP($D86,Cap_Req!$A$2:$K$19,2)=5,VLOOKUP($D86,Cap_Req!$A$2:$K$19,2)=18),$X86+VLOOKUP($D86,Cap_Req!$A$2:$K$19,10),-100)))</f>
        <v/>
      </c>
      <c r="W86" s="160" t="str">
        <f>IF($D86="","",IF($X86="","",$X86+VLOOKUP($D86,Cap_Req!$A$2:$K$19,11)))</f>
        <v/>
      </c>
      <c r="X86" s="283"/>
      <c r="Y86" s="283"/>
      <c r="Z86" s="133"/>
      <c r="AA86" s="134" t="e">
        <f>VLOOKUP($D86,Cap_Req!$A$2:$K$19,2)</f>
        <v>#N/A</v>
      </c>
    </row>
    <row r="87" spans="1:27" x14ac:dyDescent="0.25">
      <c r="A87" s="133"/>
      <c r="B87" s="283"/>
      <c r="C87" s="283"/>
      <c r="D87" s="284"/>
      <c r="E87" s="285"/>
      <c r="F87" s="155" t="str">
        <f>IF($D87="","",IF($Q87="","",IF(OR(VLOOKUP($D87,Cap_Req!$A$2:$K$19,2)=6,VLOOKUP($D87,Cap_Req!$A$2:$K$19,2)=7,VLOOKUP($D87,Cap_Req!$A$2:$K$19,2)=14),IF($R87="","",IF($N87&lt;=$U87,$R87*$G87,IF(AND($N87&gt;$U87,$N87&lt;=$X87),$G87*($R87+((($Q87-$R87)/($X87-$U87))*($N87-$U87))),0))),$Q87*$G87)))</f>
        <v/>
      </c>
      <c r="G87" s="156" t="str">
        <f>IF($D87="","",IF(VLOOKUP($D87,Cap_Req!$A$2:$K$19,2)=2,VLOOKUP($D87,Cap_Req!$A$2:$K$19,3),IF(OR(VLOOKUP($D87,Cap_Req!$A$2:$K$19,2)=1,VLOOKUP($D87,Cap_Req!$A$2:$K$19,2)=3,VLOOKUP($D87,Cap_Req!$A$2:$K$19,2)=6,VLOOKUP($D87,Cap_Req!$A$2:$K$19,2)=7,VLOOKUP($D87,Cap_Req!$A$2:$K$19,2)=8,VLOOKUP($D87,Cap_Req!$A$2:$K$19,2)=10,VLOOKUP($D87,Cap_Req!$A$2:$K$19,2)=11, VLOOKUP($D87,Cap_Req!$A$2:$K$19,2)=14, VLOOKUP($D87,Cap_Req!$A$2:$K$19,2)=15, VLOOKUP($D87,Cap_Req!$A$2:$K$19,2)=16),IF($N87&lt;=$U87,VLOOKUP($D87,Cap_Req!$A$2:$K$19,3),IF(AND($N87&gt;$U87,$N87&lt;=$W87),VLOOKUP($D87,Cap_Req!$A$2:$K$19,3)+(((VLOOKUP($D87,Cap_Req!$A$2:$K$19,5)-VLOOKUP($D87,Cap_Req!$A$2:$K$19,3))/($W87-$U87))*($N87-$U87)),0)),IF($N87&lt;=$U87,VLOOKUP($D87,Cap_Req!$A$2:$K$19,3),IF(AND($N87&gt;$U87,$N87&lt;=$V87),VLOOKUP($D87,Cap_Req!$A$2:$K$19,3)+(((VLOOKUP($D87,Cap_Req!$A$2:$K$19,4)-VLOOKUP($D87,Cap_Req!$A$2:$K$19,3))/($V87-$U87))*($N87-$U87)),IF(AND($N87&gt;$V87,$N87&lt;=$W87),VLOOKUP($D87,Cap_Req!$A$2:$K$19,4)+(((VLOOKUP($D87,Cap_Req!$A$2:$K$19,5)-VLOOKUP($D87,Cap_Req!$A$2:$K$19,4))/($W87-$V87))*($N87-$V87)),0))))))</f>
        <v/>
      </c>
      <c r="H87" s="285"/>
      <c r="I87" s="155" t="str">
        <f>IF($D87="","",IF(OR(VLOOKUP($D87,Cap_Req!$A$2:$K$19,2)=6,VLOOKUP($D87,Cap_Req!$A$2:$K$19,2)=7,VLOOKUP($D87,Cap_Req!$A$2:$K$19,2)=14),IF($S87="","",$S87*$J87),""))</f>
        <v/>
      </c>
      <c r="J87" s="156" t="str">
        <f>IF($D87="","",IF(OR(VLOOKUP($D87,Cap_Req!$A$2:$K$19,2)=6,VLOOKUP($D87,Cap_Req!$A$2:$K$19,2)=7,VLOOKUP($D87,Cap_Req!$A$2:$K$19,2)=14),VLOOKUP($D87,Cap_Req!$A$2:$K$19,7),""))</f>
        <v/>
      </c>
      <c r="K87" s="285"/>
      <c r="L87" s="155" t="str">
        <f>IF($D87="","",IF(OR(VLOOKUP($D87,Cap_Req!$A$2:$K$19,2)=4,VLOOKUP($D87,Cap_Req!$A$2:$K$19,2)=5),IF($T87="","",$T87*$M87),""))</f>
        <v/>
      </c>
      <c r="M87" s="156" t="str">
        <f>IF($D87="","",IF(OR(VLOOKUP($D87,Cap_Req!$A$2:$K$19,2)=4,VLOOKUP($D87,Cap_Req!$A$2:$K$19,2)=5),VLOOKUP($D87,Cap_Req!$A$2:$K$19,8),""))</f>
        <v/>
      </c>
      <c r="N87" s="157" t="str">
        <f t="shared" si="3"/>
        <v/>
      </c>
      <c r="O87" s="158" t="str">
        <f t="shared" si="4"/>
        <v/>
      </c>
      <c r="P87" s="159"/>
      <c r="Q87" s="283"/>
      <c r="R87" s="283"/>
      <c r="S87" s="283"/>
      <c r="T87" s="283"/>
      <c r="U87" s="160" t="str">
        <f>IF($D87="","",IF(OR(VLOOKUP($D87,Cap_Req!$A$2:$K$19,2)=9,VLOOKUP($D87,Cap_Req!$A$2:$K$19,2)=12,VLOOKUP($D87,Cap_Req!$A$2:$K$19,2)=13,VLOOKUP($D87,Cap_Req!$A$2:$K$19,2)=15),VLOOKUP($D87,Cap_Req!$A$2:$K$19,9),IF(VLOOKUP($D87,Cap_Req!$A$2:$K$19,2)=2,-100,$X87+VLOOKUP($D87,Cap_Req!$A$2:$K$19,9))))</f>
        <v/>
      </c>
      <c r="V87" s="160" t="str">
        <f>IF($D87="","",IF(OR(VLOOKUP($D87,Cap_Req!$A$2:$K$19,2)=9,VLOOKUP($D87,Cap_Req!$A$2:$K$19,2)=12,VLOOKUP($D87,Cap_Req!$A$2:$K$19,2)=13),VLOOKUP($D87,Cap_Req!$A$2:$K$19,10),IF(OR(VLOOKUP($D87,Cap_Req!$A$2:$K$19,2)=4,VLOOKUP($D87,Cap_Req!$A$2:$K$19,2)=5,VLOOKUP($D87,Cap_Req!$A$2:$K$19,2)=18),$X87+VLOOKUP($D87,Cap_Req!$A$2:$K$19,10),-100)))</f>
        <v/>
      </c>
      <c r="W87" s="160" t="str">
        <f>IF($D87="","",IF($X87="","",$X87+VLOOKUP($D87,Cap_Req!$A$2:$K$19,11)))</f>
        <v/>
      </c>
      <c r="X87" s="283"/>
      <c r="Y87" s="283"/>
      <c r="Z87" s="133"/>
      <c r="AA87" s="134" t="e">
        <f>VLOOKUP($D87,Cap_Req!$A$2:$K$19,2)</f>
        <v>#N/A</v>
      </c>
    </row>
    <row r="88" spans="1:27" x14ac:dyDescent="0.25">
      <c r="A88" s="133"/>
      <c r="B88" s="283"/>
      <c r="C88" s="283"/>
      <c r="D88" s="284"/>
      <c r="E88" s="285"/>
      <c r="F88" s="155" t="str">
        <f>IF($D88="","",IF($Q88="","",IF(OR(VLOOKUP($D88,Cap_Req!$A$2:$K$19,2)=6,VLOOKUP($D88,Cap_Req!$A$2:$K$19,2)=7,VLOOKUP($D88,Cap_Req!$A$2:$K$19,2)=14),IF($R88="","",IF($N88&lt;=$U88,$R88*$G88,IF(AND($N88&gt;$U88,$N88&lt;=$X88),$G88*($R88+((($Q88-$R88)/($X88-$U88))*($N88-$U88))),0))),$Q88*$G88)))</f>
        <v/>
      </c>
      <c r="G88" s="156" t="str">
        <f>IF($D88="","",IF(VLOOKUP($D88,Cap_Req!$A$2:$K$19,2)=2,VLOOKUP($D88,Cap_Req!$A$2:$K$19,3),IF(OR(VLOOKUP($D88,Cap_Req!$A$2:$K$19,2)=1,VLOOKUP($D88,Cap_Req!$A$2:$K$19,2)=3,VLOOKUP($D88,Cap_Req!$A$2:$K$19,2)=6,VLOOKUP($D88,Cap_Req!$A$2:$K$19,2)=7,VLOOKUP($D88,Cap_Req!$A$2:$K$19,2)=8,VLOOKUP($D88,Cap_Req!$A$2:$K$19,2)=10,VLOOKUP($D88,Cap_Req!$A$2:$K$19,2)=11, VLOOKUP($D88,Cap_Req!$A$2:$K$19,2)=14, VLOOKUP($D88,Cap_Req!$A$2:$K$19,2)=15, VLOOKUP($D88,Cap_Req!$A$2:$K$19,2)=16),IF($N88&lt;=$U88,VLOOKUP($D88,Cap_Req!$A$2:$K$19,3),IF(AND($N88&gt;$U88,$N88&lt;=$W88),VLOOKUP($D88,Cap_Req!$A$2:$K$19,3)+(((VLOOKUP($D88,Cap_Req!$A$2:$K$19,5)-VLOOKUP($D88,Cap_Req!$A$2:$K$19,3))/($W88-$U88))*($N88-$U88)),0)),IF($N88&lt;=$U88,VLOOKUP($D88,Cap_Req!$A$2:$K$19,3),IF(AND($N88&gt;$U88,$N88&lt;=$V88),VLOOKUP($D88,Cap_Req!$A$2:$K$19,3)+(((VLOOKUP($D88,Cap_Req!$A$2:$K$19,4)-VLOOKUP($D88,Cap_Req!$A$2:$K$19,3))/($V88-$U88))*($N88-$U88)),IF(AND($N88&gt;$V88,$N88&lt;=$W88),VLOOKUP($D88,Cap_Req!$A$2:$K$19,4)+(((VLOOKUP($D88,Cap_Req!$A$2:$K$19,5)-VLOOKUP($D88,Cap_Req!$A$2:$K$19,4))/($W88-$V88))*($N88-$V88)),0))))))</f>
        <v/>
      </c>
      <c r="H88" s="285"/>
      <c r="I88" s="155" t="str">
        <f>IF($D88="","",IF(OR(VLOOKUP($D88,Cap_Req!$A$2:$K$19,2)=6,VLOOKUP($D88,Cap_Req!$A$2:$K$19,2)=7,VLOOKUP($D88,Cap_Req!$A$2:$K$19,2)=14),IF($S88="","",$S88*$J88),""))</f>
        <v/>
      </c>
      <c r="J88" s="156" t="str">
        <f>IF($D88="","",IF(OR(VLOOKUP($D88,Cap_Req!$A$2:$K$19,2)=6,VLOOKUP($D88,Cap_Req!$A$2:$K$19,2)=7,VLOOKUP($D88,Cap_Req!$A$2:$K$19,2)=14),VLOOKUP($D88,Cap_Req!$A$2:$K$19,7),""))</f>
        <v/>
      </c>
      <c r="K88" s="285"/>
      <c r="L88" s="155" t="str">
        <f>IF($D88="","",IF(OR(VLOOKUP($D88,Cap_Req!$A$2:$K$19,2)=4,VLOOKUP($D88,Cap_Req!$A$2:$K$19,2)=5),IF($T88="","",$T88*$M88),""))</f>
        <v/>
      </c>
      <c r="M88" s="156" t="str">
        <f>IF($D88="","",IF(OR(VLOOKUP($D88,Cap_Req!$A$2:$K$19,2)=4,VLOOKUP($D88,Cap_Req!$A$2:$K$19,2)=5),VLOOKUP($D88,Cap_Req!$A$2:$K$19,8),""))</f>
        <v/>
      </c>
      <c r="N88" s="157" t="str">
        <f t="shared" si="3"/>
        <v/>
      </c>
      <c r="O88" s="158" t="str">
        <f t="shared" si="4"/>
        <v/>
      </c>
      <c r="P88" s="159"/>
      <c r="Q88" s="283"/>
      <c r="R88" s="283"/>
      <c r="S88" s="283"/>
      <c r="T88" s="283"/>
      <c r="U88" s="160" t="str">
        <f>IF($D88="","",IF(OR(VLOOKUP($D88,Cap_Req!$A$2:$K$19,2)=9,VLOOKUP($D88,Cap_Req!$A$2:$K$19,2)=12,VLOOKUP($D88,Cap_Req!$A$2:$K$19,2)=13,VLOOKUP($D88,Cap_Req!$A$2:$K$19,2)=15),VLOOKUP($D88,Cap_Req!$A$2:$K$19,9),IF(VLOOKUP($D88,Cap_Req!$A$2:$K$19,2)=2,-100,$X88+VLOOKUP($D88,Cap_Req!$A$2:$K$19,9))))</f>
        <v/>
      </c>
      <c r="V88" s="160" t="str">
        <f>IF($D88="","",IF(OR(VLOOKUP($D88,Cap_Req!$A$2:$K$19,2)=9,VLOOKUP($D88,Cap_Req!$A$2:$K$19,2)=12,VLOOKUP($D88,Cap_Req!$A$2:$K$19,2)=13),VLOOKUP($D88,Cap_Req!$A$2:$K$19,10),IF(OR(VLOOKUP($D88,Cap_Req!$A$2:$K$19,2)=4,VLOOKUP($D88,Cap_Req!$A$2:$K$19,2)=5,VLOOKUP($D88,Cap_Req!$A$2:$K$19,2)=18),$X88+VLOOKUP($D88,Cap_Req!$A$2:$K$19,10),-100)))</f>
        <v/>
      </c>
      <c r="W88" s="160" t="str">
        <f>IF($D88="","",IF($X88="","",$X88+VLOOKUP($D88,Cap_Req!$A$2:$K$19,11)))</f>
        <v/>
      </c>
      <c r="X88" s="283"/>
      <c r="Y88" s="283"/>
      <c r="Z88" s="133"/>
      <c r="AA88" s="134" t="e">
        <f>VLOOKUP($D88,Cap_Req!$A$2:$K$19,2)</f>
        <v>#N/A</v>
      </c>
    </row>
    <row r="89" spans="1:27" x14ac:dyDescent="0.25">
      <c r="A89" s="133"/>
      <c r="B89" s="283"/>
      <c r="C89" s="283"/>
      <c r="D89" s="284"/>
      <c r="E89" s="285"/>
      <c r="F89" s="155" t="str">
        <f>IF($D89="","",IF($Q89="","",IF(OR(VLOOKUP($D89,Cap_Req!$A$2:$K$19,2)=6,VLOOKUP($D89,Cap_Req!$A$2:$K$19,2)=7,VLOOKUP($D89,Cap_Req!$A$2:$K$19,2)=14),IF($R89="","",IF($N89&lt;=$U89,$R89*$G89,IF(AND($N89&gt;$U89,$N89&lt;=$X89),$G89*($R89+((($Q89-$R89)/($X89-$U89))*($N89-$U89))),0))),$Q89*$G89)))</f>
        <v/>
      </c>
      <c r="G89" s="156" t="str">
        <f>IF($D89="","",IF(VLOOKUP($D89,Cap_Req!$A$2:$K$19,2)=2,VLOOKUP($D89,Cap_Req!$A$2:$K$19,3),IF(OR(VLOOKUP($D89,Cap_Req!$A$2:$K$19,2)=1,VLOOKUP($D89,Cap_Req!$A$2:$K$19,2)=3,VLOOKUP($D89,Cap_Req!$A$2:$K$19,2)=6,VLOOKUP($D89,Cap_Req!$A$2:$K$19,2)=7,VLOOKUP($D89,Cap_Req!$A$2:$K$19,2)=8,VLOOKUP($D89,Cap_Req!$A$2:$K$19,2)=10,VLOOKUP($D89,Cap_Req!$A$2:$K$19,2)=11, VLOOKUP($D89,Cap_Req!$A$2:$K$19,2)=14, VLOOKUP($D89,Cap_Req!$A$2:$K$19,2)=15, VLOOKUP($D89,Cap_Req!$A$2:$K$19,2)=16),IF($N89&lt;=$U89,VLOOKUP($D89,Cap_Req!$A$2:$K$19,3),IF(AND($N89&gt;$U89,$N89&lt;=$W89),VLOOKUP($D89,Cap_Req!$A$2:$K$19,3)+(((VLOOKUP($D89,Cap_Req!$A$2:$K$19,5)-VLOOKUP($D89,Cap_Req!$A$2:$K$19,3))/($W89-$U89))*($N89-$U89)),0)),IF($N89&lt;=$U89,VLOOKUP($D89,Cap_Req!$A$2:$K$19,3),IF(AND($N89&gt;$U89,$N89&lt;=$V89),VLOOKUP($D89,Cap_Req!$A$2:$K$19,3)+(((VLOOKUP($D89,Cap_Req!$A$2:$K$19,4)-VLOOKUP($D89,Cap_Req!$A$2:$K$19,3))/($V89-$U89))*($N89-$U89)),IF(AND($N89&gt;$V89,$N89&lt;=$W89),VLOOKUP($D89,Cap_Req!$A$2:$K$19,4)+(((VLOOKUP($D89,Cap_Req!$A$2:$K$19,5)-VLOOKUP($D89,Cap_Req!$A$2:$K$19,4))/($W89-$V89))*($N89-$V89)),0))))))</f>
        <v/>
      </c>
      <c r="H89" s="285"/>
      <c r="I89" s="155" t="str">
        <f>IF($D89="","",IF(OR(VLOOKUP($D89,Cap_Req!$A$2:$K$19,2)=6,VLOOKUP($D89,Cap_Req!$A$2:$K$19,2)=7,VLOOKUP($D89,Cap_Req!$A$2:$K$19,2)=14),IF($S89="","",$S89*$J89),""))</f>
        <v/>
      </c>
      <c r="J89" s="156" t="str">
        <f>IF($D89="","",IF(OR(VLOOKUP($D89,Cap_Req!$A$2:$K$19,2)=6,VLOOKUP($D89,Cap_Req!$A$2:$K$19,2)=7,VLOOKUP($D89,Cap_Req!$A$2:$K$19,2)=14),VLOOKUP($D89,Cap_Req!$A$2:$K$19,7),""))</f>
        <v/>
      </c>
      <c r="K89" s="285"/>
      <c r="L89" s="155" t="str">
        <f>IF($D89="","",IF(OR(VLOOKUP($D89,Cap_Req!$A$2:$K$19,2)=4,VLOOKUP($D89,Cap_Req!$A$2:$K$19,2)=5),IF($T89="","",$T89*$M89),""))</f>
        <v/>
      </c>
      <c r="M89" s="156" t="str">
        <f>IF($D89="","",IF(OR(VLOOKUP($D89,Cap_Req!$A$2:$K$19,2)=4,VLOOKUP($D89,Cap_Req!$A$2:$K$19,2)=5),VLOOKUP($D89,Cap_Req!$A$2:$K$19,8),""))</f>
        <v/>
      </c>
      <c r="N89" s="157" t="str">
        <f t="shared" si="3"/>
        <v/>
      </c>
      <c r="O89" s="158" t="str">
        <f t="shared" si="4"/>
        <v/>
      </c>
      <c r="P89" s="159"/>
      <c r="Q89" s="283"/>
      <c r="R89" s="283"/>
      <c r="S89" s="283"/>
      <c r="T89" s="283"/>
      <c r="U89" s="160" t="str">
        <f>IF($D89="","",IF(OR(VLOOKUP($D89,Cap_Req!$A$2:$K$19,2)=9,VLOOKUP($D89,Cap_Req!$A$2:$K$19,2)=12,VLOOKUP($D89,Cap_Req!$A$2:$K$19,2)=13,VLOOKUP($D89,Cap_Req!$A$2:$K$19,2)=15),VLOOKUP($D89,Cap_Req!$A$2:$K$19,9),IF(VLOOKUP($D89,Cap_Req!$A$2:$K$19,2)=2,-100,$X89+VLOOKUP($D89,Cap_Req!$A$2:$K$19,9))))</f>
        <v/>
      </c>
      <c r="V89" s="160" t="str">
        <f>IF($D89="","",IF(OR(VLOOKUP($D89,Cap_Req!$A$2:$K$19,2)=9,VLOOKUP($D89,Cap_Req!$A$2:$K$19,2)=12,VLOOKUP($D89,Cap_Req!$A$2:$K$19,2)=13),VLOOKUP($D89,Cap_Req!$A$2:$K$19,10),IF(OR(VLOOKUP($D89,Cap_Req!$A$2:$K$19,2)=4,VLOOKUP($D89,Cap_Req!$A$2:$K$19,2)=5,VLOOKUP($D89,Cap_Req!$A$2:$K$19,2)=18),$X89+VLOOKUP($D89,Cap_Req!$A$2:$K$19,10),-100)))</f>
        <v/>
      </c>
      <c r="W89" s="160" t="str">
        <f>IF($D89="","",IF($X89="","",$X89+VLOOKUP($D89,Cap_Req!$A$2:$K$19,11)))</f>
        <v/>
      </c>
      <c r="X89" s="283"/>
      <c r="Y89" s="283"/>
      <c r="Z89" s="133"/>
      <c r="AA89" s="134" t="e">
        <f>VLOOKUP($D89,Cap_Req!$A$2:$K$19,2)</f>
        <v>#N/A</v>
      </c>
    </row>
    <row r="90" spans="1:27" x14ac:dyDescent="0.25">
      <c r="A90" s="133"/>
      <c r="B90" s="283"/>
      <c r="C90" s="283"/>
      <c r="D90" s="284"/>
      <c r="E90" s="285"/>
      <c r="F90" s="155" t="str">
        <f>IF($D90="","",IF($Q90="","",IF(OR(VLOOKUP($D90,Cap_Req!$A$2:$K$19,2)=6,VLOOKUP($D90,Cap_Req!$A$2:$K$19,2)=7,VLOOKUP($D90,Cap_Req!$A$2:$K$19,2)=14),IF($R90="","",IF($N90&lt;=$U90,$R90*$G90,IF(AND($N90&gt;$U90,$N90&lt;=$X90),$G90*($R90+((($Q90-$R90)/($X90-$U90))*($N90-$U90))),0))),$Q90*$G90)))</f>
        <v/>
      </c>
      <c r="G90" s="156" t="str">
        <f>IF($D90="","",IF(VLOOKUP($D90,Cap_Req!$A$2:$K$19,2)=2,VLOOKUP($D90,Cap_Req!$A$2:$K$19,3),IF(OR(VLOOKUP($D90,Cap_Req!$A$2:$K$19,2)=1,VLOOKUP($D90,Cap_Req!$A$2:$K$19,2)=3,VLOOKUP($D90,Cap_Req!$A$2:$K$19,2)=6,VLOOKUP($D90,Cap_Req!$A$2:$K$19,2)=7,VLOOKUP($D90,Cap_Req!$A$2:$K$19,2)=8,VLOOKUP($D90,Cap_Req!$A$2:$K$19,2)=10,VLOOKUP($D90,Cap_Req!$A$2:$K$19,2)=11, VLOOKUP($D90,Cap_Req!$A$2:$K$19,2)=14, VLOOKUP($D90,Cap_Req!$A$2:$K$19,2)=15, VLOOKUP($D90,Cap_Req!$A$2:$K$19,2)=16),IF($N90&lt;=$U90,VLOOKUP($D90,Cap_Req!$A$2:$K$19,3),IF(AND($N90&gt;$U90,$N90&lt;=$W90),VLOOKUP($D90,Cap_Req!$A$2:$K$19,3)+(((VLOOKUP($D90,Cap_Req!$A$2:$K$19,5)-VLOOKUP($D90,Cap_Req!$A$2:$K$19,3))/($W90-$U90))*($N90-$U90)),0)),IF($N90&lt;=$U90,VLOOKUP($D90,Cap_Req!$A$2:$K$19,3),IF(AND($N90&gt;$U90,$N90&lt;=$V90),VLOOKUP($D90,Cap_Req!$A$2:$K$19,3)+(((VLOOKUP($D90,Cap_Req!$A$2:$K$19,4)-VLOOKUP($D90,Cap_Req!$A$2:$K$19,3))/($V90-$U90))*($N90-$U90)),IF(AND($N90&gt;$V90,$N90&lt;=$W90),VLOOKUP($D90,Cap_Req!$A$2:$K$19,4)+(((VLOOKUP($D90,Cap_Req!$A$2:$K$19,5)-VLOOKUP($D90,Cap_Req!$A$2:$K$19,4))/($W90-$V90))*($N90-$V90)),0))))))</f>
        <v/>
      </c>
      <c r="H90" s="285"/>
      <c r="I90" s="155" t="str">
        <f>IF($D90="","",IF(OR(VLOOKUP($D90,Cap_Req!$A$2:$K$19,2)=6,VLOOKUP($D90,Cap_Req!$A$2:$K$19,2)=7,VLOOKUP($D90,Cap_Req!$A$2:$K$19,2)=14),IF($S90="","",$S90*$J90),""))</f>
        <v/>
      </c>
      <c r="J90" s="156" t="str">
        <f>IF($D90="","",IF(OR(VLOOKUP($D90,Cap_Req!$A$2:$K$19,2)=6,VLOOKUP($D90,Cap_Req!$A$2:$K$19,2)=7,VLOOKUP($D90,Cap_Req!$A$2:$K$19,2)=14),VLOOKUP($D90,Cap_Req!$A$2:$K$19,7),""))</f>
        <v/>
      </c>
      <c r="K90" s="285"/>
      <c r="L90" s="155" t="str">
        <f>IF($D90="","",IF(OR(VLOOKUP($D90,Cap_Req!$A$2:$K$19,2)=4,VLOOKUP($D90,Cap_Req!$A$2:$K$19,2)=5),IF($T90="","",$T90*$M90),""))</f>
        <v/>
      </c>
      <c r="M90" s="156" t="str">
        <f>IF($D90="","",IF(OR(VLOOKUP($D90,Cap_Req!$A$2:$K$19,2)=4,VLOOKUP($D90,Cap_Req!$A$2:$K$19,2)=5),VLOOKUP($D90,Cap_Req!$A$2:$K$19,8),""))</f>
        <v/>
      </c>
      <c r="N90" s="157" t="str">
        <f t="shared" si="3"/>
        <v/>
      </c>
      <c r="O90" s="158" t="str">
        <f t="shared" si="4"/>
        <v/>
      </c>
      <c r="P90" s="159"/>
      <c r="Q90" s="283"/>
      <c r="R90" s="283"/>
      <c r="S90" s="283"/>
      <c r="T90" s="283"/>
      <c r="U90" s="160" t="str">
        <f>IF($D90="","",IF(OR(VLOOKUP($D90,Cap_Req!$A$2:$K$19,2)=9,VLOOKUP($D90,Cap_Req!$A$2:$K$19,2)=12,VLOOKUP($D90,Cap_Req!$A$2:$K$19,2)=13,VLOOKUP($D90,Cap_Req!$A$2:$K$19,2)=15),VLOOKUP($D90,Cap_Req!$A$2:$K$19,9),IF(VLOOKUP($D90,Cap_Req!$A$2:$K$19,2)=2,-100,$X90+VLOOKUP($D90,Cap_Req!$A$2:$K$19,9))))</f>
        <v/>
      </c>
      <c r="V90" s="160" t="str">
        <f>IF($D90="","",IF(OR(VLOOKUP($D90,Cap_Req!$A$2:$K$19,2)=9,VLOOKUP($D90,Cap_Req!$A$2:$K$19,2)=12,VLOOKUP($D90,Cap_Req!$A$2:$K$19,2)=13),VLOOKUP($D90,Cap_Req!$A$2:$K$19,10),IF(OR(VLOOKUP($D90,Cap_Req!$A$2:$K$19,2)=4,VLOOKUP($D90,Cap_Req!$A$2:$K$19,2)=5,VLOOKUP($D90,Cap_Req!$A$2:$K$19,2)=18),$X90+VLOOKUP($D90,Cap_Req!$A$2:$K$19,10),-100)))</f>
        <v/>
      </c>
      <c r="W90" s="160" t="str">
        <f>IF($D90="","",IF($X90="","",$X90+VLOOKUP($D90,Cap_Req!$A$2:$K$19,11)))</f>
        <v/>
      </c>
      <c r="X90" s="283"/>
      <c r="Y90" s="283"/>
      <c r="Z90" s="133"/>
      <c r="AA90" s="134" t="e">
        <f>VLOOKUP($D90,Cap_Req!$A$2:$K$19,2)</f>
        <v>#N/A</v>
      </c>
    </row>
    <row r="91" spans="1:27" x14ac:dyDescent="0.25">
      <c r="A91" s="133"/>
      <c r="B91" s="283"/>
      <c r="C91" s="283"/>
      <c r="D91" s="284"/>
      <c r="E91" s="285"/>
      <c r="F91" s="155" t="str">
        <f>IF($D91="","",IF($Q91="","",IF(OR(VLOOKUP($D91,Cap_Req!$A$2:$K$19,2)=6,VLOOKUP($D91,Cap_Req!$A$2:$K$19,2)=7,VLOOKUP($D91,Cap_Req!$A$2:$K$19,2)=14),IF($R91="","",IF($N91&lt;=$U91,$R91*$G91,IF(AND($N91&gt;$U91,$N91&lt;=$X91),$G91*($R91+((($Q91-$R91)/($X91-$U91))*($N91-$U91))),0))),$Q91*$G91)))</f>
        <v/>
      </c>
      <c r="G91" s="156" t="str">
        <f>IF($D91="","",IF(VLOOKUP($D91,Cap_Req!$A$2:$K$19,2)=2,VLOOKUP($D91,Cap_Req!$A$2:$K$19,3),IF(OR(VLOOKUP($D91,Cap_Req!$A$2:$K$19,2)=1,VLOOKUP($D91,Cap_Req!$A$2:$K$19,2)=3,VLOOKUP($D91,Cap_Req!$A$2:$K$19,2)=6,VLOOKUP($D91,Cap_Req!$A$2:$K$19,2)=7,VLOOKUP($D91,Cap_Req!$A$2:$K$19,2)=8,VLOOKUP($D91,Cap_Req!$A$2:$K$19,2)=10,VLOOKUP($D91,Cap_Req!$A$2:$K$19,2)=11, VLOOKUP($D91,Cap_Req!$A$2:$K$19,2)=14, VLOOKUP($D91,Cap_Req!$A$2:$K$19,2)=15, VLOOKUP($D91,Cap_Req!$A$2:$K$19,2)=16),IF($N91&lt;=$U91,VLOOKUP($D91,Cap_Req!$A$2:$K$19,3),IF(AND($N91&gt;$U91,$N91&lt;=$W91),VLOOKUP($D91,Cap_Req!$A$2:$K$19,3)+(((VLOOKUP($D91,Cap_Req!$A$2:$K$19,5)-VLOOKUP($D91,Cap_Req!$A$2:$K$19,3))/($W91-$U91))*($N91-$U91)),0)),IF($N91&lt;=$U91,VLOOKUP($D91,Cap_Req!$A$2:$K$19,3),IF(AND($N91&gt;$U91,$N91&lt;=$V91),VLOOKUP($D91,Cap_Req!$A$2:$K$19,3)+(((VLOOKUP($D91,Cap_Req!$A$2:$K$19,4)-VLOOKUP($D91,Cap_Req!$A$2:$K$19,3))/($V91-$U91))*($N91-$U91)),IF(AND($N91&gt;$V91,$N91&lt;=$W91),VLOOKUP($D91,Cap_Req!$A$2:$K$19,4)+(((VLOOKUP($D91,Cap_Req!$A$2:$K$19,5)-VLOOKUP($D91,Cap_Req!$A$2:$K$19,4))/($W91-$V91))*($N91-$V91)),0))))))</f>
        <v/>
      </c>
      <c r="H91" s="285"/>
      <c r="I91" s="155" t="str">
        <f>IF($D91="","",IF(OR(VLOOKUP($D91,Cap_Req!$A$2:$K$19,2)=6,VLOOKUP($D91,Cap_Req!$A$2:$K$19,2)=7,VLOOKUP($D91,Cap_Req!$A$2:$K$19,2)=14),IF($S91="","",$S91*$J91),""))</f>
        <v/>
      </c>
      <c r="J91" s="156" t="str">
        <f>IF($D91="","",IF(OR(VLOOKUP($D91,Cap_Req!$A$2:$K$19,2)=6,VLOOKUP($D91,Cap_Req!$A$2:$K$19,2)=7,VLOOKUP($D91,Cap_Req!$A$2:$K$19,2)=14),VLOOKUP($D91,Cap_Req!$A$2:$K$19,7),""))</f>
        <v/>
      </c>
      <c r="K91" s="285"/>
      <c r="L91" s="155" t="str">
        <f>IF($D91="","",IF(OR(VLOOKUP($D91,Cap_Req!$A$2:$K$19,2)=4,VLOOKUP($D91,Cap_Req!$A$2:$K$19,2)=5),IF($T91="","",$T91*$M91),""))</f>
        <v/>
      </c>
      <c r="M91" s="156" t="str">
        <f>IF($D91="","",IF(OR(VLOOKUP($D91,Cap_Req!$A$2:$K$19,2)=4,VLOOKUP($D91,Cap_Req!$A$2:$K$19,2)=5),VLOOKUP($D91,Cap_Req!$A$2:$K$19,8),""))</f>
        <v/>
      </c>
      <c r="N91" s="157" t="str">
        <f t="shared" si="3"/>
        <v/>
      </c>
      <c r="O91" s="158" t="str">
        <f t="shared" si="4"/>
        <v/>
      </c>
      <c r="P91" s="159"/>
      <c r="Q91" s="283"/>
      <c r="R91" s="283"/>
      <c r="S91" s="283"/>
      <c r="T91" s="283"/>
      <c r="U91" s="160" t="str">
        <f>IF($D91="","",IF(OR(VLOOKUP($D91,Cap_Req!$A$2:$K$19,2)=9,VLOOKUP($D91,Cap_Req!$A$2:$K$19,2)=12,VLOOKUP($D91,Cap_Req!$A$2:$K$19,2)=13,VLOOKUP($D91,Cap_Req!$A$2:$K$19,2)=15),VLOOKUP($D91,Cap_Req!$A$2:$K$19,9),IF(VLOOKUP($D91,Cap_Req!$A$2:$K$19,2)=2,-100,$X91+VLOOKUP($D91,Cap_Req!$A$2:$K$19,9))))</f>
        <v/>
      </c>
      <c r="V91" s="160" t="str">
        <f>IF($D91="","",IF(OR(VLOOKUP($D91,Cap_Req!$A$2:$K$19,2)=9,VLOOKUP($D91,Cap_Req!$A$2:$K$19,2)=12,VLOOKUP($D91,Cap_Req!$A$2:$K$19,2)=13),VLOOKUP($D91,Cap_Req!$A$2:$K$19,10),IF(OR(VLOOKUP($D91,Cap_Req!$A$2:$K$19,2)=4,VLOOKUP($D91,Cap_Req!$A$2:$K$19,2)=5,VLOOKUP($D91,Cap_Req!$A$2:$K$19,2)=18),$X91+VLOOKUP($D91,Cap_Req!$A$2:$K$19,10),-100)))</f>
        <v/>
      </c>
      <c r="W91" s="160" t="str">
        <f>IF($D91="","",IF($X91="","",$X91+VLOOKUP($D91,Cap_Req!$A$2:$K$19,11)))</f>
        <v/>
      </c>
      <c r="X91" s="283"/>
      <c r="Y91" s="283"/>
      <c r="Z91" s="133"/>
      <c r="AA91" s="134" t="e">
        <f>VLOOKUP($D91,Cap_Req!$A$2:$K$19,2)</f>
        <v>#N/A</v>
      </c>
    </row>
    <row r="92" spans="1:27" x14ac:dyDescent="0.25">
      <c r="A92" s="133"/>
      <c r="B92" s="283"/>
      <c r="C92" s="283"/>
      <c r="D92" s="284"/>
      <c r="E92" s="285"/>
      <c r="F92" s="155" t="str">
        <f>IF($D92="","",IF($Q92="","",IF(OR(VLOOKUP($D92,Cap_Req!$A$2:$K$19,2)=6,VLOOKUP($D92,Cap_Req!$A$2:$K$19,2)=7,VLOOKUP($D92,Cap_Req!$A$2:$K$19,2)=14),IF($R92="","",IF($N92&lt;=$U92,$R92*$G92,IF(AND($N92&gt;$U92,$N92&lt;=$X92),$G92*($R92+((($Q92-$R92)/($X92-$U92))*($N92-$U92))),0))),$Q92*$G92)))</f>
        <v/>
      </c>
      <c r="G92" s="156" t="str">
        <f>IF($D92="","",IF(VLOOKUP($D92,Cap_Req!$A$2:$K$19,2)=2,VLOOKUP($D92,Cap_Req!$A$2:$K$19,3),IF(OR(VLOOKUP($D92,Cap_Req!$A$2:$K$19,2)=1,VLOOKUP($D92,Cap_Req!$A$2:$K$19,2)=3,VLOOKUP($D92,Cap_Req!$A$2:$K$19,2)=6,VLOOKUP($D92,Cap_Req!$A$2:$K$19,2)=7,VLOOKUP($D92,Cap_Req!$A$2:$K$19,2)=8,VLOOKUP($D92,Cap_Req!$A$2:$K$19,2)=10,VLOOKUP($D92,Cap_Req!$A$2:$K$19,2)=11, VLOOKUP($D92,Cap_Req!$A$2:$K$19,2)=14, VLOOKUP($D92,Cap_Req!$A$2:$K$19,2)=15, VLOOKUP($D92,Cap_Req!$A$2:$K$19,2)=16),IF($N92&lt;=$U92,VLOOKUP($D92,Cap_Req!$A$2:$K$19,3),IF(AND($N92&gt;$U92,$N92&lt;=$W92),VLOOKUP($D92,Cap_Req!$A$2:$K$19,3)+(((VLOOKUP($D92,Cap_Req!$A$2:$K$19,5)-VLOOKUP($D92,Cap_Req!$A$2:$K$19,3))/($W92-$U92))*($N92-$U92)),0)),IF($N92&lt;=$U92,VLOOKUP($D92,Cap_Req!$A$2:$K$19,3),IF(AND($N92&gt;$U92,$N92&lt;=$V92),VLOOKUP($D92,Cap_Req!$A$2:$K$19,3)+(((VLOOKUP($D92,Cap_Req!$A$2:$K$19,4)-VLOOKUP($D92,Cap_Req!$A$2:$K$19,3))/($V92-$U92))*($N92-$U92)),IF(AND($N92&gt;$V92,$N92&lt;=$W92),VLOOKUP($D92,Cap_Req!$A$2:$K$19,4)+(((VLOOKUP($D92,Cap_Req!$A$2:$K$19,5)-VLOOKUP($D92,Cap_Req!$A$2:$K$19,4))/($W92-$V92))*($N92-$V92)),0))))))</f>
        <v/>
      </c>
      <c r="H92" s="285"/>
      <c r="I92" s="155" t="str">
        <f>IF($D92="","",IF(OR(VLOOKUP($D92,Cap_Req!$A$2:$K$19,2)=6,VLOOKUP($D92,Cap_Req!$A$2:$K$19,2)=7,VLOOKUP($D92,Cap_Req!$A$2:$K$19,2)=14),IF($S92="","",$S92*$J92),""))</f>
        <v/>
      </c>
      <c r="J92" s="156" t="str">
        <f>IF($D92="","",IF(OR(VLOOKUP($D92,Cap_Req!$A$2:$K$19,2)=6,VLOOKUP($D92,Cap_Req!$A$2:$K$19,2)=7,VLOOKUP($D92,Cap_Req!$A$2:$K$19,2)=14),VLOOKUP($D92,Cap_Req!$A$2:$K$19,7),""))</f>
        <v/>
      </c>
      <c r="K92" s="285"/>
      <c r="L92" s="155" t="str">
        <f>IF($D92="","",IF(OR(VLOOKUP($D92,Cap_Req!$A$2:$K$19,2)=4,VLOOKUP($D92,Cap_Req!$A$2:$K$19,2)=5),IF($T92="","",$T92*$M92),""))</f>
        <v/>
      </c>
      <c r="M92" s="156" t="str">
        <f>IF($D92="","",IF(OR(VLOOKUP($D92,Cap_Req!$A$2:$K$19,2)=4,VLOOKUP($D92,Cap_Req!$A$2:$K$19,2)=5),VLOOKUP($D92,Cap_Req!$A$2:$K$19,8),""))</f>
        <v/>
      </c>
      <c r="N92" s="157" t="str">
        <f t="shared" si="3"/>
        <v/>
      </c>
      <c r="O92" s="158" t="str">
        <f t="shared" si="4"/>
        <v/>
      </c>
      <c r="P92" s="159"/>
      <c r="Q92" s="283"/>
      <c r="R92" s="283"/>
      <c r="S92" s="283"/>
      <c r="T92" s="283"/>
      <c r="U92" s="160" t="str">
        <f>IF($D92="","",IF(OR(VLOOKUP($D92,Cap_Req!$A$2:$K$19,2)=9,VLOOKUP($D92,Cap_Req!$A$2:$K$19,2)=12,VLOOKUP($D92,Cap_Req!$A$2:$K$19,2)=13,VLOOKUP($D92,Cap_Req!$A$2:$K$19,2)=15),VLOOKUP($D92,Cap_Req!$A$2:$K$19,9),IF(VLOOKUP($D92,Cap_Req!$A$2:$K$19,2)=2,-100,$X92+VLOOKUP($D92,Cap_Req!$A$2:$K$19,9))))</f>
        <v/>
      </c>
      <c r="V92" s="160" t="str">
        <f>IF($D92="","",IF(OR(VLOOKUP($D92,Cap_Req!$A$2:$K$19,2)=9,VLOOKUP($D92,Cap_Req!$A$2:$K$19,2)=12,VLOOKUP($D92,Cap_Req!$A$2:$K$19,2)=13),VLOOKUP($D92,Cap_Req!$A$2:$K$19,10),IF(OR(VLOOKUP($D92,Cap_Req!$A$2:$K$19,2)=4,VLOOKUP($D92,Cap_Req!$A$2:$K$19,2)=5,VLOOKUP($D92,Cap_Req!$A$2:$K$19,2)=18),$X92+VLOOKUP($D92,Cap_Req!$A$2:$K$19,10),-100)))</f>
        <v/>
      </c>
      <c r="W92" s="160" t="str">
        <f>IF($D92="","",IF($X92="","",$X92+VLOOKUP($D92,Cap_Req!$A$2:$K$19,11)))</f>
        <v/>
      </c>
      <c r="X92" s="283"/>
      <c r="Y92" s="283"/>
      <c r="Z92" s="133"/>
      <c r="AA92" s="134" t="e">
        <f>VLOOKUP($D92,Cap_Req!$A$2:$K$19,2)</f>
        <v>#N/A</v>
      </c>
    </row>
    <row r="93" spans="1:27" x14ac:dyDescent="0.25">
      <c r="A93" s="133"/>
      <c r="B93" s="283"/>
      <c r="C93" s="283"/>
      <c r="D93" s="284"/>
      <c r="E93" s="285"/>
      <c r="F93" s="155" t="str">
        <f>IF($D93="","",IF($Q93="","",IF(OR(VLOOKUP($D93,Cap_Req!$A$2:$K$19,2)=6,VLOOKUP($D93,Cap_Req!$A$2:$K$19,2)=7,VLOOKUP($D93,Cap_Req!$A$2:$K$19,2)=14),IF($R93="","",IF($N93&lt;=$U93,$R93*$G93,IF(AND($N93&gt;$U93,$N93&lt;=$X93),$G93*($R93+((($Q93-$R93)/($X93-$U93))*($N93-$U93))),0))),$Q93*$G93)))</f>
        <v/>
      </c>
      <c r="G93" s="156" t="str">
        <f>IF($D93="","",IF(VLOOKUP($D93,Cap_Req!$A$2:$K$19,2)=2,VLOOKUP($D93,Cap_Req!$A$2:$K$19,3),IF(OR(VLOOKUP($D93,Cap_Req!$A$2:$K$19,2)=1,VLOOKUP($D93,Cap_Req!$A$2:$K$19,2)=3,VLOOKUP($D93,Cap_Req!$A$2:$K$19,2)=6,VLOOKUP($D93,Cap_Req!$A$2:$K$19,2)=7,VLOOKUP($D93,Cap_Req!$A$2:$K$19,2)=8,VLOOKUP($D93,Cap_Req!$A$2:$K$19,2)=10,VLOOKUP($D93,Cap_Req!$A$2:$K$19,2)=11, VLOOKUP($D93,Cap_Req!$A$2:$K$19,2)=14, VLOOKUP($D93,Cap_Req!$A$2:$K$19,2)=15, VLOOKUP($D93,Cap_Req!$A$2:$K$19,2)=16),IF($N93&lt;=$U93,VLOOKUP($D93,Cap_Req!$A$2:$K$19,3),IF(AND($N93&gt;$U93,$N93&lt;=$W93),VLOOKUP($D93,Cap_Req!$A$2:$K$19,3)+(((VLOOKUP($D93,Cap_Req!$A$2:$K$19,5)-VLOOKUP($D93,Cap_Req!$A$2:$K$19,3))/($W93-$U93))*($N93-$U93)),0)),IF($N93&lt;=$U93,VLOOKUP($D93,Cap_Req!$A$2:$K$19,3),IF(AND($N93&gt;$U93,$N93&lt;=$V93),VLOOKUP($D93,Cap_Req!$A$2:$K$19,3)+(((VLOOKUP($D93,Cap_Req!$A$2:$K$19,4)-VLOOKUP($D93,Cap_Req!$A$2:$K$19,3))/($V93-$U93))*($N93-$U93)),IF(AND($N93&gt;$V93,$N93&lt;=$W93),VLOOKUP($D93,Cap_Req!$A$2:$K$19,4)+(((VLOOKUP($D93,Cap_Req!$A$2:$K$19,5)-VLOOKUP($D93,Cap_Req!$A$2:$K$19,4))/($W93-$V93))*($N93-$V93)),0))))))</f>
        <v/>
      </c>
      <c r="H93" s="285"/>
      <c r="I93" s="155" t="str">
        <f>IF($D93="","",IF(OR(VLOOKUP($D93,Cap_Req!$A$2:$K$19,2)=6,VLOOKUP($D93,Cap_Req!$A$2:$K$19,2)=7,VLOOKUP($D93,Cap_Req!$A$2:$K$19,2)=14),IF($S93="","",$S93*$J93),""))</f>
        <v/>
      </c>
      <c r="J93" s="156" t="str">
        <f>IF($D93="","",IF(OR(VLOOKUP($D93,Cap_Req!$A$2:$K$19,2)=6,VLOOKUP($D93,Cap_Req!$A$2:$K$19,2)=7,VLOOKUP($D93,Cap_Req!$A$2:$K$19,2)=14),VLOOKUP($D93,Cap_Req!$A$2:$K$19,7),""))</f>
        <v/>
      </c>
      <c r="K93" s="285"/>
      <c r="L93" s="155" t="str">
        <f>IF($D93="","",IF(OR(VLOOKUP($D93,Cap_Req!$A$2:$K$19,2)=4,VLOOKUP($D93,Cap_Req!$A$2:$K$19,2)=5),IF($T93="","",$T93*$M93),""))</f>
        <v/>
      </c>
      <c r="M93" s="156" t="str">
        <f>IF($D93="","",IF(OR(VLOOKUP($D93,Cap_Req!$A$2:$K$19,2)=4,VLOOKUP($D93,Cap_Req!$A$2:$K$19,2)=5),VLOOKUP($D93,Cap_Req!$A$2:$K$19,8),""))</f>
        <v/>
      </c>
      <c r="N93" s="157" t="str">
        <f t="shared" si="3"/>
        <v/>
      </c>
      <c r="O93" s="158" t="str">
        <f t="shared" si="4"/>
        <v/>
      </c>
      <c r="P93" s="159"/>
      <c r="Q93" s="283"/>
      <c r="R93" s="283"/>
      <c r="S93" s="283"/>
      <c r="T93" s="283"/>
      <c r="U93" s="160" t="str">
        <f>IF($D93="","",IF(OR(VLOOKUP($D93,Cap_Req!$A$2:$K$19,2)=9,VLOOKUP($D93,Cap_Req!$A$2:$K$19,2)=12,VLOOKUP($D93,Cap_Req!$A$2:$K$19,2)=13,VLOOKUP($D93,Cap_Req!$A$2:$K$19,2)=15),VLOOKUP($D93,Cap_Req!$A$2:$K$19,9),IF(VLOOKUP($D93,Cap_Req!$A$2:$K$19,2)=2,-100,$X93+VLOOKUP($D93,Cap_Req!$A$2:$K$19,9))))</f>
        <v/>
      </c>
      <c r="V93" s="160" t="str">
        <f>IF($D93="","",IF(OR(VLOOKUP($D93,Cap_Req!$A$2:$K$19,2)=9,VLOOKUP($D93,Cap_Req!$A$2:$K$19,2)=12,VLOOKUP($D93,Cap_Req!$A$2:$K$19,2)=13),VLOOKUP($D93,Cap_Req!$A$2:$K$19,10),IF(OR(VLOOKUP($D93,Cap_Req!$A$2:$K$19,2)=4,VLOOKUP($D93,Cap_Req!$A$2:$K$19,2)=5,VLOOKUP($D93,Cap_Req!$A$2:$K$19,2)=18),$X93+VLOOKUP($D93,Cap_Req!$A$2:$K$19,10),-100)))</f>
        <v/>
      </c>
      <c r="W93" s="160" t="str">
        <f>IF($D93="","",IF($X93="","",$X93+VLOOKUP($D93,Cap_Req!$A$2:$K$19,11)))</f>
        <v/>
      </c>
      <c r="X93" s="283"/>
      <c r="Y93" s="283"/>
      <c r="Z93" s="133"/>
      <c r="AA93" s="134" t="e">
        <f>VLOOKUP($D93,Cap_Req!$A$2:$K$19,2)</f>
        <v>#N/A</v>
      </c>
    </row>
    <row r="94" spans="1:27" x14ac:dyDescent="0.25">
      <c r="A94" s="133"/>
      <c r="B94" s="283"/>
      <c r="C94" s="283"/>
      <c r="D94" s="284"/>
      <c r="E94" s="285"/>
      <c r="F94" s="155" t="str">
        <f>IF($D94="","",IF($Q94="","",IF(OR(VLOOKUP($D94,Cap_Req!$A$2:$K$19,2)=6,VLOOKUP($D94,Cap_Req!$A$2:$K$19,2)=7,VLOOKUP($D94,Cap_Req!$A$2:$K$19,2)=14),IF($R94="","",IF($N94&lt;=$U94,$R94*$G94,IF(AND($N94&gt;$U94,$N94&lt;=$X94),$G94*($R94+((($Q94-$R94)/($X94-$U94))*($N94-$U94))),0))),$Q94*$G94)))</f>
        <v/>
      </c>
      <c r="G94" s="156" t="str">
        <f>IF($D94="","",IF(VLOOKUP($D94,Cap_Req!$A$2:$K$19,2)=2,VLOOKUP($D94,Cap_Req!$A$2:$K$19,3),IF(OR(VLOOKUP($D94,Cap_Req!$A$2:$K$19,2)=1,VLOOKUP($D94,Cap_Req!$A$2:$K$19,2)=3,VLOOKUP($D94,Cap_Req!$A$2:$K$19,2)=6,VLOOKUP($D94,Cap_Req!$A$2:$K$19,2)=7,VLOOKUP($D94,Cap_Req!$A$2:$K$19,2)=8,VLOOKUP($D94,Cap_Req!$A$2:$K$19,2)=10,VLOOKUP($D94,Cap_Req!$A$2:$K$19,2)=11, VLOOKUP($D94,Cap_Req!$A$2:$K$19,2)=14, VLOOKUP($D94,Cap_Req!$A$2:$K$19,2)=15, VLOOKUP($D94,Cap_Req!$A$2:$K$19,2)=16),IF($N94&lt;=$U94,VLOOKUP($D94,Cap_Req!$A$2:$K$19,3),IF(AND($N94&gt;$U94,$N94&lt;=$W94),VLOOKUP($D94,Cap_Req!$A$2:$K$19,3)+(((VLOOKUP($D94,Cap_Req!$A$2:$K$19,5)-VLOOKUP($D94,Cap_Req!$A$2:$K$19,3))/($W94-$U94))*($N94-$U94)),0)),IF($N94&lt;=$U94,VLOOKUP($D94,Cap_Req!$A$2:$K$19,3),IF(AND($N94&gt;$U94,$N94&lt;=$V94),VLOOKUP($D94,Cap_Req!$A$2:$K$19,3)+(((VLOOKUP($D94,Cap_Req!$A$2:$K$19,4)-VLOOKUP($D94,Cap_Req!$A$2:$K$19,3))/($V94-$U94))*($N94-$U94)),IF(AND($N94&gt;$V94,$N94&lt;=$W94),VLOOKUP($D94,Cap_Req!$A$2:$K$19,4)+(((VLOOKUP($D94,Cap_Req!$A$2:$K$19,5)-VLOOKUP($D94,Cap_Req!$A$2:$K$19,4))/($W94-$V94))*($N94-$V94)),0))))))</f>
        <v/>
      </c>
      <c r="H94" s="285"/>
      <c r="I94" s="155" t="str">
        <f>IF($D94="","",IF(OR(VLOOKUP($D94,Cap_Req!$A$2:$K$19,2)=6,VLOOKUP($D94,Cap_Req!$A$2:$K$19,2)=7,VLOOKUP($D94,Cap_Req!$A$2:$K$19,2)=14),IF($S94="","",$S94*$J94),""))</f>
        <v/>
      </c>
      <c r="J94" s="156" t="str">
        <f>IF($D94="","",IF(OR(VLOOKUP($D94,Cap_Req!$A$2:$K$19,2)=6,VLOOKUP($D94,Cap_Req!$A$2:$K$19,2)=7,VLOOKUP($D94,Cap_Req!$A$2:$K$19,2)=14),VLOOKUP($D94,Cap_Req!$A$2:$K$19,7),""))</f>
        <v/>
      </c>
      <c r="K94" s="285"/>
      <c r="L94" s="155" t="str">
        <f>IF($D94="","",IF(OR(VLOOKUP($D94,Cap_Req!$A$2:$K$19,2)=4,VLOOKUP($D94,Cap_Req!$A$2:$K$19,2)=5),IF($T94="","",$T94*$M94),""))</f>
        <v/>
      </c>
      <c r="M94" s="156" t="str">
        <f>IF($D94="","",IF(OR(VLOOKUP($D94,Cap_Req!$A$2:$K$19,2)=4,VLOOKUP($D94,Cap_Req!$A$2:$K$19,2)=5),VLOOKUP($D94,Cap_Req!$A$2:$K$19,8),""))</f>
        <v/>
      </c>
      <c r="N94" s="157" t="str">
        <f t="shared" si="3"/>
        <v/>
      </c>
      <c r="O94" s="158" t="str">
        <f t="shared" si="4"/>
        <v/>
      </c>
      <c r="P94" s="159"/>
      <c r="Q94" s="283"/>
      <c r="R94" s="283"/>
      <c r="S94" s="283"/>
      <c r="T94" s="283"/>
      <c r="U94" s="160" t="str">
        <f>IF($D94="","",IF(OR(VLOOKUP($D94,Cap_Req!$A$2:$K$19,2)=9,VLOOKUP($D94,Cap_Req!$A$2:$K$19,2)=12,VLOOKUP($D94,Cap_Req!$A$2:$K$19,2)=13,VLOOKUP($D94,Cap_Req!$A$2:$K$19,2)=15),VLOOKUP($D94,Cap_Req!$A$2:$K$19,9),IF(VLOOKUP($D94,Cap_Req!$A$2:$K$19,2)=2,-100,$X94+VLOOKUP($D94,Cap_Req!$A$2:$K$19,9))))</f>
        <v/>
      </c>
      <c r="V94" s="160" t="str">
        <f>IF($D94="","",IF(OR(VLOOKUP($D94,Cap_Req!$A$2:$K$19,2)=9,VLOOKUP($D94,Cap_Req!$A$2:$K$19,2)=12,VLOOKUP($D94,Cap_Req!$A$2:$K$19,2)=13),VLOOKUP($D94,Cap_Req!$A$2:$K$19,10),IF(OR(VLOOKUP($D94,Cap_Req!$A$2:$K$19,2)=4,VLOOKUP($D94,Cap_Req!$A$2:$K$19,2)=5,VLOOKUP($D94,Cap_Req!$A$2:$K$19,2)=18),$X94+VLOOKUP($D94,Cap_Req!$A$2:$K$19,10),-100)))</f>
        <v/>
      </c>
      <c r="W94" s="160" t="str">
        <f>IF($D94="","",IF($X94="","",$X94+VLOOKUP($D94,Cap_Req!$A$2:$K$19,11)))</f>
        <v/>
      </c>
      <c r="X94" s="283"/>
      <c r="Y94" s="283"/>
      <c r="Z94" s="133"/>
      <c r="AA94" s="134" t="e">
        <f>VLOOKUP($D94,Cap_Req!$A$2:$K$19,2)</f>
        <v>#N/A</v>
      </c>
    </row>
    <row r="95" spans="1:27" x14ac:dyDescent="0.25">
      <c r="A95" s="133"/>
      <c r="B95" s="283"/>
      <c r="C95" s="283"/>
      <c r="D95" s="284"/>
      <c r="E95" s="285"/>
      <c r="F95" s="155" t="str">
        <f>IF($D95="","",IF($Q95="","",IF(OR(VLOOKUP($D95,Cap_Req!$A$2:$K$19,2)=6,VLOOKUP($D95,Cap_Req!$A$2:$K$19,2)=7,VLOOKUP($D95,Cap_Req!$A$2:$K$19,2)=14),IF($R95="","",IF($N95&lt;=$U95,$R95*$G95,IF(AND($N95&gt;$U95,$N95&lt;=$X95),$G95*($R95+((($Q95-$R95)/($X95-$U95))*($N95-$U95))),0))),$Q95*$G95)))</f>
        <v/>
      </c>
      <c r="G95" s="156" t="str">
        <f>IF($D95="","",IF(VLOOKUP($D95,Cap_Req!$A$2:$K$19,2)=2,VLOOKUP($D95,Cap_Req!$A$2:$K$19,3),IF(OR(VLOOKUP($D95,Cap_Req!$A$2:$K$19,2)=1,VLOOKUP($D95,Cap_Req!$A$2:$K$19,2)=3,VLOOKUP($D95,Cap_Req!$A$2:$K$19,2)=6,VLOOKUP($D95,Cap_Req!$A$2:$K$19,2)=7,VLOOKUP($D95,Cap_Req!$A$2:$K$19,2)=8,VLOOKUP($D95,Cap_Req!$A$2:$K$19,2)=10,VLOOKUP($D95,Cap_Req!$A$2:$K$19,2)=11, VLOOKUP($D95,Cap_Req!$A$2:$K$19,2)=14, VLOOKUP($D95,Cap_Req!$A$2:$K$19,2)=15, VLOOKUP($D95,Cap_Req!$A$2:$K$19,2)=16),IF($N95&lt;=$U95,VLOOKUP($D95,Cap_Req!$A$2:$K$19,3),IF(AND($N95&gt;$U95,$N95&lt;=$W95),VLOOKUP($D95,Cap_Req!$A$2:$K$19,3)+(((VLOOKUP($D95,Cap_Req!$A$2:$K$19,5)-VLOOKUP($D95,Cap_Req!$A$2:$K$19,3))/($W95-$U95))*($N95-$U95)),0)),IF($N95&lt;=$U95,VLOOKUP($D95,Cap_Req!$A$2:$K$19,3),IF(AND($N95&gt;$U95,$N95&lt;=$V95),VLOOKUP($D95,Cap_Req!$A$2:$K$19,3)+(((VLOOKUP($D95,Cap_Req!$A$2:$K$19,4)-VLOOKUP($D95,Cap_Req!$A$2:$K$19,3))/($V95-$U95))*($N95-$U95)),IF(AND($N95&gt;$V95,$N95&lt;=$W95),VLOOKUP($D95,Cap_Req!$A$2:$K$19,4)+(((VLOOKUP($D95,Cap_Req!$A$2:$K$19,5)-VLOOKUP($D95,Cap_Req!$A$2:$K$19,4))/($W95-$V95))*($N95-$V95)),0))))))</f>
        <v/>
      </c>
      <c r="H95" s="285"/>
      <c r="I95" s="155" t="str">
        <f>IF($D95="","",IF(OR(VLOOKUP($D95,Cap_Req!$A$2:$K$19,2)=6,VLOOKUP($D95,Cap_Req!$A$2:$K$19,2)=7,VLOOKUP($D95,Cap_Req!$A$2:$K$19,2)=14),IF($S95="","",$S95*$J95),""))</f>
        <v/>
      </c>
      <c r="J95" s="156" t="str">
        <f>IF($D95="","",IF(OR(VLOOKUP($D95,Cap_Req!$A$2:$K$19,2)=6,VLOOKUP($D95,Cap_Req!$A$2:$K$19,2)=7,VLOOKUP($D95,Cap_Req!$A$2:$K$19,2)=14),VLOOKUP($D95,Cap_Req!$A$2:$K$19,7),""))</f>
        <v/>
      </c>
      <c r="K95" s="285"/>
      <c r="L95" s="155" t="str">
        <f>IF($D95="","",IF(OR(VLOOKUP($D95,Cap_Req!$A$2:$K$19,2)=4,VLOOKUP($D95,Cap_Req!$A$2:$K$19,2)=5),IF($T95="","",$T95*$M95),""))</f>
        <v/>
      </c>
      <c r="M95" s="156" t="str">
        <f>IF($D95="","",IF(OR(VLOOKUP($D95,Cap_Req!$A$2:$K$19,2)=4,VLOOKUP($D95,Cap_Req!$A$2:$K$19,2)=5),VLOOKUP($D95,Cap_Req!$A$2:$K$19,8),""))</f>
        <v/>
      </c>
      <c r="N95" s="157" t="str">
        <f t="shared" si="3"/>
        <v/>
      </c>
      <c r="O95" s="158" t="str">
        <f t="shared" si="4"/>
        <v/>
      </c>
      <c r="P95" s="159"/>
      <c r="Q95" s="283"/>
      <c r="R95" s="283"/>
      <c r="S95" s="283"/>
      <c r="T95" s="283"/>
      <c r="U95" s="160" t="str">
        <f>IF($D95="","",IF(OR(VLOOKUP($D95,Cap_Req!$A$2:$K$19,2)=9,VLOOKUP($D95,Cap_Req!$A$2:$K$19,2)=12,VLOOKUP($D95,Cap_Req!$A$2:$K$19,2)=13,VLOOKUP($D95,Cap_Req!$A$2:$K$19,2)=15),VLOOKUP($D95,Cap_Req!$A$2:$K$19,9),IF(VLOOKUP($D95,Cap_Req!$A$2:$K$19,2)=2,-100,$X95+VLOOKUP($D95,Cap_Req!$A$2:$K$19,9))))</f>
        <v/>
      </c>
      <c r="V95" s="160" t="str">
        <f>IF($D95="","",IF(OR(VLOOKUP($D95,Cap_Req!$A$2:$K$19,2)=9,VLOOKUP($D95,Cap_Req!$A$2:$K$19,2)=12,VLOOKUP($D95,Cap_Req!$A$2:$K$19,2)=13),VLOOKUP($D95,Cap_Req!$A$2:$K$19,10),IF(OR(VLOOKUP($D95,Cap_Req!$A$2:$K$19,2)=4,VLOOKUP($D95,Cap_Req!$A$2:$K$19,2)=5,VLOOKUP($D95,Cap_Req!$A$2:$K$19,2)=18),$X95+VLOOKUP($D95,Cap_Req!$A$2:$K$19,10),-100)))</f>
        <v/>
      </c>
      <c r="W95" s="160" t="str">
        <f>IF($D95="","",IF($X95="","",$X95+VLOOKUP($D95,Cap_Req!$A$2:$K$19,11)))</f>
        <v/>
      </c>
      <c r="X95" s="283"/>
      <c r="Y95" s="283"/>
      <c r="Z95" s="133"/>
      <c r="AA95" s="134" t="e">
        <f>VLOOKUP($D95,Cap_Req!$A$2:$K$19,2)</f>
        <v>#N/A</v>
      </c>
    </row>
    <row r="96" spans="1:27" x14ac:dyDescent="0.25">
      <c r="A96" s="133"/>
      <c r="B96" s="283"/>
      <c r="C96" s="283"/>
      <c r="D96" s="284"/>
      <c r="E96" s="285"/>
      <c r="F96" s="155" t="str">
        <f>IF($D96="","",IF($Q96="","",IF(OR(VLOOKUP($D96,Cap_Req!$A$2:$K$19,2)=6,VLOOKUP($D96,Cap_Req!$A$2:$K$19,2)=7,VLOOKUP($D96,Cap_Req!$A$2:$K$19,2)=14),IF($R96="","",IF($N96&lt;=$U96,$R96*$G96,IF(AND($N96&gt;$U96,$N96&lt;=$X96),$G96*($R96+((($Q96-$R96)/($X96-$U96))*($N96-$U96))),0))),$Q96*$G96)))</f>
        <v/>
      </c>
      <c r="G96" s="156" t="str">
        <f>IF($D96="","",IF(VLOOKUP($D96,Cap_Req!$A$2:$K$19,2)=2,VLOOKUP($D96,Cap_Req!$A$2:$K$19,3),IF(OR(VLOOKUP($D96,Cap_Req!$A$2:$K$19,2)=1,VLOOKUP($D96,Cap_Req!$A$2:$K$19,2)=3,VLOOKUP($D96,Cap_Req!$A$2:$K$19,2)=6,VLOOKUP($D96,Cap_Req!$A$2:$K$19,2)=7,VLOOKUP($D96,Cap_Req!$A$2:$K$19,2)=8,VLOOKUP($D96,Cap_Req!$A$2:$K$19,2)=10,VLOOKUP($D96,Cap_Req!$A$2:$K$19,2)=11, VLOOKUP($D96,Cap_Req!$A$2:$K$19,2)=14, VLOOKUP($D96,Cap_Req!$A$2:$K$19,2)=15, VLOOKUP($D96,Cap_Req!$A$2:$K$19,2)=16),IF($N96&lt;=$U96,VLOOKUP($D96,Cap_Req!$A$2:$K$19,3),IF(AND($N96&gt;$U96,$N96&lt;=$W96),VLOOKUP($D96,Cap_Req!$A$2:$K$19,3)+(((VLOOKUP($D96,Cap_Req!$A$2:$K$19,5)-VLOOKUP($D96,Cap_Req!$A$2:$K$19,3))/($W96-$U96))*($N96-$U96)),0)),IF($N96&lt;=$U96,VLOOKUP($D96,Cap_Req!$A$2:$K$19,3),IF(AND($N96&gt;$U96,$N96&lt;=$V96),VLOOKUP($D96,Cap_Req!$A$2:$K$19,3)+(((VLOOKUP($D96,Cap_Req!$A$2:$K$19,4)-VLOOKUP($D96,Cap_Req!$A$2:$K$19,3))/($V96-$U96))*($N96-$U96)),IF(AND($N96&gt;$V96,$N96&lt;=$W96),VLOOKUP($D96,Cap_Req!$A$2:$K$19,4)+(((VLOOKUP($D96,Cap_Req!$A$2:$K$19,5)-VLOOKUP($D96,Cap_Req!$A$2:$K$19,4))/($W96-$V96))*($N96-$V96)),0))))))</f>
        <v/>
      </c>
      <c r="H96" s="285"/>
      <c r="I96" s="155" t="str">
        <f>IF($D96="","",IF(OR(VLOOKUP($D96,Cap_Req!$A$2:$K$19,2)=6,VLOOKUP($D96,Cap_Req!$A$2:$K$19,2)=7,VLOOKUP($D96,Cap_Req!$A$2:$K$19,2)=14),IF($S96="","",$S96*$J96),""))</f>
        <v/>
      </c>
      <c r="J96" s="156" t="str">
        <f>IF($D96="","",IF(OR(VLOOKUP($D96,Cap_Req!$A$2:$K$19,2)=6,VLOOKUP($D96,Cap_Req!$A$2:$K$19,2)=7,VLOOKUP($D96,Cap_Req!$A$2:$K$19,2)=14),VLOOKUP($D96,Cap_Req!$A$2:$K$19,7),""))</f>
        <v/>
      </c>
      <c r="K96" s="285"/>
      <c r="L96" s="155" t="str">
        <f>IF($D96="","",IF(OR(VLOOKUP($D96,Cap_Req!$A$2:$K$19,2)=4,VLOOKUP($D96,Cap_Req!$A$2:$K$19,2)=5),IF($T96="","",$T96*$M96),""))</f>
        <v/>
      </c>
      <c r="M96" s="156" t="str">
        <f>IF($D96="","",IF(OR(VLOOKUP($D96,Cap_Req!$A$2:$K$19,2)=4,VLOOKUP($D96,Cap_Req!$A$2:$K$19,2)=5),VLOOKUP($D96,Cap_Req!$A$2:$K$19,8),""))</f>
        <v/>
      </c>
      <c r="N96" s="157" t="str">
        <f t="shared" si="3"/>
        <v/>
      </c>
      <c r="O96" s="158" t="str">
        <f t="shared" si="4"/>
        <v/>
      </c>
      <c r="P96" s="159"/>
      <c r="Q96" s="283"/>
      <c r="R96" s="283"/>
      <c r="S96" s="283"/>
      <c r="T96" s="283"/>
      <c r="U96" s="160" t="str">
        <f>IF($D96="","",IF(OR(VLOOKUP($D96,Cap_Req!$A$2:$K$19,2)=9,VLOOKUP($D96,Cap_Req!$A$2:$K$19,2)=12,VLOOKUP($D96,Cap_Req!$A$2:$K$19,2)=13,VLOOKUP($D96,Cap_Req!$A$2:$K$19,2)=15),VLOOKUP($D96,Cap_Req!$A$2:$K$19,9),IF(VLOOKUP($D96,Cap_Req!$A$2:$K$19,2)=2,-100,$X96+VLOOKUP($D96,Cap_Req!$A$2:$K$19,9))))</f>
        <v/>
      </c>
      <c r="V96" s="160" t="str">
        <f>IF($D96="","",IF(OR(VLOOKUP($D96,Cap_Req!$A$2:$K$19,2)=9,VLOOKUP($D96,Cap_Req!$A$2:$K$19,2)=12,VLOOKUP($D96,Cap_Req!$A$2:$K$19,2)=13),VLOOKUP($D96,Cap_Req!$A$2:$K$19,10),IF(OR(VLOOKUP($D96,Cap_Req!$A$2:$K$19,2)=4,VLOOKUP($D96,Cap_Req!$A$2:$K$19,2)=5,VLOOKUP($D96,Cap_Req!$A$2:$K$19,2)=18),$X96+VLOOKUP($D96,Cap_Req!$A$2:$K$19,10),-100)))</f>
        <v/>
      </c>
      <c r="W96" s="160" t="str">
        <f>IF($D96="","",IF($X96="","",$X96+VLOOKUP($D96,Cap_Req!$A$2:$K$19,11)))</f>
        <v/>
      </c>
      <c r="X96" s="283"/>
      <c r="Y96" s="283"/>
      <c r="Z96" s="133"/>
      <c r="AA96" s="134" t="e">
        <f>VLOOKUP($D96,Cap_Req!$A$2:$K$19,2)</f>
        <v>#N/A</v>
      </c>
    </row>
    <row r="97" spans="1:27" x14ac:dyDescent="0.25">
      <c r="A97" s="133"/>
      <c r="B97" s="283"/>
      <c r="C97" s="283"/>
      <c r="D97" s="284"/>
      <c r="E97" s="285"/>
      <c r="F97" s="155" t="str">
        <f>IF($D97="","",IF($Q97="","",IF(OR(VLOOKUP($D97,Cap_Req!$A$2:$K$19,2)=6,VLOOKUP($D97,Cap_Req!$A$2:$K$19,2)=7,VLOOKUP($D97,Cap_Req!$A$2:$K$19,2)=14),IF($R97="","",IF($N97&lt;=$U97,$R97*$G97,IF(AND($N97&gt;$U97,$N97&lt;=$X97),$G97*($R97+((($Q97-$R97)/($X97-$U97))*($N97-$U97))),0))),$Q97*$G97)))</f>
        <v/>
      </c>
      <c r="G97" s="156" t="str">
        <f>IF($D97="","",IF(VLOOKUP($D97,Cap_Req!$A$2:$K$19,2)=2,VLOOKUP($D97,Cap_Req!$A$2:$K$19,3),IF(OR(VLOOKUP($D97,Cap_Req!$A$2:$K$19,2)=1,VLOOKUP($D97,Cap_Req!$A$2:$K$19,2)=3,VLOOKUP($D97,Cap_Req!$A$2:$K$19,2)=6,VLOOKUP($D97,Cap_Req!$A$2:$K$19,2)=7,VLOOKUP($D97,Cap_Req!$A$2:$K$19,2)=8,VLOOKUP($D97,Cap_Req!$A$2:$K$19,2)=10,VLOOKUP($D97,Cap_Req!$A$2:$K$19,2)=11, VLOOKUP($D97,Cap_Req!$A$2:$K$19,2)=14, VLOOKUP($D97,Cap_Req!$A$2:$K$19,2)=15, VLOOKUP($D97,Cap_Req!$A$2:$K$19,2)=16),IF($N97&lt;=$U97,VLOOKUP($D97,Cap_Req!$A$2:$K$19,3),IF(AND($N97&gt;$U97,$N97&lt;=$W97),VLOOKUP($D97,Cap_Req!$A$2:$K$19,3)+(((VLOOKUP($D97,Cap_Req!$A$2:$K$19,5)-VLOOKUP($D97,Cap_Req!$A$2:$K$19,3))/($W97-$U97))*($N97-$U97)),0)),IF($N97&lt;=$U97,VLOOKUP($D97,Cap_Req!$A$2:$K$19,3),IF(AND($N97&gt;$U97,$N97&lt;=$V97),VLOOKUP($D97,Cap_Req!$A$2:$K$19,3)+(((VLOOKUP($D97,Cap_Req!$A$2:$K$19,4)-VLOOKUP($D97,Cap_Req!$A$2:$K$19,3))/($V97-$U97))*($N97-$U97)),IF(AND($N97&gt;$V97,$N97&lt;=$W97),VLOOKUP($D97,Cap_Req!$A$2:$K$19,4)+(((VLOOKUP($D97,Cap_Req!$A$2:$K$19,5)-VLOOKUP($D97,Cap_Req!$A$2:$K$19,4))/($W97-$V97))*($N97-$V97)),0))))))</f>
        <v/>
      </c>
      <c r="H97" s="285"/>
      <c r="I97" s="155" t="str">
        <f>IF($D97="","",IF(OR(VLOOKUP($D97,Cap_Req!$A$2:$K$19,2)=6,VLOOKUP($D97,Cap_Req!$A$2:$K$19,2)=7,VLOOKUP($D97,Cap_Req!$A$2:$K$19,2)=14),IF($S97="","",$S97*$J97),""))</f>
        <v/>
      </c>
      <c r="J97" s="156" t="str">
        <f>IF($D97="","",IF(OR(VLOOKUP($D97,Cap_Req!$A$2:$K$19,2)=6,VLOOKUP($D97,Cap_Req!$A$2:$K$19,2)=7,VLOOKUP($D97,Cap_Req!$A$2:$K$19,2)=14),VLOOKUP($D97,Cap_Req!$A$2:$K$19,7),""))</f>
        <v/>
      </c>
      <c r="K97" s="285"/>
      <c r="L97" s="155" t="str">
        <f>IF($D97="","",IF(OR(VLOOKUP($D97,Cap_Req!$A$2:$K$19,2)=4,VLOOKUP($D97,Cap_Req!$A$2:$K$19,2)=5),IF($T97="","",$T97*$M97),""))</f>
        <v/>
      </c>
      <c r="M97" s="156" t="str">
        <f>IF($D97="","",IF(OR(VLOOKUP($D97,Cap_Req!$A$2:$K$19,2)=4,VLOOKUP($D97,Cap_Req!$A$2:$K$19,2)=5),VLOOKUP($D97,Cap_Req!$A$2:$K$19,8),""))</f>
        <v/>
      </c>
      <c r="N97" s="157" t="str">
        <f t="shared" si="3"/>
        <v/>
      </c>
      <c r="O97" s="158" t="str">
        <f t="shared" si="4"/>
        <v/>
      </c>
      <c r="P97" s="159"/>
      <c r="Q97" s="283"/>
      <c r="R97" s="283"/>
      <c r="S97" s="283"/>
      <c r="T97" s="283"/>
      <c r="U97" s="160" t="str">
        <f>IF($D97="","",IF(OR(VLOOKUP($D97,Cap_Req!$A$2:$K$19,2)=9,VLOOKUP($D97,Cap_Req!$A$2:$K$19,2)=12,VLOOKUP($D97,Cap_Req!$A$2:$K$19,2)=13,VLOOKUP($D97,Cap_Req!$A$2:$K$19,2)=15),VLOOKUP($D97,Cap_Req!$A$2:$K$19,9),IF(VLOOKUP($D97,Cap_Req!$A$2:$K$19,2)=2,-100,$X97+VLOOKUP($D97,Cap_Req!$A$2:$K$19,9))))</f>
        <v/>
      </c>
      <c r="V97" s="160" t="str">
        <f>IF($D97="","",IF(OR(VLOOKUP($D97,Cap_Req!$A$2:$K$19,2)=9,VLOOKUP($D97,Cap_Req!$A$2:$K$19,2)=12,VLOOKUP($D97,Cap_Req!$A$2:$K$19,2)=13),VLOOKUP($D97,Cap_Req!$A$2:$K$19,10),IF(OR(VLOOKUP($D97,Cap_Req!$A$2:$K$19,2)=4,VLOOKUP($D97,Cap_Req!$A$2:$K$19,2)=5,VLOOKUP($D97,Cap_Req!$A$2:$K$19,2)=18),$X97+VLOOKUP($D97,Cap_Req!$A$2:$K$19,10),-100)))</f>
        <v/>
      </c>
      <c r="W97" s="160" t="str">
        <f>IF($D97="","",IF($X97="","",$X97+VLOOKUP($D97,Cap_Req!$A$2:$K$19,11)))</f>
        <v/>
      </c>
      <c r="X97" s="283"/>
      <c r="Y97" s="283"/>
      <c r="Z97" s="133"/>
      <c r="AA97" s="134" t="e">
        <f>VLOOKUP($D97,Cap_Req!$A$2:$K$19,2)</f>
        <v>#N/A</v>
      </c>
    </row>
    <row r="98" spans="1:27" x14ac:dyDescent="0.25">
      <c r="A98" s="133"/>
      <c r="B98" s="283"/>
      <c r="C98" s="283"/>
      <c r="D98" s="284"/>
      <c r="E98" s="285"/>
      <c r="F98" s="155" t="str">
        <f>IF($D98="","",IF($Q98="","",IF(OR(VLOOKUP($D98,Cap_Req!$A$2:$K$19,2)=6,VLOOKUP($D98,Cap_Req!$A$2:$K$19,2)=7,VLOOKUP($D98,Cap_Req!$A$2:$K$19,2)=14),IF($R98="","",IF($N98&lt;=$U98,$R98*$G98,IF(AND($N98&gt;$U98,$N98&lt;=$X98),$G98*($R98+((($Q98-$R98)/($X98-$U98))*($N98-$U98))),0))),$Q98*$G98)))</f>
        <v/>
      </c>
      <c r="G98" s="156" t="str">
        <f>IF($D98="","",IF(VLOOKUP($D98,Cap_Req!$A$2:$K$19,2)=2,VLOOKUP($D98,Cap_Req!$A$2:$K$19,3),IF(OR(VLOOKUP($D98,Cap_Req!$A$2:$K$19,2)=1,VLOOKUP($D98,Cap_Req!$A$2:$K$19,2)=3,VLOOKUP($D98,Cap_Req!$A$2:$K$19,2)=6,VLOOKUP($D98,Cap_Req!$A$2:$K$19,2)=7,VLOOKUP($D98,Cap_Req!$A$2:$K$19,2)=8,VLOOKUP($D98,Cap_Req!$A$2:$K$19,2)=10,VLOOKUP($D98,Cap_Req!$A$2:$K$19,2)=11, VLOOKUP($D98,Cap_Req!$A$2:$K$19,2)=14, VLOOKUP($D98,Cap_Req!$A$2:$K$19,2)=15, VLOOKUP($D98,Cap_Req!$A$2:$K$19,2)=16),IF($N98&lt;=$U98,VLOOKUP($D98,Cap_Req!$A$2:$K$19,3),IF(AND($N98&gt;$U98,$N98&lt;=$W98),VLOOKUP($D98,Cap_Req!$A$2:$K$19,3)+(((VLOOKUP($D98,Cap_Req!$A$2:$K$19,5)-VLOOKUP($D98,Cap_Req!$A$2:$K$19,3))/($W98-$U98))*($N98-$U98)),0)),IF($N98&lt;=$U98,VLOOKUP($D98,Cap_Req!$A$2:$K$19,3),IF(AND($N98&gt;$U98,$N98&lt;=$V98),VLOOKUP($D98,Cap_Req!$A$2:$K$19,3)+(((VLOOKUP($D98,Cap_Req!$A$2:$K$19,4)-VLOOKUP($D98,Cap_Req!$A$2:$K$19,3))/($V98-$U98))*($N98-$U98)),IF(AND($N98&gt;$V98,$N98&lt;=$W98),VLOOKUP($D98,Cap_Req!$A$2:$K$19,4)+(((VLOOKUP($D98,Cap_Req!$A$2:$K$19,5)-VLOOKUP($D98,Cap_Req!$A$2:$K$19,4))/($W98-$V98))*($N98-$V98)),0))))))</f>
        <v/>
      </c>
      <c r="H98" s="285"/>
      <c r="I98" s="155" t="str">
        <f>IF($D98="","",IF(OR(VLOOKUP($D98,Cap_Req!$A$2:$K$19,2)=6,VLOOKUP($D98,Cap_Req!$A$2:$K$19,2)=7,VLOOKUP($D98,Cap_Req!$A$2:$K$19,2)=14),IF($S98="","",$S98*$J98),""))</f>
        <v/>
      </c>
      <c r="J98" s="156" t="str">
        <f>IF($D98="","",IF(OR(VLOOKUP($D98,Cap_Req!$A$2:$K$19,2)=6,VLOOKUP($D98,Cap_Req!$A$2:$K$19,2)=7,VLOOKUP($D98,Cap_Req!$A$2:$K$19,2)=14),VLOOKUP($D98,Cap_Req!$A$2:$K$19,7),""))</f>
        <v/>
      </c>
      <c r="K98" s="285"/>
      <c r="L98" s="155" t="str">
        <f>IF($D98="","",IF(OR(VLOOKUP($D98,Cap_Req!$A$2:$K$19,2)=4,VLOOKUP($D98,Cap_Req!$A$2:$K$19,2)=5),IF($T98="","",$T98*$M98),""))</f>
        <v/>
      </c>
      <c r="M98" s="156" t="str">
        <f>IF($D98="","",IF(OR(VLOOKUP($D98,Cap_Req!$A$2:$K$19,2)=4,VLOOKUP($D98,Cap_Req!$A$2:$K$19,2)=5),VLOOKUP($D98,Cap_Req!$A$2:$K$19,8),""))</f>
        <v/>
      </c>
      <c r="N98" s="157" t="str">
        <f t="shared" si="3"/>
        <v/>
      </c>
      <c r="O98" s="158" t="str">
        <f t="shared" si="4"/>
        <v/>
      </c>
      <c r="P98" s="159"/>
      <c r="Q98" s="283"/>
      <c r="R98" s="283"/>
      <c r="S98" s="283"/>
      <c r="T98" s="283"/>
      <c r="U98" s="160" t="str">
        <f>IF($D98="","",IF(OR(VLOOKUP($D98,Cap_Req!$A$2:$K$19,2)=9,VLOOKUP($D98,Cap_Req!$A$2:$K$19,2)=12,VLOOKUP($D98,Cap_Req!$A$2:$K$19,2)=13,VLOOKUP($D98,Cap_Req!$A$2:$K$19,2)=15),VLOOKUP($D98,Cap_Req!$A$2:$K$19,9),IF(VLOOKUP($D98,Cap_Req!$A$2:$K$19,2)=2,-100,$X98+VLOOKUP($D98,Cap_Req!$A$2:$K$19,9))))</f>
        <v/>
      </c>
      <c r="V98" s="160" t="str">
        <f>IF($D98="","",IF(OR(VLOOKUP($D98,Cap_Req!$A$2:$K$19,2)=9,VLOOKUP($D98,Cap_Req!$A$2:$K$19,2)=12,VLOOKUP($D98,Cap_Req!$A$2:$K$19,2)=13),VLOOKUP($D98,Cap_Req!$A$2:$K$19,10),IF(OR(VLOOKUP($D98,Cap_Req!$A$2:$K$19,2)=4,VLOOKUP($D98,Cap_Req!$A$2:$K$19,2)=5,VLOOKUP($D98,Cap_Req!$A$2:$K$19,2)=18),$X98+VLOOKUP($D98,Cap_Req!$A$2:$K$19,10),-100)))</f>
        <v/>
      </c>
      <c r="W98" s="160" t="str">
        <f>IF($D98="","",IF($X98="","",$X98+VLOOKUP($D98,Cap_Req!$A$2:$K$19,11)))</f>
        <v/>
      </c>
      <c r="X98" s="283"/>
      <c r="Y98" s="283"/>
      <c r="Z98" s="133"/>
      <c r="AA98" s="134" t="e">
        <f>VLOOKUP($D98,Cap_Req!$A$2:$K$19,2)</f>
        <v>#N/A</v>
      </c>
    </row>
    <row r="99" spans="1:27" x14ac:dyDescent="0.25">
      <c r="A99" s="133"/>
      <c r="B99" s="283"/>
      <c r="C99" s="283"/>
      <c r="D99" s="284"/>
      <c r="E99" s="285"/>
      <c r="F99" s="155" t="str">
        <f>IF($D99="","",IF($Q99="","",IF(OR(VLOOKUP($D99,Cap_Req!$A$2:$K$19,2)=6,VLOOKUP($D99,Cap_Req!$A$2:$K$19,2)=7,VLOOKUP($D99,Cap_Req!$A$2:$K$19,2)=14),IF($R99="","",IF($N99&lt;=$U99,$R99*$G99,IF(AND($N99&gt;$U99,$N99&lt;=$X99),$G99*($R99+((($Q99-$R99)/($X99-$U99))*($N99-$U99))),0))),$Q99*$G99)))</f>
        <v/>
      </c>
      <c r="G99" s="156" t="str">
        <f>IF($D99="","",IF(VLOOKUP($D99,Cap_Req!$A$2:$K$19,2)=2,VLOOKUP($D99,Cap_Req!$A$2:$K$19,3),IF(OR(VLOOKUP($D99,Cap_Req!$A$2:$K$19,2)=1,VLOOKUP($D99,Cap_Req!$A$2:$K$19,2)=3,VLOOKUP($D99,Cap_Req!$A$2:$K$19,2)=6,VLOOKUP($D99,Cap_Req!$A$2:$K$19,2)=7,VLOOKUP($D99,Cap_Req!$A$2:$K$19,2)=8,VLOOKUP($D99,Cap_Req!$A$2:$K$19,2)=10,VLOOKUP($D99,Cap_Req!$A$2:$K$19,2)=11, VLOOKUP($D99,Cap_Req!$A$2:$K$19,2)=14, VLOOKUP($D99,Cap_Req!$A$2:$K$19,2)=15, VLOOKUP($D99,Cap_Req!$A$2:$K$19,2)=16),IF($N99&lt;=$U99,VLOOKUP($D99,Cap_Req!$A$2:$K$19,3),IF(AND($N99&gt;$U99,$N99&lt;=$W99),VLOOKUP($D99,Cap_Req!$A$2:$K$19,3)+(((VLOOKUP($D99,Cap_Req!$A$2:$K$19,5)-VLOOKUP($D99,Cap_Req!$A$2:$K$19,3))/($W99-$U99))*($N99-$U99)),0)),IF($N99&lt;=$U99,VLOOKUP($D99,Cap_Req!$A$2:$K$19,3),IF(AND($N99&gt;$U99,$N99&lt;=$V99),VLOOKUP($D99,Cap_Req!$A$2:$K$19,3)+(((VLOOKUP($D99,Cap_Req!$A$2:$K$19,4)-VLOOKUP($D99,Cap_Req!$A$2:$K$19,3))/($V99-$U99))*($N99-$U99)),IF(AND($N99&gt;$V99,$N99&lt;=$W99),VLOOKUP($D99,Cap_Req!$A$2:$K$19,4)+(((VLOOKUP($D99,Cap_Req!$A$2:$K$19,5)-VLOOKUP($D99,Cap_Req!$A$2:$K$19,4))/($W99-$V99))*($N99-$V99)),0))))))</f>
        <v/>
      </c>
      <c r="H99" s="285"/>
      <c r="I99" s="155" t="str">
        <f>IF($D99="","",IF(OR(VLOOKUP($D99,Cap_Req!$A$2:$K$19,2)=6,VLOOKUP($D99,Cap_Req!$A$2:$K$19,2)=7,VLOOKUP($D99,Cap_Req!$A$2:$K$19,2)=14),IF($S99="","",$S99*$J99),""))</f>
        <v/>
      </c>
      <c r="J99" s="156" t="str">
        <f>IF($D99="","",IF(OR(VLOOKUP($D99,Cap_Req!$A$2:$K$19,2)=6,VLOOKUP($D99,Cap_Req!$A$2:$K$19,2)=7,VLOOKUP($D99,Cap_Req!$A$2:$K$19,2)=14),VLOOKUP($D99,Cap_Req!$A$2:$K$19,7),""))</f>
        <v/>
      </c>
      <c r="K99" s="285"/>
      <c r="L99" s="155" t="str">
        <f>IF($D99="","",IF(OR(VLOOKUP($D99,Cap_Req!$A$2:$K$19,2)=4,VLOOKUP($D99,Cap_Req!$A$2:$K$19,2)=5),IF($T99="","",$T99*$M99),""))</f>
        <v/>
      </c>
      <c r="M99" s="156" t="str">
        <f>IF($D99="","",IF(OR(VLOOKUP($D99,Cap_Req!$A$2:$K$19,2)=4,VLOOKUP($D99,Cap_Req!$A$2:$K$19,2)=5),VLOOKUP($D99,Cap_Req!$A$2:$K$19,8),""))</f>
        <v/>
      </c>
      <c r="N99" s="157" t="str">
        <f t="shared" si="3"/>
        <v/>
      </c>
      <c r="O99" s="158" t="str">
        <f t="shared" si="4"/>
        <v/>
      </c>
      <c r="P99" s="159"/>
      <c r="Q99" s="283"/>
      <c r="R99" s="283"/>
      <c r="S99" s="283"/>
      <c r="T99" s="283"/>
      <c r="U99" s="160" t="str">
        <f>IF($D99="","",IF(OR(VLOOKUP($D99,Cap_Req!$A$2:$K$19,2)=9,VLOOKUP($D99,Cap_Req!$A$2:$K$19,2)=12,VLOOKUP($D99,Cap_Req!$A$2:$K$19,2)=13,VLOOKUP($D99,Cap_Req!$A$2:$K$19,2)=15),VLOOKUP($D99,Cap_Req!$A$2:$K$19,9),IF(VLOOKUP($D99,Cap_Req!$A$2:$K$19,2)=2,-100,$X99+VLOOKUP($D99,Cap_Req!$A$2:$K$19,9))))</f>
        <v/>
      </c>
      <c r="V99" s="160" t="str">
        <f>IF($D99="","",IF(OR(VLOOKUP($D99,Cap_Req!$A$2:$K$19,2)=9,VLOOKUP($D99,Cap_Req!$A$2:$K$19,2)=12,VLOOKUP($D99,Cap_Req!$A$2:$K$19,2)=13),VLOOKUP($D99,Cap_Req!$A$2:$K$19,10),IF(OR(VLOOKUP($D99,Cap_Req!$A$2:$K$19,2)=4,VLOOKUP($D99,Cap_Req!$A$2:$K$19,2)=5,VLOOKUP($D99,Cap_Req!$A$2:$K$19,2)=18),$X99+VLOOKUP($D99,Cap_Req!$A$2:$K$19,10),-100)))</f>
        <v/>
      </c>
      <c r="W99" s="160" t="str">
        <f>IF($D99="","",IF($X99="","",$X99+VLOOKUP($D99,Cap_Req!$A$2:$K$19,11)))</f>
        <v/>
      </c>
      <c r="X99" s="283"/>
      <c r="Y99" s="283"/>
      <c r="Z99" s="133"/>
      <c r="AA99" s="134" t="e">
        <f>VLOOKUP($D99,Cap_Req!$A$2:$K$19,2)</f>
        <v>#N/A</v>
      </c>
    </row>
    <row r="100" spans="1:27" x14ac:dyDescent="0.25">
      <c r="A100" s="133"/>
      <c r="B100" s="283"/>
      <c r="C100" s="283"/>
      <c r="D100" s="284"/>
      <c r="E100" s="285"/>
      <c r="F100" s="155" t="str">
        <f>IF($D100="","",IF($Q100="","",IF(OR(VLOOKUP($D100,Cap_Req!$A$2:$K$19,2)=6,VLOOKUP($D100,Cap_Req!$A$2:$K$19,2)=7,VLOOKUP($D100,Cap_Req!$A$2:$K$19,2)=14),IF($R100="","",IF($N100&lt;=$U100,$R100*$G100,IF(AND($N100&gt;$U100,$N100&lt;=$X100),$G100*($R100+((($Q100-$R100)/($X100-$U100))*($N100-$U100))),0))),$Q100*$G100)))</f>
        <v/>
      </c>
      <c r="G100" s="156" t="str">
        <f>IF($D100="","",IF(VLOOKUP($D100,Cap_Req!$A$2:$K$19,2)=2,VLOOKUP($D100,Cap_Req!$A$2:$K$19,3),IF(OR(VLOOKUP($D100,Cap_Req!$A$2:$K$19,2)=1,VLOOKUP($D100,Cap_Req!$A$2:$K$19,2)=3,VLOOKUP($D100,Cap_Req!$A$2:$K$19,2)=6,VLOOKUP($D100,Cap_Req!$A$2:$K$19,2)=7,VLOOKUP($D100,Cap_Req!$A$2:$K$19,2)=8,VLOOKUP($D100,Cap_Req!$A$2:$K$19,2)=10,VLOOKUP($D100,Cap_Req!$A$2:$K$19,2)=11, VLOOKUP($D100,Cap_Req!$A$2:$K$19,2)=14, VLOOKUP($D100,Cap_Req!$A$2:$K$19,2)=15, VLOOKUP($D100,Cap_Req!$A$2:$K$19,2)=16),IF($N100&lt;=$U100,VLOOKUP($D100,Cap_Req!$A$2:$K$19,3),IF(AND($N100&gt;$U100,$N100&lt;=$W100),VLOOKUP($D100,Cap_Req!$A$2:$K$19,3)+(((VLOOKUP($D100,Cap_Req!$A$2:$K$19,5)-VLOOKUP($D100,Cap_Req!$A$2:$K$19,3))/($W100-$U100))*($N100-$U100)),0)),IF($N100&lt;=$U100,VLOOKUP($D100,Cap_Req!$A$2:$K$19,3),IF(AND($N100&gt;$U100,$N100&lt;=$V100),VLOOKUP($D100,Cap_Req!$A$2:$K$19,3)+(((VLOOKUP($D100,Cap_Req!$A$2:$K$19,4)-VLOOKUP($D100,Cap_Req!$A$2:$K$19,3))/($V100-$U100))*($N100-$U100)),IF(AND($N100&gt;$V100,$N100&lt;=$W100),VLOOKUP($D100,Cap_Req!$A$2:$K$19,4)+(((VLOOKUP($D100,Cap_Req!$A$2:$K$19,5)-VLOOKUP($D100,Cap_Req!$A$2:$K$19,4))/($W100-$V100))*($N100-$V100)),0))))))</f>
        <v/>
      </c>
      <c r="H100" s="285"/>
      <c r="I100" s="155" t="str">
        <f>IF($D100="","",IF(OR(VLOOKUP($D100,Cap_Req!$A$2:$K$19,2)=6,VLOOKUP($D100,Cap_Req!$A$2:$K$19,2)=7,VLOOKUP($D100,Cap_Req!$A$2:$K$19,2)=14),IF($S100="","",$S100*$J100),""))</f>
        <v/>
      </c>
      <c r="J100" s="156" t="str">
        <f>IF($D100="","",IF(OR(VLOOKUP($D100,Cap_Req!$A$2:$K$19,2)=6,VLOOKUP($D100,Cap_Req!$A$2:$K$19,2)=7,VLOOKUP($D100,Cap_Req!$A$2:$K$19,2)=14),VLOOKUP($D100,Cap_Req!$A$2:$K$19,7),""))</f>
        <v/>
      </c>
      <c r="K100" s="285"/>
      <c r="L100" s="155" t="str">
        <f>IF($D100="","",IF(OR(VLOOKUP($D100,Cap_Req!$A$2:$K$19,2)=4,VLOOKUP($D100,Cap_Req!$A$2:$K$19,2)=5),IF($T100="","",$T100*$M100),""))</f>
        <v/>
      </c>
      <c r="M100" s="156" t="str">
        <f>IF($D100="","",IF(OR(VLOOKUP($D100,Cap_Req!$A$2:$K$19,2)=4,VLOOKUP($D100,Cap_Req!$A$2:$K$19,2)=5),VLOOKUP($D100,Cap_Req!$A$2:$K$19,8),""))</f>
        <v/>
      </c>
      <c r="N100" s="157" t="str">
        <f t="shared" si="3"/>
        <v/>
      </c>
      <c r="O100" s="158" t="str">
        <f t="shared" si="4"/>
        <v/>
      </c>
      <c r="P100" s="159"/>
      <c r="Q100" s="283"/>
      <c r="R100" s="283"/>
      <c r="S100" s="283"/>
      <c r="T100" s="283"/>
      <c r="U100" s="160" t="str">
        <f>IF($D100="","",IF(OR(VLOOKUP($D100,Cap_Req!$A$2:$K$19,2)=9,VLOOKUP($D100,Cap_Req!$A$2:$K$19,2)=12,VLOOKUP($D100,Cap_Req!$A$2:$K$19,2)=13,VLOOKUP($D100,Cap_Req!$A$2:$K$19,2)=15),VLOOKUP($D100,Cap_Req!$A$2:$K$19,9),IF(VLOOKUP($D100,Cap_Req!$A$2:$K$19,2)=2,-100,$X100+VLOOKUP($D100,Cap_Req!$A$2:$K$19,9))))</f>
        <v/>
      </c>
      <c r="V100" s="160" t="str">
        <f>IF($D100="","",IF(OR(VLOOKUP($D100,Cap_Req!$A$2:$K$19,2)=9,VLOOKUP($D100,Cap_Req!$A$2:$K$19,2)=12,VLOOKUP($D100,Cap_Req!$A$2:$K$19,2)=13),VLOOKUP($D100,Cap_Req!$A$2:$K$19,10),IF(OR(VLOOKUP($D100,Cap_Req!$A$2:$K$19,2)=4,VLOOKUP($D100,Cap_Req!$A$2:$K$19,2)=5,VLOOKUP($D100,Cap_Req!$A$2:$K$19,2)=18),$X100+VLOOKUP($D100,Cap_Req!$A$2:$K$19,10),-100)))</f>
        <v/>
      </c>
      <c r="W100" s="160" t="str">
        <f>IF($D100="","",IF($X100="","",$X100+VLOOKUP($D100,Cap_Req!$A$2:$K$19,11)))</f>
        <v/>
      </c>
      <c r="X100" s="283"/>
      <c r="Y100" s="283"/>
      <c r="Z100" s="133"/>
      <c r="AA100" s="134" t="e">
        <f>VLOOKUP($D100,Cap_Req!$A$2:$K$19,2)</f>
        <v>#N/A</v>
      </c>
    </row>
    <row r="101" spans="1:27" x14ac:dyDescent="0.25">
      <c r="A101" s="133"/>
      <c r="B101" s="283"/>
      <c r="C101" s="283"/>
      <c r="D101" s="284"/>
      <c r="E101" s="285"/>
      <c r="F101" s="155" t="str">
        <f>IF($D101="","",IF($Q101="","",IF(OR(VLOOKUP($D101,Cap_Req!$A$2:$K$19,2)=6,VLOOKUP($D101,Cap_Req!$A$2:$K$19,2)=7,VLOOKUP($D101,Cap_Req!$A$2:$K$19,2)=14),IF($R101="","",IF($N101&lt;=$U101,$R101*$G101,IF(AND($N101&gt;$U101,$N101&lt;=$X101),$G101*($R101+((($Q101-$R101)/($X101-$U101))*($N101-$U101))),0))),$Q101*$G101)))</f>
        <v/>
      </c>
      <c r="G101" s="156" t="str">
        <f>IF($D101="","",IF(VLOOKUP($D101,Cap_Req!$A$2:$K$19,2)=2,VLOOKUP($D101,Cap_Req!$A$2:$K$19,3),IF(OR(VLOOKUP($D101,Cap_Req!$A$2:$K$19,2)=1,VLOOKUP($D101,Cap_Req!$A$2:$K$19,2)=3,VLOOKUP($D101,Cap_Req!$A$2:$K$19,2)=6,VLOOKUP($D101,Cap_Req!$A$2:$K$19,2)=7,VLOOKUP($D101,Cap_Req!$A$2:$K$19,2)=8,VLOOKUP($D101,Cap_Req!$A$2:$K$19,2)=10,VLOOKUP($D101,Cap_Req!$A$2:$K$19,2)=11, VLOOKUP($D101,Cap_Req!$A$2:$K$19,2)=14, VLOOKUP($D101,Cap_Req!$A$2:$K$19,2)=15, VLOOKUP($D101,Cap_Req!$A$2:$K$19,2)=16),IF($N101&lt;=$U101,VLOOKUP($D101,Cap_Req!$A$2:$K$19,3),IF(AND($N101&gt;$U101,$N101&lt;=$W101),VLOOKUP($D101,Cap_Req!$A$2:$K$19,3)+(((VLOOKUP($D101,Cap_Req!$A$2:$K$19,5)-VLOOKUP($D101,Cap_Req!$A$2:$K$19,3))/($W101-$U101))*($N101-$U101)),0)),IF($N101&lt;=$U101,VLOOKUP($D101,Cap_Req!$A$2:$K$19,3),IF(AND($N101&gt;$U101,$N101&lt;=$V101),VLOOKUP($D101,Cap_Req!$A$2:$K$19,3)+(((VLOOKUP($D101,Cap_Req!$A$2:$K$19,4)-VLOOKUP($D101,Cap_Req!$A$2:$K$19,3))/($V101-$U101))*($N101-$U101)),IF(AND($N101&gt;$V101,$N101&lt;=$W101),VLOOKUP($D101,Cap_Req!$A$2:$K$19,4)+(((VLOOKUP($D101,Cap_Req!$A$2:$K$19,5)-VLOOKUP($D101,Cap_Req!$A$2:$K$19,4))/($W101-$V101))*($N101-$V101)),0))))))</f>
        <v/>
      </c>
      <c r="H101" s="285"/>
      <c r="I101" s="155" t="str">
        <f>IF($D101="","",IF(OR(VLOOKUP($D101,Cap_Req!$A$2:$K$19,2)=6,VLOOKUP($D101,Cap_Req!$A$2:$K$19,2)=7,VLOOKUP($D101,Cap_Req!$A$2:$K$19,2)=14),IF($S101="","",$S101*$J101),""))</f>
        <v/>
      </c>
      <c r="J101" s="156" t="str">
        <f>IF($D101="","",IF(OR(VLOOKUP($D101,Cap_Req!$A$2:$K$19,2)=6,VLOOKUP($D101,Cap_Req!$A$2:$K$19,2)=7,VLOOKUP($D101,Cap_Req!$A$2:$K$19,2)=14),VLOOKUP($D101,Cap_Req!$A$2:$K$19,7),""))</f>
        <v/>
      </c>
      <c r="K101" s="285"/>
      <c r="L101" s="155" t="str">
        <f>IF($D101="","",IF(OR(VLOOKUP($D101,Cap_Req!$A$2:$K$19,2)=4,VLOOKUP($D101,Cap_Req!$A$2:$K$19,2)=5),IF($T101="","",$T101*$M101),""))</f>
        <v/>
      </c>
      <c r="M101" s="156" t="str">
        <f>IF($D101="","",IF(OR(VLOOKUP($D101,Cap_Req!$A$2:$K$19,2)=4,VLOOKUP($D101,Cap_Req!$A$2:$K$19,2)=5),VLOOKUP($D101,Cap_Req!$A$2:$K$19,8),""))</f>
        <v/>
      </c>
      <c r="N101" s="157" t="str">
        <f t="shared" ref="N101:N164" si="5">IF($D101="","",$K$6+Y101)</f>
        <v/>
      </c>
      <c r="O101" s="158" t="str">
        <f t="shared" si="4"/>
        <v/>
      </c>
      <c r="P101" s="159"/>
      <c r="Q101" s="283"/>
      <c r="R101" s="283"/>
      <c r="S101" s="283"/>
      <c r="T101" s="283"/>
      <c r="U101" s="160" t="str">
        <f>IF($D101="","",IF(OR(VLOOKUP($D101,Cap_Req!$A$2:$K$19,2)=9,VLOOKUP($D101,Cap_Req!$A$2:$K$19,2)=12,VLOOKUP($D101,Cap_Req!$A$2:$K$19,2)=13,VLOOKUP($D101,Cap_Req!$A$2:$K$19,2)=15),VLOOKUP($D101,Cap_Req!$A$2:$K$19,9),IF(VLOOKUP($D101,Cap_Req!$A$2:$K$19,2)=2,-100,$X101+VLOOKUP($D101,Cap_Req!$A$2:$K$19,9))))</f>
        <v/>
      </c>
      <c r="V101" s="160" t="str">
        <f>IF($D101="","",IF(OR(VLOOKUP($D101,Cap_Req!$A$2:$K$19,2)=9,VLOOKUP($D101,Cap_Req!$A$2:$K$19,2)=12,VLOOKUP($D101,Cap_Req!$A$2:$K$19,2)=13),VLOOKUP($D101,Cap_Req!$A$2:$K$19,10),IF(OR(VLOOKUP($D101,Cap_Req!$A$2:$K$19,2)=4,VLOOKUP($D101,Cap_Req!$A$2:$K$19,2)=5,VLOOKUP($D101,Cap_Req!$A$2:$K$19,2)=18),$X101+VLOOKUP($D101,Cap_Req!$A$2:$K$19,10),-100)))</f>
        <v/>
      </c>
      <c r="W101" s="160" t="str">
        <f>IF($D101="","",IF($X101="","",$X101+VLOOKUP($D101,Cap_Req!$A$2:$K$19,11)))</f>
        <v/>
      </c>
      <c r="X101" s="283"/>
      <c r="Y101" s="283"/>
      <c r="Z101" s="133"/>
      <c r="AA101" s="134" t="e">
        <f>VLOOKUP($D101,Cap_Req!$A$2:$K$19,2)</f>
        <v>#N/A</v>
      </c>
    </row>
    <row r="102" spans="1:27" x14ac:dyDescent="0.25">
      <c r="A102" s="133"/>
      <c r="B102" s="283"/>
      <c r="C102" s="283"/>
      <c r="D102" s="284"/>
      <c r="E102" s="285"/>
      <c r="F102" s="155" t="str">
        <f>IF($D102="","",IF($Q102="","",IF(OR(VLOOKUP($D102,Cap_Req!$A$2:$K$19,2)=6,VLOOKUP($D102,Cap_Req!$A$2:$K$19,2)=7,VLOOKUP($D102,Cap_Req!$A$2:$K$19,2)=14),IF($R102="","",IF($N102&lt;=$U102,$R102*$G102,IF(AND($N102&gt;$U102,$N102&lt;=$X102),$G102*($R102+((($Q102-$R102)/($X102-$U102))*($N102-$U102))),0))),$Q102*$G102)))</f>
        <v/>
      </c>
      <c r="G102" s="156" t="str">
        <f>IF($D102="","",IF(VLOOKUP($D102,Cap_Req!$A$2:$K$19,2)=2,VLOOKUP($D102,Cap_Req!$A$2:$K$19,3),IF(OR(VLOOKUP($D102,Cap_Req!$A$2:$K$19,2)=1,VLOOKUP($D102,Cap_Req!$A$2:$K$19,2)=3,VLOOKUP($D102,Cap_Req!$A$2:$K$19,2)=6,VLOOKUP($D102,Cap_Req!$A$2:$K$19,2)=7,VLOOKUP($D102,Cap_Req!$A$2:$K$19,2)=8,VLOOKUP($D102,Cap_Req!$A$2:$K$19,2)=10,VLOOKUP($D102,Cap_Req!$A$2:$K$19,2)=11, VLOOKUP($D102,Cap_Req!$A$2:$K$19,2)=14, VLOOKUP($D102,Cap_Req!$A$2:$K$19,2)=15, VLOOKUP($D102,Cap_Req!$A$2:$K$19,2)=16),IF($N102&lt;=$U102,VLOOKUP($D102,Cap_Req!$A$2:$K$19,3),IF(AND($N102&gt;$U102,$N102&lt;=$W102),VLOOKUP($D102,Cap_Req!$A$2:$K$19,3)+(((VLOOKUP($D102,Cap_Req!$A$2:$K$19,5)-VLOOKUP($D102,Cap_Req!$A$2:$K$19,3))/($W102-$U102))*($N102-$U102)),0)),IF($N102&lt;=$U102,VLOOKUP($D102,Cap_Req!$A$2:$K$19,3),IF(AND($N102&gt;$U102,$N102&lt;=$V102),VLOOKUP($D102,Cap_Req!$A$2:$K$19,3)+(((VLOOKUP($D102,Cap_Req!$A$2:$K$19,4)-VLOOKUP($D102,Cap_Req!$A$2:$K$19,3))/($V102-$U102))*($N102-$U102)),IF(AND($N102&gt;$V102,$N102&lt;=$W102),VLOOKUP($D102,Cap_Req!$A$2:$K$19,4)+(((VLOOKUP($D102,Cap_Req!$A$2:$K$19,5)-VLOOKUP($D102,Cap_Req!$A$2:$K$19,4))/($W102-$V102))*($N102-$V102)),0))))))</f>
        <v/>
      </c>
      <c r="H102" s="285"/>
      <c r="I102" s="155" t="str">
        <f>IF($D102="","",IF(OR(VLOOKUP($D102,Cap_Req!$A$2:$K$19,2)=6,VLOOKUP($D102,Cap_Req!$A$2:$K$19,2)=7,VLOOKUP($D102,Cap_Req!$A$2:$K$19,2)=14),IF($S102="","",$S102*$J102),""))</f>
        <v/>
      </c>
      <c r="J102" s="156" t="str">
        <f>IF($D102="","",IF(OR(VLOOKUP($D102,Cap_Req!$A$2:$K$19,2)=6,VLOOKUP($D102,Cap_Req!$A$2:$K$19,2)=7,VLOOKUP($D102,Cap_Req!$A$2:$K$19,2)=14),VLOOKUP($D102,Cap_Req!$A$2:$K$19,7),""))</f>
        <v/>
      </c>
      <c r="K102" s="285"/>
      <c r="L102" s="155" t="str">
        <f>IF($D102="","",IF(OR(VLOOKUP($D102,Cap_Req!$A$2:$K$19,2)=4,VLOOKUP($D102,Cap_Req!$A$2:$K$19,2)=5),IF($T102="","",$T102*$M102),""))</f>
        <v/>
      </c>
      <c r="M102" s="156" t="str">
        <f>IF($D102="","",IF(OR(VLOOKUP($D102,Cap_Req!$A$2:$K$19,2)=4,VLOOKUP($D102,Cap_Req!$A$2:$K$19,2)=5),VLOOKUP($D102,Cap_Req!$A$2:$K$19,8),""))</f>
        <v/>
      </c>
      <c r="N102" s="157" t="str">
        <f t="shared" si="5"/>
        <v/>
      </c>
      <c r="O102" s="158" t="str">
        <f t="shared" si="4"/>
        <v/>
      </c>
      <c r="P102" s="159"/>
      <c r="Q102" s="283"/>
      <c r="R102" s="283"/>
      <c r="S102" s="283"/>
      <c r="T102" s="283"/>
      <c r="U102" s="160" t="str">
        <f>IF($D102="","",IF(OR(VLOOKUP($D102,Cap_Req!$A$2:$K$19,2)=9,VLOOKUP($D102,Cap_Req!$A$2:$K$19,2)=12,VLOOKUP($D102,Cap_Req!$A$2:$K$19,2)=13,VLOOKUP($D102,Cap_Req!$A$2:$K$19,2)=15),VLOOKUP($D102,Cap_Req!$A$2:$K$19,9),IF(VLOOKUP($D102,Cap_Req!$A$2:$K$19,2)=2,-100,$X102+VLOOKUP($D102,Cap_Req!$A$2:$K$19,9))))</f>
        <v/>
      </c>
      <c r="V102" s="160" t="str">
        <f>IF($D102="","",IF(OR(VLOOKUP($D102,Cap_Req!$A$2:$K$19,2)=9,VLOOKUP($D102,Cap_Req!$A$2:$K$19,2)=12,VLOOKUP($D102,Cap_Req!$A$2:$K$19,2)=13),VLOOKUP($D102,Cap_Req!$A$2:$K$19,10),IF(OR(VLOOKUP($D102,Cap_Req!$A$2:$K$19,2)=4,VLOOKUP($D102,Cap_Req!$A$2:$K$19,2)=5,VLOOKUP($D102,Cap_Req!$A$2:$K$19,2)=18),$X102+VLOOKUP($D102,Cap_Req!$A$2:$K$19,10),-100)))</f>
        <v/>
      </c>
      <c r="W102" s="160" t="str">
        <f>IF($D102="","",IF($X102="","",$X102+VLOOKUP($D102,Cap_Req!$A$2:$K$19,11)))</f>
        <v/>
      </c>
      <c r="X102" s="283"/>
      <c r="Y102" s="283"/>
      <c r="Z102" s="133"/>
      <c r="AA102" s="134" t="e">
        <f>VLOOKUP($D102,Cap_Req!$A$2:$K$19,2)</f>
        <v>#N/A</v>
      </c>
    </row>
    <row r="103" spans="1:27" x14ac:dyDescent="0.25">
      <c r="A103" s="133"/>
      <c r="B103" s="283"/>
      <c r="C103" s="283"/>
      <c r="D103" s="284"/>
      <c r="E103" s="285"/>
      <c r="F103" s="155" t="str">
        <f>IF($D103="","",IF($Q103="","",IF(OR(VLOOKUP($D103,Cap_Req!$A$2:$K$19,2)=6,VLOOKUP($D103,Cap_Req!$A$2:$K$19,2)=7,VLOOKUP($D103,Cap_Req!$A$2:$K$19,2)=14),IF($R103="","",IF($N103&lt;=$U103,$R103*$G103,IF(AND($N103&gt;$U103,$N103&lt;=$X103),$G103*($R103+((($Q103-$R103)/($X103-$U103))*($N103-$U103))),0))),$Q103*$G103)))</f>
        <v/>
      </c>
      <c r="G103" s="156" t="str">
        <f>IF($D103="","",IF(VLOOKUP($D103,Cap_Req!$A$2:$K$19,2)=2,VLOOKUP($D103,Cap_Req!$A$2:$K$19,3),IF(OR(VLOOKUP($D103,Cap_Req!$A$2:$K$19,2)=1,VLOOKUP($D103,Cap_Req!$A$2:$K$19,2)=3,VLOOKUP($D103,Cap_Req!$A$2:$K$19,2)=6,VLOOKUP($D103,Cap_Req!$A$2:$K$19,2)=7,VLOOKUP($D103,Cap_Req!$A$2:$K$19,2)=8,VLOOKUP($D103,Cap_Req!$A$2:$K$19,2)=10,VLOOKUP($D103,Cap_Req!$A$2:$K$19,2)=11, VLOOKUP($D103,Cap_Req!$A$2:$K$19,2)=14, VLOOKUP($D103,Cap_Req!$A$2:$K$19,2)=15, VLOOKUP($D103,Cap_Req!$A$2:$K$19,2)=16),IF($N103&lt;=$U103,VLOOKUP($D103,Cap_Req!$A$2:$K$19,3),IF(AND($N103&gt;$U103,$N103&lt;=$W103),VLOOKUP($D103,Cap_Req!$A$2:$K$19,3)+(((VLOOKUP($D103,Cap_Req!$A$2:$K$19,5)-VLOOKUP($D103,Cap_Req!$A$2:$K$19,3))/($W103-$U103))*($N103-$U103)),0)),IF($N103&lt;=$U103,VLOOKUP($D103,Cap_Req!$A$2:$K$19,3),IF(AND($N103&gt;$U103,$N103&lt;=$V103),VLOOKUP($D103,Cap_Req!$A$2:$K$19,3)+(((VLOOKUP($D103,Cap_Req!$A$2:$K$19,4)-VLOOKUP($D103,Cap_Req!$A$2:$K$19,3))/($V103-$U103))*($N103-$U103)),IF(AND($N103&gt;$V103,$N103&lt;=$W103),VLOOKUP($D103,Cap_Req!$A$2:$K$19,4)+(((VLOOKUP($D103,Cap_Req!$A$2:$K$19,5)-VLOOKUP($D103,Cap_Req!$A$2:$K$19,4))/($W103-$V103))*($N103-$V103)),0))))))</f>
        <v/>
      </c>
      <c r="H103" s="285"/>
      <c r="I103" s="155" t="str">
        <f>IF($D103="","",IF(OR(VLOOKUP($D103,Cap_Req!$A$2:$K$19,2)=6,VLOOKUP($D103,Cap_Req!$A$2:$K$19,2)=7,VLOOKUP($D103,Cap_Req!$A$2:$K$19,2)=14),IF($S103="","",$S103*$J103),""))</f>
        <v/>
      </c>
      <c r="J103" s="156" t="str">
        <f>IF($D103="","",IF(OR(VLOOKUP($D103,Cap_Req!$A$2:$K$19,2)=6,VLOOKUP($D103,Cap_Req!$A$2:$K$19,2)=7,VLOOKUP($D103,Cap_Req!$A$2:$K$19,2)=14),VLOOKUP($D103,Cap_Req!$A$2:$K$19,7),""))</f>
        <v/>
      </c>
      <c r="K103" s="285"/>
      <c r="L103" s="155" t="str">
        <f>IF($D103="","",IF(OR(VLOOKUP($D103,Cap_Req!$A$2:$K$19,2)=4,VLOOKUP($D103,Cap_Req!$A$2:$K$19,2)=5),IF($T103="","",$T103*$M103),""))</f>
        <v/>
      </c>
      <c r="M103" s="156" t="str">
        <f>IF($D103="","",IF(OR(VLOOKUP($D103,Cap_Req!$A$2:$K$19,2)=4,VLOOKUP($D103,Cap_Req!$A$2:$K$19,2)=5),VLOOKUP($D103,Cap_Req!$A$2:$K$19,8),""))</f>
        <v/>
      </c>
      <c r="N103" s="157" t="str">
        <f t="shared" si="5"/>
        <v/>
      </c>
      <c r="O103" s="158" t="str">
        <f t="shared" si="4"/>
        <v/>
      </c>
      <c r="P103" s="159"/>
      <c r="Q103" s="283"/>
      <c r="R103" s="283"/>
      <c r="S103" s="283"/>
      <c r="T103" s="283"/>
      <c r="U103" s="160" t="str">
        <f>IF($D103="","",IF(OR(VLOOKUP($D103,Cap_Req!$A$2:$K$19,2)=9,VLOOKUP($D103,Cap_Req!$A$2:$K$19,2)=12,VLOOKUP($D103,Cap_Req!$A$2:$K$19,2)=13,VLOOKUP($D103,Cap_Req!$A$2:$K$19,2)=15),VLOOKUP($D103,Cap_Req!$A$2:$K$19,9),IF(VLOOKUP($D103,Cap_Req!$A$2:$K$19,2)=2,-100,$X103+VLOOKUP($D103,Cap_Req!$A$2:$K$19,9))))</f>
        <v/>
      </c>
      <c r="V103" s="160" t="str">
        <f>IF($D103="","",IF(OR(VLOOKUP($D103,Cap_Req!$A$2:$K$19,2)=9,VLOOKUP($D103,Cap_Req!$A$2:$K$19,2)=12,VLOOKUP($D103,Cap_Req!$A$2:$K$19,2)=13),VLOOKUP($D103,Cap_Req!$A$2:$K$19,10),IF(OR(VLOOKUP($D103,Cap_Req!$A$2:$K$19,2)=4,VLOOKUP($D103,Cap_Req!$A$2:$K$19,2)=5,VLOOKUP($D103,Cap_Req!$A$2:$K$19,2)=18),$X103+VLOOKUP($D103,Cap_Req!$A$2:$K$19,10),-100)))</f>
        <v/>
      </c>
      <c r="W103" s="160" t="str">
        <f>IF($D103="","",IF($X103="","",$X103+VLOOKUP($D103,Cap_Req!$A$2:$K$19,11)))</f>
        <v/>
      </c>
      <c r="X103" s="283"/>
      <c r="Y103" s="283"/>
      <c r="Z103" s="133"/>
      <c r="AA103" s="134" t="e">
        <f>VLOOKUP($D103,Cap_Req!$A$2:$K$19,2)</f>
        <v>#N/A</v>
      </c>
    </row>
    <row r="104" spans="1:27" x14ac:dyDescent="0.25">
      <c r="A104" s="133"/>
      <c r="B104" s="283"/>
      <c r="C104" s="283"/>
      <c r="D104" s="284"/>
      <c r="E104" s="285"/>
      <c r="F104" s="155" t="str">
        <f>IF($D104="","",IF($Q104="","",IF(OR(VLOOKUP($D104,Cap_Req!$A$2:$K$19,2)=6,VLOOKUP($D104,Cap_Req!$A$2:$K$19,2)=7,VLOOKUP($D104,Cap_Req!$A$2:$K$19,2)=14),IF($R104="","",IF($N104&lt;=$U104,$R104*$G104,IF(AND($N104&gt;$U104,$N104&lt;=$X104),$G104*($R104+((($Q104-$R104)/($X104-$U104))*($N104-$U104))),0))),$Q104*$G104)))</f>
        <v/>
      </c>
      <c r="G104" s="156" t="str">
        <f>IF($D104="","",IF(VLOOKUP($D104,Cap_Req!$A$2:$K$19,2)=2,VLOOKUP($D104,Cap_Req!$A$2:$K$19,3),IF(OR(VLOOKUP($D104,Cap_Req!$A$2:$K$19,2)=1,VLOOKUP($D104,Cap_Req!$A$2:$K$19,2)=3,VLOOKUP($D104,Cap_Req!$A$2:$K$19,2)=6,VLOOKUP($D104,Cap_Req!$A$2:$K$19,2)=7,VLOOKUP($D104,Cap_Req!$A$2:$K$19,2)=8,VLOOKUP($D104,Cap_Req!$A$2:$K$19,2)=10,VLOOKUP($D104,Cap_Req!$A$2:$K$19,2)=11, VLOOKUP($D104,Cap_Req!$A$2:$K$19,2)=14, VLOOKUP($D104,Cap_Req!$A$2:$K$19,2)=15, VLOOKUP($D104,Cap_Req!$A$2:$K$19,2)=16),IF($N104&lt;=$U104,VLOOKUP($D104,Cap_Req!$A$2:$K$19,3),IF(AND($N104&gt;$U104,$N104&lt;=$W104),VLOOKUP($D104,Cap_Req!$A$2:$K$19,3)+(((VLOOKUP($D104,Cap_Req!$A$2:$K$19,5)-VLOOKUP($D104,Cap_Req!$A$2:$K$19,3))/($W104-$U104))*($N104-$U104)),0)),IF($N104&lt;=$U104,VLOOKUP($D104,Cap_Req!$A$2:$K$19,3),IF(AND($N104&gt;$U104,$N104&lt;=$V104),VLOOKUP($D104,Cap_Req!$A$2:$K$19,3)+(((VLOOKUP($D104,Cap_Req!$A$2:$K$19,4)-VLOOKUP($D104,Cap_Req!$A$2:$K$19,3))/($V104-$U104))*($N104-$U104)),IF(AND($N104&gt;$V104,$N104&lt;=$W104),VLOOKUP($D104,Cap_Req!$A$2:$K$19,4)+(((VLOOKUP($D104,Cap_Req!$A$2:$K$19,5)-VLOOKUP($D104,Cap_Req!$A$2:$K$19,4))/($W104-$V104))*($N104-$V104)),0))))))</f>
        <v/>
      </c>
      <c r="H104" s="285"/>
      <c r="I104" s="155" t="str">
        <f>IF($D104="","",IF(OR(VLOOKUP($D104,Cap_Req!$A$2:$K$19,2)=6,VLOOKUP($D104,Cap_Req!$A$2:$K$19,2)=7,VLOOKUP($D104,Cap_Req!$A$2:$K$19,2)=14),IF($S104="","",$S104*$J104),""))</f>
        <v/>
      </c>
      <c r="J104" s="156" t="str">
        <f>IF($D104="","",IF(OR(VLOOKUP($D104,Cap_Req!$A$2:$K$19,2)=6,VLOOKUP($D104,Cap_Req!$A$2:$K$19,2)=7,VLOOKUP($D104,Cap_Req!$A$2:$K$19,2)=14),VLOOKUP($D104,Cap_Req!$A$2:$K$19,7),""))</f>
        <v/>
      </c>
      <c r="K104" s="285"/>
      <c r="L104" s="155" t="str">
        <f>IF($D104="","",IF(OR(VLOOKUP($D104,Cap_Req!$A$2:$K$19,2)=4,VLOOKUP($D104,Cap_Req!$A$2:$K$19,2)=5),IF($T104="","",$T104*$M104),""))</f>
        <v/>
      </c>
      <c r="M104" s="156" t="str">
        <f>IF($D104="","",IF(OR(VLOOKUP($D104,Cap_Req!$A$2:$K$19,2)=4,VLOOKUP($D104,Cap_Req!$A$2:$K$19,2)=5),VLOOKUP($D104,Cap_Req!$A$2:$K$19,8),""))</f>
        <v/>
      </c>
      <c r="N104" s="157" t="str">
        <f t="shared" si="5"/>
        <v/>
      </c>
      <c r="O104" s="158" t="str">
        <f t="shared" si="4"/>
        <v/>
      </c>
      <c r="P104" s="159"/>
      <c r="Q104" s="283"/>
      <c r="R104" s="283"/>
      <c r="S104" s="283"/>
      <c r="T104" s="283"/>
      <c r="U104" s="160" t="str">
        <f>IF($D104="","",IF(OR(VLOOKUP($D104,Cap_Req!$A$2:$K$19,2)=9,VLOOKUP($D104,Cap_Req!$A$2:$K$19,2)=12,VLOOKUP($D104,Cap_Req!$A$2:$K$19,2)=13,VLOOKUP($D104,Cap_Req!$A$2:$K$19,2)=15),VLOOKUP($D104,Cap_Req!$A$2:$K$19,9),IF(VLOOKUP($D104,Cap_Req!$A$2:$K$19,2)=2,-100,$X104+VLOOKUP($D104,Cap_Req!$A$2:$K$19,9))))</f>
        <v/>
      </c>
      <c r="V104" s="160" t="str">
        <f>IF($D104="","",IF(OR(VLOOKUP($D104,Cap_Req!$A$2:$K$19,2)=9,VLOOKUP($D104,Cap_Req!$A$2:$K$19,2)=12,VLOOKUP($D104,Cap_Req!$A$2:$K$19,2)=13),VLOOKUP($D104,Cap_Req!$A$2:$K$19,10),IF(OR(VLOOKUP($D104,Cap_Req!$A$2:$K$19,2)=4,VLOOKUP($D104,Cap_Req!$A$2:$K$19,2)=5,VLOOKUP($D104,Cap_Req!$A$2:$K$19,2)=18),$X104+VLOOKUP($D104,Cap_Req!$A$2:$K$19,10),-100)))</f>
        <v/>
      </c>
      <c r="W104" s="160" t="str">
        <f>IF($D104="","",IF($X104="","",$X104+VLOOKUP($D104,Cap_Req!$A$2:$K$19,11)))</f>
        <v/>
      </c>
      <c r="X104" s="283"/>
      <c r="Y104" s="283"/>
      <c r="Z104" s="133"/>
      <c r="AA104" s="134" t="e">
        <f>VLOOKUP($D104,Cap_Req!$A$2:$K$19,2)</f>
        <v>#N/A</v>
      </c>
    </row>
    <row r="105" spans="1:27" x14ac:dyDescent="0.25">
      <c r="A105" s="133"/>
      <c r="B105" s="283"/>
      <c r="C105" s="283"/>
      <c r="D105" s="284"/>
      <c r="E105" s="285"/>
      <c r="F105" s="155" t="str">
        <f>IF($D105="","",IF($Q105="","",IF(OR(VLOOKUP($D105,Cap_Req!$A$2:$K$19,2)=6,VLOOKUP($D105,Cap_Req!$A$2:$K$19,2)=7,VLOOKUP($D105,Cap_Req!$A$2:$K$19,2)=14),IF($R105="","",IF($N105&lt;=$U105,$R105*$G105,IF(AND($N105&gt;$U105,$N105&lt;=$X105),$G105*($R105+((($Q105-$R105)/($X105-$U105))*($N105-$U105))),0))),$Q105*$G105)))</f>
        <v/>
      </c>
      <c r="G105" s="156" t="str">
        <f>IF($D105="","",IF(VLOOKUP($D105,Cap_Req!$A$2:$K$19,2)=2,VLOOKUP($D105,Cap_Req!$A$2:$K$19,3),IF(OR(VLOOKUP($D105,Cap_Req!$A$2:$K$19,2)=1,VLOOKUP($D105,Cap_Req!$A$2:$K$19,2)=3,VLOOKUP($D105,Cap_Req!$A$2:$K$19,2)=6,VLOOKUP($D105,Cap_Req!$A$2:$K$19,2)=7,VLOOKUP($D105,Cap_Req!$A$2:$K$19,2)=8,VLOOKUP($D105,Cap_Req!$A$2:$K$19,2)=10,VLOOKUP($D105,Cap_Req!$A$2:$K$19,2)=11, VLOOKUP($D105,Cap_Req!$A$2:$K$19,2)=14, VLOOKUP($D105,Cap_Req!$A$2:$K$19,2)=15, VLOOKUP($D105,Cap_Req!$A$2:$K$19,2)=16),IF($N105&lt;=$U105,VLOOKUP($D105,Cap_Req!$A$2:$K$19,3),IF(AND($N105&gt;$U105,$N105&lt;=$W105),VLOOKUP($D105,Cap_Req!$A$2:$K$19,3)+(((VLOOKUP($D105,Cap_Req!$A$2:$K$19,5)-VLOOKUP($D105,Cap_Req!$A$2:$K$19,3))/($W105-$U105))*($N105-$U105)),0)),IF($N105&lt;=$U105,VLOOKUP($D105,Cap_Req!$A$2:$K$19,3),IF(AND($N105&gt;$U105,$N105&lt;=$V105),VLOOKUP($D105,Cap_Req!$A$2:$K$19,3)+(((VLOOKUP($D105,Cap_Req!$A$2:$K$19,4)-VLOOKUP($D105,Cap_Req!$A$2:$K$19,3))/($V105-$U105))*($N105-$U105)),IF(AND($N105&gt;$V105,$N105&lt;=$W105),VLOOKUP($D105,Cap_Req!$A$2:$K$19,4)+(((VLOOKUP($D105,Cap_Req!$A$2:$K$19,5)-VLOOKUP($D105,Cap_Req!$A$2:$K$19,4))/($W105-$V105))*($N105-$V105)),0))))))</f>
        <v/>
      </c>
      <c r="H105" s="285"/>
      <c r="I105" s="155" t="str">
        <f>IF($D105="","",IF(OR(VLOOKUP($D105,Cap_Req!$A$2:$K$19,2)=6,VLOOKUP($D105,Cap_Req!$A$2:$K$19,2)=7,VLOOKUP($D105,Cap_Req!$A$2:$K$19,2)=14),IF($S105="","",$S105*$J105),""))</f>
        <v/>
      </c>
      <c r="J105" s="156" t="str">
        <f>IF($D105="","",IF(OR(VLOOKUP($D105,Cap_Req!$A$2:$K$19,2)=6,VLOOKUP($D105,Cap_Req!$A$2:$K$19,2)=7,VLOOKUP($D105,Cap_Req!$A$2:$K$19,2)=14),VLOOKUP($D105,Cap_Req!$A$2:$K$19,7),""))</f>
        <v/>
      </c>
      <c r="K105" s="285"/>
      <c r="L105" s="155" t="str">
        <f>IF($D105="","",IF(OR(VLOOKUP($D105,Cap_Req!$A$2:$K$19,2)=4,VLOOKUP($D105,Cap_Req!$A$2:$K$19,2)=5),IF($T105="","",$T105*$M105),""))</f>
        <v/>
      </c>
      <c r="M105" s="156" t="str">
        <f>IF($D105="","",IF(OR(VLOOKUP($D105,Cap_Req!$A$2:$K$19,2)=4,VLOOKUP($D105,Cap_Req!$A$2:$K$19,2)=5),VLOOKUP($D105,Cap_Req!$A$2:$K$19,8),""))</f>
        <v/>
      </c>
      <c r="N105" s="157" t="str">
        <f t="shared" si="5"/>
        <v/>
      </c>
      <c r="O105" s="158" t="str">
        <f t="shared" si="4"/>
        <v/>
      </c>
      <c r="P105" s="159"/>
      <c r="Q105" s="283"/>
      <c r="R105" s="283"/>
      <c r="S105" s="283"/>
      <c r="T105" s="283"/>
      <c r="U105" s="160" t="str">
        <f>IF($D105="","",IF(OR(VLOOKUP($D105,Cap_Req!$A$2:$K$19,2)=9,VLOOKUP($D105,Cap_Req!$A$2:$K$19,2)=12,VLOOKUP($D105,Cap_Req!$A$2:$K$19,2)=13,VLOOKUP($D105,Cap_Req!$A$2:$K$19,2)=15),VLOOKUP($D105,Cap_Req!$A$2:$K$19,9),IF(VLOOKUP($D105,Cap_Req!$A$2:$K$19,2)=2,-100,$X105+VLOOKUP($D105,Cap_Req!$A$2:$K$19,9))))</f>
        <v/>
      </c>
      <c r="V105" s="160" t="str">
        <f>IF($D105="","",IF(OR(VLOOKUP($D105,Cap_Req!$A$2:$K$19,2)=9,VLOOKUP($D105,Cap_Req!$A$2:$K$19,2)=12,VLOOKUP($D105,Cap_Req!$A$2:$K$19,2)=13),VLOOKUP($D105,Cap_Req!$A$2:$K$19,10),IF(OR(VLOOKUP($D105,Cap_Req!$A$2:$K$19,2)=4,VLOOKUP($D105,Cap_Req!$A$2:$K$19,2)=5,VLOOKUP($D105,Cap_Req!$A$2:$K$19,2)=18),$X105+VLOOKUP($D105,Cap_Req!$A$2:$K$19,10),-100)))</f>
        <v/>
      </c>
      <c r="W105" s="160" t="str">
        <f>IF($D105="","",IF($X105="","",$X105+VLOOKUP($D105,Cap_Req!$A$2:$K$19,11)))</f>
        <v/>
      </c>
      <c r="X105" s="283"/>
      <c r="Y105" s="283"/>
      <c r="Z105" s="133"/>
      <c r="AA105" s="134" t="e">
        <f>VLOOKUP($D105,Cap_Req!$A$2:$K$19,2)</f>
        <v>#N/A</v>
      </c>
    </row>
    <row r="106" spans="1:27" x14ac:dyDescent="0.25">
      <c r="A106" s="133"/>
      <c r="B106" s="283"/>
      <c r="C106" s="283"/>
      <c r="D106" s="284"/>
      <c r="E106" s="285"/>
      <c r="F106" s="155" t="str">
        <f>IF($D106="","",IF($Q106="","",IF(OR(VLOOKUP($D106,Cap_Req!$A$2:$K$19,2)=6,VLOOKUP($D106,Cap_Req!$A$2:$K$19,2)=7,VLOOKUP($D106,Cap_Req!$A$2:$K$19,2)=14),IF($R106="","",IF($N106&lt;=$U106,$R106*$G106,IF(AND($N106&gt;$U106,$N106&lt;=$X106),$G106*($R106+((($Q106-$R106)/($X106-$U106))*($N106-$U106))),0))),$Q106*$G106)))</f>
        <v/>
      </c>
      <c r="G106" s="156" t="str">
        <f>IF($D106="","",IF(VLOOKUP($D106,Cap_Req!$A$2:$K$19,2)=2,VLOOKUP($D106,Cap_Req!$A$2:$K$19,3),IF(OR(VLOOKUP($D106,Cap_Req!$A$2:$K$19,2)=1,VLOOKUP($D106,Cap_Req!$A$2:$K$19,2)=3,VLOOKUP($D106,Cap_Req!$A$2:$K$19,2)=6,VLOOKUP($D106,Cap_Req!$A$2:$K$19,2)=7,VLOOKUP($D106,Cap_Req!$A$2:$K$19,2)=8,VLOOKUP($D106,Cap_Req!$A$2:$K$19,2)=10,VLOOKUP($D106,Cap_Req!$A$2:$K$19,2)=11, VLOOKUP($D106,Cap_Req!$A$2:$K$19,2)=14, VLOOKUP($D106,Cap_Req!$A$2:$K$19,2)=15, VLOOKUP($D106,Cap_Req!$A$2:$K$19,2)=16),IF($N106&lt;=$U106,VLOOKUP($D106,Cap_Req!$A$2:$K$19,3),IF(AND($N106&gt;$U106,$N106&lt;=$W106),VLOOKUP($D106,Cap_Req!$A$2:$K$19,3)+(((VLOOKUP($D106,Cap_Req!$A$2:$K$19,5)-VLOOKUP($D106,Cap_Req!$A$2:$K$19,3))/($W106-$U106))*($N106-$U106)),0)),IF($N106&lt;=$U106,VLOOKUP($D106,Cap_Req!$A$2:$K$19,3),IF(AND($N106&gt;$U106,$N106&lt;=$V106),VLOOKUP($D106,Cap_Req!$A$2:$K$19,3)+(((VLOOKUP($D106,Cap_Req!$A$2:$K$19,4)-VLOOKUP($D106,Cap_Req!$A$2:$K$19,3))/($V106-$U106))*($N106-$U106)),IF(AND($N106&gt;$V106,$N106&lt;=$W106),VLOOKUP($D106,Cap_Req!$A$2:$K$19,4)+(((VLOOKUP($D106,Cap_Req!$A$2:$K$19,5)-VLOOKUP($D106,Cap_Req!$A$2:$K$19,4))/($W106-$V106))*($N106-$V106)),0))))))</f>
        <v/>
      </c>
      <c r="H106" s="285"/>
      <c r="I106" s="155" t="str">
        <f>IF($D106="","",IF(OR(VLOOKUP($D106,Cap_Req!$A$2:$K$19,2)=6,VLOOKUP($D106,Cap_Req!$A$2:$K$19,2)=7,VLOOKUP($D106,Cap_Req!$A$2:$K$19,2)=14),IF($S106="","",$S106*$J106),""))</f>
        <v/>
      </c>
      <c r="J106" s="156" t="str">
        <f>IF($D106="","",IF(OR(VLOOKUP($D106,Cap_Req!$A$2:$K$19,2)=6,VLOOKUP($D106,Cap_Req!$A$2:$K$19,2)=7,VLOOKUP($D106,Cap_Req!$A$2:$K$19,2)=14),VLOOKUP($D106,Cap_Req!$A$2:$K$19,7),""))</f>
        <v/>
      </c>
      <c r="K106" s="285"/>
      <c r="L106" s="155" t="str">
        <f>IF($D106="","",IF(OR(VLOOKUP($D106,Cap_Req!$A$2:$K$19,2)=4,VLOOKUP($D106,Cap_Req!$A$2:$K$19,2)=5),IF($T106="","",$T106*$M106),""))</f>
        <v/>
      </c>
      <c r="M106" s="156" t="str">
        <f>IF($D106="","",IF(OR(VLOOKUP($D106,Cap_Req!$A$2:$K$19,2)=4,VLOOKUP($D106,Cap_Req!$A$2:$K$19,2)=5),VLOOKUP($D106,Cap_Req!$A$2:$K$19,8),""))</f>
        <v/>
      </c>
      <c r="N106" s="157" t="str">
        <f t="shared" si="5"/>
        <v/>
      </c>
      <c r="O106" s="158" t="str">
        <f t="shared" si="4"/>
        <v/>
      </c>
      <c r="P106" s="159"/>
      <c r="Q106" s="283"/>
      <c r="R106" s="283"/>
      <c r="S106" s="283"/>
      <c r="T106" s="283"/>
      <c r="U106" s="160" t="str">
        <f>IF($D106="","",IF(OR(VLOOKUP($D106,Cap_Req!$A$2:$K$19,2)=9,VLOOKUP($D106,Cap_Req!$A$2:$K$19,2)=12,VLOOKUP($D106,Cap_Req!$A$2:$K$19,2)=13,VLOOKUP($D106,Cap_Req!$A$2:$K$19,2)=15),VLOOKUP($D106,Cap_Req!$A$2:$K$19,9),IF(VLOOKUP($D106,Cap_Req!$A$2:$K$19,2)=2,-100,$X106+VLOOKUP($D106,Cap_Req!$A$2:$K$19,9))))</f>
        <v/>
      </c>
      <c r="V106" s="160" t="str">
        <f>IF($D106="","",IF(OR(VLOOKUP($D106,Cap_Req!$A$2:$K$19,2)=9,VLOOKUP($D106,Cap_Req!$A$2:$K$19,2)=12,VLOOKUP($D106,Cap_Req!$A$2:$K$19,2)=13),VLOOKUP($D106,Cap_Req!$A$2:$K$19,10),IF(OR(VLOOKUP($D106,Cap_Req!$A$2:$K$19,2)=4,VLOOKUP($D106,Cap_Req!$A$2:$K$19,2)=5,VLOOKUP($D106,Cap_Req!$A$2:$K$19,2)=18),$X106+VLOOKUP($D106,Cap_Req!$A$2:$K$19,10),-100)))</f>
        <v/>
      </c>
      <c r="W106" s="160" t="str">
        <f>IF($D106="","",IF($X106="","",$X106+VLOOKUP($D106,Cap_Req!$A$2:$K$19,11)))</f>
        <v/>
      </c>
      <c r="X106" s="283"/>
      <c r="Y106" s="283"/>
      <c r="Z106" s="133"/>
      <c r="AA106" s="134" t="e">
        <f>VLOOKUP($D106,Cap_Req!$A$2:$K$19,2)</f>
        <v>#N/A</v>
      </c>
    </row>
    <row r="107" spans="1:27" x14ac:dyDescent="0.25">
      <c r="A107" s="133"/>
      <c r="B107" s="283"/>
      <c r="C107" s="283"/>
      <c r="D107" s="284"/>
      <c r="E107" s="285"/>
      <c r="F107" s="155" t="str">
        <f>IF($D107="","",IF($Q107="","",IF(OR(VLOOKUP($D107,Cap_Req!$A$2:$K$19,2)=6,VLOOKUP($D107,Cap_Req!$A$2:$K$19,2)=7,VLOOKUP($D107,Cap_Req!$A$2:$K$19,2)=14),IF($R107="","",IF($N107&lt;=$U107,$R107*$G107,IF(AND($N107&gt;$U107,$N107&lt;=$X107),$G107*($R107+((($Q107-$R107)/($X107-$U107))*($N107-$U107))),0))),$Q107*$G107)))</f>
        <v/>
      </c>
      <c r="G107" s="156" t="str">
        <f>IF($D107="","",IF(VLOOKUP($D107,Cap_Req!$A$2:$K$19,2)=2,VLOOKUP($D107,Cap_Req!$A$2:$K$19,3),IF(OR(VLOOKUP($D107,Cap_Req!$A$2:$K$19,2)=1,VLOOKUP($D107,Cap_Req!$A$2:$K$19,2)=3,VLOOKUP($D107,Cap_Req!$A$2:$K$19,2)=6,VLOOKUP($D107,Cap_Req!$A$2:$K$19,2)=7,VLOOKUP($D107,Cap_Req!$A$2:$K$19,2)=8,VLOOKUP($D107,Cap_Req!$A$2:$K$19,2)=10,VLOOKUP($D107,Cap_Req!$A$2:$K$19,2)=11, VLOOKUP($D107,Cap_Req!$A$2:$K$19,2)=14, VLOOKUP($D107,Cap_Req!$A$2:$K$19,2)=15, VLOOKUP($D107,Cap_Req!$A$2:$K$19,2)=16),IF($N107&lt;=$U107,VLOOKUP($D107,Cap_Req!$A$2:$K$19,3),IF(AND($N107&gt;$U107,$N107&lt;=$W107),VLOOKUP($D107,Cap_Req!$A$2:$K$19,3)+(((VLOOKUP($D107,Cap_Req!$A$2:$K$19,5)-VLOOKUP($D107,Cap_Req!$A$2:$K$19,3))/($W107-$U107))*($N107-$U107)),0)),IF($N107&lt;=$U107,VLOOKUP($D107,Cap_Req!$A$2:$K$19,3),IF(AND($N107&gt;$U107,$N107&lt;=$V107),VLOOKUP($D107,Cap_Req!$A$2:$K$19,3)+(((VLOOKUP($D107,Cap_Req!$A$2:$K$19,4)-VLOOKUP($D107,Cap_Req!$A$2:$K$19,3))/($V107-$U107))*($N107-$U107)),IF(AND($N107&gt;$V107,$N107&lt;=$W107),VLOOKUP($D107,Cap_Req!$A$2:$K$19,4)+(((VLOOKUP($D107,Cap_Req!$A$2:$K$19,5)-VLOOKUP($D107,Cap_Req!$A$2:$K$19,4))/($W107-$V107))*($N107-$V107)),0))))))</f>
        <v/>
      </c>
      <c r="H107" s="285"/>
      <c r="I107" s="155" t="str">
        <f>IF($D107="","",IF(OR(VLOOKUP($D107,Cap_Req!$A$2:$K$19,2)=6,VLOOKUP($D107,Cap_Req!$A$2:$K$19,2)=7,VLOOKUP($D107,Cap_Req!$A$2:$K$19,2)=14),IF($S107="","",$S107*$J107),""))</f>
        <v/>
      </c>
      <c r="J107" s="156" t="str">
        <f>IF($D107="","",IF(OR(VLOOKUP($D107,Cap_Req!$A$2:$K$19,2)=6,VLOOKUP($D107,Cap_Req!$A$2:$K$19,2)=7,VLOOKUP($D107,Cap_Req!$A$2:$K$19,2)=14),VLOOKUP($D107,Cap_Req!$A$2:$K$19,7),""))</f>
        <v/>
      </c>
      <c r="K107" s="285"/>
      <c r="L107" s="155" t="str">
        <f>IF($D107="","",IF(OR(VLOOKUP($D107,Cap_Req!$A$2:$K$19,2)=4,VLOOKUP($D107,Cap_Req!$A$2:$K$19,2)=5),IF($T107="","",$T107*$M107),""))</f>
        <v/>
      </c>
      <c r="M107" s="156" t="str">
        <f>IF($D107="","",IF(OR(VLOOKUP($D107,Cap_Req!$A$2:$K$19,2)=4,VLOOKUP($D107,Cap_Req!$A$2:$K$19,2)=5),VLOOKUP($D107,Cap_Req!$A$2:$K$19,8),""))</f>
        <v/>
      </c>
      <c r="N107" s="157" t="str">
        <f t="shared" si="5"/>
        <v/>
      </c>
      <c r="O107" s="158" t="str">
        <f t="shared" si="4"/>
        <v/>
      </c>
      <c r="P107" s="159"/>
      <c r="Q107" s="283"/>
      <c r="R107" s="283"/>
      <c r="S107" s="283"/>
      <c r="T107" s="283"/>
      <c r="U107" s="160" t="str">
        <f>IF($D107="","",IF(OR(VLOOKUP($D107,Cap_Req!$A$2:$K$19,2)=9,VLOOKUP($D107,Cap_Req!$A$2:$K$19,2)=12,VLOOKUP($D107,Cap_Req!$A$2:$K$19,2)=13,VLOOKUP($D107,Cap_Req!$A$2:$K$19,2)=15),VLOOKUP($D107,Cap_Req!$A$2:$K$19,9),IF(VLOOKUP($D107,Cap_Req!$A$2:$K$19,2)=2,-100,$X107+VLOOKUP($D107,Cap_Req!$A$2:$K$19,9))))</f>
        <v/>
      </c>
      <c r="V107" s="160" t="str">
        <f>IF($D107="","",IF(OR(VLOOKUP($D107,Cap_Req!$A$2:$K$19,2)=9,VLOOKUP($D107,Cap_Req!$A$2:$K$19,2)=12,VLOOKUP($D107,Cap_Req!$A$2:$K$19,2)=13),VLOOKUP($D107,Cap_Req!$A$2:$K$19,10),IF(OR(VLOOKUP($D107,Cap_Req!$A$2:$K$19,2)=4,VLOOKUP($D107,Cap_Req!$A$2:$K$19,2)=5,VLOOKUP($D107,Cap_Req!$A$2:$K$19,2)=18),$X107+VLOOKUP($D107,Cap_Req!$A$2:$K$19,10),-100)))</f>
        <v/>
      </c>
      <c r="W107" s="160" t="str">
        <f>IF($D107="","",IF($X107="","",$X107+VLOOKUP($D107,Cap_Req!$A$2:$K$19,11)))</f>
        <v/>
      </c>
      <c r="X107" s="283"/>
      <c r="Y107" s="283"/>
      <c r="Z107" s="133"/>
      <c r="AA107" s="134" t="e">
        <f>VLOOKUP($D107,Cap_Req!$A$2:$K$19,2)</f>
        <v>#N/A</v>
      </c>
    </row>
    <row r="108" spans="1:27" x14ac:dyDescent="0.25">
      <c r="A108" s="133"/>
      <c r="B108" s="283"/>
      <c r="C108" s="283"/>
      <c r="D108" s="284"/>
      <c r="E108" s="285"/>
      <c r="F108" s="155" t="str">
        <f>IF($D108="","",IF($Q108="","",IF(OR(VLOOKUP($D108,Cap_Req!$A$2:$K$19,2)=6,VLOOKUP($D108,Cap_Req!$A$2:$K$19,2)=7,VLOOKUP($D108,Cap_Req!$A$2:$K$19,2)=14),IF($R108="","",IF($N108&lt;=$U108,$R108*$G108,IF(AND($N108&gt;$U108,$N108&lt;=$X108),$G108*($R108+((($Q108-$R108)/($X108-$U108))*($N108-$U108))),0))),$Q108*$G108)))</f>
        <v/>
      </c>
      <c r="G108" s="156" t="str">
        <f>IF($D108="","",IF(VLOOKUP($D108,Cap_Req!$A$2:$K$19,2)=2,VLOOKUP($D108,Cap_Req!$A$2:$K$19,3),IF(OR(VLOOKUP($D108,Cap_Req!$A$2:$K$19,2)=1,VLOOKUP($D108,Cap_Req!$A$2:$K$19,2)=3,VLOOKUP($D108,Cap_Req!$A$2:$K$19,2)=6,VLOOKUP($D108,Cap_Req!$A$2:$K$19,2)=7,VLOOKUP($D108,Cap_Req!$A$2:$K$19,2)=8,VLOOKUP($D108,Cap_Req!$A$2:$K$19,2)=10,VLOOKUP($D108,Cap_Req!$A$2:$K$19,2)=11, VLOOKUP($D108,Cap_Req!$A$2:$K$19,2)=14, VLOOKUP($D108,Cap_Req!$A$2:$K$19,2)=15, VLOOKUP($D108,Cap_Req!$A$2:$K$19,2)=16),IF($N108&lt;=$U108,VLOOKUP($D108,Cap_Req!$A$2:$K$19,3),IF(AND($N108&gt;$U108,$N108&lt;=$W108),VLOOKUP($D108,Cap_Req!$A$2:$K$19,3)+(((VLOOKUP($D108,Cap_Req!$A$2:$K$19,5)-VLOOKUP($D108,Cap_Req!$A$2:$K$19,3))/($W108-$U108))*($N108-$U108)),0)),IF($N108&lt;=$U108,VLOOKUP($D108,Cap_Req!$A$2:$K$19,3),IF(AND($N108&gt;$U108,$N108&lt;=$V108),VLOOKUP($D108,Cap_Req!$A$2:$K$19,3)+(((VLOOKUP($D108,Cap_Req!$A$2:$K$19,4)-VLOOKUP($D108,Cap_Req!$A$2:$K$19,3))/($V108-$U108))*($N108-$U108)),IF(AND($N108&gt;$V108,$N108&lt;=$W108),VLOOKUP($D108,Cap_Req!$A$2:$K$19,4)+(((VLOOKUP($D108,Cap_Req!$A$2:$K$19,5)-VLOOKUP($D108,Cap_Req!$A$2:$K$19,4))/($W108-$V108))*($N108-$V108)),0))))))</f>
        <v/>
      </c>
      <c r="H108" s="285"/>
      <c r="I108" s="155" t="str">
        <f>IF($D108="","",IF(OR(VLOOKUP($D108,Cap_Req!$A$2:$K$19,2)=6,VLOOKUP($D108,Cap_Req!$A$2:$K$19,2)=7,VLOOKUP($D108,Cap_Req!$A$2:$K$19,2)=14),IF($S108="","",$S108*$J108),""))</f>
        <v/>
      </c>
      <c r="J108" s="156" t="str">
        <f>IF($D108="","",IF(OR(VLOOKUP($D108,Cap_Req!$A$2:$K$19,2)=6,VLOOKUP($D108,Cap_Req!$A$2:$K$19,2)=7,VLOOKUP($D108,Cap_Req!$A$2:$K$19,2)=14),VLOOKUP($D108,Cap_Req!$A$2:$K$19,7),""))</f>
        <v/>
      </c>
      <c r="K108" s="285"/>
      <c r="L108" s="155" t="str">
        <f>IF($D108="","",IF(OR(VLOOKUP($D108,Cap_Req!$A$2:$K$19,2)=4,VLOOKUP($D108,Cap_Req!$A$2:$K$19,2)=5),IF($T108="","",$T108*$M108),""))</f>
        <v/>
      </c>
      <c r="M108" s="156" t="str">
        <f>IF($D108="","",IF(OR(VLOOKUP($D108,Cap_Req!$A$2:$K$19,2)=4,VLOOKUP($D108,Cap_Req!$A$2:$K$19,2)=5),VLOOKUP($D108,Cap_Req!$A$2:$K$19,8),""))</f>
        <v/>
      </c>
      <c r="N108" s="157" t="str">
        <f t="shared" si="5"/>
        <v/>
      </c>
      <c r="O108" s="158" t="str">
        <f t="shared" si="4"/>
        <v/>
      </c>
      <c r="P108" s="159"/>
      <c r="Q108" s="283"/>
      <c r="R108" s="283"/>
      <c r="S108" s="283"/>
      <c r="T108" s="283"/>
      <c r="U108" s="160" t="str">
        <f>IF($D108="","",IF(OR(VLOOKUP($D108,Cap_Req!$A$2:$K$19,2)=9,VLOOKUP($D108,Cap_Req!$A$2:$K$19,2)=12,VLOOKUP($D108,Cap_Req!$A$2:$K$19,2)=13,VLOOKUP($D108,Cap_Req!$A$2:$K$19,2)=15),VLOOKUP($D108,Cap_Req!$A$2:$K$19,9),IF(VLOOKUP($D108,Cap_Req!$A$2:$K$19,2)=2,-100,$X108+VLOOKUP($D108,Cap_Req!$A$2:$K$19,9))))</f>
        <v/>
      </c>
      <c r="V108" s="160" t="str">
        <f>IF($D108="","",IF(OR(VLOOKUP($D108,Cap_Req!$A$2:$K$19,2)=9,VLOOKUP($D108,Cap_Req!$A$2:$K$19,2)=12,VLOOKUP($D108,Cap_Req!$A$2:$K$19,2)=13),VLOOKUP($D108,Cap_Req!$A$2:$K$19,10),IF(OR(VLOOKUP($D108,Cap_Req!$A$2:$K$19,2)=4,VLOOKUP($D108,Cap_Req!$A$2:$K$19,2)=5,VLOOKUP($D108,Cap_Req!$A$2:$K$19,2)=18),$X108+VLOOKUP($D108,Cap_Req!$A$2:$K$19,10),-100)))</f>
        <v/>
      </c>
      <c r="W108" s="160" t="str">
        <f>IF($D108="","",IF($X108="","",$X108+VLOOKUP($D108,Cap_Req!$A$2:$K$19,11)))</f>
        <v/>
      </c>
      <c r="X108" s="283"/>
      <c r="Y108" s="283"/>
      <c r="Z108" s="133"/>
      <c r="AA108" s="134" t="e">
        <f>VLOOKUP($D108,Cap_Req!$A$2:$K$19,2)</f>
        <v>#N/A</v>
      </c>
    </row>
    <row r="109" spans="1:27" x14ac:dyDescent="0.25">
      <c r="A109" s="133"/>
      <c r="B109" s="283"/>
      <c r="C109" s="283"/>
      <c r="D109" s="284"/>
      <c r="E109" s="285"/>
      <c r="F109" s="155" t="str">
        <f>IF($D109="","",IF($Q109="","",IF(OR(VLOOKUP($D109,Cap_Req!$A$2:$K$19,2)=6,VLOOKUP($D109,Cap_Req!$A$2:$K$19,2)=7,VLOOKUP($D109,Cap_Req!$A$2:$K$19,2)=14),IF($R109="","",IF($N109&lt;=$U109,$R109*$G109,IF(AND($N109&gt;$U109,$N109&lt;=$X109),$G109*($R109+((($Q109-$R109)/($X109-$U109))*($N109-$U109))),0))),$Q109*$G109)))</f>
        <v/>
      </c>
      <c r="G109" s="156" t="str">
        <f>IF($D109="","",IF(VLOOKUP($D109,Cap_Req!$A$2:$K$19,2)=2,VLOOKUP($D109,Cap_Req!$A$2:$K$19,3),IF(OR(VLOOKUP($D109,Cap_Req!$A$2:$K$19,2)=1,VLOOKUP($D109,Cap_Req!$A$2:$K$19,2)=3,VLOOKUP($D109,Cap_Req!$A$2:$K$19,2)=6,VLOOKUP($D109,Cap_Req!$A$2:$K$19,2)=7,VLOOKUP($D109,Cap_Req!$A$2:$K$19,2)=8,VLOOKUP($D109,Cap_Req!$A$2:$K$19,2)=10,VLOOKUP($D109,Cap_Req!$A$2:$K$19,2)=11, VLOOKUP($D109,Cap_Req!$A$2:$K$19,2)=14, VLOOKUP($D109,Cap_Req!$A$2:$K$19,2)=15, VLOOKUP($D109,Cap_Req!$A$2:$K$19,2)=16),IF($N109&lt;=$U109,VLOOKUP($D109,Cap_Req!$A$2:$K$19,3),IF(AND($N109&gt;$U109,$N109&lt;=$W109),VLOOKUP($D109,Cap_Req!$A$2:$K$19,3)+(((VLOOKUP($D109,Cap_Req!$A$2:$K$19,5)-VLOOKUP($D109,Cap_Req!$A$2:$K$19,3))/($W109-$U109))*($N109-$U109)),0)),IF($N109&lt;=$U109,VLOOKUP($D109,Cap_Req!$A$2:$K$19,3),IF(AND($N109&gt;$U109,$N109&lt;=$V109),VLOOKUP($D109,Cap_Req!$A$2:$K$19,3)+(((VLOOKUP($D109,Cap_Req!$A$2:$K$19,4)-VLOOKUP($D109,Cap_Req!$A$2:$K$19,3))/($V109-$U109))*($N109-$U109)),IF(AND($N109&gt;$V109,$N109&lt;=$W109),VLOOKUP($D109,Cap_Req!$A$2:$K$19,4)+(((VLOOKUP($D109,Cap_Req!$A$2:$K$19,5)-VLOOKUP($D109,Cap_Req!$A$2:$K$19,4))/($W109-$V109))*($N109-$V109)),0))))))</f>
        <v/>
      </c>
      <c r="H109" s="285"/>
      <c r="I109" s="155" t="str">
        <f>IF($D109="","",IF(OR(VLOOKUP($D109,Cap_Req!$A$2:$K$19,2)=6,VLOOKUP($D109,Cap_Req!$A$2:$K$19,2)=7,VLOOKUP($D109,Cap_Req!$A$2:$K$19,2)=14),IF($S109="","",$S109*$J109),""))</f>
        <v/>
      </c>
      <c r="J109" s="156" t="str">
        <f>IF($D109="","",IF(OR(VLOOKUP($D109,Cap_Req!$A$2:$K$19,2)=6,VLOOKUP($D109,Cap_Req!$A$2:$K$19,2)=7,VLOOKUP($D109,Cap_Req!$A$2:$K$19,2)=14),VLOOKUP($D109,Cap_Req!$A$2:$K$19,7),""))</f>
        <v/>
      </c>
      <c r="K109" s="285"/>
      <c r="L109" s="155" t="str">
        <f>IF($D109="","",IF(OR(VLOOKUP($D109,Cap_Req!$A$2:$K$19,2)=4,VLOOKUP($D109,Cap_Req!$A$2:$K$19,2)=5),IF($T109="","",$T109*$M109),""))</f>
        <v/>
      </c>
      <c r="M109" s="156" t="str">
        <f>IF($D109="","",IF(OR(VLOOKUP($D109,Cap_Req!$A$2:$K$19,2)=4,VLOOKUP($D109,Cap_Req!$A$2:$K$19,2)=5),VLOOKUP($D109,Cap_Req!$A$2:$K$19,8),""))</f>
        <v/>
      </c>
      <c r="N109" s="157" t="str">
        <f t="shared" si="5"/>
        <v/>
      </c>
      <c r="O109" s="158" t="str">
        <f t="shared" si="4"/>
        <v/>
      </c>
      <c r="P109" s="159"/>
      <c r="Q109" s="283"/>
      <c r="R109" s="283"/>
      <c r="S109" s="283"/>
      <c r="T109" s="283"/>
      <c r="U109" s="160" t="str">
        <f>IF($D109="","",IF(OR(VLOOKUP($D109,Cap_Req!$A$2:$K$19,2)=9,VLOOKUP($D109,Cap_Req!$A$2:$K$19,2)=12,VLOOKUP($D109,Cap_Req!$A$2:$K$19,2)=13,VLOOKUP($D109,Cap_Req!$A$2:$K$19,2)=15),VLOOKUP($D109,Cap_Req!$A$2:$K$19,9),IF(VLOOKUP($D109,Cap_Req!$A$2:$K$19,2)=2,-100,$X109+VLOOKUP($D109,Cap_Req!$A$2:$K$19,9))))</f>
        <v/>
      </c>
      <c r="V109" s="160" t="str">
        <f>IF($D109="","",IF(OR(VLOOKUP($D109,Cap_Req!$A$2:$K$19,2)=9,VLOOKUP($D109,Cap_Req!$A$2:$K$19,2)=12,VLOOKUP($D109,Cap_Req!$A$2:$K$19,2)=13),VLOOKUP($D109,Cap_Req!$A$2:$K$19,10),IF(OR(VLOOKUP($D109,Cap_Req!$A$2:$K$19,2)=4,VLOOKUP($D109,Cap_Req!$A$2:$K$19,2)=5,VLOOKUP($D109,Cap_Req!$A$2:$K$19,2)=18),$X109+VLOOKUP($D109,Cap_Req!$A$2:$K$19,10),-100)))</f>
        <v/>
      </c>
      <c r="W109" s="160" t="str">
        <f>IF($D109="","",IF($X109="","",$X109+VLOOKUP($D109,Cap_Req!$A$2:$K$19,11)))</f>
        <v/>
      </c>
      <c r="X109" s="283"/>
      <c r="Y109" s="283"/>
      <c r="Z109" s="133"/>
      <c r="AA109" s="134" t="e">
        <f>VLOOKUP($D109,Cap_Req!$A$2:$K$19,2)</f>
        <v>#N/A</v>
      </c>
    </row>
    <row r="110" spans="1:27" x14ac:dyDescent="0.25">
      <c r="A110" s="133"/>
      <c r="B110" s="283"/>
      <c r="C110" s="283"/>
      <c r="D110" s="284"/>
      <c r="E110" s="285"/>
      <c r="F110" s="155" t="str">
        <f>IF($D110="","",IF($Q110="","",IF(OR(VLOOKUP($D110,Cap_Req!$A$2:$K$19,2)=6,VLOOKUP($D110,Cap_Req!$A$2:$K$19,2)=7,VLOOKUP($D110,Cap_Req!$A$2:$K$19,2)=14),IF($R110="","",IF($N110&lt;=$U110,$R110*$G110,IF(AND($N110&gt;$U110,$N110&lt;=$X110),$G110*($R110+((($Q110-$R110)/($X110-$U110))*($N110-$U110))),0))),$Q110*$G110)))</f>
        <v/>
      </c>
      <c r="G110" s="156" t="str">
        <f>IF($D110="","",IF(VLOOKUP($D110,Cap_Req!$A$2:$K$19,2)=2,VLOOKUP($D110,Cap_Req!$A$2:$K$19,3),IF(OR(VLOOKUP($D110,Cap_Req!$A$2:$K$19,2)=1,VLOOKUP($D110,Cap_Req!$A$2:$K$19,2)=3,VLOOKUP($D110,Cap_Req!$A$2:$K$19,2)=6,VLOOKUP($D110,Cap_Req!$A$2:$K$19,2)=7,VLOOKUP($D110,Cap_Req!$A$2:$K$19,2)=8,VLOOKUP($D110,Cap_Req!$A$2:$K$19,2)=10,VLOOKUP($D110,Cap_Req!$A$2:$K$19,2)=11, VLOOKUP($D110,Cap_Req!$A$2:$K$19,2)=14, VLOOKUP($D110,Cap_Req!$A$2:$K$19,2)=15, VLOOKUP($D110,Cap_Req!$A$2:$K$19,2)=16),IF($N110&lt;=$U110,VLOOKUP($D110,Cap_Req!$A$2:$K$19,3),IF(AND($N110&gt;$U110,$N110&lt;=$W110),VLOOKUP($D110,Cap_Req!$A$2:$K$19,3)+(((VLOOKUP($D110,Cap_Req!$A$2:$K$19,5)-VLOOKUP($D110,Cap_Req!$A$2:$K$19,3))/($W110-$U110))*($N110-$U110)),0)),IF($N110&lt;=$U110,VLOOKUP($D110,Cap_Req!$A$2:$K$19,3),IF(AND($N110&gt;$U110,$N110&lt;=$V110),VLOOKUP($D110,Cap_Req!$A$2:$K$19,3)+(((VLOOKUP($D110,Cap_Req!$A$2:$K$19,4)-VLOOKUP($D110,Cap_Req!$A$2:$K$19,3))/($V110-$U110))*($N110-$U110)),IF(AND($N110&gt;$V110,$N110&lt;=$W110),VLOOKUP($D110,Cap_Req!$A$2:$K$19,4)+(((VLOOKUP($D110,Cap_Req!$A$2:$K$19,5)-VLOOKUP($D110,Cap_Req!$A$2:$K$19,4))/($W110-$V110))*($N110-$V110)),0))))))</f>
        <v/>
      </c>
      <c r="H110" s="285"/>
      <c r="I110" s="155" t="str">
        <f>IF($D110="","",IF(OR(VLOOKUP($D110,Cap_Req!$A$2:$K$19,2)=6,VLOOKUP($D110,Cap_Req!$A$2:$K$19,2)=7,VLOOKUP($D110,Cap_Req!$A$2:$K$19,2)=14),IF($S110="","",$S110*$J110),""))</f>
        <v/>
      </c>
      <c r="J110" s="156" t="str">
        <f>IF($D110="","",IF(OR(VLOOKUP($D110,Cap_Req!$A$2:$K$19,2)=6,VLOOKUP($D110,Cap_Req!$A$2:$K$19,2)=7,VLOOKUP($D110,Cap_Req!$A$2:$K$19,2)=14),VLOOKUP($D110,Cap_Req!$A$2:$K$19,7),""))</f>
        <v/>
      </c>
      <c r="K110" s="285"/>
      <c r="L110" s="155" t="str">
        <f>IF($D110="","",IF(OR(VLOOKUP($D110,Cap_Req!$A$2:$K$19,2)=4,VLOOKUP($D110,Cap_Req!$A$2:$K$19,2)=5),IF($T110="","",$T110*$M110),""))</f>
        <v/>
      </c>
      <c r="M110" s="156" t="str">
        <f>IF($D110="","",IF(OR(VLOOKUP($D110,Cap_Req!$A$2:$K$19,2)=4,VLOOKUP($D110,Cap_Req!$A$2:$K$19,2)=5),VLOOKUP($D110,Cap_Req!$A$2:$K$19,8),""))</f>
        <v/>
      </c>
      <c r="N110" s="157" t="str">
        <f t="shared" si="5"/>
        <v/>
      </c>
      <c r="O110" s="158" t="str">
        <f t="shared" si="4"/>
        <v/>
      </c>
      <c r="P110" s="159"/>
      <c r="Q110" s="283"/>
      <c r="R110" s="283"/>
      <c r="S110" s="283"/>
      <c r="T110" s="283"/>
      <c r="U110" s="160" t="str">
        <f>IF($D110="","",IF(OR(VLOOKUP($D110,Cap_Req!$A$2:$K$19,2)=9,VLOOKUP($D110,Cap_Req!$A$2:$K$19,2)=12,VLOOKUP($D110,Cap_Req!$A$2:$K$19,2)=13,VLOOKUP($D110,Cap_Req!$A$2:$K$19,2)=15),VLOOKUP($D110,Cap_Req!$A$2:$K$19,9),IF(VLOOKUP($D110,Cap_Req!$A$2:$K$19,2)=2,-100,$X110+VLOOKUP($D110,Cap_Req!$A$2:$K$19,9))))</f>
        <v/>
      </c>
      <c r="V110" s="160" t="str">
        <f>IF($D110="","",IF(OR(VLOOKUP($D110,Cap_Req!$A$2:$K$19,2)=9,VLOOKUP($D110,Cap_Req!$A$2:$K$19,2)=12,VLOOKUP($D110,Cap_Req!$A$2:$K$19,2)=13),VLOOKUP($D110,Cap_Req!$A$2:$K$19,10),IF(OR(VLOOKUP($D110,Cap_Req!$A$2:$K$19,2)=4,VLOOKUP($D110,Cap_Req!$A$2:$K$19,2)=5,VLOOKUP($D110,Cap_Req!$A$2:$K$19,2)=18),$X110+VLOOKUP($D110,Cap_Req!$A$2:$K$19,10),-100)))</f>
        <v/>
      </c>
      <c r="W110" s="160" t="str">
        <f>IF($D110="","",IF($X110="","",$X110+VLOOKUP($D110,Cap_Req!$A$2:$K$19,11)))</f>
        <v/>
      </c>
      <c r="X110" s="283"/>
      <c r="Y110" s="283"/>
      <c r="Z110" s="133"/>
      <c r="AA110" s="134" t="e">
        <f>VLOOKUP($D110,Cap_Req!$A$2:$K$19,2)</f>
        <v>#N/A</v>
      </c>
    </row>
    <row r="111" spans="1:27" x14ac:dyDescent="0.25">
      <c r="A111" s="133"/>
      <c r="B111" s="283"/>
      <c r="C111" s="283"/>
      <c r="D111" s="284"/>
      <c r="E111" s="285"/>
      <c r="F111" s="155" t="str">
        <f>IF($D111="","",IF($Q111="","",IF(OR(VLOOKUP($D111,Cap_Req!$A$2:$K$19,2)=6,VLOOKUP($D111,Cap_Req!$A$2:$K$19,2)=7,VLOOKUP($D111,Cap_Req!$A$2:$K$19,2)=14),IF($R111="","",IF($N111&lt;=$U111,$R111*$G111,IF(AND($N111&gt;$U111,$N111&lt;=$X111),$G111*($R111+((($Q111-$R111)/($X111-$U111))*($N111-$U111))),0))),$Q111*$G111)))</f>
        <v/>
      </c>
      <c r="G111" s="156" t="str">
        <f>IF($D111="","",IF(VLOOKUP($D111,Cap_Req!$A$2:$K$19,2)=2,VLOOKUP($D111,Cap_Req!$A$2:$K$19,3),IF(OR(VLOOKUP($D111,Cap_Req!$A$2:$K$19,2)=1,VLOOKUP($D111,Cap_Req!$A$2:$K$19,2)=3,VLOOKUP($D111,Cap_Req!$A$2:$K$19,2)=6,VLOOKUP($D111,Cap_Req!$A$2:$K$19,2)=7,VLOOKUP($D111,Cap_Req!$A$2:$K$19,2)=8,VLOOKUP($D111,Cap_Req!$A$2:$K$19,2)=10,VLOOKUP($D111,Cap_Req!$A$2:$K$19,2)=11, VLOOKUP($D111,Cap_Req!$A$2:$K$19,2)=14, VLOOKUP($D111,Cap_Req!$A$2:$K$19,2)=15, VLOOKUP($D111,Cap_Req!$A$2:$K$19,2)=16),IF($N111&lt;=$U111,VLOOKUP($D111,Cap_Req!$A$2:$K$19,3),IF(AND($N111&gt;$U111,$N111&lt;=$W111),VLOOKUP($D111,Cap_Req!$A$2:$K$19,3)+(((VLOOKUP($D111,Cap_Req!$A$2:$K$19,5)-VLOOKUP($D111,Cap_Req!$A$2:$K$19,3))/($W111-$U111))*($N111-$U111)),0)),IF($N111&lt;=$U111,VLOOKUP($D111,Cap_Req!$A$2:$K$19,3),IF(AND($N111&gt;$U111,$N111&lt;=$V111),VLOOKUP($D111,Cap_Req!$A$2:$K$19,3)+(((VLOOKUP($D111,Cap_Req!$A$2:$K$19,4)-VLOOKUP($D111,Cap_Req!$A$2:$K$19,3))/($V111-$U111))*($N111-$U111)),IF(AND($N111&gt;$V111,$N111&lt;=$W111),VLOOKUP($D111,Cap_Req!$A$2:$K$19,4)+(((VLOOKUP($D111,Cap_Req!$A$2:$K$19,5)-VLOOKUP($D111,Cap_Req!$A$2:$K$19,4))/($W111-$V111))*($N111-$V111)),0))))))</f>
        <v/>
      </c>
      <c r="H111" s="285"/>
      <c r="I111" s="155" t="str">
        <f>IF($D111="","",IF(OR(VLOOKUP($D111,Cap_Req!$A$2:$K$19,2)=6,VLOOKUP($D111,Cap_Req!$A$2:$K$19,2)=7,VLOOKUP($D111,Cap_Req!$A$2:$K$19,2)=14),IF($S111="","",$S111*$J111),""))</f>
        <v/>
      </c>
      <c r="J111" s="156" t="str">
        <f>IF($D111="","",IF(OR(VLOOKUP($D111,Cap_Req!$A$2:$K$19,2)=6,VLOOKUP($D111,Cap_Req!$A$2:$K$19,2)=7,VLOOKUP($D111,Cap_Req!$A$2:$K$19,2)=14),VLOOKUP($D111,Cap_Req!$A$2:$K$19,7),""))</f>
        <v/>
      </c>
      <c r="K111" s="285"/>
      <c r="L111" s="155" t="str">
        <f>IF($D111="","",IF(OR(VLOOKUP($D111,Cap_Req!$A$2:$K$19,2)=4,VLOOKUP($D111,Cap_Req!$A$2:$K$19,2)=5),IF($T111="","",$T111*$M111),""))</f>
        <v/>
      </c>
      <c r="M111" s="156" t="str">
        <f>IF($D111="","",IF(OR(VLOOKUP($D111,Cap_Req!$A$2:$K$19,2)=4,VLOOKUP($D111,Cap_Req!$A$2:$K$19,2)=5),VLOOKUP($D111,Cap_Req!$A$2:$K$19,8),""))</f>
        <v/>
      </c>
      <c r="N111" s="157" t="str">
        <f t="shared" si="5"/>
        <v/>
      </c>
      <c r="O111" s="158" t="str">
        <f t="shared" si="4"/>
        <v/>
      </c>
      <c r="P111" s="159"/>
      <c r="Q111" s="283"/>
      <c r="R111" s="283"/>
      <c r="S111" s="283"/>
      <c r="T111" s="283"/>
      <c r="U111" s="160" t="str">
        <f>IF($D111="","",IF(OR(VLOOKUP($D111,Cap_Req!$A$2:$K$19,2)=9,VLOOKUP($D111,Cap_Req!$A$2:$K$19,2)=12,VLOOKUP($D111,Cap_Req!$A$2:$K$19,2)=13,VLOOKUP($D111,Cap_Req!$A$2:$K$19,2)=15),VLOOKUP($D111,Cap_Req!$A$2:$K$19,9),IF(VLOOKUP($D111,Cap_Req!$A$2:$K$19,2)=2,-100,$X111+VLOOKUP($D111,Cap_Req!$A$2:$K$19,9))))</f>
        <v/>
      </c>
      <c r="V111" s="160" t="str">
        <f>IF($D111="","",IF(OR(VLOOKUP($D111,Cap_Req!$A$2:$K$19,2)=9,VLOOKUP($D111,Cap_Req!$A$2:$K$19,2)=12,VLOOKUP($D111,Cap_Req!$A$2:$K$19,2)=13),VLOOKUP($D111,Cap_Req!$A$2:$K$19,10),IF(OR(VLOOKUP($D111,Cap_Req!$A$2:$K$19,2)=4,VLOOKUP($D111,Cap_Req!$A$2:$K$19,2)=5,VLOOKUP($D111,Cap_Req!$A$2:$K$19,2)=18),$X111+VLOOKUP($D111,Cap_Req!$A$2:$K$19,10),-100)))</f>
        <v/>
      </c>
      <c r="W111" s="160" t="str">
        <f>IF($D111="","",IF($X111="","",$X111+VLOOKUP($D111,Cap_Req!$A$2:$K$19,11)))</f>
        <v/>
      </c>
      <c r="X111" s="283"/>
      <c r="Y111" s="283"/>
      <c r="Z111" s="133"/>
      <c r="AA111" s="134" t="e">
        <f>VLOOKUP($D111,Cap_Req!$A$2:$K$19,2)</f>
        <v>#N/A</v>
      </c>
    </row>
    <row r="112" spans="1:27" x14ac:dyDescent="0.25">
      <c r="A112" s="133"/>
      <c r="B112" s="283"/>
      <c r="C112" s="283"/>
      <c r="D112" s="284"/>
      <c r="E112" s="285"/>
      <c r="F112" s="155" t="str">
        <f>IF($D112="","",IF($Q112="","",IF(OR(VLOOKUP($D112,Cap_Req!$A$2:$K$19,2)=6,VLOOKUP($D112,Cap_Req!$A$2:$K$19,2)=7,VLOOKUP($D112,Cap_Req!$A$2:$K$19,2)=14),IF($R112="","",IF($N112&lt;=$U112,$R112*$G112,IF(AND($N112&gt;$U112,$N112&lt;=$X112),$G112*($R112+((($Q112-$R112)/($X112-$U112))*($N112-$U112))),0))),$Q112*$G112)))</f>
        <v/>
      </c>
      <c r="G112" s="156" t="str">
        <f>IF($D112="","",IF(VLOOKUP($D112,Cap_Req!$A$2:$K$19,2)=2,VLOOKUP($D112,Cap_Req!$A$2:$K$19,3),IF(OR(VLOOKUP($D112,Cap_Req!$A$2:$K$19,2)=1,VLOOKUP($D112,Cap_Req!$A$2:$K$19,2)=3,VLOOKUP($D112,Cap_Req!$A$2:$K$19,2)=6,VLOOKUP($D112,Cap_Req!$A$2:$K$19,2)=7,VLOOKUP($D112,Cap_Req!$A$2:$K$19,2)=8,VLOOKUP($D112,Cap_Req!$A$2:$K$19,2)=10,VLOOKUP($D112,Cap_Req!$A$2:$K$19,2)=11, VLOOKUP($D112,Cap_Req!$A$2:$K$19,2)=14, VLOOKUP($D112,Cap_Req!$A$2:$K$19,2)=15, VLOOKUP($D112,Cap_Req!$A$2:$K$19,2)=16),IF($N112&lt;=$U112,VLOOKUP($D112,Cap_Req!$A$2:$K$19,3),IF(AND($N112&gt;$U112,$N112&lt;=$W112),VLOOKUP($D112,Cap_Req!$A$2:$K$19,3)+(((VLOOKUP($D112,Cap_Req!$A$2:$K$19,5)-VLOOKUP($D112,Cap_Req!$A$2:$K$19,3))/($W112-$U112))*($N112-$U112)),0)),IF($N112&lt;=$U112,VLOOKUP($D112,Cap_Req!$A$2:$K$19,3),IF(AND($N112&gt;$U112,$N112&lt;=$V112),VLOOKUP($D112,Cap_Req!$A$2:$K$19,3)+(((VLOOKUP($D112,Cap_Req!$A$2:$K$19,4)-VLOOKUP($D112,Cap_Req!$A$2:$K$19,3))/($V112-$U112))*($N112-$U112)),IF(AND($N112&gt;$V112,$N112&lt;=$W112),VLOOKUP($D112,Cap_Req!$A$2:$K$19,4)+(((VLOOKUP($D112,Cap_Req!$A$2:$K$19,5)-VLOOKUP($D112,Cap_Req!$A$2:$K$19,4))/($W112-$V112))*($N112-$V112)),0))))))</f>
        <v/>
      </c>
      <c r="H112" s="285"/>
      <c r="I112" s="155" t="str">
        <f>IF($D112="","",IF(OR(VLOOKUP($D112,Cap_Req!$A$2:$K$19,2)=6,VLOOKUP($D112,Cap_Req!$A$2:$K$19,2)=7,VLOOKUP($D112,Cap_Req!$A$2:$K$19,2)=14),IF($S112="","",$S112*$J112),""))</f>
        <v/>
      </c>
      <c r="J112" s="156" t="str">
        <f>IF($D112="","",IF(OR(VLOOKUP($D112,Cap_Req!$A$2:$K$19,2)=6,VLOOKUP($D112,Cap_Req!$A$2:$K$19,2)=7,VLOOKUP($D112,Cap_Req!$A$2:$K$19,2)=14),VLOOKUP($D112,Cap_Req!$A$2:$K$19,7),""))</f>
        <v/>
      </c>
      <c r="K112" s="285"/>
      <c r="L112" s="155" t="str">
        <f>IF($D112="","",IF(OR(VLOOKUP($D112,Cap_Req!$A$2:$K$19,2)=4,VLOOKUP($D112,Cap_Req!$A$2:$K$19,2)=5),IF($T112="","",$T112*$M112),""))</f>
        <v/>
      </c>
      <c r="M112" s="156" t="str">
        <f>IF($D112="","",IF(OR(VLOOKUP($D112,Cap_Req!$A$2:$K$19,2)=4,VLOOKUP($D112,Cap_Req!$A$2:$K$19,2)=5),VLOOKUP($D112,Cap_Req!$A$2:$K$19,8),""))</f>
        <v/>
      </c>
      <c r="N112" s="157" t="str">
        <f t="shared" si="5"/>
        <v/>
      </c>
      <c r="O112" s="158" t="str">
        <f t="shared" si="4"/>
        <v/>
      </c>
      <c r="P112" s="159"/>
      <c r="Q112" s="283"/>
      <c r="R112" s="283"/>
      <c r="S112" s="283"/>
      <c r="T112" s="283"/>
      <c r="U112" s="160" t="str">
        <f>IF($D112="","",IF(OR(VLOOKUP($D112,Cap_Req!$A$2:$K$19,2)=9,VLOOKUP($D112,Cap_Req!$A$2:$K$19,2)=12,VLOOKUP($D112,Cap_Req!$A$2:$K$19,2)=13,VLOOKUP($D112,Cap_Req!$A$2:$K$19,2)=15),VLOOKUP($D112,Cap_Req!$A$2:$K$19,9),IF(VLOOKUP($D112,Cap_Req!$A$2:$K$19,2)=2,-100,$X112+VLOOKUP($D112,Cap_Req!$A$2:$K$19,9))))</f>
        <v/>
      </c>
      <c r="V112" s="160" t="str">
        <f>IF($D112="","",IF(OR(VLOOKUP($D112,Cap_Req!$A$2:$K$19,2)=9,VLOOKUP($D112,Cap_Req!$A$2:$K$19,2)=12,VLOOKUP($D112,Cap_Req!$A$2:$K$19,2)=13),VLOOKUP($D112,Cap_Req!$A$2:$K$19,10),IF(OR(VLOOKUP($D112,Cap_Req!$A$2:$K$19,2)=4,VLOOKUP($D112,Cap_Req!$A$2:$K$19,2)=5,VLOOKUP($D112,Cap_Req!$A$2:$K$19,2)=18),$X112+VLOOKUP($D112,Cap_Req!$A$2:$K$19,10),-100)))</f>
        <v/>
      </c>
      <c r="W112" s="160" t="str">
        <f>IF($D112="","",IF($X112="","",$X112+VLOOKUP($D112,Cap_Req!$A$2:$K$19,11)))</f>
        <v/>
      </c>
      <c r="X112" s="283"/>
      <c r="Y112" s="283"/>
      <c r="Z112" s="133"/>
      <c r="AA112" s="134" t="e">
        <f>VLOOKUP($D112,Cap_Req!$A$2:$K$19,2)</f>
        <v>#N/A</v>
      </c>
    </row>
    <row r="113" spans="1:27" x14ac:dyDescent="0.25">
      <c r="A113" s="133"/>
      <c r="B113" s="283"/>
      <c r="C113" s="283"/>
      <c r="D113" s="284"/>
      <c r="E113" s="285"/>
      <c r="F113" s="155" t="str">
        <f>IF($D113="","",IF($Q113="","",IF(OR(VLOOKUP($D113,Cap_Req!$A$2:$K$19,2)=6,VLOOKUP($D113,Cap_Req!$A$2:$K$19,2)=7,VLOOKUP($D113,Cap_Req!$A$2:$K$19,2)=14),IF($R113="","",IF($N113&lt;=$U113,$R113*$G113,IF(AND($N113&gt;$U113,$N113&lt;=$X113),$G113*($R113+((($Q113-$R113)/($X113-$U113))*($N113-$U113))),0))),$Q113*$G113)))</f>
        <v/>
      </c>
      <c r="G113" s="156" t="str">
        <f>IF($D113="","",IF(VLOOKUP($D113,Cap_Req!$A$2:$K$19,2)=2,VLOOKUP($D113,Cap_Req!$A$2:$K$19,3),IF(OR(VLOOKUP($D113,Cap_Req!$A$2:$K$19,2)=1,VLOOKUP($D113,Cap_Req!$A$2:$K$19,2)=3,VLOOKUP($D113,Cap_Req!$A$2:$K$19,2)=6,VLOOKUP($D113,Cap_Req!$A$2:$K$19,2)=7,VLOOKUP($D113,Cap_Req!$A$2:$K$19,2)=8,VLOOKUP($D113,Cap_Req!$A$2:$K$19,2)=10,VLOOKUP($D113,Cap_Req!$A$2:$K$19,2)=11, VLOOKUP($D113,Cap_Req!$A$2:$K$19,2)=14, VLOOKUP($D113,Cap_Req!$A$2:$K$19,2)=15, VLOOKUP($D113,Cap_Req!$A$2:$K$19,2)=16),IF($N113&lt;=$U113,VLOOKUP($D113,Cap_Req!$A$2:$K$19,3),IF(AND($N113&gt;$U113,$N113&lt;=$W113),VLOOKUP($D113,Cap_Req!$A$2:$K$19,3)+(((VLOOKUP($D113,Cap_Req!$A$2:$K$19,5)-VLOOKUP($D113,Cap_Req!$A$2:$K$19,3))/($W113-$U113))*($N113-$U113)),0)),IF($N113&lt;=$U113,VLOOKUP($D113,Cap_Req!$A$2:$K$19,3),IF(AND($N113&gt;$U113,$N113&lt;=$V113),VLOOKUP($D113,Cap_Req!$A$2:$K$19,3)+(((VLOOKUP($D113,Cap_Req!$A$2:$K$19,4)-VLOOKUP($D113,Cap_Req!$A$2:$K$19,3))/($V113-$U113))*($N113-$U113)),IF(AND($N113&gt;$V113,$N113&lt;=$W113),VLOOKUP($D113,Cap_Req!$A$2:$K$19,4)+(((VLOOKUP($D113,Cap_Req!$A$2:$K$19,5)-VLOOKUP($D113,Cap_Req!$A$2:$K$19,4))/($W113-$V113))*($N113-$V113)),0))))))</f>
        <v/>
      </c>
      <c r="H113" s="285"/>
      <c r="I113" s="155" t="str">
        <f>IF($D113="","",IF(OR(VLOOKUP($D113,Cap_Req!$A$2:$K$19,2)=6,VLOOKUP($D113,Cap_Req!$A$2:$K$19,2)=7,VLOOKUP($D113,Cap_Req!$A$2:$K$19,2)=14),IF($S113="","",$S113*$J113),""))</f>
        <v/>
      </c>
      <c r="J113" s="156" t="str">
        <f>IF($D113="","",IF(OR(VLOOKUP($D113,Cap_Req!$A$2:$K$19,2)=6,VLOOKUP($D113,Cap_Req!$A$2:$K$19,2)=7,VLOOKUP($D113,Cap_Req!$A$2:$K$19,2)=14),VLOOKUP($D113,Cap_Req!$A$2:$K$19,7),""))</f>
        <v/>
      </c>
      <c r="K113" s="285"/>
      <c r="L113" s="155" t="str">
        <f>IF($D113="","",IF(OR(VLOOKUP($D113,Cap_Req!$A$2:$K$19,2)=4,VLOOKUP($D113,Cap_Req!$A$2:$K$19,2)=5),IF($T113="","",$T113*$M113),""))</f>
        <v/>
      </c>
      <c r="M113" s="156" t="str">
        <f>IF($D113="","",IF(OR(VLOOKUP($D113,Cap_Req!$A$2:$K$19,2)=4,VLOOKUP($D113,Cap_Req!$A$2:$K$19,2)=5),VLOOKUP($D113,Cap_Req!$A$2:$K$19,8),""))</f>
        <v/>
      </c>
      <c r="N113" s="157" t="str">
        <f t="shared" si="5"/>
        <v/>
      </c>
      <c r="O113" s="158" t="str">
        <f t="shared" si="4"/>
        <v/>
      </c>
      <c r="P113" s="159"/>
      <c r="Q113" s="283"/>
      <c r="R113" s="283"/>
      <c r="S113" s="283"/>
      <c r="T113" s="283"/>
      <c r="U113" s="160" t="str">
        <f>IF($D113="","",IF(OR(VLOOKUP($D113,Cap_Req!$A$2:$K$19,2)=9,VLOOKUP($D113,Cap_Req!$A$2:$K$19,2)=12,VLOOKUP($D113,Cap_Req!$A$2:$K$19,2)=13,VLOOKUP($D113,Cap_Req!$A$2:$K$19,2)=15),VLOOKUP($D113,Cap_Req!$A$2:$K$19,9),IF(VLOOKUP($D113,Cap_Req!$A$2:$K$19,2)=2,-100,$X113+VLOOKUP($D113,Cap_Req!$A$2:$K$19,9))))</f>
        <v/>
      </c>
      <c r="V113" s="160" t="str">
        <f>IF($D113="","",IF(OR(VLOOKUP($D113,Cap_Req!$A$2:$K$19,2)=9,VLOOKUP($D113,Cap_Req!$A$2:$K$19,2)=12,VLOOKUP($D113,Cap_Req!$A$2:$K$19,2)=13),VLOOKUP($D113,Cap_Req!$A$2:$K$19,10),IF(OR(VLOOKUP($D113,Cap_Req!$A$2:$K$19,2)=4,VLOOKUP($D113,Cap_Req!$A$2:$K$19,2)=5,VLOOKUP($D113,Cap_Req!$A$2:$K$19,2)=18),$X113+VLOOKUP($D113,Cap_Req!$A$2:$K$19,10),-100)))</f>
        <v/>
      </c>
      <c r="W113" s="160" t="str">
        <f>IF($D113="","",IF($X113="","",$X113+VLOOKUP($D113,Cap_Req!$A$2:$K$19,11)))</f>
        <v/>
      </c>
      <c r="X113" s="283"/>
      <c r="Y113" s="283"/>
      <c r="Z113" s="133"/>
      <c r="AA113" s="134" t="e">
        <f>VLOOKUP($D113,Cap_Req!$A$2:$K$19,2)</f>
        <v>#N/A</v>
      </c>
    </row>
    <row r="114" spans="1:27" x14ac:dyDescent="0.25">
      <c r="A114" s="133"/>
      <c r="B114" s="283"/>
      <c r="C114" s="283"/>
      <c r="D114" s="284"/>
      <c r="E114" s="285"/>
      <c r="F114" s="155" t="str">
        <f>IF($D114="","",IF($Q114="","",IF(OR(VLOOKUP($D114,Cap_Req!$A$2:$K$19,2)=6,VLOOKUP($D114,Cap_Req!$A$2:$K$19,2)=7,VLOOKUP($D114,Cap_Req!$A$2:$K$19,2)=14),IF($R114="","",IF($N114&lt;=$U114,$R114*$G114,IF(AND($N114&gt;$U114,$N114&lt;=$X114),$G114*($R114+((($Q114-$R114)/($X114-$U114))*($N114-$U114))),0))),$Q114*$G114)))</f>
        <v/>
      </c>
      <c r="G114" s="156" t="str">
        <f>IF($D114="","",IF(VLOOKUP($D114,Cap_Req!$A$2:$K$19,2)=2,VLOOKUP($D114,Cap_Req!$A$2:$K$19,3),IF(OR(VLOOKUP($D114,Cap_Req!$A$2:$K$19,2)=1,VLOOKUP($D114,Cap_Req!$A$2:$K$19,2)=3,VLOOKUP($D114,Cap_Req!$A$2:$K$19,2)=6,VLOOKUP($D114,Cap_Req!$A$2:$K$19,2)=7,VLOOKUP($D114,Cap_Req!$A$2:$K$19,2)=8,VLOOKUP($D114,Cap_Req!$A$2:$K$19,2)=10,VLOOKUP($D114,Cap_Req!$A$2:$K$19,2)=11, VLOOKUP($D114,Cap_Req!$A$2:$K$19,2)=14, VLOOKUP($D114,Cap_Req!$A$2:$K$19,2)=15, VLOOKUP($D114,Cap_Req!$A$2:$K$19,2)=16),IF($N114&lt;=$U114,VLOOKUP($D114,Cap_Req!$A$2:$K$19,3),IF(AND($N114&gt;$U114,$N114&lt;=$W114),VLOOKUP($D114,Cap_Req!$A$2:$K$19,3)+(((VLOOKUP($D114,Cap_Req!$A$2:$K$19,5)-VLOOKUP($D114,Cap_Req!$A$2:$K$19,3))/($W114-$U114))*($N114-$U114)),0)),IF($N114&lt;=$U114,VLOOKUP($D114,Cap_Req!$A$2:$K$19,3),IF(AND($N114&gt;$U114,$N114&lt;=$V114),VLOOKUP($D114,Cap_Req!$A$2:$K$19,3)+(((VLOOKUP($D114,Cap_Req!$A$2:$K$19,4)-VLOOKUP($D114,Cap_Req!$A$2:$K$19,3))/($V114-$U114))*($N114-$U114)),IF(AND($N114&gt;$V114,$N114&lt;=$W114),VLOOKUP($D114,Cap_Req!$A$2:$K$19,4)+(((VLOOKUP($D114,Cap_Req!$A$2:$K$19,5)-VLOOKUP($D114,Cap_Req!$A$2:$K$19,4))/($W114-$V114))*($N114-$V114)),0))))))</f>
        <v/>
      </c>
      <c r="H114" s="285"/>
      <c r="I114" s="155" t="str">
        <f>IF($D114="","",IF(OR(VLOOKUP($D114,Cap_Req!$A$2:$K$19,2)=6,VLOOKUP($D114,Cap_Req!$A$2:$K$19,2)=7,VLOOKUP($D114,Cap_Req!$A$2:$K$19,2)=14),IF($S114="","",$S114*$J114),""))</f>
        <v/>
      </c>
      <c r="J114" s="156" t="str">
        <f>IF($D114="","",IF(OR(VLOOKUP($D114,Cap_Req!$A$2:$K$19,2)=6,VLOOKUP($D114,Cap_Req!$A$2:$K$19,2)=7,VLOOKUP($D114,Cap_Req!$A$2:$K$19,2)=14),VLOOKUP($D114,Cap_Req!$A$2:$K$19,7),""))</f>
        <v/>
      </c>
      <c r="K114" s="285"/>
      <c r="L114" s="155" t="str">
        <f>IF($D114="","",IF(OR(VLOOKUP($D114,Cap_Req!$A$2:$K$19,2)=4,VLOOKUP($D114,Cap_Req!$A$2:$K$19,2)=5),IF($T114="","",$T114*$M114),""))</f>
        <v/>
      </c>
      <c r="M114" s="156" t="str">
        <f>IF($D114="","",IF(OR(VLOOKUP($D114,Cap_Req!$A$2:$K$19,2)=4,VLOOKUP($D114,Cap_Req!$A$2:$K$19,2)=5),VLOOKUP($D114,Cap_Req!$A$2:$K$19,8),""))</f>
        <v/>
      </c>
      <c r="N114" s="157" t="str">
        <f t="shared" si="5"/>
        <v/>
      </c>
      <c r="O114" s="158" t="str">
        <f t="shared" si="4"/>
        <v/>
      </c>
      <c r="P114" s="159"/>
      <c r="Q114" s="283"/>
      <c r="R114" s="283"/>
      <c r="S114" s="283"/>
      <c r="T114" s="283"/>
      <c r="U114" s="160" t="str">
        <f>IF($D114="","",IF(OR(VLOOKUP($D114,Cap_Req!$A$2:$K$19,2)=9,VLOOKUP($D114,Cap_Req!$A$2:$K$19,2)=12,VLOOKUP($D114,Cap_Req!$A$2:$K$19,2)=13,VLOOKUP($D114,Cap_Req!$A$2:$K$19,2)=15),VLOOKUP($D114,Cap_Req!$A$2:$K$19,9),IF(VLOOKUP($D114,Cap_Req!$A$2:$K$19,2)=2,-100,$X114+VLOOKUP($D114,Cap_Req!$A$2:$K$19,9))))</f>
        <v/>
      </c>
      <c r="V114" s="160" t="str">
        <f>IF($D114="","",IF(OR(VLOOKUP($D114,Cap_Req!$A$2:$K$19,2)=9,VLOOKUP($D114,Cap_Req!$A$2:$K$19,2)=12,VLOOKUP($D114,Cap_Req!$A$2:$K$19,2)=13),VLOOKUP($D114,Cap_Req!$A$2:$K$19,10),IF(OR(VLOOKUP($D114,Cap_Req!$A$2:$K$19,2)=4,VLOOKUP($D114,Cap_Req!$A$2:$K$19,2)=5,VLOOKUP($D114,Cap_Req!$A$2:$K$19,2)=18),$X114+VLOOKUP($D114,Cap_Req!$A$2:$K$19,10),-100)))</f>
        <v/>
      </c>
      <c r="W114" s="160" t="str">
        <f>IF($D114="","",IF($X114="","",$X114+VLOOKUP($D114,Cap_Req!$A$2:$K$19,11)))</f>
        <v/>
      </c>
      <c r="X114" s="283"/>
      <c r="Y114" s="283"/>
      <c r="Z114" s="133"/>
      <c r="AA114" s="134" t="e">
        <f>VLOOKUP($D114,Cap_Req!$A$2:$K$19,2)</f>
        <v>#N/A</v>
      </c>
    </row>
    <row r="115" spans="1:27" x14ac:dyDescent="0.25">
      <c r="A115" s="133"/>
      <c r="B115" s="283"/>
      <c r="C115" s="283"/>
      <c r="D115" s="284"/>
      <c r="E115" s="285"/>
      <c r="F115" s="155" t="str">
        <f>IF($D115="","",IF($Q115="","",IF(OR(VLOOKUP($D115,Cap_Req!$A$2:$K$19,2)=6,VLOOKUP($D115,Cap_Req!$A$2:$K$19,2)=7,VLOOKUP($D115,Cap_Req!$A$2:$K$19,2)=14),IF($R115="","",IF($N115&lt;=$U115,$R115*$G115,IF(AND($N115&gt;$U115,$N115&lt;=$X115),$G115*($R115+((($Q115-$R115)/($X115-$U115))*($N115-$U115))),0))),$Q115*$G115)))</f>
        <v/>
      </c>
      <c r="G115" s="156" t="str">
        <f>IF($D115="","",IF(VLOOKUP($D115,Cap_Req!$A$2:$K$19,2)=2,VLOOKUP($D115,Cap_Req!$A$2:$K$19,3),IF(OR(VLOOKUP($D115,Cap_Req!$A$2:$K$19,2)=1,VLOOKUP($D115,Cap_Req!$A$2:$K$19,2)=3,VLOOKUP($D115,Cap_Req!$A$2:$K$19,2)=6,VLOOKUP($D115,Cap_Req!$A$2:$K$19,2)=7,VLOOKUP($D115,Cap_Req!$A$2:$K$19,2)=8,VLOOKUP($D115,Cap_Req!$A$2:$K$19,2)=10,VLOOKUP($D115,Cap_Req!$A$2:$K$19,2)=11, VLOOKUP($D115,Cap_Req!$A$2:$K$19,2)=14, VLOOKUP($D115,Cap_Req!$A$2:$K$19,2)=15, VLOOKUP($D115,Cap_Req!$A$2:$K$19,2)=16),IF($N115&lt;=$U115,VLOOKUP($D115,Cap_Req!$A$2:$K$19,3),IF(AND($N115&gt;$U115,$N115&lt;=$W115),VLOOKUP($D115,Cap_Req!$A$2:$K$19,3)+(((VLOOKUP($D115,Cap_Req!$A$2:$K$19,5)-VLOOKUP($D115,Cap_Req!$A$2:$K$19,3))/($W115-$U115))*($N115-$U115)),0)),IF($N115&lt;=$U115,VLOOKUP($D115,Cap_Req!$A$2:$K$19,3),IF(AND($N115&gt;$U115,$N115&lt;=$V115),VLOOKUP($D115,Cap_Req!$A$2:$K$19,3)+(((VLOOKUP($D115,Cap_Req!$A$2:$K$19,4)-VLOOKUP($D115,Cap_Req!$A$2:$K$19,3))/($V115-$U115))*($N115-$U115)),IF(AND($N115&gt;$V115,$N115&lt;=$W115),VLOOKUP($D115,Cap_Req!$A$2:$K$19,4)+(((VLOOKUP($D115,Cap_Req!$A$2:$K$19,5)-VLOOKUP($D115,Cap_Req!$A$2:$K$19,4))/($W115-$V115))*($N115-$V115)),0))))))</f>
        <v/>
      </c>
      <c r="H115" s="285"/>
      <c r="I115" s="155" t="str">
        <f>IF($D115="","",IF(OR(VLOOKUP($D115,Cap_Req!$A$2:$K$19,2)=6,VLOOKUP($D115,Cap_Req!$A$2:$K$19,2)=7,VLOOKUP($D115,Cap_Req!$A$2:$K$19,2)=14),IF($S115="","",$S115*$J115),""))</f>
        <v/>
      </c>
      <c r="J115" s="156" t="str">
        <f>IF($D115="","",IF(OR(VLOOKUP($D115,Cap_Req!$A$2:$K$19,2)=6,VLOOKUP($D115,Cap_Req!$A$2:$K$19,2)=7,VLOOKUP($D115,Cap_Req!$A$2:$K$19,2)=14),VLOOKUP($D115,Cap_Req!$A$2:$K$19,7),""))</f>
        <v/>
      </c>
      <c r="K115" s="285"/>
      <c r="L115" s="155" t="str">
        <f>IF($D115="","",IF(OR(VLOOKUP($D115,Cap_Req!$A$2:$K$19,2)=4,VLOOKUP($D115,Cap_Req!$A$2:$K$19,2)=5),IF($T115="","",$T115*$M115),""))</f>
        <v/>
      </c>
      <c r="M115" s="156" t="str">
        <f>IF($D115="","",IF(OR(VLOOKUP($D115,Cap_Req!$A$2:$K$19,2)=4,VLOOKUP($D115,Cap_Req!$A$2:$K$19,2)=5),VLOOKUP($D115,Cap_Req!$A$2:$K$19,8),""))</f>
        <v/>
      </c>
      <c r="N115" s="157" t="str">
        <f t="shared" si="5"/>
        <v/>
      </c>
      <c r="O115" s="158" t="str">
        <f t="shared" si="4"/>
        <v/>
      </c>
      <c r="P115" s="159"/>
      <c r="Q115" s="283"/>
      <c r="R115" s="283"/>
      <c r="S115" s="283"/>
      <c r="T115" s="283"/>
      <c r="U115" s="160" t="str">
        <f>IF($D115="","",IF(OR(VLOOKUP($D115,Cap_Req!$A$2:$K$19,2)=9,VLOOKUP($D115,Cap_Req!$A$2:$K$19,2)=12,VLOOKUP($D115,Cap_Req!$A$2:$K$19,2)=13,VLOOKUP($D115,Cap_Req!$A$2:$K$19,2)=15),VLOOKUP($D115,Cap_Req!$A$2:$K$19,9),IF(VLOOKUP($D115,Cap_Req!$A$2:$K$19,2)=2,-100,$X115+VLOOKUP($D115,Cap_Req!$A$2:$K$19,9))))</f>
        <v/>
      </c>
      <c r="V115" s="160" t="str">
        <f>IF($D115="","",IF(OR(VLOOKUP($D115,Cap_Req!$A$2:$K$19,2)=9,VLOOKUP($D115,Cap_Req!$A$2:$K$19,2)=12,VLOOKUP($D115,Cap_Req!$A$2:$K$19,2)=13),VLOOKUP($D115,Cap_Req!$A$2:$K$19,10),IF(OR(VLOOKUP($D115,Cap_Req!$A$2:$K$19,2)=4,VLOOKUP($D115,Cap_Req!$A$2:$K$19,2)=5,VLOOKUP($D115,Cap_Req!$A$2:$K$19,2)=18),$X115+VLOOKUP($D115,Cap_Req!$A$2:$K$19,10),-100)))</f>
        <v/>
      </c>
      <c r="W115" s="160" t="str">
        <f>IF($D115="","",IF($X115="","",$X115+VLOOKUP($D115,Cap_Req!$A$2:$K$19,11)))</f>
        <v/>
      </c>
      <c r="X115" s="283"/>
      <c r="Y115" s="283"/>
      <c r="Z115" s="133"/>
      <c r="AA115" s="134" t="e">
        <f>VLOOKUP($D115,Cap_Req!$A$2:$K$19,2)</f>
        <v>#N/A</v>
      </c>
    </row>
    <row r="116" spans="1:27" x14ac:dyDescent="0.25">
      <c r="A116" s="133"/>
      <c r="B116" s="283"/>
      <c r="C116" s="283"/>
      <c r="D116" s="284"/>
      <c r="E116" s="285"/>
      <c r="F116" s="155" t="str">
        <f>IF($D116="","",IF($Q116="","",IF(OR(VLOOKUP($D116,Cap_Req!$A$2:$K$19,2)=6,VLOOKUP($D116,Cap_Req!$A$2:$K$19,2)=7,VLOOKUP($D116,Cap_Req!$A$2:$K$19,2)=14),IF($R116="","",IF($N116&lt;=$U116,$R116*$G116,IF(AND($N116&gt;$U116,$N116&lt;=$X116),$G116*($R116+((($Q116-$R116)/($X116-$U116))*($N116-$U116))),0))),$Q116*$G116)))</f>
        <v/>
      </c>
      <c r="G116" s="156" t="str">
        <f>IF($D116="","",IF(VLOOKUP($D116,Cap_Req!$A$2:$K$19,2)=2,VLOOKUP($D116,Cap_Req!$A$2:$K$19,3),IF(OR(VLOOKUP($D116,Cap_Req!$A$2:$K$19,2)=1,VLOOKUP($D116,Cap_Req!$A$2:$K$19,2)=3,VLOOKUP($D116,Cap_Req!$A$2:$K$19,2)=6,VLOOKUP($D116,Cap_Req!$A$2:$K$19,2)=7,VLOOKUP($D116,Cap_Req!$A$2:$K$19,2)=8,VLOOKUP($D116,Cap_Req!$A$2:$K$19,2)=10,VLOOKUP($D116,Cap_Req!$A$2:$K$19,2)=11, VLOOKUP($D116,Cap_Req!$A$2:$K$19,2)=14, VLOOKUP($D116,Cap_Req!$A$2:$K$19,2)=15, VLOOKUP($D116,Cap_Req!$A$2:$K$19,2)=16),IF($N116&lt;=$U116,VLOOKUP($D116,Cap_Req!$A$2:$K$19,3),IF(AND($N116&gt;$U116,$N116&lt;=$W116),VLOOKUP($D116,Cap_Req!$A$2:$K$19,3)+(((VLOOKUP($D116,Cap_Req!$A$2:$K$19,5)-VLOOKUP($D116,Cap_Req!$A$2:$K$19,3))/($W116-$U116))*($N116-$U116)),0)),IF($N116&lt;=$U116,VLOOKUP($D116,Cap_Req!$A$2:$K$19,3),IF(AND($N116&gt;$U116,$N116&lt;=$V116),VLOOKUP($D116,Cap_Req!$A$2:$K$19,3)+(((VLOOKUP($D116,Cap_Req!$A$2:$K$19,4)-VLOOKUP($D116,Cap_Req!$A$2:$K$19,3))/($V116-$U116))*($N116-$U116)),IF(AND($N116&gt;$V116,$N116&lt;=$W116),VLOOKUP($D116,Cap_Req!$A$2:$K$19,4)+(((VLOOKUP($D116,Cap_Req!$A$2:$K$19,5)-VLOOKUP($D116,Cap_Req!$A$2:$K$19,4))/($W116-$V116))*($N116-$V116)),0))))))</f>
        <v/>
      </c>
      <c r="H116" s="285"/>
      <c r="I116" s="155" t="str">
        <f>IF($D116="","",IF(OR(VLOOKUP($D116,Cap_Req!$A$2:$K$19,2)=6,VLOOKUP($D116,Cap_Req!$A$2:$K$19,2)=7,VLOOKUP($D116,Cap_Req!$A$2:$K$19,2)=14),IF($S116="","",$S116*$J116),""))</f>
        <v/>
      </c>
      <c r="J116" s="156" t="str">
        <f>IF($D116="","",IF(OR(VLOOKUP($D116,Cap_Req!$A$2:$K$19,2)=6,VLOOKUP($D116,Cap_Req!$A$2:$K$19,2)=7,VLOOKUP($D116,Cap_Req!$A$2:$K$19,2)=14),VLOOKUP($D116,Cap_Req!$A$2:$K$19,7),""))</f>
        <v/>
      </c>
      <c r="K116" s="285"/>
      <c r="L116" s="155" t="str">
        <f>IF($D116="","",IF(OR(VLOOKUP($D116,Cap_Req!$A$2:$K$19,2)=4,VLOOKUP($D116,Cap_Req!$A$2:$K$19,2)=5),IF($T116="","",$T116*$M116),""))</f>
        <v/>
      </c>
      <c r="M116" s="156" t="str">
        <f>IF($D116="","",IF(OR(VLOOKUP($D116,Cap_Req!$A$2:$K$19,2)=4,VLOOKUP($D116,Cap_Req!$A$2:$K$19,2)=5),VLOOKUP($D116,Cap_Req!$A$2:$K$19,8),""))</f>
        <v/>
      </c>
      <c r="N116" s="157" t="str">
        <f t="shared" si="5"/>
        <v/>
      </c>
      <c r="O116" s="158" t="str">
        <f t="shared" si="4"/>
        <v/>
      </c>
      <c r="P116" s="159"/>
      <c r="Q116" s="283"/>
      <c r="R116" s="283"/>
      <c r="S116" s="283"/>
      <c r="T116" s="283"/>
      <c r="U116" s="160" t="str">
        <f>IF($D116="","",IF(OR(VLOOKUP($D116,Cap_Req!$A$2:$K$19,2)=9,VLOOKUP($D116,Cap_Req!$A$2:$K$19,2)=12,VLOOKUP($D116,Cap_Req!$A$2:$K$19,2)=13,VLOOKUP($D116,Cap_Req!$A$2:$K$19,2)=15),VLOOKUP($D116,Cap_Req!$A$2:$K$19,9),IF(VLOOKUP($D116,Cap_Req!$A$2:$K$19,2)=2,-100,$X116+VLOOKUP($D116,Cap_Req!$A$2:$K$19,9))))</f>
        <v/>
      </c>
      <c r="V116" s="160" t="str">
        <f>IF($D116="","",IF(OR(VLOOKUP($D116,Cap_Req!$A$2:$K$19,2)=9,VLOOKUP($D116,Cap_Req!$A$2:$K$19,2)=12,VLOOKUP($D116,Cap_Req!$A$2:$K$19,2)=13),VLOOKUP($D116,Cap_Req!$A$2:$K$19,10),IF(OR(VLOOKUP($D116,Cap_Req!$A$2:$K$19,2)=4,VLOOKUP($D116,Cap_Req!$A$2:$K$19,2)=5,VLOOKUP($D116,Cap_Req!$A$2:$K$19,2)=18),$X116+VLOOKUP($D116,Cap_Req!$A$2:$K$19,10),-100)))</f>
        <v/>
      </c>
      <c r="W116" s="160" t="str">
        <f>IF($D116="","",IF($X116="","",$X116+VLOOKUP($D116,Cap_Req!$A$2:$K$19,11)))</f>
        <v/>
      </c>
      <c r="X116" s="283"/>
      <c r="Y116" s="283"/>
      <c r="Z116" s="133"/>
      <c r="AA116" s="134" t="e">
        <f>VLOOKUP($D116,Cap_Req!$A$2:$K$19,2)</f>
        <v>#N/A</v>
      </c>
    </row>
    <row r="117" spans="1:27" x14ac:dyDescent="0.25">
      <c r="A117" s="133"/>
      <c r="B117" s="283"/>
      <c r="C117" s="283"/>
      <c r="D117" s="284"/>
      <c r="E117" s="285"/>
      <c r="F117" s="155" t="str">
        <f>IF($D117="","",IF($Q117="","",IF(OR(VLOOKUP($D117,Cap_Req!$A$2:$K$19,2)=6,VLOOKUP($D117,Cap_Req!$A$2:$K$19,2)=7,VLOOKUP($D117,Cap_Req!$A$2:$K$19,2)=14),IF($R117="","",IF($N117&lt;=$U117,$R117*$G117,IF(AND($N117&gt;$U117,$N117&lt;=$X117),$G117*($R117+((($Q117-$R117)/($X117-$U117))*($N117-$U117))),0))),$Q117*$G117)))</f>
        <v/>
      </c>
      <c r="G117" s="156" t="str">
        <f>IF($D117="","",IF(VLOOKUP($D117,Cap_Req!$A$2:$K$19,2)=2,VLOOKUP($D117,Cap_Req!$A$2:$K$19,3),IF(OR(VLOOKUP($D117,Cap_Req!$A$2:$K$19,2)=1,VLOOKUP($D117,Cap_Req!$A$2:$K$19,2)=3,VLOOKUP($D117,Cap_Req!$A$2:$K$19,2)=6,VLOOKUP($D117,Cap_Req!$A$2:$K$19,2)=7,VLOOKUP($D117,Cap_Req!$A$2:$K$19,2)=8,VLOOKUP($D117,Cap_Req!$A$2:$K$19,2)=10,VLOOKUP($D117,Cap_Req!$A$2:$K$19,2)=11, VLOOKUP($D117,Cap_Req!$A$2:$K$19,2)=14, VLOOKUP($D117,Cap_Req!$A$2:$K$19,2)=15, VLOOKUP($D117,Cap_Req!$A$2:$K$19,2)=16),IF($N117&lt;=$U117,VLOOKUP($D117,Cap_Req!$A$2:$K$19,3),IF(AND($N117&gt;$U117,$N117&lt;=$W117),VLOOKUP($D117,Cap_Req!$A$2:$K$19,3)+(((VLOOKUP($D117,Cap_Req!$A$2:$K$19,5)-VLOOKUP($D117,Cap_Req!$A$2:$K$19,3))/($W117-$U117))*($N117-$U117)),0)),IF($N117&lt;=$U117,VLOOKUP($D117,Cap_Req!$A$2:$K$19,3),IF(AND($N117&gt;$U117,$N117&lt;=$V117),VLOOKUP($D117,Cap_Req!$A$2:$K$19,3)+(((VLOOKUP($D117,Cap_Req!$A$2:$K$19,4)-VLOOKUP($D117,Cap_Req!$A$2:$K$19,3))/($V117-$U117))*($N117-$U117)),IF(AND($N117&gt;$V117,$N117&lt;=$W117),VLOOKUP($D117,Cap_Req!$A$2:$K$19,4)+(((VLOOKUP($D117,Cap_Req!$A$2:$K$19,5)-VLOOKUP($D117,Cap_Req!$A$2:$K$19,4))/($W117-$V117))*($N117-$V117)),0))))))</f>
        <v/>
      </c>
      <c r="H117" s="285"/>
      <c r="I117" s="155" t="str">
        <f>IF($D117="","",IF(OR(VLOOKUP($D117,Cap_Req!$A$2:$K$19,2)=6,VLOOKUP($D117,Cap_Req!$A$2:$K$19,2)=7,VLOOKUP($D117,Cap_Req!$A$2:$K$19,2)=14),IF($S117="","",$S117*$J117),""))</f>
        <v/>
      </c>
      <c r="J117" s="156" t="str">
        <f>IF($D117="","",IF(OR(VLOOKUP($D117,Cap_Req!$A$2:$K$19,2)=6,VLOOKUP($D117,Cap_Req!$A$2:$K$19,2)=7,VLOOKUP($D117,Cap_Req!$A$2:$K$19,2)=14),VLOOKUP($D117,Cap_Req!$A$2:$K$19,7),""))</f>
        <v/>
      </c>
      <c r="K117" s="285"/>
      <c r="L117" s="155" t="str">
        <f>IF($D117="","",IF(OR(VLOOKUP($D117,Cap_Req!$A$2:$K$19,2)=4,VLOOKUP($D117,Cap_Req!$A$2:$K$19,2)=5),IF($T117="","",$T117*$M117),""))</f>
        <v/>
      </c>
      <c r="M117" s="156" t="str">
        <f>IF($D117="","",IF(OR(VLOOKUP($D117,Cap_Req!$A$2:$K$19,2)=4,VLOOKUP($D117,Cap_Req!$A$2:$K$19,2)=5),VLOOKUP($D117,Cap_Req!$A$2:$K$19,8),""))</f>
        <v/>
      </c>
      <c r="N117" s="157" t="str">
        <f t="shared" si="5"/>
        <v/>
      </c>
      <c r="O117" s="158" t="str">
        <f t="shared" si="4"/>
        <v/>
      </c>
      <c r="P117" s="159"/>
      <c r="Q117" s="283"/>
      <c r="R117" s="283"/>
      <c r="S117" s="283"/>
      <c r="T117" s="283"/>
      <c r="U117" s="160" t="str">
        <f>IF($D117="","",IF(OR(VLOOKUP($D117,Cap_Req!$A$2:$K$19,2)=9,VLOOKUP($D117,Cap_Req!$A$2:$K$19,2)=12,VLOOKUP($D117,Cap_Req!$A$2:$K$19,2)=13,VLOOKUP($D117,Cap_Req!$A$2:$K$19,2)=15),VLOOKUP($D117,Cap_Req!$A$2:$K$19,9),IF(VLOOKUP($D117,Cap_Req!$A$2:$K$19,2)=2,-100,$X117+VLOOKUP($D117,Cap_Req!$A$2:$K$19,9))))</f>
        <v/>
      </c>
      <c r="V117" s="160" t="str">
        <f>IF($D117="","",IF(OR(VLOOKUP($D117,Cap_Req!$A$2:$K$19,2)=9,VLOOKUP($D117,Cap_Req!$A$2:$K$19,2)=12,VLOOKUP($D117,Cap_Req!$A$2:$K$19,2)=13),VLOOKUP($D117,Cap_Req!$A$2:$K$19,10),IF(OR(VLOOKUP($D117,Cap_Req!$A$2:$K$19,2)=4,VLOOKUP($D117,Cap_Req!$A$2:$K$19,2)=5,VLOOKUP($D117,Cap_Req!$A$2:$K$19,2)=18),$X117+VLOOKUP($D117,Cap_Req!$A$2:$K$19,10),-100)))</f>
        <v/>
      </c>
      <c r="W117" s="160" t="str">
        <f>IF($D117="","",IF($X117="","",$X117+VLOOKUP($D117,Cap_Req!$A$2:$K$19,11)))</f>
        <v/>
      </c>
      <c r="X117" s="283"/>
      <c r="Y117" s="283"/>
      <c r="Z117" s="133"/>
      <c r="AA117" s="134" t="e">
        <f>VLOOKUP($D117,Cap_Req!$A$2:$K$19,2)</f>
        <v>#N/A</v>
      </c>
    </row>
    <row r="118" spans="1:27" x14ac:dyDescent="0.25">
      <c r="A118" s="133"/>
      <c r="B118" s="283"/>
      <c r="C118" s="283"/>
      <c r="D118" s="284"/>
      <c r="E118" s="285"/>
      <c r="F118" s="155" t="str">
        <f>IF($D118="","",IF($Q118="","",IF(OR(VLOOKUP($D118,Cap_Req!$A$2:$K$19,2)=6,VLOOKUP($D118,Cap_Req!$A$2:$K$19,2)=7,VLOOKUP($D118,Cap_Req!$A$2:$K$19,2)=14),IF($R118="","",IF($N118&lt;=$U118,$R118*$G118,IF(AND($N118&gt;$U118,$N118&lt;=$X118),$G118*($R118+((($Q118-$R118)/($X118-$U118))*($N118-$U118))),0))),$Q118*$G118)))</f>
        <v/>
      </c>
      <c r="G118" s="156" t="str">
        <f>IF($D118="","",IF(VLOOKUP($D118,Cap_Req!$A$2:$K$19,2)=2,VLOOKUP($D118,Cap_Req!$A$2:$K$19,3),IF(OR(VLOOKUP($D118,Cap_Req!$A$2:$K$19,2)=1,VLOOKUP($D118,Cap_Req!$A$2:$K$19,2)=3,VLOOKUP($D118,Cap_Req!$A$2:$K$19,2)=6,VLOOKUP($D118,Cap_Req!$A$2:$K$19,2)=7,VLOOKUP($D118,Cap_Req!$A$2:$K$19,2)=8,VLOOKUP($D118,Cap_Req!$A$2:$K$19,2)=10,VLOOKUP($D118,Cap_Req!$A$2:$K$19,2)=11, VLOOKUP($D118,Cap_Req!$A$2:$K$19,2)=14, VLOOKUP($D118,Cap_Req!$A$2:$K$19,2)=15, VLOOKUP($D118,Cap_Req!$A$2:$K$19,2)=16),IF($N118&lt;=$U118,VLOOKUP($D118,Cap_Req!$A$2:$K$19,3),IF(AND($N118&gt;$U118,$N118&lt;=$W118),VLOOKUP($D118,Cap_Req!$A$2:$K$19,3)+(((VLOOKUP($D118,Cap_Req!$A$2:$K$19,5)-VLOOKUP($D118,Cap_Req!$A$2:$K$19,3))/($W118-$U118))*($N118-$U118)),0)),IF($N118&lt;=$U118,VLOOKUP($D118,Cap_Req!$A$2:$K$19,3),IF(AND($N118&gt;$U118,$N118&lt;=$V118),VLOOKUP($D118,Cap_Req!$A$2:$K$19,3)+(((VLOOKUP($D118,Cap_Req!$A$2:$K$19,4)-VLOOKUP($D118,Cap_Req!$A$2:$K$19,3))/($V118-$U118))*($N118-$U118)),IF(AND($N118&gt;$V118,$N118&lt;=$W118),VLOOKUP($D118,Cap_Req!$A$2:$K$19,4)+(((VLOOKUP($D118,Cap_Req!$A$2:$K$19,5)-VLOOKUP($D118,Cap_Req!$A$2:$K$19,4))/($W118-$V118))*($N118-$V118)),0))))))</f>
        <v/>
      </c>
      <c r="H118" s="285"/>
      <c r="I118" s="155" t="str">
        <f>IF($D118="","",IF(OR(VLOOKUP($D118,Cap_Req!$A$2:$K$19,2)=6,VLOOKUP($D118,Cap_Req!$A$2:$K$19,2)=7,VLOOKUP($D118,Cap_Req!$A$2:$K$19,2)=14),IF($S118="","",$S118*$J118),""))</f>
        <v/>
      </c>
      <c r="J118" s="156" t="str">
        <f>IF($D118="","",IF(OR(VLOOKUP($D118,Cap_Req!$A$2:$K$19,2)=6,VLOOKUP($D118,Cap_Req!$A$2:$K$19,2)=7,VLOOKUP($D118,Cap_Req!$A$2:$K$19,2)=14),VLOOKUP($D118,Cap_Req!$A$2:$K$19,7),""))</f>
        <v/>
      </c>
      <c r="K118" s="285"/>
      <c r="L118" s="155" t="str">
        <f>IF($D118="","",IF(OR(VLOOKUP($D118,Cap_Req!$A$2:$K$19,2)=4,VLOOKUP($D118,Cap_Req!$A$2:$K$19,2)=5),IF($T118="","",$T118*$M118),""))</f>
        <v/>
      </c>
      <c r="M118" s="156" t="str">
        <f>IF($D118="","",IF(OR(VLOOKUP($D118,Cap_Req!$A$2:$K$19,2)=4,VLOOKUP($D118,Cap_Req!$A$2:$K$19,2)=5),VLOOKUP($D118,Cap_Req!$A$2:$K$19,8),""))</f>
        <v/>
      </c>
      <c r="N118" s="157" t="str">
        <f t="shared" si="5"/>
        <v/>
      </c>
      <c r="O118" s="158" t="str">
        <f t="shared" si="4"/>
        <v/>
      </c>
      <c r="P118" s="159"/>
      <c r="Q118" s="283"/>
      <c r="R118" s="283"/>
      <c r="S118" s="283"/>
      <c r="T118" s="283"/>
      <c r="U118" s="160" t="str">
        <f>IF($D118="","",IF(OR(VLOOKUP($D118,Cap_Req!$A$2:$K$19,2)=9,VLOOKUP($D118,Cap_Req!$A$2:$K$19,2)=12,VLOOKUP($D118,Cap_Req!$A$2:$K$19,2)=13,VLOOKUP($D118,Cap_Req!$A$2:$K$19,2)=15),VLOOKUP($D118,Cap_Req!$A$2:$K$19,9),IF(VLOOKUP($D118,Cap_Req!$A$2:$K$19,2)=2,-100,$X118+VLOOKUP($D118,Cap_Req!$A$2:$K$19,9))))</f>
        <v/>
      </c>
      <c r="V118" s="160" t="str">
        <f>IF($D118="","",IF(OR(VLOOKUP($D118,Cap_Req!$A$2:$K$19,2)=9,VLOOKUP($D118,Cap_Req!$A$2:$K$19,2)=12,VLOOKUP($D118,Cap_Req!$A$2:$K$19,2)=13),VLOOKUP($D118,Cap_Req!$A$2:$K$19,10),IF(OR(VLOOKUP($D118,Cap_Req!$A$2:$K$19,2)=4,VLOOKUP($D118,Cap_Req!$A$2:$K$19,2)=5,VLOOKUP($D118,Cap_Req!$A$2:$K$19,2)=18),$X118+VLOOKUP($D118,Cap_Req!$A$2:$K$19,10),-100)))</f>
        <v/>
      </c>
      <c r="W118" s="160" t="str">
        <f>IF($D118="","",IF($X118="","",$X118+VLOOKUP($D118,Cap_Req!$A$2:$K$19,11)))</f>
        <v/>
      </c>
      <c r="X118" s="283"/>
      <c r="Y118" s="283"/>
      <c r="Z118" s="133"/>
      <c r="AA118" s="134" t="e">
        <f>VLOOKUP($D118,Cap_Req!$A$2:$K$19,2)</f>
        <v>#N/A</v>
      </c>
    </row>
    <row r="119" spans="1:27" x14ac:dyDescent="0.25">
      <c r="A119" s="133"/>
      <c r="B119" s="283"/>
      <c r="C119" s="283"/>
      <c r="D119" s="284"/>
      <c r="E119" s="285"/>
      <c r="F119" s="155" t="str">
        <f>IF($D119="","",IF($Q119="","",IF(OR(VLOOKUP($D119,Cap_Req!$A$2:$K$19,2)=6,VLOOKUP($D119,Cap_Req!$A$2:$K$19,2)=7,VLOOKUP($D119,Cap_Req!$A$2:$K$19,2)=14),IF($R119="","",IF($N119&lt;=$U119,$R119*$G119,IF(AND($N119&gt;$U119,$N119&lt;=$X119),$G119*($R119+((($Q119-$R119)/($X119-$U119))*($N119-$U119))),0))),$Q119*$G119)))</f>
        <v/>
      </c>
      <c r="G119" s="156" t="str">
        <f>IF($D119="","",IF(VLOOKUP($D119,Cap_Req!$A$2:$K$19,2)=2,VLOOKUP($D119,Cap_Req!$A$2:$K$19,3),IF(OR(VLOOKUP($D119,Cap_Req!$A$2:$K$19,2)=1,VLOOKUP($D119,Cap_Req!$A$2:$K$19,2)=3,VLOOKUP($D119,Cap_Req!$A$2:$K$19,2)=6,VLOOKUP($D119,Cap_Req!$A$2:$K$19,2)=7,VLOOKUP($D119,Cap_Req!$A$2:$K$19,2)=8,VLOOKUP($D119,Cap_Req!$A$2:$K$19,2)=10,VLOOKUP($D119,Cap_Req!$A$2:$K$19,2)=11, VLOOKUP($D119,Cap_Req!$A$2:$K$19,2)=14, VLOOKUP($D119,Cap_Req!$A$2:$K$19,2)=15, VLOOKUP($D119,Cap_Req!$A$2:$K$19,2)=16),IF($N119&lt;=$U119,VLOOKUP($D119,Cap_Req!$A$2:$K$19,3),IF(AND($N119&gt;$U119,$N119&lt;=$W119),VLOOKUP($D119,Cap_Req!$A$2:$K$19,3)+(((VLOOKUP($D119,Cap_Req!$A$2:$K$19,5)-VLOOKUP($D119,Cap_Req!$A$2:$K$19,3))/($W119-$U119))*($N119-$U119)),0)),IF($N119&lt;=$U119,VLOOKUP($D119,Cap_Req!$A$2:$K$19,3),IF(AND($N119&gt;$U119,$N119&lt;=$V119),VLOOKUP($D119,Cap_Req!$A$2:$K$19,3)+(((VLOOKUP($D119,Cap_Req!$A$2:$K$19,4)-VLOOKUP($D119,Cap_Req!$A$2:$K$19,3))/($V119-$U119))*($N119-$U119)),IF(AND($N119&gt;$V119,$N119&lt;=$W119),VLOOKUP($D119,Cap_Req!$A$2:$K$19,4)+(((VLOOKUP($D119,Cap_Req!$A$2:$K$19,5)-VLOOKUP($D119,Cap_Req!$A$2:$K$19,4))/($W119-$V119))*($N119-$V119)),0))))))</f>
        <v/>
      </c>
      <c r="H119" s="285"/>
      <c r="I119" s="155" t="str">
        <f>IF($D119="","",IF(OR(VLOOKUP($D119,Cap_Req!$A$2:$K$19,2)=6,VLOOKUP($D119,Cap_Req!$A$2:$K$19,2)=7,VLOOKUP($D119,Cap_Req!$A$2:$K$19,2)=14),IF($S119="","",$S119*$J119),""))</f>
        <v/>
      </c>
      <c r="J119" s="156" t="str">
        <f>IF($D119="","",IF(OR(VLOOKUP($D119,Cap_Req!$A$2:$K$19,2)=6,VLOOKUP($D119,Cap_Req!$A$2:$K$19,2)=7,VLOOKUP($D119,Cap_Req!$A$2:$K$19,2)=14),VLOOKUP($D119,Cap_Req!$A$2:$K$19,7),""))</f>
        <v/>
      </c>
      <c r="K119" s="285"/>
      <c r="L119" s="155" t="str">
        <f>IF($D119="","",IF(OR(VLOOKUP($D119,Cap_Req!$A$2:$K$19,2)=4,VLOOKUP($D119,Cap_Req!$A$2:$K$19,2)=5),IF($T119="","",$T119*$M119),""))</f>
        <v/>
      </c>
      <c r="M119" s="156" t="str">
        <f>IF($D119="","",IF(OR(VLOOKUP($D119,Cap_Req!$A$2:$K$19,2)=4,VLOOKUP($D119,Cap_Req!$A$2:$K$19,2)=5),VLOOKUP($D119,Cap_Req!$A$2:$K$19,8),""))</f>
        <v/>
      </c>
      <c r="N119" s="157" t="str">
        <f t="shared" si="5"/>
        <v/>
      </c>
      <c r="O119" s="158" t="str">
        <f t="shared" si="4"/>
        <v/>
      </c>
      <c r="P119" s="159"/>
      <c r="Q119" s="283"/>
      <c r="R119" s="283"/>
      <c r="S119" s="283"/>
      <c r="T119" s="283"/>
      <c r="U119" s="160" t="str">
        <f>IF($D119="","",IF(OR(VLOOKUP($D119,Cap_Req!$A$2:$K$19,2)=9,VLOOKUP($D119,Cap_Req!$A$2:$K$19,2)=12,VLOOKUP($D119,Cap_Req!$A$2:$K$19,2)=13,VLOOKUP($D119,Cap_Req!$A$2:$K$19,2)=15),VLOOKUP($D119,Cap_Req!$A$2:$K$19,9),IF(VLOOKUP($D119,Cap_Req!$A$2:$K$19,2)=2,-100,$X119+VLOOKUP($D119,Cap_Req!$A$2:$K$19,9))))</f>
        <v/>
      </c>
      <c r="V119" s="160" t="str">
        <f>IF($D119="","",IF(OR(VLOOKUP($D119,Cap_Req!$A$2:$K$19,2)=9,VLOOKUP($D119,Cap_Req!$A$2:$K$19,2)=12,VLOOKUP($D119,Cap_Req!$A$2:$K$19,2)=13),VLOOKUP($D119,Cap_Req!$A$2:$K$19,10),IF(OR(VLOOKUP($D119,Cap_Req!$A$2:$K$19,2)=4,VLOOKUP($D119,Cap_Req!$A$2:$K$19,2)=5,VLOOKUP($D119,Cap_Req!$A$2:$K$19,2)=18),$X119+VLOOKUP($D119,Cap_Req!$A$2:$K$19,10),-100)))</f>
        <v/>
      </c>
      <c r="W119" s="160" t="str">
        <f>IF($D119="","",IF($X119="","",$X119+VLOOKUP($D119,Cap_Req!$A$2:$K$19,11)))</f>
        <v/>
      </c>
      <c r="X119" s="283"/>
      <c r="Y119" s="283"/>
      <c r="Z119" s="133"/>
      <c r="AA119" s="134" t="e">
        <f>VLOOKUP($D119,Cap_Req!$A$2:$K$19,2)</f>
        <v>#N/A</v>
      </c>
    </row>
    <row r="120" spans="1:27" x14ac:dyDescent="0.25">
      <c r="A120" s="133"/>
      <c r="B120" s="283"/>
      <c r="C120" s="283"/>
      <c r="D120" s="284"/>
      <c r="E120" s="285"/>
      <c r="F120" s="155" t="str">
        <f>IF($D120="","",IF($Q120="","",IF(OR(VLOOKUP($D120,Cap_Req!$A$2:$K$19,2)=6,VLOOKUP($D120,Cap_Req!$A$2:$K$19,2)=7,VLOOKUP($D120,Cap_Req!$A$2:$K$19,2)=14),IF($R120="","",IF($N120&lt;=$U120,$R120*$G120,IF(AND($N120&gt;$U120,$N120&lt;=$X120),$G120*($R120+((($Q120-$R120)/($X120-$U120))*($N120-$U120))),0))),$Q120*$G120)))</f>
        <v/>
      </c>
      <c r="G120" s="156" t="str">
        <f>IF($D120="","",IF(VLOOKUP($D120,Cap_Req!$A$2:$K$19,2)=2,VLOOKUP($D120,Cap_Req!$A$2:$K$19,3),IF(OR(VLOOKUP($D120,Cap_Req!$A$2:$K$19,2)=1,VLOOKUP($D120,Cap_Req!$A$2:$K$19,2)=3,VLOOKUP($D120,Cap_Req!$A$2:$K$19,2)=6,VLOOKUP($D120,Cap_Req!$A$2:$K$19,2)=7,VLOOKUP($D120,Cap_Req!$A$2:$K$19,2)=8,VLOOKUP($D120,Cap_Req!$A$2:$K$19,2)=10,VLOOKUP($D120,Cap_Req!$A$2:$K$19,2)=11, VLOOKUP($D120,Cap_Req!$A$2:$K$19,2)=14, VLOOKUP($D120,Cap_Req!$A$2:$K$19,2)=15, VLOOKUP($D120,Cap_Req!$A$2:$K$19,2)=16),IF($N120&lt;=$U120,VLOOKUP($D120,Cap_Req!$A$2:$K$19,3),IF(AND($N120&gt;$U120,$N120&lt;=$W120),VLOOKUP($D120,Cap_Req!$A$2:$K$19,3)+(((VLOOKUP($D120,Cap_Req!$A$2:$K$19,5)-VLOOKUP($D120,Cap_Req!$A$2:$K$19,3))/($W120-$U120))*($N120-$U120)),0)),IF($N120&lt;=$U120,VLOOKUP($D120,Cap_Req!$A$2:$K$19,3),IF(AND($N120&gt;$U120,$N120&lt;=$V120),VLOOKUP($D120,Cap_Req!$A$2:$K$19,3)+(((VLOOKUP($D120,Cap_Req!$A$2:$K$19,4)-VLOOKUP($D120,Cap_Req!$A$2:$K$19,3))/($V120-$U120))*($N120-$U120)),IF(AND($N120&gt;$V120,$N120&lt;=$W120),VLOOKUP($D120,Cap_Req!$A$2:$K$19,4)+(((VLOOKUP($D120,Cap_Req!$A$2:$K$19,5)-VLOOKUP($D120,Cap_Req!$A$2:$K$19,4))/($W120-$V120))*($N120-$V120)),0))))))</f>
        <v/>
      </c>
      <c r="H120" s="285"/>
      <c r="I120" s="155" t="str">
        <f>IF($D120="","",IF(OR(VLOOKUP($D120,Cap_Req!$A$2:$K$19,2)=6,VLOOKUP($D120,Cap_Req!$A$2:$K$19,2)=7,VLOOKUP($D120,Cap_Req!$A$2:$K$19,2)=14),IF($S120="","",$S120*$J120),""))</f>
        <v/>
      </c>
      <c r="J120" s="156" t="str">
        <f>IF($D120="","",IF(OR(VLOOKUP($D120,Cap_Req!$A$2:$K$19,2)=6,VLOOKUP($D120,Cap_Req!$A$2:$K$19,2)=7,VLOOKUP($D120,Cap_Req!$A$2:$K$19,2)=14),VLOOKUP($D120,Cap_Req!$A$2:$K$19,7),""))</f>
        <v/>
      </c>
      <c r="K120" s="285"/>
      <c r="L120" s="155" t="str">
        <f>IF($D120="","",IF(OR(VLOOKUP($D120,Cap_Req!$A$2:$K$19,2)=4,VLOOKUP($D120,Cap_Req!$A$2:$K$19,2)=5),IF($T120="","",$T120*$M120),""))</f>
        <v/>
      </c>
      <c r="M120" s="156" t="str">
        <f>IF($D120="","",IF(OR(VLOOKUP($D120,Cap_Req!$A$2:$K$19,2)=4,VLOOKUP($D120,Cap_Req!$A$2:$K$19,2)=5),VLOOKUP($D120,Cap_Req!$A$2:$K$19,8),""))</f>
        <v/>
      </c>
      <c r="N120" s="157" t="str">
        <f t="shared" si="5"/>
        <v/>
      </c>
      <c r="O120" s="158" t="str">
        <f t="shared" si="4"/>
        <v/>
      </c>
      <c r="P120" s="159"/>
      <c r="Q120" s="283"/>
      <c r="R120" s="283"/>
      <c r="S120" s="283"/>
      <c r="T120" s="283"/>
      <c r="U120" s="160" t="str">
        <f>IF($D120="","",IF(OR(VLOOKUP($D120,Cap_Req!$A$2:$K$19,2)=9,VLOOKUP($D120,Cap_Req!$A$2:$K$19,2)=12,VLOOKUP($D120,Cap_Req!$A$2:$K$19,2)=13,VLOOKUP($D120,Cap_Req!$A$2:$K$19,2)=15),VLOOKUP($D120,Cap_Req!$A$2:$K$19,9),IF(VLOOKUP($D120,Cap_Req!$A$2:$K$19,2)=2,-100,$X120+VLOOKUP($D120,Cap_Req!$A$2:$K$19,9))))</f>
        <v/>
      </c>
      <c r="V120" s="160" t="str">
        <f>IF($D120="","",IF(OR(VLOOKUP($D120,Cap_Req!$A$2:$K$19,2)=9,VLOOKUP($D120,Cap_Req!$A$2:$K$19,2)=12,VLOOKUP($D120,Cap_Req!$A$2:$K$19,2)=13),VLOOKUP($D120,Cap_Req!$A$2:$K$19,10),IF(OR(VLOOKUP($D120,Cap_Req!$A$2:$K$19,2)=4,VLOOKUP($D120,Cap_Req!$A$2:$K$19,2)=5,VLOOKUP($D120,Cap_Req!$A$2:$K$19,2)=18),$X120+VLOOKUP($D120,Cap_Req!$A$2:$K$19,10),-100)))</f>
        <v/>
      </c>
      <c r="W120" s="160" t="str">
        <f>IF($D120="","",IF($X120="","",$X120+VLOOKUP($D120,Cap_Req!$A$2:$K$19,11)))</f>
        <v/>
      </c>
      <c r="X120" s="283"/>
      <c r="Y120" s="283"/>
      <c r="Z120" s="133"/>
      <c r="AA120" s="134" t="e">
        <f>VLOOKUP($D120,Cap_Req!$A$2:$K$19,2)</f>
        <v>#N/A</v>
      </c>
    </row>
    <row r="121" spans="1:27" x14ac:dyDescent="0.25">
      <c r="A121" s="133"/>
      <c r="B121" s="283"/>
      <c r="C121" s="283"/>
      <c r="D121" s="284"/>
      <c r="E121" s="285"/>
      <c r="F121" s="155" t="str">
        <f>IF($D121="","",IF($Q121="","",IF(OR(VLOOKUP($D121,Cap_Req!$A$2:$K$19,2)=6,VLOOKUP($D121,Cap_Req!$A$2:$K$19,2)=7,VLOOKUP($D121,Cap_Req!$A$2:$K$19,2)=14),IF($R121="","",IF($N121&lt;=$U121,$R121*$G121,IF(AND($N121&gt;$U121,$N121&lt;=$X121),$G121*($R121+((($Q121-$R121)/($X121-$U121))*($N121-$U121))),0))),$Q121*$G121)))</f>
        <v/>
      </c>
      <c r="G121" s="156" t="str">
        <f>IF($D121="","",IF(VLOOKUP($D121,Cap_Req!$A$2:$K$19,2)=2,VLOOKUP($D121,Cap_Req!$A$2:$K$19,3),IF(OR(VLOOKUP($D121,Cap_Req!$A$2:$K$19,2)=1,VLOOKUP($D121,Cap_Req!$A$2:$K$19,2)=3,VLOOKUP($D121,Cap_Req!$A$2:$K$19,2)=6,VLOOKUP($D121,Cap_Req!$A$2:$K$19,2)=7,VLOOKUP($D121,Cap_Req!$A$2:$K$19,2)=8,VLOOKUP($D121,Cap_Req!$A$2:$K$19,2)=10,VLOOKUP($D121,Cap_Req!$A$2:$K$19,2)=11, VLOOKUP($D121,Cap_Req!$A$2:$K$19,2)=14, VLOOKUP($D121,Cap_Req!$A$2:$K$19,2)=15, VLOOKUP($D121,Cap_Req!$A$2:$K$19,2)=16),IF($N121&lt;=$U121,VLOOKUP($D121,Cap_Req!$A$2:$K$19,3),IF(AND($N121&gt;$U121,$N121&lt;=$W121),VLOOKUP($D121,Cap_Req!$A$2:$K$19,3)+(((VLOOKUP($D121,Cap_Req!$A$2:$K$19,5)-VLOOKUP($D121,Cap_Req!$A$2:$K$19,3))/($W121-$U121))*($N121-$U121)),0)),IF($N121&lt;=$U121,VLOOKUP($D121,Cap_Req!$A$2:$K$19,3),IF(AND($N121&gt;$U121,$N121&lt;=$V121),VLOOKUP($D121,Cap_Req!$A$2:$K$19,3)+(((VLOOKUP($D121,Cap_Req!$A$2:$K$19,4)-VLOOKUP($D121,Cap_Req!$A$2:$K$19,3))/($V121-$U121))*($N121-$U121)),IF(AND($N121&gt;$V121,$N121&lt;=$W121),VLOOKUP($D121,Cap_Req!$A$2:$K$19,4)+(((VLOOKUP($D121,Cap_Req!$A$2:$K$19,5)-VLOOKUP($D121,Cap_Req!$A$2:$K$19,4))/($W121-$V121))*($N121-$V121)),0))))))</f>
        <v/>
      </c>
      <c r="H121" s="285"/>
      <c r="I121" s="155" t="str">
        <f>IF($D121="","",IF(OR(VLOOKUP($D121,Cap_Req!$A$2:$K$19,2)=6,VLOOKUP($D121,Cap_Req!$A$2:$K$19,2)=7,VLOOKUP($D121,Cap_Req!$A$2:$K$19,2)=14),IF($S121="","",$S121*$J121),""))</f>
        <v/>
      </c>
      <c r="J121" s="156" t="str">
        <f>IF($D121="","",IF(OR(VLOOKUP($D121,Cap_Req!$A$2:$K$19,2)=6,VLOOKUP($D121,Cap_Req!$A$2:$K$19,2)=7,VLOOKUP($D121,Cap_Req!$A$2:$K$19,2)=14),VLOOKUP($D121,Cap_Req!$A$2:$K$19,7),""))</f>
        <v/>
      </c>
      <c r="K121" s="285"/>
      <c r="L121" s="155" t="str">
        <f>IF($D121="","",IF(OR(VLOOKUP($D121,Cap_Req!$A$2:$K$19,2)=4,VLOOKUP($D121,Cap_Req!$A$2:$K$19,2)=5),IF($T121="","",$T121*$M121),""))</f>
        <v/>
      </c>
      <c r="M121" s="156" t="str">
        <f>IF($D121="","",IF(OR(VLOOKUP($D121,Cap_Req!$A$2:$K$19,2)=4,VLOOKUP($D121,Cap_Req!$A$2:$K$19,2)=5),VLOOKUP($D121,Cap_Req!$A$2:$K$19,8),""))</f>
        <v/>
      </c>
      <c r="N121" s="157" t="str">
        <f t="shared" si="5"/>
        <v/>
      </c>
      <c r="O121" s="158" t="str">
        <f t="shared" si="4"/>
        <v/>
      </c>
      <c r="P121" s="159"/>
      <c r="Q121" s="283"/>
      <c r="R121" s="283"/>
      <c r="S121" s="283"/>
      <c r="T121" s="283"/>
      <c r="U121" s="160" t="str">
        <f>IF($D121="","",IF(OR(VLOOKUP($D121,Cap_Req!$A$2:$K$19,2)=9,VLOOKUP($D121,Cap_Req!$A$2:$K$19,2)=12,VLOOKUP($D121,Cap_Req!$A$2:$K$19,2)=13,VLOOKUP($D121,Cap_Req!$A$2:$K$19,2)=15),VLOOKUP($D121,Cap_Req!$A$2:$K$19,9),IF(VLOOKUP($D121,Cap_Req!$A$2:$K$19,2)=2,-100,$X121+VLOOKUP($D121,Cap_Req!$A$2:$K$19,9))))</f>
        <v/>
      </c>
      <c r="V121" s="160" t="str">
        <f>IF($D121="","",IF(OR(VLOOKUP($D121,Cap_Req!$A$2:$K$19,2)=9,VLOOKUP($D121,Cap_Req!$A$2:$K$19,2)=12,VLOOKUP($D121,Cap_Req!$A$2:$K$19,2)=13),VLOOKUP($D121,Cap_Req!$A$2:$K$19,10),IF(OR(VLOOKUP($D121,Cap_Req!$A$2:$K$19,2)=4,VLOOKUP($D121,Cap_Req!$A$2:$K$19,2)=5,VLOOKUP($D121,Cap_Req!$A$2:$K$19,2)=18),$X121+VLOOKUP($D121,Cap_Req!$A$2:$K$19,10),-100)))</f>
        <v/>
      </c>
      <c r="W121" s="160" t="str">
        <f>IF($D121="","",IF($X121="","",$X121+VLOOKUP($D121,Cap_Req!$A$2:$K$19,11)))</f>
        <v/>
      </c>
      <c r="X121" s="283"/>
      <c r="Y121" s="283"/>
      <c r="Z121" s="133"/>
      <c r="AA121" s="134" t="e">
        <f>VLOOKUP($D121,Cap_Req!$A$2:$K$19,2)</f>
        <v>#N/A</v>
      </c>
    </row>
    <row r="122" spans="1:27" x14ac:dyDescent="0.25">
      <c r="A122" s="133"/>
      <c r="B122" s="283"/>
      <c r="C122" s="283"/>
      <c r="D122" s="284"/>
      <c r="E122" s="285"/>
      <c r="F122" s="155" t="str">
        <f>IF($D122="","",IF($Q122="","",IF(OR(VLOOKUP($D122,Cap_Req!$A$2:$K$19,2)=6,VLOOKUP($D122,Cap_Req!$A$2:$K$19,2)=7,VLOOKUP($D122,Cap_Req!$A$2:$K$19,2)=14),IF($R122="","",IF($N122&lt;=$U122,$R122*$G122,IF(AND($N122&gt;$U122,$N122&lt;=$X122),$G122*($R122+((($Q122-$R122)/($X122-$U122))*($N122-$U122))),0))),$Q122*$G122)))</f>
        <v/>
      </c>
      <c r="G122" s="156" t="str">
        <f>IF($D122="","",IF(VLOOKUP($D122,Cap_Req!$A$2:$K$19,2)=2,VLOOKUP($D122,Cap_Req!$A$2:$K$19,3),IF(OR(VLOOKUP($D122,Cap_Req!$A$2:$K$19,2)=1,VLOOKUP($D122,Cap_Req!$A$2:$K$19,2)=3,VLOOKUP($D122,Cap_Req!$A$2:$K$19,2)=6,VLOOKUP($D122,Cap_Req!$A$2:$K$19,2)=7,VLOOKUP($D122,Cap_Req!$A$2:$K$19,2)=8,VLOOKUP($D122,Cap_Req!$A$2:$K$19,2)=10,VLOOKUP($D122,Cap_Req!$A$2:$K$19,2)=11, VLOOKUP($D122,Cap_Req!$A$2:$K$19,2)=14, VLOOKUP($D122,Cap_Req!$A$2:$K$19,2)=15, VLOOKUP($D122,Cap_Req!$A$2:$K$19,2)=16),IF($N122&lt;=$U122,VLOOKUP($D122,Cap_Req!$A$2:$K$19,3),IF(AND($N122&gt;$U122,$N122&lt;=$W122),VLOOKUP($D122,Cap_Req!$A$2:$K$19,3)+(((VLOOKUP($D122,Cap_Req!$A$2:$K$19,5)-VLOOKUP($D122,Cap_Req!$A$2:$K$19,3))/($W122-$U122))*($N122-$U122)),0)),IF($N122&lt;=$U122,VLOOKUP($D122,Cap_Req!$A$2:$K$19,3),IF(AND($N122&gt;$U122,$N122&lt;=$V122),VLOOKUP($D122,Cap_Req!$A$2:$K$19,3)+(((VLOOKUP($D122,Cap_Req!$A$2:$K$19,4)-VLOOKUP($D122,Cap_Req!$A$2:$K$19,3))/($V122-$U122))*($N122-$U122)),IF(AND($N122&gt;$V122,$N122&lt;=$W122),VLOOKUP($D122,Cap_Req!$A$2:$K$19,4)+(((VLOOKUP($D122,Cap_Req!$A$2:$K$19,5)-VLOOKUP($D122,Cap_Req!$A$2:$K$19,4))/($W122-$V122))*($N122-$V122)),0))))))</f>
        <v/>
      </c>
      <c r="H122" s="285"/>
      <c r="I122" s="155" t="str">
        <f>IF($D122="","",IF(OR(VLOOKUP($D122,Cap_Req!$A$2:$K$19,2)=6,VLOOKUP($D122,Cap_Req!$A$2:$K$19,2)=7,VLOOKUP($D122,Cap_Req!$A$2:$K$19,2)=14),IF($S122="","",$S122*$J122),""))</f>
        <v/>
      </c>
      <c r="J122" s="156" t="str">
        <f>IF($D122="","",IF(OR(VLOOKUP($D122,Cap_Req!$A$2:$K$19,2)=6,VLOOKUP($D122,Cap_Req!$A$2:$K$19,2)=7,VLOOKUP($D122,Cap_Req!$A$2:$K$19,2)=14),VLOOKUP($D122,Cap_Req!$A$2:$K$19,7),""))</f>
        <v/>
      </c>
      <c r="K122" s="285"/>
      <c r="L122" s="155" t="str">
        <f>IF($D122="","",IF(OR(VLOOKUP($D122,Cap_Req!$A$2:$K$19,2)=4,VLOOKUP($D122,Cap_Req!$A$2:$K$19,2)=5),IF($T122="","",$T122*$M122),""))</f>
        <v/>
      </c>
      <c r="M122" s="156" t="str">
        <f>IF($D122="","",IF(OR(VLOOKUP($D122,Cap_Req!$A$2:$K$19,2)=4,VLOOKUP($D122,Cap_Req!$A$2:$K$19,2)=5),VLOOKUP($D122,Cap_Req!$A$2:$K$19,8),""))</f>
        <v/>
      </c>
      <c r="N122" s="157" t="str">
        <f t="shared" si="5"/>
        <v/>
      </c>
      <c r="O122" s="158" t="str">
        <f t="shared" si="4"/>
        <v/>
      </c>
      <c r="P122" s="159"/>
      <c r="Q122" s="283"/>
      <c r="R122" s="283"/>
      <c r="S122" s="283"/>
      <c r="T122" s="283"/>
      <c r="U122" s="160" t="str">
        <f>IF($D122="","",IF(OR(VLOOKUP($D122,Cap_Req!$A$2:$K$19,2)=9,VLOOKUP($D122,Cap_Req!$A$2:$K$19,2)=12,VLOOKUP($D122,Cap_Req!$A$2:$K$19,2)=13,VLOOKUP($D122,Cap_Req!$A$2:$K$19,2)=15),VLOOKUP($D122,Cap_Req!$A$2:$K$19,9),IF(VLOOKUP($D122,Cap_Req!$A$2:$K$19,2)=2,-100,$X122+VLOOKUP($D122,Cap_Req!$A$2:$K$19,9))))</f>
        <v/>
      </c>
      <c r="V122" s="160" t="str">
        <f>IF($D122="","",IF(OR(VLOOKUP($D122,Cap_Req!$A$2:$K$19,2)=9,VLOOKUP($D122,Cap_Req!$A$2:$K$19,2)=12,VLOOKUP($D122,Cap_Req!$A$2:$K$19,2)=13),VLOOKUP($D122,Cap_Req!$A$2:$K$19,10),IF(OR(VLOOKUP($D122,Cap_Req!$A$2:$K$19,2)=4,VLOOKUP($D122,Cap_Req!$A$2:$K$19,2)=5,VLOOKUP($D122,Cap_Req!$A$2:$K$19,2)=18),$X122+VLOOKUP($D122,Cap_Req!$A$2:$K$19,10),-100)))</f>
        <v/>
      </c>
      <c r="W122" s="160" t="str">
        <f>IF($D122="","",IF($X122="","",$X122+VLOOKUP($D122,Cap_Req!$A$2:$K$19,11)))</f>
        <v/>
      </c>
      <c r="X122" s="283"/>
      <c r="Y122" s="283"/>
      <c r="Z122" s="133"/>
      <c r="AA122" s="134" t="e">
        <f>VLOOKUP($D122,Cap_Req!$A$2:$K$19,2)</f>
        <v>#N/A</v>
      </c>
    </row>
    <row r="123" spans="1:27" x14ac:dyDescent="0.25">
      <c r="A123" s="133"/>
      <c r="B123" s="283"/>
      <c r="C123" s="283"/>
      <c r="D123" s="284"/>
      <c r="E123" s="285"/>
      <c r="F123" s="155" t="str">
        <f>IF($D123="","",IF($Q123="","",IF(OR(VLOOKUP($D123,Cap_Req!$A$2:$K$19,2)=6,VLOOKUP($D123,Cap_Req!$A$2:$K$19,2)=7,VLOOKUP($D123,Cap_Req!$A$2:$K$19,2)=14),IF($R123="","",IF($N123&lt;=$U123,$R123*$G123,IF(AND($N123&gt;$U123,$N123&lt;=$X123),$G123*($R123+((($Q123-$R123)/($X123-$U123))*($N123-$U123))),0))),$Q123*$G123)))</f>
        <v/>
      </c>
      <c r="G123" s="156" t="str">
        <f>IF($D123="","",IF(VLOOKUP($D123,Cap_Req!$A$2:$K$19,2)=2,VLOOKUP($D123,Cap_Req!$A$2:$K$19,3),IF(OR(VLOOKUP($D123,Cap_Req!$A$2:$K$19,2)=1,VLOOKUP($D123,Cap_Req!$A$2:$K$19,2)=3,VLOOKUP($D123,Cap_Req!$A$2:$K$19,2)=6,VLOOKUP($D123,Cap_Req!$A$2:$K$19,2)=7,VLOOKUP($D123,Cap_Req!$A$2:$K$19,2)=8,VLOOKUP($D123,Cap_Req!$A$2:$K$19,2)=10,VLOOKUP($D123,Cap_Req!$A$2:$K$19,2)=11, VLOOKUP($D123,Cap_Req!$A$2:$K$19,2)=14, VLOOKUP($D123,Cap_Req!$A$2:$K$19,2)=15, VLOOKUP($D123,Cap_Req!$A$2:$K$19,2)=16),IF($N123&lt;=$U123,VLOOKUP($D123,Cap_Req!$A$2:$K$19,3),IF(AND($N123&gt;$U123,$N123&lt;=$W123),VLOOKUP($D123,Cap_Req!$A$2:$K$19,3)+(((VLOOKUP($D123,Cap_Req!$A$2:$K$19,5)-VLOOKUP($D123,Cap_Req!$A$2:$K$19,3))/($W123-$U123))*($N123-$U123)),0)),IF($N123&lt;=$U123,VLOOKUP($D123,Cap_Req!$A$2:$K$19,3),IF(AND($N123&gt;$U123,$N123&lt;=$V123),VLOOKUP($D123,Cap_Req!$A$2:$K$19,3)+(((VLOOKUP($D123,Cap_Req!$A$2:$K$19,4)-VLOOKUP($D123,Cap_Req!$A$2:$K$19,3))/($V123-$U123))*($N123-$U123)),IF(AND($N123&gt;$V123,$N123&lt;=$W123),VLOOKUP($D123,Cap_Req!$A$2:$K$19,4)+(((VLOOKUP($D123,Cap_Req!$A$2:$K$19,5)-VLOOKUP($D123,Cap_Req!$A$2:$K$19,4))/($W123-$V123))*($N123-$V123)),0))))))</f>
        <v/>
      </c>
      <c r="H123" s="285"/>
      <c r="I123" s="155" t="str">
        <f>IF($D123="","",IF(OR(VLOOKUP($D123,Cap_Req!$A$2:$K$19,2)=6,VLOOKUP($D123,Cap_Req!$A$2:$K$19,2)=7,VLOOKUP($D123,Cap_Req!$A$2:$K$19,2)=14),IF($S123="","",$S123*$J123),""))</f>
        <v/>
      </c>
      <c r="J123" s="156" t="str">
        <f>IF($D123="","",IF(OR(VLOOKUP($D123,Cap_Req!$A$2:$K$19,2)=6,VLOOKUP($D123,Cap_Req!$A$2:$K$19,2)=7,VLOOKUP($D123,Cap_Req!$A$2:$K$19,2)=14),VLOOKUP($D123,Cap_Req!$A$2:$K$19,7),""))</f>
        <v/>
      </c>
      <c r="K123" s="285"/>
      <c r="L123" s="155" t="str">
        <f>IF($D123="","",IF(OR(VLOOKUP($D123,Cap_Req!$A$2:$K$19,2)=4,VLOOKUP($D123,Cap_Req!$A$2:$K$19,2)=5),IF($T123="","",$T123*$M123),""))</f>
        <v/>
      </c>
      <c r="M123" s="156" t="str">
        <f>IF($D123="","",IF(OR(VLOOKUP($D123,Cap_Req!$A$2:$K$19,2)=4,VLOOKUP($D123,Cap_Req!$A$2:$K$19,2)=5),VLOOKUP($D123,Cap_Req!$A$2:$K$19,8),""))</f>
        <v/>
      </c>
      <c r="N123" s="157" t="str">
        <f t="shared" si="5"/>
        <v/>
      </c>
      <c r="O123" s="158" t="str">
        <f t="shared" si="4"/>
        <v/>
      </c>
      <c r="P123" s="159"/>
      <c r="Q123" s="283"/>
      <c r="R123" s="283"/>
      <c r="S123" s="283"/>
      <c r="T123" s="283"/>
      <c r="U123" s="160" t="str">
        <f>IF($D123="","",IF(OR(VLOOKUP($D123,Cap_Req!$A$2:$K$19,2)=9,VLOOKUP($D123,Cap_Req!$A$2:$K$19,2)=12,VLOOKUP($D123,Cap_Req!$A$2:$K$19,2)=13,VLOOKUP($D123,Cap_Req!$A$2:$K$19,2)=15),VLOOKUP($D123,Cap_Req!$A$2:$K$19,9),IF(VLOOKUP($D123,Cap_Req!$A$2:$K$19,2)=2,-100,$X123+VLOOKUP($D123,Cap_Req!$A$2:$K$19,9))))</f>
        <v/>
      </c>
      <c r="V123" s="160" t="str">
        <f>IF($D123="","",IF(OR(VLOOKUP($D123,Cap_Req!$A$2:$K$19,2)=9,VLOOKUP($D123,Cap_Req!$A$2:$K$19,2)=12,VLOOKUP($D123,Cap_Req!$A$2:$K$19,2)=13),VLOOKUP($D123,Cap_Req!$A$2:$K$19,10),IF(OR(VLOOKUP($D123,Cap_Req!$A$2:$K$19,2)=4,VLOOKUP($D123,Cap_Req!$A$2:$K$19,2)=5,VLOOKUP($D123,Cap_Req!$A$2:$K$19,2)=18),$X123+VLOOKUP($D123,Cap_Req!$A$2:$K$19,10),-100)))</f>
        <v/>
      </c>
      <c r="W123" s="160" t="str">
        <f>IF($D123="","",IF($X123="","",$X123+VLOOKUP($D123,Cap_Req!$A$2:$K$19,11)))</f>
        <v/>
      </c>
      <c r="X123" s="283"/>
      <c r="Y123" s="283"/>
      <c r="Z123" s="133"/>
      <c r="AA123" s="134" t="e">
        <f>VLOOKUP($D123,Cap_Req!$A$2:$K$19,2)</f>
        <v>#N/A</v>
      </c>
    </row>
    <row r="124" spans="1:27" x14ac:dyDescent="0.25">
      <c r="A124" s="133"/>
      <c r="B124" s="283"/>
      <c r="C124" s="283"/>
      <c r="D124" s="284"/>
      <c r="E124" s="285"/>
      <c r="F124" s="155" t="str">
        <f>IF($D124="","",IF($Q124="","",IF(OR(VLOOKUP($D124,Cap_Req!$A$2:$K$19,2)=6,VLOOKUP($D124,Cap_Req!$A$2:$K$19,2)=7,VLOOKUP($D124,Cap_Req!$A$2:$K$19,2)=14),IF($R124="","",IF($N124&lt;=$U124,$R124*$G124,IF(AND($N124&gt;$U124,$N124&lt;=$X124),$G124*($R124+((($Q124-$R124)/($X124-$U124))*($N124-$U124))),0))),$Q124*$G124)))</f>
        <v/>
      </c>
      <c r="G124" s="156" t="str">
        <f>IF($D124="","",IF(VLOOKUP($D124,Cap_Req!$A$2:$K$19,2)=2,VLOOKUP($D124,Cap_Req!$A$2:$K$19,3),IF(OR(VLOOKUP($D124,Cap_Req!$A$2:$K$19,2)=1,VLOOKUP($D124,Cap_Req!$A$2:$K$19,2)=3,VLOOKUP($D124,Cap_Req!$A$2:$K$19,2)=6,VLOOKUP($D124,Cap_Req!$A$2:$K$19,2)=7,VLOOKUP($D124,Cap_Req!$A$2:$K$19,2)=8,VLOOKUP($D124,Cap_Req!$A$2:$K$19,2)=10,VLOOKUP($D124,Cap_Req!$A$2:$K$19,2)=11, VLOOKUP($D124,Cap_Req!$A$2:$K$19,2)=14, VLOOKUP($D124,Cap_Req!$A$2:$K$19,2)=15, VLOOKUP($D124,Cap_Req!$A$2:$K$19,2)=16),IF($N124&lt;=$U124,VLOOKUP($D124,Cap_Req!$A$2:$K$19,3),IF(AND($N124&gt;$U124,$N124&lt;=$W124),VLOOKUP($D124,Cap_Req!$A$2:$K$19,3)+(((VLOOKUP($D124,Cap_Req!$A$2:$K$19,5)-VLOOKUP($D124,Cap_Req!$A$2:$K$19,3))/($W124-$U124))*($N124-$U124)),0)),IF($N124&lt;=$U124,VLOOKUP($D124,Cap_Req!$A$2:$K$19,3),IF(AND($N124&gt;$U124,$N124&lt;=$V124),VLOOKUP($D124,Cap_Req!$A$2:$K$19,3)+(((VLOOKUP($D124,Cap_Req!$A$2:$K$19,4)-VLOOKUP($D124,Cap_Req!$A$2:$K$19,3))/($V124-$U124))*($N124-$U124)),IF(AND($N124&gt;$V124,$N124&lt;=$W124),VLOOKUP($D124,Cap_Req!$A$2:$K$19,4)+(((VLOOKUP($D124,Cap_Req!$A$2:$K$19,5)-VLOOKUP($D124,Cap_Req!$A$2:$K$19,4))/($W124-$V124))*($N124-$V124)),0))))))</f>
        <v/>
      </c>
      <c r="H124" s="285"/>
      <c r="I124" s="155" t="str">
        <f>IF($D124="","",IF(OR(VLOOKUP($D124,Cap_Req!$A$2:$K$19,2)=6,VLOOKUP($D124,Cap_Req!$A$2:$K$19,2)=7,VLOOKUP($D124,Cap_Req!$A$2:$K$19,2)=14),IF($S124="","",$S124*$J124),""))</f>
        <v/>
      </c>
      <c r="J124" s="156" t="str">
        <f>IF($D124="","",IF(OR(VLOOKUP($D124,Cap_Req!$A$2:$K$19,2)=6,VLOOKUP($D124,Cap_Req!$A$2:$K$19,2)=7,VLOOKUP($D124,Cap_Req!$A$2:$K$19,2)=14),VLOOKUP($D124,Cap_Req!$A$2:$K$19,7),""))</f>
        <v/>
      </c>
      <c r="K124" s="285"/>
      <c r="L124" s="155" t="str">
        <f>IF($D124="","",IF(OR(VLOOKUP($D124,Cap_Req!$A$2:$K$19,2)=4,VLOOKUP($D124,Cap_Req!$A$2:$K$19,2)=5),IF($T124="","",$T124*$M124),""))</f>
        <v/>
      </c>
      <c r="M124" s="156" t="str">
        <f>IF($D124="","",IF(OR(VLOOKUP($D124,Cap_Req!$A$2:$K$19,2)=4,VLOOKUP($D124,Cap_Req!$A$2:$K$19,2)=5),VLOOKUP($D124,Cap_Req!$A$2:$K$19,8),""))</f>
        <v/>
      </c>
      <c r="N124" s="157" t="str">
        <f t="shared" si="5"/>
        <v/>
      </c>
      <c r="O124" s="158" t="str">
        <f t="shared" si="4"/>
        <v/>
      </c>
      <c r="P124" s="159"/>
      <c r="Q124" s="283"/>
      <c r="R124" s="283"/>
      <c r="S124" s="283"/>
      <c r="T124" s="283"/>
      <c r="U124" s="160" t="str">
        <f>IF($D124="","",IF(OR(VLOOKUP($D124,Cap_Req!$A$2:$K$19,2)=9,VLOOKUP($D124,Cap_Req!$A$2:$K$19,2)=12,VLOOKUP($D124,Cap_Req!$A$2:$K$19,2)=13,VLOOKUP($D124,Cap_Req!$A$2:$K$19,2)=15),VLOOKUP($D124,Cap_Req!$A$2:$K$19,9),IF(VLOOKUP($D124,Cap_Req!$A$2:$K$19,2)=2,-100,$X124+VLOOKUP($D124,Cap_Req!$A$2:$K$19,9))))</f>
        <v/>
      </c>
      <c r="V124" s="160" t="str">
        <f>IF($D124="","",IF(OR(VLOOKUP($D124,Cap_Req!$A$2:$K$19,2)=9,VLOOKUP($D124,Cap_Req!$A$2:$K$19,2)=12,VLOOKUP($D124,Cap_Req!$A$2:$K$19,2)=13),VLOOKUP($D124,Cap_Req!$A$2:$K$19,10),IF(OR(VLOOKUP($D124,Cap_Req!$A$2:$K$19,2)=4,VLOOKUP($D124,Cap_Req!$A$2:$K$19,2)=5,VLOOKUP($D124,Cap_Req!$A$2:$K$19,2)=18),$X124+VLOOKUP($D124,Cap_Req!$A$2:$K$19,10),-100)))</f>
        <v/>
      </c>
      <c r="W124" s="160" t="str">
        <f>IF($D124="","",IF($X124="","",$X124+VLOOKUP($D124,Cap_Req!$A$2:$K$19,11)))</f>
        <v/>
      </c>
      <c r="X124" s="283"/>
      <c r="Y124" s="283"/>
      <c r="Z124" s="133"/>
      <c r="AA124" s="134" t="e">
        <f>VLOOKUP($D124,Cap_Req!$A$2:$K$19,2)</f>
        <v>#N/A</v>
      </c>
    </row>
    <row r="125" spans="1:27" x14ac:dyDescent="0.25">
      <c r="A125" s="133"/>
      <c r="B125" s="283"/>
      <c r="C125" s="283"/>
      <c r="D125" s="284"/>
      <c r="E125" s="285"/>
      <c r="F125" s="155" t="str">
        <f>IF($D125="","",IF($Q125="","",IF(OR(VLOOKUP($D125,Cap_Req!$A$2:$K$19,2)=6,VLOOKUP($D125,Cap_Req!$A$2:$K$19,2)=7,VLOOKUP($D125,Cap_Req!$A$2:$K$19,2)=14),IF($R125="","",IF($N125&lt;=$U125,$R125*$G125,IF(AND($N125&gt;$U125,$N125&lt;=$X125),$G125*($R125+((($Q125-$R125)/($X125-$U125))*($N125-$U125))),0))),$Q125*$G125)))</f>
        <v/>
      </c>
      <c r="G125" s="156" t="str">
        <f>IF($D125="","",IF(VLOOKUP($D125,Cap_Req!$A$2:$K$19,2)=2,VLOOKUP($D125,Cap_Req!$A$2:$K$19,3),IF(OR(VLOOKUP($D125,Cap_Req!$A$2:$K$19,2)=1,VLOOKUP($D125,Cap_Req!$A$2:$K$19,2)=3,VLOOKUP($D125,Cap_Req!$A$2:$K$19,2)=6,VLOOKUP($D125,Cap_Req!$A$2:$K$19,2)=7,VLOOKUP($D125,Cap_Req!$A$2:$K$19,2)=8,VLOOKUP($D125,Cap_Req!$A$2:$K$19,2)=10,VLOOKUP($D125,Cap_Req!$A$2:$K$19,2)=11, VLOOKUP($D125,Cap_Req!$A$2:$K$19,2)=14, VLOOKUP($D125,Cap_Req!$A$2:$K$19,2)=15, VLOOKUP($D125,Cap_Req!$A$2:$K$19,2)=16),IF($N125&lt;=$U125,VLOOKUP($D125,Cap_Req!$A$2:$K$19,3),IF(AND($N125&gt;$U125,$N125&lt;=$W125),VLOOKUP($D125,Cap_Req!$A$2:$K$19,3)+(((VLOOKUP($D125,Cap_Req!$A$2:$K$19,5)-VLOOKUP($D125,Cap_Req!$A$2:$K$19,3))/($W125-$U125))*($N125-$U125)),0)),IF($N125&lt;=$U125,VLOOKUP($D125,Cap_Req!$A$2:$K$19,3),IF(AND($N125&gt;$U125,$N125&lt;=$V125),VLOOKUP($D125,Cap_Req!$A$2:$K$19,3)+(((VLOOKUP($D125,Cap_Req!$A$2:$K$19,4)-VLOOKUP($D125,Cap_Req!$A$2:$K$19,3))/($V125-$U125))*($N125-$U125)),IF(AND($N125&gt;$V125,$N125&lt;=$W125),VLOOKUP($D125,Cap_Req!$A$2:$K$19,4)+(((VLOOKUP($D125,Cap_Req!$A$2:$K$19,5)-VLOOKUP($D125,Cap_Req!$A$2:$K$19,4))/($W125-$V125))*($N125-$V125)),0))))))</f>
        <v/>
      </c>
      <c r="H125" s="285"/>
      <c r="I125" s="155" t="str">
        <f>IF($D125="","",IF(OR(VLOOKUP($D125,Cap_Req!$A$2:$K$19,2)=6,VLOOKUP($D125,Cap_Req!$A$2:$K$19,2)=7,VLOOKUP($D125,Cap_Req!$A$2:$K$19,2)=14),IF($S125="","",$S125*$J125),""))</f>
        <v/>
      </c>
      <c r="J125" s="156" t="str">
        <f>IF($D125="","",IF(OR(VLOOKUP($D125,Cap_Req!$A$2:$K$19,2)=6,VLOOKUP($D125,Cap_Req!$A$2:$K$19,2)=7,VLOOKUP($D125,Cap_Req!$A$2:$K$19,2)=14),VLOOKUP($D125,Cap_Req!$A$2:$K$19,7),""))</f>
        <v/>
      </c>
      <c r="K125" s="285"/>
      <c r="L125" s="155" t="str">
        <f>IF($D125="","",IF(OR(VLOOKUP($D125,Cap_Req!$A$2:$K$19,2)=4,VLOOKUP($D125,Cap_Req!$A$2:$K$19,2)=5),IF($T125="","",$T125*$M125),""))</f>
        <v/>
      </c>
      <c r="M125" s="156" t="str">
        <f>IF($D125="","",IF(OR(VLOOKUP($D125,Cap_Req!$A$2:$K$19,2)=4,VLOOKUP($D125,Cap_Req!$A$2:$K$19,2)=5),VLOOKUP($D125,Cap_Req!$A$2:$K$19,8),""))</f>
        <v/>
      </c>
      <c r="N125" s="157" t="str">
        <f t="shared" si="5"/>
        <v/>
      </c>
      <c r="O125" s="158" t="str">
        <f t="shared" si="4"/>
        <v/>
      </c>
      <c r="P125" s="159"/>
      <c r="Q125" s="283"/>
      <c r="R125" s="283"/>
      <c r="S125" s="283"/>
      <c r="T125" s="283"/>
      <c r="U125" s="160" t="str">
        <f>IF($D125="","",IF(OR(VLOOKUP($D125,Cap_Req!$A$2:$K$19,2)=9,VLOOKUP($D125,Cap_Req!$A$2:$K$19,2)=12,VLOOKUP($D125,Cap_Req!$A$2:$K$19,2)=13,VLOOKUP($D125,Cap_Req!$A$2:$K$19,2)=15),VLOOKUP($D125,Cap_Req!$A$2:$K$19,9),IF(VLOOKUP($D125,Cap_Req!$A$2:$K$19,2)=2,-100,$X125+VLOOKUP($D125,Cap_Req!$A$2:$K$19,9))))</f>
        <v/>
      </c>
      <c r="V125" s="160" t="str">
        <f>IF($D125="","",IF(OR(VLOOKUP($D125,Cap_Req!$A$2:$K$19,2)=9,VLOOKUP($D125,Cap_Req!$A$2:$K$19,2)=12,VLOOKUP($D125,Cap_Req!$A$2:$K$19,2)=13),VLOOKUP($D125,Cap_Req!$A$2:$K$19,10),IF(OR(VLOOKUP($D125,Cap_Req!$A$2:$K$19,2)=4,VLOOKUP($D125,Cap_Req!$A$2:$K$19,2)=5,VLOOKUP($D125,Cap_Req!$A$2:$K$19,2)=18),$X125+VLOOKUP($D125,Cap_Req!$A$2:$K$19,10),-100)))</f>
        <v/>
      </c>
      <c r="W125" s="160" t="str">
        <f>IF($D125="","",IF($X125="","",$X125+VLOOKUP($D125,Cap_Req!$A$2:$K$19,11)))</f>
        <v/>
      </c>
      <c r="X125" s="283"/>
      <c r="Y125" s="283"/>
      <c r="Z125" s="133"/>
      <c r="AA125" s="134" t="e">
        <f>VLOOKUP($D125,Cap_Req!$A$2:$K$19,2)</f>
        <v>#N/A</v>
      </c>
    </row>
    <row r="126" spans="1:27" x14ac:dyDescent="0.25">
      <c r="A126" s="133"/>
      <c r="B126" s="283"/>
      <c r="C126" s="283"/>
      <c r="D126" s="284"/>
      <c r="E126" s="285"/>
      <c r="F126" s="155" t="str">
        <f>IF($D126="","",IF($Q126="","",IF(OR(VLOOKUP($D126,Cap_Req!$A$2:$K$19,2)=6,VLOOKUP($D126,Cap_Req!$A$2:$K$19,2)=7,VLOOKUP($D126,Cap_Req!$A$2:$K$19,2)=14),IF($R126="","",IF($N126&lt;=$U126,$R126*$G126,IF(AND($N126&gt;$U126,$N126&lt;=$X126),$G126*($R126+((($Q126-$R126)/($X126-$U126))*($N126-$U126))),0))),$Q126*$G126)))</f>
        <v/>
      </c>
      <c r="G126" s="156" t="str">
        <f>IF($D126="","",IF(VLOOKUP($D126,Cap_Req!$A$2:$K$19,2)=2,VLOOKUP($D126,Cap_Req!$A$2:$K$19,3),IF(OR(VLOOKUP($D126,Cap_Req!$A$2:$K$19,2)=1,VLOOKUP($D126,Cap_Req!$A$2:$K$19,2)=3,VLOOKUP($D126,Cap_Req!$A$2:$K$19,2)=6,VLOOKUP($D126,Cap_Req!$A$2:$K$19,2)=7,VLOOKUP($D126,Cap_Req!$A$2:$K$19,2)=8,VLOOKUP($D126,Cap_Req!$A$2:$K$19,2)=10,VLOOKUP($D126,Cap_Req!$A$2:$K$19,2)=11, VLOOKUP($D126,Cap_Req!$A$2:$K$19,2)=14, VLOOKUP($D126,Cap_Req!$A$2:$K$19,2)=15, VLOOKUP($D126,Cap_Req!$A$2:$K$19,2)=16),IF($N126&lt;=$U126,VLOOKUP($D126,Cap_Req!$A$2:$K$19,3),IF(AND($N126&gt;$U126,$N126&lt;=$W126),VLOOKUP($D126,Cap_Req!$A$2:$K$19,3)+(((VLOOKUP($D126,Cap_Req!$A$2:$K$19,5)-VLOOKUP($D126,Cap_Req!$A$2:$K$19,3))/($W126-$U126))*($N126-$U126)),0)),IF($N126&lt;=$U126,VLOOKUP($D126,Cap_Req!$A$2:$K$19,3),IF(AND($N126&gt;$U126,$N126&lt;=$V126),VLOOKUP($D126,Cap_Req!$A$2:$K$19,3)+(((VLOOKUP($D126,Cap_Req!$A$2:$K$19,4)-VLOOKUP($D126,Cap_Req!$A$2:$K$19,3))/($V126-$U126))*($N126-$U126)),IF(AND($N126&gt;$V126,$N126&lt;=$W126),VLOOKUP($D126,Cap_Req!$A$2:$K$19,4)+(((VLOOKUP($D126,Cap_Req!$A$2:$K$19,5)-VLOOKUP($D126,Cap_Req!$A$2:$K$19,4))/($W126-$V126))*($N126-$V126)),0))))))</f>
        <v/>
      </c>
      <c r="H126" s="285"/>
      <c r="I126" s="155" t="str">
        <f>IF($D126="","",IF(OR(VLOOKUP($D126,Cap_Req!$A$2:$K$19,2)=6,VLOOKUP($D126,Cap_Req!$A$2:$K$19,2)=7,VLOOKUP($D126,Cap_Req!$A$2:$K$19,2)=14),IF($S126="","",$S126*$J126),""))</f>
        <v/>
      </c>
      <c r="J126" s="156" t="str">
        <f>IF($D126="","",IF(OR(VLOOKUP($D126,Cap_Req!$A$2:$K$19,2)=6,VLOOKUP($D126,Cap_Req!$A$2:$K$19,2)=7,VLOOKUP($D126,Cap_Req!$A$2:$K$19,2)=14),VLOOKUP($D126,Cap_Req!$A$2:$K$19,7),""))</f>
        <v/>
      </c>
      <c r="K126" s="285"/>
      <c r="L126" s="155" t="str">
        <f>IF($D126="","",IF(OR(VLOOKUP($D126,Cap_Req!$A$2:$K$19,2)=4,VLOOKUP($D126,Cap_Req!$A$2:$K$19,2)=5),IF($T126="","",$T126*$M126),""))</f>
        <v/>
      </c>
      <c r="M126" s="156" t="str">
        <f>IF($D126="","",IF(OR(VLOOKUP($D126,Cap_Req!$A$2:$K$19,2)=4,VLOOKUP($D126,Cap_Req!$A$2:$K$19,2)=5),VLOOKUP($D126,Cap_Req!$A$2:$K$19,8),""))</f>
        <v/>
      </c>
      <c r="N126" s="157" t="str">
        <f t="shared" si="5"/>
        <v/>
      </c>
      <c r="O126" s="158" t="str">
        <f t="shared" si="4"/>
        <v/>
      </c>
      <c r="P126" s="159"/>
      <c r="Q126" s="283"/>
      <c r="R126" s="283"/>
      <c r="S126" s="283"/>
      <c r="T126" s="283"/>
      <c r="U126" s="160" t="str">
        <f>IF($D126="","",IF(OR(VLOOKUP($D126,Cap_Req!$A$2:$K$19,2)=9,VLOOKUP($D126,Cap_Req!$A$2:$K$19,2)=12,VLOOKUP($D126,Cap_Req!$A$2:$K$19,2)=13,VLOOKUP($D126,Cap_Req!$A$2:$K$19,2)=15),VLOOKUP($D126,Cap_Req!$A$2:$K$19,9),IF(VLOOKUP($D126,Cap_Req!$A$2:$K$19,2)=2,-100,$X126+VLOOKUP($D126,Cap_Req!$A$2:$K$19,9))))</f>
        <v/>
      </c>
      <c r="V126" s="160" t="str">
        <f>IF($D126="","",IF(OR(VLOOKUP($D126,Cap_Req!$A$2:$K$19,2)=9,VLOOKUP($D126,Cap_Req!$A$2:$K$19,2)=12,VLOOKUP($D126,Cap_Req!$A$2:$K$19,2)=13),VLOOKUP($D126,Cap_Req!$A$2:$K$19,10),IF(OR(VLOOKUP($D126,Cap_Req!$A$2:$K$19,2)=4,VLOOKUP($D126,Cap_Req!$A$2:$K$19,2)=5,VLOOKUP($D126,Cap_Req!$A$2:$K$19,2)=18),$X126+VLOOKUP($D126,Cap_Req!$A$2:$K$19,10),-100)))</f>
        <v/>
      </c>
      <c r="W126" s="160" t="str">
        <f>IF($D126="","",IF($X126="","",$X126+VLOOKUP($D126,Cap_Req!$A$2:$K$19,11)))</f>
        <v/>
      </c>
      <c r="X126" s="283"/>
      <c r="Y126" s="283"/>
      <c r="Z126" s="133"/>
      <c r="AA126" s="134" t="e">
        <f>VLOOKUP($D126,Cap_Req!$A$2:$K$19,2)</f>
        <v>#N/A</v>
      </c>
    </row>
    <row r="127" spans="1:27" x14ac:dyDescent="0.25">
      <c r="A127" s="133"/>
      <c r="B127" s="283"/>
      <c r="C127" s="283"/>
      <c r="D127" s="284"/>
      <c r="E127" s="285"/>
      <c r="F127" s="155" t="str">
        <f>IF($D127="","",IF($Q127="","",IF(OR(VLOOKUP($D127,Cap_Req!$A$2:$K$19,2)=6,VLOOKUP($D127,Cap_Req!$A$2:$K$19,2)=7,VLOOKUP($D127,Cap_Req!$A$2:$K$19,2)=14),IF($R127="","",IF($N127&lt;=$U127,$R127*$G127,IF(AND($N127&gt;$U127,$N127&lt;=$X127),$G127*($R127+((($Q127-$R127)/($X127-$U127))*($N127-$U127))),0))),$Q127*$G127)))</f>
        <v/>
      </c>
      <c r="G127" s="156" t="str">
        <f>IF($D127="","",IF(VLOOKUP($D127,Cap_Req!$A$2:$K$19,2)=2,VLOOKUP($D127,Cap_Req!$A$2:$K$19,3),IF(OR(VLOOKUP($D127,Cap_Req!$A$2:$K$19,2)=1,VLOOKUP($D127,Cap_Req!$A$2:$K$19,2)=3,VLOOKUP($D127,Cap_Req!$A$2:$K$19,2)=6,VLOOKUP($D127,Cap_Req!$A$2:$K$19,2)=7,VLOOKUP($D127,Cap_Req!$A$2:$K$19,2)=8,VLOOKUP($D127,Cap_Req!$A$2:$K$19,2)=10,VLOOKUP($D127,Cap_Req!$A$2:$K$19,2)=11, VLOOKUP($D127,Cap_Req!$A$2:$K$19,2)=14, VLOOKUP($D127,Cap_Req!$A$2:$K$19,2)=15, VLOOKUP($D127,Cap_Req!$A$2:$K$19,2)=16),IF($N127&lt;=$U127,VLOOKUP($D127,Cap_Req!$A$2:$K$19,3),IF(AND($N127&gt;$U127,$N127&lt;=$W127),VLOOKUP($D127,Cap_Req!$A$2:$K$19,3)+(((VLOOKUP($D127,Cap_Req!$A$2:$K$19,5)-VLOOKUP($D127,Cap_Req!$A$2:$K$19,3))/($W127-$U127))*($N127-$U127)),0)),IF($N127&lt;=$U127,VLOOKUP($D127,Cap_Req!$A$2:$K$19,3),IF(AND($N127&gt;$U127,$N127&lt;=$V127),VLOOKUP($D127,Cap_Req!$A$2:$K$19,3)+(((VLOOKUP($D127,Cap_Req!$A$2:$K$19,4)-VLOOKUP($D127,Cap_Req!$A$2:$K$19,3))/($V127-$U127))*($N127-$U127)),IF(AND($N127&gt;$V127,$N127&lt;=$W127),VLOOKUP($D127,Cap_Req!$A$2:$K$19,4)+(((VLOOKUP($D127,Cap_Req!$A$2:$K$19,5)-VLOOKUP($D127,Cap_Req!$A$2:$K$19,4))/($W127-$V127))*($N127-$V127)),0))))))</f>
        <v/>
      </c>
      <c r="H127" s="285"/>
      <c r="I127" s="155" t="str">
        <f>IF($D127="","",IF(OR(VLOOKUP($D127,Cap_Req!$A$2:$K$19,2)=6,VLOOKUP($D127,Cap_Req!$A$2:$K$19,2)=7,VLOOKUP($D127,Cap_Req!$A$2:$K$19,2)=14),IF($S127="","",$S127*$J127),""))</f>
        <v/>
      </c>
      <c r="J127" s="156" t="str">
        <f>IF($D127="","",IF(OR(VLOOKUP($D127,Cap_Req!$A$2:$K$19,2)=6,VLOOKUP($D127,Cap_Req!$A$2:$K$19,2)=7,VLOOKUP($D127,Cap_Req!$A$2:$K$19,2)=14),VLOOKUP($D127,Cap_Req!$A$2:$K$19,7),""))</f>
        <v/>
      </c>
      <c r="K127" s="285"/>
      <c r="L127" s="155" t="str">
        <f>IF($D127="","",IF(OR(VLOOKUP($D127,Cap_Req!$A$2:$K$19,2)=4,VLOOKUP($D127,Cap_Req!$A$2:$K$19,2)=5),IF($T127="","",$T127*$M127),""))</f>
        <v/>
      </c>
      <c r="M127" s="156" t="str">
        <f>IF($D127="","",IF(OR(VLOOKUP($D127,Cap_Req!$A$2:$K$19,2)=4,VLOOKUP($D127,Cap_Req!$A$2:$K$19,2)=5),VLOOKUP($D127,Cap_Req!$A$2:$K$19,8),""))</f>
        <v/>
      </c>
      <c r="N127" s="157" t="str">
        <f t="shared" si="5"/>
        <v/>
      </c>
      <c r="O127" s="158" t="str">
        <f t="shared" si="4"/>
        <v/>
      </c>
      <c r="P127" s="159"/>
      <c r="Q127" s="283"/>
      <c r="R127" s="283"/>
      <c r="S127" s="283"/>
      <c r="T127" s="283"/>
      <c r="U127" s="160" t="str">
        <f>IF($D127="","",IF(OR(VLOOKUP($D127,Cap_Req!$A$2:$K$19,2)=9,VLOOKUP($D127,Cap_Req!$A$2:$K$19,2)=12,VLOOKUP($D127,Cap_Req!$A$2:$K$19,2)=13,VLOOKUP($D127,Cap_Req!$A$2:$K$19,2)=15),VLOOKUP($D127,Cap_Req!$A$2:$K$19,9),IF(VLOOKUP($D127,Cap_Req!$A$2:$K$19,2)=2,-100,$X127+VLOOKUP($D127,Cap_Req!$A$2:$K$19,9))))</f>
        <v/>
      </c>
      <c r="V127" s="160" t="str">
        <f>IF($D127="","",IF(OR(VLOOKUP($D127,Cap_Req!$A$2:$K$19,2)=9,VLOOKUP($D127,Cap_Req!$A$2:$K$19,2)=12,VLOOKUP($D127,Cap_Req!$A$2:$K$19,2)=13),VLOOKUP($D127,Cap_Req!$A$2:$K$19,10),IF(OR(VLOOKUP($D127,Cap_Req!$A$2:$K$19,2)=4,VLOOKUP($D127,Cap_Req!$A$2:$K$19,2)=5,VLOOKUP($D127,Cap_Req!$A$2:$K$19,2)=18),$X127+VLOOKUP($D127,Cap_Req!$A$2:$K$19,10),-100)))</f>
        <v/>
      </c>
      <c r="W127" s="160" t="str">
        <f>IF($D127="","",IF($X127="","",$X127+VLOOKUP($D127,Cap_Req!$A$2:$K$19,11)))</f>
        <v/>
      </c>
      <c r="X127" s="283"/>
      <c r="Y127" s="283"/>
      <c r="Z127" s="133"/>
      <c r="AA127" s="134" t="e">
        <f>VLOOKUP($D127,Cap_Req!$A$2:$K$19,2)</f>
        <v>#N/A</v>
      </c>
    </row>
    <row r="128" spans="1:27" x14ac:dyDescent="0.25">
      <c r="A128" s="133"/>
      <c r="B128" s="283"/>
      <c r="C128" s="283"/>
      <c r="D128" s="284"/>
      <c r="E128" s="285"/>
      <c r="F128" s="155" t="str">
        <f>IF($D128="","",IF($Q128="","",IF(OR(VLOOKUP($D128,Cap_Req!$A$2:$K$19,2)=6,VLOOKUP($D128,Cap_Req!$A$2:$K$19,2)=7,VLOOKUP($D128,Cap_Req!$A$2:$K$19,2)=14),IF($R128="","",IF($N128&lt;=$U128,$R128*$G128,IF(AND($N128&gt;$U128,$N128&lt;=$X128),$G128*($R128+((($Q128-$R128)/($X128-$U128))*($N128-$U128))),0))),$Q128*$G128)))</f>
        <v/>
      </c>
      <c r="G128" s="156" t="str">
        <f>IF($D128="","",IF(VLOOKUP($D128,Cap_Req!$A$2:$K$19,2)=2,VLOOKUP($D128,Cap_Req!$A$2:$K$19,3),IF(OR(VLOOKUP($D128,Cap_Req!$A$2:$K$19,2)=1,VLOOKUP($D128,Cap_Req!$A$2:$K$19,2)=3,VLOOKUP($D128,Cap_Req!$A$2:$K$19,2)=6,VLOOKUP($D128,Cap_Req!$A$2:$K$19,2)=7,VLOOKUP($D128,Cap_Req!$A$2:$K$19,2)=8,VLOOKUP($D128,Cap_Req!$A$2:$K$19,2)=10,VLOOKUP($D128,Cap_Req!$A$2:$K$19,2)=11, VLOOKUP($D128,Cap_Req!$A$2:$K$19,2)=14, VLOOKUP($D128,Cap_Req!$A$2:$K$19,2)=15, VLOOKUP($D128,Cap_Req!$A$2:$K$19,2)=16),IF($N128&lt;=$U128,VLOOKUP($D128,Cap_Req!$A$2:$K$19,3),IF(AND($N128&gt;$U128,$N128&lt;=$W128),VLOOKUP($D128,Cap_Req!$A$2:$K$19,3)+(((VLOOKUP($D128,Cap_Req!$A$2:$K$19,5)-VLOOKUP($D128,Cap_Req!$A$2:$K$19,3))/($W128-$U128))*($N128-$U128)),0)),IF($N128&lt;=$U128,VLOOKUP($D128,Cap_Req!$A$2:$K$19,3),IF(AND($N128&gt;$U128,$N128&lt;=$V128),VLOOKUP($D128,Cap_Req!$A$2:$K$19,3)+(((VLOOKUP($D128,Cap_Req!$A$2:$K$19,4)-VLOOKUP($D128,Cap_Req!$A$2:$K$19,3))/($V128-$U128))*($N128-$U128)),IF(AND($N128&gt;$V128,$N128&lt;=$W128),VLOOKUP($D128,Cap_Req!$A$2:$K$19,4)+(((VLOOKUP($D128,Cap_Req!$A$2:$K$19,5)-VLOOKUP($D128,Cap_Req!$A$2:$K$19,4))/($W128-$V128))*($N128-$V128)),0))))))</f>
        <v/>
      </c>
      <c r="H128" s="285"/>
      <c r="I128" s="155" t="str">
        <f>IF($D128="","",IF(OR(VLOOKUP($D128,Cap_Req!$A$2:$K$19,2)=6,VLOOKUP($D128,Cap_Req!$A$2:$K$19,2)=7,VLOOKUP($D128,Cap_Req!$A$2:$K$19,2)=14),IF($S128="","",$S128*$J128),""))</f>
        <v/>
      </c>
      <c r="J128" s="156" t="str">
        <f>IF($D128="","",IF(OR(VLOOKUP($D128,Cap_Req!$A$2:$K$19,2)=6,VLOOKUP($D128,Cap_Req!$A$2:$K$19,2)=7,VLOOKUP($D128,Cap_Req!$A$2:$K$19,2)=14),VLOOKUP($D128,Cap_Req!$A$2:$K$19,7),""))</f>
        <v/>
      </c>
      <c r="K128" s="285"/>
      <c r="L128" s="155" t="str">
        <f>IF($D128="","",IF(OR(VLOOKUP($D128,Cap_Req!$A$2:$K$19,2)=4,VLOOKUP($D128,Cap_Req!$A$2:$K$19,2)=5),IF($T128="","",$T128*$M128),""))</f>
        <v/>
      </c>
      <c r="M128" s="156" t="str">
        <f>IF($D128="","",IF(OR(VLOOKUP($D128,Cap_Req!$A$2:$K$19,2)=4,VLOOKUP($D128,Cap_Req!$A$2:$K$19,2)=5),VLOOKUP($D128,Cap_Req!$A$2:$K$19,8),""))</f>
        <v/>
      </c>
      <c r="N128" s="157" t="str">
        <f t="shared" si="5"/>
        <v/>
      </c>
      <c r="O128" s="158" t="str">
        <f t="shared" si="4"/>
        <v/>
      </c>
      <c r="P128" s="159"/>
      <c r="Q128" s="283"/>
      <c r="R128" s="283"/>
      <c r="S128" s="283"/>
      <c r="T128" s="283"/>
      <c r="U128" s="160" t="str">
        <f>IF($D128="","",IF(OR(VLOOKUP($D128,Cap_Req!$A$2:$K$19,2)=9,VLOOKUP($D128,Cap_Req!$A$2:$K$19,2)=12,VLOOKUP($D128,Cap_Req!$A$2:$K$19,2)=13,VLOOKUP($D128,Cap_Req!$A$2:$K$19,2)=15),VLOOKUP($D128,Cap_Req!$A$2:$K$19,9),IF(VLOOKUP($D128,Cap_Req!$A$2:$K$19,2)=2,-100,$X128+VLOOKUP($D128,Cap_Req!$A$2:$K$19,9))))</f>
        <v/>
      </c>
      <c r="V128" s="160" t="str">
        <f>IF($D128="","",IF(OR(VLOOKUP($D128,Cap_Req!$A$2:$K$19,2)=9,VLOOKUP($D128,Cap_Req!$A$2:$K$19,2)=12,VLOOKUP($D128,Cap_Req!$A$2:$K$19,2)=13),VLOOKUP($D128,Cap_Req!$A$2:$K$19,10),IF(OR(VLOOKUP($D128,Cap_Req!$A$2:$K$19,2)=4,VLOOKUP($D128,Cap_Req!$A$2:$K$19,2)=5,VLOOKUP($D128,Cap_Req!$A$2:$K$19,2)=18),$X128+VLOOKUP($D128,Cap_Req!$A$2:$K$19,10),-100)))</f>
        <v/>
      </c>
      <c r="W128" s="160" t="str">
        <f>IF($D128="","",IF($X128="","",$X128+VLOOKUP($D128,Cap_Req!$A$2:$K$19,11)))</f>
        <v/>
      </c>
      <c r="X128" s="283"/>
      <c r="Y128" s="283"/>
      <c r="Z128" s="133"/>
      <c r="AA128" s="134" t="e">
        <f>VLOOKUP($D128,Cap_Req!$A$2:$K$19,2)</f>
        <v>#N/A</v>
      </c>
    </row>
    <row r="129" spans="1:27" x14ac:dyDescent="0.25">
      <c r="A129" s="133"/>
      <c r="B129" s="283"/>
      <c r="C129" s="283"/>
      <c r="D129" s="284"/>
      <c r="E129" s="285"/>
      <c r="F129" s="155" t="str">
        <f>IF($D129="","",IF($Q129="","",IF(OR(VLOOKUP($D129,Cap_Req!$A$2:$K$19,2)=6,VLOOKUP($D129,Cap_Req!$A$2:$K$19,2)=7,VLOOKUP($D129,Cap_Req!$A$2:$K$19,2)=14),IF($R129="","",IF($N129&lt;=$U129,$R129*$G129,IF(AND($N129&gt;$U129,$N129&lt;=$X129),$G129*($R129+((($Q129-$R129)/($X129-$U129))*($N129-$U129))),0))),$Q129*$G129)))</f>
        <v/>
      </c>
      <c r="G129" s="156" t="str">
        <f>IF($D129="","",IF(VLOOKUP($D129,Cap_Req!$A$2:$K$19,2)=2,VLOOKUP($D129,Cap_Req!$A$2:$K$19,3),IF(OR(VLOOKUP($D129,Cap_Req!$A$2:$K$19,2)=1,VLOOKUP($D129,Cap_Req!$A$2:$K$19,2)=3,VLOOKUP($D129,Cap_Req!$A$2:$K$19,2)=6,VLOOKUP($D129,Cap_Req!$A$2:$K$19,2)=7,VLOOKUP($D129,Cap_Req!$A$2:$K$19,2)=8,VLOOKUP($D129,Cap_Req!$A$2:$K$19,2)=10,VLOOKUP($D129,Cap_Req!$A$2:$K$19,2)=11, VLOOKUP($D129,Cap_Req!$A$2:$K$19,2)=14, VLOOKUP($D129,Cap_Req!$A$2:$K$19,2)=15, VLOOKUP($D129,Cap_Req!$A$2:$K$19,2)=16),IF($N129&lt;=$U129,VLOOKUP($D129,Cap_Req!$A$2:$K$19,3),IF(AND($N129&gt;$U129,$N129&lt;=$W129),VLOOKUP($D129,Cap_Req!$A$2:$K$19,3)+(((VLOOKUP($D129,Cap_Req!$A$2:$K$19,5)-VLOOKUP($D129,Cap_Req!$A$2:$K$19,3))/($W129-$U129))*($N129-$U129)),0)),IF($N129&lt;=$U129,VLOOKUP($D129,Cap_Req!$A$2:$K$19,3),IF(AND($N129&gt;$U129,$N129&lt;=$V129),VLOOKUP($D129,Cap_Req!$A$2:$K$19,3)+(((VLOOKUP($D129,Cap_Req!$A$2:$K$19,4)-VLOOKUP($D129,Cap_Req!$A$2:$K$19,3))/($V129-$U129))*($N129-$U129)),IF(AND($N129&gt;$V129,$N129&lt;=$W129),VLOOKUP($D129,Cap_Req!$A$2:$K$19,4)+(((VLOOKUP($D129,Cap_Req!$A$2:$K$19,5)-VLOOKUP($D129,Cap_Req!$A$2:$K$19,4))/($W129-$V129))*($N129-$V129)),0))))))</f>
        <v/>
      </c>
      <c r="H129" s="285"/>
      <c r="I129" s="155" t="str">
        <f>IF($D129="","",IF(OR(VLOOKUP($D129,Cap_Req!$A$2:$K$19,2)=6,VLOOKUP($D129,Cap_Req!$A$2:$K$19,2)=7,VLOOKUP($D129,Cap_Req!$A$2:$K$19,2)=14),IF($S129="","",$S129*$J129),""))</f>
        <v/>
      </c>
      <c r="J129" s="156" t="str">
        <f>IF($D129="","",IF(OR(VLOOKUP($D129,Cap_Req!$A$2:$K$19,2)=6,VLOOKUP($D129,Cap_Req!$A$2:$K$19,2)=7,VLOOKUP($D129,Cap_Req!$A$2:$K$19,2)=14),VLOOKUP($D129,Cap_Req!$A$2:$K$19,7),""))</f>
        <v/>
      </c>
      <c r="K129" s="285"/>
      <c r="L129" s="155" t="str">
        <f>IF($D129="","",IF(OR(VLOOKUP($D129,Cap_Req!$A$2:$K$19,2)=4,VLOOKUP($D129,Cap_Req!$A$2:$K$19,2)=5),IF($T129="","",$T129*$M129),""))</f>
        <v/>
      </c>
      <c r="M129" s="156" t="str">
        <f>IF($D129="","",IF(OR(VLOOKUP($D129,Cap_Req!$A$2:$K$19,2)=4,VLOOKUP($D129,Cap_Req!$A$2:$K$19,2)=5),VLOOKUP($D129,Cap_Req!$A$2:$K$19,8),""))</f>
        <v/>
      </c>
      <c r="N129" s="157" t="str">
        <f t="shared" si="5"/>
        <v/>
      </c>
      <c r="O129" s="158" t="str">
        <f t="shared" si="4"/>
        <v/>
      </c>
      <c r="P129" s="159"/>
      <c r="Q129" s="283"/>
      <c r="R129" s="283"/>
      <c r="S129" s="283"/>
      <c r="T129" s="283"/>
      <c r="U129" s="160" t="str">
        <f>IF($D129="","",IF(OR(VLOOKUP($D129,Cap_Req!$A$2:$K$19,2)=9,VLOOKUP($D129,Cap_Req!$A$2:$K$19,2)=12,VLOOKUP($D129,Cap_Req!$A$2:$K$19,2)=13,VLOOKUP($D129,Cap_Req!$A$2:$K$19,2)=15),VLOOKUP($D129,Cap_Req!$A$2:$K$19,9),IF(VLOOKUP($D129,Cap_Req!$A$2:$K$19,2)=2,-100,$X129+VLOOKUP($D129,Cap_Req!$A$2:$K$19,9))))</f>
        <v/>
      </c>
      <c r="V129" s="160" t="str">
        <f>IF($D129="","",IF(OR(VLOOKUP($D129,Cap_Req!$A$2:$K$19,2)=9,VLOOKUP($D129,Cap_Req!$A$2:$K$19,2)=12,VLOOKUP($D129,Cap_Req!$A$2:$K$19,2)=13),VLOOKUP($D129,Cap_Req!$A$2:$K$19,10),IF(OR(VLOOKUP($D129,Cap_Req!$A$2:$K$19,2)=4,VLOOKUP($D129,Cap_Req!$A$2:$K$19,2)=5,VLOOKUP($D129,Cap_Req!$A$2:$K$19,2)=18),$X129+VLOOKUP($D129,Cap_Req!$A$2:$K$19,10),-100)))</f>
        <v/>
      </c>
      <c r="W129" s="160" t="str">
        <f>IF($D129="","",IF($X129="","",$X129+VLOOKUP($D129,Cap_Req!$A$2:$K$19,11)))</f>
        <v/>
      </c>
      <c r="X129" s="283"/>
      <c r="Y129" s="283"/>
      <c r="Z129" s="133"/>
      <c r="AA129" s="134" t="e">
        <f>VLOOKUP($D129,Cap_Req!$A$2:$K$19,2)</f>
        <v>#N/A</v>
      </c>
    </row>
    <row r="130" spans="1:27" x14ac:dyDescent="0.25">
      <c r="A130" s="133"/>
      <c r="B130" s="283"/>
      <c r="C130" s="283"/>
      <c r="D130" s="284"/>
      <c r="E130" s="285"/>
      <c r="F130" s="155" t="str">
        <f>IF($D130="","",IF($Q130="","",IF(OR(VLOOKUP($D130,Cap_Req!$A$2:$K$19,2)=6,VLOOKUP($D130,Cap_Req!$A$2:$K$19,2)=7,VLOOKUP($D130,Cap_Req!$A$2:$K$19,2)=14),IF($R130="","",IF($N130&lt;=$U130,$R130*$G130,IF(AND($N130&gt;$U130,$N130&lt;=$X130),$G130*($R130+((($Q130-$R130)/($X130-$U130))*($N130-$U130))),0))),$Q130*$G130)))</f>
        <v/>
      </c>
      <c r="G130" s="156" t="str">
        <f>IF($D130="","",IF(VLOOKUP($D130,Cap_Req!$A$2:$K$19,2)=2,VLOOKUP($D130,Cap_Req!$A$2:$K$19,3),IF(OR(VLOOKUP($D130,Cap_Req!$A$2:$K$19,2)=1,VLOOKUP($D130,Cap_Req!$A$2:$K$19,2)=3,VLOOKUP($D130,Cap_Req!$A$2:$K$19,2)=6,VLOOKUP($D130,Cap_Req!$A$2:$K$19,2)=7,VLOOKUP($D130,Cap_Req!$A$2:$K$19,2)=8,VLOOKUP($D130,Cap_Req!$A$2:$K$19,2)=10,VLOOKUP($D130,Cap_Req!$A$2:$K$19,2)=11, VLOOKUP($D130,Cap_Req!$A$2:$K$19,2)=14, VLOOKUP($D130,Cap_Req!$A$2:$K$19,2)=15, VLOOKUP($D130,Cap_Req!$A$2:$K$19,2)=16),IF($N130&lt;=$U130,VLOOKUP($D130,Cap_Req!$A$2:$K$19,3),IF(AND($N130&gt;$U130,$N130&lt;=$W130),VLOOKUP($D130,Cap_Req!$A$2:$K$19,3)+(((VLOOKUP($D130,Cap_Req!$A$2:$K$19,5)-VLOOKUP($D130,Cap_Req!$A$2:$K$19,3))/($W130-$U130))*($N130-$U130)),0)),IF($N130&lt;=$U130,VLOOKUP($D130,Cap_Req!$A$2:$K$19,3),IF(AND($N130&gt;$U130,$N130&lt;=$V130),VLOOKUP($D130,Cap_Req!$A$2:$K$19,3)+(((VLOOKUP($D130,Cap_Req!$A$2:$K$19,4)-VLOOKUP($D130,Cap_Req!$A$2:$K$19,3))/($V130-$U130))*($N130-$U130)),IF(AND($N130&gt;$V130,$N130&lt;=$W130),VLOOKUP($D130,Cap_Req!$A$2:$K$19,4)+(((VLOOKUP($D130,Cap_Req!$A$2:$K$19,5)-VLOOKUP($D130,Cap_Req!$A$2:$K$19,4))/($W130-$V130))*($N130-$V130)),0))))))</f>
        <v/>
      </c>
      <c r="H130" s="285"/>
      <c r="I130" s="155" t="str">
        <f>IF($D130="","",IF(OR(VLOOKUP($D130,Cap_Req!$A$2:$K$19,2)=6,VLOOKUP($D130,Cap_Req!$A$2:$K$19,2)=7,VLOOKUP($D130,Cap_Req!$A$2:$K$19,2)=14),IF($S130="","",$S130*$J130),""))</f>
        <v/>
      </c>
      <c r="J130" s="156" t="str">
        <f>IF($D130="","",IF(OR(VLOOKUP($D130,Cap_Req!$A$2:$K$19,2)=6,VLOOKUP($D130,Cap_Req!$A$2:$K$19,2)=7,VLOOKUP($D130,Cap_Req!$A$2:$K$19,2)=14),VLOOKUP($D130,Cap_Req!$A$2:$K$19,7),""))</f>
        <v/>
      </c>
      <c r="K130" s="285"/>
      <c r="L130" s="155" t="str">
        <f>IF($D130="","",IF(OR(VLOOKUP($D130,Cap_Req!$A$2:$K$19,2)=4,VLOOKUP($D130,Cap_Req!$A$2:$K$19,2)=5),IF($T130="","",$T130*$M130),""))</f>
        <v/>
      </c>
      <c r="M130" s="156" t="str">
        <f>IF($D130="","",IF(OR(VLOOKUP($D130,Cap_Req!$A$2:$K$19,2)=4,VLOOKUP($D130,Cap_Req!$A$2:$K$19,2)=5),VLOOKUP($D130,Cap_Req!$A$2:$K$19,8),""))</f>
        <v/>
      </c>
      <c r="N130" s="157" t="str">
        <f t="shared" si="5"/>
        <v/>
      </c>
      <c r="O130" s="158" t="str">
        <f t="shared" si="4"/>
        <v/>
      </c>
      <c r="P130" s="159"/>
      <c r="Q130" s="283"/>
      <c r="R130" s="283"/>
      <c r="S130" s="283"/>
      <c r="T130" s="283"/>
      <c r="U130" s="160" t="str">
        <f>IF($D130="","",IF(OR(VLOOKUP($D130,Cap_Req!$A$2:$K$19,2)=9,VLOOKUP($D130,Cap_Req!$A$2:$K$19,2)=12,VLOOKUP($D130,Cap_Req!$A$2:$K$19,2)=13,VLOOKUP($D130,Cap_Req!$A$2:$K$19,2)=15),VLOOKUP($D130,Cap_Req!$A$2:$K$19,9),IF(VLOOKUP($D130,Cap_Req!$A$2:$K$19,2)=2,-100,$X130+VLOOKUP($D130,Cap_Req!$A$2:$K$19,9))))</f>
        <v/>
      </c>
      <c r="V130" s="160" t="str">
        <f>IF($D130="","",IF(OR(VLOOKUP($D130,Cap_Req!$A$2:$K$19,2)=9,VLOOKUP($D130,Cap_Req!$A$2:$K$19,2)=12,VLOOKUP($D130,Cap_Req!$A$2:$K$19,2)=13),VLOOKUP($D130,Cap_Req!$A$2:$K$19,10),IF(OR(VLOOKUP($D130,Cap_Req!$A$2:$K$19,2)=4,VLOOKUP($D130,Cap_Req!$A$2:$K$19,2)=5,VLOOKUP($D130,Cap_Req!$A$2:$K$19,2)=18),$X130+VLOOKUP($D130,Cap_Req!$A$2:$K$19,10),-100)))</f>
        <v/>
      </c>
      <c r="W130" s="160" t="str">
        <f>IF($D130="","",IF($X130="","",$X130+VLOOKUP($D130,Cap_Req!$A$2:$K$19,11)))</f>
        <v/>
      </c>
      <c r="X130" s="283"/>
      <c r="Y130" s="283"/>
      <c r="Z130" s="133"/>
      <c r="AA130" s="134" t="e">
        <f>VLOOKUP($D130,Cap_Req!$A$2:$K$19,2)</f>
        <v>#N/A</v>
      </c>
    </row>
    <row r="131" spans="1:27" x14ac:dyDescent="0.25">
      <c r="A131" s="133"/>
      <c r="B131" s="283"/>
      <c r="C131" s="283"/>
      <c r="D131" s="284"/>
      <c r="E131" s="285"/>
      <c r="F131" s="155" t="str">
        <f>IF($D131="","",IF($Q131="","",IF(OR(VLOOKUP($D131,Cap_Req!$A$2:$K$19,2)=6,VLOOKUP($D131,Cap_Req!$A$2:$K$19,2)=7,VLOOKUP($D131,Cap_Req!$A$2:$K$19,2)=14),IF($R131="","",IF($N131&lt;=$U131,$R131*$G131,IF(AND($N131&gt;$U131,$N131&lt;=$X131),$G131*($R131+((($Q131-$R131)/($X131-$U131))*($N131-$U131))),0))),$Q131*$G131)))</f>
        <v/>
      </c>
      <c r="G131" s="156" t="str">
        <f>IF($D131="","",IF(VLOOKUP($D131,Cap_Req!$A$2:$K$19,2)=2,VLOOKUP($D131,Cap_Req!$A$2:$K$19,3),IF(OR(VLOOKUP($D131,Cap_Req!$A$2:$K$19,2)=1,VLOOKUP($D131,Cap_Req!$A$2:$K$19,2)=3,VLOOKUP($D131,Cap_Req!$A$2:$K$19,2)=6,VLOOKUP($D131,Cap_Req!$A$2:$K$19,2)=7,VLOOKUP($D131,Cap_Req!$A$2:$K$19,2)=8,VLOOKUP($D131,Cap_Req!$A$2:$K$19,2)=10,VLOOKUP($D131,Cap_Req!$A$2:$K$19,2)=11, VLOOKUP($D131,Cap_Req!$A$2:$K$19,2)=14, VLOOKUP($D131,Cap_Req!$A$2:$K$19,2)=15, VLOOKUP($D131,Cap_Req!$A$2:$K$19,2)=16),IF($N131&lt;=$U131,VLOOKUP($D131,Cap_Req!$A$2:$K$19,3),IF(AND($N131&gt;$U131,$N131&lt;=$W131),VLOOKUP($D131,Cap_Req!$A$2:$K$19,3)+(((VLOOKUP($D131,Cap_Req!$A$2:$K$19,5)-VLOOKUP($D131,Cap_Req!$A$2:$K$19,3))/($W131-$U131))*($N131-$U131)),0)),IF($N131&lt;=$U131,VLOOKUP($D131,Cap_Req!$A$2:$K$19,3),IF(AND($N131&gt;$U131,$N131&lt;=$V131),VLOOKUP($D131,Cap_Req!$A$2:$K$19,3)+(((VLOOKUP($D131,Cap_Req!$A$2:$K$19,4)-VLOOKUP($D131,Cap_Req!$A$2:$K$19,3))/($V131-$U131))*($N131-$U131)),IF(AND($N131&gt;$V131,$N131&lt;=$W131),VLOOKUP($D131,Cap_Req!$A$2:$K$19,4)+(((VLOOKUP($D131,Cap_Req!$A$2:$K$19,5)-VLOOKUP($D131,Cap_Req!$A$2:$K$19,4))/($W131-$V131))*($N131-$V131)),0))))))</f>
        <v/>
      </c>
      <c r="H131" s="285"/>
      <c r="I131" s="155" t="str">
        <f>IF($D131="","",IF(OR(VLOOKUP($D131,Cap_Req!$A$2:$K$19,2)=6,VLOOKUP($D131,Cap_Req!$A$2:$K$19,2)=7,VLOOKUP($D131,Cap_Req!$A$2:$K$19,2)=14),IF($S131="","",$S131*$J131),""))</f>
        <v/>
      </c>
      <c r="J131" s="156" t="str">
        <f>IF($D131="","",IF(OR(VLOOKUP($D131,Cap_Req!$A$2:$K$19,2)=6,VLOOKUP($D131,Cap_Req!$A$2:$K$19,2)=7,VLOOKUP($D131,Cap_Req!$A$2:$K$19,2)=14),VLOOKUP($D131,Cap_Req!$A$2:$K$19,7),""))</f>
        <v/>
      </c>
      <c r="K131" s="285"/>
      <c r="L131" s="155" t="str">
        <f>IF($D131="","",IF(OR(VLOOKUP($D131,Cap_Req!$A$2:$K$19,2)=4,VLOOKUP($D131,Cap_Req!$A$2:$K$19,2)=5),IF($T131="","",$T131*$M131),""))</f>
        <v/>
      </c>
      <c r="M131" s="156" t="str">
        <f>IF($D131="","",IF(OR(VLOOKUP($D131,Cap_Req!$A$2:$K$19,2)=4,VLOOKUP($D131,Cap_Req!$A$2:$K$19,2)=5),VLOOKUP($D131,Cap_Req!$A$2:$K$19,8),""))</f>
        <v/>
      </c>
      <c r="N131" s="157" t="str">
        <f t="shared" si="5"/>
        <v/>
      </c>
      <c r="O131" s="158" t="str">
        <f t="shared" si="4"/>
        <v/>
      </c>
      <c r="P131" s="159"/>
      <c r="Q131" s="283"/>
      <c r="R131" s="283"/>
      <c r="S131" s="283"/>
      <c r="T131" s="283"/>
      <c r="U131" s="160" t="str">
        <f>IF($D131="","",IF(OR(VLOOKUP($D131,Cap_Req!$A$2:$K$19,2)=9,VLOOKUP($D131,Cap_Req!$A$2:$K$19,2)=12,VLOOKUP($D131,Cap_Req!$A$2:$K$19,2)=13,VLOOKUP($D131,Cap_Req!$A$2:$K$19,2)=15),VLOOKUP($D131,Cap_Req!$A$2:$K$19,9),IF(VLOOKUP($D131,Cap_Req!$A$2:$K$19,2)=2,-100,$X131+VLOOKUP($D131,Cap_Req!$A$2:$K$19,9))))</f>
        <v/>
      </c>
      <c r="V131" s="160" t="str">
        <f>IF($D131="","",IF(OR(VLOOKUP($D131,Cap_Req!$A$2:$K$19,2)=9,VLOOKUP($D131,Cap_Req!$A$2:$K$19,2)=12,VLOOKUP($D131,Cap_Req!$A$2:$K$19,2)=13),VLOOKUP($D131,Cap_Req!$A$2:$K$19,10),IF(OR(VLOOKUP($D131,Cap_Req!$A$2:$K$19,2)=4,VLOOKUP($D131,Cap_Req!$A$2:$K$19,2)=5,VLOOKUP($D131,Cap_Req!$A$2:$K$19,2)=18),$X131+VLOOKUP($D131,Cap_Req!$A$2:$K$19,10),-100)))</f>
        <v/>
      </c>
      <c r="W131" s="160" t="str">
        <f>IF($D131="","",IF($X131="","",$X131+VLOOKUP($D131,Cap_Req!$A$2:$K$19,11)))</f>
        <v/>
      </c>
      <c r="X131" s="283"/>
      <c r="Y131" s="283"/>
      <c r="Z131" s="133"/>
      <c r="AA131" s="134" t="e">
        <f>VLOOKUP($D131,Cap_Req!$A$2:$K$19,2)</f>
        <v>#N/A</v>
      </c>
    </row>
    <row r="132" spans="1:27" x14ac:dyDescent="0.25">
      <c r="A132" s="133"/>
      <c r="B132" s="283"/>
      <c r="C132" s="283"/>
      <c r="D132" s="284"/>
      <c r="E132" s="285"/>
      <c r="F132" s="155" t="str">
        <f>IF($D132="","",IF($Q132="","",IF(OR(VLOOKUP($D132,Cap_Req!$A$2:$K$19,2)=6,VLOOKUP($D132,Cap_Req!$A$2:$K$19,2)=7,VLOOKUP($D132,Cap_Req!$A$2:$K$19,2)=14),IF($R132="","",IF($N132&lt;=$U132,$R132*$G132,IF(AND($N132&gt;$U132,$N132&lt;=$X132),$G132*($R132+((($Q132-$R132)/($X132-$U132))*($N132-$U132))),0))),$Q132*$G132)))</f>
        <v/>
      </c>
      <c r="G132" s="156" t="str">
        <f>IF($D132="","",IF(VLOOKUP($D132,Cap_Req!$A$2:$K$19,2)=2,VLOOKUP($D132,Cap_Req!$A$2:$K$19,3),IF(OR(VLOOKUP($D132,Cap_Req!$A$2:$K$19,2)=1,VLOOKUP($D132,Cap_Req!$A$2:$K$19,2)=3,VLOOKUP($D132,Cap_Req!$A$2:$K$19,2)=6,VLOOKUP($D132,Cap_Req!$A$2:$K$19,2)=7,VLOOKUP($D132,Cap_Req!$A$2:$K$19,2)=8,VLOOKUP($D132,Cap_Req!$A$2:$K$19,2)=10,VLOOKUP($D132,Cap_Req!$A$2:$K$19,2)=11, VLOOKUP($D132,Cap_Req!$A$2:$K$19,2)=14, VLOOKUP($D132,Cap_Req!$A$2:$K$19,2)=15, VLOOKUP($D132,Cap_Req!$A$2:$K$19,2)=16),IF($N132&lt;=$U132,VLOOKUP($D132,Cap_Req!$A$2:$K$19,3),IF(AND($N132&gt;$U132,$N132&lt;=$W132),VLOOKUP($D132,Cap_Req!$A$2:$K$19,3)+(((VLOOKUP($D132,Cap_Req!$A$2:$K$19,5)-VLOOKUP($D132,Cap_Req!$A$2:$K$19,3))/($W132-$U132))*($N132-$U132)),0)),IF($N132&lt;=$U132,VLOOKUP($D132,Cap_Req!$A$2:$K$19,3),IF(AND($N132&gt;$U132,$N132&lt;=$V132),VLOOKUP($D132,Cap_Req!$A$2:$K$19,3)+(((VLOOKUP($D132,Cap_Req!$A$2:$K$19,4)-VLOOKUP($D132,Cap_Req!$A$2:$K$19,3))/($V132-$U132))*($N132-$U132)),IF(AND($N132&gt;$V132,$N132&lt;=$W132),VLOOKUP($D132,Cap_Req!$A$2:$K$19,4)+(((VLOOKUP($D132,Cap_Req!$A$2:$K$19,5)-VLOOKUP($D132,Cap_Req!$A$2:$K$19,4))/($W132-$V132))*($N132-$V132)),0))))))</f>
        <v/>
      </c>
      <c r="H132" s="285"/>
      <c r="I132" s="155" t="str">
        <f>IF($D132="","",IF(OR(VLOOKUP($D132,Cap_Req!$A$2:$K$19,2)=6,VLOOKUP($D132,Cap_Req!$A$2:$K$19,2)=7,VLOOKUP($D132,Cap_Req!$A$2:$K$19,2)=14),IF($S132="","",$S132*$J132),""))</f>
        <v/>
      </c>
      <c r="J132" s="156" t="str">
        <f>IF($D132="","",IF(OR(VLOOKUP($D132,Cap_Req!$A$2:$K$19,2)=6,VLOOKUP($D132,Cap_Req!$A$2:$K$19,2)=7,VLOOKUP($D132,Cap_Req!$A$2:$K$19,2)=14),VLOOKUP($D132,Cap_Req!$A$2:$K$19,7),""))</f>
        <v/>
      </c>
      <c r="K132" s="285"/>
      <c r="L132" s="155" t="str">
        <f>IF($D132="","",IF(OR(VLOOKUP($D132,Cap_Req!$A$2:$K$19,2)=4,VLOOKUP($D132,Cap_Req!$A$2:$K$19,2)=5),IF($T132="","",$T132*$M132),""))</f>
        <v/>
      </c>
      <c r="M132" s="156" t="str">
        <f>IF($D132="","",IF(OR(VLOOKUP($D132,Cap_Req!$A$2:$K$19,2)=4,VLOOKUP($D132,Cap_Req!$A$2:$K$19,2)=5),VLOOKUP($D132,Cap_Req!$A$2:$K$19,8),""))</f>
        <v/>
      </c>
      <c r="N132" s="157" t="str">
        <f t="shared" si="5"/>
        <v/>
      </c>
      <c r="O132" s="158" t="str">
        <f t="shared" si="4"/>
        <v/>
      </c>
      <c r="P132" s="159"/>
      <c r="Q132" s="283"/>
      <c r="R132" s="283"/>
      <c r="S132" s="283"/>
      <c r="T132" s="283"/>
      <c r="U132" s="160" t="str">
        <f>IF($D132="","",IF(OR(VLOOKUP($D132,Cap_Req!$A$2:$K$19,2)=9,VLOOKUP($D132,Cap_Req!$A$2:$K$19,2)=12,VLOOKUP($D132,Cap_Req!$A$2:$K$19,2)=13,VLOOKUP($D132,Cap_Req!$A$2:$K$19,2)=15),VLOOKUP($D132,Cap_Req!$A$2:$K$19,9),IF(VLOOKUP($D132,Cap_Req!$A$2:$K$19,2)=2,-100,$X132+VLOOKUP($D132,Cap_Req!$A$2:$K$19,9))))</f>
        <v/>
      </c>
      <c r="V132" s="160" t="str">
        <f>IF($D132="","",IF(OR(VLOOKUP($D132,Cap_Req!$A$2:$K$19,2)=9,VLOOKUP($D132,Cap_Req!$A$2:$K$19,2)=12,VLOOKUP($D132,Cap_Req!$A$2:$K$19,2)=13),VLOOKUP($D132,Cap_Req!$A$2:$K$19,10),IF(OR(VLOOKUP($D132,Cap_Req!$A$2:$K$19,2)=4,VLOOKUP($D132,Cap_Req!$A$2:$K$19,2)=5,VLOOKUP($D132,Cap_Req!$A$2:$K$19,2)=18),$X132+VLOOKUP($D132,Cap_Req!$A$2:$K$19,10),-100)))</f>
        <v/>
      </c>
      <c r="W132" s="160" t="str">
        <f>IF($D132="","",IF($X132="","",$X132+VLOOKUP($D132,Cap_Req!$A$2:$K$19,11)))</f>
        <v/>
      </c>
      <c r="X132" s="283"/>
      <c r="Y132" s="283"/>
      <c r="Z132" s="133"/>
      <c r="AA132" s="134" t="e">
        <f>VLOOKUP($D132,Cap_Req!$A$2:$K$19,2)</f>
        <v>#N/A</v>
      </c>
    </row>
    <row r="133" spans="1:27" x14ac:dyDescent="0.25">
      <c r="A133" s="133"/>
      <c r="B133" s="283"/>
      <c r="C133" s="283"/>
      <c r="D133" s="284"/>
      <c r="E133" s="285"/>
      <c r="F133" s="155" t="str">
        <f>IF($D133="","",IF($Q133="","",IF(OR(VLOOKUP($D133,Cap_Req!$A$2:$K$19,2)=6,VLOOKUP($D133,Cap_Req!$A$2:$K$19,2)=7,VLOOKUP($D133,Cap_Req!$A$2:$K$19,2)=14),IF($R133="","",IF($N133&lt;=$U133,$R133*$G133,IF(AND($N133&gt;$U133,$N133&lt;=$X133),$G133*($R133+((($Q133-$R133)/($X133-$U133))*($N133-$U133))),0))),$Q133*$G133)))</f>
        <v/>
      </c>
      <c r="G133" s="156" t="str">
        <f>IF($D133="","",IF(VLOOKUP($D133,Cap_Req!$A$2:$K$19,2)=2,VLOOKUP($D133,Cap_Req!$A$2:$K$19,3),IF(OR(VLOOKUP($D133,Cap_Req!$A$2:$K$19,2)=1,VLOOKUP($D133,Cap_Req!$A$2:$K$19,2)=3,VLOOKUP($D133,Cap_Req!$A$2:$K$19,2)=6,VLOOKUP($D133,Cap_Req!$A$2:$K$19,2)=7,VLOOKUP($D133,Cap_Req!$A$2:$K$19,2)=8,VLOOKUP($D133,Cap_Req!$A$2:$K$19,2)=10,VLOOKUP($D133,Cap_Req!$A$2:$K$19,2)=11, VLOOKUP($D133,Cap_Req!$A$2:$K$19,2)=14, VLOOKUP($D133,Cap_Req!$A$2:$K$19,2)=15, VLOOKUP($D133,Cap_Req!$A$2:$K$19,2)=16),IF($N133&lt;=$U133,VLOOKUP($D133,Cap_Req!$A$2:$K$19,3),IF(AND($N133&gt;$U133,$N133&lt;=$W133),VLOOKUP($D133,Cap_Req!$A$2:$K$19,3)+(((VLOOKUP($D133,Cap_Req!$A$2:$K$19,5)-VLOOKUP($D133,Cap_Req!$A$2:$K$19,3))/($W133-$U133))*($N133-$U133)),0)),IF($N133&lt;=$U133,VLOOKUP($D133,Cap_Req!$A$2:$K$19,3),IF(AND($N133&gt;$U133,$N133&lt;=$V133),VLOOKUP($D133,Cap_Req!$A$2:$K$19,3)+(((VLOOKUP($D133,Cap_Req!$A$2:$K$19,4)-VLOOKUP($D133,Cap_Req!$A$2:$K$19,3))/($V133-$U133))*($N133-$U133)),IF(AND($N133&gt;$V133,$N133&lt;=$W133),VLOOKUP($D133,Cap_Req!$A$2:$K$19,4)+(((VLOOKUP($D133,Cap_Req!$A$2:$K$19,5)-VLOOKUP($D133,Cap_Req!$A$2:$K$19,4))/($W133-$V133))*($N133-$V133)),0))))))</f>
        <v/>
      </c>
      <c r="H133" s="285"/>
      <c r="I133" s="155" t="str">
        <f>IF($D133="","",IF(OR(VLOOKUP($D133,Cap_Req!$A$2:$K$19,2)=6,VLOOKUP($D133,Cap_Req!$A$2:$K$19,2)=7,VLOOKUP($D133,Cap_Req!$A$2:$K$19,2)=14),IF($S133="","",$S133*$J133),""))</f>
        <v/>
      </c>
      <c r="J133" s="156" t="str">
        <f>IF($D133="","",IF(OR(VLOOKUP($D133,Cap_Req!$A$2:$K$19,2)=6,VLOOKUP($D133,Cap_Req!$A$2:$K$19,2)=7,VLOOKUP($D133,Cap_Req!$A$2:$K$19,2)=14),VLOOKUP($D133,Cap_Req!$A$2:$K$19,7),""))</f>
        <v/>
      </c>
      <c r="K133" s="285"/>
      <c r="L133" s="155" t="str">
        <f>IF($D133="","",IF(OR(VLOOKUP($D133,Cap_Req!$A$2:$K$19,2)=4,VLOOKUP($D133,Cap_Req!$A$2:$K$19,2)=5),IF($T133="","",$T133*$M133),""))</f>
        <v/>
      </c>
      <c r="M133" s="156" t="str">
        <f>IF($D133="","",IF(OR(VLOOKUP($D133,Cap_Req!$A$2:$K$19,2)=4,VLOOKUP($D133,Cap_Req!$A$2:$K$19,2)=5),VLOOKUP($D133,Cap_Req!$A$2:$K$19,8),""))</f>
        <v/>
      </c>
      <c r="N133" s="157" t="str">
        <f t="shared" si="5"/>
        <v/>
      </c>
      <c r="O133" s="158" t="str">
        <f t="shared" si="4"/>
        <v/>
      </c>
      <c r="P133" s="159"/>
      <c r="Q133" s="283"/>
      <c r="R133" s="283"/>
      <c r="S133" s="283"/>
      <c r="T133" s="283"/>
      <c r="U133" s="160" t="str">
        <f>IF($D133="","",IF(OR(VLOOKUP($D133,Cap_Req!$A$2:$K$19,2)=9,VLOOKUP($D133,Cap_Req!$A$2:$K$19,2)=12,VLOOKUP($D133,Cap_Req!$A$2:$K$19,2)=13,VLOOKUP($D133,Cap_Req!$A$2:$K$19,2)=15),VLOOKUP($D133,Cap_Req!$A$2:$K$19,9),IF(VLOOKUP($D133,Cap_Req!$A$2:$K$19,2)=2,-100,$X133+VLOOKUP($D133,Cap_Req!$A$2:$K$19,9))))</f>
        <v/>
      </c>
      <c r="V133" s="160" t="str">
        <f>IF($D133="","",IF(OR(VLOOKUP($D133,Cap_Req!$A$2:$K$19,2)=9,VLOOKUP($D133,Cap_Req!$A$2:$K$19,2)=12,VLOOKUP($D133,Cap_Req!$A$2:$K$19,2)=13),VLOOKUP($D133,Cap_Req!$A$2:$K$19,10),IF(OR(VLOOKUP($D133,Cap_Req!$A$2:$K$19,2)=4,VLOOKUP($D133,Cap_Req!$A$2:$K$19,2)=5,VLOOKUP($D133,Cap_Req!$A$2:$K$19,2)=18),$X133+VLOOKUP($D133,Cap_Req!$A$2:$K$19,10),-100)))</f>
        <v/>
      </c>
      <c r="W133" s="160" t="str">
        <f>IF($D133="","",IF($X133="","",$X133+VLOOKUP($D133,Cap_Req!$A$2:$K$19,11)))</f>
        <v/>
      </c>
      <c r="X133" s="283"/>
      <c r="Y133" s="283"/>
      <c r="Z133" s="133"/>
      <c r="AA133" s="134" t="e">
        <f>VLOOKUP($D133,Cap_Req!$A$2:$K$19,2)</f>
        <v>#N/A</v>
      </c>
    </row>
    <row r="134" spans="1:27" x14ac:dyDescent="0.25">
      <c r="A134" s="133"/>
      <c r="B134" s="283"/>
      <c r="C134" s="283"/>
      <c r="D134" s="284"/>
      <c r="E134" s="285"/>
      <c r="F134" s="155" t="str">
        <f>IF($D134="","",IF($Q134="","",IF(OR(VLOOKUP($D134,Cap_Req!$A$2:$K$19,2)=6,VLOOKUP($D134,Cap_Req!$A$2:$K$19,2)=7,VLOOKUP($D134,Cap_Req!$A$2:$K$19,2)=14),IF($R134="","",IF($N134&lt;=$U134,$R134*$G134,IF(AND($N134&gt;$U134,$N134&lt;=$X134),$G134*($R134+((($Q134-$R134)/($X134-$U134))*($N134-$U134))),0))),$Q134*$G134)))</f>
        <v/>
      </c>
      <c r="G134" s="156" t="str">
        <f>IF($D134="","",IF(VLOOKUP($D134,Cap_Req!$A$2:$K$19,2)=2,VLOOKUP($D134,Cap_Req!$A$2:$K$19,3),IF(OR(VLOOKUP($D134,Cap_Req!$A$2:$K$19,2)=1,VLOOKUP($D134,Cap_Req!$A$2:$K$19,2)=3,VLOOKUP($D134,Cap_Req!$A$2:$K$19,2)=6,VLOOKUP($D134,Cap_Req!$A$2:$K$19,2)=7,VLOOKUP($D134,Cap_Req!$A$2:$K$19,2)=8,VLOOKUP($D134,Cap_Req!$A$2:$K$19,2)=10,VLOOKUP($D134,Cap_Req!$A$2:$K$19,2)=11, VLOOKUP($D134,Cap_Req!$A$2:$K$19,2)=14, VLOOKUP($D134,Cap_Req!$A$2:$K$19,2)=15, VLOOKUP($D134,Cap_Req!$A$2:$K$19,2)=16),IF($N134&lt;=$U134,VLOOKUP($D134,Cap_Req!$A$2:$K$19,3),IF(AND($N134&gt;$U134,$N134&lt;=$W134),VLOOKUP($D134,Cap_Req!$A$2:$K$19,3)+(((VLOOKUP($D134,Cap_Req!$A$2:$K$19,5)-VLOOKUP($D134,Cap_Req!$A$2:$K$19,3))/($W134-$U134))*($N134-$U134)),0)),IF($N134&lt;=$U134,VLOOKUP($D134,Cap_Req!$A$2:$K$19,3),IF(AND($N134&gt;$U134,$N134&lt;=$V134),VLOOKUP($D134,Cap_Req!$A$2:$K$19,3)+(((VLOOKUP($D134,Cap_Req!$A$2:$K$19,4)-VLOOKUP($D134,Cap_Req!$A$2:$K$19,3))/($V134-$U134))*($N134-$U134)),IF(AND($N134&gt;$V134,$N134&lt;=$W134),VLOOKUP($D134,Cap_Req!$A$2:$K$19,4)+(((VLOOKUP($D134,Cap_Req!$A$2:$K$19,5)-VLOOKUP($D134,Cap_Req!$A$2:$K$19,4))/($W134-$V134))*($N134-$V134)),0))))))</f>
        <v/>
      </c>
      <c r="H134" s="285"/>
      <c r="I134" s="155" t="str">
        <f>IF($D134="","",IF(OR(VLOOKUP($D134,Cap_Req!$A$2:$K$19,2)=6,VLOOKUP($D134,Cap_Req!$A$2:$K$19,2)=7,VLOOKUP($D134,Cap_Req!$A$2:$K$19,2)=14),IF($S134="","",$S134*$J134),""))</f>
        <v/>
      </c>
      <c r="J134" s="156" t="str">
        <f>IF($D134="","",IF(OR(VLOOKUP($D134,Cap_Req!$A$2:$K$19,2)=6,VLOOKUP($D134,Cap_Req!$A$2:$K$19,2)=7,VLOOKUP($D134,Cap_Req!$A$2:$K$19,2)=14),VLOOKUP($D134,Cap_Req!$A$2:$K$19,7),""))</f>
        <v/>
      </c>
      <c r="K134" s="285"/>
      <c r="L134" s="155" t="str">
        <f>IF($D134="","",IF(OR(VLOOKUP($D134,Cap_Req!$A$2:$K$19,2)=4,VLOOKUP($D134,Cap_Req!$A$2:$K$19,2)=5),IF($T134="","",$T134*$M134),""))</f>
        <v/>
      </c>
      <c r="M134" s="156" t="str">
        <f>IF($D134="","",IF(OR(VLOOKUP($D134,Cap_Req!$A$2:$K$19,2)=4,VLOOKUP($D134,Cap_Req!$A$2:$K$19,2)=5),VLOOKUP($D134,Cap_Req!$A$2:$K$19,8),""))</f>
        <v/>
      </c>
      <c r="N134" s="157" t="str">
        <f t="shared" si="5"/>
        <v/>
      </c>
      <c r="O134" s="158" t="str">
        <f t="shared" si="4"/>
        <v/>
      </c>
      <c r="P134" s="159"/>
      <c r="Q134" s="283"/>
      <c r="R134" s="283"/>
      <c r="S134" s="283"/>
      <c r="T134" s="283"/>
      <c r="U134" s="160" t="str">
        <f>IF($D134="","",IF(OR(VLOOKUP($D134,Cap_Req!$A$2:$K$19,2)=9,VLOOKUP($D134,Cap_Req!$A$2:$K$19,2)=12,VLOOKUP($D134,Cap_Req!$A$2:$K$19,2)=13,VLOOKUP($D134,Cap_Req!$A$2:$K$19,2)=15),VLOOKUP($D134,Cap_Req!$A$2:$K$19,9),IF(VLOOKUP($D134,Cap_Req!$A$2:$K$19,2)=2,-100,$X134+VLOOKUP($D134,Cap_Req!$A$2:$K$19,9))))</f>
        <v/>
      </c>
      <c r="V134" s="160" t="str">
        <f>IF($D134="","",IF(OR(VLOOKUP($D134,Cap_Req!$A$2:$K$19,2)=9,VLOOKUP($D134,Cap_Req!$A$2:$K$19,2)=12,VLOOKUP($D134,Cap_Req!$A$2:$K$19,2)=13),VLOOKUP($D134,Cap_Req!$A$2:$K$19,10),IF(OR(VLOOKUP($D134,Cap_Req!$A$2:$K$19,2)=4,VLOOKUP($D134,Cap_Req!$A$2:$K$19,2)=5,VLOOKUP($D134,Cap_Req!$A$2:$K$19,2)=18),$X134+VLOOKUP($D134,Cap_Req!$A$2:$K$19,10),-100)))</f>
        <v/>
      </c>
      <c r="W134" s="160" t="str">
        <f>IF($D134="","",IF($X134="","",$X134+VLOOKUP($D134,Cap_Req!$A$2:$K$19,11)))</f>
        <v/>
      </c>
      <c r="X134" s="283"/>
      <c r="Y134" s="283"/>
      <c r="Z134" s="133"/>
      <c r="AA134" s="134" t="e">
        <f>VLOOKUP($D134,Cap_Req!$A$2:$K$19,2)</f>
        <v>#N/A</v>
      </c>
    </row>
    <row r="135" spans="1:27" x14ac:dyDescent="0.25">
      <c r="A135" s="133"/>
      <c r="B135" s="283"/>
      <c r="C135" s="283"/>
      <c r="D135" s="284"/>
      <c r="E135" s="285"/>
      <c r="F135" s="155" t="str">
        <f>IF($D135="","",IF($Q135="","",IF(OR(VLOOKUP($D135,Cap_Req!$A$2:$K$19,2)=6,VLOOKUP($D135,Cap_Req!$A$2:$K$19,2)=7,VLOOKUP($D135,Cap_Req!$A$2:$K$19,2)=14),IF($R135="","",IF($N135&lt;=$U135,$R135*$G135,IF(AND($N135&gt;$U135,$N135&lt;=$X135),$G135*($R135+((($Q135-$R135)/($X135-$U135))*($N135-$U135))),0))),$Q135*$G135)))</f>
        <v/>
      </c>
      <c r="G135" s="156" t="str">
        <f>IF($D135="","",IF(VLOOKUP($D135,Cap_Req!$A$2:$K$19,2)=2,VLOOKUP($D135,Cap_Req!$A$2:$K$19,3),IF(OR(VLOOKUP($D135,Cap_Req!$A$2:$K$19,2)=1,VLOOKUP($D135,Cap_Req!$A$2:$K$19,2)=3,VLOOKUP($D135,Cap_Req!$A$2:$K$19,2)=6,VLOOKUP($D135,Cap_Req!$A$2:$K$19,2)=7,VLOOKUP($D135,Cap_Req!$A$2:$K$19,2)=8,VLOOKUP($D135,Cap_Req!$A$2:$K$19,2)=10,VLOOKUP($D135,Cap_Req!$A$2:$K$19,2)=11, VLOOKUP($D135,Cap_Req!$A$2:$K$19,2)=14, VLOOKUP($D135,Cap_Req!$A$2:$K$19,2)=15, VLOOKUP($D135,Cap_Req!$A$2:$K$19,2)=16),IF($N135&lt;=$U135,VLOOKUP($D135,Cap_Req!$A$2:$K$19,3),IF(AND($N135&gt;$U135,$N135&lt;=$W135),VLOOKUP($D135,Cap_Req!$A$2:$K$19,3)+(((VLOOKUP($D135,Cap_Req!$A$2:$K$19,5)-VLOOKUP($D135,Cap_Req!$A$2:$K$19,3))/($W135-$U135))*($N135-$U135)),0)),IF($N135&lt;=$U135,VLOOKUP($D135,Cap_Req!$A$2:$K$19,3),IF(AND($N135&gt;$U135,$N135&lt;=$V135),VLOOKUP($D135,Cap_Req!$A$2:$K$19,3)+(((VLOOKUP($D135,Cap_Req!$A$2:$K$19,4)-VLOOKUP($D135,Cap_Req!$A$2:$K$19,3))/($V135-$U135))*($N135-$U135)),IF(AND($N135&gt;$V135,$N135&lt;=$W135),VLOOKUP($D135,Cap_Req!$A$2:$K$19,4)+(((VLOOKUP($D135,Cap_Req!$A$2:$K$19,5)-VLOOKUP($D135,Cap_Req!$A$2:$K$19,4))/($W135-$V135))*($N135-$V135)),0))))))</f>
        <v/>
      </c>
      <c r="H135" s="285"/>
      <c r="I135" s="155" t="str">
        <f>IF($D135="","",IF(OR(VLOOKUP($D135,Cap_Req!$A$2:$K$19,2)=6,VLOOKUP($D135,Cap_Req!$A$2:$K$19,2)=7,VLOOKUP($D135,Cap_Req!$A$2:$K$19,2)=14),IF($S135="","",$S135*$J135),""))</f>
        <v/>
      </c>
      <c r="J135" s="156" t="str">
        <f>IF($D135="","",IF(OR(VLOOKUP($D135,Cap_Req!$A$2:$K$19,2)=6,VLOOKUP($D135,Cap_Req!$A$2:$K$19,2)=7,VLOOKUP($D135,Cap_Req!$A$2:$K$19,2)=14),VLOOKUP($D135,Cap_Req!$A$2:$K$19,7),""))</f>
        <v/>
      </c>
      <c r="K135" s="285"/>
      <c r="L135" s="155" t="str">
        <f>IF($D135="","",IF(OR(VLOOKUP($D135,Cap_Req!$A$2:$K$19,2)=4,VLOOKUP($D135,Cap_Req!$A$2:$K$19,2)=5),IF($T135="","",$T135*$M135),""))</f>
        <v/>
      </c>
      <c r="M135" s="156" t="str">
        <f>IF($D135="","",IF(OR(VLOOKUP($D135,Cap_Req!$A$2:$K$19,2)=4,VLOOKUP($D135,Cap_Req!$A$2:$K$19,2)=5),VLOOKUP($D135,Cap_Req!$A$2:$K$19,8),""))</f>
        <v/>
      </c>
      <c r="N135" s="157" t="str">
        <f t="shared" si="5"/>
        <v/>
      </c>
      <c r="O135" s="158" t="str">
        <f t="shared" si="4"/>
        <v/>
      </c>
      <c r="P135" s="159"/>
      <c r="Q135" s="283"/>
      <c r="R135" s="283"/>
      <c r="S135" s="283"/>
      <c r="T135" s="283"/>
      <c r="U135" s="160" t="str">
        <f>IF($D135="","",IF(OR(VLOOKUP($D135,Cap_Req!$A$2:$K$19,2)=9,VLOOKUP($D135,Cap_Req!$A$2:$K$19,2)=12,VLOOKUP($D135,Cap_Req!$A$2:$K$19,2)=13,VLOOKUP($D135,Cap_Req!$A$2:$K$19,2)=15),VLOOKUP($D135,Cap_Req!$A$2:$K$19,9),IF(VLOOKUP($D135,Cap_Req!$A$2:$K$19,2)=2,-100,$X135+VLOOKUP($D135,Cap_Req!$A$2:$K$19,9))))</f>
        <v/>
      </c>
      <c r="V135" s="160" t="str">
        <f>IF($D135="","",IF(OR(VLOOKUP($D135,Cap_Req!$A$2:$K$19,2)=9,VLOOKUP($D135,Cap_Req!$A$2:$K$19,2)=12,VLOOKUP($D135,Cap_Req!$A$2:$K$19,2)=13),VLOOKUP($D135,Cap_Req!$A$2:$K$19,10),IF(OR(VLOOKUP($D135,Cap_Req!$A$2:$K$19,2)=4,VLOOKUP($D135,Cap_Req!$A$2:$K$19,2)=5,VLOOKUP($D135,Cap_Req!$A$2:$K$19,2)=18),$X135+VLOOKUP($D135,Cap_Req!$A$2:$K$19,10),-100)))</f>
        <v/>
      </c>
      <c r="W135" s="160" t="str">
        <f>IF($D135="","",IF($X135="","",$X135+VLOOKUP($D135,Cap_Req!$A$2:$K$19,11)))</f>
        <v/>
      </c>
      <c r="X135" s="283"/>
      <c r="Y135" s="283"/>
      <c r="Z135" s="133"/>
      <c r="AA135" s="134" t="e">
        <f>VLOOKUP($D135,Cap_Req!$A$2:$K$19,2)</f>
        <v>#N/A</v>
      </c>
    </row>
    <row r="136" spans="1:27" x14ac:dyDescent="0.25">
      <c r="A136" s="133"/>
      <c r="B136" s="283"/>
      <c r="C136" s="283"/>
      <c r="D136" s="284"/>
      <c r="E136" s="285"/>
      <c r="F136" s="155" t="str">
        <f>IF($D136="","",IF($Q136="","",IF(OR(VLOOKUP($D136,Cap_Req!$A$2:$K$19,2)=6,VLOOKUP($D136,Cap_Req!$A$2:$K$19,2)=7,VLOOKUP($D136,Cap_Req!$A$2:$K$19,2)=14),IF($R136="","",IF($N136&lt;=$U136,$R136*$G136,IF(AND($N136&gt;$U136,$N136&lt;=$X136),$G136*($R136+((($Q136-$R136)/($X136-$U136))*($N136-$U136))),0))),$Q136*$G136)))</f>
        <v/>
      </c>
      <c r="G136" s="156" t="str">
        <f>IF($D136="","",IF(VLOOKUP($D136,Cap_Req!$A$2:$K$19,2)=2,VLOOKUP($D136,Cap_Req!$A$2:$K$19,3),IF(OR(VLOOKUP($D136,Cap_Req!$A$2:$K$19,2)=1,VLOOKUP($D136,Cap_Req!$A$2:$K$19,2)=3,VLOOKUP($D136,Cap_Req!$A$2:$K$19,2)=6,VLOOKUP($D136,Cap_Req!$A$2:$K$19,2)=7,VLOOKUP($D136,Cap_Req!$A$2:$K$19,2)=8,VLOOKUP($D136,Cap_Req!$A$2:$K$19,2)=10,VLOOKUP($D136,Cap_Req!$A$2:$K$19,2)=11, VLOOKUP($D136,Cap_Req!$A$2:$K$19,2)=14, VLOOKUP($D136,Cap_Req!$A$2:$K$19,2)=15, VLOOKUP($D136,Cap_Req!$A$2:$K$19,2)=16),IF($N136&lt;=$U136,VLOOKUP($D136,Cap_Req!$A$2:$K$19,3),IF(AND($N136&gt;$U136,$N136&lt;=$W136),VLOOKUP($D136,Cap_Req!$A$2:$K$19,3)+(((VLOOKUP($D136,Cap_Req!$A$2:$K$19,5)-VLOOKUP($D136,Cap_Req!$A$2:$K$19,3))/($W136-$U136))*($N136-$U136)),0)),IF($N136&lt;=$U136,VLOOKUP($D136,Cap_Req!$A$2:$K$19,3),IF(AND($N136&gt;$U136,$N136&lt;=$V136),VLOOKUP($D136,Cap_Req!$A$2:$K$19,3)+(((VLOOKUP($D136,Cap_Req!$A$2:$K$19,4)-VLOOKUP($D136,Cap_Req!$A$2:$K$19,3))/($V136-$U136))*($N136-$U136)),IF(AND($N136&gt;$V136,$N136&lt;=$W136),VLOOKUP($D136,Cap_Req!$A$2:$K$19,4)+(((VLOOKUP($D136,Cap_Req!$A$2:$K$19,5)-VLOOKUP($D136,Cap_Req!$A$2:$K$19,4))/($W136-$V136))*($N136-$V136)),0))))))</f>
        <v/>
      </c>
      <c r="H136" s="285"/>
      <c r="I136" s="155" t="str">
        <f>IF($D136="","",IF(OR(VLOOKUP($D136,Cap_Req!$A$2:$K$19,2)=6,VLOOKUP($D136,Cap_Req!$A$2:$K$19,2)=7,VLOOKUP($D136,Cap_Req!$A$2:$K$19,2)=14),IF($S136="","",$S136*$J136),""))</f>
        <v/>
      </c>
      <c r="J136" s="156" t="str">
        <f>IF($D136="","",IF(OR(VLOOKUP($D136,Cap_Req!$A$2:$K$19,2)=6,VLOOKUP($D136,Cap_Req!$A$2:$K$19,2)=7,VLOOKUP($D136,Cap_Req!$A$2:$K$19,2)=14),VLOOKUP($D136,Cap_Req!$A$2:$K$19,7),""))</f>
        <v/>
      </c>
      <c r="K136" s="285"/>
      <c r="L136" s="155" t="str">
        <f>IF($D136="","",IF(OR(VLOOKUP($D136,Cap_Req!$A$2:$K$19,2)=4,VLOOKUP($D136,Cap_Req!$A$2:$K$19,2)=5),IF($T136="","",$T136*$M136),""))</f>
        <v/>
      </c>
      <c r="M136" s="156" t="str">
        <f>IF($D136="","",IF(OR(VLOOKUP($D136,Cap_Req!$A$2:$K$19,2)=4,VLOOKUP($D136,Cap_Req!$A$2:$K$19,2)=5),VLOOKUP($D136,Cap_Req!$A$2:$K$19,8),""))</f>
        <v/>
      </c>
      <c r="N136" s="157" t="str">
        <f t="shared" si="5"/>
        <v/>
      </c>
      <c r="O136" s="158" t="str">
        <f t="shared" si="4"/>
        <v/>
      </c>
      <c r="P136" s="159"/>
      <c r="Q136" s="283"/>
      <c r="R136" s="283"/>
      <c r="S136" s="283"/>
      <c r="T136" s="283"/>
      <c r="U136" s="160" t="str">
        <f>IF($D136="","",IF(OR(VLOOKUP($D136,Cap_Req!$A$2:$K$19,2)=9,VLOOKUP($D136,Cap_Req!$A$2:$K$19,2)=12,VLOOKUP($D136,Cap_Req!$A$2:$K$19,2)=13,VLOOKUP($D136,Cap_Req!$A$2:$K$19,2)=15),VLOOKUP($D136,Cap_Req!$A$2:$K$19,9),IF(VLOOKUP($D136,Cap_Req!$A$2:$K$19,2)=2,-100,$X136+VLOOKUP($D136,Cap_Req!$A$2:$K$19,9))))</f>
        <v/>
      </c>
      <c r="V136" s="160" t="str">
        <f>IF($D136="","",IF(OR(VLOOKUP($D136,Cap_Req!$A$2:$K$19,2)=9,VLOOKUP($D136,Cap_Req!$A$2:$K$19,2)=12,VLOOKUP($D136,Cap_Req!$A$2:$K$19,2)=13),VLOOKUP($D136,Cap_Req!$A$2:$K$19,10),IF(OR(VLOOKUP($D136,Cap_Req!$A$2:$K$19,2)=4,VLOOKUP($D136,Cap_Req!$A$2:$K$19,2)=5,VLOOKUP($D136,Cap_Req!$A$2:$K$19,2)=18),$X136+VLOOKUP($D136,Cap_Req!$A$2:$K$19,10),-100)))</f>
        <v/>
      </c>
      <c r="W136" s="160" t="str">
        <f>IF($D136="","",IF($X136="","",$X136+VLOOKUP($D136,Cap_Req!$A$2:$K$19,11)))</f>
        <v/>
      </c>
      <c r="X136" s="283"/>
      <c r="Y136" s="283"/>
      <c r="Z136" s="133"/>
      <c r="AA136" s="134" t="e">
        <f>VLOOKUP($D136,Cap_Req!$A$2:$K$19,2)</f>
        <v>#N/A</v>
      </c>
    </row>
    <row r="137" spans="1:27" x14ac:dyDescent="0.25">
      <c r="A137" s="133"/>
      <c r="B137" s="283"/>
      <c r="C137" s="283"/>
      <c r="D137" s="284"/>
      <c r="E137" s="285"/>
      <c r="F137" s="155" t="str">
        <f>IF($D137="","",IF($Q137="","",IF(OR(VLOOKUP($D137,Cap_Req!$A$2:$K$19,2)=6,VLOOKUP($D137,Cap_Req!$A$2:$K$19,2)=7,VLOOKUP($D137,Cap_Req!$A$2:$K$19,2)=14),IF($R137="","",IF($N137&lt;=$U137,$R137*$G137,IF(AND($N137&gt;$U137,$N137&lt;=$X137),$G137*($R137+((($Q137-$R137)/($X137-$U137))*($N137-$U137))),0))),$Q137*$G137)))</f>
        <v/>
      </c>
      <c r="G137" s="156" t="str">
        <f>IF($D137="","",IF(VLOOKUP($D137,Cap_Req!$A$2:$K$19,2)=2,VLOOKUP($D137,Cap_Req!$A$2:$K$19,3),IF(OR(VLOOKUP($D137,Cap_Req!$A$2:$K$19,2)=1,VLOOKUP($D137,Cap_Req!$A$2:$K$19,2)=3,VLOOKUP($D137,Cap_Req!$A$2:$K$19,2)=6,VLOOKUP($D137,Cap_Req!$A$2:$K$19,2)=7,VLOOKUP($D137,Cap_Req!$A$2:$K$19,2)=8,VLOOKUP($D137,Cap_Req!$A$2:$K$19,2)=10,VLOOKUP($D137,Cap_Req!$A$2:$K$19,2)=11, VLOOKUP($D137,Cap_Req!$A$2:$K$19,2)=14, VLOOKUP($D137,Cap_Req!$A$2:$K$19,2)=15, VLOOKUP($D137,Cap_Req!$A$2:$K$19,2)=16),IF($N137&lt;=$U137,VLOOKUP($D137,Cap_Req!$A$2:$K$19,3),IF(AND($N137&gt;$U137,$N137&lt;=$W137),VLOOKUP($D137,Cap_Req!$A$2:$K$19,3)+(((VLOOKUP($D137,Cap_Req!$A$2:$K$19,5)-VLOOKUP($D137,Cap_Req!$A$2:$K$19,3))/($W137-$U137))*($N137-$U137)),0)),IF($N137&lt;=$U137,VLOOKUP($D137,Cap_Req!$A$2:$K$19,3),IF(AND($N137&gt;$U137,$N137&lt;=$V137),VLOOKUP($D137,Cap_Req!$A$2:$K$19,3)+(((VLOOKUP($D137,Cap_Req!$A$2:$K$19,4)-VLOOKUP($D137,Cap_Req!$A$2:$K$19,3))/($V137-$U137))*($N137-$U137)),IF(AND($N137&gt;$V137,$N137&lt;=$W137),VLOOKUP($D137,Cap_Req!$A$2:$K$19,4)+(((VLOOKUP($D137,Cap_Req!$A$2:$K$19,5)-VLOOKUP($D137,Cap_Req!$A$2:$K$19,4))/($W137-$V137))*($N137-$V137)),0))))))</f>
        <v/>
      </c>
      <c r="H137" s="285"/>
      <c r="I137" s="155" t="str">
        <f>IF($D137="","",IF(OR(VLOOKUP($D137,Cap_Req!$A$2:$K$19,2)=6,VLOOKUP($D137,Cap_Req!$A$2:$K$19,2)=7,VLOOKUP($D137,Cap_Req!$A$2:$K$19,2)=14),IF($S137="","",$S137*$J137),""))</f>
        <v/>
      </c>
      <c r="J137" s="156" t="str">
        <f>IF($D137="","",IF(OR(VLOOKUP($D137,Cap_Req!$A$2:$K$19,2)=6,VLOOKUP($D137,Cap_Req!$A$2:$K$19,2)=7,VLOOKUP($D137,Cap_Req!$A$2:$K$19,2)=14),VLOOKUP($D137,Cap_Req!$A$2:$K$19,7),""))</f>
        <v/>
      </c>
      <c r="K137" s="285"/>
      <c r="L137" s="155" t="str">
        <f>IF($D137="","",IF(OR(VLOOKUP($D137,Cap_Req!$A$2:$K$19,2)=4,VLOOKUP($D137,Cap_Req!$A$2:$K$19,2)=5),IF($T137="","",$T137*$M137),""))</f>
        <v/>
      </c>
      <c r="M137" s="156" t="str">
        <f>IF($D137="","",IF(OR(VLOOKUP($D137,Cap_Req!$A$2:$K$19,2)=4,VLOOKUP($D137,Cap_Req!$A$2:$K$19,2)=5),VLOOKUP($D137,Cap_Req!$A$2:$K$19,8),""))</f>
        <v/>
      </c>
      <c r="N137" s="157" t="str">
        <f t="shared" si="5"/>
        <v/>
      </c>
      <c r="O137" s="158" t="str">
        <f t="shared" si="4"/>
        <v/>
      </c>
      <c r="P137" s="159"/>
      <c r="Q137" s="283"/>
      <c r="R137" s="283"/>
      <c r="S137" s="283"/>
      <c r="T137" s="283"/>
      <c r="U137" s="160" t="str">
        <f>IF($D137="","",IF(OR(VLOOKUP($D137,Cap_Req!$A$2:$K$19,2)=9,VLOOKUP($D137,Cap_Req!$A$2:$K$19,2)=12,VLOOKUP($D137,Cap_Req!$A$2:$K$19,2)=13,VLOOKUP($D137,Cap_Req!$A$2:$K$19,2)=15),VLOOKUP($D137,Cap_Req!$A$2:$K$19,9),IF(VLOOKUP($D137,Cap_Req!$A$2:$K$19,2)=2,-100,$X137+VLOOKUP($D137,Cap_Req!$A$2:$K$19,9))))</f>
        <v/>
      </c>
      <c r="V137" s="160" t="str">
        <f>IF($D137="","",IF(OR(VLOOKUP($D137,Cap_Req!$A$2:$K$19,2)=9,VLOOKUP($D137,Cap_Req!$A$2:$K$19,2)=12,VLOOKUP($D137,Cap_Req!$A$2:$K$19,2)=13),VLOOKUP($D137,Cap_Req!$A$2:$K$19,10),IF(OR(VLOOKUP($D137,Cap_Req!$A$2:$K$19,2)=4,VLOOKUP($D137,Cap_Req!$A$2:$K$19,2)=5,VLOOKUP($D137,Cap_Req!$A$2:$K$19,2)=18),$X137+VLOOKUP($D137,Cap_Req!$A$2:$K$19,10),-100)))</f>
        <v/>
      </c>
      <c r="W137" s="160" t="str">
        <f>IF($D137="","",IF($X137="","",$X137+VLOOKUP($D137,Cap_Req!$A$2:$K$19,11)))</f>
        <v/>
      </c>
      <c r="X137" s="283"/>
      <c r="Y137" s="283"/>
      <c r="Z137" s="133"/>
      <c r="AA137" s="134" t="e">
        <f>VLOOKUP($D137,Cap_Req!$A$2:$K$19,2)</f>
        <v>#N/A</v>
      </c>
    </row>
    <row r="138" spans="1:27" x14ac:dyDescent="0.25">
      <c r="A138" s="133"/>
      <c r="B138" s="283"/>
      <c r="C138" s="283"/>
      <c r="D138" s="284"/>
      <c r="E138" s="285"/>
      <c r="F138" s="155" t="str">
        <f>IF($D138="","",IF($Q138="","",IF(OR(VLOOKUP($D138,Cap_Req!$A$2:$K$19,2)=6,VLOOKUP($D138,Cap_Req!$A$2:$K$19,2)=7,VLOOKUP($D138,Cap_Req!$A$2:$K$19,2)=14),IF($R138="","",IF($N138&lt;=$U138,$R138*$G138,IF(AND($N138&gt;$U138,$N138&lt;=$X138),$G138*($R138+((($Q138-$R138)/($X138-$U138))*($N138-$U138))),0))),$Q138*$G138)))</f>
        <v/>
      </c>
      <c r="G138" s="156" t="str">
        <f>IF($D138="","",IF(VLOOKUP($D138,Cap_Req!$A$2:$K$19,2)=2,VLOOKUP($D138,Cap_Req!$A$2:$K$19,3),IF(OR(VLOOKUP($D138,Cap_Req!$A$2:$K$19,2)=1,VLOOKUP($D138,Cap_Req!$A$2:$K$19,2)=3,VLOOKUP($D138,Cap_Req!$A$2:$K$19,2)=6,VLOOKUP($D138,Cap_Req!$A$2:$K$19,2)=7,VLOOKUP($D138,Cap_Req!$A$2:$K$19,2)=8,VLOOKUP($D138,Cap_Req!$A$2:$K$19,2)=10,VLOOKUP($D138,Cap_Req!$A$2:$K$19,2)=11, VLOOKUP($D138,Cap_Req!$A$2:$K$19,2)=14, VLOOKUP($D138,Cap_Req!$A$2:$K$19,2)=15, VLOOKUP($D138,Cap_Req!$A$2:$K$19,2)=16),IF($N138&lt;=$U138,VLOOKUP($D138,Cap_Req!$A$2:$K$19,3),IF(AND($N138&gt;$U138,$N138&lt;=$W138),VLOOKUP($D138,Cap_Req!$A$2:$K$19,3)+(((VLOOKUP($D138,Cap_Req!$A$2:$K$19,5)-VLOOKUP($D138,Cap_Req!$A$2:$K$19,3))/($W138-$U138))*($N138-$U138)),0)),IF($N138&lt;=$U138,VLOOKUP($D138,Cap_Req!$A$2:$K$19,3),IF(AND($N138&gt;$U138,$N138&lt;=$V138),VLOOKUP($D138,Cap_Req!$A$2:$K$19,3)+(((VLOOKUP($D138,Cap_Req!$A$2:$K$19,4)-VLOOKUP($D138,Cap_Req!$A$2:$K$19,3))/($V138-$U138))*($N138-$U138)),IF(AND($N138&gt;$V138,$N138&lt;=$W138),VLOOKUP($D138,Cap_Req!$A$2:$K$19,4)+(((VLOOKUP($D138,Cap_Req!$A$2:$K$19,5)-VLOOKUP($D138,Cap_Req!$A$2:$K$19,4))/($W138-$V138))*($N138-$V138)),0))))))</f>
        <v/>
      </c>
      <c r="H138" s="285"/>
      <c r="I138" s="155" t="str">
        <f>IF($D138="","",IF(OR(VLOOKUP($D138,Cap_Req!$A$2:$K$19,2)=6,VLOOKUP($D138,Cap_Req!$A$2:$K$19,2)=7,VLOOKUP($D138,Cap_Req!$A$2:$K$19,2)=14),IF($S138="","",$S138*$J138),""))</f>
        <v/>
      </c>
      <c r="J138" s="156" t="str">
        <f>IF($D138="","",IF(OR(VLOOKUP($D138,Cap_Req!$A$2:$K$19,2)=6,VLOOKUP($D138,Cap_Req!$A$2:$K$19,2)=7,VLOOKUP($D138,Cap_Req!$A$2:$K$19,2)=14),VLOOKUP($D138,Cap_Req!$A$2:$K$19,7),""))</f>
        <v/>
      </c>
      <c r="K138" s="285"/>
      <c r="L138" s="155" t="str">
        <f>IF($D138="","",IF(OR(VLOOKUP($D138,Cap_Req!$A$2:$K$19,2)=4,VLOOKUP($D138,Cap_Req!$A$2:$K$19,2)=5),IF($T138="","",$T138*$M138),""))</f>
        <v/>
      </c>
      <c r="M138" s="156" t="str">
        <f>IF($D138="","",IF(OR(VLOOKUP($D138,Cap_Req!$A$2:$K$19,2)=4,VLOOKUP($D138,Cap_Req!$A$2:$K$19,2)=5),VLOOKUP($D138,Cap_Req!$A$2:$K$19,8),""))</f>
        <v/>
      </c>
      <c r="N138" s="157" t="str">
        <f t="shared" si="5"/>
        <v/>
      </c>
      <c r="O138" s="158" t="str">
        <f t="shared" si="4"/>
        <v/>
      </c>
      <c r="P138" s="159"/>
      <c r="Q138" s="283"/>
      <c r="R138" s="283"/>
      <c r="S138" s="283"/>
      <c r="T138" s="283"/>
      <c r="U138" s="160" t="str">
        <f>IF($D138="","",IF(OR(VLOOKUP($D138,Cap_Req!$A$2:$K$19,2)=9,VLOOKUP($D138,Cap_Req!$A$2:$K$19,2)=12,VLOOKUP($D138,Cap_Req!$A$2:$K$19,2)=13,VLOOKUP($D138,Cap_Req!$A$2:$K$19,2)=15),VLOOKUP($D138,Cap_Req!$A$2:$K$19,9),IF(VLOOKUP($D138,Cap_Req!$A$2:$K$19,2)=2,-100,$X138+VLOOKUP($D138,Cap_Req!$A$2:$K$19,9))))</f>
        <v/>
      </c>
      <c r="V138" s="160" t="str">
        <f>IF($D138="","",IF(OR(VLOOKUP($D138,Cap_Req!$A$2:$K$19,2)=9,VLOOKUP($D138,Cap_Req!$A$2:$K$19,2)=12,VLOOKUP($D138,Cap_Req!$A$2:$K$19,2)=13),VLOOKUP($D138,Cap_Req!$A$2:$K$19,10),IF(OR(VLOOKUP($D138,Cap_Req!$A$2:$K$19,2)=4,VLOOKUP($D138,Cap_Req!$A$2:$K$19,2)=5,VLOOKUP($D138,Cap_Req!$A$2:$K$19,2)=18),$X138+VLOOKUP($D138,Cap_Req!$A$2:$K$19,10),-100)))</f>
        <v/>
      </c>
      <c r="W138" s="160" t="str">
        <f>IF($D138="","",IF($X138="","",$X138+VLOOKUP($D138,Cap_Req!$A$2:$K$19,11)))</f>
        <v/>
      </c>
      <c r="X138" s="283"/>
      <c r="Y138" s="283"/>
      <c r="Z138" s="133"/>
      <c r="AA138" s="134" t="e">
        <f>VLOOKUP($D138,Cap_Req!$A$2:$K$19,2)</f>
        <v>#N/A</v>
      </c>
    </row>
    <row r="139" spans="1:27" x14ac:dyDescent="0.25">
      <c r="A139" s="133"/>
      <c r="B139" s="283"/>
      <c r="C139" s="283"/>
      <c r="D139" s="284"/>
      <c r="E139" s="285"/>
      <c r="F139" s="155" t="str">
        <f>IF($D139="","",IF($Q139="","",IF(OR(VLOOKUP($D139,Cap_Req!$A$2:$K$19,2)=6,VLOOKUP($D139,Cap_Req!$A$2:$K$19,2)=7,VLOOKUP($D139,Cap_Req!$A$2:$K$19,2)=14),IF($R139="","",IF($N139&lt;=$U139,$R139*$G139,IF(AND($N139&gt;$U139,$N139&lt;=$X139),$G139*($R139+((($Q139-$R139)/($X139-$U139))*($N139-$U139))),0))),$Q139*$G139)))</f>
        <v/>
      </c>
      <c r="G139" s="156" t="str">
        <f>IF($D139="","",IF(VLOOKUP($D139,Cap_Req!$A$2:$K$19,2)=2,VLOOKUP($D139,Cap_Req!$A$2:$K$19,3),IF(OR(VLOOKUP($D139,Cap_Req!$A$2:$K$19,2)=1,VLOOKUP($D139,Cap_Req!$A$2:$K$19,2)=3,VLOOKUP($D139,Cap_Req!$A$2:$K$19,2)=6,VLOOKUP($D139,Cap_Req!$A$2:$K$19,2)=7,VLOOKUP($D139,Cap_Req!$A$2:$K$19,2)=8,VLOOKUP($D139,Cap_Req!$A$2:$K$19,2)=10,VLOOKUP($D139,Cap_Req!$A$2:$K$19,2)=11, VLOOKUP($D139,Cap_Req!$A$2:$K$19,2)=14, VLOOKUP($D139,Cap_Req!$A$2:$K$19,2)=15, VLOOKUP($D139,Cap_Req!$A$2:$K$19,2)=16),IF($N139&lt;=$U139,VLOOKUP($D139,Cap_Req!$A$2:$K$19,3),IF(AND($N139&gt;$U139,$N139&lt;=$W139),VLOOKUP($D139,Cap_Req!$A$2:$K$19,3)+(((VLOOKUP($D139,Cap_Req!$A$2:$K$19,5)-VLOOKUP($D139,Cap_Req!$A$2:$K$19,3))/($W139-$U139))*($N139-$U139)),0)),IF($N139&lt;=$U139,VLOOKUP($D139,Cap_Req!$A$2:$K$19,3),IF(AND($N139&gt;$U139,$N139&lt;=$V139),VLOOKUP($D139,Cap_Req!$A$2:$K$19,3)+(((VLOOKUP($D139,Cap_Req!$A$2:$K$19,4)-VLOOKUP($D139,Cap_Req!$A$2:$K$19,3))/($V139-$U139))*($N139-$U139)),IF(AND($N139&gt;$V139,$N139&lt;=$W139),VLOOKUP($D139,Cap_Req!$A$2:$K$19,4)+(((VLOOKUP($D139,Cap_Req!$A$2:$K$19,5)-VLOOKUP($D139,Cap_Req!$A$2:$K$19,4))/($W139-$V139))*($N139-$V139)),0))))))</f>
        <v/>
      </c>
      <c r="H139" s="285"/>
      <c r="I139" s="155" t="str">
        <f>IF($D139="","",IF(OR(VLOOKUP($D139,Cap_Req!$A$2:$K$19,2)=6,VLOOKUP($D139,Cap_Req!$A$2:$K$19,2)=7,VLOOKUP($D139,Cap_Req!$A$2:$K$19,2)=14),IF($S139="","",$S139*$J139),""))</f>
        <v/>
      </c>
      <c r="J139" s="156" t="str">
        <f>IF($D139="","",IF(OR(VLOOKUP($D139,Cap_Req!$A$2:$K$19,2)=6,VLOOKUP($D139,Cap_Req!$A$2:$K$19,2)=7,VLOOKUP($D139,Cap_Req!$A$2:$K$19,2)=14),VLOOKUP($D139,Cap_Req!$A$2:$K$19,7),""))</f>
        <v/>
      </c>
      <c r="K139" s="285"/>
      <c r="L139" s="155" t="str">
        <f>IF($D139="","",IF(OR(VLOOKUP($D139,Cap_Req!$A$2:$K$19,2)=4,VLOOKUP($D139,Cap_Req!$A$2:$K$19,2)=5),IF($T139="","",$T139*$M139),""))</f>
        <v/>
      </c>
      <c r="M139" s="156" t="str">
        <f>IF($D139="","",IF(OR(VLOOKUP($D139,Cap_Req!$A$2:$K$19,2)=4,VLOOKUP($D139,Cap_Req!$A$2:$K$19,2)=5),VLOOKUP($D139,Cap_Req!$A$2:$K$19,8),""))</f>
        <v/>
      </c>
      <c r="N139" s="157" t="str">
        <f t="shared" si="5"/>
        <v/>
      </c>
      <c r="O139" s="158" t="str">
        <f t="shared" si="4"/>
        <v/>
      </c>
      <c r="P139" s="159"/>
      <c r="Q139" s="283"/>
      <c r="R139" s="283"/>
      <c r="S139" s="283"/>
      <c r="T139" s="283"/>
      <c r="U139" s="160" t="str">
        <f>IF($D139="","",IF(OR(VLOOKUP($D139,Cap_Req!$A$2:$K$19,2)=9,VLOOKUP($D139,Cap_Req!$A$2:$K$19,2)=12,VLOOKUP($D139,Cap_Req!$A$2:$K$19,2)=13,VLOOKUP($D139,Cap_Req!$A$2:$K$19,2)=15),VLOOKUP($D139,Cap_Req!$A$2:$K$19,9),IF(VLOOKUP($D139,Cap_Req!$A$2:$K$19,2)=2,-100,$X139+VLOOKUP($D139,Cap_Req!$A$2:$K$19,9))))</f>
        <v/>
      </c>
      <c r="V139" s="160" t="str">
        <f>IF($D139="","",IF(OR(VLOOKUP($D139,Cap_Req!$A$2:$K$19,2)=9,VLOOKUP($D139,Cap_Req!$A$2:$K$19,2)=12,VLOOKUP($D139,Cap_Req!$A$2:$K$19,2)=13),VLOOKUP($D139,Cap_Req!$A$2:$K$19,10),IF(OR(VLOOKUP($D139,Cap_Req!$A$2:$K$19,2)=4,VLOOKUP($D139,Cap_Req!$A$2:$K$19,2)=5,VLOOKUP($D139,Cap_Req!$A$2:$K$19,2)=18),$X139+VLOOKUP($D139,Cap_Req!$A$2:$K$19,10),-100)))</f>
        <v/>
      </c>
      <c r="W139" s="160" t="str">
        <f>IF($D139="","",IF($X139="","",$X139+VLOOKUP($D139,Cap_Req!$A$2:$K$19,11)))</f>
        <v/>
      </c>
      <c r="X139" s="283"/>
      <c r="Y139" s="283"/>
      <c r="Z139" s="133"/>
      <c r="AA139" s="134" t="e">
        <f>VLOOKUP($D139,Cap_Req!$A$2:$K$19,2)</f>
        <v>#N/A</v>
      </c>
    </row>
    <row r="140" spans="1:27" x14ac:dyDescent="0.25">
      <c r="A140" s="133"/>
      <c r="B140" s="283"/>
      <c r="C140" s="283"/>
      <c r="D140" s="284"/>
      <c r="E140" s="285"/>
      <c r="F140" s="155" t="str">
        <f>IF($D140="","",IF($Q140="","",IF(OR(VLOOKUP($D140,Cap_Req!$A$2:$K$19,2)=6,VLOOKUP($D140,Cap_Req!$A$2:$K$19,2)=7,VLOOKUP($D140,Cap_Req!$A$2:$K$19,2)=14),IF($R140="","",IF($N140&lt;=$U140,$R140*$G140,IF(AND($N140&gt;$U140,$N140&lt;=$X140),$G140*($R140+((($Q140-$R140)/($X140-$U140))*($N140-$U140))),0))),$Q140*$G140)))</f>
        <v/>
      </c>
      <c r="G140" s="156" t="str">
        <f>IF($D140="","",IF(VLOOKUP($D140,Cap_Req!$A$2:$K$19,2)=2,VLOOKUP($D140,Cap_Req!$A$2:$K$19,3),IF(OR(VLOOKUP($D140,Cap_Req!$A$2:$K$19,2)=1,VLOOKUP($D140,Cap_Req!$A$2:$K$19,2)=3,VLOOKUP($D140,Cap_Req!$A$2:$K$19,2)=6,VLOOKUP($D140,Cap_Req!$A$2:$K$19,2)=7,VLOOKUP($D140,Cap_Req!$A$2:$K$19,2)=8,VLOOKUP($D140,Cap_Req!$A$2:$K$19,2)=10,VLOOKUP($D140,Cap_Req!$A$2:$K$19,2)=11, VLOOKUP($D140,Cap_Req!$A$2:$K$19,2)=14, VLOOKUP($D140,Cap_Req!$A$2:$K$19,2)=15, VLOOKUP($D140,Cap_Req!$A$2:$K$19,2)=16),IF($N140&lt;=$U140,VLOOKUP($D140,Cap_Req!$A$2:$K$19,3),IF(AND($N140&gt;$U140,$N140&lt;=$W140),VLOOKUP($D140,Cap_Req!$A$2:$K$19,3)+(((VLOOKUP($D140,Cap_Req!$A$2:$K$19,5)-VLOOKUP($D140,Cap_Req!$A$2:$K$19,3))/($W140-$U140))*($N140-$U140)),0)),IF($N140&lt;=$U140,VLOOKUP($D140,Cap_Req!$A$2:$K$19,3),IF(AND($N140&gt;$U140,$N140&lt;=$V140),VLOOKUP($D140,Cap_Req!$A$2:$K$19,3)+(((VLOOKUP($D140,Cap_Req!$A$2:$K$19,4)-VLOOKUP($D140,Cap_Req!$A$2:$K$19,3))/($V140-$U140))*($N140-$U140)),IF(AND($N140&gt;$V140,$N140&lt;=$W140),VLOOKUP($D140,Cap_Req!$A$2:$K$19,4)+(((VLOOKUP($D140,Cap_Req!$A$2:$K$19,5)-VLOOKUP($D140,Cap_Req!$A$2:$K$19,4))/($W140-$V140))*($N140-$V140)),0))))))</f>
        <v/>
      </c>
      <c r="H140" s="285"/>
      <c r="I140" s="155" t="str">
        <f>IF($D140="","",IF(OR(VLOOKUP($D140,Cap_Req!$A$2:$K$19,2)=6,VLOOKUP($D140,Cap_Req!$A$2:$K$19,2)=7,VLOOKUP($D140,Cap_Req!$A$2:$K$19,2)=14),IF($S140="","",$S140*$J140),""))</f>
        <v/>
      </c>
      <c r="J140" s="156" t="str">
        <f>IF($D140="","",IF(OR(VLOOKUP($D140,Cap_Req!$A$2:$K$19,2)=6,VLOOKUP($D140,Cap_Req!$A$2:$K$19,2)=7,VLOOKUP($D140,Cap_Req!$A$2:$K$19,2)=14),VLOOKUP($D140,Cap_Req!$A$2:$K$19,7),""))</f>
        <v/>
      </c>
      <c r="K140" s="285"/>
      <c r="L140" s="155" t="str">
        <f>IF($D140="","",IF(OR(VLOOKUP($D140,Cap_Req!$A$2:$K$19,2)=4,VLOOKUP($D140,Cap_Req!$A$2:$K$19,2)=5),IF($T140="","",$T140*$M140),""))</f>
        <v/>
      </c>
      <c r="M140" s="156" t="str">
        <f>IF($D140="","",IF(OR(VLOOKUP($D140,Cap_Req!$A$2:$K$19,2)=4,VLOOKUP($D140,Cap_Req!$A$2:$K$19,2)=5),VLOOKUP($D140,Cap_Req!$A$2:$K$19,8),""))</f>
        <v/>
      </c>
      <c r="N140" s="157" t="str">
        <f t="shared" si="5"/>
        <v/>
      </c>
      <c r="O140" s="158" t="str">
        <f t="shared" si="4"/>
        <v/>
      </c>
      <c r="P140" s="159"/>
      <c r="Q140" s="283"/>
      <c r="R140" s="283"/>
      <c r="S140" s="283"/>
      <c r="T140" s="283"/>
      <c r="U140" s="160" t="str">
        <f>IF($D140="","",IF(OR(VLOOKUP($D140,Cap_Req!$A$2:$K$19,2)=9,VLOOKUP($D140,Cap_Req!$A$2:$K$19,2)=12,VLOOKUP($D140,Cap_Req!$A$2:$K$19,2)=13,VLOOKUP($D140,Cap_Req!$A$2:$K$19,2)=15),VLOOKUP($D140,Cap_Req!$A$2:$K$19,9),IF(VLOOKUP($D140,Cap_Req!$A$2:$K$19,2)=2,-100,$X140+VLOOKUP($D140,Cap_Req!$A$2:$K$19,9))))</f>
        <v/>
      </c>
      <c r="V140" s="160" t="str">
        <f>IF($D140="","",IF(OR(VLOOKUP($D140,Cap_Req!$A$2:$K$19,2)=9,VLOOKUP($D140,Cap_Req!$A$2:$K$19,2)=12,VLOOKUP($D140,Cap_Req!$A$2:$K$19,2)=13),VLOOKUP($D140,Cap_Req!$A$2:$K$19,10),IF(OR(VLOOKUP($D140,Cap_Req!$A$2:$K$19,2)=4,VLOOKUP($D140,Cap_Req!$A$2:$K$19,2)=5,VLOOKUP($D140,Cap_Req!$A$2:$K$19,2)=18),$X140+VLOOKUP($D140,Cap_Req!$A$2:$K$19,10),-100)))</f>
        <v/>
      </c>
      <c r="W140" s="160" t="str">
        <f>IF($D140="","",IF($X140="","",$X140+VLOOKUP($D140,Cap_Req!$A$2:$K$19,11)))</f>
        <v/>
      </c>
      <c r="X140" s="283"/>
      <c r="Y140" s="283"/>
      <c r="Z140" s="133"/>
      <c r="AA140" s="134" t="e">
        <f>VLOOKUP($D140,Cap_Req!$A$2:$K$19,2)</f>
        <v>#N/A</v>
      </c>
    </row>
    <row r="141" spans="1:27" x14ac:dyDescent="0.25">
      <c r="A141" s="133"/>
      <c r="B141" s="283"/>
      <c r="C141" s="283"/>
      <c r="D141" s="284"/>
      <c r="E141" s="285"/>
      <c r="F141" s="155" t="str">
        <f>IF($D141="","",IF($Q141="","",IF(OR(VLOOKUP($D141,Cap_Req!$A$2:$K$19,2)=6,VLOOKUP($D141,Cap_Req!$A$2:$K$19,2)=7,VLOOKUP($D141,Cap_Req!$A$2:$K$19,2)=14),IF($R141="","",IF($N141&lt;=$U141,$R141*$G141,IF(AND($N141&gt;$U141,$N141&lt;=$X141),$G141*($R141+((($Q141-$R141)/($X141-$U141))*($N141-$U141))),0))),$Q141*$G141)))</f>
        <v/>
      </c>
      <c r="G141" s="156" t="str">
        <f>IF($D141="","",IF(VLOOKUP($D141,Cap_Req!$A$2:$K$19,2)=2,VLOOKUP($D141,Cap_Req!$A$2:$K$19,3),IF(OR(VLOOKUP($D141,Cap_Req!$A$2:$K$19,2)=1,VLOOKUP($D141,Cap_Req!$A$2:$K$19,2)=3,VLOOKUP($D141,Cap_Req!$A$2:$K$19,2)=6,VLOOKUP($D141,Cap_Req!$A$2:$K$19,2)=7,VLOOKUP($D141,Cap_Req!$A$2:$K$19,2)=8,VLOOKUP($D141,Cap_Req!$A$2:$K$19,2)=10,VLOOKUP($D141,Cap_Req!$A$2:$K$19,2)=11, VLOOKUP($D141,Cap_Req!$A$2:$K$19,2)=14, VLOOKUP($D141,Cap_Req!$A$2:$K$19,2)=15, VLOOKUP($D141,Cap_Req!$A$2:$K$19,2)=16),IF($N141&lt;=$U141,VLOOKUP($D141,Cap_Req!$A$2:$K$19,3),IF(AND($N141&gt;$U141,$N141&lt;=$W141),VLOOKUP($D141,Cap_Req!$A$2:$K$19,3)+(((VLOOKUP($D141,Cap_Req!$A$2:$K$19,5)-VLOOKUP($D141,Cap_Req!$A$2:$K$19,3))/($W141-$U141))*($N141-$U141)),0)),IF($N141&lt;=$U141,VLOOKUP($D141,Cap_Req!$A$2:$K$19,3),IF(AND($N141&gt;$U141,$N141&lt;=$V141),VLOOKUP($D141,Cap_Req!$A$2:$K$19,3)+(((VLOOKUP($D141,Cap_Req!$A$2:$K$19,4)-VLOOKUP($D141,Cap_Req!$A$2:$K$19,3))/($V141-$U141))*($N141-$U141)),IF(AND($N141&gt;$V141,$N141&lt;=$W141),VLOOKUP($D141,Cap_Req!$A$2:$K$19,4)+(((VLOOKUP($D141,Cap_Req!$A$2:$K$19,5)-VLOOKUP($D141,Cap_Req!$A$2:$K$19,4))/($W141-$V141))*($N141-$V141)),0))))))</f>
        <v/>
      </c>
      <c r="H141" s="285"/>
      <c r="I141" s="155" t="str">
        <f>IF($D141="","",IF(OR(VLOOKUP($D141,Cap_Req!$A$2:$K$19,2)=6,VLOOKUP($D141,Cap_Req!$A$2:$K$19,2)=7,VLOOKUP($D141,Cap_Req!$A$2:$K$19,2)=14),IF($S141="","",$S141*$J141),""))</f>
        <v/>
      </c>
      <c r="J141" s="156" t="str">
        <f>IF($D141="","",IF(OR(VLOOKUP($D141,Cap_Req!$A$2:$K$19,2)=6,VLOOKUP($D141,Cap_Req!$A$2:$K$19,2)=7,VLOOKUP($D141,Cap_Req!$A$2:$K$19,2)=14),VLOOKUP($D141,Cap_Req!$A$2:$K$19,7),""))</f>
        <v/>
      </c>
      <c r="K141" s="285"/>
      <c r="L141" s="155" t="str">
        <f>IF($D141="","",IF(OR(VLOOKUP($D141,Cap_Req!$A$2:$K$19,2)=4,VLOOKUP($D141,Cap_Req!$A$2:$K$19,2)=5),IF($T141="","",$T141*$M141),""))</f>
        <v/>
      </c>
      <c r="M141" s="156" t="str">
        <f>IF($D141="","",IF(OR(VLOOKUP($D141,Cap_Req!$A$2:$K$19,2)=4,VLOOKUP($D141,Cap_Req!$A$2:$K$19,2)=5),VLOOKUP($D141,Cap_Req!$A$2:$K$19,8),""))</f>
        <v/>
      </c>
      <c r="N141" s="157" t="str">
        <f t="shared" si="5"/>
        <v/>
      </c>
      <c r="O141" s="158" t="str">
        <f t="shared" si="4"/>
        <v/>
      </c>
      <c r="P141" s="159"/>
      <c r="Q141" s="283"/>
      <c r="R141" s="283"/>
      <c r="S141" s="283"/>
      <c r="T141" s="283"/>
      <c r="U141" s="160" t="str">
        <f>IF($D141="","",IF(OR(VLOOKUP($D141,Cap_Req!$A$2:$K$19,2)=9,VLOOKUP($D141,Cap_Req!$A$2:$K$19,2)=12,VLOOKUP($D141,Cap_Req!$A$2:$K$19,2)=13,VLOOKUP($D141,Cap_Req!$A$2:$K$19,2)=15),VLOOKUP($D141,Cap_Req!$A$2:$K$19,9),IF(VLOOKUP($D141,Cap_Req!$A$2:$K$19,2)=2,-100,$X141+VLOOKUP($D141,Cap_Req!$A$2:$K$19,9))))</f>
        <v/>
      </c>
      <c r="V141" s="160" t="str">
        <f>IF($D141="","",IF(OR(VLOOKUP($D141,Cap_Req!$A$2:$K$19,2)=9,VLOOKUP($D141,Cap_Req!$A$2:$K$19,2)=12,VLOOKUP($D141,Cap_Req!$A$2:$K$19,2)=13),VLOOKUP($D141,Cap_Req!$A$2:$K$19,10),IF(OR(VLOOKUP($D141,Cap_Req!$A$2:$K$19,2)=4,VLOOKUP($D141,Cap_Req!$A$2:$K$19,2)=5,VLOOKUP($D141,Cap_Req!$A$2:$K$19,2)=18),$X141+VLOOKUP($D141,Cap_Req!$A$2:$K$19,10),-100)))</f>
        <v/>
      </c>
      <c r="W141" s="160" t="str">
        <f>IF($D141="","",IF($X141="","",$X141+VLOOKUP($D141,Cap_Req!$A$2:$K$19,11)))</f>
        <v/>
      </c>
      <c r="X141" s="283"/>
      <c r="Y141" s="283"/>
      <c r="Z141" s="133"/>
      <c r="AA141" s="134" t="e">
        <f>VLOOKUP($D141,Cap_Req!$A$2:$K$19,2)</f>
        <v>#N/A</v>
      </c>
    </row>
    <row r="142" spans="1:27" x14ac:dyDescent="0.25">
      <c r="A142" s="133"/>
      <c r="B142" s="283"/>
      <c r="C142" s="283"/>
      <c r="D142" s="284"/>
      <c r="E142" s="285"/>
      <c r="F142" s="155" t="str">
        <f>IF($D142="","",IF($Q142="","",IF(OR(VLOOKUP($D142,Cap_Req!$A$2:$K$19,2)=6,VLOOKUP($D142,Cap_Req!$A$2:$K$19,2)=7,VLOOKUP($D142,Cap_Req!$A$2:$K$19,2)=14),IF($R142="","",IF($N142&lt;=$U142,$R142*$G142,IF(AND($N142&gt;$U142,$N142&lt;=$X142),$G142*($R142+((($Q142-$R142)/($X142-$U142))*($N142-$U142))),0))),$Q142*$G142)))</f>
        <v/>
      </c>
      <c r="G142" s="156" t="str">
        <f>IF($D142="","",IF(VLOOKUP($D142,Cap_Req!$A$2:$K$19,2)=2,VLOOKUP($D142,Cap_Req!$A$2:$K$19,3),IF(OR(VLOOKUP($D142,Cap_Req!$A$2:$K$19,2)=1,VLOOKUP($D142,Cap_Req!$A$2:$K$19,2)=3,VLOOKUP($D142,Cap_Req!$A$2:$K$19,2)=6,VLOOKUP($D142,Cap_Req!$A$2:$K$19,2)=7,VLOOKUP($D142,Cap_Req!$A$2:$K$19,2)=8,VLOOKUP($D142,Cap_Req!$A$2:$K$19,2)=10,VLOOKUP($D142,Cap_Req!$A$2:$K$19,2)=11, VLOOKUP($D142,Cap_Req!$A$2:$K$19,2)=14, VLOOKUP($D142,Cap_Req!$A$2:$K$19,2)=15, VLOOKUP($D142,Cap_Req!$A$2:$K$19,2)=16),IF($N142&lt;=$U142,VLOOKUP($D142,Cap_Req!$A$2:$K$19,3),IF(AND($N142&gt;$U142,$N142&lt;=$W142),VLOOKUP($D142,Cap_Req!$A$2:$K$19,3)+(((VLOOKUP($D142,Cap_Req!$A$2:$K$19,5)-VLOOKUP($D142,Cap_Req!$A$2:$K$19,3))/($W142-$U142))*($N142-$U142)),0)),IF($N142&lt;=$U142,VLOOKUP($D142,Cap_Req!$A$2:$K$19,3),IF(AND($N142&gt;$U142,$N142&lt;=$V142),VLOOKUP($D142,Cap_Req!$A$2:$K$19,3)+(((VLOOKUP($D142,Cap_Req!$A$2:$K$19,4)-VLOOKUP($D142,Cap_Req!$A$2:$K$19,3))/($V142-$U142))*($N142-$U142)),IF(AND($N142&gt;$V142,$N142&lt;=$W142),VLOOKUP($D142,Cap_Req!$A$2:$K$19,4)+(((VLOOKUP($D142,Cap_Req!$A$2:$K$19,5)-VLOOKUP($D142,Cap_Req!$A$2:$K$19,4))/($W142-$V142))*($N142-$V142)),0))))))</f>
        <v/>
      </c>
      <c r="H142" s="285"/>
      <c r="I142" s="155" t="str">
        <f>IF($D142="","",IF(OR(VLOOKUP($D142,Cap_Req!$A$2:$K$19,2)=6,VLOOKUP($D142,Cap_Req!$A$2:$K$19,2)=7,VLOOKUP($D142,Cap_Req!$A$2:$K$19,2)=14),IF($S142="","",$S142*$J142),""))</f>
        <v/>
      </c>
      <c r="J142" s="156" t="str">
        <f>IF($D142="","",IF(OR(VLOOKUP($D142,Cap_Req!$A$2:$K$19,2)=6,VLOOKUP($D142,Cap_Req!$A$2:$K$19,2)=7,VLOOKUP($D142,Cap_Req!$A$2:$K$19,2)=14),VLOOKUP($D142,Cap_Req!$A$2:$K$19,7),""))</f>
        <v/>
      </c>
      <c r="K142" s="285"/>
      <c r="L142" s="155" t="str">
        <f>IF($D142="","",IF(OR(VLOOKUP($D142,Cap_Req!$A$2:$K$19,2)=4,VLOOKUP($D142,Cap_Req!$A$2:$K$19,2)=5),IF($T142="","",$T142*$M142),""))</f>
        <v/>
      </c>
      <c r="M142" s="156" t="str">
        <f>IF($D142="","",IF(OR(VLOOKUP($D142,Cap_Req!$A$2:$K$19,2)=4,VLOOKUP($D142,Cap_Req!$A$2:$K$19,2)=5),VLOOKUP($D142,Cap_Req!$A$2:$K$19,8),""))</f>
        <v/>
      </c>
      <c r="N142" s="157" t="str">
        <f t="shared" si="5"/>
        <v/>
      </c>
      <c r="O142" s="158" t="str">
        <f t="shared" si="4"/>
        <v/>
      </c>
      <c r="P142" s="159"/>
      <c r="Q142" s="283"/>
      <c r="R142" s="283"/>
      <c r="S142" s="283"/>
      <c r="T142" s="283"/>
      <c r="U142" s="160" t="str">
        <f>IF($D142="","",IF(OR(VLOOKUP($D142,Cap_Req!$A$2:$K$19,2)=9,VLOOKUP($D142,Cap_Req!$A$2:$K$19,2)=12,VLOOKUP($D142,Cap_Req!$A$2:$K$19,2)=13,VLOOKUP($D142,Cap_Req!$A$2:$K$19,2)=15),VLOOKUP($D142,Cap_Req!$A$2:$K$19,9),IF(VLOOKUP($D142,Cap_Req!$A$2:$K$19,2)=2,-100,$X142+VLOOKUP($D142,Cap_Req!$A$2:$K$19,9))))</f>
        <v/>
      </c>
      <c r="V142" s="160" t="str">
        <f>IF($D142="","",IF(OR(VLOOKUP($D142,Cap_Req!$A$2:$K$19,2)=9,VLOOKUP($D142,Cap_Req!$A$2:$K$19,2)=12,VLOOKUP($D142,Cap_Req!$A$2:$K$19,2)=13),VLOOKUP($D142,Cap_Req!$A$2:$K$19,10),IF(OR(VLOOKUP($D142,Cap_Req!$A$2:$K$19,2)=4,VLOOKUP($D142,Cap_Req!$A$2:$K$19,2)=5,VLOOKUP($D142,Cap_Req!$A$2:$K$19,2)=18),$X142+VLOOKUP($D142,Cap_Req!$A$2:$K$19,10),-100)))</f>
        <v/>
      </c>
      <c r="W142" s="160" t="str">
        <f>IF($D142="","",IF($X142="","",$X142+VLOOKUP($D142,Cap_Req!$A$2:$K$19,11)))</f>
        <v/>
      </c>
      <c r="X142" s="283"/>
      <c r="Y142" s="283"/>
      <c r="Z142" s="133"/>
      <c r="AA142" s="134" t="e">
        <f>VLOOKUP($D142,Cap_Req!$A$2:$K$19,2)</f>
        <v>#N/A</v>
      </c>
    </row>
    <row r="143" spans="1:27" x14ac:dyDescent="0.25">
      <c r="A143" s="133"/>
      <c r="B143" s="283"/>
      <c r="C143" s="283"/>
      <c r="D143" s="284"/>
      <c r="E143" s="285"/>
      <c r="F143" s="155" t="str">
        <f>IF($D143="","",IF($Q143="","",IF(OR(VLOOKUP($D143,Cap_Req!$A$2:$K$19,2)=6,VLOOKUP($D143,Cap_Req!$A$2:$K$19,2)=7,VLOOKUP($D143,Cap_Req!$A$2:$K$19,2)=14),IF($R143="","",IF($N143&lt;=$U143,$R143*$G143,IF(AND($N143&gt;$U143,$N143&lt;=$X143),$G143*($R143+((($Q143-$R143)/($X143-$U143))*($N143-$U143))),0))),$Q143*$G143)))</f>
        <v/>
      </c>
      <c r="G143" s="156" t="str">
        <f>IF($D143="","",IF(VLOOKUP($D143,Cap_Req!$A$2:$K$19,2)=2,VLOOKUP($D143,Cap_Req!$A$2:$K$19,3),IF(OR(VLOOKUP($D143,Cap_Req!$A$2:$K$19,2)=1,VLOOKUP($D143,Cap_Req!$A$2:$K$19,2)=3,VLOOKUP($D143,Cap_Req!$A$2:$K$19,2)=6,VLOOKUP($D143,Cap_Req!$A$2:$K$19,2)=7,VLOOKUP($D143,Cap_Req!$A$2:$K$19,2)=8,VLOOKUP($D143,Cap_Req!$A$2:$K$19,2)=10,VLOOKUP($D143,Cap_Req!$A$2:$K$19,2)=11, VLOOKUP($D143,Cap_Req!$A$2:$K$19,2)=14, VLOOKUP($D143,Cap_Req!$A$2:$K$19,2)=15, VLOOKUP($D143,Cap_Req!$A$2:$K$19,2)=16),IF($N143&lt;=$U143,VLOOKUP($D143,Cap_Req!$A$2:$K$19,3),IF(AND($N143&gt;$U143,$N143&lt;=$W143),VLOOKUP($D143,Cap_Req!$A$2:$K$19,3)+(((VLOOKUP($D143,Cap_Req!$A$2:$K$19,5)-VLOOKUP($D143,Cap_Req!$A$2:$K$19,3))/($W143-$U143))*($N143-$U143)),0)),IF($N143&lt;=$U143,VLOOKUP($D143,Cap_Req!$A$2:$K$19,3),IF(AND($N143&gt;$U143,$N143&lt;=$V143),VLOOKUP($D143,Cap_Req!$A$2:$K$19,3)+(((VLOOKUP($D143,Cap_Req!$A$2:$K$19,4)-VLOOKUP($D143,Cap_Req!$A$2:$K$19,3))/($V143-$U143))*($N143-$U143)),IF(AND($N143&gt;$V143,$N143&lt;=$W143),VLOOKUP($D143,Cap_Req!$A$2:$K$19,4)+(((VLOOKUP($D143,Cap_Req!$A$2:$K$19,5)-VLOOKUP($D143,Cap_Req!$A$2:$K$19,4))/($W143-$V143))*($N143-$V143)),0))))))</f>
        <v/>
      </c>
      <c r="H143" s="285"/>
      <c r="I143" s="155" t="str">
        <f>IF($D143="","",IF(OR(VLOOKUP($D143,Cap_Req!$A$2:$K$19,2)=6,VLOOKUP($D143,Cap_Req!$A$2:$K$19,2)=7,VLOOKUP($D143,Cap_Req!$A$2:$K$19,2)=14),IF($S143="","",$S143*$J143),""))</f>
        <v/>
      </c>
      <c r="J143" s="156" t="str">
        <f>IF($D143="","",IF(OR(VLOOKUP($D143,Cap_Req!$A$2:$K$19,2)=6,VLOOKUP($D143,Cap_Req!$A$2:$K$19,2)=7,VLOOKUP($D143,Cap_Req!$A$2:$K$19,2)=14),VLOOKUP($D143,Cap_Req!$A$2:$K$19,7),""))</f>
        <v/>
      </c>
      <c r="K143" s="285"/>
      <c r="L143" s="155" t="str">
        <f>IF($D143="","",IF(OR(VLOOKUP($D143,Cap_Req!$A$2:$K$19,2)=4,VLOOKUP($D143,Cap_Req!$A$2:$K$19,2)=5),IF($T143="","",$T143*$M143),""))</f>
        <v/>
      </c>
      <c r="M143" s="156" t="str">
        <f>IF($D143="","",IF(OR(VLOOKUP($D143,Cap_Req!$A$2:$K$19,2)=4,VLOOKUP($D143,Cap_Req!$A$2:$K$19,2)=5),VLOOKUP($D143,Cap_Req!$A$2:$K$19,8),""))</f>
        <v/>
      </c>
      <c r="N143" s="157" t="str">
        <f t="shared" si="5"/>
        <v/>
      </c>
      <c r="O143" s="158" t="str">
        <f t="shared" ref="O143:O206" si="6">IF($D143="","",$W143)</f>
        <v/>
      </c>
      <c r="P143" s="159"/>
      <c r="Q143" s="283"/>
      <c r="R143" s="283"/>
      <c r="S143" s="283"/>
      <c r="T143" s="283"/>
      <c r="U143" s="160" t="str">
        <f>IF($D143="","",IF(OR(VLOOKUP($D143,Cap_Req!$A$2:$K$19,2)=9,VLOOKUP($D143,Cap_Req!$A$2:$K$19,2)=12,VLOOKUP($D143,Cap_Req!$A$2:$K$19,2)=13,VLOOKUP($D143,Cap_Req!$A$2:$K$19,2)=15),VLOOKUP($D143,Cap_Req!$A$2:$K$19,9),IF(VLOOKUP($D143,Cap_Req!$A$2:$K$19,2)=2,-100,$X143+VLOOKUP($D143,Cap_Req!$A$2:$K$19,9))))</f>
        <v/>
      </c>
      <c r="V143" s="160" t="str">
        <f>IF($D143="","",IF(OR(VLOOKUP($D143,Cap_Req!$A$2:$K$19,2)=9,VLOOKUP($D143,Cap_Req!$A$2:$K$19,2)=12,VLOOKUP($D143,Cap_Req!$A$2:$K$19,2)=13),VLOOKUP($D143,Cap_Req!$A$2:$K$19,10),IF(OR(VLOOKUP($D143,Cap_Req!$A$2:$K$19,2)=4,VLOOKUP($D143,Cap_Req!$A$2:$K$19,2)=5,VLOOKUP($D143,Cap_Req!$A$2:$K$19,2)=18),$X143+VLOOKUP($D143,Cap_Req!$A$2:$K$19,10),-100)))</f>
        <v/>
      </c>
      <c r="W143" s="160" t="str">
        <f>IF($D143="","",IF($X143="","",$X143+VLOOKUP($D143,Cap_Req!$A$2:$K$19,11)))</f>
        <v/>
      </c>
      <c r="X143" s="283"/>
      <c r="Y143" s="283"/>
      <c r="Z143" s="133"/>
      <c r="AA143" s="134" t="e">
        <f>VLOOKUP($D143,Cap_Req!$A$2:$K$19,2)</f>
        <v>#N/A</v>
      </c>
    </row>
    <row r="144" spans="1:27" x14ac:dyDescent="0.25">
      <c r="A144" s="133"/>
      <c r="B144" s="283"/>
      <c r="C144" s="283"/>
      <c r="D144" s="284"/>
      <c r="E144" s="285"/>
      <c r="F144" s="155" t="str">
        <f>IF($D144="","",IF($Q144="","",IF(OR(VLOOKUP($D144,Cap_Req!$A$2:$K$19,2)=6,VLOOKUP($D144,Cap_Req!$A$2:$K$19,2)=7,VLOOKUP($D144,Cap_Req!$A$2:$K$19,2)=14),IF($R144="","",IF($N144&lt;=$U144,$R144*$G144,IF(AND($N144&gt;$U144,$N144&lt;=$X144),$G144*($R144+((($Q144-$R144)/($X144-$U144))*($N144-$U144))),0))),$Q144*$G144)))</f>
        <v/>
      </c>
      <c r="G144" s="156" t="str">
        <f>IF($D144="","",IF(VLOOKUP($D144,Cap_Req!$A$2:$K$19,2)=2,VLOOKUP($D144,Cap_Req!$A$2:$K$19,3),IF(OR(VLOOKUP($D144,Cap_Req!$A$2:$K$19,2)=1,VLOOKUP($D144,Cap_Req!$A$2:$K$19,2)=3,VLOOKUP($D144,Cap_Req!$A$2:$K$19,2)=6,VLOOKUP($D144,Cap_Req!$A$2:$K$19,2)=7,VLOOKUP($D144,Cap_Req!$A$2:$K$19,2)=8,VLOOKUP($D144,Cap_Req!$A$2:$K$19,2)=10,VLOOKUP($D144,Cap_Req!$A$2:$K$19,2)=11, VLOOKUP($D144,Cap_Req!$A$2:$K$19,2)=14, VLOOKUP($D144,Cap_Req!$A$2:$K$19,2)=15, VLOOKUP($D144,Cap_Req!$A$2:$K$19,2)=16),IF($N144&lt;=$U144,VLOOKUP($D144,Cap_Req!$A$2:$K$19,3),IF(AND($N144&gt;$U144,$N144&lt;=$W144),VLOOKUP($D144,Cap_Req!$A$2:$K$19,3)+(((VLOOKUP($D144,Cap_Req!$A$2:$K$19,5)-VLOOKUP($D144,Cap_Req!$A$2:$K$19,3))/($W144-$U144))*($N144-$U144)),0)),IF($N144&lt;=$U144,VLOOKUP($D144,Cap_Req!$A$2:$K$19,3),IF(AND($N144&gt;$U144,$N144&lt;=$V144),VLOOKUP($D144,Cap_Req!$A$2:$K$19,3)+(((VLOOKUP($D144,Cap_Req!$A$2:$K$19,4)-VLOOKUP($D144,Cap_Req!$A$2:$K$19,3))/($V144-$U144))*($N144-$U144)),IF(AND($N144&gt;$V144,$N144&lt;=$W144),VLOOKUP($D144,Cap_Req!$A$2:$K$19,4)+(((VLOOKUP($D144,Cap_Req!$A$2:$K$19,5)-VLOOKUP($D144,Cap_Req!$A$2:$K$19,4))/($W144-$V144))*($N144-$V144)),0))))))</f>
        <v/>
      </c>
      <c r="H144" s="285"/>
      <c r="I144" s="155" t="str">
        <f>IF($D144="","",IF(OR(VLOOKUP($D144,Cap_Req!$A$2:$K$19,2)=6,VLOOKUP($D144,Cap_Req!$A$2:$K$19,2)=7,VLOOKUP($D144,Cap_Req!$A$2:$K$19,2)=14),IF($S144="","",$S144*$J144),""))</f>
        <v/>
      </c>
      <c r="J144" s="156" t="str">
        <f>IF($D144="","",IF(OR(VLOOKUP($D144,Cap_Req!$A$2:$K$19,2)=6,VLOOKUP($D144,Cap_Req!$A$2:$K$19,2)=7,VLOOKUP($D144,Cap_Req!$A$2:$K$19,2)=14),VLOOKUP($D144,Cap_Req!$A$2:$K$19,7),""))</f>
        <v/>
      </c>
      <c r="K144" s="285"/>
      <c r="L144" s="155" t="str">
        <f>IF($D144="","",IF(OR(VLOOKUP($D144,Cap_Req!$A$2:$K$19,2)=4,VLOOKUP($D144,Cap_Req!$A$2:$K$19,2)=5),IF($T144="","",$T144*$M144),""))</f>
        <v/>
      </c>
      <c r="M144" s="156" t="str">
        <f>IF($D144="","",IF(OR(VLOOKUP($D144,Cap_Req!$A$2:$K$19,2)=4,VLOOKUP($D144,Cap_Req!$A$2:$K$19,2)=5),VLOOKUP($D144,Cap_Req!$A$2:$K$19,8),""))</f>
        <v/>
      </c>
      <c r="N144" s="157" t="str">
        <f t="shared" si="5"/>
        <v/>
      </c>
      <c r="O144" s="158" t="str">
        <f t="shared" si="6"/>
        <v/>
      </c>
      <c r="P144" s="159"/>
      <c r="Q144" s="283"/>
      <c r="R144" s="283"/>
      <c r="S144" s="283"/>
      <c r="T144" s="283"/>
      <c r="U144" s="160" t="str">
        <f>IF($D144="","",IF(OR(VLOOKUP($D144,Cap_Req!$A$2:$K$19,2)=9,VLOOKUP($D144,Cap_Req!$A$2:$K$19,2)=12,VLOOKUP($D144,Cap_Req!$A$2:$K$19,2)=13,VLOOKUP($D144,Cap_Req!$A$2:$K$19,2)=15),VLOOKUP($D144,Cap_Req!$A$2:$K$19,9),IF(VLOOKUP($D144,Cap_Req!$A$2:$K$19,2)=2,-100,$X144+VLOOKUP($D144,Cap_Req!$A$2:$K$19,9))))</f>
        <v/>
      </c>
      <c r="V144" s="160" t="str">
        <f>IF($D144="","",IF(OR(VLOOKUP($D144,Cap_Req!$A$2:$K$19,2)=9,VLOOKUP($D144,Cap_Req!$A$2:$K$19,2)=12,VLOOKUP($D144,Cap_Req!$A$2:$K$19,2)=13),VLOOKUP($D144,Cap_Req!$A$2:$K$19,10),IF(OR(VLOOKUP($D144,Cap_Req!$A$2:$K$19,2)=4,VLOOKUP($D144,Cap_Req!$A$2:$K$19,2)=5,VLOOKUP($D144,Cap_Req!$A$2:$K$19,2)=18),$X144+VLOOKUP($D144,Cap_Req!$A$2:$K$19,10),-100)))</f>
        <v/>
      </c>
      <c r="W144" s="160" t="str">
        <f>IF($D144="","",IF($X144="","",$X144+VLOOKUP($D144,Cap_Req!$A$2:$K$19,11)))</f>
        <v/>
      </c>
      <c r="X144" s="283"/>
      <c r="Y144" s="283"/>
      <c r="Z144" s="133"/>
      <c r="AA144" s="134" t="e">
        <f>VLOOKUP($D144,Cap_Req!$A$2:$K$19,2)</f>
        <v>#N/A</v>
      </c>
    </row>
    <row r="145" spans="1:27" x14ac:dyDescent="0.25">
      <c r="A145" s="133"/>
      <c r="B145" s="283"/>
      <c r="C145" s="283"/>
      <c r="D145" s="284"/>
      <c r="E145" s="285"/>
      <c r="F145" s="155" t="str">
        <f>IF($D145="","",IF($Q145="","",IF(OR(VLOOKUP($D145,Cap_Req!$A$2:$K$19,2)=6,VLOOKUP($D145,Cap_Req!$A$2:$K$19,2)=7,VLOOKUP($D145,Cap_Req!$A$2:$K$19,2)=14),IF($R145="","",IF($N145&lt;=$U145,$R145*$G145,IF(AND($N145&gt;$U145,$N145&lt;=$X145),$G145*($R145+((($Q145-$R145)/($X145-$U145))*($N145-$U145))),0))),$Q145*$G145)))</f>
        <v/>
      </c>
      <c r="G145" s="156" t="str">
        <f>IF($D145="","",IF(VLOOKUP($D145,Cap_Req!$A$2:$K$19,2)=2,VLOOKUP($D145,Cap_Req!$A$2:$K$19,3),IF(OR(VLOOKUP($D145,Cap_Req!$A$2:$K$19,2)=1,VLOOKUP($D145,Cap_Req!$A$2:$K$19,2)=3,VLOOKUP($D145,Cap_Req!$A$2:$K$19,2)=6,VLOOKUP($D145,Cap_Req!$A$2:$K$19,2)=7,VLOOKUP($D145,Cap_Req!$A$2:$K$19,2)=8,VLOOKUP($D145,Cap_Req!$A$2:$K$19,2)=10,VLOOKUP($D145,Cap_Req!$A$2:$K$19,2)=11, VLOOKUP($D145,Cap_Req!$A$2:$K$19,2)=14, VLOOKUP($D145,Cap_Req!$A$2:$K$19,2)=15, VLOOKUP($D145,Cap_Req!$A$2:$K$19,2)=16),IF($N145&lt;=$U145,VLOOKUP($D145,Cap_Req!$A$2:$K$19,3),IF(AND($N145&gt;$U145,$N145&lt;=$W145),VLOOKUP($D145,Cap_Req!$A$2:$K$19,3)+(((VLOOKUP($D145,Cap_Req!$A$2:$K$19,5)-VLOOKUP($D145,Cap_Req!$A$2:$K$19,3))/($W145-$U145))*($N145-$U145)),0)),IF($N145&lt;=$U145,VLOOKUP($D145,Cap_Req!$A$2:$K$19,3),IF(AND($N145&gt;$U145,$N145&lt;=$V145),VLOOKUP($D145,Cap_Req!$A$2:$K$19,3)+(((VLOOKUP($D145,Cap_Req!$A$2:$K$19,4)-VLOOKUP($D145,Cap_Req!$A$2:$K$19,3))/($V145-$U145))*($N145-$U145)),IF(AND($N145&gt;$V145,$N145&lt;=$W145),VLOOKUP($D145,Cap_Req!$A$2:$K$19,4)+(((VLOOKUP($D145,Cap_Req!$A$2:$K$19,5)-VLOOKUP($D145,Cap_Req!$A$2:$K$19,4))/($W145-$V145))*($N145-$V145)),0))))))</f>
        <v/>
      </c>
      <c r="H145" s="285"/>
      <c r="I145" s="155" t="str">
        <f>IF($D145="","",IF(OR(VLOOKUP($D145,Cap_Req!$A$2:$K$19,2)=6,VLOOKUP($D145,Cap_Req!$A$2:$K$19,2)=7,VLOOKUP($D145,Cap_Req!$A$2:$K$19,2)=14),IF($S145="","",$S145*$J145),""))</f>
        <v/>
      </c>
      <c r="J145" s="156" t="str">
        <f>IF($D145="","",IF(OR(VLOOKUP($D145,Cap_Req!$A$2:$K$19,2)=6,VLOOKUP($D145,Cap_Req!$A$2:$K$19,2)=7,VLOOKUP($D145,Cap_Req!$A$2:$K$19,2)=14),VLOOKUP($D145,Cap_Req!$A$2:$K$19,7),""))</f>
        <v/>
      </c>
      <c r="K145" s="285"/>
      <c r="L145" s="155" t="str">
        <f>IF($D145="","",IF(OR(VLOOKUP($D145,Cap_Req!$A$2:$K$19,2)=4,VLOOKUP($D145,Cap_Req!$A$2:$K$19,2)=5),IF($T145="","",$T145*$M145),""))</f>
        <v/>
      </c>
      <c r="M145" s="156" t="str">
        <f>IF($D145="","",IF(OR(VLOOKUP($D145,Cap_Req!$A$2:$K$19,2)=4,VLOOKUP($D145,Cap_Req!$A$2:$K$19,2)=5),VLOOKUP($D145,Cap_Req!$A$2:$K$19,8),""))</f>
        <v/>
      </c>
      <c r="N145" s="157" t="str">
        <f t="shared" si="5"/>
        <v/>
      </c>
      <c r="O145" s="158" t="str">
        <f t="shared" si="6"/>
        <v/>
      </c>
      <c r="P145" s="159"/>
      <c r="Q145" s="283"/>
      <c r="R145" s="283"/>
      <c r="S145" s="283"/>
      <c r="T145" s="283"/>
      <c r="U145" s="160" t="str">
        <f>IF($D145="","",IF(OR(VLOOKUP($D145,Cap_Req!$A$2:$K$19,2)=9,VLOOKUP($D145,Cap_Req!$A$2:$K$19,2)=12,VLOOKUP($D145,Cap_Req!$A$2:$K$19,2)=13,VLOOKUP($D145,Cap_Req!$A$2:$K$19,2)=15),VLOOKUP($D145,Cap_Req!$A$2:$K$19,9),IF(VLOOKUP($D145,Cap_Req!$A$2:$K$19,2)=2,-100,$X145+VLOOKUP($D145,Cap_Req!$A$2:$K$19,9))))</f>
        <v/>
      </c>
      <c r="V145" s="160" t="str">
        <f>IF($D145="","",IF(OR(VLOOKUP($D145,Cap_Req!$A$2:$K$19,2)=9,VLOOKUP($D145,Cap_Req!$A$2:$K$19,2)=12,VLOOKUP($D145,Cap_Req!$A$2:$K$19,2)=13),VLOOKUP($D145,Cap_Req!$A$2:$K$19,10),IF(OR(VLOOKUP($D145,Cap_Req!$A$2:$K$19,2)=4,VLOOKUP($D145,Cap_Req!$A$2:$K$19,2)=5,VLOOKUP($D145,Cap_Req!$A$2:$K$19,2)=18),$X145+VLOOKUP($D145,Cap_Req!$A$2:$K$19,10),-100)))</f>
        <v/>
      </c>
      <c r="W145" s="160" t="str">
        <f>IF($D145="","",IF($X145="","",$X145+VLOOKUP($D145,Cap_Req!$A$2:$K$19,11)))</f>
        <v/>
      </c>
      <c r="X145" s="283"/>
      <c r="Y145" s="283"/>
      <c r="Z145" s="133"/>
      <c r="AA145" s="134" t="e">
        <f>VLOOKUP($D145,Cap_Req!$A$2:$K$19,2)</f>
        <v>#N/A</v>
      </c>
    </row>
    <row r="146" spans="1:27" x14ac:dyDescent="0.25">
      <c r="A146" s="133"/>
      <c r="B146" s="283"/>
      <c r="C146" s="283"/>
      <c r="D146" s="284"/>
      <c r="E146" s="285"/>
      <c r="F146" s="155" t="str">
        <f>IF($D146="","",IF($Q146="","",IF(OR(VLOOKUP($D146,Cap_Req!$A$2:$K$19,2)=6,VLOOKUP($D146,Cap_Req!$A$2:$K$19,2)=7,VLOOKUP($D146,Cap_Req!$A$2:$K$19,2)=14),IF($R146="","",IF($N146&lt;=$U146,$R146*$G146,IF(AND($N146&gt;$U146,$N146&lt;=$X146),$G146*($R146+((($Q146-$R146)/($X146-$U146))*($N146-$U146))),0))),$Q146*$G146)))</f>
        <v/>
      </c>
      <c r="G146" s="156" t="str">
        <f>IF($D146="","",IF(VLOOKUP($D146,Cap_Req!$A$2:$K$19,2)=2,VLOOKUP($D146,Cap_Req!$A$2:$K$19,3),IF(OR(VLOOKUP($D146,Cap_Req!$A$2:$K$19,2)=1,VLOOKUP($D146,Cap_Req!$A$2:$K$19,2)=3,VLOOKUP($D146,Cap_Req!$A$2:$K$19,2)=6,VLOOKUP($D146,Cap_Req!$A$2:$K$19,2)=7,VLOOKUP($D146,Cap_Req!$A$2:$K$19,2)=8,VLOOKUP($D146,Cap_Req!$A$2:$K$19,2)=10,VLOOKUP($D146,Cap_Req!$A$2:$K$19,2)=11, VLOOKUP($D146,Cap_Req!$A$2:$K$19,2)=14, VLOOKUP($D146,Cap_Req!$A$2:$K$19,2)=15, VLOOKUP($D146,Cap_Req!$A$2:$K$19,2)=16),IF($N146&lt;=$U146,VLOOKUP($D146,Cap_Req!$A$2:$K$19,3),IF(AND($N146&gt;$U146,$N146&lt;=$W146),VLOOKUP($D146,Cap_Req!$A$2:$K$19,3)+(((VLOOKUP($D146,Cap_Req!$A$2:$K$19,5)-VLOOKUP($D146,Cap_Req!$A$2:$K$19,3))/($W146-$U146))*($N146-$U146)),0)),IF($N146&lt;=$U146,VLOOKUP($D146,Cap_Req!$A$2:$K$19,3),IF(AND($N146&gt;$U146,$N146&lt;=$V146),VLOOKUP($D146,Cap_Req!$A$2:$K$19,3)+(((VLOOKUP($D146,Cap_Req!$A$2:$K$19,4)-VLOOKUP($D146,Cap_Req!$A$2:$K$19,3))/($V146-$U146))*($N146-$U146)),IF(AND($N146&gt;$V146,$N146&lt;=$W146),VLOOKUP($D146,Cap_Req!$A$2:$K$19,4)+(((VLOOKUP($D146,Cap_Req!$A$2:$K$19,5)-VLOOKUP($D146,Cap_Req!$A$2:$K$19,4))/($W146-$V146))*($N146-$V146)),0))))))</f>
        <v/>
      </c>
      <c r="H146" s="285"/>
      <c r="I146" s="155" t="str">
        <f>IF($D146="","",IF(OR(VLOOKUP($D146,Cap_Req!$A$2:$K$19,2)=6,VLOOKUP($D146,Cap_Req!$A$2:$K$19,2)=7,VLOOKUP($D146,Cap_Req!$A$2:$K$19,2)=14),IF($S146="","",$S146*$J146),""))</f>
        <v/>
      </c>
      <c r="J146" s="156" t="str">
        <f>IF($D146="","",IF(OR(VLOOKUP($D146,Cap_Req!$A$2:$K$19,2)=6,VLOOKUP($D146,Cap_Req!$A$2:$K$19,2)=7,VLOOKUP($D146,Cap_Req!$A$2:$K$19,2)=14),VLOOKUP($D146,Cap_Req!$A$2:$K$19,7),""))</f>
        <v/>
      </c>
      <c r="K146" s="285"/>
      <c r="L146" s="155" t="str">
        <f>IF($D146="","",IF(OR(VLOOKUP($D146,Cap_Req!$A$2:$K$19,2)=4,VLOOKUP($D146,Cap_Req!$A$2:$K$19,2)=5),IF($T146="","",$T146*$M146),""))</f>
        <v/>
      </c>
      <c r="M146" s="156" t="str">
        <f>IF($D146="","",IF(OR(VLOOKUP($D146,Cap_Req!$A$2:$K$19,2)=4,VLOOKUP($D146,Cap_Req!$A$2:$K$19,2)=5),VLOOKUP($D146,Cap_Req!$A$2:$K$19,8),""))</f>
        <v/>
      </c>
      <c r="N146" s="157" t="str">
        <f t="shared" si="5"/>
        <v/>
      </c>
      <c r="O146" s="158" t="str">
        <f t="shared" si="6"/>
        <v/>
      </c>
      <c r="P146" s="159"/>
      <c r="Q146" s="283"/>
      <c r="R146" s="283"/>
      <c r="S146" s="283"/>
      <c r="T146" s="283"/>
      <c r="U146" s="160" t="str">
        <f>IF($D146="","",IF(OR(VLOOKUP($D146,Cap_Req!$A$2:$K$19,2)=9,VLOOKUP($D146,Cap_Req!$A$2:$K$19,2)=12,VLOOKUP($D146,Cap_Req!$A$2:$K$19,2)=13,VLOOKUP($D146,Cap_Req!$A$2:$K$19,2)=15),VLOOKUP($D146,Cap_Req!$A$2:$K$19,9),IF(VLOOKUP($D146,Cap_Req!$A$2:$K$19,2)=2,-100,$X146+VLOOKUP($D146,Cap_Req!$A$2:$K$19,9))))</f>
        <v/>
      </c>
      <c r="V146" s="160" t="str">
        <f>IF($D146="","",IF(OR(VLOOKUP($D146,Cap_Req!$A$2:$K$19,2)=9,VLOOKUP($D146,Cap_Req!$A$2:$K$19,2)=12,VLOOKUP($D146,Cap_Req!$A$2:$K$19,2)=13),VLOOKUP($D146,Cap_Req!$A$2:$K$19,10),IF(OR(VLOOKUP($D146,Cap_Req!$A$2:$K$19,2)=4,VLOOKUP($D146,Cap_Req!$A$2:$K$19,2)=5,VLOOKUP($D146,Cap_Req!$A$2:$K$19,2)=18),$X146+VLOOKUP($D146,Cap_Req!$A$2:$K$19,10),-100)))</f>
        <v/>
      </c>
      <c r="W146" s="160" t="str">
        <f>IF($D146="","",IF($X146="","",$X146+VLOOKUP($D146,Cap_Req!$A$2:$K$19,11)))</f>
        <v/>
      </c>
      <c r="X146" s="283"/>
      <c r="Y146" s="283"/>
      <c r="Z146" s="133"/>
      <c r="AA146" s="134" t="e">
        <f>VLOOKUP($D146,Cap_Req!$A$2:$K$19,2)</f>
        <v>#N/A</v>
      </c>
    </row>
    <row r="147" spans="1:27" x14ac:dyDescent="0.25">
      <c r="A147" s="133"/>
      <c r="B147" s="283"/>
      <c r="C147" s="283"/>
      <c r="D147" s="284"/>
      <c r="E147" s="285"/>
      <c r="F147" s="155" t="str">
        <f>IF($D147="","",IF($Q147="","",IF(OR(VLOOKUP($D147,Cap_Req!$A$2:$K$19,2)=6,VLOOKUP($D147,Cap_Req!$A$2:$K$19,2)=7,VLOOKUP($D147,Cap_Req!$A$2:$K$19,2)=14),IF($R147="","",IF($N147&lt;=$U147,$R147*$G147,IF(AND($N147&gt;$U147,$N147&lt;=$X147),$G147*($R147+((($Q147-$R147)/($X147-$U147))*($N147-$U147))),0))),$Q147*$G147)))</f>
        <v/>
      </c>
      <c r="G147" s="156" t="str">
        <f>IF($D147="","",IF(VLOOKUP($D147,Cap_Req!$A$2:$K$19,2)=2,VLOOKUP($D147,Cap_Req!$A$2:$K$19,3),IF(OR(VLOOKUP($D147,Cap_Req!$A$2:$K$19,2)=1,VLOOKUP($D147,Cap_Req!$A$2:$K$19,2)=3,VLOOKUP($D147,Cap_Req!$A$2:$K$19,2)=6,VLOOKUP($D147,Cap_Req!$A$2:$K$19,2)=7,VLOOKUP($D147,Cap_Req!$A$2:$K$19,2)=8,VLOOKUP($D147,Cap_Req!$A$2:$K$19,2)=10,VLOOKUP($D147,Cap_Req!$A$2:$K$19,2)=11, VLOOKUP($D147,Cap_Req!$A$2:$K$19,2)=14, VLOOKUP($D147,Cap_Req!$A$2:$K$19,2)=15, VLOOKUP($D147,Cap_Req!$A$2:$K$19,2)=16),IF($N147&lt;=$U147,VLOOKUP($D147,Cap_Req!$A$2:$K$19,3),IF(AND($N147&gt;$U147,$N147&lt;=$W147),VLOOKUP($D147,Cap_Req!$A$2:$K$19,3)+(((VLOOKUP($D147,Cap_Req!$A$2:$K$19,5)-VLOOKUP($D147,Cap_Req!$A$2:$K$19,3))/($W147-$U147))*($N147-$U147)),0)),IF($N147&lt;=$U147,VLOOKUP($D147,Cap_Req!$A$2:$K$19,3),IF(AND($N147&gt;$U147,$N147&lt;=$V147),VLOOKUP($D147,Cap_Req!$A$2:$K$19,3)+(((VLOOKUP($D147,Cap_Req!$A$2:$K$19,4)-VLOOKUP($D147,Cap_Req!$A$2:$K$19,3))/($V147-$U147))*($N147-$U147)),IF(AND($N147&gt;$V147,$N147&lt;=$W147),VLOOKUP($D147,Cap_Req!$A$2:$K$19,4)+(((VLOOKUP($D147,Cap_Req!$A$2:$K$19,5)-VLOOKUP($D147,Cap_Req!$A$2:$K$19,4))/($W147-$V147))*($N147-$V147)),0))))))</f>
        <v/>
      </c>
      <c r="H147" s="285"/>
      <c r="I147" s="155" t="str">
        <f>IF($D147="","",IF(OR(VLOOKUP($D147,Cap_Req!$A$2:$K$19,2)=6,VLOOKUP($D147,Cap_Req!$A$2:$K$19,2)=7,VLOOKUP($D147,Cap_Req!$A$2:$K$19,2)=14),IF($S147="","",$S147*$J147),""))</f>
        <v/>
      </c>
      <c r="J147" s="156" t="str">
        <f>IF($D147="","",IF(OR(VLOOKUP($D147,Cap_Req!$A$2:$K$19,2)=6,VLOOKUP($D147,Cap_Req!$A$2:$K$19,2)=7,VLOOKUP($D147,Cap_Req!$A$2:$K$19,2)=14),VLOOKUP($D147,Cap_Req!$A$2:$K$19,7),""))</f>
        <v/>
      </c>
      <c r="K147" s="285"/>
      <c r="L147" s="155" t="str">
        <f>IF($D147="","",IF(OR(VLOOKUP($D147,Cap_Req!$A$2:$K$19,2)=4,VLOOKUP($D147,Cap_Req!$A$2:$K$19,2)=5),IF($T147="","",$T147*$M147),""))</f>
        <v/>
      </c>
      <c r="M147" s="156" t="str">
        <f>IF($D147="","",IF(OR(VLOOKUP($D147,Cap_Req!$A$2:$K$19,2)=4,VLOOKUP($D147,Cap_Req!$A$2:$K$19,2)=5),VLOOKUP($D147,Cap_Req!$A$2:$K$19,8),""))</f>
        <v/>
      </c>
      <c r="N147" s="157" t="str">
        <f t="shared" si="5"/>
        <v/>
      </c>
      <c r="O147" s="158" t="str">
        <f t="shared" si="6"/>
        <v/>
      </c>
      <c r="P147" s="159"/>
      <c r="Q147" s="283"/>
      <c r="R147" s="283"/>
      <c r="S147" s="283"/>
      <c r="T147" s="283"/>
      <c r="U147" s="160" t="str">
        <f>IF($D147="","",IF(OR(VLOOKUP($D147,Cap_Req!$A$2:$K$19,2)=9,VLOOKUP($D147,Cap_Req!$A$2:$K$19,2)=12,VLOOKUP($D147,Cap_Req!$A$2:$K$19,2)=13,VLOOKUP($D147,Cap_Req!$A$2:$K$19,2)=15),VLOOKUP($D147,Cap_Req!$A$2:$K$19,9),IF(VLOOKUP($D147,Cap_Req!$A$2:$K$19,2)=2,-100,$X147+VLOOKUP($D147,Cap_Req!$A$2:$K$19,9))))</f>
        <v/>
      </c>
      <c r="V147" s="160" t="str">
        <f>IF($D147="","",IF(OR(VLOOKUP($D147,Cap_Req!$A$2:$K$19,2)=9,VLOOKUP($D147,Cap_Req!$A$2:$K$19,2)=12,VLOOKUP($D147,Cap_Req!$A$2:$K$19,2)=13),VLOOKUP($D147,Cap_Req!$A$2:$K$19,10),IF(OR(VLOOKUP($D147,Cap_Req!$A$2:$K$19,2)=4,VLOOKUP($D147,Cap_Req!$A$2:$K$19,2)=5,VLOOKUP($D147,Cap_Req!$A$2:$K$19,2)=18),$X147+VLOOKUP($D147,Cap_Req!$A$2:$K$19,10),-100)))</f>
        <v/>
      </c>
      <c r="W147" s="160" t="str">
        <f>IF($D147="","",IF($X147="","",$X147+VLOOKUP($D147,Cap_Req!$A$2:$K$19,11)))</f>
        <v/>
      </c>
      <c r="X147" s="283"/>
      <c r="Y147" s="283"/>
      <c r="Z147" s="133"/>
      <c r="AA147" s="134" t="e">
        <f>VLOOKUP($D147,Cap_Req!$A$2:$K$19,2)</f>
        <v>#N/A</v>
      </c>
    </row>
    <row r="148" spans="1:27" x14ac:dyDescent="0.25">
      <c r="A148" s="133"/>
      <c r="B148" s="283"/>
      <c r="C148" s="283"/>
      <c r="D148" s="284"/>
      <c r="E148" s="285"/>
      <c r="F148" s="155" t="str">
        <f>IF($D148="","",IF($Q148="","",IF(OR(VLOOKUP($D148,Cap_Req!$A$2:$K$19,2)=6,VLOOKUP($D148,Cap_Req!$A$2:$K$19,2)=7,VLOOKUP($D148,Cap_Req!$A$2:$K$19,2)=14),IF($R148="","",IF($N148&lt;=$U148,$R148*$G148,IF(AND($N148&gt;$U148,$N148&lt;=$X148),$G148*($R148+((($Q148-$R148)/($X148-$U148))*($N148-$U148))),0))),$Q148*$G148)))</f>
        <v/>
      </c>
      <c r="G148" s="156" t="str">
        <f>IF($D148="","",IF(VLOOKUP($D148,Cap_Req!$A$2:$K$19,2)=2,VLOOKUP($D148,Cap_Req!$A$2:$K$19,3),IF(OR(VLOOKUP($D148,Cap_Req!$A$2:$K$19,2)=1,VLOOKUP($D148,Cap_Req!$A$2:$K$19,2)=3,VLOOKUP($D148,Cap_Req!$A$2:$K$19,2)=6,VLOOKUP($D148,Cap_Req!$A$2:$K$19,2)=7,VLOOKUP($D148,Cap_Req!$A$2:$K$19,2)=8,VLOOKUP($D148,Cap_Req!$A$2:$K$19,2)=10,VLOOKUP($D148,Cap_Req!$A$2:$K$19,2)=11, VLOOKUP($D148,Cap_Req!$A$2:$K$19,2)=14, VLOOKUP($D148,Cap_Req!$A$2:$K$19,2)=15, VLOOKUP($D148,Cap_Req!$A$2:$K$19,2)=16),IF($N148&lt;=$U148,VLOOKUP($D148,Cap_Req!$A$2:$K$19,3),IF(AND($N148&gt;$U148,$N148&lt;=$W148),VLOOKUP($D148,Cap_Req!$A$2:$K$19,3)+(((VLOOKUP($D148,Cap_Req!$A$2:$K$19,5)-VLOOKUP($D148,Cap_Req!$A$2:$K$19,3))/($W148-$U148))*($N148-$U148)),0)),IF($N148&lt;=$U148,VLOOKUP($D148,Cap_Req!$A$2:$K$19,3),IF(AND($N148&gt;$U148,$N148&lt;=$V148),VLOOKUP($D148,Cap_Req!$A$2:$K$19,3)+(((VLOOKUP($D148,Cap_Req!$A$2:$K$19,4)-VLOOKUP($D148,Cap_Req!$A$2:$K$19,3))/($V148-$U148))*($N148-$U148)),IF(AND($N148&gt;$V148,$N148&lt;=$W148),VLOOKUP($D148,Cap_Req!$A$2:$K$19,4)+(((VLOOKUP($D148,Cap_Req!$A$2:$K$19,5)-VLOOKUP($D148,Cap_Req!$A$2:$K$19,4))/($W148-$V148))*($N148-$V148)),0))))))</f>
        <v/>
      </c>
      <c r="H148" s="285"/>
      <c r="I148" s="155" t="str">
        <f>IF($D148="","",IF(OR(VLOOKUP($D148,Cap_Req!$A$2:$K$19,2)=6,VLOOKUP($D148,Cap_Req!$A$2:$K$19,2)=7,VLOOKUP($D148,Cap_Req!$A$2:$K$19,2)=14),IF($S148="","",$S148*$J148),""))</f>
        <v/>
      </c>
      <c r="J148" s="156" t="str">
        <f>IF($D148="","",IF(OR(VLOOKUP($D148,Cap_Req!$A$2:$K$19,2)=6,VLOOKUP($D148,Cap_Req!$A$2:$K$19,2)=7,VLOOKUP($D148,Cap_Req!$A$2:$K$19,2)=14),VLOOKUP($D148,Cap_Req!$A$2:$K$19,7),""))</f>
        <v/>
      </c>
      <c r="K148" s="285"/>
      <c r="L148" s="155" t="str">
        <f>IF($D148="","",IF(OR(VLOOKUP($D148,Cap_Req!$A$2:$K$19,2)=4,VLOOKUP($D148,Cap_Req!$A$2:$K$19,2)=5),IF($T148="","",$T148*$M148),""))</f>
        <v/>
      </c>
      <c r="M148" s="156" t="str">
        <f>IF($D148="","",IF(OR(VLOOKUP($D148,Cap_Req!$A$2:$K$19,2)=4,VLOOKUP($D148,Cap_Req!$A$2:$K$19,2)=5),VLOOKUP($D148,Cap_Req!$A$2:$K$19,8),""))</f>
        <v/>
      </c>
      <c r="N148" s="157" t="str">
        <f t="shared" si="5"/>
        <v/>
      </c>
      <c r="O148" s="158" t="str">
        <f t="shared" si="6"/>
        <v/>
      </c>
      <c r="P148" s="159"/>
      <c r="Q148" s="283"/>
      <c r="R148" s="283"/>
      <c r="S148" s="283"/>
      <c r="T148" s="283"/>
      <c r="U148" s="160" t="str">
        <f>IF($D148="","",IF(OR(VLOOKUP($D148,Cap_Req!$A$2:$K$19,2)=9,VLOOKUP($D148,Cap_Req!$A$2:$K$19,2)=12,VLOOKUP($D148,Cap_Req!$A$2:$K$19,2)=13,VLOOKUP($D148,Cap_Req!$A$2:$K$19,2)=15),VLOOKUP($D148,Cap_Req!$A$2:$K$19,9),IF(VLOOKUP($D148,Cap_Req!$A$2:$K$19,2)=2,-100,$X148+VLOOKUP($D148,Cap_Req!$A$2:$K$19,9))))</f>
        <v/>
      </c>
      <c r="V148" s="160" t="str">
        <f>IF($D148="","",IF(OR(VLOOKUP($D148,Cap_Req!$A$2:$K$19,2)=9,VLOOKUP($D148,Cap_Req!$A$2:$K$19,2)=12,VLOOKUP($D148,Cap_Req!$A$2:$K$19,2)=13),VLOOKUP($D148,Cap_Req!$A$2:$K$19,10),IF(OR(VLOOKUP($D148,Cap_Req!$A$2:$K$19,2)=4,VLOOKUP($D148,Cap_Req!$A$2:$K$19,2)=5,VLOOKUP($D148,Cap_Req!$A$2:$K$19,2)=18),$X148+VLOOKUP($D148,Cap_Req!$A$2:$K$19,10),-100)))</f>
        <v/>
      </c>
      <c r="W148" s="160" t="str">
        <f>IF($D148="","",IF($X148="","",$X148+VLOOKUP($D148,Cap_Req!$A$2:$K$19,11)))</f>
        <v/>
      </c>
      <c r="X148" s="283"/>
      <c r="Y148" s="283"/>
      <c r="Z148" s="133"/>
      <c r="AA148" s="134" t="e">
        <f>VLOOKUP($D148,Cap_Req!$A$2:$K$19,2)</f>
        <v>#N/A</v>
      </c>
    </row>
    <row r="149" spans="1:27" x14ac:dyDescent="0.25">
      <c r="A149" s="133"/>
      <c r="B149" s="283"/>
      <c r="C149" s="283"/>
      <c r="D149" s="284"/>
      <c r="E149" s="285"/>
      <c r="F149" s="155" t="str">
        <f>IF($D149="","",IF($Q149="","",IF(OR(VLOOKUP($D149,Cap_Req!$A$2:$K$19,2)=6,VLOOKUP($D149,Cap_Req!$A$2:$K$19,2)=7,VLOOKUP($D149,Cap_Req!$A$2:$K$19,2)=14),IF($R149="","",IF($N149&lt;=$U149,$R149*$G149,IF(AND($N149&gt;$U149,$N149&lt;=$X149),$G149*($R149+((($Q149-$R149)/($X149-$U149))*($N149-$U149))),0))),$Q149*$G149)))</f>
        <v/>
      </c>
      <c r="G149" s="156" t="str">
        <f>IF($D149="","",IF(VLOOKUP($D149,Cap_Req!$A$2:$K$19,2)=2,VLOOKUP($D149,Cap_Req!$A$2:$K$19,3),IF(OR(VLOOKUP($D149,Cap_Req!$A$2:$K$19,2)=1,VLOOKUP($D149,Cap_Req!$A$2:$K$19,2)=3,VLOOKUP($D149,Cap_Req!$A$2:$K$19,2)=6,VLOOKUP($D149,Cap_Req!$A$2:$K$19,2)=7,VLOOKUP($D149,Cap_Req!$A$2:$K$19,2)=8,VLOOKUP($D149,Cap_Req!$A$2:$K$19,2)=10,VLOOKUP($D149,Cap_Req!$A$2:$K$19,2)=11, VLOOKUP($D149,Cap_Req!$A$2:$K$19,2)=14, VLOOKUP($D149,Cap_Req!$A$2:$K$19,2)=15, VLOOKUP($D149,Cap_Req!$A$2:$K$19,2)=16),IF($N149&lt;=$U149,VLOOKUP($D149,Cap_Req!$A$2:$K$19,3),IF(AND($N149&gt;$U149,$N149&lt;=$W149),VLOOKUP($D149,Cap_Req!$A$2:$K$19,3)+(((VLOOKUP($D149,Cap_Req!$A$2:$K$19,5)-VLOOKUP($D149,Cap_Req!$A$2:$K$19,3))/($W149-$U149))*($N149-$U149)),0)),IF($N149&lt;=$U149,VLOOKUP($D149,Cap_Req!$A$2:$K$19,3),IF(AND($N149&gt;$U149,$N149&lt;=$V149),VLOOKUP($D149,Cap_Req!$A$2:$K$19,3)+(((VLOOKUP($D149,Cap_Req!$A$2:$K$19,4)-VLOOKUP($D149,Cap_Req!$A$2:$K$19,3))/($V149-$U149))*($N149-$U149)),IF(AND($N149&gt;$V149,$N149&lt;=$W149),VLOOKUP($D149,Cap_Req!$A$2:$K$19,4)+(((VLOOKUP($D149,Cap_Req!$A$2:$K$19,5)-VLOOKUP($D149,Cap_Req!$A$2:$K$19,4))/($W149-$V149))*($N149-$V149)),0))))))</f>
        <v/>
      </c>
      <c r="H149" s="285"/>
      <c r="I149" s="155" t="str">
        <f>IF($D149="","",IF(OR(VLOOKUP($D149,Cap_Req!$A$2:$K$19,2)=6,VLOOKUP($D149,Cap_Req!$A$2:$K$19,2)=7,VLOOKUP($D149,Cap_Req!$A$2:$K$19,2)=14),IF($S149="","",$S149*$J149),""))</f>
        <v/>
      </c>
      <c r="J149" s="156" t="str">
        <f>IF($D149="","",IF(OR(VLOOKUP($D149,Cap_Req!$A$2:$K$19,2)=6,VLOOKUP($D149,Cap_Req!$A$2:$K$19,2)=7,VLOOKUP($D149,Cap_Req!$A$2:$K$19,2)=14),VLOOKUP($D149,Cap_Req!$A$2:$K$19,7),""))</f>
        <v/>
      </c>
      <c r="K149" s="285"/>
      <c r="L149" s="155" t="str">
        <f>IF($D149="","",IF(OR(VLOOKUP($D149,Cap_Req!$A$2:$K$19,2)=4,VLOOKUP($D149,Cap_Req!$A$2:$K$19,2)=5),IF($T149="","",$T149*$M149),""))</f>
        <v/>
      </c>
      <c r="M149" s="156" t="str">
        <f>IF($D149="","",IF(OR(VLOOKUP($D149,Cap_Req!$A$2:$K$19,2)=4,VLOOKUP($D149,Cap_Req!$A$2:$K$19,2)=5),VLOOKUP($D149,Cap_Req!$A$2:$K$19,8),""))</f>
        <v/>
      </c>
      <c r="N149" s="157" t="str">
        <f t="shared" si="5"/>
        <v/>
      </c>
      <c r="O149" s="158" t="str">
        <f t="shared" si="6"/>
        <v/>
      </c>
      <c r="P149" s="159"/>
      <c r="Q149" s="283"/>
      <c r="R149" s="283"/>
      <c r="S149" s="283"/>
      <c r="T149" s="283"/>
      <c r="U149" s="160" t="str">
        <f>IF($D149="","",IF(OR(VLOOKUP($D149,Cap_Req!$A$2:$K$19,2)=9,VLOOKUP($D149,Cap_Req!$A$2:$K$19,2)=12,VLOOKUP($D149,Cap_Req!$A$2:$K$19,2)=13,VLOOKUP($D149,Cap_Req!$A$2:$K$19,2)=15),VLOOKUP($D149,Cap_Req!$A$2:$K$19,9),IF(VLOOKUP($D149,Cap_Req!$A$2:$K$19,2)=2,-100,$X149+VLOOKUP($D149,Cap_Req!$A$2:$K$19,9))))</f>
        <v/>
      </c>
      <c r="V149" s="160" t="str">
        <f>IF($D149="","",IF(OR(VLOOKUP($D149,Cap_Req!$A$2:$K$19,2)=9,VLOOKUP($D149,Cap_Req!$A$2:$K$19,2)=12,VLOOKUP($D149,Cap_Req!$A$2:$K$19,2)=13),VLOOKUP($D149,Cap_Req!$A$2:$K$19,10),IF(OR(VLOOKUP($D149,Cap_Req!$A$2:$K$19,2)=4,VLOOKUP($D149,Cap_Req!$A$2:$K$19,2)=5,VLOOKUP($D149,Cap_Req!$A$2:$K$19,2)=18),$X149+VLOOKUP($D149,Cap_Req!$A$2:$K$19,10),-100)))</f>
        <v/>
      </c>
      <c r="W149" s="160" t="str">
        <f>IF($D149="","",IF($X149="","",$X149+VLOOKUP($D149,Cap_Req!$A$2:$K$19,11)))</f>
        <v/>
      </c>
      <c r="X149" s="283"/>
      <c r="Y149" s="283"/>
      <c r="Z149" s="133"/>
      <c r="AA149" s="134" t="e">
        <f>VLOOKUP($D149,Cap_Req!$A$2:$K$19,2)</f>
        <v>#N/A</v>
      </c>
    </row>
    <row r="150" spans="1:27" x14ac:dyDescent="0.25">
      <c r="A150" s="133"/>
      <c r="B150" s="283"/>
      <c r="C150" s="283"/>
      <c r="D150" s="284"/>
      <c r="E150" s="285"/>
      <c r="F150" s="155" t="str">
        <f>IF($D150="","",IF($Q150="","",IF(OR(VLOOKUP($D150,Cap_Req!$A$2:$K$19,2)=6,VLOOKUP($D150,Cap_Req!$A$2:$K$19,2)=7,VLOOKUP($D150,Cap_Req!$A$2:$K$19,2)=14),IF($R150="","",IF($N150&lt;=$U150,$R150*$G150,IF(AND($N150&gt;$U150,$N150&lt;=$X150),$G150*($R150+((($Q150-$R150)/($X150-$U150))*($N150-$U150))),0))),$Q150*$G150)))</f>
        <v/>
      </c>
      <c r="G150" s="156" t="str">
        <f>IF($D150="","",IF(VLOOKUP($D150,Cap_Req!$A$2:$K$19,2)=2,VLOOKUP($D150,Cap_Req!$A$2:$K$19,3),IF(OR(VLOOKUP($D150,Cap_Req!$A$2:$K$19,2)=1,VLOOKUP($D150,Cap_Req!$A$2:$K$19,2)=3,VLOOKUP($D150,Cap_Req!$A$2:$K$19,2)=6,VLOOKUP($D150,Cap_Req!$A$2:$K$19,2)=7,VLOOKUP($D150,Cap_Req!$A$2:$K$19,2)=8,VLOOKUP($D150,Cap_Req!$A$2:$K$19,2)=10,VLOOKUP($D150,Cap_Req!$A$2:$K$19,2)=11, VLOOKUP($D150,Cap_Req!$A$2:$K$19,2)=14, VLOOKUP($D150,Cap_Req!$A$2:$K$19,2)=15, VLOOKUP($D150,Cap_Req!$A$2:$K$19,2)=16),IF($N150&lt;=$U150,VLOOKUP($D150,Cap_Req!$A$2:$K$19,3),IF(AND($N150&gt;$U150,$N150&lt;=$W150),VLOOKUP($D150,Cap_Req!$A$2:$K$19,3)+(((VLOOKUP($D150,Cap_Req!$A$2:$K$19,5)-VLOOKUP($D150,Cap_Req!$A$2:$K$19,3))/($W150-$U150))*($N150-$U150)),0)),IF($N150&lt;=$U150,VLOOKUP($D150,Cap_Req!$A$2:$K$19,3),IF(AND($N150&gt;$U150,$N150&lt;=$V150),VLOOKUP($D150,Cap_Req!$A$2:$K$19,3)+(((VLOOKUP($D150,Cap_Req!$A$2:$K$19,4)-VLOOKUP($D150,Cap_Req!$A$2:$K$19,3))/($V150-$U150))*($N150-$U150)),IF(AND($N150&gt;$V150,$N150&lt;=$W150),VLOOKUP($D150,Cap_Req!$A$2:$K$19,4)+(((VLOOKUP($D150,Cap_Req!$A$2:$K$19,5)-VLOOKUP($D150,Cap_Req!$A$2:$K$19,4))/($W150-$V150))*($N150-$V150)),0))))))</f>
        <v/>
      </c>
      <c r="H150" s="285"/>
      <c r="I150" s="155" t="str">
        <f>IF($D150="","",IF(OR(VLOOKUP($D150,Cap_Req!$A$2:$K$19,2)=6,VLOOKUP($D150,Cap_Req!$A$2:$K$19,2)=7,VLOOKUP($D150,Cap_Req!$A$2:$K$19,2)=14),IF($S150="","",$S150*$J150),""))</f>
        <v/>
      </c>
      <c r="J150" s="156" t="str">
        <f>IF($D150="","",IF(OR(VLOOKUP($D150,Cap_Req!$A$2:$K$19,2)=6,VLOOKUP($D150,Cap_Req!$A$2:$K$19,2)=7,VLOOKUP($D150,Cap_Req!$A$2:$K$19,2)=14),VLOOKUP($D150,Cap_Req!$A$2:$K$19,7),""))</f>
        <v/>
      </c>
      <c r="K150" s="285"/>
      <c r="L150" s="155" t="str">
        <f>IF($D150="","",IF(OR(VLOOKUP($D150,Cap_Req!$A$2:$K$19,2)=4,VLOOKUP($D150,Cap_Req!$A$2:$K$19,2)=5),IF($T150="","",$T150*$M150),""))</f>
        <v/>
      </c>
      <c r="M150" s="156" t="str">
        <f>IF($D150="","",IF(OR(VLOOKUP($D150,Cap_Req!$A$2:$K$19,2)=4,VLOOKUP($D150,Cap_Req!$A$2:$K$19,2)=5),VLOOKUP($D150,Cap_Req!$A$2:$K$19,8),""))</f>
        <v/>
      </c>
      <c r="N150" s="157" t="str">
        <f t="shared" si="5"/>
        <v/>
      </c>
      <c r="O150" s="158" t="str">
        <f t="shared" si="6"/>
        <v/>
      </c>
      <c r="P150" s="159"/>
      <c r="Q150" s="283"/>
      <c r="R150" s="283"/>
      <c r="S150" s="283"/>
      <c r="T150" s="283"/>
      <c r="U150" s="160" t="str">
        <f>IF($D150="","",IF(OR(VLOOKUP($D150,Cap_Req!$A$2:$K$19,2)=9,VLOOKUP($D150,Cap_Req!$A$2:$K$19,2)=12,VLOOKUP($D150,Cap_Req!$A$2:$K$19,2)=13,VLOOKUP($D150,Cap_Req!$A$2:$K$19,2)=15),VLOOKUP($D150,Cap_Req!$A$2:$K$19,9),IF(VLOOKUP($D150,Cap_Req!$A$2:$K$19,2)=2,-100,$X150+VLOOKUP($D150,Cap_Req!$A$2:$K$19,9))))</f>
        <v/>
      </c>
      <c r="V150" s="160" t="str">
        <f>IF($D150="","",IF(OR(VLOOKUP($D150,Cap_Req!$A$2:$K$19,2)=9,VLOOKUP($D150,Cap_Req!$A$2:$K$19,2)=12,VLOOKUP($D150,Cap_Req!$A$2:$K$19,2)=13),VLOOKUP($D150,Cap_Req!$A$2:$K$19,10),IF(OR(VLOOKUP($D150,Cap_Req!$A$2:$K$19,2)=4,VLOOKUP($D150,Cap_Req!$A$2:$K$19,2)=5,VLOOKUP($D150,Cap_Req!$A$2:$K$19,2)=18),$X150+VLOOKUP($D150,Cap_Req!$A$2:$K$19,10),-100)))</f>
        <v/>
      </c>
      <c r="W150" s="160" t="str">
        <f>IF($D150="","",IF($X150="","",$X150+VLOOKUP($D150,Cap_Req!$A$2:$K$19,11)))</f>
        <v/>
      </c>
      <c r="X150" s="283"/>
      <c r="Y150" s="283"/>
      <c r="Z150" s="133"/>
      <c r="AA150" s="134" t="e">
        <f>VLOOKUP($D150,Cap_Req!$A$2:$K$19,2)</f>
        <v>#N/A</v>
      </c>
    </row>
    <row r="151" spans="1:27" x14ac:dyDescent="0.25">
      <c r="A151" s="133"/>
      <c r="B151" s="283"/>
      <c r="C151" s="283"/>
      <c r="D151" s="284"/>
      <c r="E151" s="285"/>
      <c r="F151" s="155" t="str">
        <f>IF($D151="","",IF($Q151="","",IF(OR(VLOOKUP($D151,Cap_Req!$A$2:$K$19,2)=6,VLOOKUP($D151,Cap_Req!$A$2:$K$19,2)=7,VLOOKUP($D151,Cap_Req!$A$2:$K$19,2)=14),IF($R151="","",IF($N151&lt;=$U151,$R151*$G151,IF(AND($N151&gt;$U151,$N151&lt;=$X151),$G151*($R151+((($Q151-$R151)/($X151-$U151))*($N151-$U151))),0))),$Q151*$G151)))</f>
        <v/>
      </c>
      <c r="G151" s="156" t="str">
        <f>IF($D151="","",IF(VLOOKUP($D151,Cap_Req!$A$2:$K$19,2)=2,VLOOKUP($D151,Cap_Req!$A$2:$K$19,3),IF(OR(VLOOKUP($D151,Cap_Req!$A$2:$K$19,2)=1,VLOOKUP($D151,Cap_Req!$A$2:$K$19,2)=3,VLOOKUP($D151,Cap_Req!$A$2:$K$19,2)=6,VLOOKUP($D151,Cap_Req!$A$2:$K$19,2)=7,VLOOKUP($D151,Cap_Req!$A$2:$K$19,2)=8,VLOOKUP($D151,Cap_Req!$A$2:$K$19,2)=10,VLOOKUP($D151,Cap_Req!$A$2:$K$19,2)=11, VLOOKUP($D151,Cap_Req!$A$2:$K$19,2)=14, VLOOKUP($D151,Cap_Req!$A$2:$K$19,2)=15, VLOOKUP($D151,Cap_Req!$A$2:$K$19,2)=16),IF($N151&lt;=$U151,VLOOKUP($D151,Cap_Req!$A$2:$K$19,3),IF(AND($N151&gt;$U151,$N151&lt;=$W151),VLOOKUP($D151,Cap_Req!$A$2:$K$19,3)+(((VLOOKUP($D151,Cap_Req!$A$2:$K$19,5)-VLOOKUP($D151,Cap_Req!$A$2:$K$19,3))/($W151-$U151))*($N151-$U151)),0)),IF($N151&lt;=$U151,VLOOKUP($D151,Cap_Req!$A$2:$K$19,3),IF(AND($N151&gt;$U151,$N151&lt;=$V151),VLOOKUP($D151,Cap_Req!$A$2:$K$19,3)+(((VLOOKUP($D151,Cap_Req!$A$2:$K$19,4)-VLOOKUP($D151,Cap_Req!$A$2:$K$19,3))/($V151-$U151))*($N151-$U151)),IF(AND($N151&gt;$V151,$N151&lt;=$W151),VLOOKUP($D151,Cap_Req!$A$2:$K$19,4)+(((VLOOKUP($D151,Cap_Req!$A$2:$K$19,5)-VLOOKUP($D151,Cap_Req!$A$2:$K$19,4))/($W151-$V151))*($N151-$V151)),0))))))</f>
        <v/>
      </c>
      <c r="H151" s="285"/>
      <c r="I151" s="155" t="str">
        <f>IF($D151="","",IF(OR(VLOOKUP($D151,Cap_Req!$A$2:$K$19,2)=6,VLOOKUP($D151,Cap_Req!$A$2:$K$19,2)=7,VLOOKUP($D151,Cap_Req!$A$2:$K$19,2)=14),IF($S151="","",$S151*$J151),""))</f>
        <v/>
      </c>
      <c r="J151" s="156" t="str">
        <f>IF($D151="","",IF(OR(VLOOKUP($D151,Cap_Req!$A$2:$K$19,2)=6,VLOOKUP($D151,Cap_Req!$A$2:$K$19,2)=7,VLOOKUP($D151,Cap_Req!$A$2:$K$19,2)=14),VLOOKUP($D151,Cap_Req!$A$2:$K$19,7),""))</f>
        <v/>
      </c>
      <c r="K151" s="285"/>
      <c r="L151" s="155" t="str">
        <f>IF($D151="","",IF(OR(VLOOKUP($D151,Cap_Req!$A$2:$K$19,2)=4,VLOOKUP($D151,Cap_Req!$A$2:$K$19,2)=5),IF($T151="","",$T151*$M151),""))</f>
        <v/>
      </c>
      <c r="M151" s="156" t="str">
        <f>IF($D151="","",IF(OR(VLOOKUP($D151,Cap_Req!$A$2:$K$19,2)=4,VLOOKUP($D151,Cap_Req!$A$2:$K$19,2)=5),VLOOKUP($D151,Cap_Req!$A$2:$K$19,8),""))</f>
        <v/>
      </c>
      <c r="N151" s="157" t="str">
        <f t="shared" si="5"/>
        <v/>
      </c>
      <c r="O151" s="158" t="str">
        <f t="shared" si="6"/>
        <v/>
      </c>
      <c r="P151" s="159"/>
      <c r="Q151" s="283"/>
      <c r="R151" s="283"/>
      <c r="S151" s="283"/>
      <c r="T151" s="283"/>
      <c r="U151" s="160" t="str">
        <f>IF($D151="","",IF(OR(VLOOKUP($D151,Cap_Req!$A$2:$K$19,2)=9,VLOOKUP($D151,Cap_Req!$A$2:$K$19,2)=12,VLOOKUP($D151,Cap_Req!$A$2:$K$19,2)=13,VLOOKUP($D151,Cap_Req!$A$2:$K$19,2)=15),VLOOKUP($D151,Cap_Req!$A$2:$K$19,9),IF(VLOOKUP($D151,Cap_Req!$A$2:$K$19,2)=2,-100,$X151+VLOOKUP($D151,Cap_Req!$A$2:$K$19,9))))</f>
        <v/>
      </c>
      <c r="V151" s="160" t="str">
        <f>IF($D151="","",IF(OR(VLOOKUP($D151,Cap_Req!$A$2:$K$19,2)=9,VLOOKUP($D151,Cap_Req!$A$2:$K$19,2)=12,VLOOKUP($D151,Cap_Req!$A$2:$K$19,2)=13),VLOOKUP($D151,Cap_Req!$A$2:$K$19,10),IF(OR(VLOOKUP($D151,Cap_Req!$A$2:$K$19,2)=4,VLOOKUP($D151,Cap_Req!$A$2:$K$19,2)=5,VLOOKUP($D151,Cap_Req!$A$2:$K$19,2)=18),$X151+VLOOKUP($D151,Cap_Req!$A$2:$K$19,10),-100)))</f>
        <v/>
      </c>
      <c r="W151" s="160" t="str">
        <f>IF($D151="","",IF($X151="","",$X151+VLOOKUP($D151,Cap_Req!$A$2:$K$19,11)))</f>
        <v/>
      </c>
      <c r="X151" s="283"/>
      <c r="Y151" s="283"/>
      <c r="Z151" s="133"/>
      <c r="AA151" s="134" t="e">
        <f>VLOOKUP($D151,Cap_Req!$A$2:$K$19,2)</f>
        <v>#N/A</v>
      </c>
    </row>
    <row r="152" spans="1:27" x14ac:dyDescent="0.25">
      <c r="A152" s="133"/>
      <c r="B152" s="283"/>
      <c r="C152" s="283"/>
      <c r="D152" s="284"/>
      <c r="E152" s="285"/>
      <c r="F152" s="155" t="str">
        <f>IF($D152="","",IF($Q152="","",IF(OR(VLOOKUP($D152,Cap_Req!$A$2:$K$19,2)=6,VLOOKUP($D152,Cap_Req!$A$2:$K$19,2)=7,VLOOKUP($D152,Cap_Req!$A$2:$K$19,2)=14),IF($R152="","",IF($N152&lt;=$U152,$R152*$G152,IF(AND($N152&gt;$U152,$N152&lt;=$X152),$G152*($R152+((($Q152-$R152)/($X152-$U152))*($N152-$U152))),0))),$Q152*$G152)))</f>
        <v/>
      </c>
      <c r="G152" s="156" t="str">
        <f>IF($D152="","",IF(VLOOKUP($D152,Cap_Req!$A$2:$K$19,2)=2,VLOOKUP($D152,Cap_Req!$A$2:$K$19,3),IF(OR(VLOOKUP($D152,Cap_Req!$A$2:$K$19,2)=1,VLOOKUP($D152,Cap_Req!$A$2:$K$19,2)=3,VLOOKUP($D152,Cap_Req!$A$2:$K$19,2)=6,VLOOKUP($D152,Cap_Req!$A$2:$K$19,2)=7,VLOOKUP($D152,Cap_Req!$A$2:$K$19,2)=8,VLOOKUP($D152,Cap_Req!$A$2:$K$19,2)=10,VLOOKUP($D152,Cap_Req!$A$2:$K$19,2)=11, VLOOKUP($D152,Cap_Req!$A$2:$K$19,2)=14, VLOOKUP($D152,Cap_Req!$A$2:$K$19,2)=15, VLOOKUP($D152,Cap_Req!$A$2:$K$19,2)=16),IF($N152&lt;=$U152,VLOOKUP($D152,Cap_Req!$A$2:$K$19,3),IF(AND($N152&gt;$U152,$N152&lt;=$W152),VLOOKUP($D152,Cap_Req!$A$2:$K$19,3)+(((VLOOKUP($D152,Cap_Req!$A$2:$K$19,5)-VLOOKUP($D152,Cap_Req!$A$2:$K$19,3))/($W152-$U152))*($N152-$U152)),0)),IF($N152&lt;=$U152,VLOOKUP($D152,Cap_Req!$A$2:$K$19,3),IF(AND($N152&gt;$U152,$N152&lt;=$V152),VLOOKUP($D152,Cap_Req!$A$2:$K$19,3)+(((VLOOKUP($D152,Cap_Req!$A$2:$K$19,4)-VLOOKUP($D152,Cap_Req!$A$2:$K$19,3))/($V152-$U152))*($N152-$U152)),IF(AND($N152&gt;$V152,$N152&lt;=$W152),VLOOKUP($D152,Cap_Req!$A$2:$K$19,4)+(((VLOOKUP($D152,Cap_Req!$A$2:$K$19,5)-VLOOKUP($D152,Cap_Req!$A$2:$K$19,4))/($W152-$V152))*($N152-$V152)),0))))))</f>
        <v/>
      </c>
      <c r="H152" s="285"/>
      <c r="I152" s="155" t="str">
        <f>IF($D152="","",IF(OR(VLOOKUP($D152,Cap_Req!$A$2:$K$19,2)=6,VLOOKUP($D152,Cap_Req!$A$2:$K$19,2)=7,VLOOKUP($D152,Cap_Req!$A$2:$K$19,2)=14),IF($S152="","",$S152*$J152),""))</f>
        <v/>
      </c>
      <c r="J152" s="156" t="str">
        <f>IF($D152="","",IF(OR(VLOOKUP($D152,Cap_Req!$A$2:$K$19,2)=6,VLOOKUP($D152,Cap_Req!$A$2:$K$19,2)=7,VLOOKUP($D152,Cap_Req!$A$2:$K$19,2)=14),VLOOKUP($D152,Cap_Req!$A$2:$K$19,7),""))</f>
        <v/>
      </c>
      <c r="K152" s="285"/>
      <c r="L152" s="155" t="str">
        <f>IF($D152="","",IF(OR(VLOOKUP($D152,Cap_Req!$A$2:$K$19,2)=4,VLOOKUP($D152,Cap_Req!$A$2:$K$19,2)=5),IF($T152="","",$T152*$M152),""))</f>
        <v/>
      </c>
      <c r="M152" s="156" t="str">
        <f>IF($D152="","",IF(OR(VLOOKUP($D152,Cap_Req!$A$2:$K$19,2)=4,VLOOKUP($D152,Cap_Req!$A$2:$K$19,2)=5),VLOOKUP($D152,Cap_Req!$A$2:$K$19,8),""))</f>
        <v/>
      </c>
      <c r="N152" s="157" t="str">
        <f t="shared" si="5"/>
        <v/>
      </c>
      <c r="O152" s="158" t="str">
        <f t="shared" si="6"/>
        <v/>
      </c>
      <c r="P152" s="159"/>
      <c r="Q152" s="283"/>
      <c r="R152" s="283"/>
      <c r="S152" s="283"/>
      <c r="T152" s="283"/>
      <c r="U152" s="160" t="str">
        <f>IF($D152="","",IF(OR(VLOOKUP($D152,Cap_Req!$A$2:$K$19,2)=9,VLOOKUP($D152,Cap_Req!$A$2:$K$19,2)=12,VLOOKUP($D152,Cap_Req!$A$2:$K$19,2)=13,VLOOKUP($D152,Cap_Req!$A$2:$K$19,2)=15),VLOOKUP($D152,Cap_Req!$A$2:$K$19,9),IF(VLOOKUP($D152,Cap_Req!$A$2:$K$19,2)=2,-100,$X152+VLOOKUP($D152,Cap_Req!$A$2:$K$19,9))))</f>
        <v/>
      </c>
      <c r="V152" s="160" t="str">
        <f>IF($D152="","",IF(OR(VLOOKUP($D152,Cap_Req!$A$2:$K$19,2)=9,VLOOKUP($D152,Cap_Req!$A$2:$K$19,2)=12,VLOOKUP($D152,Cap_Req!$A$2:$K$19,2)=13),VLOOKUP($D152,Cap_Req!$A$2:$K$19,10),IF(OR(VLOOKUP($D152,Cap_Req!$A$2:$K$19,2)=4,VLOOKUP($D152,Cap_Req!$A$2:$K$19,2)=5,VLOOKUP($D152,Cap_Req!$A$2:$K$19,2)=18),$X152+VLOOKUP($D152,Cap_Req!$A$2:$K$19,10),-100)))</f>
        <v/>
      </c>
      <c r="W152" s="160" t="str">
        <f>IF($D152="","",IF($X152="","",$X152+VLOOKUP($D152,Cap_Req!$A$2:$K$19,11)))</f>
        <v/>
      </c>
      <c r="X152" s="283"/>
      <c r="Y152" s="283"/>
      <c r="Z152" s="133"/>
      <c r="AA152" s="134" t="e">
        <f>VLOOKUP($D152,Cap_Req!$A$2:$K$19,2)</f>
        <v>#N/A</v>
      </c>
    </row>
    <row r="153" spans="1:27" x14ac:dyDescent="0.25">
      <c r="A153" s="133"/>
      <c r="B153" s="283"/>
      <c r="C153" s="283"/>
      <c r="D153" s="284"/>
      <c r="E153" s="285"/>
      <c r="F153" s="155" t="str">
        <f>IF($D153="","",IF($Q153="","",IF(OR(VLOOKUP($D153,Cap_Req!$A$2:$K$19,2)=6,VLOOKUP($D153,Cap_Req!$A$2:$K$19,2)=7,VLOOKUP($D153,Cap_Req!$A$2:$K$19,2)=14),IF($R153="","",IF($N153&lt;=$U153,$R153*$G153,IF(AND($N153&gt;$U153,$N153&lt;=$X153),$G153*($R153+((($Q153-$R153)/($X153-$U153))*($N153-$U153))),0))),$Q153*$G153)))</f>
        <v/>
      </c>
      <c r="G153" s="156" t="str">
        <f>IF($D153="","",IF(VLOOKUP($D153,Cap_Req!$A$2:$K$19,2)=2,VLOOKUP($D153,Cap_Req!$A$2:$K$19,3),IF(OR(VLOOKUP($D153,Cap_Req!$A$2:$K$19,2)=1,VLOOKUP($D153,Cap_Req!$A$2:$K$19,2)=3,VLOOKUP($D153,Cap_Req!$A$2:$K$19,2)=6,VLOOKUP($D153,Cap_Req!$A$2:$K$19,2)=7,VLOOKUP($D153,Cap_Req!$A$2:$K$19,2)=8,VLOOKUP($D153,Cap_Req!$A$2:$K$19,2)=10,VLOOKUP($D153,Cap_Req!$A$2:$K$19,2)=11, VLOOKUP($D153,Cap_Req!$A$2:$K$19,2)=14, VLOOKUP($D153,Cap_Req!$A$2:$K$19,2)=15, VLOOKUP($D153,Cap_Req!$A$2:$K$19,2)=16),IF($N153&lt;=$U153,VLOOKUP($D153,Cap_Req!$A$2:$K$19,3),IF(AND($N153&gt;$U153,$N153&lt;=$W153),VLOOKUP($D153,Cap_Req!$A$2:$K$19,3)+(((VLOOKUP($D153,Cap_Req!$A$2:$K$19,5)-VLOOKUP($D153,Cap_Req!$A$2:$K$19,3))/($W153-$U153))*($N153-$U153)),0)),IF($N153&lt;=$U153,VLOOKUP($D153,Cap_Req!$A$2:$K$19,3),IF(AND($N153&gt;$U153,$N153&lt;=$V153),VLOOKUP($D153,Cap_Req!$A$2:$K$19,3)+(((VLOOKUP($D153,Cap_Req!$A$2:$K$19,4)-VLOOKUP($D153,Cap_Req!$A$2:$K$19,3))/($V153-$U153))*($N153-$U153)),IF(AND($N153&gt;$V153,$N153&lt;=$W153),VLOOKUP($D153,Cap_Req!$A$2:$K$19,4)+(((VLOOKUP($D153,Cap_Req!$A$2:$K$19,5)-VLOOKUP($D153,Cap_Req!$A$2:$K$19,4))/($W153-$V153))*($N153-$V153)),0))))))</f>
        <v/>
      </c>
      <c r="H153" s="285"/>
      <c r="I153" s="155" t="str">
        <f>IF($D153="","",IF(OR(VLOOKUP($D153,Cap_Req!$A$2:$K$19,2)=6,VLOOKUP($D153,Cap_Req!$A$2:$K$19,2)=7,VLOOKUP($D153,Cap_Req!$A$2:$K$19,2)=14),IF($S153="","",$S153*$J153),""))</f>
        <v/>
      </c>
      <c r="J153" s="156" t="str">
        <f>IF($D153="","",IF(OR(VLOOKUP($D153,Cap_Req!$A$2:$K$19,2)=6,VLOOKUP($D153,Cap_Req!$A$2:$K$19,2)=7,VLOOKUP($D153,Cap_Req!$A$2:$K$19,2)=14),VLOOKUP($D153,Cap_Req!$A$2:$K$19,7),""))</f>
        <v/>
      </c>
      <c r="K153" s="285"/>
      <c r="L153" s="155" t="str">
        <f>IF($D153="","",IF(OR(VLOOKUP($D153,Cap_Req!$A$2:$K$19,2)=4,VLOOKUP($D153,Cap_Req!$A$2:$K$19,2)=5),IF($T153="","",$T153*$M153),""))</f>
        <v/>
      </c>
      <c r="M153" s="156" t="str">
        <f>IF($D153="","",IF(OR(VLOOKUP($D153,Cap_Req!$A$2:$K$19,2)=4,VLOOKUP($D153,Cap_Req!$A$2:$K$19,2)=5),VLOOKUP($D153,Cap_Req!$A$2:$K$19,8),""))</f>
        <v/>
      </c>
      <c r="N153" s="157" t="str">
        <f t="shared" si="5"/>
        <v/>
      </c>
      <c r="O153" s="158" t="str">
        <f t="shared" si="6"/>
        <v/>
      </c>
      <c r="P153" s="159"/>
      <c r="Q153" s="283"/>
      <c r="R153" s="283"/>
      <c r="S153" s="283"/>
      <c r="T153" s="283"/>
      <c r="U153" s="160" t="str">
        <f>IF($D153="","",IF(OR(VLOOKUP($D153,Cap_Req!$A$2:$K$19,2)=9,VLOOKUP($D153,Cap_Req!$A$2:$K$19,2)=12,VLOOKUP($D153,Cap_Req!$A$2:$K$19,2)=13,VLOOKUP($D153,Cap_Req!$A$2:$K$19,2)=15),VLOOKUP($D153,Cap_Req!$A$2:$K$19,9),IF(VLOOKUP($D153,Cap_Req!$A$2:$K$19,2)=2,-100,$X153+VLOOKUP($D153,Cap_Req!$A$2:$K$19,9))))</f>
        <v/>
      </c>
      <c r="V153" s="160" t="str">
        <f>IF($D153="","",IF(OR(VLOOKUP($D153,Cap_Req!$A$2:$K$19,2)=9,VLOOKUP($D153,Cap_Req!$A$2:$K$19,2)=12,VLOOKUP($D153,Cap_Req!$A$2:$K$19,2)=13),VLOOKUP($D153,Cap_Req!$A$2:$K$19,10),IF(OR(VLOOKUP($D153,Cap_Req!$A$2:$K$19,2)=4,VLOOKUP($D153,Cap_Req!$A$2:$K$19,2)=5,VLOOKUP($D153,Cap_Req!$A$2:$K$19,2)=18),$X153+VLOOKUP($D153,Cap_Req!$A$2:$K$19,10),-100)))</f>
        <v/>
      </c>
      <c r="W153" s="160" t="str">
        <f>IF($D153="","",IF($X153="","",$X153+VLOOKUP($D153,Cap_Req!$A$2:$K$19,11)))</f>
        <v/>
      </c>
      <c r="X153" s="283"/>
      <c r="Y153" s="283"/>
      <c r="Z153" s="133"/>
      <c r="AA153" s="134" t="e">
        <f>VLOOKUP($D153,Cap_Req!$A$2:$K$19,2)</f>
        <v>#N/A</v>
      </c>
    </row>
    <row r="154" spans="1:27" x14ac:dyDescent="0.25">
      <c r="A154" s="133"/>
      <c r="B154" s="283"/>
      <c r="C154" s="283"/>
      <c r="D154" s="284"/>
      <c r="E154" s="285"/>
      <c r="F154" s="155" t="str">
        <f>IF($D154="","",IF($Q154="","",IF(OR(VLOOKUP($D154,Cap_Req!$A$2:$K$19,2)=6,VLOOKUP($D154,Cap_Req!$A$2:$K$19,2)=7,VLOOKUP($D154,Cap_Req!$A$2:$K$19,2)=14),IF($R154="","",IF($N154&lt;=$U154,$R154*$G154,IF(AND($N154&gt;$U154,$N154&lt;=$X154),$G154*($R154+((($Q154-$R154)/($X154-$U154))*($N154-$U154))),0))),$Q154*$G154)))</f>
        <v/>
      </c>
      <c r="G154" s="156" t="str">
        <f>IF($D154="","",IF(VLOOKUP($D154,Cap_Req!$A$2:$K$19,2)=2,VLOOKUP($D154,Cap_Req!$A$2:$K$19,3),IF(OR(VLOOKUP($D154,Cap_Req!$A$2:$K$19,2)=1,VLOOKUP($D154,Cap_Req!$A$2:$K$19,2)=3,VLOOKUP($D154,Cap_Req!$A$2:$K$19,2)=6,VLOOKUP($D154,Cap_Req!$A$2:$K$19,2)=7,VLOOKUP($D154,Cap_Req!$A$2:$K$19,2)=8,VLOOKUP($D154,Cap_Req!$A$2:$K$19,2)=10,VLOOKUP($D154,Cap_Req!$A$2:$K$19,2)=11, VLOOKUP($D154,Cap_Req!$A$2:$K$19,2)=14, VLOOKUP($D154,Cap_Req!$A$2:$K$19,2)=15, VLOOKUP($D154,Cap_Req!$A$2:$K$19,2)=16),IF($N154&lt;=$U154,VLOOKUP($D154,Cap_Req!$A$2:$K$19,3),IF(AND($N154&gt;$U154,$N154&lt;=$W154),VLOOKUP($D154,Cap_Req!$A$2:$K$19,3)+(((VLOOKUP($D154,Cap_Req!$A$2:$K$19,5)-VLOOKUP($D154,Cap_Req!$A$2:$K$19,3))/($W154-$U154))*($N154-$U154)),0)),IF($N154&lt;=$U154,VLOOKUP($D154,Cap_Req!$A$2:$K$19,3),IF(AND($N154&gt;$U154,$N154&lt;=$V154),VLOOKUP($D154,Cap_Req!$A$2:$K$19,3)+(((VLOOKUP($D154,Cap_Req!$A$2:$K$19,4)-VLOOKUP($D154,Cap_Req!$A$2:$K$19,3))/($V154-$U154))*($N154-$U154)),IF(AND($N154&gt;$V154,$N154&lt;=$W154),VLOOKUP($D154,Cap_Req!$A$2:$K$19,4)+(((VLOOKUP($D154,Cap_Req!$A$2:$K$19,5)-VLOOKUP($D154,Cap_Req!$A$2:$K$19,4))/($W154-$V154))*($N154-$V154)),0))))))</f>
        <v/>
      </c>
      <c r="H154" s="285"/>
      <c r="I154" s="155" t="str">
        <f>IF($D154="","",IF(OR(VLOOKUP($D154,Cap_Req!$A$2:$K$19,2)=6,VLOOKUP($D154,Cap_Req!$A$2:$K$19,2)=7,VLOOKUP($D154,Cap_Req!$A$2:$K$19,2)=14),IF($S154="","",$S154*$J154),""))</f>
        <v/>
      </c>
      <c r="J154" s="156" t="str">
        <f>IF($D154="","",IF(OR(VLOOKUP($D154,Cap_Req!$A$2:$K$19,2)=6,VLOOKUP($D154,Cap_Req!$A$2:$K$19,2)=7,VLOOKUP($D154,Cap_Req!$A$2:$K$19,2)=14),VLOOKUP($D154,Cap_Req!$A$2:$K$19,7),""))</f>
        <v/>
      </c>
      <c r="K154" s="285"/>
      <c r="L154" s="155" t="str">
        <f>IF($D154="","",IF(OR(VLOOKUP($D154,Cap_Req!$A$2:$K$19,2)=4,VLOOKUP($D154,Cap_Req!$A$2:$K$19,2)=5),IF($T154="","",$T154*$M154),""))</f>
        <v/>
      </c>
      <c r="M154" s="156" t="str">
        <f>IF($D154="","",IF(OR(VLOOKUP($D154,Cap_Req!$A$2:$K$19,2)=4,VLOOKUP($D154,Cap_Req!$A$2:$K$19,2)=5),VLOOKUP($D154,Cap_Req!$A$2:$K$19,8),""))</f>
        <v/>
      </c>
      <c r="N154" s="157" t="str">
        <f t="shared" si="5"/>
        <v/>
      </c>
      <c r="O154" s="158" t="str">
        <f t="shared" si="6"/>
        <v/>
      </c>
      <c r="P154" s="159"/>
      <c r="Q154" s="283"/>
      <c r="R154" s="283"/>
      <c r="S154" s="283"/>
      <c r="T154" s="283"/>
      <c r="U154" s="160" t="str">
        <f>IF($D154="","",IF(OR(VLOOKUP($D154,Cap_Req!$A$2:$K$19,2)=9,VLOOKUP($D154,Cap_Req!$A$2:$K$19,2)=12,VLOOKUP($D154,Cap_Req!$A$2:$K$19,2)=13,VLOOKUP($D154,Cap_Req!$A$2:$K$19,2)=15),VLOOKUP($D154,Cap_Req!$A$2:$K$19,9),IF(VLOOKUP($D154,Cap_Req!$A$2:$K$19,2)=2,-100,$X154+VLOOKUP($D154,Cap_Req!$A$2:$K$19,9))))</f>
        <v/>
      </c>
      <c r="V154" s="160" t="str">
        <f>IF($D154="","",IF(OR(VLOOKUP($D154,Cap_Req!$A$2:$K$19,2)=9,VLOOKUP($D154,Cap_Req!$A$2:$K$19,2)=12,VLOOKUP($D154,Cap_Req!$A$2:$K$19,2)=13),VLOOKUP($D154,Cap_Req!$A$2:$K$19,10),IF(OR(VLOOKUP($D154,Cap_Req!$A$2:$K$19,2)=4,VLOOKUP($D154,Cap_Req!$A$2:$K$19,2)=5,VLOOKUP($D154,Cap_Req!$A$2:$K$19,2)=18),$X154+VLOOKUP($D154,Cap_Req!$A$2:$K$19,10),-100)))</f>
        <v/>
      </c>
      <c r="W154" s="160" t="str">
        <f>IF($D154="","",IF($X154="","",$X154+VLOOKUP($D154,Cap_Req!$A$2:$K$19,11)))</f>
        <v/>
      </c>
      <c r="X154" s="283"/>
      <c r="Y154" s="283"/>
      <c r="Z154" s="133"/>
      <c r="AA154" s="134" t="e">
        <f>VLOOKUP($D154,Cap_Req!$A$2:$K$19,2)</f>
        <v>#N/A</v>
      </c>
    </row>
    <row r="155" spans="1:27" x14ac:dyDescent="0.25">
      <c r="A155" s="133"/>
      <c r="B155" s="283"/>
      <c r="C155" s="283"/>
      <c r="D155" s="284"/>
      <c r="E155" s="285"/>
      <c r="F155" s="155" t="str">
        <f>IF($D155="","",IF($Q155="","",IF(OR(VLOOKUP($D155,Cap_Req!$A$2:$K$19,2)=6,VLOOKUP($D155,Cap_Req!$A$2:$K$19,2)=7,VLOOKUP($D155,Cap_Req!$A$2:$K$19,2)=14),IF($R155="","",IF($N155&lt;=$U155,$R155*$G155,IF(AND($N155&gt;$U155,$N155&lt;=$X155),$G155*($R155+((($Q155-$R155)/($X155-$U155))*($N155-$U155))),0))),$Q155*$G155)))</f>
        <v/>
      </c>
      <c r="G155" s="156" t="str">
        <f>IF($D155="","",IF(VLOOKUP($D155,Cap_Req!$A$2:$K$19,2)=2,VLOOKUP($D155,Cap_Req!$A$2:$K$19,3),IF(OR(VLOOKUP($D155,Cap_Req!$A$2:$K$19,2)=1,VLOOKUP($D155,Cap_Req!$A$2:$K$19,2)=3,VLOOKUP($D155,Cap_Req!$A$2:$K$19,2)=6,VLOOKUP($D155,Cap_Req!$A$2:$K$19,2)=7,VLOOKUP($D155,Cap_Req!$A$2:$K$19,2)=8,VLOOKUP($D155,Cap_Req!$A$2:$K$19,2)=10,VLOOKUP($D155,Cap_Req!$A$2:$K$19,2)=11, VLOOKUP($D155,Cap_Req!$A$2:$K$19,2)=14, VLOOKUP($D155,Cap_Req!$A$2:$K$19,2)=15, VLOOKUP($D155,Cap_Req!$A$2:$K$19,2)=16),IF($N155&lt;=$U155,VLOOKUP($D155,Cap_Req!$A$2:$K$19,3),IF(AND($N155&gt;$U155,$N155&lt;=$W155),VLOOKUP($D155,Cap_Req!$A$2:$K$19,3)+(((VLOOKUP($D155,Cap_Req!$A$2:$K$19,5)-VLOOKUP($D155,Cap_Req!$A$2:$K$19,3))/($W155-$U155))*($N155-$U155)),0)),IF($N155&lt;=$U155,VLOOKUP($D155,Cap_Req!$A$2:$K$19,3),IF(AND($N155&gt;$U155,$N155&lt;=$V155),VLOOKUP($D155,Cap_Req!$A$2:$K$19,3)+(((VLOOKUP($D155,Cap_Req!$A$2:$K$19,4)-VLOOKUP($D155,Cap_Req!$A$2:$K$19,3))/($V155-$U155))*($N155-$U155)),IF(AND($N155&gt;$V155,$N155&lt;=$W155),VLOOKUP($D155,Cap_Req!$A$2:$K$19,4)+(((VLOOKUP($D155,Cap_Req!$A$2:$K$19,5)-VLOOKUP($D155,Cap_Req!$A$2:$K$19,4))/($W155-$V155))*($N155-$V155)),0))))))</f>
        <v/>
      </c>
      <c r="H155" s="285"/>
      <c r="I155" s="155" t="str">
        <f>IF($D155="","",IF(OR(VLOOKUP($D155,Cap_Req!$A$2:$K$19,2)=6,VLOOKUP($D155,Cap_Req!$A$2:$K$19,2)=7,VLOOKUP($D155,Cap_Req!$A$2:$K$19,2)=14),IF($S155="","",$S155*$J155),""))</f>
        <v/>
      </c>
      <c r="J155" s="156" t="str">
        <f>IF($D155="","",IF(OR(VLOOKUP($D155,Cap_Req!$A$2:$K$19,2)=6,VLOOKUP($D155,Cap_Req!$A$2:$K$19,2)=7,VLOOKUP($D155,Cap_Req!$A$2:$K$19,2)=14),VLOOKUP($D155,Cap_Req!$A$2:$K$19,7),""))</f>
        <v/>
      </c>
      <c r="K155" s="285"/>
      <c r="L155" s="155" t="str">
        <f>IF($D155="","",IF(OR(VLOOKUP($D155,Cap_Req!$A$2:$K$19,2)=4,VLOOKUP($D155,Cap_Req!$A$2:$K$19,2)=5),IF($T155="","",$T155*$M155),""))</f>
        <v/>
      </c>
      <c r="M155" s="156" t="str">
        <f>IF($D155="","",IF(OR(VLOOKUP($D155,Cap_Req!$A$2:$K$19,2)=4,VLOOKUP($D155,Cap_Req!$A$2:$K$19,2)=5),VLOOKUP($D155,Cap_Req!$A$2:$K$19,8),""))</f>
        <v/>
      </c>
      <c r="N155" s="157" t="str">
        <f t="shared" si="5"/>
        <v/>
      </c>
      <c r="O155" s="158" t="str">
        <f t="shared" si="6"/>
        <v/>
      </c>
      <c r="P155" s="159"/>
      <c r="Q155" s="283"/>
      <c r="R155" s="283"/>
      <c r="S155" s="283"/>
      <c r="T155" s="283"/>
      <c r="U155" s="160" t="str">
        <f>IF($D155="","",IF(OR(VLOOKUP($D155,Cap_Req!$A$2:$K$19,2)=9,VLOOKUP($D155,Cap_Req!$A$2:$K$19,2)=12,VLOOKUP($D155,Cap_Req!$A$2:$K$19,2)=13,VLOOKUP($D155,Cap_Req!$A$2:$K$19,2)=15),VLOOKUP($D155,Cap_Req!$A$2:$K$19,9),IF(VLOOKUP($D155,Cap_Req!$A$2:$K$19,2)=2,-100,$X155+VLOOKUP($D155,Cap_Req!$A$2:$K$19,9))))</f>
        <v/>
      </c>
      <c r="V155" s="160" t="str">
        <f>IF($D155="","",IF(OR(VLOOKUP($D155,Cap_Req!$A$2:$K$19,2)=9,VLOOKUP($D155,Cap_Req!$A$2:$K$19,2)=12,VLOOKUP($D155,Cap_Req!$A$2:$K$19,2)=13),VLOOKUP($D155,Cap_Req!$A$2:$K$19,10),IF(OR(VLOOKUP($D155,Cap_Req!$A$2:$K$19,2)=4,VLOOKUP($D155,Cap_Req!$A$2:$K$19,2)=5,VLOOKUP($D155,Cap_Req!$A$2:$K$19,2)=18),$X155+VLOOKUP($D155,Cap_Req!$A$2:$K$19,10),-100)))</f>
        <v/>
      </c>
      <c r="W155" s="160" t="str">
        <f>IF($D155="","",IF($X155="","",$X155+VLOOKUP($D155,Cap_Req!$A$2:$K$19,11)))</f>
        <v/>
      </c>
      <c r="X155" s="283"/>
      <c r="Y155" s="283"/>
      <c r="Z155" s="133"/>
      <c r="AA155" s="134" t="e">
        <f>VLOOKUP($D155,Cap_Req!$A$2:$K$19,2)</f>
        <v>#N/A</v>
      </c>
    </row>
    <row r="156" spans="1:27" x14ac:dyDescent="0.25">
      <c r="A156" s="133"/>
      <c r="B156" s="283"/>
      <c r="C156" s="283"/>
      <c r="D156" s="284"/>
      <c r="E156" s="285"/>
      <c r="F156" s="155" t="str">
        <f>IF($D156="","",IF($Q156="","",IF(OR(VLOOKUP($D156,Cap_Req!$A$2:$K$19,2)=6,VLOOKUP($D156,Cap_Req!$A$2:$K$19,2)=7,VLOOKUP($D156,Cap_Req!$A$2:$K$19,2)=14),IF($R156="","",IF($N156&lt;=$U156,$R156*$G156,IF(AND($N156&gt;$U156,$N156&lt;=$X156),$G156*($R156+((($Q156-$R156)/($X156-$U156))*($N156-$U156))),0))),$Q156*$G156)))</f>
        <v/>
      </c>
      <c r="G156" s="156" t="str">
        <f>IF($D156="","",IF(VLOOKUP($D156,Cap_Req!$A$2:$K$19,2)=2,VLOOKUP($D156,Cap_Req!$A$2:$K$19,3),IF(OR(VLOOKUP($D156,Cap_Req!$A$2:$K$19,2)=1,VLOOKUP($D156,Cap_Req!$A$2:$K$19,2)=3,VLOOKUP($D156,Cap_Req!$A$2:$K$19,2)=6,VLOOKUP($D156,Cap_Req!$A$2:$K$19,2)=7,VLOOKUP($D156,Cap_Req!$A$2:$K$19,2)=8,VLOOKUP($D156,Cap_Req!$A$2:$K$19,2)=10,VLOOKUP($D156,Cap_Req!$A$2:$K$19,2)=11, VLOOKUP($D156,Cap_Req!$A$2:$K$19,2)=14, VLOOKUP($D156,Cap_Req!$A$2:$K$19,2)=15, VLOOKUP($D156,Cap_Req!$A$2:$K$19,2)=16),IF($N156&lt;=$U156,VLOOKUP($D156,Cap_Req!$A$2:$K$19,3),IF(AND($N156&gt;$U156,$N156&lt;=$W156),VLOOKUP($D156,Cap_Req!$A$2:$K$19,3)+(((VLOOKUP($D156,Cap_Req!$A$2:$K$19,5)-VLOOKUP($D156,Cap_Req!$A$2:$K$19,3))/($W156-$U156))*($N156-$U156)),0)),IF($N156&lt;=$U156,VLOOKUP($D156,Cap_Req!$A$2:$K$19,3),IF(AND($N156&gt;$U156,$N156&lt;=$V156),VLOOKUP($D156,Cap_Req!$A$2:$K$19,3)+(((VLOOKUP($D156,Cap_Req!$A$2:$K$19,4)-VLOOKUP($D156,Cap_Req!$A$2:$K$19,3))/($V156-$U156))*($N156-$U156)),IF(AND($N156&gt;$V156,$N156&lt;=$W156),VLOOKUP($D156,Cap_Req!$A$2:$K$19,4)+(((VLOOKUP($D156,Cap_Req!$A$2:$K$19,5)-VLOOKUP($D156,Cap_Req!$A$2:$K$19,4))/($W156-$V156))*($N156-$V156)),0))))))</f>
        <v/>
      </c>
      <c r="H156" s="285"/>
      <c r="I156" s="155" t="str">
        <f>IF($D156="","",IF(OR(VLOOKUP($D156,Cap_Req!$A$2:$K$19,2)=6,VLOOKUP($D156,Cap_Req!$A$2:$K$19,2)=7,VLOOKUP($D156,Cap_Req!$A$2:$K$19,2)=14),IF($S156="","",$S156*$J156),""))</f>
        <v/>
      </c>
      <c r="J156" s="156" t="str">
        <f>IF($D156="","",IF(OR(VLOOKUP($D156,Cap_Req!$A$2:$K$19,2)=6,VLOOKUP($D156,Cap_Req!$A$2:$K$19,2)=7,VLOOKUP($D156,Cap_Req!$A$2:$K$19,2)=14),VLOOKUP($D156,Cap_Req!$A$2:$K$19,7),""))</f>
        <v/>
      </c>
      <c r="K156" s="285"/>
      <c r="L156" s="155" t="str">
        <f>IF($D156="","",IF(OR(VLOOKUP($D156,Cap_Req!$A$2:$K$19,2)=4,VLOOKUP($D156,Cap_Req!$A$2:$K$19,2)=5),IF($T156="","",$T156*$M156),""))</f>
        <v/>
      </c>
      <c r="M156" s="156" t="str">
        <f>IF($D156="","",IF(OR(VLOOKUP($D156,Cap_Req!$A$2:$K$19,2)=4,VLOOKUP($D156,Cap_Req!$A$2:$K$19,2)=5),VLOOKUP($D156,Cap_Req!$A$2:$K$19,8),""))</f>
        <v/>
      </c>
      <c r="N156" s="157" t="str">
        <f t="shared" si="5"/>
        <v/>
      </c>
      <c r="O156" s="158" t="str">
        <f t="shared" si="6"/>
        <v/>
      </c>
      <c r="P156" s="159"/>
      <c r="Q156" s="283"/>
      <c r="R156" s="283"/>
      <c r="S156" s="283"/>
      <c r="T156" s="283"/>
      <c r="U156" s="160" t="str">
        <f>IF($D156="","",IF(OR(VLOOKUP($D156,Cap_Req!$A$2:$K$19,2)=9,VLOOKUP($D156,Cap_Req!$A$2:$K$19,2)=12,VLOOKUP($D156,Cap_Req!$A$2:$K$19,2)=13,VLOOKUP($D156,Cap_Req!$A$2:$K$19,2)=15),VLOOKUP($D156,Cap_Req!$A$2:$K$19,9),IF(VLOOKUP($D156,Cap_Req!$A$2:$K$19,2)=2,-100,$X156+VLOOKUP($D156,Cap_Req!$A$2:$K$19,9))))</f>
        <v/>
      </c>
      <c r="V156" s="160" t="str">
        <f>IF($D156="","",IF(OR(VLOOKUP($D156,Cap_Req!$A$2:$K$19,2)=9,VLOOKUP($D156,Cap_Req!$A$2:$K$19,2)=12,VLOOKUP($D156,Cap_Req!$A$2:$K$19,2)=13),VLOOKUP($D156,Cap_Req!$A$2:$K$19,10),IF(OR(VLOOKUP($D156,Cap_Req!$A$2:$K$19,2)=4,VLOOKUP($D156,Cap_Req!$A$2:$K$19,2)=5,VLOOKUP($D156,Cap_Req!$A$2:$K$19,2)=18),$X156+VLOOKUP($D156,Cap_Req!$A$2:$K$19,10),-100)))</f>
        <v/>
      </c>
      <c r="W156" s="160" t="str">
        <f>IF($D156="","",IF($X156="","",$X156+VLOOKUP($D156,Cap_Req!$A$2:$K$19,11)))</f>
        <v/>
      </c>
      <c r="X156" s="283"/>
      <c r="Y156" s="283"/>
      <c r="Z156" s="133"/>
      <c r="AA156" s="134" t="e">
        <f>VLOOKUP($D156,Cap_Req!$A$2:$K$19,2)</f>
        <v>#N/A</v>
      </c>
    </row>
    <row r="157" spans="1:27" x14ac:dyDescent="0.25">
      <c r="A157" s="133"/>
      <c r="B157" s="283"/>
      <c r="C157" s="283"/>
      <c r="D157" s="284"/>
      <c r="E157" s="285"/>
      <c r="F157" s="155" t="str">
        <f>IF($D157="","",IF($Q157="","",IF(OR(VLOOKUP($D157,Cap_Req!$A$2:$K$19,2)=6,VLOOKUP($D157,Cap_Req!$A$2:$K$19,2)=7,VLOOKUP($D157,Cap_Req!$A$2:$K$19,2)=14),IF($R157="","",IF($N157&lt;=$U157,$R157*$G157,IF(AND($N157&gt;$U157,$N157&lt;=$X157),$G157*($R157+((($Q157-$R157)/($X157-$U157))*($N157-$U157))),0))),$Q157*$G157)))</f>
        <v/>
      </c>
      <c r="G157" s="156" t="str">
        <f>IF($D157="","",IF(VLOOKUP($D157,Cap_Req!$A$2:$K$19,2)=2,VLOOKUP($D157,Cap_Req!$A$2:$K$19,3),IF(OR(VLOOKUP($D157,Cap_Req!$A$2:$K$19,2)=1,VLOOKUP($D157,Cap_Req!$A$2:$K$19,2)=3,VLOOKUP($D157,Cap_Req!$A$2:$K$19,2)=6,VLOOKUP($D157,Cap_Req!$A$2:$K$19,2)=7,VLOOKUP($D157,Cap_Req!$A$2:$K$19,2)=8,VLOOKUP($D157,Cap_Req!$A$2:$K$19,2)=10,VLOOKUP($D157,Cap_Req!$A$2:$K$19,2)=11, VLOOKUP($D157,Cap_Req!$A$2:$K$19,2)=14, VLOOKUP($D157,Cap_Req!$A$2:$K$19,2)=15, VLOOKUP($D157,Cap_Req!$A$2:$K$19,2)=16),IF($N157&lt;=$U157,VLOOKUP($D157,Cap_Req!$A$2:$K$19,3),IF(AND($N157&gt;$U157,$N157&lt;=$W157),VLOOKUP($D157,Cap_Req!$A$2:$K$19,3)+(((VLOOKUP($D157,Cap_Req!$A$2:$K$19,5)-VLOOKUP($D157,Cap_Req!$A$2:$K$19,3))/($W157-$U157))*($N157-$U157)),0)),IF($N157&lt;=$U157,VLOOKUP($D157,Cap_Req!$A$2:$K$19,3),IF(AND($N157&gt;$U157,$N157&lt;=$V157),VLOOKUP($D157,Cap_Req!$A$2:$K$19,3)+(((VLOOKUP($D157,Cap_Req!$A$2:$K$19,4)-VLOOKUP($D157,Cap_Req!$A$2:$K$19,3))/($V157-$U157))*($N157-$U157)),IF(AND($N157&gt;$V157,$N157&lt;=$W157),VLOOKUP($D157,Cap_Req!$A$2:$K$19,4)+(((VLOOKUP($D157,Cap_Req!$A$2:$K$19,5)-VLOOKUP($D157,Cap_Req!$A$2:$K$19,4))/($W157-$V157))*($N157-$V157)),0))))))</f>
        <v/>
      </c>
      <c r="H157" s="285"/>
      <c r="I157" s="155" t="str">
        <f>IF($D157="","",IF(OR(VLOOKUP($D157,Cap_Req!$A$2:$K$19,2)=6,VLOOKUP($D157,Cap_Req!$A$2:$K$19,2)=7,VLOOKUP($D157,Cap_Req!$A$2:$K$19,2)=14),IF($S157="","",$S157*$J157),""))</f>
        <v/>
      </c>
      <c r="J157" s="156" t="str">
        <f>IF($D157="","",IF(OR(VLOOKUP($D157,Cap_Req!$A$2:$K$19,2)=6,VLOOKUP($D157,Cap_Req!$A$2:$K$19,2)=7,VLOOKUP($D157,Cap_Req!$A$2:$K$19,2)=14),VLOOKUP($D157,Cap_Req!$A$2:$K$19,7),""))</f>
        <v/>
      </c>
      <c r="K157" s="285"/>
      <c r="L157" s="155" t="str">
        <f>IF($D157="","",IF(OR(VLOOKUP($D157,Cap_Req!$A$2:$K$19,2)=4,VLOOKUP($D157,Cap_Req!$A$2:$K$19,2)=5),IF($T157="","",$T157*$M157),""))</f>
        <v/>
      </c>
      <c r="M157" s="156" t="str">
        <f>IF($D157="","",IF(OR(VLOOKUP($D157,Cap_Req!$A$2:$K$19,2)=4,VLOOKUP($D157,Cap_Req!$A$2:$K$19,2)=5),VLOOKUP($D157,Cap_Req!$A$2:$K$19,8),""))</f>
        <v/>
      </c>
      <c r="N157" s="157" t="str">
        <f t="shared" si="5"/>
        <v/>
      </c>
      <c r="O157" s="158" t="str">
        <f t="shared" si="6"/>
        <v/>
      </c>
      <c r="P157" s="159"/>
      <c r="Q157" s="283"/>
      <c r="R157" s="283"/>
      <c r="S157" s="283"/>
      <c r="T157" s="283"/>
      <c r="U157" s="160" t="str">
        <f>IF($D157="","",IF(OR(VLOOKUP($D157,Cap_Req!$A$2:$K$19,2)=9,VLOOKUP($D157,Cap_Req!$A$2:$K$19,2)=12,VLOOKUP($D157,Cap_Req!$A$2:$K$19,2)=13,VLOOKUP($D157,Cap_Req!$A$2:$K$19,2)=15),VLOOKUP($D157,Cap_Req!$A$2:$K$19,9),IF(VLOOKUP($D157,Cap_Req!$A$2:$K$19,2)=2,-100,$X157+VLOOKUP($D157,Cap_Req!$A$2:$K$19,9))))</f>
        <v/>
      </c>
      <c r="V157" s="160" t="str">
        <f>IF($D157="","",IF(OR(VLOOKUP($D157,Cap_Req!$A$2:$K$19,2)=9,VLOOKUP($D157,Cap_Req!$A$2:$K$19,2)=12,VLOOKUP($D157,Cap_Req!$A$2:$K$19,2)=13),VLOOKUP($D157,Cap_Req!$A$2:$K$19,10),IF(OR(VLOOKUP($D157,Cap_Req!$A$2:$K$19,2)=4,VLOOKUP($D157,Cap_Req!$A$2:$K$19,2)=5,VLOOKUP($D157,Cap_Req!$A$2:$K$19,2)=18),$X157+VLOOKUP($D157,Cap_Req!$A$2:$K$19,10),-100)))</f>
        <v/>
      </c>
      <c r="W157" s="160" t="str">
        <f>IF($D157="","",IF($X157="","",$X157+VLOOKUP($D157,Cap_Req!$A$2:$K$19,11)))</f>
        <v/>
      </c>
      <c r="X157" s="283"/>
      <c r="Y157" s="283"/>
      <c r="Z157" s="133"/>
      <c r="AA157" s="134" t="e">
        <f>VLOOKUP($D157,Cap_Req!$A$2:$K$19,2)</f>
        <v>#N/A</v>
      </c>
    </row>
    <row r="158" spans="1:27" x14ac:dyDescent="0.25">
      <c r="A158" s="133"/>
      <c r="B158" s="283"/>
      <c r="C158" s="283"/>
      <c r="D158" s="284"/>
      <c r="E158" s="285"/>
      <c r="F158" s="155" t="str">
        <f>IF($D158="","",IF($Q158="","",IF(OR(VLOOKUP($D158,Cap_Req!$A$2:$K$19,2)=6,VLOOKUP($D158,Cap_Req!$A$2:$K$19,2)=7,VLOOKUP($D158,Cap_Req!$A$2:$K$19,2)=14),IF($R158="","",IF($N158&lt;=$U158,$R158*$G158,IF(AND($N158&gt;$U158,$N158&lt;=$X158),$G158*($R158+((($Q158-$R158)/($X158-$U158))*($N158-$U158))),0))),$Q158*$G158)))</f>
        <v/>
      </c>
      <c r="G158" s="156" t="str">
        <f>IF($D158="","",IF(VLOOKUP($D158,Cap_Req!$A$2:$K$19,2)=2,VLOOKUP($D158,Cap_Req!$A$2:$K$19,3),IF(OR(VLOOKUP($D158,Cap_Req!$A$2:$K$19,2)=1,VLOOKUP($D158,Cap_Req!$A$2:$K$19,2)=3,VLOOKUP($D158,Cap_Req!$A$2:$K$19,2)=6,VLOOKUP($D158,Cap_Req!$A$2:$K$19,2)=7,VLOOKUP($D158,Cap_Req!$A$2:$K$19,2)=8,VLOOKUP($D158,Cap_Req!$A$2:$K$19,2)=10,VLOOKUP($D158,Cap_Req!$A$2:$K$19,2)=11, VLOOKUP($D158,Cap_Req!$A$2:$K$19,2)=14, VLOOKUP($D158,Cap_Req!$A$2:$K$19,2)=15, VLOOKUP($D158,Cap_Req!$A$2:$K$19,2)=16),IF($N158&lt;=$U158,VLOOKUP($D158,Cap_Req!$A$2:$K$19,3),IF(AND($N158&gt;$U158,$N158&lt;=$W158),VLOOKUP($D158,Cap_Req!$A$2:$K$19,3)+(((VLOOKUP($D158,Cap_Req!$A$2:$K$19,5)-VLOOKUP($D158,Cap_Req!$A$2:$K$19,3))/($W158-$U158))*($N158-$U158)),0)),IF($N158&lt;=$U158,VLOOKUP($D158,Cap_Req!$A$2:$K$19,3),IF(AND($N158&gt;$U158,$N158&lt;=$V158),VLOOKUP($D158,Cap_Req!$A$2:$K$19,3)+(((VLOOKUP($D158,Cap_Req!$A$2:$K$19,4)-VLOOKUP($D158,Cap_Req!$A$2:$K$19,3))/($V158-$U158))*($N158-$U158)),IF(AND($N158&gt;$V158,$N158&lt;=$W158),VLOOKUP($D158,Cap_Req!$A$2:$K$19,4)+(((VLOOKUP($D158,Cap_Req!$A$2:$K$19,5)-VLOOKUP($D158,Cap_Req!$A$2:$K$19,4))/($W158-$V158))*($N158-$V158)),0))))))</f>
        <v/>
      </c>
      <c r="H158" s="285"/>
      <c r="I158" s="155" t="str">
        <f>IF($D158="","",IF(OR(VLOOKUP($D158,Cap_Req!$A$2:$K$19,2)=6,VLOOKUP($D158,Cap_Req!$A$2:$K$19,2)=7,VLOOKUP($D158,Cap_Req!$A$2:$K$19,2)=14),IF($S158="","",$S158*$J158),""))</f>
        <v/>
      </c>
      <c r="J158" s="156" t="str">
        <f>IF($D158="","",IF(OR(VLOOKUP($D158,Cap_Req!$A$2:$K$19,2)=6,VLOOKUP($D158,Cap_Req!$A$2:$K$19,2)=7,VLOOKUP($D158,Cap_Req!$A$2:$K$19,2)=14),VLOOKUP($D158,Cap_Req!$A$2:$K$19,7),""))</f>
        <v/>
      </c>
      <c r="K158" s="285"/>
      <c r="L158" s="155" t="str">
        <f>IF($D158="","",IF(OR(VLOOKUP($D158,Cap_Req!$A$2:$K$19,2)=4,VLOOKUP($D158,Cap_Req!$A$2:$K$19,2)=5),IF($T158="","",$T158*$M158),""))</f>
        <v/>
      </c>
      <c r="M158" s="156" t="str">
        <f>IF($D158="","",IF(OR(VLOOKUP($D158,Cap_Req!$A$2:$K$19,2)=4,VLOOKUP($D158,Cap_Req!$A$2:$K$19,2)=5),VLOOKUP($D158,Cap_Req!$A$2:$K$19,8),""))</f>
        <v/>
      </c>
      <c r="N158" s="157" t="str">
        <f t="shared" si="5"/>
        <v/>
      </c>
      <c r="O158" s="158" t="str">
        <f t="shared" si="6"/>
        <v/>
      </c>
      <c r="P158" s="159"/>
      <c r="Q158" s="283"/>
      <c r="R158" s="283"/>
      <c r="S158" s="283"/>
      <c r="T158" s="283"/>
      <c r="U158" s="160" t="str">
        <f>IF($D158="","",IF(OR(VLOOKUP($D158,Cap_Req!$A$2:$K$19,2)=9,VLOOKUP($D158,Cap_Req!$A$2:$K$19,2)=12,VLOOKUP($D158,Cap_Req!$A$2:$K$19,2)=13,VLOOKUP($D158,Cap_Req!$A$2:$K$19,2)=15),VLOOKUP($D158,Cap_Req!$A$2:$K$19,9),IF(VLOOKUP($D158,Cap_Req!$A$2:$K$19,2)=2,-100,$X158+VLOOKUP($D158,Cap_Req!$A$2:$K$19,9))))</f>
        <v/>
      </c>
      <c r="V158" s="160" t="str">
        <f>IF($D158="","",IF(OR(VLOOKUP($D158,Cap_Req!$A$2:$K$19,2)=9,VLOOKUP($D158,Cap_Req!$A$2:$K$19,2)=12,VLOOKUP($D158,Cap_Req!$A$2:$K$19,2)=13),VLOOKUP($D158,Cap_Req!$A$2:$K$19,10),IF(OR(VLOOKUP($D158,Cap_Req!$A$2:$K$19,2)=4,VLOOKUP($D158,Cap_Req!$A$2:$K$19,2)=5,VLOOKUP($D158,Cap_Req!$A$2:$K$19,2)=18),$X158+VLOOKUP($D158,Cap_Req!$A$2:$K$19,10),-100)))</f>
        <v/>
      </c>
      <c r="W158" s="160" t="str">
        <f>IF($D158="","",IF($X158="","",$X158+VLOOKUP($D158,Cap_Req!$A$2:$K$19,11)))</f>
        <v/>
      </c>
      <c r="X158" s="283"/>
      <c r="Y158" s="283"/>
      <c r="Z158" s="133"/>
      <c r="AA158" s="134" t="e">
        <f>VLOOKUP($D158,Cap_Req!$A$2:$K$19,2)</f>
        <v>#N/A</v>
      </c>
    </row>
    <row r="159" spans="1:27" x14ac:dyDescent="0.25">
      <c r="A159" s="133"/>
      <c r="B159" s="283"/>
      <c r="C159" s="283"/>
      <c r="D159" s="284"/>
      <c r="E159" s="285"/>
      <c r="F159" s="155" t="str">
        <f>IF($D159="","",IF($Q159="","",IF(OR(VLOOKUP($D159,Cap_Req!$A$2:$K$19,2)=6,VLOOKUP($D159,Cap_Req!$A$2:$K$19,2)=7,VLOOKUP($D159,Cap_Req!$A$2:$K$19,2)=14),IF($R159="","",IF($N159&lt;=$U159,$R159*$G159,IF(AND($N159&gt;$U159,$N159&lt;=$X159),$G159*($R159+((($Q159-$R159)/($X159-$U159))*($N159-$U159))),0))),$Q159*$G159)))</f>
        <v/>
      </c>
      <c r="G159" s="156" t="str">
        <f>IF($D159="","",IF(VLOOKUP($D159,Cap_Req!$A$2:$K$19,2)=2,VLOOKUP($D159,Cap_Req!$A$2:$K$19,3),IF(OR(VLOOKUP($D159,Cap_Req!$A$2:$K$19,2)=1,VLOOKUP($D159,Cap_Req!$A$2:$K$19,2)=3,VLOOKUP($D159,Cap_Req!$A$2:$K$19,2)=6,VLOOKUP($D159,Cap_Req!$A$2:$K$19,2)=7,VLOOKUP($D159,Cap_Req!$A$2:$K$19,2)=8,VLOOKUP($D159,Cap_Req!$A$2:$K$19,2)=10,VLOOKUP($D159,Cap_Req!$A$2:$K$19,2)=11, VLOOKUP($D159,Cap_Req!$A$2:$K$19,2)=14, VLOOKUP($D159,Cap_Req!$A$2:$K$19,2)=15, VLOOKUP($D159,Cap_Req!$A$2:$K$19,2)=16),IF($N159&lt;=$U159,VLOOKUP($D159,Cap_Req!$A$2:$K$19,3),IF(AND($N159&gt;$U159,$N159&lt;=$W159),VLOOKUP($D159,Cap_Req!$A$2:$K$19,3)+(((VLOOKUP($D159,Cap_Req!$A$2:$K$19,5)-VLOOKUP($D159,Cap_Req!$A$2:$K$19,3))/($W159-$U159))*($N159-$U159)),0)),IF($N159&lt;=$U159,VLOOKUP($D159,Cap_Req!$A$2:$K$19,3),IF(AND($N159&gt;$U159,$N159&lt;=$V159),VLOOKUP($D159,Cap_Req!$A$2:$K$19,3)+(((VLOOKUP($D159,Cap_Req!$A$2:$K$19,4)-VLOOKUP($D159,Cap_Req!$A$2:$K$19,3))/($V159-$U159))*($N159-$U159)),IF(AND($N159&gt;$V159,$N159&lt;=$W159),VLOOKUP($D159,Cap_Req!$A$2:$K$19,4)+(((VLOOKUP($D159,Cap_Req!$A$2:$K$19,5)-VLOOKUP($D159,Cap_Req!$A$2:$K$19,4))/($W159-$V159))*($N159-$V159)),0))))))</f>
        <v/>
      </c>
      <c r="H159" s="285"/>
      <c r="I159" s="155" t="str">
        <f>IF($D159="","",IF(OR(VLOOKUP($D159,Cap_Req!$A$2:$K$19,2)=6,VLOOKUP($D159,Cap_Req!$A$2:$K$19,2)=7,VLOOKUP($D159,Cap_Req!$A$2:$K$19,2)=14),IF($S159="","",$S159*$J159),""))</f>
        <v/>
      </c>
      <c r="J159" s="156" t="str">
        <f>IF($D159="","",IF(OR(VLOOKUP($D159,Cap_Req!$A$2:$K$19,2)=6,VLOOKUP($D159,Cap_Req!$A$2:$K$19,2)=7,VLOOKUP($D159,Cap_Req!$A$2:$K$19,2)=14),VLOOKUP($D159,Cap_Req!$A$2:$K$19,7),""))</f>
        <v/>
      </c>
      <c r="K159" s="285"/>
      <c r="L159" s="155" t="str">
        <f>IF($D159="","",IF(OR(VLOOKUP($D159,Cap_Req!$A$2:$K$19,2)=4,VLOOKUP($D159,Cap_Req!$A$2:$K$19,2)=5),IF($T159="","",$T159*$M159),""))</f>
        <v/>
      </c>
      <c r="M159" s="156" t="str">
        <f>IF($D159="","",IF(OR(VLOOKUP($D159,Cap_Req!$A$2:$K$19,2)=4,VLOOKUP($D159,Cap_Req!$A$2:$K$19,2)=5),VLOOKUP($D159,Cap_Req!$A$2:$K$19,8),""))</f>
        <v/>
      </c>
      <c r="N159" s="157" t="str">
        <f t="shared" si="5"/>
        <v/>
      </c>
      <c r="O159" s="158" t="str">
        <f t="shared" si="6"/>
        <v/>
      </c>
      <c r="P159" s="159"/>
      <c r="Q159" s="283"/>
      <c r="R159" s="283"/>
      <c r="S159" s="283"/>
      <c r="T159" s="283"/>
      <c r="U159" s="160" t="str">
        <f>IF($D159="","",IF(OR(VLOOKUP($D159,Cap_Req!$A$2:$K$19,2)=9,VLOOKUP($D159,Cap_Req!$A$2:$K$19,2)=12,VLOOKUP($D159,Cap_Req!$A$2:$K$19,2)=13,VLOOKUP($D159,Cap_Req!$A$2:$K$19,2)=15),VLOOKUP($D159,Cap_Req!$A$2:$K$19,9),IF(VLOOKUP($D159,Cap_Req!$A$2:$K$19,2)=2,-100,$X159+VLOOKUP($D159,Cap_Req!$A$2:$K$19,9))))</f>
        <v/>
      </c>
      <c r="V159" s="160" t="str">
        <f>IF($D159="","",IF(OR(VLOOKUP($D159,Cap_Req!$A$2:$K$19,2)=9,VLOOKUP($D159,Cap_Req!$A$2:$K$19,2)=12,VLOOKUP($D159,Cap_Req!$A$2:$K$19,2)=13),VLOOKUP($D159,Cap_Req!$A$2:$K$19,10),IF(OR(VLOOKUP($D159,Cap_Req!$A$2:$K$19,2)=4,VLOOKUP($D159,Cap_Req!$A$2:$K$19,2)=5,VLOOKUP($D159,Cap_Req!$A$2:$K$19,2)=18),$X159+VLOOKUP($D159,Cap_Req!$A$2:$K$19,10),-100)))</f>
        <v/>
      </c>
      <c r="W159" s="160" t="str">
        <f>IF($D159="","",IF($X159="","",$X159+VLOOKUP($D159,Cap_Req!$A$2:$K$19,11)))</f>
        <v/>
      </c>
      <c r="X159" s="283"/>
      <c r="Y159" s="283"/>
      <c r="Z159" s="133"/>
      <c r="AA159" s="134" t="e">
        <f>VLOOKUP($D159,Cap_Req!$A$2:$K$19,2)</f>
        <v>#N/A</v>
      </c>
    </row>
    <row r="160" spans="1:27" x14ac:dyDescent="0.25">
      <c r="A160" s="133"/>
      <c r="B160" s="283"/>
      <c r="C160" s="283"/>
      <c r="D160" s="284"/>
      <c r="E160" s="285"/>
      <c r="F160" s="155" t="str">
        <f>IF($D160="","",IF($Q160="","",IF(OR(VLOOKUP($D160,Cap_Req!$A$2:$K$19,2)=6,VLOOKUP($D160,Cap_Req!$A$2:$K$19,2)=7,VLOOKUP($D160,Cap_Req!$A$2:$K$19,2)=14),IF($R160="","",IF($N160&lt;=$U160,$R160*$G160,IF(AND($N160&gt;$U160,$N160&lt;=$X160),$G160*($R160+((($Q160-$R160)/($X160-$U160))*($N160-$U160))),0))),$Q160*$G160)))</f>
        <v/>
      </c>
      <c r="G160" s="156" t="str">
        <f>IF($D160="","",IF(VLOOKUP($D160,Cap_Req!$A$2:$K$19,2)=2,VLOOKUP($D160,Cap_Req!$A$2:$K$19,3),IF(OR(VLOOKUP($D160,Cap_Req!$A$2:$K$19,2)=1,VLOOKUP($D160,Cap_Req!$A$2:$K$19,2)=3,VLOOKUP($D160,Cap_Req!$A$2:$K$19,2)=6,VLOOKUP($D160,Cap_Req!$A$2:$K$19,2)=7,VLOOKUP($D160,Cap_Req!$A$2:$K$19,2)=8,VLOOKUP($D160,Cap_Req!$A$2:$K$19,2)=10,VLOOKUP($D160,Cap_Req!$A$2:$K$19,2)=11, VLOOKUP($D160,Cap_Req!$A$2:$K$19,2)=14, VLOOKUP($D160,Cap_Req!$A$2:$K$19,2)=15, VLOOKUP($D160,Cap_Req!$A$2:$K$19,2)=16),IF($N160&lt;=$U160,VLOOKUP($D160,Cap_Req!$A$2:$K$19,3),IF(AND($N160&gt;$U160,$N160&lt;=$W160),VLOOKUP($D160,Cap_Req!$A$2:$K$19,3)+(((VLOOKUP($D160,Cap_Req!$A$2:$K$19,5)-VLOOKUP($D160,Cap_Req!$A$2:$K$19,3))/($W160-$U160))*($N160-$U160)),0)),IF($N160&lt;=$U160,VLOOKUP($D160,Cap_Req!$A$2:$K$19,3),IF(AND($N160&gt;$U160,$N160&lt;=$V160),VLOOKUP($D160,Cap_Req!$A$2:$K$19,3)+(((VLOOKUP($D160,Cap_Req!$A$2:$K$19,4)-VLOOKUP($D160,Cap_Req!$A$2:$K$19,3))/($V160-$U160))*($N160-$U160)),IF(AND($N160&gt;$V160,$N160&lt;=$W160),VLOOKUP($D160,Cap_Req!$A$2:$K$19,4)+(((VLOOKUP($D160,Cap_Req!$A$2:$K$19,5)-VLOOKUP($D160,Cap_Req!$A$2:$K$19,4))/($W160-$V160))*($N160-$V160)),0))))))</f>
        <v/>
      </c>
      <c r="H160" s="285"/>
      <c r="I160" s="155" t="str">
        <f>IF($D160="","",IF(OR(VLOOKUP($D160,Cap_Req!$A$2:$K$19,2)=6,VLOOKUP($D160,Cap_Req!$A$2:$K$19,2)=7,VLOOKUP($D160,Cap_Req!$A$2:$K$19,2)=14),IF($S160="","",$S160*$J160),""))</f>
        <v/>
      </c>
      <c r="J160" s="156" t="str">
        <f>IF($D160="","",IF(OR(VLOOKUP($D160,Cap_Req!$A$2:$K$19,2)=6,VLOOKUP($D160,Cap_Req!$A$2:$K$19,2)=7,VLOOKUP($D160,Cap_Req!$A$2:$K$19,2)=14),VLOOKUP($D160,Cap_Req!$A$2:$K$19,7),""))</f>
        <v/>
      </c>
      <c r="K160" s="285"/>
      <c r="L160" s="155" t="str">
        <f>IF($D160="","",IF(OR(VLOOKUP($D160,Cap_Req!$A$2:$K$19,2)=4,VLOOKUP($D160,Cap_Req!$A$2:$K$19,2)=5),IF($T160="","",$T160*$M160),""))</f>
        <v/>
      </c>
      <c r="M160" s="156" t="str">
        <f>IF($D160="","",IF(OR(VLOOKUP($D160,Cap_Req!$A$2:$K$19,2)=4,VLOOKUP($D160,Cap_Req!$A$2:$K$19,2)=5),VLOOKUP($D160,Cap_Req!$A$2:$K$19,8),""))</f>
        <v/>
      </c>
      <c r="N160" s="157" t="str">
        <f t="shared" si="5"/>
        <v/>
      </c>
      <c r="O160" s="158" t="str">
        <f t="shared" si="6"/>
        <v/>
      </c>
      <c r="P160" s="159"/>
      <c r="Q160" s="283"/>
      <c r="R160" s="283"/>
      <c r="S160" s="283"/>
      <c r="T160" s="283"/>
      <c r="U160" s="160" t="str">
        <f>IF($D160="","",IF(OR(VLOOKUP($D160,Cap_Req!$A$2:$K$19,2)=9,VLOOKUP($D160,Cap_Req!$A$2:$K$19,2)=12,VLOOKUP($D160,Cap_Req!$A$2:$K$19,2)=13,VLOOKUP($D160,Cap_Req!$A$2:$K$19,2)=15),VLOOKUP($D160,Cap_Req!$A$2:$K$19,9),IF(VLOOKUP($D160,Cap_Req!$A$2:$K$19,2)=2,-100,$X160+VLOOKUP($D160,Cap_Req!$A$2:$K$19,9))))</f>
        <v/>
      </c>
      <c r="V160" s="160" t="str">
        <f>IF($D160="","",IF(OR(VLOOKUP($D160,Cap_Req!$A$2:$K$19,2)=9,VLOOKUP($D160,Cap_Req!$A$2:$K$19,2)=12,VLOOKUP($D160,Cap_Req!$A$2:$K$19,2)=13),VLOOKUP($D160,Cap_Req!$A$2:$K$19,10),IF(OR(VLOOKUP($D160,Cap_Req!$A$2:$K$19,2)=4,VLOOKUP($D160,Cap_Req!$A$2:$K$19,2)=5,VLOOKUP($D160,Cap_Req!$A$2:$K$19,2)=18),$X160+VLOOKUP($D160,Cap_Req!$A$2:$K$19,10),-100)))</f>
        <v/>
      </c>
      <c r="W160" s="160" t="str">
        <f>IF($D160="","",IF($X160="","",$X160+VLOOKUP($D160,Cap_Req!$A$2:$K$19,11)))</f>
        <v/>
      </c>
      <c r="X160" s="283"/>
      <c r="Y160" s="283"/>
      <c r="Z160" s="133"/>
      <c r="AA160" s="134" t="e">
        <f>VLOOKUP($D160,Cap_Req!$A$2:$K$19,2)</f>
        <v>#N/A</v>
      </c>
    </row>
    <row r="161" spans="1:27" x14ac:dyDescent="0.25">
      <c r="A161" s="133"/>
      <c r="B161" s="283"/>
      <c r="C161" s="283"/>
      <c r="D161" s="284"/>
      <c r="E161" s="285"/>
      <c r="F161" s="155" t="str">
        <f>IF($D161="","",IF($Q161="","",IF(OR(VLOOKUP($D161,Cap_Req!$A$2:$K$19,2)=6,VLOOKUP($D161,Cap_Req!$A$2:$K$19,2)=7,VLOOKUP($D161,Cap_Req!$A$2:$K$19,2)=14),IF($R161="","",IF($N161&lt;=$U161,$R161*$G161,IF(AND($N161&gt;$U161,$N161&lt;=$X161),$G161*($R161+((($Q161-$R161)/($X161-$U161))*($N161-$U161))),0))),$Q161*$G161)))</f>
        <v/>
      </c>
      <c r="G161" s="156" t="str">
        <f>IF($D161="","",IF(VLOOKUP($D161,Cap_Req!$A$2:$K$19,2)=2,VLOOKUP($D161,Cap_Req!$A$2:$K$19,3),IF(OR(VLOOKUP($D161,Cap_Req!$A$2:$K$19,2)=1,VLOOKUP($D161,Cap_Req!$A$2:$K$19,2)=3,VLOOKUP($D161,Cap_Req!$A$2:$K$19,2)=6,VLOOKUP($D161,Cap_Req!$A$2:$K$19,2)=7,VLOOKUP($D161,Cap_Req!$A$2:$K$19,2)=8,VLOOKUP($D161,Cap_Req!$A$2:$K$19,2)=10,VLOOKUP($D161,Cap_Req!$A$2:$K$19,2)=11, VLOOKUP($D161,Cap_Req!$A$2:$K$19,2)=14, VLOOKUP($D161,Cap_Req!$A$2:$K$19,2)=15, VLOOKUP($D161,Cap_Req!$A$2:$K$19,2)=16),IF($N161&lt;=$U161,VLOOKUP($D161,Cap_Req!$A$2:$K$19,3),IF(AND($N161&gt;$U161,$N161&lt;=$W161),VLOOKUP($D161,Cap_Req!$A$2:$K$19,3)+(((VLOOKUP($D161,Cap_Req!$A$2:$K$19,5)-VLOOKUP($D161,Cap_Req!$A$2:$K$19,3))/($W161-$U161))*($N161-$U161)),0)),IF($N161&lt;=$U161,VLOOKUP($D161,Cap_Req!$A$2:$K$19,3),IF(AND($N161&gt;$U161,$N161&lt;=$V161),VLOOKUP($D161,Cap_Req!$A$2:$K$19,3)+(((VLOOKUP($D161,Cap_Req!$A$2:$K$19,4)-VLOOKUP($D161,Cap_Req!$A$2:$K$19,3))/($V161-$U161))*($N161-$U161)),IF(AND($N161&gt;$V161,$N161&lt;=$W161),VLOOKUP($D161,Cap_Req!$A$2:$K$19,4)+(((VLOOKUP($D161,Cap_Req!$A$2:$K$19,5)-VLOOKUP($D161,Cap_Req!$A$2:$K$19,4))/($W161-$V161))*($N161-$V161)),0))))))</f>
        <v/>
      </c>
      <c r="H161" s="285"/>
      <c r="I161" s="155" t="str">
        <f>IF($D161="","",IF(OR(VLOOKUP($D161,Cap_Req!$A$2:$K$19,2)=6,VLOOKUP($D161,Cap_Req!$A$2:$K$19,2)=7,VLOOKUP($D161,Cap_Req!$A$2:$K$19,2)=14),IF($S161="","",$S161*$J161),""))</f>
        <v/>
      </c>
      <c r="J161" s="156" t="str">
        <f>IF($D161="","",IF(OR(VLOOKUP($D161,Cap_Req!$A$2:$K$19,2)=6,VLOOKUP($D161,Cap_Req!$A$2:$K$19,2)=7,VLOOKUP($D161,Cap_Req!$A$2:$K$19,2)=14),VLOOKUP($D161,Cap_Req!$A$2:$K$19,7),""))</f>
        <v/>
      </c>
      <c r="K161" s="285"/>
      <c r="L161" s="155" t="str">
        <f>IF($D161="","",IF(OR(VLOOKUP($D161,Cap_Req!$A$2:$K$19,2)=4,VLOOKUP($D161,Cap_Req!$A$2:$K$19,2)=5),IF($T161="","",$T161*$M161),""))</f>
        <v/>
      </c>
      <c r="M161" s="156" t="str">
        <f>IF($D161="","",IF(OR(VLOOKUP($D161,Cap_Req!$A$2:$K$19,2)=4,VLOOKUP($D161,Cap_Req!$A$2:$K$19,2)=5),VLOOKUP($D161,Cap_Req!$A$2:$K$19,8),""))</f>
        <v/>
      </c>
      <c r="N161" s="157" t="str">
        <f t="shared" si="5"/>
        <v/>
      </c>
      <c r="O161" s="158" t="str">
        <f t="shared" si="6"/>
        <v/>
      </c>
      <c r="P161" s="159"/>
      <c r="Q161" s="283"/>
      <c r="R161" s="283"/>
      <c r="S161" s="283"/>
      <c r="T161" s="283"/>
      <c r="U161" s="160" t="str">
        <f>IF($D161="","",IF(OR(VLOOKUP($D161,Cap_Req!$A$2:$K$19,2)=9,VLOOKUP($D161,Cap_Req!$A$2:$K$19,2)=12,VLOOKUP($D161,Cap_Req!$A$2:$K$19,2)=13,VLOOKUP($D161,Cap_Req!$A$2:$K$19,2)=15),VLOOKUP($D161,Cap_Req!$A$2:$K$19,9),IF(VLOOKUP($D161,Cap_Req!$A$2:$K$19,2)=2,-100,$X161+VLOOKUP($D161,Cap_Req!$A$2:$K$19,9))))</f>
        <v/>
      </c>
      <c r="V161" s="160" t="str">
        <f>IF($D161="","",IF(OR(VLOOKUP($D161,Cap_Req!$A$2:$K$19,2)=9,VLOOKUP($D161,Cap_Req!$A$2:$K$19,2)=12,VLOOKUP($D161,Cap_Req!$A$2:$K$19,2)=13),VLOOKUP($D161,Cap_Req!$A$2:$K$19,10),IF(OR(VLOOKUP($D161,Cap_Req!$A$2:$K$19,2)=4,VLOOKUP($D161,Cap_Req!$A$2:$K$19,2)=5,VLOOKUP($D161,Cap_Req!$A$2:$K$19,2)=18),$X161+VLOOKUP($D161,Cap_Req!$A$2:$K$19,10),-100)))</f>
        <v/>
      </c>
      <c r="W161" s="160" t="str">
        <f>IF($D161="","",IF($X161="","",$X161+VLOOKUP($D161,Cap_Req!$A$2:$K$19,11)))</f>
        <v/>
      </c>
      <c r="X161" s="283"/>
      <c r="Y161" s="283"/>
      <c r="Z161" s="133"/>
      <c r="AA161" s="134" t="e">
        <f>VLOOKUP($D161,Cap_Req!$A$2:$K$19,2)</f>
        <v>#N/A</v>
      </c>
    </row>
    <row r="162" spans="1:27" x14ac:dyDescent="0.25">
      <c r="A162" s="133"/>
      <c r="B162" s="283"/>
      <c r="C162" s="283"/>
      <c r="D162" s="284"/>
      <c r="E162" s="285"/>
      <c r="F162" s="155" t="str">
        <f>IF($D162="","",IF($Q162="","",IF(OR(VLOOKUP($D162,Cap_Req!$A$2:$K$19,2)=6,VLOOKUP($D162,Cap_Req!$A$2:$K$19,2)=7,VLOOKUP($D162,Cap_Req!$A$2:$K$19,2)=14),IF($R162="","",IF($N162&lt;=$U162,$R162*$G162,IF(AND($N162&gt;$U162,$N162&lt;=$X162),$G162*($R162+((($Q162-$R162)/($X162-$U162))*($N162-$U162))),0))),$Q162*$G162)))</f>
        <v/>
      </c>
      <c r="G162" s="156" t="str">
        <f>IF($D162="","",IF(VLOOKUP($D162,Cap_Req!$A$2:$K$19,2)=2,VLOOKUP($D162,Cap_Req!$A$2:$K$19,3),IF(OR(VLOOKUP($D162,Cap_Req!$A$2:$K$19,2)=1,VLOOKUP($D162,Cap_Req!$A$2:$K$19,2)=3,VLOOKUP($D162,Cap_Req!$A$2:$K$19,2)=6,VLOOKUP($D162,Cap_Req!$A$2:$K$19,2)=7,VLOOKUP($D162,Cap_Req!$A$2:$K$19,2)=8,VLOOKUP($D162,Cap_Req!$A$2:$K$19,2)=10,VLOOKUP($D162,Cap_Req!$A$2:$K$19,2)=11, VLOOKUP($D162,Cap_Req!$A$2:$K$19,2)=14, VLOOKUP($D162,Cap_Req!$A$2:$K$19,2)=15, VLOOKUP($D162,Cap_Req!$A$2:$K$19,2)=16),IF($N162&lt;=$U162,VLOOKUP($D162,Cap_Req!$A$2:$K$19,3),IF(AND($N162&gt;$U162,$N162&lt;=$W162),VLOOKUP($D162,Cap_Req!$A$2:$K$19,3)+(((VLOOKUP($D162,Cap_Req!$A$2:$K$19,5)-VLOOKUP($D162,Cap_Req!$A$2:$K$19,3))/($W162-$U162))*($N162-$U162)),0)),IF($N162&lt;=$U162,VLOOKUP($D162,Cap_Req!$A$2:$K$19,3),IF(AND($N162&gt;$U162,$N162&lt;=$V162),VLOOKUP($D162,Cap_Req!$A$2:$K$19,3)+(((VLOOKUP($D162,Cap_Req!$A$2:$K$19,4)-VLOOKUP($D162,Cap_Req!$A$2:$K$19,3))/($V162-$U162))*($N162-$U162)),IF(AND($N162&gt;$V162,$N162&lt;=$W162),VLOOKUP($D162,Cap_Req!$A$2:$K$19,4)+(((VLOOKUP($D162,Cap_Req!$A$2:$K$19,5)-VLOOKUP($D162,Cap_Req!$A$2:$K$19,4))/($W162-$V162))*($N162-$V162)),0))))))</f>
        <v/>
      </c>
      <c r="H162" s="285"/>
      <c r="I162" s="155" t="str">
        <f>IF($D162="","",IF(OR(VLOOKUP($D162,Cap_Req!$A$2:$K$19,2)=6,VLOOKUP($D162,Cap_Req!$A$2:$K$19,2)=7,VLOOKUP($D162,Cap_Req!$A$2:$K$19,2)=14),IF($S162="","",$S162*$J162),""))</f>
        <v/>
      </c>
      <c r="J162" s="156" t="str">
        <f>IF($D162="","",IF(OR(VLOOKUP($D162,Cap_Req!$A$2:$K$19,2)=6,VLOOKUP($D162,Cap_Req!$A$2:$K$19,2)=7,VLOOKUP($D162,Cap_Req!$A$2:$K$19,2)=14),VLOOKUP($D162,Cap_Req!$A$2:$K$19,7),""))</f>
        <v/>
      </c>
      <c r="K162" s="285"/>
      <c r="L162" s="155" t="str">
        <f>IF($D162="","",IF(OR(VLOOKUP($D162,Cap_Req!$A$2:$K$19,2)=4,VLOOKUP($D162,Cap_Req!$A$2:$K$19,2)=5),IF($T162="","",$T162*$M162),""))</f>
        <v/>
      </c>
      <c r="M162" s="156" t="str">
        <f>IF($D162="","",IF(OR(VLOOKUP($D162,Cap_Req!$A$2:$K$19,2)=4,VLOOKUP($D162,Cap_Req!$A$2:$K$19,2)=5),VLOOKUP($D162,Cap_Req!$A$2:$K$19,8),""))</f>
        <v/>
      </c>
      <c r="N162" s="157" t="str">
        <f t="shared" si="5"/>
        <v/>
      </c>
      <c r="O162" s="158" t="str">
        <f t="shared" si="6"/>
        <v/>
      </c>
      <c r="P162" s="159"/>
      <c r="Q162" s="283"/>
      <c r="R162" s="283"/>
      <c r="S162" s="283"/>
      <c r="T162" s="283"/>
      <c r="U162" s="160" t="str">
        <f>IF($D162="","",IF(OR(VLOOKUP($D162,Cap_Req!$A$2:$K$19,2)=9,VLOOKUP($D162,Cap_Req!$A$2:$K$19,2)=12,VLOOKUP($D162,Cap_Req!$A$2:$K$19,2)=13,VLOOKUP($D162,Cap_Req!$A$2:$K$19,2)=15),VLOOKUP($D162,Cap_Req!$A$2:$K$19,9),IF(VLOOKUP($D162,Cap_Req!$A$2:$K$19,2)=2,-100,$X162+VLOOKUP($D162,Cap_Req!$A$2:$K$19,9))))</f>
        <v/>
      </c>
      <c r="V162" s="160" t="str">
        <f>IF($D162="","",IF(OR(VLOOKUP($D162,Cap_Req!$A$2:$K$19,2)=9,VLOOKUP($D162,Cap_Req!$A$2:$K$19,2)=12,VLOOKUP($D162,Cap_Req!$A$2:$K$19,2)=13),VLOOKUP($D162,Cap_Req!$A$2:$K$19,10),IF(OR(VLOOKUP($D162,Cap_Req!$A$2:$K$19,2)=4,VLOOKUP($D162,Cap_Req!$A$2:$K$19,2)=5,VLOOKUP($D162,Cap_Req!$A$2:$K$19,2)=18),$X162+VLOOKUP($D162,Cap_Req!$A$2:$K$19,10),-100)))</f>
        <v/>
      </c>
      <c r="W162" s="160" t="str">
        <f>IF($D162="","",IF($X162="","",$X162+VLOOKUP($D162,Cap_Req!$A$2:$K$19,11)))</f>
        <v/>
      </c>
      <c r="X162" s="283"/>
      <c r="Y162" s="283"/>
      <c r="Z162" s="133"/>
      <c r="AA162" s="134" t="e">
        <f>VLOOKUP($D162,Cap_Req!$A$2:$K$19,2)</f>
        <v>#N/A</v>
      </c>
    </row>
    <row r="163" spans="1:27" x14ac:dyDescent="0.25">
      <c r="A163" s="133"/>
      <c r="B163" s="283"/>
      <c r="C163" s="283"/>
      <c r="D163" s="284"/>
      <c r="E163" s="285"/>
      <c r="F163" s="155" t="str">
        <f>IF($D163="","",IF($Q163="","",IF(OR(VLOOKUP($D163,Cap_Req!$A$2:$K$19,2)=6,VLOOKUP($D163,Cap_Req!$A$2:$K$19,2)=7,VLOOKUP($D163,Cap_Req!$A$2:$K$19,2)=14),IF($R163="","",IF($N163&lt;=$U163,$R163*$G163,IF(AND($N163&gt;$U163,$N163&lt;=$X163),$G163*($R163+((($Q163-$R163)/($X163-$U163))*($N163-$U163))),0))),$Q163*$G163)))</f>
        <v/>
      </c>
      <c r="G163" s="156" t="str">
        <f>IF($D163="","",IF(VLOOKUP($D163,Cap_Req!$A$2:$K$19,2)=2,VLOOKUP($D163,Cap_Req!$A$2:$K$19,3),IF(OR(VLOOKUP($D163,Cap_Req!$A$2:$K$19,2)=1,VLOOKUP($D163,Cap_Req!$A$2:$K$19,2)=3,VLOOKUP($D163,Cap_Req!$A$2:$K$19,2)=6,VLOOKUP($D163,Cap_Req!$A$2:$K$19,2)=7,VLOOKUP($D163,Cap_Req!$A$2:$K$19,2)=8,VLOOKUP($D163,Cap_Req!$A$2:$K$19,2)=10,VLOOKUP($D163,Cap_Req!$A$2:$K$19,2)=11, VLOOKUP($D163,Cap_Req!$A$2:$K$19,2)=14, VLOOKUP($D163,Cap_Req!$A$2:$K$19,2)=15, VLOOKUP($D163,Cap_Req!$A$2:$K$19,2)=16),IF($N163&lt;=$U163,VLOOKUP($D163,Cap_Req!$A$2:$K$19,3),IF(AND($N163&gt;$U163,$N163&lt;=$W163),VLOOKUP($D163,Cap_Req!$A$2:$K$19,3)+(((VLOOKUP($D163,Cap_Req!$A$2:$K$19,5)-VLOOKUP($D163,Cap_Req!$A$2:$K$19,3))/($W163-$U163))*($N163-$U163)),0)),IF($N163&lt;=$U163,VLOOKUP($D163,Cap_Req!$A$2:$K$19,3),IF(AND($N163&gt;$U163,$N163&lt;=$V163),VLOOKUP($D163,Cap_Req!$A$2:$K$19,3)+(((VLOOKUP($D163,Cap_Req!$A$2:$K$19,4)-VLOOKUP($D163,Cap_Req!$A$2:$K$19,3))/($V163-$U163))*($N163-$U163)),IF(AND($N163&gt;$V163,$N163&lt;=$W163),VLOOKUP($D163,Cap_Req!$A$2:$K$19,4)+(((VLOOKUP($D163,Cap_Req!$A$2:$K$19,5)-VLOOKUP($D163,Cap_Req!$A$2:$K$19,4))/($W163-$V163))*($N163-$V163)),0))))))</f>
        <v/>
      </c>
      <c r="H163" s="285"/>
      <c r="I163" s="155" t="str">
        <f>IF($D163="","",IF(OR(VLOOKUP($D163,Cap_Req!$A$2:$K$19,2)=6,VLOOKUP($D163,Cap_Req!$A$2:$K$19,2)=7,VLOOKUP($D163,Cap_Req!$A$2:$K$19,2)=14),IF($S163="","",$S163*$J163),""))</f>
        <v/>
      </c>
      <c r="J163" s="156" t="str">
        <f>IF($D163="","",IF(OR(VLOOKUP($D163,Cap_Req!$A$2:$K$19,2)=6,VLOOKUP($D163,Cap_Req!$A$2:$K$19,2)=7,VLOOKUP($D163,Cap_Req!$A$2:$K$19,2)=14),VLOOKUP($D163,Cap_Req!$A$2:$K$19,7),""))</f>
        <v/>
      </c>
      <c r="K163" s="285"/>
      <c r="L163" s="155" t="str">
        <f>IF($D163="","",IF(OR(VLOOKUP($D163,Cap_Req!$A$2:$K$19,2)=4,VLOOKUP($D163,Cap_Req!$A$2:$K$19,2)=5),IF($T163="","",$T163*$M163),""))</f>
        <v/>
      </c>
      <c r="M163" s="156" t="str">
        <f>IF($D163="","",IF(OR(VLOOKUP($D163,Cap_Req!$A$2:$K$19,2)=4,VLOOKUP($D163,Cap_Req!$A$2:$K$19,2)=5),VLOOKUP($D163,Cap_Req!$A$2:$K$19,8),""))</f>
        <v/>
      </c>
      <c r="N163" s="157" t="str">
        <f t="shared" si="5"/>
        <v/>
      </c>
      <c r="O163" s="158" t="str">
        <f t="shared" si="6"/>
        <v/>
      </c>
      <c r="P163" s="159"/>
      <c r="Q163" s="283"/>
      <c r="R163" s="283"/>
      <c r="S163" s="283"/>
      <c r="T163" s="283"/>
      <c r="U163" s="160" t="str">
        <f>IF($D163="","",IF(OR(VLOOKUP($D163,Cap_Req!$A$2:$K$19,2)=9,VLOOKUP($D163,Cap_Req!$A$2:$K$19,2)=12,VLOOKUP($D163,Cap_Req!$A$2:$K$19,2)=13,VLOOKUP($D163,Cap_Req!$A$2:$K$19,2)=15),VLOOKUP($D163,Cap_Req!$A$2:$K$19,9),IF(VLOOKUP($D163,Cap_Req!$A$2:$K$19,2)=2,-100,$X163+VLOOKUP($D163,Cap_Req!$A$2:$K$19,9))))</f>
        <v/>
      </c>
      <c r="V163" s="160" t="str">
        <f>IF($D163="","",IF(OR(VLOOKUP($D163,Cap_Req!$A$2:$K$19,2)=9,VLOOKUP($D163,Cap_Req!$A$2:$K$19,2)=12,VLOOKUP($D163,Cap_Req!$A$2:$K$19,2)=13),VLOOKUP($D163,Cap_Req!$A$2:$K$19,10),IF(OR(VLOOKUP($D163,Cap_Req!$A$2:$K$19,2)=4,VLOOKUP($D163,Cap_Req!$A$2:$K$19,2)=5,VLOOKUP($D163,Cap_Req!$A$2:$K$19,2)=18),$X163+VLOOKUP($D163,Cap_Req!$A$2:$K$19,10),-100)))</f>
        <v/>
      </c>
      <c r="W163" s="160" t="str">
        <f>IF($D163="","",IF($X163="","",$X163+VLOOKUP($D163,Cap_Req!$A$2:$K$19,11)))</f>
        <v/>
      </c>
      <c r="X163" s="283"/>
      <c r="Y163" s="283"/>
      <c r="Z163" s="133"/>
      <c r="AA163" s="134" t="e">
        <f>VLOOKUP($D163,Cap_Req!$A$2:$K$19,2)</f>
        <v>#N/A</v>
      </c>
    </row>
    <row r="164" spans="1:27" x14ac:dyDescent="0.25">
      <c r="A164" s="133"/>
      <c r="B164" s="283"/>
      <c r="C164" s="283"/>
      <c r="D164" s="284"/>
      <c r="E164" s="285"/>
      <c r="F164" s="155" t="str">
        <f>IF($D164="","",IF($Q164="","",IF(OR(VLOOKUP($D164,Cap_Req!$A$2:$K$19,2)=6,VLOOKUP($D164,Cap_Req!$A$2:$K$19,2)=7,VLOOKUP($D164,Cap_Req!$A$2:$K$19,2)=14),IF($R164="","",IF($N164&lt;=$U164,$R164*$G164,IF(AND($N164&gt;$U164,$N164&lt;=$X164),$G164*($R164+((($Q164-$R164)/($X164-$U164))*($N164-$U164))),0))),$Q164*$G164)))</f>
        <v/>
      </c>
      <c r="G164" s="156" t="str">
        <f>IF($D164="","",IF(VLOOKUP($D164,Cap_Req!$A$2:$K$19,2)=2,VLOOKUP($D164,Cap_Req!$A$2:$K$19,3),IF(OR(VLOOKUP($D164,Cap_Req!$A$2:$K$19,2)=1,VLOOKUP($D164,Cap_Req!$A$2:$K$19,2)=3,VLOOKUP($D164,Cap_Req!$A$2:$K$19,2)=6,VLOOKUP($D164,Cap_Req!$A$2:$K$19,2)=7,VLOOKUP($D164,Cap_Req!$A$2:$K$19,2)=8,VLOOKUP($D164,Cap_Req!$A$2:$K$19,2)=10,VLOOKUP($D164,Cap_Req!$A$2:$K$19,2)=11, VLOOKUP($D164,Cap_Req!$A$2:$K$19,2)=14, VLOOKUP($D164,Cap_Req!$A$2:$K$19,2)=15, VLOOKUP($D164,Cap_Req!$A$2:$K$19,2)=16),IF($N164&lt;=$U164,VLOOKUP($D164,Cap_Req!$A$2:$K$19,3),IF(AND($N164&gt;$U164,$N164&lt;=$W164),VLOOKUP($D164,Cap_Req!$A$2:$K$19,3)+(((VLOOKUP($D164,Cap_Req!$A$2:$K$19,5)-VLOOKUP($D164,Cap_Req!$A$2:$K$19,3))/($W164-$U164))*($N164-$U164)),0)),IF($N164&lt;=$U164,VLOOKUP($D164,Cap_Req!$A$2:$K$19,3),IF(AND($N164&gt;$U164,$N164&lt;=$V164),VLOOKUP($D164,Cap_Req!$A$2:$K$19,3)+(((VLOOKUP($D164,Cap_Req!$A$2:$K$19,4)-VLOOKUP($D164,Cap_Req!$A$2:$K$19,3))/($V164-$U164))*($N164-$U164)),IF(AND($N164&gt;$V164,$N164&lt;=$W164),VLOOKUP($D164,Cap_Req!$A$2:$K$19,4)+(((VLOOKUP($D164,Cap_Req!$A$2:$K$19,5)-VLOOKUP($D164,Cap_Req!$A$2:$K$19,4))/($W164-$V164))*($N164-$V164)),0))))))</f>
        <v/>
      </c>
      <c r="H164" s="285"/>
      <c r="I164" s="155" t="str">
        <f>IF($D164="","",IF(OR(VLOOKUP($D164,Cap_Req!$A$2:$K$19,2)=6,VLOOKUP($D164,Cap_Req!$A$2:$K$19,2)=7,VLOOKUP($D164,Cap_Req!$A$2:$K$19,2)=14),IF($S164="","",$S164*$J164),""))</f>
        <v/>
      </c>
      <c r="J164" s="156" t="str">
        <f>IF($D164="","",IF(OR(VLOOKUP($D164,Cap_Req!$A$2:$K$19,2)=6,VLOOKUP($D164,Cap_Req!$A$2:$K$19,2)=7,VLOOKUP($D164,Cap_Req!$A$2:$K$19,2)=14),VLOOKUP($D164,Cap_Req!$A$2:$K$19,7),""))</f>
        <v/>
      </c>
      <c r="K164" s="285"/>
      <c r="L164" s="155" t="str">
        <f>IF($D164="","",IF(OR(VLOOKUP($D164,Cap_Req!$A$2:$K$19,2)=4,VLOOKUP($D164,Cap_Req!$A$2:$K$19,2)=5),IF($T164="","",$T164*$M164),""))</f>
        <v/>
      </c>
      <c r="M164" s="156" t="str">
        <f>IF($D164="","",IF(OR(VLOOKUP($D164,Cap_Req!$A$2:$K$19,2)=4,VLOOKUP($D164,Cap_Req!$A$2:$K$19,2)=5),VLOOKUP($D164,Cap_Req!$A$2:$K$19,8),""))</f>
        <v/>
      </c>
      <c r="N164" s="157" t="str">
        <f t="shared" si="5"/>
        <v/>
      </c>
      <c r="O164" s="158" t="str">
        <f t="shared" si="6"/>
        <v/>
      </c>
      <c r="P164" s="159"/>
      <c r="Q164" s="283"/>
      <c r="R164" s="283"/>
      <c r="S164" s="283"/>
      <c r="T164" s="283"/>
      <c r="U164" s="160" t="str">
        <f>IF($D164="","",IF(OR(VLOOKUP($D164,Cap_Req!$A$2:$K$19,2)=9,VLOOKUP($D164,Cap_Req!$A$2:$K$19,2)=12,VLOOKUP($D164,Cap_Req!$A$2:$K$19,2)=13,VLOOKUP($D164,Cap_Req!$A$2:$K$19,2)=15),VLOOKUP($D164,Cap_Req!$A$2:$K$19,9),IF(VLOOKUP($D164,Cap_Req!$A$2:$K$19,2)=2,-100,$X164+VLOOKUP($D164,Cap_Req!$A$2:$K$19,9))))</f>
        <v/>
      </c>
      <c r="V164" s="160" t="str">
        <f>IF($D164="","",IF(OR(VLOOKUP($D164,Cap_Req!$A$2:$K$19,2)=9,VLOOKUP($D164,Cap_Req!$A$2:$K$19,2)=12,VLOOKUP($D164,Cap_Req!$A$2:$K$19,2)=13),VLOOKUP($D164,Cap_Req!$A$2:$K$19,10),IF(OR(VLOOKUP($D164,Cap_Req!$A$2:$K$19,2)=4,VLOOKUP($D164,Cap_Req!$A$2:$K$19,2)=5,VLOOKUP($D164,Cap_Req!$A$2:$K$19,2)=18),$X164+VLOOKUP($D164,Cap_Req!$A$2:$K$19,10),-100)))</f>
        <v/>
      </c>
      <c r="W164" s="160" t="str">
        <f>IF($D164="","",IF($X164="","",$X164+VLOOKUP($D164,Cap_Req!$A$2:$K$19,11)))</f>
        <v/>
      </c>
      <c r="X164" s="283"/>
      <c r="Y164" s="283"/>
      <c r="Z164" s="133"/>
      <c r="AA164" s="134" t="e">
        <f>VLOOKUP($D164,Cap_Req!$A$2:$K$19,2)</f>
        <v>#N/A</v>
      </c>
    </row>
    <row r="165" spans="1:27" x14ac:dyDescent="0.25">
      <c r="A165" s="133"/>
      <c r="B165" s="283"/>
      <c r="C165" s="283"/>
      <c r="D165" s="284"/>
      <c r="E165" s="285"/>
      <c r="F165" s="155" t="str">
        <f>IF($D165="","",IF($Q165="","",IF(OR(VLOOKUP($D165,Cap_Req!$A$2:$K$19,2)=6,VLOOKUP($D165,Cap_Req!$A$2:$K$19,2)=7,VLOOKUP($D165,Cap_Req!$A$2:$K$19,2)=14),IF($R165="","",IF($N165&lt;=$U165,$R165*$G165,IF(AND($N165&gt;$U165,$N165&lt;=$X165),$G165*($R165+((($Q165-$R165)/($X165-$U165))*($N165-$U165))),0))),$Q165*$G165)))</f>
        <v/>
      </c>
      <c r="G165" s="156" t="str">
        <f>IF($D165="","",IF(VLOOKUP($D165,Cap_Req!$A$2:$K$19,2)=2,VLOOKUP($D165,Cap_Req!$A$2:$K$19,3),IF(OR(VLOOKUP($D165,Cap_Req!$A$2:$K$19,2)=1,VLOOKUP($D165,Cap_Req!$A$2:$K$19,2)=3,VLOOKUP($D165,Cap_Req!$A$2:$K$19,2)=6,VLOOKUP($D165,Cap_Req!$A$2:$K$19,2)=7,VLOOKUP($D165,Cap_Req!$A$2:$K$19,2)=8,VLOOKUP($D165,Cap_Req!$A$2:$K$19,2)=10,VLOOKUP($D165,Cap_Req!$A$2:$K$19,2)=11, VLOOKUP($D165,Cap_Req!$A$2:$K$19,2)=14, VLOOKUP($D165,Cap_Req!$A$2:$K$19,2)=15, VLOOKUP($D165,Cap_Req!$A$2:$K$19,2)=16),IF($N165&lt;=$U165,VLOOKUP($D165,Cap_Req!$A$2:$K$19,3),IF(AND($N165&gt;$U165,$N165&lt;=$W165),VLOOKUP($D165,Cap_Req!$A$2:$K$19,3)+(((VLOOKUP($D165,Cap_Req!$A$2:$K$19,5)-VLOOKUP($D165,Cap_Req!$A$2:$K$19,3))/($W165-$U165))*($N165-$U165)),0)),IF($N165&lt;=$U165,VLOOKUP($D165,Cap_Req!$A$2:$K$19,3),IF(AND($N165&gt;$U165,$N165&lt;=$V165),VLOOKUP($D165,Cap_Req!$A$2:$K$19,3)+(((VLOOKUP($D165,Cap_Req!$A$2:$K$19,4)-VLOOKUP($D165,Cap_Req!$A$2:$K$19,3))/($V165-$U165))*($N165-$U165)),IF(AND($N165&gt;$V165,$N165&lt;=$W165),VLOOKUP($D165,Cap_Req!$A$2:$K$19,4)+(((VLOOKUP($D165,Cap_Req!$A$2:$K$19,5)-VLOOKUP($D165,Cap_Req!$A$2:$K$19,4))/($W165-$V165))*($N165-$V165)),0))))))</f>
        <v/>
      </c>
      <c r="H165" s="285"/>
      <c r="I165" s="155" t="str">
        <f>IF($D165="","",IF(OR(VLOOKUP($D165,Cap_Req!$A$2:$K$19,2)=6,VLOOKUP($D165,Cap_Req!$A$2:$K$19,2)=7,VLOOKUP($D165,Cap_Req!$A$2:$K$19,2)=14),IF($S165="","",$S165*$J165),""))</f>
        <v/>
      </c>
      <c r="J165" s="156" t="str">
        <f>IF($D165="","",IF(OR(VLOOKUP($D165,Cap_Req!$A$2:$K$19,2)=6,VLOOKUP($D165,Cap_Req!$A$2:$K$19,2)=7,VLOOKUP($D165,Cap_Req!$A$2:$K$19,2)=14),VLOOKUP($D165,Cap_Req!$A$2:$K$19,7),""))</f>
        <v/>
      </c>
      <c r="K165" s="285"/>
      <c r="L165" s="155" t="str">
        <f>IF($D165="","",IF(OR(VLOOKUP($D165,Cap_Req!$A$2:$K$19,2)=4,VLOOKUP($D165,Cap_Req!$A$2:$K$19,2)=5),IF($T165="","",$T165*$M165),""))</f>
        <v/>
      </c>
      <c r="M165" s="156" t="str">
        <f>IF($D165="","",IF(OR(VLOOKUP($D165,Cap_Req!$A$2:$K$19,2)=4,VLOOKUP($D165,Cap_Req!$A$2:$K$19,2)=5),VLOOKUP($D165,Cap_Req!$A$2:$K$19,8),""))</f>
        <v/>
      </c>
      <c r="N165" s="157" t="str">
        <f t="shared" ref="N165:N228" si="7">IF($D165="","",$K$6+Y165)</f>
        <v/>
      </c>
      <c r="O165" s="158" t="str">
        <f t="shared" si="6"/>
        <v/>
      </c>
      <c r="P165" s="159"/>
      <c r="Q165" s="283"/>
      <c r="R165" s="283"/>
      <c r="S165" s="283"/>
      <c r="T165" s="283"/>
      <c r="U165" s="160" t="str">
        <f>IF($D165="","",IF(OR(VLOOKUP($D165,Cap_Req!$A$2:$K$19,2)=9,VLOOKUP($D165,Cap_Req!$A$2:$K$19,2)=12,VLOOKUP($D165,Cap_Req!$A$2:$K$19,2)=13,VLOOKUP($D165,Cap_Req!$A$2:$K$19,2)=15),VLOOKUP($D165,Cap_Req!$A$2:$K$19,9),IF(VLOOKUP($D165,Cap_Req!$A$2:$K$19,2)=2,-100,$X165+VLOOKUP($D165,Cap_Req!$A$2:$K$19,9))))</f>
        <v/>
      </c>
      <c r="V165" s="160" t="str">
        <f>IF($D165="","",IF(OR(VLOOKUP($D165,Cap_Req!$A$2:$K$19,2)=9,VLOOKUP($D165,Cap_Req!$A$2:$K$19,2)=12,VLOOKUP($D165,Cap_Req!$A$2:$K$19,2)=13),VLOOKUP($D165,Cap_Req!$A$2:$K$19,10),IF(OR(VLOOKUP($D165,Cap_Req!$A$2:$K$19,2)=4,VLOOKUP($D165,Cap_Req!$A$2:$K$19,2)=5,VLOOKUP($D165,Cap_Req!$A$2:$K$19,2)=18),$X165+VLOOKUP($D165,Cap_Req!$A$2:$K$19,10),-100)))</f>
        <v/>
      </c>
      <c r="W165" s="160" t="str">
        <f>IF($D165="","",IF($X165="","",$X165+VLOOKUP($D165,Cap_Req!$A$2:$K$19,11)))</f>
        <v/>
      </c>
      <c r="X165" s="283"/>
      <c r="Y165" s="283"/>
      <c r="Z165" s="133"/>
      <c r="AA165" s="134" t="e">
        <f>VLOOKUP($D165,Cap_Req!$A$2:$K$19,2)</f>
        <v>#N/A</v>
      </c>
    </row>
    <row r="166" spans="1:27" x14ac:dyDescent="0.25">
      <c r="A166" s="133"/>
      <c r="B166" s="283"/>
      <c r="C166" s="283"/>
      <c r="D166" s="284"/>
      <c r="E166" s="285"/>
      <c r="F166" s="155" t="str">
        <f>IF($D166="","",IF($Q166="","",IF(OR(VLOOKUP($D166,Cap_Req!$A$2:$K$19,2)=6,VLOOKUP($D166,Cap_Req!$A$2:$K$19,2)=7,VLOOKUP($D166,Cap_Req!$A$2:$K$19,2)=14),IF($R166="","",IF($N166&lt;=$U166,$R166*$G166,IF(AND($N166&gt;$U166,$N166&lt;=$X166),$G166*($R166+((($Q166-$R166)/($X166-$U166))*($N166-$U166))),0))),$Q166*$G166)))</f>
        <v/>
      </c>
      <c r="G166" s="156" t="str">
        <f>IF($D166="","",IF(VLOOKUP($D166,Cap_Req!$A$2:$K$19,2)=2,VLOOKUP($D166,Cap_Req!$A$2:$K$19,3),IF(OR(VLOOKUP($D166,Cap_Req!$A$2:$K$19,2)=1,VLOOKUP($D166,Cap_Req!$A$2:$K$19,2)=3,VLOOKUP($D166,Cap_Req!$A$2:$K$19,2)=6,VLOOKUP($D166,Cap_Req!$A$2:$K$19,2)=7,VLOOKUP($D166,Cap_Req!$A$2:$K$19,2)=8,VLOOKUP($D166,Cap_Req!$A$2:$K$19,2)=10,VLOOKUP($D166,Cap_Req!$A$2:$K$19,2)=11, VLOOKUP($D166,Cap_Req!$A$2:$K$19,2)=14, VLOOKUP($D166,Cap_Req!$A$2:$K$19,2)=15, VLOOKUP($D166,Cap_Req!$A$2:$K$19,2)=16),IF($N166&lt;=$U166,VLOOKUP($D166,Cap_Req!$A$2:$K$19,3),IF(AND($N166&gt;$U166,$N166&lt;=$W166),VLOOKUP($D166,Cap_Req!$A$2:$K$19,3)+(((VLOOKUP($D166,Cap_Req!$A$2:$K$19,5)-VLOOKUP($D166,Cap_Req!$A$2:$K$19,3))/($W166-$U166))*($N166-$U166)),0)),IF($N166&lt;=$U166,VLOOKUP($D166,Cap_Req!$A$2:$K$19,3),IF(AND($N166&gt;$U166,$N166&lt;=$V166),VLOOKUP($D166,Cap_Req!$A$2:$K$19,3)+(((VLOOKUP($D166,Cap_Req!$A$2:$K$19,4)-VLOOKUP($D166,Cap_Req!$A$2:$K$19,3))/($V166-$U166))*($N166-$U166)),IF(AND($N166&gt;$V166,$N166&lt;=$W166),VLOOKUP($D166,Cap_Req!$A$2:$K$19,4)+(((VLOOKUP($D166,Cap_Req!$A$2:$K$19,5)-VLOOKUP($D166,Cap_Req!$A$2:$K$19,4))/($W166-$V166))*($N166-$V166)),0))))))</f>
        <v/>
      </c>
      <c r="H166" s="285"/>
      <c r="I166" s="155" t="str">
        <f>IF($D166="","",IF(OR(VLOOKUP($D166,Cap_Req!$A$2:$K$19,2)=6,VLOOKUP($D166,Cap_Req!$A$2:$K$19,2)=7,VLOOKUP($D166,Cap_Req!$A$2:$K$19,2)=14),IF($S166="","",$S166*$J166),""))</f>
        <v/>
      </c>
      <c r="J166" s="156" t="str">
        <f>IF($D166="","",IF(OR(VLOOKUP($D166,Cap_Req!$A$2:$K$19,2)=6,VLOOKUP($D166,Cap_Req!$A$2:$K$19,2)=7,VLOOKUP($D166,Cap_Req!$A$2:$K$19,2)=14),VLOOKUP($D166,Cap_Req!$A$2:$K$19,7),""))</f>
        <v/>
      </c>
      <c r="K166" s="285"/>
      <c r="L166" s="155" t="str">
        <f>IF($D166="","",IF(OR(VLOOKUP($D166,Cap_Req!$A$2:$K$19,2)=4,VLOOKUP($D166,Cap_Req!$A$2:$K$19,2)=5),IF($T166="","",$T166*$M166),""))</f>
        <v/>
      </c>
      <c r="M166" s="156" t="str">
        <f>IF($D166="","",IF(OR(VLOOKUP($D166,Cap_Req!$A$2:$K$19,2)=4,VLOOKUP($D166,Cap_Req!$A$2:$K$19,2)=5),VLOOKUP($D166,Cap_Req!$A$2:$K$19,8),""))</f>
        <v/>
      </c>
      <c r="N166" s="157" t="str">
        <f t="shared" si="7"/>
        <v/>
      </c>
      <c r="O166" s="158" t="str">
        <f t="shared" si="6"/>
        <v/>
      </c>
      <c r="P166" s="159"/>
      <c r="Q166" s="283"/>
      <c r="R166" s="283"/>
      <c r="S166" s="283"/>
      <c r="T166" s="283"/>
      <c r="U166" s="160" t="str">
        <f>IF($D166="","",IF(OR(VLOOKUP($D166,Cap_Req!$A$2:$K$19,2)=9,VLOOKUP($D166,Cap_Req!$A$2:$K$19,2)=12,VLOOKUP($D166,Cap_Req!$A$2:$K$19,2)=13,VLOOKUP($D166,Cap_Req!$A$2:$K$19,2)=15),VLOOKUP($D166,Cap_Req!$A$2:$K$19,9),IF(VLOOKUP($D166,Cap_Req!$A$2:$K$19,2)=2,-100,$X166+VLOOKUP($D166,Cap_Req!$A$2:$K$19,9))))</f>
        <v/>
      </c>
      <c r="V166" s="160" t="str">
        <f>IF($D166="","",IF(OR(VLOOKUP($D166,Cap_Req!$A$2:$K$19,2)=9,VLOOKUP($D166,Cap_Req!$A$2:$K$19,2)=12,VLOOKUP($D166,Cap_Req!$A$2:$K$19,2)=13),VLOOKUP($D166,Cap_Req!$A$2:$K$19,10),IF(OR(VLOOKUP($D166,Cap_Req!$A$2:$K$19,2)=4,VLOOKUP($D166,Cap_Req!$A$2:$K$19,2)=5,VLOOKUP($D166,Cap_Req!$A$2:$K$19,2)=18),$X166+VLOOKUP($D166,Cap_Req!$A$2:$K$19,10),-100)))</f>
        <v/>
      </c>
      <c r="W166" s="160" t="str">
        <f>IF($D166="","",IF($X166="","",$X166+VLOOKUP($D166,Cap_Req!$A$2:$K$19,11)))</f>
        <v/>
      </c>
      <c r="X166" s="283"/>
      <c r="Y166" s="283"/>
      <c r="Z166" s="133"/>
      <c r="AA166" s="134" t="e">
        <f>VLOOKUP($D166,Cap_Req!$A$2:$K$19,2)</f>
        <v>#N/A</v>
      </c>
    </row>
    <row r="167" spans="1:27" x14ac:dyDescent="0.25">
      <c r="A167" s="133"/>
      <c r="B167" s="283"/>
      <c r="C167" s="283"/>
      <c r="D167" s="284"/>
      <c r="E167" s="285"/>
      <c r="F167" s="155" t="str">
        <f>IF($D167="","",IF($Q167="","",IF(OR(VLOOKUP($D167,Cap_Req!$A$2:$K$19,2)=6,VLOOKUP($D167,Cap_Req!$A$2:$K$19,2)=7,VLOOKUP($D167,Cap_Req!$A$2:$K$19,2)=14),IF($R167="","",IF($N167&lt;=$U167,$R167*$G167,IF(AND($N167&gt;$U167,$N167&lt;=$X167),$G167*($R167+((($Q167-$R167)/($X167-$U167))*($N167-$U167))),0))),$Q167*$G167)))</f>
        <v/>
      </c>
      <c r="G167" s="156" t="str">
        <f>IF($D167="","",IF(VLOOKUP($D167,Cap_Req!$A$2:$K$19,2)=2,VLOOKUP($D167,Cap_Req!$A$2:$K$19,3),IF(OR(VLOOKUP($D167,Cap_Req!$A$2:$K$19,2)=1,VLOOKUP($D167,Cap_Req!$A$2:$K$19,2)=3,VLOOKUP($D167,Cap_Req!$A$2:$K$19,2)=6,VLOOKUP($D167,Cap_Req!$A$2:$K$19,2)=7,VLOOKUP($D167,Cap_Req!$A$2:$K$19,2)=8,VLOOKUP($D167,Cap_Req!$A$2:$K$19,2)=10,VLOOKUP($D167,Cap_Req!$A$2:$K$19,2)=11, VLOOKUP($D167,Cap_Req!$A$2:$K$19,2)=14, VLOOKUP($D167,Cap_Req!$A$2:$K$19,2)=15, VLOOKUP($D167,Cap_Req!$A$2:$K$19,2)=16),IF($N167&lt;=$U167,VLOOKUP($D167,Cap_Req!$A$2:$K$19,3),IF(AND($N167&gt;$U167,$N167&lt;=$W167),VLOOKUP($D167,Cap_Req!$A$2:$K$19,3)+(((VLOOKUP($D167,Cap_Req!$A$2:$K$19,5)-VLOOKUP($D167,Cap_Req!$A$2:$K$19,3))/($W167-$U167))*($N167-$U167)),0)),IF($N167&lt;=$U167,VLOOKUP($D167,Cap_Req!$A$2:$K$19,3),IF(AND($N167&gt;$U167,$N167&lt;=$V167),VLOOKUP($D167,Cap_Req!$A$2:$K$19,3)+(((VLOOKUP($D167,Cap_Req!$A$2:$K$19,4)-VLOOKUP($D167,Cap_Req!$A$2:$K$19,3))/($V167-$U167))*($N167-$U167)),IF(AND($N167&gt;$V167,$N167&lt;=$W167),VLOOKUP($D167,Cap_Req!$A$2:$K$19,4)+(((VLOOKUP($D167,Cap_Req!$A$2:$K$19,5)-VLOOKUP($D167,Cap_Req!$A$2:$K$19,4))/($W167-$V167))*($N167-$V167)),0))))))</f>
        <v/>
      </c>
      <c r="H167" s="285"/>
      <c r="I167" s="155" t="str">
        <f>IF($D167="","",IF(OR(VLOOKUP($D167,Cap_Req!$A$2:$K$19,2)=6,VLOOKUP($D167,Cap_Req!$A$2:$K$19,2)=7,VLOOKUP($D167,Cap_Req!$A$2:$K$19,2)=14),IF($S167="","",$S167*$J167),""))</f>
        <v/>
      </c>
      <c r="J167" s="156" t="str">
        <f>IF($D167="","",IF(OR(VLOOKUP($D167,Cap_Req!$A$2:$K$19,2)=6,VLOOKUP($D167,Cap_Req!$A$2:$K$19,2)=7,VLOOKUP($D167,Cap_Req!$A$2:$K$19,2)=14),VLOOKUP($D167,Cap_Req!$A$2:$K$19,7),""))</f>
        <v/>
      </c>
      <c r="K167" s="285"/>
      <c r="L167" s="155" t="str">
        <f>IF($D167="","",IF(OR(VLOOKUP($D167,Cap_Req!$A$2:$K$19,2)=4,VLOOKUP($D167,Cap_Req!$A$2:$K$19,2)=5),IF($T167="","",$T167*$M167),""))</f>
        <v/>
      </c>
      <c r="M167" s="156" t="str">
        <f>IF($D167="","",IF(OR(VLOOKUP($D167,Cap_Req!$A$2:$K$19,2)=4,VLOOKUP($D167,Cap_Req!$A$2:$K$19,2)=5),VLOOKUP($D167,Cap_Req!$A$2:$K$19,8),""))</f>
        <v/>
      </c>
      <c r="N167" s="157" t="str">
        <f t="shared" si="7"/>
        <v/>
      </c>
      <c r="O167" s="158" t="str">
        <f t="shared" si="6"/>
        <v/>
      </c>
      <c r="P167" s="159"/>
      <c r="Q167" s="283"/>
      <c r="R167" s="283"/>
      <c r="S167" s="283"/>
      <c r="T167" s="283"/>
      <c r="U167" s="160" t="str">
        <f>IF($D167="","",IF(OR(VLOOKUP($D167,Cap_Req!$A$2:$K$19,2)=9,VLOOKUP($D167,Cap_Req!$A$2:$K$19,2)=12,VLOOKUP($D167,Cap_Req!$A$2:$K$19,2)=13,VLOOKUP($D167,Cap_Req!$A$2:$K$19,2)=15),VLOOKUP($D167,Cap_Req!$A$2:$K$19,9),IF(VLOOKUP($D167,Cap_Req!$A$2:$K$19,2)=2,-100,$X167+VLOOKUP($D167,Cap_Req!$A$2:$K$19,9))))</f>
        <v/>
      </c>
      <c r="V167" s="160" t="str">
        <f>IF($D167="","",IF(OR(VLOOKUP($D167,Cap_Req!$A$2:$K$19,2)=9,VLOOKUP($D167,Cap_Req!$A$2:$K$19,2)=12,VLOOKUP($D167,Cap_Req!$A$2:$K$19,2)=13),VLOOKUP($D167,Cap_Req!$A$2:$K$19,10),IF(OR(VLOOKUP($D167,Cap_Req!$A$2:$K$19,2)=4,VLOOKUP($D167,Cap_Req!$A$2:$K$19,2)=5,VLOOKUP($D167,Cap_Req!$A$2:$K$19,2)=18),$X167+VLOOKUP($D167,Cap_Req!$A$2:$K$19,10),-100)))</f>
        <v/>
      </c>
      <c r="W167" s="160" t="str">
        <f>IF($D167="","",IF($X167="","",$X167+VLOOKUP($D167,Cap_Req!$A$2:$K$19,11)))</f>
        <v/>
      </c>
      <c r="X167" s="283"/>
      <c r="Y167" s="283"/>
      <c r="Z167" s="133"/>
      <c r="AA167" s="134" t="e">
        <f>VLOOKUP($D167,Cap_Req!$A$2:$K$19,2)</f>
        <v>#N/A</v>
      </c>
    </row>
    <row r="168" spans="1:27" x14ac:dyDescent="0.25">
      <c r="A168" s="133"/>
      <c r="B168" s="283"/>
      <c r="C168" s="283"/>
      <c r="D168" s="284"/>
      <c r="E168" s="285"/>
      <c r="F168" s="155" t="str">
        <f>IF($D168="","",IF($Q168="","",IF(OR(VLOOKUP($D168,Cap_Req!$A$2:$K$19,2)=6,VLOOKUP($D168,Cap_Req!$A$2:$K$19,2)=7,VLOOKUP($D168,Cap_Req!$A$2:$K$19,2)=14),IF($R168="","",IF($N168&lt;=$U168,$R168*$G168,IF(AND($N168&gt;$U168,$N168&lt;=$X168),$G168*($R168+((($Q168-$R168)/($X168-$U168))*($N168-$U168))),0))),$Q168*$G168)))</f>
        <v/>
      </c>
      <c r="G168" s="156" t="str">
        <f>IF($D168="","",IF(VLOOKUP($D168,Cap_Req!$A$2:$K$19,2)=2,VLOOKUP($D168,Cap_Req!$A$2:$K$19,3),IF(OR(VLOOKUP($D168,Cap_Req!$A$2:$K$19,2)=1,VLOOKUP($D168,Cap_Req!$A$2:$K$19,2)=3,VLOOKUP($D168,Cap_Req!$A$2:$K$19,2)=6,VLOOKUP($D168,Cap_Req!$A$2:$K$19,2)=7,VLOOKUP($D168,Cap_Req!$A$2:$K$19,2)=8,VLOOKUP($D168,Cap_Req!$A$2:$K$19,2)=10,VLOOKUP($D168,Cap_Req!$A$2:$K$19,2)=11, VLOOKUP($D168,Cap_Req!$A$2:$K$19,2)=14, VLOOKUP($D168,Cap_Req!$A$2:$K$19,2)=15, VLOOKUP($D168,Cap_Req!$A$2:$K$19,2)=16),IF($N168&lt;=$U168,VLOOKUP($D168,Cap_Req!$A$2:$K$19,3),IF(AND($N168&gt;$U168,$N168&lt;=$W168),VLOOKUP($D168,Cap_Req!$A$2:$K$19,3)+(((VLOOKUP($D168,Cap_Req!$A$2:$K$19,5)-VLOOKUP($D168,Cap_Req!$A$2:$K$19,3))/($W168-$U168))*($N168-$U168)),0)),IF($N168&lt;=$U168,VLOOKUP($D168,Cap_Req!$A$2:$K$19,3),IF(AND($N168&gt;$U168,$N168&lt;=$V168),VLOOKUP($D168,Cap_Req!$A$2:$K$19,3)+(((VLOOKUP($D168,Cap_Req!$A$2:$K$19,4)-VLOOKUP($D168,Cap_Req!$A$2:$K$19,3))/($V168-$U168))*($N168-$U168)),IF(AND($N168&gt;$V168,$N168&lt;=$W168),VLOOKUP($D168,Cap_Req!$A$2:$K$19,4)+(((VLOOKUP($D168,Cap_Req!$A$2:$K$19,5)-VLOOKUP($D168,Cap_Req!$A$2:$K$19,4))/($W168-$V168))*($N168-$V168)),0))))))</f>
        <v/>
      </c>
      <c r="H168" s="285"/>
      <c r="I168" s="155" t="str">
        <f>IF($D168="","",IF(OR(VLOOKUP($D168,Cap_Req!$A$2:$K$19,2)=6,VLOOKUP($D168,Cap_Req!$A$2:$K$19,2)=7,VLOOKUP($D168,Cap_Req!$A$2:$K$19,2)=14),IF($S168="","",$S168*$J168),""))</f>
        <v/>
      </c>
      <c r="J168" s="156" t="str">
        <f>IF($D168="","",IF(OR(VLOOKUP($D168,Cap_Req!$A$2:$K$19,2)=6,VLOOKUP($D168,Cap_Req!$A$2:$K$19,2)=7,VLOOKUP($D168,Cap_Req!$A$2:$K$19,2)=14),VLOOKUP($D168,Cap_Req!$A$2:$K$19,7),""))</f>
        <v/>
      </c>
      <c r="K168" s="285"/>
      <c r="L168" s="155" t="str">
        <f>IF($D168="","",IF(OR(VLOOKUP($D168,Cap_Req!$A$2:$K$19,2)=4,VLOOKUP($D168,Cap_Req!$A$2:$K$19,2)=5),IF($T168="","",$T168*$M168),""))</f>
        <v/>
      </c>
      <c r="M168" s="156" t="str">
        <f>IF($D168="","",IF(OR(VLOOKUP($D168,Cap_Req!$A$2:$K$19,2)=4,VLOOKUP($D168,Cap_Req!$A$2:$K$19,2)=5),VLOOKUP($D168,Cap_Req!$A$2:$K$19,8),""))</f>
        <v/>
      </c>
      <c r="N168" s="157" t="str">
        <f t="shared" si="7"/>
        <v/>
      </c>
      <c r="O168" s="158" t="str">
        <f t="shared" si="6"/>
        <v/>
      </c>
      <c r="P168" s="159"/>
      <c r="Q168" s="283"/>
      <c r="R168" s="283"/>
      <c r="S168" s="283"/>
      <c r="T168" s="283"/>
      <c r="U168" s="160" t="str">
        <f>IF($D168="","",IF(OR(VLOOKUP($D168,Cap_Req!$A$2:$K$19,2)=9,VLOOKUP($D168,Cap_Req!$A$2:$K$19,2)=12,VLOOKUP($D168,Cap_Req!$A$2:$K$19,2)=13,VLOOKUP($D168,Cap_Req!$A$2:$K$19,2)=15),VLOOKUP($D168,Cap_Req!$A$2:$K$19,9),IF(VLOOKUP($D168,Cap_Req!$A$2:$K$19,2)=2,-100,$X168+VLOOKUP($D168,Cap_Req!$A$2:$K$19,9))))</f>
        <v/>
      </c>
      <c r="V168" s="160" t="str">
        <f>IF($D168="","",IF(OR(VLOOKUP($D168,Cap_Req!$A$2:$K$19,2)=9,VLOOKUP($D168,Cap_Req!$A$2:$K$19,2)=12,VLOOKUP($D168,Cap_Req!$A$2:$K$19,2)=13),VLOOKUP($D168,Cap_Req!$A$2:$K$19,10),IF(OR(VLOOKUP($D168,Cap_Req!$A$2:$K$19,2)=4,VLOOKUP($D168,Cap_Req!$A$2:$K$19,2)=5,VLOOKUP($D168,Cap_Req!$A$2:$K$19,2)=18),$X168+VLOOKUP($D168,Cap_Req!$A$2:$K$19,10),-100)))</f>
        <v/>
      </c>
      <c r="W168" s="160" t="str">
        <f>IF($D168="","",IF($X168="","",$X168+VLOOKUP($D168,Cap_Req!$A$2:$K$19,11)))</f>
        <v/>
      </c>
      <c r="X168" s="283"/>
      <c r="Y168" s="283"/>
      <c r="Z168" s="133"/>
      <c r="AA168" s="134" t="e">
        <f>VLOOKUP($D168,Cap_Req!$A$2:$K$19,2)</f>
        <v>#N/A</v>
      </c>
    </row>
    <row r="169" spans="1:27" x14ac:dyDescent="0.25">
      <c r="A169" s="133"/>
      <c r="B169" s="283"/>
      <c r="C169" s="283"/>
      <c r="D169" s="284"/>
      <c r="E169" s="285"/>
      <c r="F169" s="155" t="str">
        <f>IF($D169="","",IF($Q169="","",IF(OR(VLOOKUP($D169,Cap_Req!$A$2:$K$19,2)=6,VLOOKUP($D169,Cap_Req!$A$2:$K$19,2)=7,VLOOKUP($D169,Cap_Req!$A$2:$K$19,2)=14),IF($R169="","",IF($N169&lt;=$U169,$R169*$G169,IF(AND($N169&gt;$U169,$N169&lt;=$X169),$G169*($R169+((($Q169-$R169)/($X169-$U169))*($N169-$U169))),0))),$Q169*$G169)))</f>
        <v/>
      </c>
      <c r="G169" s="156" t="str">
        <f>IF($D169="","",IF(VLOOKUP($D169,Cap_Req!$A$2:$K$19,2)=2,VLOOKUP($D169,Cap_Req!$A$2:$K$19,3),IF(OR(VLOOKUP($D169,Cap_Req!$A$2:$K$19,2)=1,VLOOKUP($D169,Cap_Req!$A$2:$K$19,2)=3,VLOOKUP($D169,Cap_Req!$A$2:$K$19,2)=6,VLOOKUP($D169,Cap_Req!$A$2:$K$19,2)=7,VLOOKUP($D169,Cap_Req!$A$2:$K$19,2)=8,VLOOKUP($D169,Cap_Req!$A$2:$K$19,2)=10,VLOOKUP($D169,Cap_Req!$A$2:$K$19,2)=11, VLOOKUP($D169,Cap_Req!$A$2:$K$19,2)=14, VLOOKUP($D169,Cap_Req!$A$2:$K$19,2)=15, VLOOKUP($D169,Cap_Req!$A$2:$K$19,2)=16),IF($N169&lt;=$U169,VLOOKUP($D169,Cap_Req!$A$2:$K$19,3),IF(AND($N169&gt;$U169,$N169&lt;=$W169),VLOOKUP($D169,Cap_Req!$A$2:$K$19,3)+(((VLOOKUP($D169,Cap_Req!$A$2:$K$19,5)-VLOOKUP($D169,Cap_Req!$A$2:$K$19,3))/($W169-$U169))*($N169-$U169)),0)),IF($N169&lt;=$U169,VLOOKUP($D169,Cap_Req!$A$2:$K$19,3),IF(AND($N169&gt;$U169,$N169&lt;=$V169),VLOOKUP($D169,Cap_Req!$A$2:$K$19,3)+(((VLOOKUP($D169,Cap_Req!$A$2:$K$19,4)-VLOOKUP($D169,Cap_Req!$A$2:$K$19,3))/($V169-$U169))*($N169-$U169)),IF(AND($N169&gt;$V169,$N169&lt;=$W169),VLOOKUP($D169,Cap_Req!$A$2:$K$19,4)+(((VLOOKUP($D169,Cap_Req!$A$2:$K$19,5)-VLOOKUP($D169,Cap_Req!$A$2:$K$19,4))/($W169-$V169))*($N169-$V169)),0))))))</f>
        <v/>
      </c>
      <c r="H169" s="285"/>
      <c r="I169" s="155" t="str">
        <f>IF($D169="","",IF(OR(VLOOKUP($D169,Cap_Req!$A$2:$K$19,2)=6,VLOOKUP($D169,Cap_Req!$A$2:$K$19,2)=7,VLOOKUP($D169,Cap_Req!$A$2:$K$19,2)=14),IF($S169="","",$S169*$J169),""))</f>
        <v/>
      </c>
      <c r="J169" s="156" t="str">
        <f>IF($D169="","",IF(OR(VLOOKUP($D169,Cap_Req!$A$2:$K$19,2)=6,VLOOKUP($D169,Cap_Req!$A$2:$K$19,2)=7,VLOOKUP($D169,Cap_Req!$A$2:$K$19,2)=14),VLOOKUP($D169,Cap_Req!$A$2:$K$19,7),""))</f>
        <v/>
      </c>
      <c r="K169" s="285"/>
      <c r="L169" s="155" t="str">
        <f>IF($D169="","",IF(OR(VLOOKUP($D169,Cap_Req!$A$2:$K$19,2)=4,VLOOKUP($D169,Cap_Req!$A$2:$K$19,2)=5),IF($T169="","",$T169*$M169),""))</f>
        <v/>
      </c>
      <c r="M169" s="156" t="str">
        <f>IF($D169="","",IF(OR(VLOOKUP($D169,Cap_Req!$A$2:$K$19,2)=4,VLOOKUP($D169,Cap_Req!$A$2:$K$19,2)=5),VLOOKUP($D169,Cap_Req!$A$2:$K$19,8),""))</f>
        <v/>
      </c>
      <c r="N169" s="157" t="str">
        <f t="shared" si="7"/>
        <v/>
      </c>
      <c r="O169" s="158" t="str">
        <f t="shared" si="6"/>
        <v/>
      </c>
      <c r="P169" s="159"/>
      <c r="Q169" s="283"/>
      <c r="R169" s="283"/>
      <c r="S169" s="283"/>
      <c r="T169" s="283"/>
      <c r="U169" s="160" t="str">
        <f>IF($D169="","",IF(OR(VLOOKUP($D169,Cap_Req!$A$2:$K$19,2)=9,VLOOKUP($D169,Cap_Req!$A$2:$K$19,2)=12,VLOOKUP($D169,Cap_Req!$A$2:$K$19,2)=13,VLOOKUP($D169,Cap_Req!$A$2:$K$19,2)=15),VLOOKUP($D169,Cap_Req!$A$2:$K$19,9),IF(VLOOKUP($D169,Cap_Req!$A$2:$K$19,2)=2,-100,$X169+VLOOKUP($D169,Cap_Req!$A$2:$K$19,9))))</f>
        <v/>
      </c>
      <c r="V169" s="160" t="str">
        <f>IF($D169="","",IF(OR(VLOOKUP($D169,Cap_Req!$A$2:$K$19,2)=9,VLOOKUP($D169,Cap_Req!$A$2:$K$19,2)=12,VLOOKUP($D169,Cap_Req!$A$2:$K$19,2)=13),VLOOKUP($D169,Cap_Req!$A$2:$K$19,10),IF(OR(VLOOKUP($D169,Cap_Req!$A$2:$K$19,2)=4,VLOOKUP($D169,Cap_Req!$A$2:$K$19,2)=5,VLOOKUP($D169,Cap_Req!$A$2:$K$19,2)=18),$X169+VLOOKUP($D169,Cap_Req!$A$2:$K$19,10),-100)))</f>
        <v/>
      </c>
      <c r="W169" s="160" t="str">
        <f>IF($D169="","",IF($X169="","",$X169+VLOOKUP($D169,Cap_Req!$A$2:$K$19,11)))</f>
        <v/>
      </c>
      <c r="X169" s="283"/>
      <c r="Y169" s="283"/>
      <c r="Z169" s="133"/>
      <c r="AA169" s="134" t="e">
        <f>VLOOKUP($D169,Cap_Req!$A$2:$K$19,2)</f>
        <v>#N/A</v>
      </c>
    </row>
    <row r="170" spans="1:27" x14ac:dyDescent="0.25">
      <c r="A170" s="133"/>
      <c r="B170" s="283"/>
      <c r="C170" s="283"/>
      <c r="D170" s="284"/>
      <c r="E170" s="285"/>
      <c r="F170" s="155" t="str">
        <f>IF($D170="","",IF($Q170="","",IF(OR(VLOOKUP($D170,Cap_Req!$A$2:$K$19,2)=6,VLOOKUP($D170,Cap_Req!$A$2:$K$19,2)=7,VLOOKUP($D170,Cap_Req!$A$2:$K$19,2)=14),IF($R170="","",IF($N170&lt;=$U170,$R170*$G170,IF(AND($N170&gt;$U170,$N170&lt;=$X170),$G170*($R170+((($Q170-$R170)/($X170-$U170))*($N170-$U170))),0))),$Q170*$G170)))</f>
        <v/>
      </c>
      <c r="G170" s="156" t="str">
        <f>IF($D170="","",IF(VLOOKUP($D170,Cap_Req!$A$2:$K$19,2)=2,VLOOKUP($D170,Cap_Req!$A$2:$K$19,3),IF(OR(VLOOKUP($D170,Cap_Req!$A$2:$K$19,2)=1,VLOOKUP($D170,Cap_Req!$A$2:$K$19,2)=3,VLOOKUP($D170,Cap_Req!$A$2:$K$19,2)=6,VLOOKUP($D170,Cap_Req!$A$2:$K$19,2)=7,VLOOKUP($D170,Cap_Req!$A$2:$K$19,2)=8,VLOOKUP($D170,Cap_Req!$A$2:$K$19,2)=10,VLOOKUP($D170,Cap_Req!$A$2:$K$19,2)=11, VLOOKUP($D170,Cap_Req!$A$2:$K$19,2)=14, VLOOKUP($D170,Cap_Req!$A$2:$K$19,2)=15, VLOOKUP($D170,Cap_Req!$A$2:$K$19,2)=16),IF($N170&lt;=$U170,VLOOKUP($D170,Cap_Req!$A$2:$K$19,3),IF(AND($N170&gt;$U170,$N170&lt;=$W170),VLOOKUP($D170,Cap_Req!$A$2:$K$19,3)+(((VLOOKUP($D170,Cap_Req!$A$2:$K$19,5)-VLOOKUP($D170,Cap_Req!$A$2:$K$19,3))/($W170-$U170))*($N170-$U170)),0)),IF($N170&lt;=$U170,VLOOKUP($D170,Cap_Req!$A$2:$K$19,3),IF(AND($N170&gt;$U170,$N170&lt;=$V170),VLOOKUP($D170,Cap_Req!$A$2:$K$19,3)+(((VLOOKUP($D170,Cap_Req!$A$2:$K$19,4)-VLOOKUP($D170,Cap_Req!$A$2:$K$19,3))/($V170-$U170))*($N170-$U170)),IF(AND($N170&gt;$V170,$N170&lt;=$W170),VLOOKUP($D170,Cap_Req!$A$2:$K$19,4)+(((VLOOKUP($D170,Cap_Req!$A$2:$K$19,5)-VLOOKUP($D170,Cap_Req!$A$2:$K$19,4))/($W170-$V170))*($N170-$V170)),0))))))</f>
        <v/>
      </c>
      <c r="H170" s="285"/>
      <c r="I170" s="155" t="str">
        <f>IF($D170="","",IF(OR(VLOOKUP($D170,Cap_Req!$A$2:$K$19,2)=6,VLOOKUP($D170,Cap_Req!$A$2:$K$19,2)=7,VLOOKUP($D170,Cap_Req!$A$2:$K$19,2)=14),IF($S170="","",$S170*$J170),""))</f>
        <v/>
      </c>
      <c r="J170" s="156" t="str">
        <f>IF($D170="","",IF(OR(VLOOKUP($D170,Cap_Req!$A$2:$K$19,2)=6,VLOOKUP($D170,Cap_Req!$A$2:$K$19,2)=7,VLOOKUP($D170,Cap_Req!$A$2:$K$19,2)=14),VLOOKUP($D170,Cap_Req!$A$2:$K$19,7),""))</f>
        <v/>
      </c>
      <c r="K170" s="285"/>
      <c r="L170" s="155" t="str">
        <f>IF($D170="","",IF(OR(VLOOKUP($D170,Cap_Req!$A$2:$K$19,2)=4,VLOOKUP($D170,Cap_Req!$A$2:$K$19,2)=5),IF($T170="","",$T170*$M170),""))</f>
        <v/>
      </c>
      <c r="M170" s="156" t="str">
        <f>IF($D170="","",IF(OR(VLOOKUP($D170,Cap_Req!$A$2:$K$19,2)=4,VLOOKUP($D170,Cap_Req!$A$2:$K$19,2)=5),VLOOKUP($D170,Cap_Req!$A$2:$K$19,8),""))</f>
        <v/>
      </c>
      <c r="N170" s="157" t="str">
        <f t="shared" si="7"/>
        <v/>
      </c>
      <c r="O170" s="158" t="str">
        <f t="shared" si="6"/>
        <v/>
      </c>
      <c r="P170" s="159"/>
      <c r="Q170" s="283"/>
      <c r="R170" s="283"/>
      <c r="S170" s="283"/>
      <c r="T170" s="283"/>
      <c r="U170" s="160" t="str">
        <f>IF($D170="","",IF(OR(VLOOKUP($D170,Cap_Req!$A$2:$K$19,2)=9,VLOOKUP($D170,Cap_Req!$A$2:$K$19,2)=12,VLOOKUP($D170,Cap_Req!$A$2:$K$19,2)=13,VLOOKUP($D170,Cap_Req!$A$2:$K$19,2)=15),VLOOKUP($D170,Cap_Req!$A$2:$K$19,9),IF(VLOOKUP($D170,Cap_Req!$A$2:$K$19,2)=2,-100,$X170+VLOOKUP($D170,Cap_Req!$A$2:$K$19,9))))</f>
        <v/>
      </c>
      <c r="V170" s="160" t="str">
        <f>IF($D170="","",IF(OR(VLOOKUP($D170,Cap_Req!$A$2:$K$19,2)=9,VLOOKUP($D170,Cap_Req!$A$2:$K$19,2)=12,VLOOKUP($D170,Cap_Req!$A$2:$K$19,2)=13),VLOOKUP($D170,Cap_Req!$A$2:$K$19,10),IF(OR(VLOOKUP($D170,Cap_Req!$A$2:$K$19,2)=4,VLOOKUP($D170,Cap_Req!$A$2:$K$19,2)=5,VLOOKUP($D170,Cap_Req!$A$2:$K$19,2)=18),$X170+VLOOKUP($D170,Cap_Req!$A$2:$K$19,10),-100)))</f>
        <v/>
      </c>
      <c r="W170" s="160" t="str">
        <f>IF($D170="","",IF($X170="","",$X170+VLOOKUP($D170,Cap_Req!$A$2:$K$19,11)))</f>
        <v/>
      </c>
      <c r="X170" s="283"/>
      <c r="Y170" s="283"/>
      <c r="Z170" s="133"/>
      <c r="AA170" s="134" t="e">
        <f>VLOOKUP($D170,Cap_Req!$A$2:$K$19,2)</f>
        <v>#N/A</v>
      </c>
    </row>
    <row r="171" spans="1:27" x14ac:dyDescent="0.25">
      <c r="A171" s="133"/>
      <c r="B171" s="283"/>
      <c r="C171" s="283"/>
      <c r="D171" s="284"/>
      <c r="E171" s="285"/>
      <c r="F171" s="155" t="str">
        <f>IF($D171="","",IF($Q171="","",IF(OR(VLOOKUP($D171,Cap_Req!$A$2:$K$19,2)=6,VLOOKUP($D171,Cap_Req!$A$2:$K$19,2)=7,VLOOKUP($D171,Cap_Req!$A$2:$K$19,2)=14),IF($R171="","",IF($N171&lt;=$U171,$R171*$G171,IF(AND($N171&gt;$U171,$N171&lt;=$X171),$G171*($R171+((($Q171-$R171)/($X171-$U171))*($N171-$U171))),0))),$Q171*$G171)))</f>
        <v/>
      </c>
      <c r="G171" s="156" t="str">
        <f>IF($D171="","",IF(VLOOKUP($D171,Cap_Req!$A$2:$K$19,2)=2,VLOOKUP($D171,Cap_Req!$A$2:$K$19,3),IF(OR(VLOOKUP($D171,Cap_Req!$A$2:$K$19,2)=1,VLOOKUP($D171,Cap_Req!$A$2:$K$19,2)=3,VLOOKUP($D171,Cap_Req!$A$2:$K$19,2)=6,VLOOKUP($D171,Cap_Req!$A$2:$K$19,2)=7,VLOOKUP($D171,Cap_Req!$A$2:$K$19,2)=8,VLOOKUP($D171,Cap_Req!$A$2:$K$19,2)=10,VLOOKUP($D171,Cap_Req!$A$2:$K$19,2)=11, VLOOKUP($D171,Cap_Req!$A$2:$K$19,2)=14, VLOOKUP($D171,Cap_Req!$A$2:$K$19,2)=15, VLOOKUP($D171,Cap_Req!$A$2:$K$19,2)=16),IF($N171&lt;=$U171,VLOOKUP($D171,Cap_Req!$A$2:$K$19,3),IF(AND($N171&gt;$U171,$N171&lt;=$W171),VLOOKUP($D171,Cap_Req!$A$2:$K$19,3)+(((VLOOKUP($D171,Cap_Req!$A$2:$K$19,5)-VLOOKUP($D171,Cap_Req!$A$2:$K$19,3))/($W171-$U171))*($N171-$U171)),0)),IF($N171&lt;=$U171,VLOOKUP($D171,Cap_Req!$A$2:$K$19,3),IF(AND($N171&gt;$U171,$N171&lt;=$V171),VLOOKUP($D171,Cap_Req!$A$2:$K$19,3)+(((VLOOKUP($D171,Cap_Req!$A$2:$K$19,4)-VLOOKUP($D171,Cap_Req!$A$2:$K$19,3))/($V171-$U171))*($N171-$U171)),IF(AND($N171&gt;$V171,$N171&lt;=$W171),VLOOKUP($D171,Cap_Req!$A$2:$K$19,4)+(((VLOOKUP($D171,Cap_Req!$A$2:$K$19,5)-VLOOKUP($D171,Cap_Req!$A$2:$K$19,4))/($W171-$V171))*($N171-$V171)),0))))))</f>
        <v/>
      </c>
      <c r="H171" s="285"/>
      <c r="I171" s="155" t="str">
        <f>IF($D171="","",IF(OR(VLOOKUP($D171,Cap_Req!$A$2:$K$19,2)=6,VLOOKUP($D171,Cap_Req!$A$2:$K$19,2)=7,VLOOKUP($D171,Cap_Req!$A$2:$K$19,2)=14),IF($S171="","",$S171*$J171),""))</f>
        <v/>
      </c>
      <c r="J171" s="156" t="str">
        <f>IF($D171="","",IF(OR(VLOOKUP($D171,Cap_Req!$A$2:$K$19,2)=6,VLOOKUP($D171,Cap_Req!$A$2:$K$19,2)=7,VLOOKUP($D171,Cap_Req!$A$2:$K$19,2)=14),VLOOKUP($D171,Cap_Req!$A$2:$K$19,7),""))</f>
        <v/>
      </c>
      <c r="K171" s="285"/>
      <c r="L171" s="155" t="str">
        <f>IF($D171="","",IF(OR(VLOOKUP($D171,Cap_Req!$A$2:$K$19,2)=4,VLOOKUP($D171,Cap_Req!$A$2:$K$19,2)=5),IF($T171="","",$T171*$M171),""))</f>
        <v/>
      </c>
      <c r="M171" s="156" t="str">
        <f>IF($D171="","",IF(OR(VLOOKUP($D171,Cap_Req!$A$2:$K$19,2)=4,VLOOKUP($D171,Cap_Req!$A$2:$K$19,2)=5),VLOOKUP($D171,Cap_Req!$A$2:$K$19,8),""))</f>
        <v/>
      </c>
      <c r="N171" s="157" t="str">
        <f t="shared" si="7"/>
        <v/>
      </c>
      <c r="O171" s="158" t="str">
        <f t="shared" si="6"/>
        <v/>
      </c>
      <c r="P171" s="159"/>
      <c r="Q171" s="283"/>
      <c r="R171" s="283"/>
      <c r="S171" s="283"/>
      <c r="T171" s="283"/>
      <c r="U171" s="160" t="str">
        <f>IF($D171="","",IF(OR(VLOOKUP($D171,Cap_Req!$A$2:$K$19,2)=9,VLOOKUP($D171,Cap_Req!$A$2:$K$19,2)=12,VLOOKUP($D171,Cap_Req!$A$2:$K$19,2)=13,VLOOKUP($D171,Cap_Req!$A$2:$K$19,2)=15),VLOOKUP($D171,Cap_Req!$A$2:$K$19,9),IF(VLOOKUP($D171,Cap_Req!$A$2:$K$19,2)=2,-100,$X171+VLOOKUP($D171,Cap_Req!$A$2:$K$19,9))))</f>
        <v/>
      </c>
      <c r="V171" s="160" t="str">
        <f>IF($D171="","",IF(OR(VLOOKUP($D171,Cap_Req!$A$2:$K$19,2)=9,VLOOKUP($D171,Cap_Req!$A$2:$K$19,2)=12,VLOOKUP($D171,Cap_Req!$A$2:$K$19,2)=13),VLOOKUP($D171,Cap_Req!$A$2:$K$19,10),IF(OR(VLOOKUP($D171,Cap_Req!$A$2:$K$19,2)=4,VLOOKUP($D171,Cap_Req!$A$2:$K$19,2)=5,VLOOKUP($D171,Cap_Req!$A$2:$K$19,2)=18),$X171+VLOOKUP($D171,Cap_Req!$A$2:$K$19,10),-100)))</f>
        <v/>
      </c>
      <c r="W171" s="160" t="str">
        <f>IF($D171="","",IF($X171="","",$X171+VLOOKUP($D171,Cap_Req!$A$2:$K$19,11)))</f>
        <v/>
      </c>
      <c r="X171" s="283"/>
      <c r="Y171" s="283"/>
      <c r="Z171" s="133"/>
      <c r="AA171" s="134" t="e">
        <f>VLOOKUP($D171,Cap_Req!$A$2:$K$19,2)</f>
        <v>#N/A</v>
      </c>
    </row>
    <row r="172" spans="1:27" x14ac:dyDescent="0.25">
      <c r="A172" s="133"/>
      <c r="B172" s="283"/>
      <c r="C172" s="283"/>
      <c r="D172" s="284"/>
      <c r="E172" s="285"/>
      <c r="F172" s="155" t="str">
        <f>IF($D172="","",IF($Q172="","",IF(OR(VLOOKUP($D172,Cap_Req!$A$2:$K$19,2)=6,VLOOKUP($D172,Cap_Req!$A$2:$K$19,2)=7,VLOOKUP($D172,Cap_Req!$A$2:$K$19,2)=14),IF($R172="","",IF($N172&lt;=$U172,$R172*$G172,IF(AND($N172&gt;$U172,$N172&lt;=$X172),$G172*($R172+((($Q172-$R172)/($X172-$U172))*($N172-$U172))),0))),$Q172*$G172)))</f>
        <v/>
      </c>
      <c r="G172" s="156" t="str">
        <f>IF($D172="","",IF(VLOOKUP($D172,Cap_Req!$A$2:$K$19,2)=2,VLOOKUP($D172,Cap_Req!$A$2:$K$19,3),IF(OR(VLOOKUP($D172,Cap_Req!$A$2:$K$19,2)=1,VLOOKUP($D172,Cap_Req!$A$2:$K$19,2)=3,VLOOKUP($D172,Cap_Req!$A$2:$K$19,2)=6,VLOOKUP($D172,Cap_Req!$A$2:$K$19,2)=7,VLOOKUP($D172,Cap_Req!$A$2:$K$19,2)=8,VLOOKUP($D172,Cap_Req!$A$2:$K$19,2)=10,VLOOKUP($D172,Cap_Req!$A$2:$K$19,2)=11, VLOOKUP($D172,Cap_Req!$A$2:$K$19,2)=14, VLOOKUP($D172,Cap_Req!$A$2:$K$19,2)=15, VLOOKUP($D172,Cap_Req!$A$2:$K$19,2)=16),IF($N172&lt;=$U172,VLOOKUP($D172,Cap_Req!$A$2:$K$19,3),IF(AND($N172&gt;$U172,$N172&lt;=$W172),VLOOKUP($D172,Cap_Req!$A$2:$K$19,3)+(((VLOOKUP($D172,Cap_Req!$A$2:$K$19,5)-VLOOKUP($D172,Cap_Req!$A$2:$K$19,3))/($W172-$U172))*($N172-$U172)),0)),IF($N172&lt;=$U172,VLOOKUP($D172,Cap_Req!$A$2:$K$19,3),IF(AND($N172&gt;$U172,$N172&lt;=$V172),VLOOKUP($D172,Cap_Req!$A$2:$K$19,3)+(((VLOOKUP($D172,Cap_Req!$A$2:$K$19,4)-VLOOKUP($D172,Cap_Req!$A$2:$K$19,3))/($V172-$U172))*($N172-$U172)),IF(AND($N172&gt;$V172,$N172&lt;=$W172),VLOOKUP($D172,Cap_Req!$A$2:$K$19,4)+(((VLOOKUP($D172,Cap_Req!$A$2:$K$19,5)-VLOOKUP($D172,Cap_Req!$A$2:$K$19,4))/($W172-$V172))*($N172-$V172)),0))))))</f>
        <v/>
      </c>
      <c r="H172" s="285"/>
      <c r="I172" s="155" t="str">
        <f>IF($D172="","",IF(OR(VLOOKUP($D172,Cap_Req!$A$2:$K$19,2)=6,VLOOKUP($D172,Cap_Req!$A$2:$K$19,2)=7,VLOOKUP($D172,Cap_Req!$A$2:$K$19,2)=14),IF($S172="","",$S172*$J172),""))</f>
        <v/>
      </c>
      <c r="J172" s="156" t="str">
        <f>IF($D172="","",IF(OR(VLOOKUP($D172,Cap_Req!$A$2:$K$19,2)=6,VLOOKUP($D172,Cap_Req!$A$2:$K$19,2)=7,VLOOKUP($D172,Cap_Req!$A$2:$K$19,2)=14),VLOOKUP($D172,Cap_Req!$A$2:$K$19,7),""))</f>
        <v/>
      </c>
      <c r="K172" s="285"/>
      <c r="L172" s="155" t="str">
        <f>IF($D172="","",IF(OR(VLOOKUP($D172,Cap_Req!$A$2:$K$19,2)=4,VLOOKUP($D172,Cap_Req!$A$2:$K$19,2)=5),IF($T172="","",$T172*$M172),""))</f>
        <v/>
      </c>
      <c r="M172" s="156" t="str">
        <f>IF($D172="","",IF(OR(VLOOKUP($D172,Cap_Req!$A$2:$K$19,2)=4,VLOOKUP($D172,Cap_Req!$A$2:$K$19,2)=5),VLOOKUP($D172,Cap_Req!$A$2:$K$19,8),""))</f>
        <v/>
      </c>
      <c r="N172" s="157" t="str">
        <f t="shared" si="7"/>
        <v/>
      </c>
      <c r="O172" s="158" t="str">
        <f t="shared" si="6"/>
        <v/>
      </c>
      <c r="P172" s="159"/>
      <c r="Q172" s="283"/>
      <c r="R172" s="283"/>
      <c r="S172" s="283"/>
      <c r="T172" s="283"/>
      <c r="U172" s="160" t="str">
        <f>IF($D172="","",IF(OR(VLOOKUP($D172,Cap_Req!$A$2:$K$19,2)=9,VLOOKUP($D172,Cap_Req!$A$2:$K$19,2)=12,VLOOKUP($D172,Cap_Req!$A$2:$K$19,2)=13,VLOOKUP($D172,Cap_Req!$A$2:$K$19,2)=15),VLOOKUP($D172,Cap_Req!$A$2:$K$19,9),IF(VLOOKUP($D172,Cap_Req!$A$2:$K$19,2)=2,-100,$X172+VLOOKUP($D172,Cap_Req!$A$2:$K$19,9))))</f>
        <v/>
      </c>
      <c r="V172" s="160" t="str">
        <f>IF($D172="","",IF(OR(VLOOKUP($D172,Cap_Req!$A$2:$K$19,2)=9,VLOOKUP($D172,Cap_Req!$A$2:$K$19,2)=12,VLOOKUP($D172,Cap_Req!$A$2:$K$19,2)=13),VLOOKUP($D172,Cap_Req!$A$2:$K$19,10),IF(OR(VLOOKUP($D172,Cap_Req!$A$2:$K$19,2)=4,VLOOKUP($D172,Cap_Req!$A$2:$K$19,2)=5,VLOOKUP($D172,Cap_Req!$A$2:$K$19,2)=18),$X172+VLOOKUP($D172,Cap_Req!$A$2:$K$19,10),-100)))</f>
        <v/>
      </c>
      <c r="W172" s="160" t="str">
        <f>IF($D172="","",IF($X172="","",$X172+VLOOKUP($D172,Cap_Req!$A$2:$K$19,11)))</f>
        <v/>
      </c>
      <c r="X172" s="283"/>
      <c r="Y172" s="283"/>
      <c r="Z172" s="133"/>
      <c r="AA172" s="134" t="e">
        <f>VLOOKUP($D172,Cap_Req!$A$2:$K$19,2)</f>
        <v>#N/A</v>
      </c>
    </row>
    <row r="173" spans="1:27" x14ac:dyDescent="0.25">
      <c r="A173" s="133"/>
      <c r="B173" s="283"/>
      <c r="C173" s="283"/>
      <c r="D173" s="284"/>
      <c r="E173" s="285"/>
      <c r="F173" s="155" t="str">
        <f>IF($D173="","",IF($Q173="","",IF(OR(VLOOKUP($D173,Cap_Req!$A$2:$K$19,2)=6,VLOOKUP($D173,Cap_Req!$A$2:$K$19,2)=7,VLOOKUP($D173,Cap_Req!$A$2:$K$19,2)=14),IF($R173="","",IF($N173&lt;=$U173,$R173*$G173,IF(AND($N173&gt;$U173,$N173&lt;=$X173),$G173*($R173+((($Q173-$R173)/($X173-$U173))*($N173-$U173))),0))),$Q173*$G173)))</f>
        <v/>
      </c>
      <c r="G173" s="156" t="str">
        <f>IF($D173="","",IF(VLOOKUP($D173,Cap_Req!$A$2:$K$19,2)=2,VLOOKUP($D173,Cap_Req!$A$2:$K$19,3),IF(OR(VLOOKUP($D173,Cap_Req!$A$2:$K$19,2)=1,VLOOKUP($D173,Cap_Req!$A$2:$K$19,2)=3,VLOOKUP($D173,Cap_Req!$A$2:$K$19,2)=6,VLOOKUP($D173,Cap_Req!$A$2:$K$19,2)=7,VLOOKUP($D173,Cap_Req!$A$2:$K$19,2)=8,VLOOKUP($D173,Cap_Req!$A$2:$K$19,2)=10,VLOOKUP($D173,Cap_Req!$A$2:$K$19,2)=11, VLOOKUP($D173,Cap_Req!$A$2:$K$19,2)=14, VLOOKUP($D173,Cap_Req!$A$2:$K$19,2)=15, VLOOKUP($D173,Cap_Req!$A$2:$K$19,2)=16),IF($N173&lt;=$U173,VLOOKUP($D173,Cap_Req!$A$2:$K$19,3),IF(AND($N173&gt;$U173,$N173&lt;=$W173),VLOOKUP($D173,Cap_Req!$A$2:$K$19,3)+(((VLOOKUP($D173,Cap_Req!$A$2:$K$19,5)-VLOOKUP($D173,Cap_Req!$A$2:$K$19,3))/($W173-$U173))*($N173-$U173)),0)),IF($N173&lt;=$U173,VLOOKUP($D173,Cap_Req!$A$2:$K$19,3),IF(AND($N173&gt;$U173,$N173&lt;=$V173),VLOOKUP($D173,Cap_Req!$A$2:$K$19,3)+(((VLOOKUP($D173,Cap_Req!$A$2:$K$19,4)-VLOOKUP($D173,Cap_Req!$A$2:$K$19,3))/($V173-$U173))*($N173-$U173)),IF(AND($N173&gt;$V173,$N173&lt;=$W173),VLOOKUP($D173,Cap_Req!$A$2:$K$19,4)+(((VLOOKUP($D173,Cap_Req!$A$2:$K$19,5)-VLOOKUP($D173,Cap_Req!$A$2:$K$19,4))/($W173-$V173))*($N173-$V173)),0))))))</f>
        <v/>
      </c>
      <c r="H173" s="285"/>
      <c r="I173" s="155" t="str">
        <f>IF($D173="","",IF(OR(VLOOKUP($D173,Cap_Req!$A$2:$K$19,2)=6,VLOOKUP($D173,Cap_Req!$A$2:$K$19,2)=7,VLOOKUP($D173,Cap_Req!$A$2:$K$19,2)=14),IF($S173="","",$S173*$J173),""))</f>
        <v/>
      </c>
      <c r="J173" s="156" t="str">
        <f>IF($D173="","",IF(OR(VLOOKUP($D173,Cap_Req!$A$2:$K$19,2)=6,VLOOKUP($D173,Cap_Req!$A$2:$K$19,2)=7,VLOOKUP($D173,Cap_Req!$A$2:$K$19,2)=14),VLOOKUP($D173,Cap_Req!$A$2:$K$19,7),""))</f>
        <v/>
      </c>
      <c r="K173" s="285"/>
      <c r="L173" s="155" t="str">
        <f>IF($D173="","",IF(OR(VLOOKUP($D173,Cap_Req!$A$2:$K$19,2)=4,VLOOKUP($D173,Cap_Req!$A$2:$K$19,2)=5),IF($T173="","",$T173*$M173),""))</f>
        <v/>
      </c>
      <c r="M173" s="156" t="str">
        <f>IF($D173="","",IF(OR(VLOOKUP($D173,Cap_Req!$A$2:$K$19,2)=4,VLOOKUP($D173,Cap_Req!$A$2:$K$19,2)=5),VLOOKUP($D173,Cap_Req!$A$2:$K$19,8),""))</f>
        <v/>
      </c>
      <c r="N173" s="157" t="str">
        <f t="shared" si="7"/>
        <v/>
      </c>
      <c r="O173" s="158" t="str">
        <f t="shared" si="6"/>
        <v/>
      </c>
      <c r="P173" s="159"/>
      <c r="Q173" s="283"/>
      <c r="R173" s="283"/>
      <c r="S173" s="283"/>
      <c r="T173" s="283"/>
      <c r="U173" s="160" t="str">
        <f>IF($D173="","",IF(OR(VLOOKUP($D173,Cap_Req!$A$2:$K$19,2)=9,VLOOKUP($D173,Cap_Req!$A$2:$K$19,2)=12,VLOOKUP($D173,Cap_Req!$A$2:$K$19,2)=13,VLOOKUP($D173,Cap_Req!$A$2:$K$19,2)=15),VLOOKUP($D173,Cap_Req!$A$2:$K$19,9),IF(VLOOKUP($D173,Cap_Req!$A$2:$K$19,2)=2,-100,$X173+VLOOKUP($D173,Cap_Req!$A$2:$K$19,9))))</f>
        <v/>
      </c>
      <c r="V173" s="160" t="str">
        <f>IF($D173="","",IF(OR(VLOOKUP($D173,Cap_Req!$A$2:$K$19,2)=9,VLOOKUP($D173,Cap_Req!$A$2:$K$19,2)=12,VLOOKUP($D173,Cap_Req!$A$2:$K$19,2)=13),VLOOKUP($D173,Cap_Req!$A$2:$K$19,10),IF(OR(VLOOKUP($D173,Cap_Req!$A$2:$K$19,2)=4,VLOOKUP($D173,Cap_Req!$A$2:$K$19,2)=5,VLOOKUP($D173,Cap_Req!$A$2:$K$19,2)=18),$X173+VLOOKUP($D173,Cap_Req!$A$2:$K$19,10),-100)))</f>
        <v/>
      </c>
      <c r="W173" s="160" t="str">
        <f>IF($D173="","",IF($X173="","",$X173+VLOOKUP($D173,Cap_Req!$A$2:$K$19,11)))</f>
        <v/>
      </c>
      <c r="X173" s="283"/>
      <c r="Y173" s="283"/>
      <c r="Z173" s="133"/>
      <c r="AA173" s="134" t="e">
        <f>VLOOKUP($D173,Cap_Req!$A$2:$K$19,2)</f>
        <v>#N/A</v>
      </c>
    </row>
    <row r="174" spans="1:27" x14ac:dyDescent="0.25">
      <c r="A174" s="133"/>
      <c r="B174" s="283"/>
      <c r="C174" s="283"/>
      <c r="D174" s="284"/>
      <c r="E174" s="285"/>
      <c r="F174" s="155" t="str">
        <f>IF($D174="","",IF($Q174="","",IF(OR(VLOOKUP($D174,Cap_Req!$A$2:$K$19,2)=6,VLOOKUP($D174,Cap_Req!$A$2:$K$19,2)=7,VLOOKUP($D174,Cap_Req!$A$2:$K$19,2)=14),IF($R174="","",IF($N174&lt;=$U174,$R174*$G174,IF(AND($N174&gt;$U174,$N174&lt;=$X174),$G174*($R174+((($Q174-$R174)/($X174-$U174))*($N174-$U174))),0))),$Q174*$G174)))</f>
        <v/>
      </c>
      <c r="G174" s="156" t="str">
        <f>IF($D174="","",IF(VLOOKUP($D174,Cap_Req!$A$2:$K$19,2)=2,VLOOKUP($D174,Cap_Req!$A$2:$K$19,3),IF(OR(VLOOKUP($D174,Cap_Req!$A$2:$K$19,2)=1,VLOOKUP($D174,Cap_Req!$A$2:$K$19,2)=3,VLOOKUP($D174,Cap_Req!$A$2:$K$19,2)=6,VLOOKUP($D174,Cap_Req!$A$2:$K$19,2)=7,VLOOKUP($D174,Cap_Req!$A$2:$K$19,2)=8,VLOOKUP($D174,Cap_Req!$A$2:$K$19,2)=10,VLOOKUP($D174,Cap_Req!$A$2:$K$19,2)=11, VLOOKUP($D174,Cap_Req!$A$2:$K$19,2)=14, VLOOKUP($D174,Cap_Req!$A$2:$K$19,2)=15, VLOOKUP($D174,Cap_Req!$A$2:$K$19,2)=16),IF($N174&lt;=$U174,VLOOKUP($D174,Cap_Req!$A$2:$K$19,3),IF(AND($N174&gt;$U174,$N174&lt;=$W174),VLOOKUP($D174,Cap_Req!$A$2:$K$19,3)+(((VLOOKUP($D174,Cap_Req!$A$2:$K$19,5)-VLOOKUP($D174,Cap_Req!$A$2:$K$19,3))/($W174-$U174))*($N174-$U174)),0)),IF($N174&lt;=$U174,VLOOKUP($D174,Cap_Req!$A$2:$K$19,3),IF(AND($N174&gt;$U174,$N174&lt;=$V174),VLOOKUP($D174,Cap_Req!$A$2:$K$19,3)+(((VLOOKUP($D174,Cap_Req!$A$2:$K$19,4)-VLOOKUP($D174,Cap_Req!$A$2:$K$19,3))/($V174-$U174))*($N174-$U174)),IF(AND($N174&gt;$V174,$N174&lt;=$W174),VLOOKUP($D174,Cap_Req!$A$2:$K$19,4)+(((VLOOKUP($D174,Cap_Req!$A$2:$K$19,5)-VLOOKUP($D174,Cap_Req!$A$2:$K$19,4))/($W174-$V174))*($N174-$V174)),0))))))</f>
        <v/>
      </c>
      <c r="H174" s="285"/>
      <c r="I174" s="155" t="str">
        <f>IF($D174="","",IF(OR(VLOOKUP($D174,Cap_Req!$A$2:$K$19,2)=6,VLOOKUP($D174,Cap_Req!$A$2:$K$19,2)=7,VLOOKUP($D174,Cap_Req!$A$2:$K$19,2)=14),IF($S174="","",$S174*$J174),""))</f>
        <v/>
      </c>
      <c r="J174" s="156" t="str">
        <f>IF($D174="","",IF(OR(VLOOKUP($D174,Cap_Req!$A$2:$K$19,2)=6,VLOOKUP($D174,Cap_Req!$A$2:$K$19,2)=7,VLOOKUP($D174,Cap_Req!$A$2:$K$19,2)=14),VLOOKUP($D174,Cap_Req!$A$2:$K$19,7),""))</f>
        <v/>
      </c>
      <c r="K174" s="285"/>
      <c r="L174" s="155" t="str">
        <f>IF($D174="","",IF(OR(VLOOKUP($D174,Cap_Req!$A$2:$K$19,2)=4,VLOOKUP($D174,Cap_Req!$A$2:$K$19,2)=5),IF($T174="","",$T174*$M174),""))</f>
        <v/>
      </c>
      <c r="M174" s="156" t="str">
        <f>IF($D174="","",IF(OR(VLOOKUP($D174,Cap_Req!$A$2:$K$19,2)=4,VLOOKUP($D174,Cap_Req!$A$2:$K$19,2)=5),VLOOKUP($D174,Cap_Req!$A$2:$K$19,8),""))</f>
        <v/>
      </c>
      <c r="N174" s="157" t="str">
        <f t="shared" si="7"/>
        <v/>
      </c>
      <c r="O174" s="158" t="str">
        <f t="shared" si="6"/>
        <v/>
      </c>
      <c r="P174" s="159"/>
      <c r="Q174" s="283"/>
      <c r="R174" s="283"/>
      <c r="S174" s="283"/>
      <c r="T174" s="283"/>
      <c r="U174" s="160" t="str">
        <f>IF($D174="","",IF(OR(VLOOKUP($D174,Cap_Req!$A$2:$K$19,2)=9,VLOOKUP($D174,Cap_Req!$A$2:$K$19,2)=12,VLOOKUP($D174,Cap_Req!$A$2:$K$19,2)=13,VLOOKUP($D174,Cap_Req!$A$2:$K$19,2)=15),VLOOKUP($D174,Cap_Req!$A$2:$K$19,9),IF(VLOOKUP($D174,Cap_Req!$A$2:$K$19,2)=2,-100,$X174+VLOOKUP($D174,Cap_Req!$A$2:$K$19,9))))</f>
        <v/>
      </c>
      <c r="V174" s="160" t="str">
        <f>IF($D174="","",IF(OR(VLOOKUP($D174,Cap_Req!$A$2:$K$19,2)=9,VLOOKUP($D174,Cap_Req!$A$2:$K$19,2)=12,VLOOKUP($D174,Cap_Req!$A$2:$K$19,2)=13),VLOOKUP($D174,Cap_Req!$A$2:$K$19,10),IF(OR(VLOOKUP($D174,Cap_Req!$A$2:$K$19,2)=4,VLOOKUP($D174,Cap_Req!$A$2:$K$19,2)=5,VLOOKUP($D174,Cap_Req!$A$2:$K$19,2)=18),$X174+VLOOKUP($D174,Cap_Req!$A$2:$K$19,10),-100)))</f>
        <v/>
      </c>
      <c r="W174" s="160" t="str">
        <f>IF($D174="","",IF($X174="","",$X174+VLOOKUP($D174,Cap_Req!$A$2:$K$19,11)))</f>
        <v/>
      </c>
      <c r="X174" s="283"/>
      <c r="Y174" s="283"/>
      <c r="Z174" s="133"/>
      <c r="AA174" s="134" t="e">
        <f>VLOOKUP($D174,Cap_Req!$A$2:$K$19,2)</f>
        <v>#N/A</v>
      </c>
    </row>
    <row r="175" spans="1:27" x14ac:dyDescent="0.25">
      <c r="A175" s="133"/>
      <c r="B175" s="283"/>
      <c r="C175" s="283"/>
      <c r="D175" s="284"/>
      <c r="E175" s="285"/>
      <c r="F175" s="155" t="str">
        <f>IF($D175="","",IF($Q175="","",IF(OR(VLOOKUP($D175,Cap_Req!$A$2:$K$19,2)=6,VLOOKUP($D175,Cap_Req!$A$2:$K$19,2)=7,VLOOKUP($D175,Cap_Req!$A$2:$K$19,2)=14),IF($R175="","",IF($N175&lt;=$U175,$R175*$G175,IF(AND($N175&gt;$U175,$N175&lt;=$X175),$G175*($R175+((($Q175-$R175)/($X175-$U175))*($N175-$U175))),0))),$Q175*$G175)))</f>
        <v/>
      </c>
      <c r="G175" s="156" t="str">
        <f>IF($D175="","",IF(VLOOKUP($D175,Cap_Req!$A$2:$K$19,2)=2,VLOOKUP($D175,Cap_Req!$A$2:$K$19,3),IF(OR(VLOOKUP($D175,Cap_Req!$A$2:$K$19,2)=1,VLOOKUP($D175,Cap_Req!$A$2:$K$19,2)=3,VLOOKUP($D175,Cap_Req!$A$2:$K$19,2)=6,VLOOKUP($D175,Cap_Req!$A$2:$K$19,2)=7,VLOOKUP($D175,Cap_Req!$A$2:$K$19,2)=8,VLOOKUP($D175,Cap_Req!$A$2:$K$19,2)=10,VLOOKUP($D175,Cap_Req!$A$2:$K$19,2)=11, VLOOKUP($D175,Cap_Req!$A$2:$K$19,2)=14, VLOOKUP($D175,Cap_Req!$A$2:$K$19,2)=15, VLOOKUP($D175,Cap_Req!$A$2:$K$19,2)=16),IF($N175&lt;=$U175,VLOOKUP($D175,Cap_Req!$A$2:$K$19,3),IF(AND($N175&gt;$U175,$N175&lt;=$W175),VLOOKUP($D175,Cap_Req!$A$2:$K$19,3)+(((VLOOKUP($D175,Cap_Req!$A$2:$K$19,5)-VLOOKUP($D175,Cap_Req!$A$2:$K$19,3))/($W175-$U175))*($N175-$U175)),0)),IF($N175&lt;=$U175,VLOOKUP($D175,Cap_Req!$A$2:$K$19,3),IF(AND($N175&gt;$U175,$N175&lt;=$V175),VLOOKUP($D175,Cap_Req!$A$2:$K$19,3)+(((VLOOKUP($D175,Cap_Req!$A$2:$K$19,4)-VLOOKUP($D175,Cap_Req!$A$2:$K$19,3))/($V175-$U175))*($N175-$U175)),IF(AND($N175&gt;$V175,$N175&lt;=$W175),VLOOKUP($D175,Cap_Req!$A$2:$K$19,4)+(((VLOOKUP($D175,Cap_Req!$A$2:$K$19,5)-VLOOKUP($D175,Cap_Req!$A$2:$K$19,4))/($W175-$V175))*($N175-$V175)),0))))))</f>
        <v/>
      </c>
      <c r="H175" s="285"/>
      <c r="I175" s="155" t="str">
        <f>IF($D175="","",IF(OR(VLOOKUP($D175,Cap_Req!$A$2:$K$19,2)=6,VLOOKUP($D175,Cap_Req!$A$2:$K$19,2)=7,VLOOKUP($D175,Cap_Req!$A$2:$K$19,2)=14),IF($S175="","",$S175*$J175),""))</f>
        <v/>
      </c>
      <c r="J175" s="156" t="str">
        <f>IF($D175="","",IF(OR(VLOOKUP($D175,Cap_Req!$A$2:$K$19,2)=6,VLOOKUP($D175,Cap_Req!$A$2:$K$19,2)=7,VLOOKUP($D175,Cap_Req!$A$2:$K$19,2)=14),VLOOKUP($D175,Cap_Req!$A$2:$K$19,7),""))</f>
        <v/>
      </c>
      <c r="K175" s="285"/>
      <c r="L175" s="155" t="str">
        <f>IF($D175="","",IF(OR(VLOOKUP($D175,Cap_Req!$A$2:$K$19,2)=4,VLOOKUP($D175,Cap_Req!$A$2:$K$19,2)=5),IF($T175="","",$T175*$M175),""))</f>
        <v/>
      </c>
      <c r="M175" s="156" t="str">
        <f>IF($D175="","",IF(OR(VLOOKUP($D175,Cap_Req!$A$2:$K$19,2)=4,VLOOKUP($D175,Cap_Req!$A$2:$K$19,2)=5),VLOOKUP($D175,Cap_Req!$A$2:$K$19,8),""))</f>
        <v/>
      </c>
      <c r="N175" s="157" t="str">
        <f t="shared" si="7"/>
        <v/>
      </c>
      <c r="O175" s="158" t="str">
        <f t="shared" si="6"/>
        <v/>
      </c>
      <c r="P175" s="159"/>
      <c r="Q175" s="283"/>
      <c r="R175" s="283"/>
      <c r="S175" s="283"/>
      <c r="T175" s="283"/>
      <c r="U175" s="160" t="str">
        <f>IF($D175="","",IF(OR(VLOOKUP($D175,Cap_Req!$A$2:$K$19,2)=9,VLOOKUP($D175,Cap_Req!$A$2:$K$19,2)=12,VLOOKUP($D175,Cap_Req!$A$2:$K$19,2)=13,VLOOKUP($D175,Cap_Req!$A$2:$K$19,2)=15),VLOOKUP($D175,Cap_Req!$A$2:$K$19,9),IF(VLOOKUP($D175,Cap_Req!$A$2:$K$19,2)=2,-100,$X175+VLOOKUP($D175,Cap_Req!$A$2:$K$19,9))))</f>
        <v/>
      </c>
      <c r="V175" s="160" t="str">
        <f>IF($D175="","",IF(OR(VLOOKUP($D175,Cap_Req!$A$2:$K$19,2)=9,VLOOKUP($D175,Cap_Req!$A$2:$K$19,2)=12,VLOOKUP($D175,Cap_Req!$A$2:$K$19,2)=13),VLOOKUP($D175,Cap_Req!$A$2:$K$19,10),IF(OR(VLOOKUP($D175,Cap_Req!$A$2:$K$19,2)=4,VLOOKUP($D175,Cap_Req!$A$2:$K$19,2)=5,VLOOKUP($D175,Cap_Req!$A$2:$K$19,2)=18),$X175+VLOOKUP($D175,Cap_Req!$A$2:$K$19,10),-100)))</f>
        <v/>
      </c>
      <c r="W175" s="160" t="str">
        <f>IF($D175="","",IF($X175="","",$X175+VLOOKUP($D175,Cap_Req!$A$2:$K$19,11)))</f>
        <v/>
      </c>
      <c r="X175" s="283"/>
      <c r="Y175" s="283"/>
      <c r="Z175" s="133"/>
      <c r="AA175" s="134" t="e">
        <f>VLOOKUP($D175,Cap_Req!$A$2:$K$19,2)</f>
        <v>#N/A</v>
      </c>
    </row>
    <row r="176" spans="1:27" x14ac:dyDescent="0.25">
      <c r="A176" s="133"/>
      <c r="B176" s="283"/>
      <c r="C176" s="283"/>
      <c r="D176" s="284"/>
      <c r="E176" s="285"/>
      <c r="F176" s="155" t="str">
        <f>IF($D176="","",IF($Q176="","",IF(OR(VLOOKUP($D176,Cap_Req!$A$2:$K$19,2)=6,VLOOKUP($D176,Cap_Req!$A$2:$K$19,2)=7,VLOOKUP($D176,Cap_Req!$A$2:$K$19,2)=14),IF($R176="","",IF($N176&lt;=$U176,$R176*$G176,IF(AND($N176&gt;$U176,$N176&lt;=$X176),$G176*($R176+((($Q176-$R176)/($X176-$U176))*($N176-$U176))),0))),$Q176*$G176)))</f>
        <v/>
      </c>
      <c r="G176" s="156" t="str">
        <f>IF($D176="","",IF(VLOOKUP($D176,Cap_Req!$A$2:$K$19,2)=2,VLOOKUP($D176,Cap_Req!$A$2:$K$19,3),IF(OR(VLOOKUP($D176,Cap_Req!$A$2:$K$19,2)=1,VLOOKUP($D176,Cap_Req!$A$2:$K$19,2)=3,VLOOKUP($D176,Cap_Req!$A$2:$K$19,2)=6,VLOOKUP($D176,Cap_Req!$A$2:$K$19,2)=7,VLOOKUP($D176,Cap_Req!$A$2:$K$19,2)=8,VLOOKUP($D176,Cap_Req!$A$2:$K$19,2)=10,VLOOKUP($D176,Cap_Req!$A$2:$K$19,2)=11, VLOOKUP($D176,Cap_Req!$A$2:$K$19,2)=14, VLOOKUP($D176,Cap_Req!$A$2:$K$19,2)=15, VLOOKUP($D176,Cap_Req!$A$2:$K$19,2)=16),IF($N176&lt;=$U176,VLOOKUP($D176,Cap_Req!$A$2:$K$19,3),IF(AND($N176&gt;$U176,$N176&lt;=$W176),VLOOKUP($D176,Cap_Req!$A$2:$K$19,3)+(((VLOOKUP($D176,Cap_Req!$A$2:$K$19,5)-VLOOKUP($D176,Cap_Req!$A$2:$K$19,3))/($W176-$U176))*($N176-$U176)),0)),IF($N176&lt;=$U176,VLOOKUP($D176,Cap_Req!$A$2:$K$19,3),IF(AND($N176&gt;$U176,$N176&lt;=$V176),VLOOKUP($D176,Cap_Req!$A$2:$K$19,3)+(((VLOOKUP($D176,Cap_Req!$A$2:$K$19,4)-VLOOKUP($D176,Cap_Req!$A$2:$K$19,3))/($V176-$U176))*($N176-$U176)),IF(AND($N176&gt;$V176,$N176&lt;=$W176),VLOOKUP($D176,Cap_Req!$A$2:$K$19,4)+(((VLOOKUP($D176,Cap_Req!$A$2:$K$19,5)-VLOOKUP($D176,Cap_Req!$A$2:$K$19,4))/($W176-$V176))*($N176-$V176)),0))))))</f>
        <v/>
      </c>
      <c r="H176" s="285"/>
      <c r="I176" s="155" t="str">
        <f>IF($D176="","",IF(OR(VLOOKUP($D176,Cap_Req!$A$2:$K$19,2)=6,VLOOKUP($D176,Cap_Req!$A$2:$K$19,2)=7,VLOOKUP($D176,Cap_Req!$A$2:$K$19,2)=14),IF($S176="","",$S176*$J176),""))</f>
        <v/>
      </c>
      <c r="J176" s="156" t="str">
        <f>IF($D176="","",IF(OR(VLOOKUP($D176,Cap_Req!$A$2:$K$19,2)=6,VLOOKUP($D176,Cap_Req!$A$2:$K$19,2)=7,VLOOKUP($D176,Cap_Req!$A$2:$K$19,2)=14),VLOOKUP($D176,Cap_Req!$A$2:$K$19,7),""))</f>
        <v/>
      </c>
      <c r="K176" s="285"/>
      <c r="L176" s="155" t="str">
        <f>IF($D176="","",IF(OR(VLOOKUP($D176,Cap_Req!$A$2:$K$19,2)=4,VLOOKUP($D176,Cap_Req!$A$2:$K$19,2)=5),IF($T176="","",$T176*$M176),""))</f>
        <v/>
      </c>
      <c r="M176" s="156" t="str">
        <f>IF($D176="","",IF(OR(VLOOKUP($D176,Cap_Req!$A$2:$K$19,2)=4,VLOOKUP($D176,Cap_Req!$A$2:$K$19,2)=5),VLOOKUP($D176,Cap_Req!$A$2:$K$19,8),""))</f>
        <v/>
      </c>
      <c r="N176" s="157" t="str">
        <f t="shared" si="7"/>
        <v/>
      </c>
      <c r="O176" s="158" t="str">
        <f t="shared" si="6"/>
        <v/>
      </c>
      <c r="P176" s="159"/>
      <c r="Q176" s="283"/>
      <c r="R176" s="283"/>
      <c r="S176" s="283"/>
      <c r="T176" s="283"/>
      <c r="U176" s="160" t="str">
        <f>IF($D176="","",IF(OR(VLOOKUP($D176,Cap_Req!$A$2:$K$19,2)=9,VLOOKUP($D176,Cap_Req!$A$2:$K$19,2)=12,VLOOKUP($D176,Cap_Req!$A$2:$K$19,2)=13,VLOOKUP($D176,Cap_Req!$A$2:$K$19,2)=15),VLOOKUP($D176,Cap_Req!$A$2:$K$19,9),IF(VLOOKUP($D176,Cap_Req!$A$2:$K$19,2)=2,-100,$X176+VLOOKUP($D176,Cap_Req!$A$2:$K$19,9))))</f>
        <v/>
      </c>
      <c r="V176" s="160" t="str">
        <f>IF($D176="","",IF(OR(VLOOKUP($D176,Cap_Req!$A$2:$K$19,2)=9,VLOOKUP($D176,Cap_Req!$A$2:$K$19,2)=12,VLOOKUP($D176,Cap_Req!$A$2:$K$19,2)=13),VLOOKUP($D176,Cap_Req!$A$2:$K$19,10),IF(OR(VLOOKUP($D176,Cap_Req!$A$2:$K$19,2)=4,VLOOKUP($D176,Cap_Req!$A$2:$K$19,2)=5,VLOOKUP($D176,Cap_Req!$A$2:$K$19,2)=18),$X176+VLOOKUP($D176,Cap_Req!$A$2:$K$19,10),-100)))</f>
        <v/>
      </c>
      <c r="W176" s="160" t="str">
        <f>IF($D176="","",IF($X176="","",$X176+VLOOKUP($D176,Cap_Req!$A$2:$K$19,11)))</f>
        <v/>
      </c>
      <c r="X176" s="283"/>
      <c r="Y176" s="283"/>
      <c r="Z176" s="133"/>
      <c r="AA176" s="134" t="e">
        <f>VLOOKUP($D176,Cap_Req!$A$2:$K$19,2)</f>
        <v>#N/A</v>
      </c>
    </row>
    <row r="177" spans="1:27" x14ac:dyDescent="0.25">
      <c r="A177" s="133"/>
      <c r="B177" s="283"/>
      <c r="C177" s="283"/>
      <c r="D177" s="284"/>
      <c r="E177" s="285"/>
      <c r="F177" s="155" t="str">
        <f>IF($D177="","",IF($Q177="","",IF(OR(VLOOKUP($D177,Cap_Req!$A$2:$K$19,2)=6,VLOOKUP($D177,Cap_Req!$A$2:$K$19,2)=7,VLOOKUP($D177,Cap_Req!$A$2:$K$19,2)=14),IF($R177="","",IF($N177&lt;=$U177,$R177*$G177,IF(AND($N177&gt;$U177,$N177&lt;=$X177),$G177*($R177+((($Q177-$R177)/($X177-$U177))*($N177-$U177))),0))),$Q177*$G177)))</f>
        <v/>
      </c>
      <c r="G177" s="156" t="str">
        <f>IF($D177="","",IF(VLOOKUP($D177,Cap_Req!$A$2:$K$19,2)=2,VLOOKUP($D177,Cap_Req!$A$2:$K$19,3),IF(OR(VLOOKUP($D177,Cap_Req!$A$2:$K$19,2)=1,VLOOKUP($D177,Cap_Req!$A$2:$K$19,2)=3,VLOOKUP($D177,Cap_Req!$A$2:$K$19,2)=6,VLOOKUP($D177,Cap_Req!$A$2:$K$19,2)=7,VLOOKUP($D177,Cap_Req!$A$2:$K$19,2)=8,VLOOKUP($D177,Cap_Req!$A$2:$K$19,2)=10,VLOOKUP($D177,Cap_Req!$A$2:$K$19,2)=11, VLOOKUP($D177,Cap_Req!$A$2:$K$19,2)=14, VLOOKUP($D177,Cap_Req!$A$2:$K$19,2)=15, VLOOKUP($D177,Cap_Req!$A$2:$K$19,2)=16),IF($N177&lt;=$U177,VLOOKUP($D177,Cap_Req!$A$2:$K$19,3),IF(AND($N177&gt;$U177,$N177&lt;=$W177),VLOOKUP($D177,Cap_Req!$A$2:$K$19,3)+(((VLOOKUP($D177,Cap_Req!$A$2:$K$19,5)-VLOOKUP($D177,Cap_Req!$A$2:$K$19,3))/($W177-$U177))*($N177-$U177)),0)),IF($N177&lt;=$U177,VLOOKUP($D177,Cap_Req!$A$2:$K$19,3),IF(AND($N177&gt;$U177,$N177&lt;=$V177),VLOOKUP($D177,Cap_Req!$A$2:$K$19,3)+(((VLOOKUP($D177,Cap_Req!$A$2:$K$19,4)-VLOOKUP($D177,Cap_Req!$A$2:$K$19,3))/($V177-$U177))*($N177-$U177)),IF(AND($N177&gt;$V177,$N177&lt;=$W177),VLOOKUP($D177,Cap_Req!$A$2:$K$19,4)+(((VLOOKUP($D177,Cap_Req!$A$2:$K$19,5)-VLOOKUP($D177,Cap_Req!$A$2:$K$19,4))/($W177-$V177))*($N177-$V177)),0))))))</f>
        <v/>
      </c>
      <c r="H177" s="285"/>
      <c r="I177" s="155" t="str">
        <f>IF($D177="","",IF(OR(VLOOKUP($D177,Cap_Req!$A$2:$K$19,2)=6,VLOOKUP($D177,Cap_Req!$A$2:$K$19,2)=7,VLOOKUP($D177,Cap_Req!$A$2:$K$19,2)=14),IF($S177="","",$S177*$J177),""))</f>
        <v/>
      </c>
      <c r="J177" s="156" t="str">
        <f>IF($D177="","",IF(OR(VLOOKUP($D177,Cap_Req!$A$2:$K$19,2)=6,VLOOKUP($D177,Cap_Req!$A$2:$K$19,2)=7,VLOOKUP($D177,Cap_Req!$A$2:$K$19,2)=14),VLOOKUP($D177,Cap_Req!$A$2:$K$19,7),""))</f>
        <v/>
      </c>
      <c r="K177" s="285"/>
      <c r="L177" s="155" t="str">
        <f>IF($D177="","",IF(OR(VLOOKUP($D177,Cap_Req!$A$2:$K$19,2)=4,VLOOKUP($D177,Cap_Req!$A$2:$K$19,2)=5),IF($T177="","",$T177*$M177),""))</f>
        <v/>
      </c>
      <c r="M177" s="156" t="str">
        <f>IF($D177="","",IF(OR(VLOOKUP($D177,Cap_Req!$A$2:$K$19,2)=4,VLOOKUP($D177,Cap_Req!$A$2:$K$19,2)=5),VLOOKUP($D177,Cap_Req!$A$2:$K$19,8),""))</f>
        <v/>
      </c>
      <c r="N177" s="157" t="str">
        <f t="shared" si="7"/>
        <v/>
      </c>
      <c r="O177" s="158" t="str">
        <f t="shared" si="6"/>
        <v/>
      </c>
      <c r="P177" s="159"/>
      <c r="Q177" s="283"/>
      <c r="R177" s="283"/>
      <c r="S177" s="283"/>
      <c r="T177" s="283"/>
      <c r="U177" s="160" t="str">
        <f>IF($D177="","",IF(OR(VLOOKUP($D177,Cap_Req!$A$2:$K$19,2)=9,VLOOKUP($D177,Cap_Req!$A$2:$K$19,2)=12,VLOOKUP($D177,Cap_Req!$A$2:$K$19,2)=13,VLOOKUP($D177,Cap_Req!$A$2:$K$19,2)=15),VLOOKUP($D177,Cap_Req!$A$2:$K$19,9),IF(VLOOKUP($D177,Cap_Req!$A$2:$K$19,2)=2,-100,$X177+VLOOKUP($D177,Cap_Req!$A$2:$K$19,9))))</f>
        <v/>
      </c>
      <c r="V177" s="160" t="str">
        <f>IF($D177="","",IF(OR(VLOOKUP($D177,Cap_Req!$A$2:$K$19,2)=9,VLOOKUP($D177,Cap_Req!$A$2:$K$19,2)=12,VLOOKUP($D177,Cap_Req!$A$2:$K$19,2)=13),VLOOKUP($D177,Cap_Req!$A$2:$K$19,10),IF(OR(VLOOKUP($D177,Cap_Req!$A$2:$K$19,2)=4,VLOOKUP($D177,Cap_Req!$A$2:$K$19,2)=5,VLOOKUP($D177,Cap_Req!$A$2:$K$19,2)=18),$X177+VLOOKUP($D177,Cap_Req!$A$2:$K$19,10),-100)))</f>
        <v/>
      </c>
      <c r="W177" s="160" t="str">
        <f>IF($D177="","",IF($X177="","",$X177+VLOOKUP($D177,Cap_Req!$A$2:$K$19,11)))</f>
        <v/>
      </c>
      <c r="X177" s="283"/>
      <c r="Y177" s="283"/>
      <c r="Z177" s="133"/>
      <c r="AA177" s="134" t="e">
        <f>VLOOKUP($D177,Cap_Req!$A$2:$K$19,2)</f>
        <v>#N/A</v>
      </c>
    </row>
    <row r="178" spans="1:27" x14ac:dyDescent="0.25">
      <c r="A178" s="133"/>
      <c r="B178" s="283"/>
      <c r="C178" s="283"/>
      <c r="D178" s="284"/>
      <c r="E178" s="285"/>
      <c r="F178" s="155" t="str">
        <f>IF($D178="","",IF($Q178="","",IF(OR(VLOOKUP($D178,Cap_Req!$A$2:$K$19,2)=6,VLOOKUP($D178,Cap_Req!$A$2:$K$19,2)=7,VLOOKUP($D178,Cap_Req!$A$2:$K$19,2)=14),IF($R178="","",IF($N178&lt;=$U178,$R178*$G178,IF(AND($N178&gt;$U178,$N178&lt;=$X178),$G178*($R178+((($Q178-$R178)/($X178-$U178))*($N178-$U178))),0))),$Q178*$G178)))</f>
        <v/>
      </c>
      <c r="G178" s="156" t="str">
        <f>IF($D178="","",IF(VLOOKUP($D178,Cap_Req!$A$2:$K$19,2)=2,VLOOKUP($D178,Cap_Req!$A$2:$K$19,3),IF(OR(VLOOKUP($D178,Cap_Req!$A$2:$K$19,2)=1,VLOOKUP($D178,Cap_Req!$A$2:$K$19,2)=3,VLOOKUP($D178,Cap_Req!$A$2:$K$19,2)=6,VLOOKUP($D178,Cap_Req!$A$2:$K$19,2)=7,VLOOKUP($D178,Cap_Req!$A$2:$K$19,2)=8,VLOOKUP($D178,Cap_Req!$A$2:$K$19,2)=10,VLOOKUP($D178,Cap_Req!$A$2:$K$19,2)=11, VLOOKUP($D178,Cap_Req!$A$2:$K$19,2)=14, VLOOKUP($D178,Cap_Req!$A$2:$K$19,2)=15, VLOOKUP($D178,Cap_Req!$A$2:$K$19,2)=16),IF($N178&lt;=$U178,VLOOKUP($D178,Cap_Req!$A$2:$K$19,3),IF(AND($N178&gt;$U178,$N178&lt;=$W178),VLOOKUP($D178,Cap_Req!$A$2:$K$19,3)+(((VLOOKUP($D178,Cap_Req!$A$2:$K$19,5)-VLOOKUP($D178,Cap_Req!$A$2:$K$19,3))/($W178-$U178))*($N178-$U178)),0)),IF($N178&lt;=$U178,VLOOKUP($D178,Cap_Req!$A$2:$K$19,3),IF(AND($N178&gt;$U178,$N178&lt;=$V178),VLOOKUP($D178,Cap_Req!$A$2:$K$19,3)+(((VLOOKUP($D178,Cap_Req!$A$2:$K$19,4)-VLOOKUP($D178,Cap_Req!$A$2:$K$19,3))/($V178-$U178))*($N178-$U178)),IF(AND($N178&gt;$V178,$N178&lt;=$W178),VLOOKUP($D178,Cap_Req!$A$2:$K$19,4)+(((VLOOKUP($D178,Cap_Req!$A$2:$K$19,5)-VLOOKUP($D178,Cap_Req!$A$2:$K$19,4))/($W178-$V178))*($N178-$V178)),0))))))</f>
        <v/>
      </c>
      <c r="H178" s="285"/>
      <c r="I178" s="155" t="str">
        <f>IF($D178="","",IF(OR(VLOOKUP($D178,Cap_Req!$A$2:$K$19,2)=6,VLOOKUP($D178,Cap_Req!$A$2:$K$19,2)=7,VLOOKUP($D178,Cap_Req!$A$2:$K$19,2)=14),IF($S178="","",$S178*$J178),""))</f>
        <v/>
      </c>
      <c r="J178" s="156" t="str">
        <f>IF($D178="","",IF(OR(VLOOKUP($D178,Cap_Req!$A$2:$K$19,2)=6,VLOOKUP($D178,Cap_Req!$A$2:$K$19,2)=7,VLOOKUP($D178,Cap_Req!$A$2:$K$19,2)=14),VLOOKUP($D178,Cap_Req!$A$2:$K$19,7),""))</f>
        <v/>
      </c>
      <c r="K178" s="285"/>
      <c r="L178" s="155" t="str">
        <f>IF($D178="","",IF(OR(VLOOKUP($D178,Cap_Req!$A$2:$K$19,2)=4,VLOOKUP($D178,Cap_Req!$A$2:$K$19,2)=5),IF($T178="","",$T178*$M178),""))</f>
        <v/>
      </c>
      <c r="M178" s="156" t="str">
        <f>IF($D178="","",IF(OR(VLOOKUP($D178,Cap_Req!$A$2:$K$19,2)=4,VLOOKUP($D178,Cap_Req!$A$2:$K$19,2)=5),VLOOKUP($D178,Cap_Req!$A$2:$K$19,8),""))</f>
        <v/>
      </c>
      <c r="N178" s="157" t="str">
        <f t="shared" si="7"/>
        <v/>
      </c>
      <c r="O178" s="158" t="str">
        <f t="shared" si="6"/>
        <v/>
      </c>
      <c r="P178" s="159"/>
      <c r="Q178" s="283"/>
      <c r="R178" s="283"/>
      <c r="S178" s="283"/>
      <c r="T178" s="283"/>
      <c r="U178" s="160" t="str">
        <f>IF($D178="","",IF(OR(VLOOKUP($D178,Cap_Req!$A$2:$K$19,2)=9,VLOOKUP($D178,Cap_Req!$A$2:$K$19,2)=12,VLOOKUP($D178,Cap_Req!$A$2:$K$19,2)=13,VLOOKUP($D178,Cap_Req!$A$2:$K$19,2)=15),VLOOKUP($D178,Cap_Req!$A$2:$K$19,9),IF(VLOOKUP($D178,Cap_Req!$A$2:$K$19,2)=2,-100,$X178+VLOOKUP($D178,Cap_Req!$A$2:$K$19,9))))</f>
        <v/>
      </c>
      <c r="V178" s="160" t="str">
        <f>IF($D178="","",IF(OR(VLOOKUP($D178,Cap_Req!$A$2:$K$19,2)=9,VLOOKUP($D178,Cap_Req!$A$2:$K$19,2)=12,VLOOKUP($D178,Cap_Req!$A$2:$K$19,2)=13),VLOOKUP($D178,Cap_Req!$A$2:$K$19,10),IF(OR(VLOOKUP($D178,Cap_Req!$A$2:$K$19,2)=4,VLOOKUP($D178,Cap_Req!$A$2:$K$19,2)=5,VLOOKUP($D178,Cap_Req!$A$2:$K$19,2)=18),$X178+VLOOKUP($D178,Cap_Req!$A$2:$K$19,10),-100)))</f>
        <v/>
      </c>
      <c r="W178" s="160" t="str">
        <f>IF($D178="","",IF($X178="","",$X178+VLOOKUP($D178,Cap_Req!$A$2:$K$19,11)))</f>
        <v/>
      </c>
      <c r="X178" s="283"/>
      <c r="Y178" s="283"/>
      <c r="Z178" s="133"/>
      <c r="AA178" s="134" t="e">
        <f>VLOOKUP($D178,Cap_Req!$A$2:$K$19,2)</f>
        <v>#N/A</v>
      </c>
    </row>
    <row r="179" spans="1:27" x14ac:dyDescent="0.25">
      <c r="A179" s="133"/>
      <c r="B179" s="283"/>
      <c r="C179" s="283"/>
      <c r="D179" s="284"/>
      <c r="E179" s="285"/>
      <c r="F179" s="155" t="str">
        <f>IF($D179="","",IF($Q179="","",IF(OR(VLOOKUP($D179,Cap_Req!$A$2:$K$19,2)=6,VLOOKUP($D179,Cap_Req!$A$2:$K$19,2)=7,VLOOKUP($D179,Cap_Req!$A$2:$K$19,2)=14),IF($R179="","",IF($N179&lt;=$U179,$R179*$G179,IF(AND($N179&gt;$U179,$N179&lt;=$X179),$G179*($R179+((($Q179-$R179)/($X179-$U179))*($N179-$U179))),0))),$Q179*$G179)))</f>
        <v/>
      </c>
      <c r="G179" s="156" t="str">
        <f>IF($D179="","",IF(VLOOKUP($D179,Cap_Req!$A$2:$K$19,2)=2,VLOOKUP($D179,Cap_Req!$A$2:$K$19,3),IF(OR(VLOOKUP($D179,Cap_Req!$A$2:$K$19,2)=1,VLOOKUP($D179,Cap_Req!$A$2:$K$19,2)=3,VLOOKUP($D179,Cap_Req!$A$2:$K$19,2)=6,VLOOKUP($D179,Cap_Req!$A$2:$K$19,2)=7,VLOOKUP($D179,Cap_Req!$A$2:$K$19,2)=8,VLOOKUP($D179,Cap_Req!$A$2:$K$19,2)=10,VLOOKUP($D179,Cap_Req!$A$2:$K$19,2)=11, VLOOKUP($D179,Cap_Req!$A$2:$K$19,2)=14, VLOOKUP($D179,Cap_Req!$A$2:$K$19,2)=15, VLOOKUP($D179,Cap_Req!$A$2:$K$19,2)=16),IF($N179&lt;=$U179,VLOOKUP($D179,Cap_Req!$A$2:$K$19,3),IF(AND($N179&gt;$U179,$N179&lt;=$W179),VLOOKUP($D179,Cap_Req!$A$2:$K$19,3)+(((VLOOKUP($D179,Cap_Req!$A$2:$K$19,5)-VLOOKUP($D179,Cap_Req!$A$2:$K$19,3))/($W179-$U179))*($N179-$U179)),0)),IF($N179&lt;=$U179,VLOOKUP($D179,Cap_Req!$A$2:$K$19,3),IF(AND($N179&gt;$U179,$N179&lt;=$V179),VLOOKUP($D179,Cap_Req!$A$2:$K$19,3)+(((VLOOKUP($D179,Cap_Req!$A$2:$K$19,4)-VLOOKUP($D179,Cap_Req!$A$2:$K$19,3))/($V179-$U179))*($N179-$U179)),IF(AND($N179&gt;$V179,$N179&lt;=$W179),VLOOKUP($D179,Cap_Req!$A$2:$K$19,4)+(((VLOOKUP($D179,Cap_Req!$A$2:$K$19,5)-VLOOKUP($D179,Cap_Req!$A$2:$K$19,4))/($W179-$V179))*($N179-$V179)),0))))))</f>
        <v/>
      </c>
      <c r="H179" s="285"/>
      <c r="I179" s="155" t="str">
        <f>IF($D179="","",IF(OR(VLOOKUP($D179,Cap_Req!$A$2:$K$19,2)=6,VLOOKUP($D179,Cap_Req!$A$2:$K$19,2)=7,VLOOKUP($D179,Cap_Req!$A$2:$K$19,2)=14),IF($S179="","",$S179*$J179),""))</f>
        <v/>
      </c>
      <c r="J179" s="156" t="str">
        <f>IF($D179="","",IF(OR(VLOOKUP($D179,Cap_Req!$A$2:$K$19,2)=6,VLOOKUP($D179,Cap_Req!$A$2:$K$19,2)=7,VLOOKUP($D179,Cap_Req!$A$2:$K$19,2)=14),VLOOKUP($D179,Cap_Req!$A$2:$K$19,7),""))</f>
        <v/>
      </c>
      <c r="K179" s="285"/>
      <c r="L179" s="155" t="str">
        <f>IF($D179="","",IF(OR(VLOOKUP($D179,Cap_Req!$A$2:$K$19,2)=4,VLOOKUP($D179,Cap_Req!$A$2:$K$19,2)=5),IF($T179="","",$T179*$M179),""))</f>
        <v/>
      </c>
      <c r="M179" s="156" t="str">
        <f>IF($D179="","",IF(OR(VLOOKUP($D179,Cap_Req!$A$2:$K$19,2)=4,VLOOKUP($D179,Cap_Req!$A$2:$K$19,2)=5),VLOOKUP($D179,Cap_Req!$A$2:$K$19,8),""))</f>
        <v/>
      </c>
      <c r="N179" s="157" t="str">
        <f t="shared" si="7"/>
        <v/>
      </c>
      <c r="O179" s="158" t="str">
        <f t="shared" si="6"/>
        <v/>
      </c>
      <c r="P179" s="159"/>
      <c r="Q179" s="283"/>
      <c r="R179" s="283"/>
      <c r="S179" s="283"/>
      <c r="T179" s="283"/>
      <c r="U179" s="160" t="str">
        <f>IF($D179="","",IF(OR(VLOOKUP($D179,Cap_Req!$A$2:$K$19,2)=9,VLOOKUP($D179,Cap_Req!$A$2:$K$19,2)=12,VLOOKUP($D179,Cap_Req!$A$2:$K$19,2)=13,VLOOKUP($D179,Cap_Req!$A$2:$K$19,2)=15),VLOOKUP($D179,Cap_Req!$A$2:$K$19,9),IF(VLOOKUP($D179,Cap_Req!$A$2:$K$19,2)=2,-100,$X179+VLOOKUP($D179,Cap_Req!$A$2:$K$19,9))))</f>
        <v/>
      </c>
      <c r="V179" s="160" t="str">
        <f>IF($D179="","",IF(OR(VLOOKUP($D179,Cap_Req!$A$2:$K$19,2)=9,VLOOKUP($D179,Cap_Req!$A$2:$K$19,2)=12,VLOOKUP($D179,Cap_Req!$A$2:$K$19,2)=13),VLOOKUP($D179,Cap_Req!$A$2:$K$19,10),IF(OR(VLOOKUP($D179,Cap_Req!$A$2:$K$19,2)=4,VLOOKUP($D179,Cap_Req!$A$2:$K$19,2)=5,VLOOKUP($D179,Cap_Req!$A$2:$K$19,2)=18),$X179+VLOOKUP($D179,Cap_Req!$A$2:$K$19,10),-100)))</f>
        <v/>
      </c>
      <c r="W179" s="160" t="str">
        <f>IF($D179="","",IF($X179="","",$X179+VLOOKUP($D179,Cap_Req!$A$2:$K$19,11)))</f>
        <v/>
      </c>
      <c r="X179" s="283"/>
      <c r="Y179" s="283"/>
      <c r="Z179" s="133"/>
      <c r="AA179" s="134" t="e">
        <f>VLOOKUP($D179,Cap_Req!$A$2:$K$19,2)</f>
        <v>#N/A</v>
      </c>
    </row>
    <row r="180" spans="1:27" x14ac:dyDescent="0.25">
      <c r="A180" s="133"/>
      <c r="B180" s="283"/>
      <c r="C180" s="283"/>
      <c r="D180" s="284"/>
      <c r="E180" s="285"/>
      <c r="F180" s="155" t="str">
        <f>IF($D180="","",IF($Q180="","",IF(OR(VLOOKUP($D180,Cap_Req!$A$2:$K$19,2)=6,VLOOKUP($D180,Cap_Req!$A$2:$K$19,2)=7,VLOOKUP($D180,Cap_Req!$A$2:$K$19,2)=14),IF($R180="","",IF($N180&lt;=$U180,$R180*$G180,IF(AND($N180&gt;$U180,$N180&lt;=$X180),$G180*($R180+((($Q180-$R180)/($X180-$U180))*($N180-$U180))),0))),$Q180*$G180)))</f>
        <v/>
      </c>
      <c r="G180" s="156" t="str">
        <f>IF($D180="","",IF(VLOOKUP($D180,Cap_Req!$A$2:$K$19,2)=2,VLOOKUP($D180,Cap_Req!$A$2:$K$19,3),IF(OR(VLOOKUP($D180,Cap_Req!$A$2:$K$19,2)=1,VLOOKUP($D180,Cap_Req!$A$2:$K$19,2)=3,VLOOKUP($D180,Cap_Req!$A$2:$K$19,2)=6,VLOOKUP($D180,Cap_Req!$A$2:$K$19,2)=7,VLOOKUP($D180,Cap_Req!$A$2:$K$19,2)=8,VLOOKUP($D180,Cap_Req!$A$2:$K$19,2)=10,VLOOKUP($D180,Cap_Req!$A$2:$K$19,2)=11, VLOOKUP($D180,Cap_Req!$A$2:$K$19,2)=14, VLOOKUP($D180,Cap_Req!$A$2:$K$19,2)=15, VLOOKUP($D180,Cap_Req!$A$2:$K$19,2)=16),IF($N180&lt;=$U180,VLOOKUP($D180,Cap_Req!$A$2:$K$19,3),IF(AND($N180&gt;$U180,$N180&lt;=$W180),VLOOKUP($D180,Cap_Req!$A$2:$K$19,3)+(((VLOOKUP($D180,Cap_Req!$A$2:$K$19,5)-VLOOKUP($D180,Cap_Req!$A$2:$K$19,3))/($W180-$U180))*($N180-$U180)),0)),IF($N180&lt;=$U180,VLOOKUP($D180,Cap_Req!$A$2:$K$19,3),IF(AND($N180&gt;$U180,$N180&lt;=$V180),VLOOKUP($D180,Cap_Req!$A$2:$K$19,3)+(((VLOOKUP($D180,Cap_Req!$A$2:$K$19,4)-VLOOKUP($D180,Cap_Req!$A$2:$K$19,3))/($V180-$U180))*($N180-$U180)),IF(AND($N180&gt;$V180,$N180&lt;=$W180),VLOOKUP($D180,Cap_Req!$A$2:$K$19,4)+(((VLOOKUP($D180,Cap_Req!$A$2:$K$19,5)-VLOOKUP($D180,Cap_Req!$A$2:$K$19,4))/($W180-$V180))*($N180-$V180)),0))))))</f>
        <v/>
      </c>
      <c r="H180" s="285"/>
      <c r="I180" s="155" t="str">
        <f>IF($D180="","",IF(OR(VLOOKUP($D180,Cap_Req!$A$2:$K$19,2)=6,VLOOKUP($D180,Cap_Req!$A$2:$K$19,2)=7,VLOOKUP($D180,Cap_Req!$A$2:$K$19,2)=14),IF($S180="","",$S180*$J180),""))</f>
        <v/>
      </c>
      <c r="J180" s="156" t="str">
        <f>IF($D180="","",IF(OR(VLOOKUP($D180,Cap_Req!$A$2:$K$19,2)=6,VLOOKUP($D180,Cap_Req!$A$2:$K$19,2)=7,VLOOKUP($D180,Cap_Req!$A$2:$K$19,2)=14),VLOOKUP($D180,Cap_Req!$A$2:$K$19,7),""))</f>
        <v/>
      </c>
      <c r="K180" s="285"/>
      <c r="L180" s="155" t="str">
        <f>IF($D180="","",IF(OR(VLOOKUP($D180,Cap_Req!$A$2:$K$19,2)=4,VLOOKUP($D180,Cap_Req!$A$2:$K$19,2)=5),IF($T180="","",$T180*$M180),""))</f>
        <v/>
      </c>
      <c r="M180" s="156" t="str">
        <f>IF($D180="","",IF(OR(VLOOKUP($D180,Cap_Req!$A$2:$K$19,2)=4,VLOOKUP($D180,Cap_Req!$A$2:$K$19,2)=5),VLOOKUP($D180,Cap_Req!$A$2:$K$19,8),""))</f>
        <v/>
      </c>
      <c r="N180" s="157" t="str">
        <f t="shared" si="7"/>
        <v/>
      </c>
      <c r="O180" s="158" t="str">
        <f t="shared" si="6"/>
        <v/>
      </c>
      <c r="P180" s="159"/>
      <c r="Q180" s="283"/>
      <c r="R180" s="283"/>
      <c r="S180" s="283"/>
      <c r="T180" s="283"/>
      <c r="U180" s="160" t="str">
        <f>IF($D180="","",IF(OR(VLOOKUP($D180,Cap_Req!$A$2:$K$19,2)=9,VLOOKUP($D180,Cap_Req!$A$2:$K$19,2)=12,VLOOKUP($D180,Cap_Req!$A$2:$K$19,2)=13,VLOOKUP($D180,Cap_Req!$A$2:$K$19,2)=15),VLOOKUP($D180,Cap_Req!$A$2:$K$19,9),IF(VLOOKUP($D180,Cap_Req!$A$2:$K$19,2)=2,-100,$X180+VLOOKUP($D180,Cap_Req!$A$2:$K$19,9))))</f>
        <v/>
      </c>
      <c r="V180" s="160" t="str">
        <f>IF($D180="","",IF(OR(VLOOKUP($D180,Cap_Req!$A$2:$K$19,2)=9,VLOOKUP($D180,Cap_Req!$A$2:$K$19,2)=12,VLOOKUP($D180,Cap_Req!$A$2:$K$19,2)=13),VLOOKUP($D180,Cap_Req!$A$2:$K$19,10),IF(OR(VLOOKUP($D180,Cap_Req!$A$2:$K$19,2)=4,VLOOKUP($D180,Cap_Req!$A$2:$K$19,2)=5,VLOOKUP($D180,Cap_Req!$A$2:$K$19,2)=18),$X180+VLOOKUP($D180,Cap_Req!$A$2:$K$19,10),-100)))</f>
        <v/>
      </c>
      <c r="W180" s="160" t="str">
        <f>IF($D180="","",IF($X180="","",$X180+VLOOKUP($D180,Cap_Req!$A$2:$K$19,11)))</f>
        <v/>
      </c>
      <c r="X180" s="283"/>
      <c r="Y180" s="283"/>
      <c r="Z180" s="133"/>
      <c r="AA180" s="134" t="e">
        <f>VLOOKUP($D180,Cap_Req!$A$2:$K$19,2)</f>
        <v>#N/A</v>
      </c>
    </row>
    <row r="181" spans="1:27" x14ac:dyDescent="0.25">
      <c r="A181" s="133"/>
      <c r="B181" s="283"/>
      <c r="C181" s="283"/>
      <c r="D181" s="284"/>
      <c r="E181" s="285"/>
      <c r="F181" s="155" t="str">
        <f>IF($D181="","",IF($Q181="","",IF(OR(VLOOKUP($D181,Cap_Req!$A$2:$K$19,2)=6,VLOOKUP($D181,Cap_Req!$A$2:$K$19,2)=7,VLOOKUP($D181,Cap_Req!$A$2:$K$19,2)=14),IF($R181="","",IF($N181&lt;=$U181,$R181*$G181,IF(AND($N181&gt;$U181,$N181&lt;=$X181),$G181*($R181+((($Q181-$R181)/($X181-$U181))*($N181-$U181))),0))),$Q181*$G181)))</f>
        <v/>
      </c>
      <c r="G181" s="156" t="str">
        <f>IF($D181="","",IF(VLOOKUP($D181,Cap_Req!$A$2:$K$19,2)=2,VLOOKUP($D181,Cap_Req!$A$2:$K$19,3),IF(OR(VLOOKUP($D181,Cap_Req!$A$2:$K$19,2)=1,VLOOKUP($D181,Cap_Req!$A$2:$K$19,2)=3,VLOOKUP($D181,Cap_Req!$A$2:$K$19,2)=6,VLOOKUP($D181,Cap_Req!$A$2:$K$19,2)=7,VLOOKUP($D181,Cap_Req!$A$2:$K$19,2)=8,VLOOKUP($D181,Cap_Req!$A$2:$K$19,2)=10,VLOOKUP($D181,Cap_Req!$A$2:$K$19,2)=11, VLOOKUP($D181,Cap_Req!$A$2:$K$19,2)=14, VLOOKUP($D181,Cap_Req!$A$2:$K$19,2)=15, VLOOKUP($D181,Cap_Req!$A$2:$K$19,2)=16),IF($N181&lt;=$U181,VLOOKUP($D181,Cap_Req!$A$2:$K$19,3),IF(AND($N181&gt;$U181,$N181&lt;=$W181),VLOOKUP($D181,Cap_Req!$A$2:$K$19,3)+(((VLOOKUP($D181,Cap_Req!$A$2:$K$19,5)-VLOOKUP($D181,Cap_Req!$A$2:$K$19,3))/($W181-$U181))*($N181-$U181)),0)),IF($N181&lt;=$U181,VLOOKUP($D181,Cap_Req!$A$2:$K$19,3),IF(AND($N181&gt;$U181,$N181&lt;=$V181),VLOOKUP($D181,Cap_Req!$A$2:$K$19,3)+(((VLOOKUP($D181,Cap_Req!$A$2:$K$19,4)-VLOOKUP($D181,Cap_Req!$A$2:$K$19,3))/($V181-$U181))*($N181-$U181)),IF(AND($N181&gt;$V181,$N181&lt;=$W181),VLOOKUP($D181,Cap_Req!$A$2:$K$19,4)+(((VLOOKUP($D181,Cap_Req!$A$2:$K$19,5)-VLOOKUP($D181,Cap_Req!$A$2:$K$19,4))/($W181-$V181))*($N181-$V181)),0))))))</f>
        <v/>
      </c>
      <c r="H181" s="285"/>
      <c r="I181" s="155" t="str">
        <f>IF($D181="","",IF(OR(VLOOKUP($D181,Cap_Req!$A$2:$K$19,2)=6,VLOOKUP($D181,Cap_Req!$A$2:$K$19,2)=7,VLOOKUP($D181,Cap_Req!$A$2:$K$19,2)=14),IF($S181="","",$S181*$J181),""))</f>
        <v/>
      </c>
      <c r="J181" s="156" t="str">
        <f>IF($D181="","",IF(OR(VLOOKUP($D181,Cap_Req!$A$2:$K$19,2)=6,VLOOKUP($D181,Cap_Req!$A$2:$K$19,2)=7,VLOOKUP($D181,Cap_Req!$A$2:$K$19,2)=14),VLOOKUP($D181,Cap_Req!$A$2:$K$19,7),""))</f>
        <v/>
      </c>
      <c r="K181" s="285"/>
      <c r="L181" s="155" t="str">
        <f>IF($D181="","",IF(OR(VLOOKUP($D181,Cap_Req!$A$2:$K$19,2)=4,VLOOKUP($D181,Cap_Req!$A$2:$K$19,2)=5),IF($T181="","",$T181*$M181),""))</f>
        <v/>
      </c>
      <c r="M181" s="156" t="str">
        <f>IF($D181="","",IF(OR(VLOOKUP($D181,Cap_Req!$A$2:$K$19,2)=4,VLOOKUP($D181,Cap_Req!$A$2:$K$19,2)=5),VLOOKUP($D181,Cap_Req!$A$2:$K$19,8),""))</f>
        <v/>
      </c>
      <c r="N181" s="157" t="str">
        <f t="shared" si="7"/>
        <v/>
      </c>
      <c r="O181" s="158" t="str">
        <f t="shared" si="6"/>
        <v/>
      </c>
      <c r="P181" s="159"/>
      <c r="Q181" s="283"/>
      <c r="R181" s="283"/>
      <c r="S181" s="283"/>
      <c r="T181" s="283"/>
      <c r="U181" s="160" t="str">
        <f>IF($D181="","",IF(OR(VLOOKUP($D181,Cap_Req!$A$2:$K$19,2)=9,VLOOKUP($D181,Cap_Req!$A$2:$K$19,2)=12,VLOOKUP($D181,Cap_Req!$A$2:$K$19,2)=13,VLOOKUP($D181,Cap_Req!$A$2:$K$19,2)=15),VLOOKUP($D181,Cap_Req!$A$2:$K$19,9),IF(VLOOKUP($D181,Cap_Req!$A$2:$K$19,2)=2,-100,$X181+VLOOKUP($D181,Cap_Req!$A$2:$K$19,9))))</f>
        <v/>
      </c>
      <c r="V181" s="160" t="str">
        <f>IF($D181="","",IF(OR(VLOOKUP($D181,Cap_Req!$A$2:$K$19,2)=9,VLOOKUP($D181,Cap_Req!$A$2:$K$19,2)=12,VLOOKUP($D181,Cap_Req!$A$2:$K$19,2)=13),VLOOKUP($D181,Cap_Req!$A$2:$K$19,10),IF(OR(VLOOKUP($D181,Cap_Req!$A$2:$K$19,2)=4,VLOOKUP($D181,Cap_Req!$A$2:$K$19,2)=5,VLOOKUP($D181,Cap_Req!$A$2:$K$19,2)=18),$X181+VLOOKUP($D181,Cap_Req!$A$2:$K$19,10),-100)))</f>
        <v/>
      </c>
      <c r="W181" s="160" t="str">
        <f>IF($D181="","",IF($X181="","",$X181+VLOOKUP($D181,Cap_Req!$A$2:$K$19,11)))</f>
        <v/>
      </c>
      <c r="X181" s="283"/>
      <c r="Y181" s="283"/>
      <c r="Z181" s="133"/>
      <c r="AA181" s="134" t="e">
        <f>VLOOKUP($D181,Cap_Req!$A$2:$K$19,2)</f>
        <v>#N/A</v>
      </c>
    </row>
    <row r="182" spans="1:27" x14ac:dyDescent="0.25">
      <c r="A182" s="133"/>
      <c r="B182" s="283"/>
      <c r="C182" s="283"/>
      <c r="D182" s="284"/>
      <c r="E182" s="285"/>
      <c r="F182" s="155" t="str">
        <f>IF($D182="","",IF($Q182="","",IF(OR(VLOOKUP($D182,Cap_Req!$A$2:$K$19,2)=6,VLOOKUP($D182,Cap_Req!$A$2:$K$19,2)=7,VLOOKUP($D182,Cap_Req!$A$2:$K$19,2)=14),IF($R182="","",IF($N182&lt;=$U182,$R182*$G182,IF(AND($N182&gt;$U182,$N182&lt;=$X182),$G182*($R182+((($Q182-$R182)/($X182-$U182))*($N182-$U182))),0))),$Q182*$G182)))</f>
        <v/>
      </c>
      <c r="G182" s="156" t="str">
        <f>IF($D182="","",IF(VLOOKUP($D182,Cap_Req!$A$2:$K$19,2)=2,VLOOKUP($D182,Cap_Req!$A$2:$K$19,3),IF(OR(VLOOKUP($D182,Cap_Req!$A$2:$K$19,2)=1,VLOOKUP($D182,Cap_Req!$A$2:$K$19,2)=3,VLOOKUP($D182,Cap_Req!$A$2:$K$19,2)=6,VLOOKUP($D182,Cap_Req!$A$2:$K$19,2)=7,VLOOKUP($D182,Cap_Req!$A$2:$K$19,2)=8,VLOOKUP($D182,Cap_Req!$A$2:$K$19,2)=10,VLOOKUP($D182,Cap_Req!$A$2:$K$19,2)=11, VLOOKUP($D182,Cap_Req!$A$2:$K$19,2)=14, VLOOKUP($D182,Cap_Req!$A$2:$K$19,2)=15, VLOOKUP($D182,Cap_Req!$A$2:$K$19,2)=16),IF($N182&lt;=$U182,VLOOKUP($D182,Cap_Req!$A$2:$K$19,3),IF(AND($N182&gt;$U182,$N182&lt;=$W182),VLOOKUP($D182,Cap_Req!$A$2:$K$19,3)+(((VLOOKUP($D182,Cap_Req!$A$2:$K$19,5)-VLOOKUP($D182,Cap_Req!$A$2:$K$19,3))/($W182-$U182))*($N182-$U182)),0)),IF($N182&lt;=$U182,VLOOKUP($D182,Cap_Req!$A$2:$K$19,3),IF(AND($N182&gt;$U182,$N182&lt;=$V182),VLOOKUP($D182,Cap_Req!$A$2:$K$19,3)+(((VLOOKUP($D182,Cap_Req!$A$2:$K$19,4)-VLOOKUP($D182,Cap_Req!$A$2:$K$19,3))/($V182-$U182))*($N182-$U182)),IF(AND($N182&gt;$V182,$N182&lt;=$W182),VLOOKUP($D182,Cap_Req!$A$2:$K$19,4)+(((VLOOKUP($D182,Cap_Req!$A$2:$K$19,5)-VLOOKUP($D182,Cap_Req!$A$2:$K$19,4))/($W182-$V182))*($N182-$V182)),0))))))</f>
        <v/>
      </c>
      <c r="H182" s="285"/>
      <c r="I182" s="155" t="str">
        <f>IF($D182="","",IF(OR(VLOOKUP($D182,Cap_Req!$A$2:$K$19,2)=6,VLOOKUP($D182,Cap_Req!$A$2:$K$19,2)=7,VLOOKUP($D182,Cap_Req!$A$2:$K$19,2)=14),IF($S182="","",$S182*$J182),""))</f>
        <v/>
      </c>
      <c r="J182" s="156" t="str">
        <f>IF($D182="","",IF(OR(VLOOKUP($D182,Cap_Req!$A$2:$K$19,2)=6,VLOOKUP($D182,Cap_Req!$A$2:$K$19,2)=7,VLOOKUP($D182,Cap_Req!$A$2:$K$19,2)=14),VLOOKUP($D182,Cap_Req!$A$2:$K$19,7),""))</f>
        <v/>
      </c>
      <c r="K182" s="285"/>
      <c r="L182" s="155" t="str">
        <f>IF($D182="","",IF(OR(VLOOKUP($D182,Cap_Req!$A$2:$K$19,2)=4,VLOOKUP($D182,Cap_Req!$A$2:$K$19,2)=5),IF($T182="","",$T182*$M182),""))</f>
        <v/>
      </c>
      <c r="M182" s="156" t="str">
        <f>IF($D182="","",IF(OR(VLOOKUP($D182,Cap_Req!$A$2:$K$19,2)=4,VLOOKUP($D182,Cap_Req!$A$2:$K$19,2)=5),VLOOKUP($D182,Cap_Req!$A$2:$K$19,8),""))</f>
        <v/>
      </c>
      <c r="N182" s="157" t="str">
        <f t="shared" si="7"/>
        <v/>
      </c>
      <c r="O182" s="158" t="str">
        <f t="shared" si="6"/>
        <v/>
      </c>
      <c r="P182" s="159"/>
      <c r="Q182" s="283"/>
      <c r="R182" s="283"/>
      <c r="S182" s="283"/>
      <c r="T182" s="283"/>
      <c r="U182" s="160" t="str">
        <f>IF($D182="","",IF(OR(VLOOKUP($D182,Cap_Req!$A$2:$K$19,2)=9,VLOOKUP($D182,Cap_Req!$A$2:$K$19,2)=12,VLOOKUP($D182,Cap_Req!$A$2:$K$19,2)=13,VLOOKUP($D182,Cap_Req!$A$2:$K$19,2)=15),VLOOKUP($D182,Cap_Req!$A$2:$K$19,9),IF(VLOOKUP($D182,Cap_Req!$A$2:$K$19,2)=2,-100,$X182+VLOOKUP($D182,Cap_Req!$A$2:$K$19,9))))</f>
        <v/>
      </c>
      <c r="V182" s="160" t="str">
        <f>IF($D182="","",IF(OR(VLOOKUP($D182,Cap_Req!$A$2:$K$19,2)=9,VLOOKUP($D182,Cap_Req!$A$2:$K$19,2)=12,VLOOKUP($D182,Cap_Req!$A$2:$K$19,2)=13),VLOOKUP($D182,Cap_Req!$A$2:$K$19,10),IF(OR(VLOOKUP($D182,Cap_Req!$A$2:$K$19,2)=4,VLOOKUP($D182,Cap_Req!$A$2:$K$19,2)=5,VLOOKUP($D182,Cap_Req!$A$2:$K$19,2)=18),$X182+VLOOKUP($D182,Cap_Req!$A$2:$K$19,10),-100)))</f>
        <v/>
      </c>
      <c r="W182" s="160" t="str">
        <f>IF($D182="","",IF($X182="","",$X182+VLOOKUP($D182,Cap_Req!$A$2:$K$19,11)))</f>
        <v/>
      </c>
      <c r="X182" s="283"/>
      <c r="Y182" s="283"/>
      <c r="Z182" s="133"/>
      <c r="AA182" s="134" t="e">
        <f>VLOOKUP($D182,Cap_Req!$A$2:$K$19,2)</f>
        <v>#N/A</v>
      </c>
    </row>
    <row r="183" spans="1:27" x14ac:dyDescent="0.25">
      <c r="A183" s="133"/>
      <c r="B183" s="283"/>
      <c r="C183" s="283"/>
      <c r="D183" s="284"/>
      <c r="E183" s="285"/>
      <c r="F183" s="155" t="str">
        <f>IF($D183="","",IF($Q183="","",IF(OR(VLOOKUP($D183,Cap_Req!$A$2:$K$19,2)=6,VLOOKUP($D183,Cap_Req!$A$2:$K$19,2)=7,VLOOKUP($D183,Cap_Req!$A$2:$K$19,2)=14),IF($R183="","",IF($N183&lt;=$U183,$R183*$G183,IF(AND($N183&gt;$U183,$N183&lt;=$X183),$G183*($R183+((($Q183-$R183)/($X183-$U183))*($N183-$U183))),0))),$Q183*$G183)))</f>
        <v/>
      </c>
      <c r="G183" s="156" t="str">
        <f>IF($D183="","",IF(VLOOKUP($D183,Cap_Req!$A$2:$K$19,2)=2,VLOOKUP($D183,Cap_Req!$A$2:$K$19,3),IF(OR(VLOOKUP($D183,Cap_Req!$A$2:$K$19,2)=1,VLOOKUP($D183,Cap_Req!$A$2:$K$19,2)=3,VLOOKUP($D183,Cap_Req!$A$2:$K$19,2)=6,VLOOKUP($D183,Cap_Req!$A$2:$K$19,2)=7,VLOOKUP($D183,Cap_Req!$A$2:$K$19,2)=8,VLOOKUP($D183,Cap_Req!$A$2:$K$19,2)=10,VLOOKUP($D183,Cap_Req!$A$2:$K$19,2)=11, VLOOKUP($D183,Cap_Req!$A$2:$K$19,2)=14, VLOOKUP($D183,Cap_Req!$A$2:$K$19,2)=15, VLOOKUP($D183,Cap_Req!$A$2:$K$19,2)=16),IF($N183&lt;=$U183,VLOOKUP($D183,Cap_Req!$A$2:$K$19,3),IF(AND($N183&gt;$U183,$N183&lt;=$W183),VLOOKUP($D183,Cap_Req!$A$2:$K$19,3)+(((VLOOKUP($D183,Cap_Req!$A$2:$K$19,5)-VLOOKUP($D183,Cap_Req!$A$2:$K$19,3))/($W183-$U183))*($N183-$U183)),0)),IF($N183&lt;=$U183,VLOOKUP($D183,Cap_Req!$A$2:$K$19,3),IF(AND($N183&gt;$U183,$N183&lt;=$V183),VLOOKUP($D183,Cap_Req!$A$2:$K$19,3)+(((VLOOKUP($D183,Cap_Req!$A$2:$K$19,4)-VLOOKUP($D183,Cap_Req!$A$2:$K$19,3))/($V183-$U183))*($N183-$U183)),IF(AND($N183&gt;$V183,$N183&lt;=$W183),VLOOKUP($D183,Cap_Req!$A$2:$K$19,4)+(((VLOOKUP($D183,Cap_Req!$A$2:$K$19,5)-VLOOKUP($D183,Cap_Req!$A$2:$K$19,4))/($W183-$V183))*($N183-$V183)),0))))))</f>
        <v/>
      </c>
      <c r="H183" s="285"/>
      <c r="I183" s="155" t="str">
        <f>IF($D183="","",IF(OR(VLOOKUP($D183,Cap_Req!$A$2:$K$19,2)=6,VLOOKUP($D183,Cap_Req!$A$2:$K$19,2)=7,VLOOKUP($D183,Cap_Req!$A$2:$K$19,2)=14),IF($S183="","",$S183*$J183),""))</f>
        <v/>
      </c>
      <c r="J183" s="156" t="str">
        <f>IF($D183="","",IF(OR(VLOOKUP($D183,Cap_Req!$A$2:$K$19,2)=6,VLOOKUP($D183,Cap_Req!$A$2:$K$19,2)=7,VLOOKUP($D183,Cap_Req!$A$2:$K$19,2)=14),VLOOKUP($D183,Cap_Req!$A$2:$K$19,7),""))</f>
        <v/>
      </c>
      <c r="K183" s="285"/>
      <c r="L183" s="155" t="str">
        <f>IF($D183="","",IF(OR(VLOOKUP($D183,Cap_Req!$A$2:$K$19,2)=4,VLOOKUP($D183,Cap_Req!$A$2:$K$19,2)=5),IF($T183="","",$T183*$M183),""))</f>
        <v/>
      </c>
      <c r="M183" s="156" t="str">
        <f>IF($D183="","",IF(OR(VLOOKUP($D183,Cap_Req!$A$2:$K$19,2)=4,VLOOKUP($D183,Cap_Req!$A$2:$K$19,2)=5),VLOOKUP($D183,Cap_Req!$A$2:$K$19,8),""))</f>
        <v/>
      </c>
      <c r="N183" s="157" t="str">
        <f t="shared" si="7"/>
        <v/>
      </c>
      <c r="O183" s="158" t="str">
        <f t="shared" si="6"/>
        <v/>
      </c>
      <c r="P183" s="159"/>
      <c r="Q183" s="283"/>
      <c r="R183" s="283"/>
      <c r="S183" s="283"/>
      <c r="T183" s="283"/>
      <c r="U183" s="160" t="str">
        <f>IF($D183="","",IF(OR(VLOOKUP($D183,Cap_Req!$A$2:$K$19,2)=9,VLOOKUP($D183,Cap_Req!$A$2:$K$19,2)=12,VLOOKUP($D183,Cap_Req!$A$2:$K$19,2)=13,VLOOKUP($D183,Cap_Req!$A$2:$K$19,2)=15),VLOOKUP($D183,Cap_Req!$A$2:$K$19,9),IF(VLOOKUP($D183,Cap_Req!$A$2:$K$19,2)=2,-100,$X183+VLOOKUP($D183,Cap_Req!$A$2:$K$19,9))))</f>
        <v/>
      </c>
      <c r="V183" s="160" t="str">
        <f>IF($D183="","",IF(OR(VLOOKUP($D183,Cap_Req!$A$2:$K$19,2)=9,VLOOKUP($D183,Cap_Req!$A$2:$K$19,2)=12,VLOOKUP($D183,Cap_Req!$A$2:$K$19,2)=13),VLOOKUP($D183,Cap_Req!$A$2:$K$19,10),IF(OR(VLOOKUP($D183,Cap_Req!$A$2:$K$19,2)=4,VLOOKUP($D183,Cap_Req!$A$2:$K$19,2)=5,VLOOKUP($D183,Cap_Req!$A$2:$K$19,2)=18),$X183+VLOOKUP($D183,Cap_Req!$A$2:$K$19,10),-100)))</f>
        <v/>
      </c>
      <c r="W183" s="160" t="str">
        <f>IF($D183="","",IF($X183="","",$X183+VLOOKUP($D183,Cap_Req!$A$2:$K$19,11)))</f>
        <v/>
      </c>
      <c r="X183" s="283"/>
      <c r="Y183" s="283"/>
      <c r="Z183" s="133"/>
      <c r="AA183" s="134" t="e">
        <f>VLOOKUP($D183,Cap_Req!$A$2:$K$19,2)</f>
        <v>#N/A</v>
      </c>
    </row>
    <row r="184" spans="1:27" x14ac:dyDescent="0.25">
      <c r="A184" s="133"/>
      <c r="B184" s="283"/>
      <c r="C184" s="283"/>
      <c r="D184" s="284"/>
      <c r="E184" s="285"/>
      <c r="F184" s="155" t="str">
        <f>IF($D184="","",IF($Q184="","",IF(OR(VLOOKUP($D184,Cap_Req!$A$2:$K$19,2)=6,VLOOKUP($D184,Cap_Req!$A$2:$K$19,2)=7,VLOOKUP($D184,Cap_Req!$A$2:$K$19,2)=14),IF($R184="","",IF($N184&lt;=$U184,$R184*$G184,IF(AND($N184&gt;$U184,$N184&lt;=$X184),$G184*($R184+((($Q184-$R184)/($X184-$U184))*($N184-$U184))),0))),$Q184*$G184)))</f>
        <v/>
      </c>
      <c r="G184" s="156" t="str">
        <f>IF($D184="","",IF(VLOOKUP($D184,Cap_Req!$A$2:$K$19,2)=2,VLOOKUP($D184,Cap_Req!$A$2:$K$19,3),IF(OR(VLOOKUP($D184,Cap_Req!$A$2:$K$19,2)=1,VLOOKUP($D184,Cap_Req!$A$2:$K$19,2)=3,VLOOKUP($D184,Cap_Req!$A$2:$K$19,2)=6,VLOOKUP($D184,Cap_Req!$A$2:$K$19,2)=7,VLOOKUP($D184,Cap_Req!$A$2:$K$19,2)=8,VLOOKUP($D184,Cap_Req!$A$2:$K$19,2)=10,VLOOKUP($D184,Cap_Req!$A$2:$K$19,2)=11, VLOOKUP($D184,Cap_Req!$A$2:$K$19,2)=14, VLOOKUP($D184,Cap_Req!$A$2:$K$19,2)=15, VLOOKUP($D184,Cap_Req!$A$2:$K$19,2)=16),IF($N184&lt;=$U184,VLOOKUP($D184,Cap_Req!$A$2:$K$19,3),IF(AND($N184&gt;$U184,$N184&lt;=$W184),VLOOKUP($D184,Cap_Req!$A$2:$K$19,3)+(((VLOOKUP($D184,Cap_Req!$A$2:$K$19,5)-VLOOKUP($D184,Cap_Req!$A$2:$K$19,3))/($W184-$U184))*($N184-$U184)),0)),IF($N184&lt;=$U184,VLOOKUP($D184,Cap_Req!$A$2:$K$19,3),IF(AND($N184&gt;$U184,$N184&lt;=$V184),VLOOKUP($D184,Cap_Req!$A$2:$K$19,3)+(((VLOOKUP($D184,Cap_Req!$A$2:$K$19,4)-VLOOKUP($D184,Cap_Req!$A$2:$K$19,3))/($V184-$U184))*($N184-$U184)),IF(AND($N184&gt;$V184,$N184&lt;=$W184),VLOOKUP($D184,Cap_Req!$A$2:$K$19,4)+(((VLOOKUP($D184,Cap_Req!$A$2:$K$19,5)-VLOOKUP($D184,Cap_Req!$A$2:$K$19,4))/($W184-$V184))*($N184-$V184)),0))))))</f>
        <v/>
      </c>
      <c r="H184" s="285"/>
      <c r="I184" s="155" t="str">
        <f>IF($D184="","",IF(OR(VLOOKUP($D184,Cap_Req!$A$2:$K$19,2)=6,VLOOKUP($D184,Cap_Req!$A$2:$K$19,2)=7,VLOOKUP($D184,Cap_Req!$A$2:$K$19,2)=14),IF($S184="","",$S184*$J184),""))</f>
        <v/>
      </c>
      <c r="J184" s="156" t="str">
        <f>IF($D184="","",IF(OR(VLOOKUP($D184,Cap_Req!$A$2:$K$19,2)=6,VLOOKUP($D184,Cap_Req!$A$2:$K$19,2)=7,VLOOKUP($D184,Cap_Req!$A$2:$K$19,2)=14),VLOOKUP($D184,Cap_Req!$A$2:$K$19,7),""))</f>
        <v/>
      </c>
      <c r="K184" s="285"/>
      <c r="L184" s="155" t="str">
        <f>IF($D184="","",IF(OR(VLOOKUP($D184,Cap_Req!$A$2:$K$19,2)=4,VLOOKUP($D184,Cap_Req!$A$2:$K$19,2)=5),IF($T184="","",$T184*$M184),""))</f>
        <v/>
      </c>
      <c r="M184" s="156" t="str">
        <f>IF($D184="","",IF(OR(VLOOKUP($D184,Cap_Req!$A$2:$K$19,2)=4,VLOOKUP($D184,Cap_Req!$A$2:$K$19,2)=5),VLOOKUP($D184,Cap_Req!$A$2:$K$19,8),""))</f>
        <v/>
      </c>
      <c r="N184" s="157" t="str">
        <f t="shared" si="7"/>
        <v/>
      </c>
      <c r="O184" s="158" t="str">
        <f t="shared" si="6"/>
        <v/>
      </c>
      <c r="P184" s="159"/>
      <c r="Q184" s="283"/>
      <c r="R184" s="283"/>
      <c r="S184" s="283"/>
      <c r="T184" s="283"/>
      <c r="U184" s="160" t="str">
        <f>IF($D184="","",IF(OR(VLOOKUP($D184,Cap_Req!$A$2:$K$19,2)=9,VLOOKUP($D184,Cap_Req!$A$2:$K$19,2)=12,VLOOKUP($D184,Cap_Req!$A$2:$K$19,2)=13,VLOOKUP($D184,Cap_Req!$A$2:$K$19,2)=15),VLOOKUP($D184,Cap_Req!$A$2:$K$19,9),IF(VLOOKUP($D184,Cap_Req!$A$2:$K$19,2)=2,-100,$X184+VLOOKUP($D184,Cap_Req!$A$2:$K$19,9))))</f>
        <v/>
      </c>
      <c r="V184" s="160" t="str">
        <f>IF($D184="","",IF(OR(VLOOKUP($D184,Cap_Req!$A$2:$K$19,2)=9,VLOOKUP($D184,Cap_Req!$A$2:$K$19,2)=12,VLOOKUP($D184,Cap_Req!$A$2:$K$19,2)=13),VLOOKUP($D184,Cap_Req!$A$2:$K$19,10),IF(OR(VLOOKUP($D184,Cap_Req!$A$2:$K$19,2)=4,VLOOKUP($D184,Cap_Req!$A$2:$K$19,2)=5,VLOOKUP($D184,Cap_Req!$A$2:$K$19,2)=18),$X184+VLOOKUP($D184,Cap_Req!$A$2:$K$19,10),-100)))</f>
        <v/>
      </c>
      <c r="W184" s="160" t="str">
        <f>IF($D184="","",IF($X184="","",$X184+VLOOKUP($D184,Cap_Req!$A$2:$K$19,11)))</f>
        <v/>
      </c>
      <c r="X184" s="283"/>
      <c r="Y184" s="283"/>
      <c r="Z184" s="133"/>
      <c r="AA184" s="134" t="e">
        <f>VLOOKUP($D184,Cap_Req!$A$2:$K$19,2)</f>
        <v>#N/A</v>
      </c>
    </row>
    <row r="185" spans="1:27" x14ac:dyDescent="0.25">
      <c r="A185" s="133"/>
      <c r="B185" s="283"/>
      <c r="C185" s="283"/>
      <c r="D185" s="284"/>
      <c r="E185" s="285"/>
      <c r="F185" s="155" t="str">
        <f>IF($D185="","",IF($Q185="","",IF(OR(VLOOKUP($D185,Cap_Req!$A$2:$K$19,2)=6,VLOOKUP($D185,Cap_Req!$A$2:$K$19,2)=7,VLOOKUP($D185,Cap_Req!$A$2:$K$19,2)=14),IF($R185="","",IF($N185&lt;=$U185,$R185*$G185,IF(AND($N185&gt;$U185,$N185&lt;=$X185),$G185*($R185+((($Q185-$R185)/($X185-$U185))*($N185-$U185))),0))),$Q185*$G185)))</f>
        <v/>
      </c>
      <c r="G185" s="156" t="str">
        <f>IF($D185="","",IF(VLOOKUP($D185,Cap_Req!$A$2:$K$19,2)=2,VLOOKUP($D185,Cap_Req!$A$2:$K$19,3),IF(OR(VLOOKUP($D185,Cap_Req!$A$2:$K$19,2)=1,VLOOKUP($D185,Cap_Req!$A$2:$K$19,2)=3,VLOOKUP($D185,Cap_Req!$A$2:$K$19,2)=6,VLOOKUP($D185,Cap_Req!$A$2:$K$19,2)=7,VLOOKUP($D185,Cap_Req!$A$2:$K$19,2)=8,VLOOKUP($D185,Cap_Req!$A$2:$K$19,2)=10,VLOOKUP($D185,Cap_Req!$A$2:$K$19,2)=11, VLOOKUP($D185,Cap_Req!$A$2:$K$19,2)=14, VLOOKUP($D185,Cap_Req!$A$2:$K$19,2)=15, VLOOKUP($D185,Cap_Req!$A$2:$K$19,2)=16),IF($N185&lt;=$U185,VLOOKUP($D185,Cap_Req!$A$2:$K$19,3),IF(AND($N185&gt;$U185,$N185&lt;=$W185),VLOOKUP($D185,Cap_Req!$A$2:$K$19,3)+(((VLOOKUP($D185,Cap_Req!$A$2:$K$19,5)-VLOOKUP($D185,Cap_Req!$A$2:$K$19,3))/($W185-$U185))*($N185-$U185)),0)),IF($N185&lt;=$U185,VLOOKUP($D185,Cap_Req!$A$2:$K$19,3),IF(AND($N185&gt;$U185,$N185&lt;=$V185),VLOOKUP($D185,Cap_Req!$A$2:$K$19,3)+(((VLOOKUP($D185,Cap_Req!$A$2:$K$19,4)-VLOOKUP($D185,Cap_Req!$A$2:$K$19,3))/($V185-$U185))*($N185-$U185)),IF(AND($N185&gt;$V185,$N185&lt;=$W185),VLOOKUP($D185,Cap_Req!$A$2:$K$19,4)+(((VLOOKUP($D185,Cap_Req!$A$2:$K$19,5)-VLOOKUP($D185,Cap_Req!$A$2:$K$19,4))/($W185-$V185))*($N185-$V185)),0))))))</f>
        <v/>
      </c>
      <c r="H185" s="285"/>
      <c r="I185" s="155" t="str">
        <f>IF($D185="","",IF(OR(VLOOKUP($D185,Cap_Req!$A$2:$K$19,2)=6,VLOOKUP($D185,Cap_Req!$A$2:$K$19,2)=7,VLOOKUP($D185,Cap_Req!$A$2:$K$19,2)=14),IF($S185="","",$S185*$J185),""))</f>
        <v/>
      </c>
      <c r="J185" s="156" t="str">
        <f>IF($D185="","",IF(OR(VLOOKUP($D185,Cap_Req!$A$2:$K$19,2)=6,VLOOKUP($D185,Cap_Req!$A$2:$K$19,2)=7,VLOOKUP($D185,Cap_Req!$A$2:$K$19,2)=14),VLOOKUP($D185,Cap_Req!$A$2:$K$19,7),""))</f>
        <v/>
      </c>
      <c r="K185" s="285"/>
      <c r="L185" s="155" t="str">
        <f>IF($D185="","",IF(OR(VLOOKUP($D185,Cap_Req!$A$2:$K$19,2)=4,VLOOKUP($D185,Cap_Req!$A$2:$K$19,2)=5),IF($T185="","",$T185*$M185),""))</f>
        <v/>
      </c>
      <c r="M185" s="156" t="str">
        <f>IF($D185="","",IF(OR(VLOOKUP($D185,Cap_Req!$A$2:$K$19,2)=4,VLOOKUP($D185,Cap_Req!$A$2:$K$19,2)=5),VLOOKUP($D185,Cap_Req!$A$2:$K$19,8),""))</f>
        <v/>
      </c>
      <c r="N185" s="157" t="str">
        <f t="shared" si="7"/>
        <v/>
      </c>
      <c r="O185" s="158" t="str">
        <f t="shared" si="6"/>
        <v/>
      </c>
      <c r="P185" s="159"/>
      <c r="Q185" s="283"/>
      <c r="R185" s="283"/>
      <c r="S185" s="283"/>
      <c r="T185" s="283"/>
      <c r="U185" s="160" t="str">
        <f>IF($D185="","",IF(OR(VLOOKUP($D185,Cap_Req!$A$2:$K$19,2)=9,VLOOKUP($D185,Cap_Req!$A$2:$K$19,2)=12,VLOOKUP($D185,Cap_Req!$A$2:$K$19,2)=13,VLOOKUP($D185,Cap_Req!$A$2:$K$19,2)=15),VLOOKUP($D185,Cap_Req!$A$2:$K$19,9),IF(VLOOKUP($D185,Cap_Req!$A$2:$K$19,2)=2,-100,$X185+VLOOKUP($D185,Cap_Req!$A$2:$K$19,9))))</f>
        <v/>
      </c>
      <c r="V185" s="160" t="str">
        <f>IF($D185="","",IF(OR(VLOOKUP($D185,Cap_Req!$A$2:$K$19,2)=9,VLOOKUP($D185,Cap_Req!$A$2:$K$19,2)=12,VLOOKUP($D185,Cap_Req!$A$2:$K$19,2)=13),VLOOKUP($D185,Cap_Req!$A$2:$K$19,10),IF(OR(VLOOKUP($D185,Cap_Req!$A$2:$K$19,2)=4,VLOOKUP($D185,Cap_Req!$A$2:$K$19,2)=5,VLOOKUP($D185,Cap_Req!$A$2:$K$19,2)=18),$X185+VLOOKUP($D185,Cap_Req!$A$2:$K$19,10),-100)))</f>
        <v/>
      </c>
      <c r="W185" s="160" t="str">
        <f>IF($D185="","",IF($X185="","",$X185+VLOOKUP($D185,Cap_Req!$A$2:$K$19,11)))</f>
        <v/>
      </c>
      <c r="X185" s="283"/>
      <c r="Y185" s="283"/>
      <c r="Z185" s="133"/>
      <c r="AA185" s="134" t="e">
        <f>VLOOKUP($D185,Cap_Req!$A$2:$K$19,2)</f>
        <v>#N/A</v>
      </c>
    </row>
    <row r="186" spans="1:27" x14ac:dyDescent="0.25">
      <c r="A186" s="133"/>
      <c r="B186" s="283"/>
      <c r="C186" s="283"/>
      <c r="D186" s="284"/>
      <c r="E186" s="285"/>
      <c r="F186" s="155" t="str">
        <f>IF($D186="","",IF($Q186="","",IF(OR(VLOOKUP($D186,Cap_Req!$A$2:$K$19,2)=6,VLOOKUP($D186,Cap_Req!$A$2:$K$19,2)=7,VLOOKUP($D186,Cap_Req!$A$2:$K$19,2)=14),IF($R186="","",IF($N186&lt;=$U186,$R186*$G186,IF(AND($N186&gt;$U186,$N186&lt;=$X186),$G186*($R186+((($Q186-$R186)/($X186-$U186))*($N186-$U186))),0))),$Q186*$G186)))</f>
        <v/>
      </c>
      <c r="G186" s="156" t="str">
        <f>IF($D186="","",IF(VLOOKUP($D186,Cap_Req!$A$2:$K$19,2)=2,VLOOKUP($D186,Cap_Req!$A$2:$K$19,3),IF(OR(VLOOKUP($D186,Cap_Req!$A$2:$K$19,2)=1,VLOOKUP($D186,Cap_Req!$A$2:$K$19,2)=3,VLOOKUP($D186,Cap_Req!$A$2:$K$19,2)=6,VLOOKUP($D186,Cap_Req!$A$2:$K$19,2)=7,VLOOKUP($D186,Cap_Req!$A$2:$K$19,2)=8,VLOOKUP($D186,Cap_Req!$A$2:$K$19,2)=10,VLOOKUP($D186,Cap_Req!$A$2:$K$19,2)=11, VLOOKUP($D186,Cap_Req!$A$2:$K$19,2)=14, VLOOKUP($D186,Cap_Req!$A$2:$K$19,2)=15, VLOOKUP($D186,Cap_Req!$A$2:$K$19,2)=16),IF($N186&lt;=$U186,VLOOKUP($D186,Cap_Req!$A$2:$K$19,3),IF(AND($N186&gt;$U186,$N186&lt;=$W186),VLOOKUP($D186,Cap_Req!$A$2:$K$19,3)+(((VLOOKUP($D186,Cap_Req!$A$2:$K$19,5)-VLOOKUP($D186,Cap_Req!$A$2:$K$19,3))/($W186-$U186))*($N186-$U186)),0)),IF($N186&lt;=$U186,VLOOKUP($D186,Cap_Req!$A$2:$K$19,3),IF(AND($N186&gt;$U186,$N186&lt;=$V186),VLOOKUP($D186,Cap_Req!$A$2:$K$19,3)+(((VLOOKUP($D186,Cap_Req!$A$2:$K$19,4)-VLOOKUP($D186,Cap_Req!$A$2:$K$19,3))/($V186-$U186))*($N186-$U186)),IF(AND($N186&gt;$V186,$N186&lt;=$W186),VLOOKUP($D186,Cap_Req!$A$2:$K$19,4)+(((VLOOKUP($D186,Cap_Req!$A$2:$K$19,5)-VLOOKUP($D186,Cap_Req!$A$2:$K$19,4))/($W186-$V186))*($N186-$V186)),0))))))</f>
        <v/>
      </c>
      <c r="H186" s="285"/>
      <c r="I186" s="155" t="str">
        <f>IF($D186="","",IF(OR(VLOOKUP($D186,Cap_Req!$A$2:$K$19,2)=6,VLOOKUP($D186,Cap_Req!$A$2:$K$19,2)=7,VLOOKUP($D186,Cap_Req!$A$2:$K$19,2)=14),IF($S186="","",$S186*$J186),""))</f>
        <v/>
      </c>
      <c r="J186" s="156" t="str">
        <f>IF($D186="","",IF(OR(VLOOKUP($D186,Cap_Req!$A$2:$K$19,2)=6,VLOOKUP($D186,Cap_Req!$A$2:$K$19,2)=7,VLOOKUP($D186,Cap_Req!$A$2:$K$19,2)=14),VLOOKUP($D186,Cap_Req!$A$2:$K$19,7),""))</f>
        <v/>
      </c>
      <c r="K186" s="285"/>
      <c r="L186" s="155" t="str">
        <f>IF($D186="","",IF(OR(VLOOKUP($D186,Cap_Req!$A$2:$K$19,2)=4,VLOOKUP($D186,Cap_Req!$A$2:$K$19,2)=5),IF($T186="","",$T186*$M186),""))</f>
        <v/>
      </c>
      <c r="M186" s="156" t="str">
        <f>IF($D186="","",IF(OR(VLOOKUP($D186,Cap_Req!$A$2:$K$19,2)=4,VLOOKUP($D186,Cap_Req!$A$2:$K$19,2)=5),VLOOKUP($D186,Cap_Req!$A$2:$K$19,8),""))</f>
        <v/>
      </c>
      <c r="N186" s="157" t="str">
        <f t="shared" si="7"/>
        <v/>
      </c>
      <c r="O186" s="158" t="str">
        <f t="shared" si="6"/>
        <v/>
      </c>
      <c r="P186" s="159"/>
      <c r="Q186" s="283"/>
      <c r="R186" s="283"/>
      <c r="S186" s="283"/>
      <c r="T186" s="283"/>
      <c r="U186" s="160" t="str">
        <f>IF($D186="","",IF(OR(VLOOKUP($D186,Cap_Req!$A$2:$K$19,2)=9,VLOOKUP($D186,Cap_Req!$A$2:$K$19,2)=12,VLOOKUP($D186,Cap_Req!$A$2:$K$19,2)=13,VLOOKUP($D186,Cap_Req!$A$2:$K$19,2)=15),VLOOKUP($D186,Cap_Req!$A$2:$K$19,9),IF(VLOOKUP($D186,Cap_Req!$A$2:$K$19,2)=2,-100,$X186+VLOOKUP($D186,Cap_Req!$A$2:$K$19,9))))</f>
        <v/>
      </c>
      <c r="V186" s="160" t="str">
        <f>IF($D186="","",IF(OR(VLOOKUP($D186,Cap_Req!$A$2:$K$19,2)=9,VLOOKUP($D186,Cap_Req!$A$2:$K$19,2)=12,VLOOKUP($D186,Cap_Req!$A$2:$K$19,2)=13),VLOOKUP($D186,Cap_Req!$A$2:$K$19,10),IF(OR(VLOOKUP($D186,Cap_Req!$A$2:$K$19,2)=4,VLOOKUP($D186,Cap_Req!$A$2:$K$19,2)=5,VLOOKUP($D186,Cap_Req!$A$2:$K$19,2)=18),$X186+VLOOKUP($D186,Cap_Req!$A$2:$K$19,10),-100)))</f>
        <v/>
      </c>
      <c r="W186" s="160" t="str">
        <f>IF($D186="","",IF($X186="","",$X186+VLOOKUP($D186,Cap_Req!$A$2:$K$19,11)))</f>
        <v/>
      </c>
      <c r="X186" s="283"/>
      <c r="Y186" s="283"/>
      <c r="Z186" s="133"/>
      <c r="AA186" s="134" t="e">
        <f>VLOOKUP($D186,Cap_Req!$A$2:$K$19,2)</f>
        <v>#N/A</v>
      </c>
    </row>
    <row r="187" spans="1:27" x14ac:dyDescent="0.25">
      <c r="A187" s="133"/>
      <c r="B187" s="283"/>
      <c r="C187" s="283"/>
      <c r="D187" s="284"/>
      <c r="E187" s="285"/>
      <c r="F187" s="155" t="str">
        <f>IF($D187="","",IF($Q187="","",IF(OR(VLOOKUP($D187,Cap_Req!$A$2:$K$19,2)=6,VLOOKUP($D187,Cap_Req!$A$2:$K$19,2)=7,VLOOKUP($D187,Cap_Req!$A$2:$K$19,2)=14),IF($R187="","",IF($N187&lt;=$U187,$R187*$G187,IF(AND($N187&gt;$U187,$N187&lt;=$X187),$G187*($R187+((($Q187-$R187)/($X187-$U187))*($N187-$U187))),0))),$Q187*$G187)))</f>
        <v/>
      </c>
      <c r="G187" s="156" t="str">
        <f>IF($D187="","",IF(VLOOKUP($D187,Cap_Req!$A$2:$K$19,2)=2,VLOOKUP($D187,Cap_Req!$A$2:$K$19,3),IF(OR(VLOOKUP($D187,Cap_Req!$A$2:$K$19,2)=1,VLOOKUP($D187,Cap_Req!$A$2:$K$19,2)=3,VLOOKUP($D187,Cap_Req!$A$2:$K$19,2)=6,VLOOKUP($D187,Cap_Req!$A$2:$K$19,2)=7,VLOOKUP($D187,Cap_Req!$A$2:$K$19,2)=8,VLOOKUP($D187,Cap_Req!$A$2:$K$19,2)=10,VLOOKUP($D187,Cap_Req!$A$2:$K$19,2)=11, VLOOKUP($D187,Cap_Req!$A$2:$K$19,2)=14, VLOOKUP($D187,Cap_Req!$A$2:$K$19,2)=15, VLOOKUP($D187,Cap_Req!$A$2:$K$19,2)=16),IF($N187&lt;=$U187,VLOOKUP($D187,Cap_Req!$A$2:$K$19,3),IF(AND($N187&gt;$U187,$N187&lt;=$W187),VLOOKUP($D187,Cap_Req!$A$2:$K$19,3)+(((VLOOKUP($D187,Cap_Req!$A$2:$K$19,5)-VLOOKUP($D187,Cap_Req!$A$2:$K$19,3))/($W187-$U187))*($N187-$U187)),0)),IF($N187&lt;=$U187,VLOOKUP($D187,Cap_Req!$A$2:$K$19,3),IF(AND($N187&gt;$U187,$N187&lt;=$V187),VLOOKUP($D187,Cap_Req!$A$2:$K$19,3)+(((VLOOKUP($D187,Cap_Req!$A$2:$K$19,4)-VLOOKUP($D187,Cap_Req!$A$2:$K$19,3))/($V187-$U187))*($N187-$U187)),IF(AND($N187&gt;$V187,$N187&lt;=$W187),VLOOKUP($D187,Cap_Req!$A$2:$K$19,4)+(((VLOOKUP($D187,Cap_Req!$A$2:$K$19,5)-VLOOKUP($D187,Cap_Req!$A$2:$K$19,4))/($W187-$V187))*($N187-$V187)),0))))))</f>
        <v/>
      </c>
      <c r="H187" s="285"/>
      <c r="I187" s="155" t="str">
        <f>IF($D187="","",IF(OR(VLOOKUP($D187,Cap_Req!$A$2:$K$19,2)=6,VLOOKUP($D187,Cap_Req!$A$2:$K$19,2)=7,VLOOKUP($D187,Cap_Req!$A$2:$K$19,2)=14),IF($S187="","",$S187*$J187),""))</f>
        <v/>
      </c>
      <c r="J187" s="156" t="str">
        <f>IF($D187="","",IF(OR(VLOOKUP($D187,Cap_Req!$A$2:$K$19,2)=6,VLOOKUP($D187,Cap_Req!$A$2:$K$19,2)=7,VLOOKUP($D187,Cap_Req!$A$2:$K$19,2)=14),VLOOKUP($D187,Cap_Req!$A$2:$K$19,7),""))</f>
        <v/>
      </c>
      <c r="K187" s="285"/>
      <c r="L187" s="155" t="str">
        <f>IF($D187="","",IF(OR(VLOOKUP($D187,Cap_Req!$A$2:$K$19,2)=4,VLOOKUP($D187,Cap_Req!$A$2:$K$19,2)=5),IF($T187="","",$T187*$M187),""))</f>
        <v/>
      </c>
      <c r="M187" s="156" t="str">
        <f>IF($D187="","",IF(OR(VLOOKUP($D187,Cap_Req!$A$2:$K$19,2)=4,VLOOKUP($D187,Cap_Req!$A$2:$K$19,2)=5),VLOOKUP($D187,Cap_Req!$A$2:$K$19,8),""))</f>
        <v/>
      </c>
      <c r="N187" s="157" t="str">
        <f t="shared" si="7"/>
        <v/>
      </c>
      <c r="O187" s="158" t="str">
        <f t="shared" si="6"/>
        <v/>
      </c>
      <c r="P187" s="159"/>
      <c r="Q187" s="283"/>
      <c r="R187" s="283"/>
      <c r="S187" s="283"/>
      <c r="T187" s="283"/>
      <c r="U187" s="160" t="str">
        <f>IF($D187="","",IF(OR(VLOOKUP($D187,Cap_Req!$A$2:$K$19,2)=9,VLOOKUP($D187,Cap_Req!$A$2:$K$19,2)=12,VLOOKUP($D187,Cap_Req!$A$2:$K$19,2)=13,VLOOKUP($D187,Cap_Req!$A$2:$K$19,2)=15),VLOOKUP($D187,Cap_Req!$A$2:$K$19,9),IF(VLOOKUP($D187,Cap_Req!$A$2:$K$19,2)=2,-100,$X187+VLOOKUP($D187,Cap_Req!$A$2:$K$19,9))))</f>
        <v/>
      </c>
      <c r="V187" s="160" t="str">
        <f>IF($D187="","",IF(OR(VLOOKUP($D187,Cap_Req!$A$2:$K$19,2)=9,VLOOKUP($D187,Cap_Req!$A$2:$K$19,2)=12,VLOOKUP($D187,Cap_Req!$A$2:$K$19,2)=13),VLOOKUP($D187,Cap_Req!$A$2:$K$19,10),IF(OR(VLOOKUP($D187,Cap_Req!$A$2:$K$19,2)=4,VLOOKUP($D187,Cap_Req!$A$2:$K$19,2)=5,VLOOKUP($D187,Cap_Req!$A$2:$K$19,2)=18),$X187+VLOOKUP($D187,Cap_Req!$A$2:$K$19,10),-100)))</f>
        <v/>
      </c>
      <c r="W187" s="160" t="str">
        <f>IF($D187="","",IF($X187="","",$X187+VLOOKUP($D187,Cap_Req!$A$2:$K$19,11)))</f>
        <v/>
      </c>
      <c r="X187" s="283"/>
      <c r="Y187" s="283"/>
      <c r="Z187" s="133"/>
      <c r="AA187" s="134" t="e">
        <f>VLOOKUP($D187,Cap_Req!$A$2:$K$19,2)</f>
        <v>#N/A</v>
      </c>
    </row>
    <row r="188" spans="1:27" x14ac:dyDescent="0.25">
      <c r="A188" s="133"/>
      <c r="B188" s="283"/>
      <c r="C188" s="283"/>
      <c r="D188" s="284"/>
      <c r="E188" s="285"/>
      <c r="F188" s="155" t="str">
        <f>IF($D188="","",IF($Q188="","",IF(OR(VLOOKUP($D188,Cap_Req!$A$2:$K$19,2)=6,VLOOKUP($D188,Cap_Req!$A$2:$K$19,2)=7,VLOOKUP($D188,Cap_Req!$A$2:$K$19,2)=14),IF($R188="","",IF($N188&lt;=$U188,$R188*$G188,IF(AND($N188&gt;$U188,$N188&lt;=$X188),$G188*($R188+((($Q188-$R188)/($X188-$U188))*($N188-$U188))),0))),$Q188*$G188)))</f>
        <v/>
      </c>
      <c r="G188" s="156" t="str">
        <f>IF($D188="","",IF(VLOOKUP($D188,Cap_Req!$A$2:$K$19,2)=2,VLOOKUP($D188,Cap_Req!$A$2:$K$19,3),IF(OR(VLOOKUP($D188,Cap_Req!$A$2:$K$19,2)=1,VLOOKUP($D188,Cap_Req!$A$2:$K$19,2)=3,VLOOKUP($D188,Cap_Req!$A$2:$K$19,2)=6,VLOOKUP($D188,Cap_Req!$A$2:$K$19,2)=7,VLOOKUP($D188,Cap_Req!$A$2:$K$19,2)=8,VLOOKUP($D188,Cap_Req!$A$2:$K$19,2)=10,VLOOKUP($D188,Cap_Req!$A$2:$K$19,2)=11, VLOOKUP($D188,Cap_Req!$A$2:$K$19,2)=14, VLOOKUP($D188,Cap_Req!$A$2:$K$19,2)=15, VLOOKUP($D188,Cap_Req!$A$2:$K$19,2)=16),IF($N188&lt;=$U188,VLOOKUP($D188,Cap_Req!$A$2:$K$19,3),IF(AND($N188&gt;$U188,$N188&lt;=$W188),VLOOKUP($D188,Cap_Req!$A$2:$K$19,3)+(((VLOOKUP($D188,Cap_Req!$A$2:$K$19,5)-VLOOKUP($D188,Cap_Req!$A$2:$K$19,3))/($W188-$U188))*($N188-$U188)),0)),IF($N188&lt;=$U188,VLOOKUP($D188,Cap_Req!$A$2:$K$19,3),IF(AND($N188&gt;$U188,$N188&lt;=$V188),VLOOKUP($D188,Cap_Req!$A$2:$K$19,3)+(((VLOOKUP($D188,Cap_Req!$A$2:$K$19,4)-VLOOKUP($D188,Cap_Req!$A$2:$K$19,3))/($V188-$U188))*($N188-$U188)),IF(AND($N188&gt;$V188,$N188&lt;=$W188),VLOOKUP($D188,Cap_Req!$A$2:$K$19,4)+(((VLOOKUP($D188,Cap_Req!$A$2:$K$19,5)-VLOOKUP($D188,Cap_Req!$A$2:$K$19,4))/($W188-$V188))*($N188-$V188)),0))))))</f>
        <v/>
      </c>
      <c r="H188" s="285"/>
      <c r="I188" s="155" t="str">
        <f>IF($D188="","",IF(OR(VLOOKUP($D188,Cap_Req!$A$2:$K$19,2)=6,VLOOKUP($D188,Cap_Req!$A$2:$K$19,2)=7,VLOOKUP($D188,Cap_Req!$A$2:$K$19,2)=14),IF($S188="","",$S188*$J188),""))</f>
        <v/>
      </c>
      <c r="J188" s="156" t="str">
        <f>IF($D188="","",IF(OR(VLOOKUP($D188,Cap_Req!$A$2:$K$19,2)=6,VLOOKUP($D188,Cap_Req!$A$2:$K$19,2)=7,VLOOKUP($D188,Cap_Req!$A$2:$K$19,2)=14),VLOOKUP($D188,Cap_Req!$A$2:$K$19,7),""))</f>
        <v/>
      </c>
      <c r="K188" s="285"/>
      <c r="L188" s="155" t="str">
        <f>IF($D188="","",IF(OR(VLOOKUP($D188,Cap_Req!$A$2:$K$19,2)=4,VLOOKUP($D188,Cap_Req!$A$2:$K$19,2)=5),IF($T188="","",$T188*$M188),""))</f>
        <v/>
      </c>
      <c r="M188" s="156" t="str">
        <f>IF($D188="","",IF(OR(VLOOKUP($D188,Cap_Req!$A$2:$K$19,2)=4,VLOOKUP($D188,Cap_Req!$A$2:$K$19,2)=5),VLOOKUP($D188,Cap_Req!$A$2:$K$19,8),""))</f>
        <v/>
      </c>
      <c r="N188" s="157" t="str">
        <f t="shared" si="7"/>
        <v/>
      </c>
      <c r="O188" s="158" t="str">
        <f t="shared" si="6"/>
        <v/>
      </c>
      <c r="P188" s="159"/>
      <c r="Q188" s="283"/>
      <c r="R188" s="283"/>
      <c r="S188" s="283"/>
      <c r="T188" s="283"/>
      <c r="U188" s="160" t="str">
        <f>IF($D188="","",IF(OR(VLOOKUP($D188,Cap_Req!$A$2:$K$19,2)=9,VLOOKUP($D188,Cap_Req!$A$2:$K$19,2)=12,VLOOKUP($D188,Cap_Req!$A$2:$K$19,2)=13,VLOOKUP($D188,Cap_Req!$A$2:$K$19,2)=15),VLOOKUP($D188,Cap_Req!$A$2:$K$19,9),IF(VLOOKUP($D188,Cap_Req!$A$2:$K$19,2)=2,-100,$X188+VLOOKUP($D188,Cap_Req!$A$2:$K$19,9))))</f>
        <v/>
      </c>
      <c r="V188" s="160" t="str">
        <f>IF($D188="","",IF(OR(VLOOKUP($D188,Cap_Req!$A$2:$K$19,2)=9,VLOOKUP($D188,Cap_Req!$A$2:$K$19,2)=12,VLOOKUP($D188,Cap_Req!$A$2:$K$19,2)=13),VLOOKUP($D188,Cap_Req!$A$2:$K$19,10),IF(OR(VLOOKUP($D188,Cap_Req!$A$2:$K$19,2)=4,VLOOKUP($D188,Cap_Req!$A$2:$K$19,2)=5,VLOOKUP($D188,Cap_Req!$A$2:$K$19,2)=18),$X188+VLOOKUP($D188,Cap_Req!$A$2:$K$19,10),-100)))</f>
        <v/>
      </c>
      <c r="W188" s="160" t="str">
        <f>IF($D188="","",IF($X188="","",$X188+VLOOKUP($D188,Cap_Req!$A$2:$K$19,11)))</f>
        <v/>
      </c>
      <c r="X188" s="283"/>
      <c r="Y188" s="283"/>
      <c r="Z188" s="133"/>
      <c r="AA188" s="134" t="e">
        <f>VLOOKUP($D188,Cap_Req!$A$2:$K$19,2)</f>
        <v>#N/A</v>
      </c>
    </row>
    <row r="189" spans="1:27" x14ac:dyDescent="0.25">
      <c r="A189" s="133"/>
      <c r="B189" s="283"/>
      <c r="C189" s="283"/>
      <c r="D189" s="284"/>
      <c r="E189" s="285"/>
      <c r="F189" s="155" t="str">
        <f>IF($D189="","",IF($Q189="","",IF(OR(VLOOKUP($D189,Cap_Req!$A$2:$K$19,2)=6,VLOOKUP($D189,Cap_Req!$A$2:$K$19,2)=7,VLOOKUP($D189,Cap_Req!$A$2:$K$19,2)=14),IF($R189="","",IF($N189&lt;=$U189,$R189*$G189,IF(AND($N189&gt;$U189,$N189&lt;=$X189),$G189*($R189+((($Q189-$R189)/($X189-$U189))*($N189-$U189))),0))),$Q189*$G189)))</f>
        <v/>
      </c>
      <c r="G189" s="156" t="str">
        <f>IF($D189="","",IF(VLOOKUP($D189,Cap_Req!$A$2:$K$19,2)=2,VLOOKUP($D189,Cap_Req!$A$2:$K$19,3),IF(OR(VLOOKUP($D189,Cap_Req!$A$2:$K$19,2)=1,VLOOKUP($D189,Cap_Req!$A$2:$K$19,2)=3,VLOOKUP($D189,Cap_Req!$A$2:$K$19,2)=6,VLOOKUP($D189,Cap_Req!$A$2:$K$19,2)=7,VLOOKUP($D189,Cap_Req!$A$2:$K$19,2)=8,VLOOKUP($D189,Cap_Req!$A$2:$K$19,2)=10,VLOOKUP($D189,Cap_Req!$A$2:$K$19,2)=11, VLOOKUP($D189,Cap_Req!$A$2:$K$19,2)=14, VLOOKUP($D189,Cap_Req!$A$2:$K$19,2)=15, VLOOKUP($D189,Cap_Req!$A$2:$K$19,2)=16),IF($N189&lt;=$U189,VLOOKUP($D189,Cap_Req!$A$2:$K$19,3),IF(AND($N189&gt;$U189,$N189&lt;=$W189),VLOOKUP($D189,Cap_Req!$A$2:$K$19,3)+(((VLOOKUP($D189,Cap_Req!$A$2:$K$19,5)-VLOOKUP($D189,Cap_Req!$A$2:$K$19,3))/($W189-$U189))*($N189-$U189)),0)),IF($N189&lt;=$U189,VLOOKUP($D189,Cap_Req!$A$2:$K$19,3),IF(AND($N189&gt;$U189,$N189&lt;=$V189),VLOOKUP($D189,Cap_Req!$A$2:$K$19,3)+(((VLOOKUP($D189,Cap_Req!$A$2:$K$19,4)-VLOOKUP($D189,Cap_Req!$A$2:$K$19,3))/($V189-$U189))*($N189-$U189)),IF(AND($N189&gt;$V189,$N189&lt;=$W189),VLOOKUP($D189,Cap_Req!$A$2:$K$19,4)+(((VLOOKUP($D189,Cap_Req!$A$2:$K$19,5)-VLOOKUP($D189,Cap_Req!$A$2:$K$19,4))/($W189-$V189))*($N189-$V189)),0))))))</f>
        <v/>
      </c>
      <c r="H189" s="285"/>
      <c r="I189" s="155" t="str">
        <f>IF($D189="","",IF(OR(VLOOKUP($D189,Cap_Req!$A$2:$K$19,2)=6,VLOOKUP($D189,Cap_Req!$A$2:$K$19,2)=7,VLOOKUP($D189,Cap_Req!$A$2:$K$19,2)=14),IF($S189="","",$S189*$J189),""))</f>
        <v/>
      </c>
      <c r="J189" s="156" t="str">
        <f>IF($D189="","",IF(OR(VLOOKUP($D189,Cap_Req!$A$2:$K$19,2)=6,VLOOKUP($D189,Cap_Req!$A$2:$K$19,2)=7,VLOOKUP($D189,Cap_Req!$A$2:$K$19,2)=14),VLOOKUP($D189,Cap_Req!$A$2:$K$19,7),""))</f>
        <v/>
      </c>
      <c r="K189" s="285"/>
      <c r="L189" s="155" t="str">
        <f>IF($D189="","",IF(OR(VLOOKUP($D189,Cap_Req!$A$2:$K$19,2)=4,VLOOKUP($D189,Cap_Req!$A$2:$K$19,2)=5),IF($T189="","",$T189*$M189),""))</f>
        <v/>
      </c>
      <c r="M189" s="156" t="str">
        <f>IF($D189="","",IF(OR(VLOOKUP($D189,Cap_Req!$A$2:$K$19,2)=4,VLOOKUP($D189,Cap_Req!$A$2:$K$19,2)=5),VLOOKUP($D189,Cap_Req!$A$2:$K$19,8),""))</f>
        <v/>
      </c>
      <c r="N189" s="157" t="str">
        <f t="shared" si="7"/>
        <v/>
      </c>
      <c r="O189" s="158" t="str">
        <f t="shared" si="6"/>
        <v/>
      </c>
      <c r="P189" s="159"/>
      <c r="Q189" s="283"/>
      <c r="R189" s="283"/>
      <c r="S189" s="283"/>
      <c r="T189" s="283"/>
      <c r="U189" s="160" t="str">
        <f>IF($D189="","",IF(OR(VLOOKUP($D189,Cap_Req!$A$2:$K$19,2)=9,VLOOKUP($D189,Cap_Req!$A$2:$K$19,2)=12,VLOOKUP($D189,Cap_Req!$A$2:$K$19,2)=13,VLOOKUP($D189,Cap_Req!$A$2:$K$19,2)=15),VLOOKUP($D189,Cap_Req!$A$2:$K$19,9),IF(VLOOKUP($D189,Cap_Req!$A$2:$K$19,2)=2,-100,$X189+VLOOKUP($D189,Cap_Req!$A$2:$K$19,9))))</f>
        <v/>
      </c>
      <c r="V189" s="160" t="str">
        <f>IF($D189="","",IF(OR(VLOOKUP($D189,Cap_Req!$A$2:$K$19,2)=9,VLOOKUP($D189,Cap_Req!$A$2:$K$19,2)=12,VLOOKUP($D189,Cap_Req!$A$2:$K$19,2)=13),VLOOKUP($D189,Cap_Req!$A$2:$K$19,10),IF(OR(VLOOKUP($D189,Cap_Req!$A$2:$K$19,2)=4,VLOOKUP($D189,Cap_Req!$A$2:$K$19,2)=5,VLOOKUP($D189,Cap_Req!$A$2:$K$19,2)=18),$X189+VLOOKUP($D189,Cap_Req!$A$2:$K$19,10),-100)))</f>
        <v/>
      </c>
      <c r="W189" s="160" t="str">
        <f>IF($D189="","",IF($X189="","",$X189+VLOOKUP($D189,Cap_Req!$A$2:$K$19,11)))</f>
        <v/>
      </c>
      <c r="X189" s="283"/>
      <c r="Y189" s="283"/>
      <c r="Z189" s="133"/>
      <c r="AA189" s="134" t="e">
        <f>VLOOKUP($D189,Cap_Req!$A$2:$K$19,2)</f>
        <v>#N/A</v>
      </c>
    </row>
    <row r="190" spans="1:27" x14ac:dyDescent="0.25">
      <c r="A190" s="133"/>
      <c r="B190" s="283"/>
      <c r="C190" s="283"/>
      <c r="D190" s="284"/>
      <c r="E190" s="285"/>
      <c r="F190" s="155" t="str">
        <f>IF($D190="","",IF($Q190="","",IF(OR(VLOOKUP($D190,Cap_Req!$A$2:$K$19,2)=6,VLOOKUP($D190,Cap_Req!$A$2:$K$19,2)=7,VLOOKUP($D190,Cap_Req!$A$2:$K$19,2)=14),IF($R190="","",IF($N190&lt;=$U190,$R190*$G190,IF(AND($N190&gt;$U190,$N190&lt;=$X190),$G190*($R190+((($Q190-$R190)/($X190-$U190))*($N190-$U190))),0))),$Q190*$G190)))</f>
        <v/>
      </c>
      <c r="G190" s="156" t="str">
        <f>IF($D190="","",IF(VLOOKUP($D190,Cap_Req!$A$2:$K$19,2)=2,VLOOKUP($D190,Cap_Req!$A$2:$K$19,3),IF(OR(VLOOKUP($D190,Cap_Req!$A$2:$K$19,2)=1,VLOOKUP($D190,Cap_Req!$A$2:$K$19,2)=3,VLOOKUP($D190,Cap_Req!$A$2:$K$19,2)=6,VLOOKUP($D190,Cap_Req!$A$2:$K$19,2)=7,VLOOKUP($D190,Cap_Req!$A$2:$K$19,2)=8,VLOOKUP($D190,Cap_Req!$A$2:$K$19,2)=10,VLOOKUP($D190,Cap_Req!$A$2:$K$19,2)=11, VLOOKUP($D190,Cap_Req!$A$2:$K$19,2)=14, VLOOKUP($D190,Cap_Req!$A$2:$K$19,2)=15, VLOOKUP($D190,Cap_Req!$A$2:$K$19,2)=16),IF($N190&lt;=$U190,VLOOKUP($D190,Cap_Req!$A$2:$K$19,3),IF(AND($N190&gt;$U190,$N190&lt;=$W190),VLOOKUP($D190,Cap_Req!$A$2:$K$19,3)+(((VLOOKUP($D190,Cap_Req!$A$2:$K$19,5)-VLOOKUP($D190,Cap_Req!$A$2:$K$19,3))/($W190-$U190))*($N190-$U190)),0)),IF($N190&lt;=$U190,VLOOKUP($D190,Cap_Req!$A$2:$K$19,3),IF(AND($N190&gt;$U190,$N190&lt;=$V190),VLOOKUP($D190,Cap_Req!$A$2:$K$19,3)+(((VLOOKUP($D190,Cap_Req!$A$2:$K$19,4)-VLOOKUP($D190,Cap_Req!$A$2:$K$19,3))/($V190-$U190))*($N190-$U190)),IF(AND($N190&gt;$V190,$N190&lt;=$W190),VLOOKUP($D190,Cap_Req!$A$2:$K$19,4)+(((VLOOKUP($D190,Cap_Req!$A$2:$K$19,5)-VLOOKUP($D190,Cap_Req!$A$2:$K$19,4))/($W190-$V190))*($N190-$V190)),0))))))</f>
        <v/>
      </c>
      <c r="H190" s="285"/>
      <c r="I190" s="155" t="str">
        <f>IF($D190="","",IF(OR(VLOOKUP($D190,Cap_Req!$A$2:$K$19,2)=6,VLOOKUP($D190,Cap_Req!$A$2:$K$19,2)=7,VLOOKUP($D190,Cap_Req!$A$2:$K$19,2)=14),IF($S190="","",$S190*$J190),""))</f>
        <v/>
      </c>
      <c r="J190" s="156" t="str">
        <f>IF($D190="","",IF(OR(VLOOKUP($D190,Cap_Req!$A$2:$K$19,2)=6,VLOOKUP($D190,Cap_Req!$A$2:$K$19,2)=7,VLOOKUP($D190,Cap_Req!$A$2:$K$19,2)=14),VLOOKUP($D190,Cap_Req!$A$2:$K$19,7),""))</f>
        <v/>
      </c>
      <c r="K190" s="285"/>
      <c r="L190" s="155" t="str">
        <f>IF($D190="","",IF(OR(VLOOKUP($D190,Cap_Req!$A$2:$K$19,2)=4,VLOOKUP($D190,Cap_Req!$A$2:$K$19,2)=5),IF($T190="","",$T190*$M190),""))</f>
        <v/>
      </c>
      <c r="M190" s="156" t="str">
        <f>IF($D190="","",IF(OR(VLOOKUP($D190,Cap_Req!$A$2:$K$19,2)=4,VLOOKUP($D190,Cap_Req!$A$2:$K$19,2)=5),VLOOKUP($D190,Cap_Req!$A$2:$K$19,8),""))</f>
        <v/>
      </c>
      <c r="N190" s="157" t="str">
        <f t="shared" si="7"/>
        <v/>
      </c>
      <c r="O190" s="158" t="str">
        <f t="shared" si="6"/>
        <v/>
      </c>
      <c r="P190" s="159"/>
      <c r="Q190" s="283"/>
      <c r="R190" s="283"/>
      <c r="S190" s="283"/>
      <c r="T190" s="283"/>
      <c r="U190" s="160" t="str">
        <f>IF($D190="","",IF(OR(VLOOKUP($D190,Cap_Req!$A$2:$K$19,2)=9,VLOOKUP($D190,Cap_Req!$A$2:$K$19,2)=12,VLOOKUP($D190,Cap_Req!$A$2:$K$19,2)=13,VLOOKUP($D190,Cap_Req!$A$2:$K$19,2)=15),VLOOKUP($D190,Cap_Req!$A$2:$K$19,9),IF(VLOOKUP($D190,Cap_Req!$A$2:$K$19,2)=2,-100,$X190+VLOOKUP($D190,Cap_Req!$A$2:$K$19,9))))</f>
        <v/>
      </c>
      <c r="V190" s="160" t="str">
        <f>IF($D190="","",IF(OR(VLOOKUP($D190,Cap_Req!$A$2:$K$19,2)=9,VLOOKUP($D190,Cap_Req!$A$2:$K$19,2)=12,VLOOKUP($D190,Cap_Req!$A$2:$K$19,2)=13),VLOOKUP($D190,Cap_Req!$A$2:$K$19,10),IF(OR(VLOOKUP($D190,Cap_Req!$A$2:$K$19,2)=4,VLOOKUP($D190,Cap_Req!$A$2:$K$19,2)=5,VLOOKUP($D190,Cap_Req!$A$2:$K$19,2)=18),$X190+VLOOKUP($D190,Cap_Req!$A$2:$K$19,10),-100)))</f>
        <v/>
      </c>
      <c r="W190" s="160" t="str">
        <f>IF($D190="","",IF($X190="","",$X190+VLOOKUP($D190,Cap_Req!$A$2:$K$19,11)))</f>
        <v/>
      </c>
      <c r="X190" s="283"/>
      <c r="Y190" s="283"/>
      <c r="Z190" s="133"/>
      <c r="AA190" s="134" t="e">
        <f>VLOOKUP($D190,Cap_Req!$A$2:$K$19,2)</f>
        <v>#N/A</v>
      </c>
    </row>
    <row r="191" spans="1:27" x14ac:dyDescent="0.25">
      <c r="A191" s="133"/>
      <c r="B191" s="283"/>
      <c r="C191" s="283"/>
      <c r="D191" s="284"/>
      <c r="E191" s="285"/>
      <c r="F191" s="155" t="str">
        <f>IF($D191="","",IF($Q191="","",IF(OR(VLOOKUP($D191,Cap_Req!$A$2:$K$19,2)=6,VLOOKUP($D191,Cap_Req!$A$2:$K$19,2)=7,VLOOKUP($D191,Cap_Req!$A$2:$K$19,2)=14),IF($R191="","",IF($N191&lt;=$U191,$R191*$G191,IF(AND($N191&gt;$U191,$N191&lt;=$X191),$G191*($R191+((($Q191-$R191)/($X191-$U191))*($N191-$U191))),0))),$Q191*$G191)))</f>
        <v/>
      </c>
      <c r="G191" s="156" t="str">
        <f>IF($D191="","",IF(VLOOKUP($D191,Cap_Req!$A$2:$K$19,2)=2,VLOOKUP($D191,Cap_Req!$A$2:$K$19,3),IF(OR(VLOOKUP($D191,Cap_Req!$A$2:$K$19,2)=1,VLOOKUP($D191,Cap_Req!$A$2:$K$19,2)=3,VLOOKUP($D191,Cap_Req!$A$2:$K$19,2)=6,VLOOKUP($D191,Cap_Req!$A$2:$K$19,2)=7,VLOOKUP($D191,Cap_Req!$A$2:$K$19,2)=8,VLOOKUP($D191,Cap_Req!$A$2:$K$19,2)=10,VLOOKUP($D191,Cap_Req!$A$2:$K$19,2)=11, VLOOKUP($D191,Cap_Req!$A$2:$K$19,2)=14, VLOOKUP($D191,Cap_Req!$A$2:$K$19,2)=15, VLOOKUP($D191,Cap_Req!$A$2:$K$19,2)=16),IF($N191&lt;=$U191,VLOOKUP($D191,Cap_Req!$A$2:$K$19,3),IF(AND($N191&gt;$U191,$N191&lt;=$W191),VLOOKUP($D191,Cap_Req!$A$2:$K$19,3)+(((VLOOKUP($D191,Cap_Req!$A$2:$K$19,5)-VLOOKUP($D191,Cap_Req!$A$2:$K$19,3))/($W191-$U191))*($N191-$U191)),0)),IF($N191&lt;=$U191,VLOOKUP($D191,Cap_Req!$A$2:$K$19,3),IF(AND($N191&gt;$U191,$N191&lt;=$V191),VLOOKUP($D191,Cap_Req!$A$2:$K$19,3)+(((VLOOKUP($D191,Cap_Req!$A$2:$K$19,4)-VLOOKUP($D191,Cap_Req!$A$2:$K$19,3))/($V191-$U191))*($N191-$U191)),IF(AND($N191&gt;$V191,$N191&lt;=$W191),VLOOKUP($D191,Cap_Req!$A$2:$K$19,4)+(((VLOOKUP($D191,Cap_Req!$A$2:$K$19,5)-VLOOKUP($D191,Cap_Req!$A$2:$K$19,4))/($W191-$V191))*($N191-$V191)),0))))))</f>
        <v/>
      </c>
      <c r="H191" s="285"/>
      <c r="I191" s="155" t="str">
        <f>IF($D191="","",IF(OR(VLOOKUP($D191,Cap_Req!$A$2:$K$19,2)=6,VLOOKUP($D191,Cap_Req!$A$2:$K$19,2)=7,VLOOKUP($D191,Cap_Req!$A$2:$K$19,2)=14),IF($S191="","",$S191*$J191),""))</f>
        <v/>
      </c>
      <c r="J191" s="156" t="str">
        <f>IF($D191="","",IF(OR(VLOOKUP($D191,Cap_Req!$A$2:$K$19,2)=6,VLOOKUP($D191,Cap_Req!$A$2:$K$19,2)=7,VLOOKUP($D191,Cap_Req!$A$2:$K$19,2)=14),VLOOKUP($D191,Cap_Req!$A$2:$K$19,7),""))</f>
        <v/>
      </c>
      <c r="K191" s="285"/>
      <c r="L191" s="155" t="str">
        <f>IF($D191="","",IF(OR(VLOOKUP($D191,Cap_Req!$A$2:$K$19,2)=4,VLOOKUP($D191,Cap_Req!$A$2:$K$19,2)=5),IF($T191="","",$T191*$M191),""))</f>
        <v/>
      </c>
      <c r="M191" s="156" t="str">
        <f>IF($D191="","",IF(OR(VLOOKUP($D191,Cap_Req!$A$2:$K$19,2)=4,VLOOKUP($D191,Cap_Req!$A$2:$K$19,2)=5),VLOOKUP($D191,Cap_Req!$A$2:$K$19,8),""))</f>
        <v/>
      </c>
      <c r="N191" s="157" t="str">
        <f t="shared" si="7"/>
        <v/>
      </c>
      <c r="O191" s="158" t="str">
        <f t="shared" si="6"/>
        <v/>
      </c>
      <c r="P191" s="159"/>
      <c r="Q191" s="283"/>
      <c r="R191" s="283"/>
      <c r="S191" s="283"/>
      <c r="T191" s="283"/>
      <c r="U191" s="160" t="str">
        <f>IF($D191="","",IF(OR(VLOOKUP($D191,Cap_Req!$A$2:$K$19,2)=9,VLOOKUP($D191,Cap_Req!$A$2:$K$19,2)=12,VLOOKUP($D191,Cap_Req!$A$2:$K$19,2)=13,VLOOKUP($D191,Cap_Req!$A$2:$K$19,2)=15),VLOOKUP($D191,Cap_Req!$A$2:$K$19,9),IF(VLOOKUP($D191,Cap_Req!$A$2:$K$19,2)=2,-100,$X191+VLOOKUP($D191,Cap_Req!$A$2:$K$19,9))))</f>
        <v/>
      </c>
      <c r="V191" s="160" t="str">
        <f>IF($D191="","",IF(OR(VLOOKUP($D191,Cap_Req!$A$2:$K$19,2)=9,VLOOKUP($D191,Cap_Req!$A$2:$K$19,2)=12,VLOOKUP($D191,Cap_Req!$A$2:$K$19,2)=13),VLOOKUP($D191,Cap_Req!$A$2:$K$19,10),IF(OR(VLOOKUP($D191,Cap_Req!$A$2:$K$19,2)=4,VLOOKUP($D191,Cap_Req!$A$2:$K$19,2)=5,VLOOKUP($D191,Cap_Req!$A$2:$K$19,2)=18),$X191+VLOOKUP($D191,Cap_Req!$A$2:$K$19,10),-100)))</f>
        <v/>
      </c>
      <c r="W191" s="160" t="str">
        <f>IF($D191="","",IF($X191="","",$X191+VLOOKUP($D191,Cap_Req!$A$2:$K$19,11)))</f>
        <v/>
      </c>
      <c r="X191" s="283"/>
      <c r="Y191" s="283"/>
      <c r="Z191" s="133"/>
      <c r="AA191" s="134" t="e">
        <f>VLOOKUP($D191,Cap_Req!$A$2:$K$19,2)</f>
        <v>#N/A</v>
      </c>
    </row>
    <row r="192" spans="1:27" x14ac:dyDescent="0.25">
      <c r="A192" s="133"/>
      <c r="B192" s="283"/>
      <c r="C192" s="283"/>
      <c r="D192" s="284"/>
      <c r="E192" s="285"/>
      <c r="F192" s="155" t="str">
        <f>IF($D192="","",IF($Q192="","",IF(OR(VLOOKUP($D192,Cap_Req!$A$2:$K$19,2)=6,VLOOKUP($D192,Cap_Req!$A$2:$K$19,2)=7,VLOOKUP($D192,Cap_Req!$A$2:$K$19,2)=14),IF($R192="","",IF($N192&lt;=$U192,$R192*$G192,IF(AND($N192&gt;$U192,$N192&lt;=$X192),$G192*($R192+((($Q192-$R192)/($X192-$U192))*($N192-$U192))),0))),$Q192*$G192)))</f>
        <v/>
      </c>
      <c r="G192" s="156" t="str">
        <f>IF($D192="","",IF(VLOOKUP($D192,Cap_Req!$A$2:$K$19,2)=2,VLOOKUP($D192,Cap_Req!$A$2:$K$19,3),IF(OR(VLOOKUP($D192,Cap_Req!$A$2:$K$19,2)=1,VLOOKUP($D192,Cap_Req!$A$2:$K$19,2)=3,VLOOKUP($D192,Cap_Req!$A$2:$K$19,2)=6,VLOOKUP($D192,Cap_Req!$A$2:$K$19,2)=7,VLOOKUP($D192,Cap_Req!$A$2:$K$19,2)=8,VLOOKUP($D192,Cap_Req!$A$2:$K$19,2)=10,VLOOKUP($D192,Cap_Req!$A$2:$K$19,2)=11, VLOOKUP($D192,Cap_Req!$A$2:$K$19,2)=14, VLOOKUP($D192,Cap_Req!$A$2:$K$19,2)=15, VLOOKUP($D192,Cap_Req!$A$2:$K$19,2)=16),IF($N192&lt;=$U192,VLOOKUP($D192,Cap_Req!$A$2:$K$19,3),IF(AND($N192&gt;$U192,$N192&lt;=$W192),VLOOKUP($D192,Cap_Req!$A$2:$K$19,3)+(((VLOOKUP($D192,Cap_Req!$A$2:$K$19,5)-VLOOKUP($D192,Cap_Req!$A$2:$K$19,3))/($W192-$U192))*($N192-$U192)),0)),IF($N192&lt;=$U192,VLOOKUP($D192,Cap_Req!$A$2:$K$19,3),IF(AND($N192&gt;$U192,$N192&lt;=$V192),VLOOKUP($D192,Cap_Req!$A$2:$K$19,3)+(((VLOOKUP($D192,Cap_Req!$A$2:$K$19,4)-VLOOKUP($D192,Cap_Req!$A$2:$K$19,3))/($V192-$U192))*($N192-$U192)),IF(AND($N192&gt;$V192,$N192&lt;=$W192),VLOOKUP($D192,Cap_Req!$A$2:$K$19,4)+(((VLOOKUP($D192,Cap_Req!$A$2:$K$19,5)-VLOOKUP($D192,Cap_Req!$A$2:$K$19,4))/($W192-$V192))*($N192-$V192)),0))))))</f>
        <v/>
      </c>
      <c r="H192" s="285"/>
      <c r="I192" s="155" t="str">
        <f>IF($D192="","",IF(OR(VLOOKUP($D192,Cap_Req!$A$2:$K$19,2)=6,VLOOKUP($D192,Cap_Req!$A$2:$K$19,2)=7,VLOOKUP($D192,Cap_Req!$A$2:$K$19,2)=14),IF($S192="","",$S192*$J192),""))</f>
        <v/>
      </c>
      <c r="J192" s="156" t="str">
        <f>IF($D192="","",IF(OR(VLOOKUP($D192,Cap_Req!$A$2:$K$19,2)=6,VLOOKUP($D192,Cap_Req!$A$2:$K$19,2)=7,VLOOKUP($D192,Cap_Req!$A$2:$K$19,2)=14),VLOOKUP($D192,Cap_Req!$A$2:$K$19,7),""))</f>
        <v/>
      </c>
      <c r="K192" s="285"/>
      <c r="L192" s="155" t="str">
        <f>IF($D192="","",IF(OR(VLOOKUP($D192,Cap_Req!$A$2:$K$19,2)=4,VLOOKUP($D192,Cap_Req!$A$2:$K$19,2)=5),IF($T192="","",$T192*$M192),""))</f>
        <v/>
      </c>
      <c r="M192" s="156" t="str">
        <f>IF($D192="","",IF(OR(VLOOKUP($D192,Cap_Req!$A$2:$K$19,2)=4,VLOOKUP($D192,Cap_Req!$A$2:$K$19,2)=5),VLOOKUP($D192,Cap_Req!$A$2:$K$19,8),""))</f>
        <v/>
      </c>
      <c r="N192" s="157" t="str">
        <f t="shared" si="7"/>
        <v/>
      </c>
      <c r="O192" s="158" t="str">
        <f t="shared" si="6"/>
        <v/>
      </c>
      <c r="P192" s="159"/>
      <c r="Q192" s="283"/>
      <c r="R192" s="283"/>
      <c r="S192" s="283"/>
      <c r="T192" s="283"/>
      <c r="U192" s="160" t="str">
        <f>IF($D192="","",IF(OR(VLOOKUP($D192,Cap_Req!$A$2:$K$19,2)=9,VLOOKUP($D192,Cap_Req!$A$2:$K$19,2)=12,VLOOKUP($D192,Cap_Req!$A$2:$K$19,2)=13,VLOOKUP($D192,Cap_Req!$A$2:$K$19,2)=15),VLOOKUP($D192,Cap_Req!$A$2:$K$19,9),IF(VLOOKUP($D192,Cap_Req!$A$2:$K$19,2)=2,-100,$X192+VLOOKUP($D192,Cap_Req!$A$2:$K$19,9))))</f>
        <v/>
      </c>
      <c r="V192" s="160" t="str">
        <f>IF($D192="","",IF(OR(VLOOKUP($D192,Cap_Req!$A$2:$K$19,2)=9,VLOOKUP($D192,Cap_Req!$A$2:$K$19,2)=12,VLOOKUP($D192,Cap_Req!$A$2:$K$19,2)=13),VLOOKUP($D192,Cap_Req!$A$2:$K$19,10),IF(OR(VLOOKUP($D192,Cap_Req!$A$2:$K$19,2)=4,VLOOKUP($D192,Cap_Req!$A$2:$K$19,2)=5,VLOOKUP($D192,Cap_Req!$A$2:$K$19,2)=18),$X192+VLOOKUP($D192,Cap_Req!$A$2:$K$19,10),-100)))</f>
        <v/>
      </c>
      <c r="W192" s="160" t="str">
        <f>IF($D192="","",IF($X192="","",$X192+VLOOKUP($D192,Cap_Req!$A$2:$K$19,11)))</f>
        <v/>
      </c>
      <c r="X192" s="283"/>
      <c r="Y192" s="283"/>
      <c r="Z192" s="133"/>
      <c r="AA192" s="134" t="e">
        <f>VLOOKUP($D192,Cap_Req!$A$2:$K$19,2)</f>
        <v>#N/A</v>
      </c>
    </row>
    <row r="193" spans="1:27" x14ac:dyDescent="0.25">
      <c r="A193" s="133"/>
      <c r="B193" s="283"/>
      <c r="C193" s="283"/>
      <c r="D193" s="284"/>
      <c r="E193" s="285"/>
      <c r="F193" s="155" t="str">
        <f>IF($D193="","",IF($Q193="","",IF(OR(VLOOKUP($D193,Cap_Req!$A$2:$K$19,2)=6,VLOOKUP($D193,Cap_Req!$A$2:$K$19,2)=7,VLOOKUP($D193,Cap_Req!$A$2:$K$19,2)=14),IF($R193="","",IF($N193&lt;=$U193,$R193*$G193,IF(AND($N193&gt;$U193,$N193&lt;=$X193),$G193*($R193+((($Q193-$R193)/($X193-$U193))*($N193-$U193))),0))),$Q193*$G193)))</f>
        <v/>
      </c>
      <c r="G193" s="156" t="str">
        <f>IF($D193="","",IF(VLOOKUP($D193,Cap_Req!$A$2:$K$19,2)=2,VLOOKUP($D193,Cap_Req!$A$2:$K$19,3),IF(OR(VLOOKUP($D193,Cap_Req!$A$2:$K$19,2)=1,VLOOKUP($D193,Cap_Req!$A$2:$K$19,2)=3,VLOOKUP($D193,Cap_Req!$A$2:$K$19,2)=6,VLOOKUP($D193,Cap_Req!$A$2:$K$19,2)=7,VLOOKUP($D193,Cap_Req!$A$2:$K$19,2)=8,VLOOKUP($D193,Cap_Req!$A$2:$K$19,2)=10,VLOOKUP($D193,Cap_Req!$A$2:$K$19,2)=11, VLOOKUP($D193,Cap_Req!$A$2:$K$19,2)=14, VLOOKUP($D193,Cap_Req!$A$2:$K$19,2)=15, VLOOKUP($D193,Cap_Req!$A$2:$K$19,2)=16),IF($N193&lt;=$U193,VLOOKUP($D193,Cap_Req!$A$2:$K$19,3),IF(AND($N193&gt;$U193,$N193&lt;=$W193),VLOOKUP($D193,Cap_Req!$A$2:$K$19,3)+(((VLOOKUP($D193,Cap_Req!$A$2:$K$19,5)-VLOOKUP($D193,Cap_Req!$A$2:$K$19,3))/($W193-$U193))*($N193-$U193)),0)),IF($N193&lt;=$U193,VLOOKUP($D193,Cap_Req!$A$2:$K$19,3),IF(AND($N193&gt;$U193,$N193&lt;=$V193),VLOOKUP($D193,Cap_Req!$A$2:$K$19,3)+(((VLOOKUP($D193,Cap_Req!$A$2:$K$19,4)-VLOOKUP($D193,Cap_Req!$A$2:$K$19,3))/($V193-$U193))*($N193-$U193)),IF(AND($N193&gt;$V193,$N193&lt;=$W193),VLOOKUP($D193,Cap_Req!$A$2:$K$19,4)+(((VLOOKUP($D193,Cap_Req!$A$2:$K$19,5)-VLOOKUP($D193,Cap_Req!$A$2:$K$19,4))/($W193-$V193))*($N193-$V193)),0))))))</f>
        <v/>
      </c>
      <c r="H193" s="285"/>
      <c r="I193" s="155" t="str">
        <f>IF($D193="","",IF(OR(VLOOKUP($D193,Cap_Req!$A$2:$K$19,2)=6,VLOOKUP($D193,Cap_Req!$A$2:$K$19,2)=7,VLOOKUP($D193,Cap_Req!$A$2:$K$19,2)=14),IF($S193="","",$S193*$J193),""))</f>
        <v/>
      </c>
      <c r="J193" s="156" t="str">
        <f>IF($D193="","",IF(OR(VLOOKUP($D193,Cap_Req!$A$2:$K$19,2)=6,VLOOKUP($D193,Cap_Req!$A$2:$K$19,2)=7,VLOOKUP($D193,Cap_Req!$A$2:$K$19,2)=14),VLOOKUP($D193,Cap_Req!$A$2:$K$19,7),""))</f>
        <v/>
      </c>
      <c r="K193" s="285"/>
      <c r="L193" s="155" t="str">
        <f>IF($D193="","",IF(OR(VLOOKUP($D193,Cap_Req!$A$2:$K$19,2)=4,VLOOKUP($D193,Cap_Req!$A$2:$K$19,2)=5),IF($T193="","",$T193*$M193),""))</f>
        <v/>
      </c>
      <c r="M193" s="156" t="str">
        <f>IF($D193="","",IF(OR(VLOOKUP($D193,Cap_Req!$A$2:$K$19,2)=4,VLOOKUP($D193,Cap_Req!$A$2:$K$19,2)=5),VLOOKUP($D193,Cap_Req!$A$2:$K$19,8),""))</f>
        <v/>
      </c>
      <c r="N193" s="157" t="str">
        <f t="shared" si="7"/>
        <v/>
      </c>
      <c r="O193" s="158" t="str">
        <f t="shared" si="6"/>
        <v/>
      </c>
      <c r="P193" s="159"/>
      <c r="Q193" s="283"/>
      <c r="R193" s="283"/>
      <c r="S193" s="283"/>
      <c r="T193" s="283"/>
      <c r="U193" s="160" t="str">
        <f>IF($D193="","",IF(OR(VLOOKUP($D193,Cap_Req!$A$2:$K$19,2)=9,VLOOKUP($D193,Cap_Req!$A$2:$K$19,2)=12,VLOOKUP($D193,Cap_Req!$A$2:$K$19,2)=13,VLOOKUP($D193,Cap_Req!$A$2:$K$19,2)=15),VLOOKUP($D193,Cap_Req!$A$2:$K$19,9),IF(VLOOKUP($D193,Cap_Req!$A$2:$K$19,2)=2,-100,$X193+VLOOKUP($D193,Cap_Req!$A$2:$K$19,9))))</f>
        <v/>
      </c>
      <c r="V193" s="160" t="str">
        <f>IF($D193="","",IF(OR(VLOOKUP($D193,Cap_Req!$A$2:$K$19,2)=9,VLOOKUP($D193,Cap_Req!$A$2:$K$19,2)=12,VLOOKUP($D193,Cap_Req!$A$2:$K$19,2)=13),VLOOKUP($D193,Cap_Req!$A$2:$K$19,10),IF(OR(VLOOKUP($D193,Cap_Req!$A$2:$K$19,2)=4,VLOOKUP($D193,Cap_Req!$A$2:$K$19,2)=5,VLOOKUP($D193,Cap_Req!$A$2:$K$19,2)=18),$X193+VLOOKUP($D193,Cap_Req!$A$2:$K$19,10),-100)))</f>
        <v/>
      </c>
      <c r="W193" s="160" t="str">
        <f>IF($D193="","",IF($X193="","",$X193+VLOOKUP($D193,Cap_Req!$A$2:$K$19,11)))</f>
        <v/>
      </c>
      <c r="X193" s="283"/>
      <c r="Y193" s="283"/>
      <c r="Z193" s="133"/>
      <c r="AA193" s="134" t="e">
        <f>VLOOKUP($D193,Cap_Req!$A$2:$K$19,2)</f>
        <v>#N/A</v>
      </c>
    </row>
    <row r="194" spans="1:27" x14ac:dyDescent="0.25">
      <c r="A194" s="133"/>
      <c r="B194" s="283"/>
      <c r="C194" s="283"/>
      <c r="D194" s="284"/>
      <c r="E194" s="285"/>
      <c r="F194" s="155" t="str">
        <f>IF($D194="","",IF($Q194="","",IF(OR(VLOOKUP($D194,Cap_Req!$A$2:$K$19,2)=6,VLOOKUP($D194,Cap_Req!$A$2:$K$19,2)=7,VLOOKUP($D194,Cap_Req!$A$2:$K$19,2)=14),IF($R194="","",IF($N194&lt;=$U194,$R194*$G194,IF(AND($N194&gt;$U194,$N194&lt;=$X194),$G194*($R194+((($Q194-$R194)/($X194-$U194))*($N194-$U194))),0))),$Q194*$G194)))</f>
        <v/>
      </c>
      <c r="G194" s="156" t="str">
        <f>IF($D194="","",IF(VLOOKUP($D194,Cap_Req!$A$2:$K$19,2)=2,VLOOKUP($D194,Cap_Req!$A$2:$K$19,3),IF(OR(VLOOKUP($D194,Cap_Req!$A$2:$K$19,2)=1,VLOOKUP($D194,Cap_Req!$A$2:$K$19,2)=3,VLOOKUP($D194,Cap_Req!$A$2:$K$19,2)=6,VLOOKUP($D194,Cap_Req!$A$2:$K$19,2)=7,VLOOKUP($D194,Cap_Req!$A$2:$K$19,2)=8,VLOOKUP($D194,Cap_Req!$A$2:$K$19,2)=10,VLOOKUP($D194,Cap_Req!$A$2:$K$19,2)=11, VLOOKUP($D194,Cap_Req!$A$2:$K$19,2)=14, VLOOKUP($D194,Cap_Req!$A$2:$K$19,2)=15, VLOOKUP($D194,Cap_Req!$A$2:$K$19,2)=16),IF($N194&lt;=$U194,VLOOKUP($D194,Cap_Req!$A$2:$K$19,3),IF(AND($N194&gt;$U194,$N194&lt;=$W194),VLOOKUP($D194,Cap_Req!$A$2:$K$19,3)+(((VLOOKUP($D194,Cap_Req!$A$2:$K$19,5)-VLOOKUP($D194,Cap_Req!$A$2:$K$19,3))/($W194-$U194))*($N194-$U194)),0)),IF($N194&lt;=$U194,VLOOKUP($D194,Cap_Req!$A$2:$K$19,3),IF(AND($N194&gt;$U194,$N194&lt;=$V194),VLOOKUP($D194,Cap_Req!$A$2:$K$19,3)+(((VLOOKUP($D194,Cap_Req!$A$2:$K$19,4)-VLOOKUP($D194,Cap_Req!$A$2:$K$19,3))/($V194-$U194))*($N194-$U194)),IF(AND($N194&gt;$V194,$N194&lt;=$W194),VLOOKUP($D194,Cap_Req!$A$2:$K$19,4)+(((VLOOKUP($D194,Cap_Req!$A$2:$K$19,5)-VLOOKUP($D194,Cap_Req!$A$2:$K$19,4))/($W194-$V194))*($N194-$V194)),0))))))</f>
        <v/>
      </c>
      <c r="H194" s="285"/>
      <c r="I194" s="155" t="str">
        <f>IF($D194="","",IF(OR(VLOOKUP($D194,Cap_Req!$A$2:$K$19,2)=6,VLOOKUP($D194,Cap_Req!$A$2:$K$19,2)=7,VLOOKUP($D194,Cap_Req!$A$2:$K$19,2)=14),IF($S194="","",$S194*$J194),""))</f>
        <v/>
      </c>
      <c r="J194" s="156" t="str">
        <f>IF($D194="","",IF(OR(VLOOKUP($D194,Cap_Req!$A$2:$K$19,2)=6,VLOOKUP($D194,Cap_Req!$A$2:$K$19,2)=7,VLOOKUP($D194,Cap_Req!$A$2:$K$19,2)=14),VLOOKUP($D194,Cap_Req!$A$2:$K$19,7),""))</f>
        <v/>
      </c>
      <c r="K194" s="285"/>
      <c r="L194" s="155" t="str">
        <f>IF($D194="","",IF(OR(VLOOKUP($D194,Cap_Req!$A$2:$K$19,2)=4,VLOOKUP($D194,Cap_Req!$A$2:$K$19,2)=5),IF($T194="","",$T194*$M194),""))</f>
        <v/>
      </c>
      <c r="M194" s="156" t="str">
        <f>IF($D194="","",IF(OR(VLOOKUP($D194,Cap_Req!$A$2:$K$19,2)=4,VLOOKUP($D194,Cap_Req!$A$2:$K$19,2)=5),VLOOKUP($D194,Cap_Req!$A$2:$K$19,8),""))</f>
        <v/>
      </c>
      <c r="N194" s="157" t="str">
        <f t="shared" si="7"/>
        <v/>
      </c>
      <c r="O194" s="158" t="str">
        <f t="shared" si="6"/>
        <v/>
      </c>
      <c r="P194" s="159"/>
      <c r="Q194" s="283"/>
      <c r="R194" s="283"/>
      <c r="S194" s="283"/>
      <c r="T194" s="283"/>
      <c r="U194" s="160" t="str">
        <f>IF($D194="","",IF(OR(VLOOKUP($D194,Cap_Req!$A$2:$K$19,2)=9,VLOOKUP($D194,Cap_Req!$A$2:$K$19,2)=12,VLOOKUP($D194,Cap_Req!$A$2:$K$19,2)=13,VLOOKUP($D194,Cap_Req!$A$2:$K$19,2)=15),VLOOKUP($D194,Cap_Req!$A$2:$K$19,9),IF(VLOOKUP($D194,Cap_Req!$A$2:$K$19,2)=2,-100,$X194+VLOOKUP($D194,Cap_Req!$A$2:$K$19,9))))</f>
        <v/>
      </c>
      <c r="V194" s="160" t="str">
        <f>IF($D194="","",IF(OR(VLOOKUP($D194,Cap_Req!$A$2:$K$19,2)=9,VLOOKUP($D194,Cap_Req!$A$2:$K$19,2)=12,VLOOKUP($D194,Cap_Req!$A$2:$K$19,2)=13),VLOOKUP($D194,Cap_Req!$A$2:$K$19,10),IF(OR(VLOOKUP($D194,Cap_Req!$A$2:$K$19,2)=4,VLOOKUP($D194,Cap_Req!$A$2:$K$19,2)=5,VLOOKUP($D194,Cap_Req!$A$2:$K$19,2)=18),$X194+VLOOKUP($D194,Cap_Req!$A$2:$K$19,10),-100)))</f>
        <v/>
      </c>
      <c r="W194" s="160" t="str">
        <f>IF($D194="","",IF($X194="","",$X194+VLOOKUP($D194,Cap_Req!$A$2:$K$19,11)))</f>
        <v/>
      </c>
      <c r="X194" s="283"/>
      <c r="Y194" s="283"/>
      <c r="Z194" s="133"/>
      <c r="AA194" s="134" t="e">
        <f>VLOOKUP($D194,Cap_Req!$A$2:$K$19,2)</f>
        <v>#N/A</v>
      </c>
    </row>
    <row r="195" spans="1:27" x14ac:dyDescent="0.25">
      <c r="A195" s="133"/>
      <c r="B195" s="283"/>
      <c r="C195" s="283"/>
      <c r="D195" s="284"/>
      <c r="E195" s="285"/>
      <c r="F195" s="155" t="str">
        <f>IF($D195="","",IF($Q195="","",IF(OR(VLOOKUP($D195,Cap_Req!$A$2:$K$19,2)=6,VLOOKUP($D195,Cap_Req!$A$2:$K$19,2)=7,VLOOKUP($D195,Cap_Req!$A$2:$K$19,2)=14),IF($R195="","",IF($N195&lt;=$U195,$R195*$G195,IF(AND($N195&gt;$U195,$N195&lt;=$X195),$G195*($R195+((($Q195-$R195)/($X195-$U195))*($N195-$U195))),0))),$Q195*$G195)))</f>
        <v/>
      </c>
      <c r="G195" s="156" t="str">
        <f>IF($D195="","",IF(VLOOKUP($D195,Cap_Req!$A$2:$K$19,2)=2,VLOOKUP($D195,Cap_Req!$A$2:$K$19,3),IF(OR(VLOOKUP($D195,Cap_Req!$A$2:$K$19,2)=1,VLOOKUP($D195,Cap_Req!$A$2:$K$19,2)=3,VLOOKUP($D195,Cap_Req!$A$2:$K$19,2)=6,VLOOKUP($D195,Cap_Req!$A$2:$K$19,2)=7,VLOOKUP($D195,Cap_Req!$A$2:$K$19,2)=8,VLOOKUP($D195,Cap_Req!$A$2:$K$19,2)=10,VLOOKUP($D195,Cap_Req!$A$2:$K$19,2)=11, VLOOKUP($D195,Cap_Req!$A$2:$K$19,2)=14, VLOOKUP($D195,Cap_Req!$A$2:$K$19,2)=15, VLOOKUP($D195,Cap_Req!$A$2:$K$19,2)=16),IF($N195&lt;=$U195,VLOOKUP($D195,Cap_Req!$A$2:$K$19,3),IF(AND($N195&gt;$U195,$N195&lt;=$W195),VLOOKUP($D195,Cap_Req!$A$2:$K$19,3)+(((VLOOKUP($D195,Cap_Req!$A$2:$K$19,5)-VLOOKUP($D195,Cap_Req!$A$2:$K$19,3))/($W195-$U195))*($N195-$U195)),0)),IF($N195&lt;=$U195,VLOOKUP($D195,Cap_Req!$A$2:$K$19,3),IF(AND($N195&gt;$U195,$N195&lt;=$V195),VLOOKUP($D195,Cap_Req!$A$2:$K$19,3)+(((VLOOKUP($D195,Cap_Req!$A$2:$K$19,4)-VLOOKUP($D195,Cap_Req!$A$2:$K$19,3))/($V195-$U195))*($N195-$U195)),IF(AND($N195&gt;$V195,$N195&lt;=$W195),VLOOKUP($D195,Cap_Req!$A$2:$K$19,4)+(((VLOOKUP($D195,Cap_Req!$A$2:$K$19,5)-VLOOKUP($D195,Cap_Req!$A$2:$K$19,4))/($W195-$V195))*($N195-$V195)),0))))))</f>
        <v/>
      </c>
      <c r="H195" s="285"/>
      <c r="I195" s="155" t="str">
        <f>IF($D195="","",IF(OR(VLOOKUP($D195,Cap_Req!$A$2:$K$19,2)=6,VLOOKUP($D195,Cap_Req!$A$2:$K$19,2)=7,VLOOKUP($D195,Cap_Req!$A$2:$K$19,2)=14),IF($S195="","",$S195*$J195),""))</f>
        <v/>
      </c>
      <c r="J195" s="156" t="str">
        <f>IF($D195="","",IF(OR(VLOOKUP($D195,Cap_Req!$A$2:$K$19,2)=6,VLOOKUP($D195,Cap_Req!$A$2:$K$19,2)=7,VLOOKUP($D195,Cap_Req!$A$2:$K$19,2)=14),VLOOKUP($D195,Cap_Req!$A$2:$K$19,7),""))</f>
        <v/>
      </c>
      <c r="K195" s="285"/>
      <c r="L195" s="155" t="str">
        <f>IF($D195="","",IF(OR(VLOOKUP($D195,Cap_Req!$A$2:$K$19,2)=4,VLOOKUP($D195,Cap_Req!$A$2:$K$19,2)=5),IF($T195="","",$T195*$M195),""))</f>
        <v/>
      </c>
      <c r="M195" s="156" t="str">
        <f>IF($D195="","",IF(OR(VLOOKUP($D195,Cap_Req!$A$2:$K$19,2)=4,VLOOKUP($D195,Cap_Req!$A$2:$K$19,2)=5),VLOOKUP($D195,Cap_Req!$A$2:$K$19,8),""))</f>
        <v/>
      </c>
      <c r="N195" s="157" t="str">
        <f t="shared" si="7"/>
        <v/>
      </c>
      <c r="O195" s="158" t="str">
        <f t="shared" si="6"/>
        <v/>
      </c>
      <c r="P195" s="159"/>
      <c r="Q195" s="283"/>
      <c r="R195" s="283"/>
      <c r="S195" s="283"/>
      <c r="T195" s="283"/>
      <c r="U195" s="160" t="str">
        <f>IF($D195="","",IF(OR(VLOOKUP($D195,Cap_Req!$A$2:$K$19,2)=9,VLOOKUP($D195,Cap_Req!$A$2:$K$19,2)=12,VLOOKUP($D195,Cap_Req!$A$2:$K$19,2)=13,VLOOKUP($D195,Cap_Req!$A$2:$K$19,2)=15),VLOOKUP($D195,Cap_Req!$A$2:$K$19,9),IF(VLOOKUP($D195,Cap_Req!$A$2:$K$19,2)=2,-100,$X195+VLOOKUP($D195,Cap_Req!$A$2:$K$19,9))))</f>
        <v/>
      </c>
      <c r="V195" s="160" t="str">
        <f>IF($D195="","",IF(OR(VLOOKUP($D195,Cap_Req!$A$2:$K$19,2)=9,VLOOKUP($D195,Cap_Req!$A$2:$K$19,2)=12,VLOOKUP($D195,Cap_Req!$A$2:$K$19,2)=13),VLOOKUP($D195,Cap_Req!$A$2:$K$19,10),IF(OR(VLOOKUP($D195,Cap_Req!$A$2:$K$19,2)=4,VLOOKUP($D195,Cap_Req!$A$2:$K$19,2)=5,VLOOKUP($D195,Cap_Req!$A$2:$K$19,2)=18),$X195+VLOOKUP($D195,Cap_Req!$A$2:$K$19,10),-100)))</f>
        <v/>
      </c>
      <c r="W195" s="160" t="str">
        <f>IF($D195="","",IF($X195="","",$X195+VLOOKUP($D195,Cap_Req!$A$2:$K$19,11)))</f>
        <v/>
      </c>
      <c r="X195" s="283"/>
      <c r="Y195" s="283"/>
      <c r="Z195" s="133"/>
      <c r="AA195" s="134" t="e">
        <f>VLOOKUP($D195,Cap_Req!$A$2:$K$19,2)</f>
        <v>#N/A</v>
      </c>
    </row>
    <row r="196" spans="1:27" x14ac:dyDescent="0.25">
      <c r="A196" s="133"/>
      <c r="B196" s="283"/>
      <c r="C196" s="283"/>
      <c r="D196" s="284"/>
      <c r="E196" s="285"/>
      <c r="F196" s="155" t="str">
        <f>IF($D196="","",IF($Q196="","",IF(OR(VLOOKUP($D196,Cap_Req!$A$2:$K$19,2)=6,VLOOKUP($D196,Cap_Req!$A$2:$K$19,2)=7,VLOOKUP($D196,Cap_Req!$A$2:$K$19,2)=14),IF($R196="","",IF($N196&lt;=$U196,$R196*$G196,IF(AND($N196&gt;$U196,$N196&lt;=$X196),$G196*($R196+((($Q196-$R196)/($X196-$U196))*($N196-$U196))),0))),$Q196*$G196)))</f>
        <v/>
      </c>
      <c r="G196" s="156" t="str">
        <f>IF($D196="","",IF(VLOOKUP($D196,Cap_Req!$A$2:$K$19,2)=2,VLOOKUP($D196,Cap_Req!$A$2:$K$19,3),IF(OR(VLOOKUP($D196,Cap_Req!$A$2:$K$19,2)=1,VLOOKUP($D196,Cap_Req!$A$2:$K$19,2)=3,VLOOKUP($D196,Cap_Req!$A$2:$K$19,2)=6,VLOOKUP($D196,Cap_Req!$A$2:$K$19,2)=7,VLOOKUP($D196,Cap_Req!$A$2:$K$19,2)=8,VLOOKUP($D196,Cap_Req!$A$2:$K$19,2)=10,VLOOKUP($D196,Cap_Req!$A$2:$K$19,2)=11, VLOOKUP($D196,Cap_Req!$A$2:$K$19,2)=14, VLOOKUP($D196,Cap_Req!$A$2:$K$19,2)=15, VLOOKUP($D196,Cap_Req!$A$2:$K$19,2)=16),IF($N196&lt;=$U196,VLOOKUP($D196,Cap_Req!$A$2:$K$19,3),IF(AND($N196&gt;$U196,$N196&lt;=$W196),VLOOKUP($D196,Cap_Req!$A$2:$K$19,3)+(((VLOOKUP($D196,Cap_Req!$A$2:$K$19,5)-VLOOKUP($D196,Cap_Req!$A$2:$K$19,3))/($W196-$U196))*($N196-$U196)),0)),IF($N196&lt;=$U196,VLOOKUP($D196,Cap_Req!$A$2:$K$19,3),IF(AND($N196&gt;$U196,$N196&lt;=$V196),VLOOKUP($D196,Cap_Req!$A$2:$K$19,3)+(((VLOOKUP($D196,Cap_Req!$A$2:$K$19,4)-VLOOKUP($D196,Cap_Req!$A$2:$K$19,3))/($V196-$U196))*($N196-$U196)),IF(AND($N196&gt;$V196,$N196&lt;=$W196),VLOOKUP($D196,Cap_Req!$A$2:$K$19,4)+(((VLOOKUP($D196,Cap_Req!$A$2:$K$19,5)-VLOOKUP($D196,Cap_Req!$A$2:$K$19,4))/($W196-$V196))*($N196-$V196)),0))))))</f>
        <v/>
      </c>
      <c r="H196" s="285"/>
      <c r="I196" s="155" t="str">
        <f>IF($D196="","",IF(OR(VLOOKUP($D196,Cap_Req!$A$2:$K$19,2)=6,VLOOKUP($D196,Cap_Req!$A$2:$K$19,2)=7,VLOOKUP($D196,Cap_Req!$A$2:$K$19,2)=14),IF($S196="","",$S196*$J196),""))</f>
        <v/>
      </c>
      <c r="J196" s="156" t="str">
        <f>IF($D196="","",IF(OR(VLOOKUP($D196,Cap_Req!$A$2:$K$19,2)=6,VLOOKUP($D196,Cap_Req!$A$2:$K$19,2)=7,VLOOKUP($D196,Cap_Req!$A$2:$K$19,2)=14),VLOOKUP($D196,Cap_Req!$A$2:$K$19,7),""))</f>
        <v/>
      </c>
      <c r="K196" s="285"/>
      <c r="L196" s="155" t="str">
        <f>IF($D196="","",IF(OR(VLOOKUP($D196,Cap_Req!$A$2:$K$19,2)=4,VLOOKUP($D196,Cap_Req!$A$2:$K$19,2)=5),IF($T196="","",$T196*$M196),""))</f>
        <v/>
      </c>
      <c r="M196" s="156" t="str">
        <f>IF($D196="","",IF(OR(VLOOKUP($D196,Cap_Req!$A$2:$K$19,2)=4,VLOOKUP($D196,Cap_Req!$A$2:$K$19,2)=5),VLOOKUP($D196,Cap_Req!$A$2:$K$19,8),""))</f>
        <v/>
      </c>
      <c r="N196" s="157" t="str">
        <f t="shared" si="7"/>
        <v/>
      </c>
      <c r="O196" s="158" t="str">
        <f t="shared" si="6"/>
        <v/>
      </c>
      <c r="P196" s="159"/>
      <c r="Q196" s="283"/>
      <c r="R196" s="283"/>
      <c r="S196" s="283"/>
      <c r="T196" s="283"/>
      <c r="U196" s="160" t="str">
        <f>IF($D196="","",IF(OR(VLOOKUP($D196,Cap_Req!$A$2:$K$19,2)=9,VLOOKUP($D196,Cap_Req!$A$2:$K$19,2)=12,VLOOKUP($D196,Cap_Req!$A$2:$K$19,2)=13,VLOOKUP($D196,Cap_Req!$A$2:$K$19,2)=15),VLOOKUP($D196,Cap_Req!$A$2:$K$19,9),IF(VLOOKUP($D196,Cap_Req!$A$2:$K$19,2)=2,-100,$X196+VLOOKUP($D196,Cap_Req!$A$2:$K$19,9))))</f>
        <v/>
      </c>
      <c r="V196" s="160" t="str">
        <f>IF($D196="","",IF(OR(VLOOKUP($D196,Cap_Req!$A$2:$K$19,2)=9,VLOOKUP($D196,Cap_Req!$A$2:$K$19,2)=12,VLOOKUP($D196,Cap_Req!$A$2:$K$19,2)=13),VLOOKUP($D196,Cap_Req!$A$2:$K$19,10),IF(OR(VLOOKUP($D196,Cap_Req!$A$2:$K$19,2)=4,VLOOKUP($D196,Cap_Req!$A$2:$K$19,2)=5,VLOOKUP($D196,Cap_Req!$A$2:$K$19,2)=18),$X196+VLOOKUP($D196,Cap_Req!$A$2:$K$19,10),-100)))</f>
        <v/>
      </c>
      <c r="W196" s="160" t="str">
        <f>IF($D196="","",IF($X196="","",$X196+VLOOKUP($D196,Cap_Req!$A$2:$K$19,11)))</f>
        <v/>
      </c>
      <c r="X196" s="283"/>
      <c r="Y196" s="283"/>
      <c r="Z196" s="133"/>
      <c r="AA196" s="134" t="e">
        <f>VLOOKUP($D196,Cap_Req!$A$2:$K$19,2)</f>
        <v>#N/A</v>
      </c>
    </row>
    <row r="197" spans="1:27" x14ac:dyDescent="0.25">
      <c r="A197" s="133"/>
      <c r="B197" s="283"/>
      <c r="C197" s="283"/>
      <c r="D197" s="284"/>
      <c r="E197" s="285"/>
      <c r="F197" s="155" t="str">
        <f>IF($D197="","",IF($Q197="","",IF(OR(VLOOKUP($D197,Cap_Req!$A$2:$K$19,2)=6,VLOOKUP($D197,Cap_Req!$A$2:$K$19,2)=7,VLOOKUP($D197,Cap_Req!$A$2:$K$19,2)=14),IF($R197="","",IF($N197&lt;=$U197,$R197*$G197,IF(AND($N197&gt;$U197,$N197&lt;=$X197),$G197*($R197+((($Q197-$R197)/($X197-$U197))*($N197-$U197))),0))),$Q197*$G197)))</f>
        <v/>
      </c>
      <c r="G197" s="156" t="str">
        <f>IF($D197="","",IF(VLOOKUP($D197,Cap_Req!$A$2:$K$19,2)=2,VLOOKUP($D197,Cap_Req!$A$2:$K$19,3),IF(OR(VLOOKUP($D197,Cap_Req!$A$2:$K$19,2)=1,VLOOKUP($D197,Cap_Req!$A$2:$K$19,2)=3,VLOOKUP($D197,Cap_Req!$A$2:$K$19,2)=6,VLOOKUP($D197,Cap_Req!$A$2:$K$19,2)=7,VLOOKUP($D197,Cap_Req!$A$2:$K$19,2)=8,VLOOKUP($D197,Cap_Req!$A$2:$K$19,2)=10,VLOOKUP($D197,Cap_Req!$A$2:$K$19,2)=11, VLOOKUP($D197,Cap_Req!$A$2:$K$19,2)=14, VLOOKUP($D197,Cap_Req!$A$2:$K$19,2)=15, VLOOKUP($D197,Cap_Req!$A$2:$K$19,2)=16),IF($N197&lt;=$U197,VLOOKUP($D197,Cap_Req!$A$2:$K$19,3),IF(AND($N197&gt;$U197,$N197&lt;=$W197),VLOOKUP($D197,Cap_Req!$A$2:$K$19,3)+(((VLOOKUP($D197,Cap_Req!$A$2:$K$19,5)-VLOOKUP($D197,Cap_Req!$A$2:$K$19,3))/($W197-$U197))*($N197-$U197)),0)),IF($N197&lt;=$U197,VLOOKUP($D197,Cap_Req!$A$2:$K$19,3),IF(AND($N197&gt;$U197,$N197&lt;=$V197),VLOOKUP($D197,Cap_Req!$A$2:$K$19,3)+(((VLOOKUP($D197,Cap_Req!$A$2:$K$19,4)-VLOOKUP($D197,Cap_Req!$A$2:$K$19,3))/($V197-$U197))*($N197-$U197)),IF(AND($N197&gt;$V197,$N197&lt;=$W197),VLOOKUP($D197,Cap_Req!$A$2:$K$19,4)+(((VLOOKUP($D197,Cap_Req!$A$2:$K$19,5)-VLOOKUP($D197,Cap_Req!$A$2:$K$19,4))/($W197-$V197))*($N197-$V197)),0))))))</f>
        <v/>
      </c>
      <c r="H197" s="285"/>
      <c r="I197" s="155" t="str">
        <f>IF($D197="","",IF(OR(VLOOKUP($D197,Cap_Req!$A$2:$K$19,2)=6,VLOOKUP($D197,Cap_Req!$A$2:$K$19,2)=7,VLOOKUP($D197,Cap_Req!$A$2:$K$19,2)=14),IF($S197="","",$S197*$J197),""))</f>
        <v/>
      </c>
      <c r="J197" s="156" t="str">
        <f>IF($D197="","",IF(OR(VLOOKUP($D197,Cap_Req!$A$2:$K$19,2)=6,VLOOKUP($D197,Cap_Req!$A$2:$K$19,2)=7,VLOOKUP($D197,Cap_Req!$A$2:$K$19,2)=14),VLOOKUP($D197,Cap_Req!$A$2:$K$19,7),""))</f>
        <v/>
      </c>
      <c r="K197" s="285"/>
      <c r="L197" s="155" t="str">
        <f>IF($D197="","",IF(OR(VLOOKUP($D197,Cap_Req!$A$2:$K$19,2)=4,VLOOKUP($D197,Cap_Req!$A$2:$K$19,2)=5),IF($T197="","",$T197*$M197),""))</f>
        <v/>
      </c>
      <c r="M197" s="156" t="str">
        <f>IF($D197="","",IF(OR(VLOOKUP($D197,Cap_Req!$A$2:$K$19,2)=4,VLOOKUP($D197,Cap_Req!$A$2:$K$19,2)=5),VLOOKUP($D197,Cap_Req!$A$2:$K$19,8),""))</f>
        <v/>
      </c>
      <c r="N197" s="157" t="str">
        <f t="shared" si="7"/>
        <v/>
      </c>
      <c r="O197" s="158" t="str">
        <f t="shared" si="6"/>
        <v/>
      </c>
      <c r="P197" s="159"/>
      <c r="Q197" s="283"/>
      <c r="R197" s="283"/>
      <c r="S197" s="283"/>
      <c r="T197" s="283"/>
      <c r="U197" s="160" t="str">
        <f>IF($D197="","",IF(OR(VLOOKUP($D197,Cap_Req!$A$2:$K$19,2)=9,VLOOKUP($D197,Cap_Req!$A$2:$K$19,2)=12,VLOOKUP($D197,Cap_Req!$A$2:$K$19,2)=13,VLOOKUP($D197,Cap_Req!$A$2:$K$19,2)=15),VLOOKUP($D197,Cap_Req!$A$2:$K$19,9),IF(VLOOKUP($D197,Cap_Req!$A$2:$K$19,2)=2,-100,$X197+VLOOKUP($D197,Cap_Req!$A$2:$K$19,9))))</f>
        <v/>
      </c>
      <c r="V197" s="160" t="str">
        <f>IF($D197="","",IF(OR(VLOOKUP($D197,Cap_Req!$A$2:$K$19,2)=9,VLOOKUP($D197,Cap_Req!$A$2:$K$19,2)=12,VLOOKUP($D197,Cap_Req!$A$2:$K$19,2)=13),VLOOKUP($D197,Cap_Req!$A$2:$K$19,10),IF(OR(VLOOKUP($D197,Cap_Req!$A$2:$K$19,2)=4,VLOOKUP($D197,Cap_Req!$A$2:$K$19,2)=5,VLOOKUP($D197,Cap_Req!$A$2:$K$19,2)=18),$X197+VLOOKUP($D197,Cap_Req!$A$2:$K$19,10),-100)))</f>
        <v/>
      </c>
      <c r="W197" s="160" t="str">
        <f>IF($D197="","",IF($X197="","",$X197+VLOOKUP($D197,Cap_Req!$A$2:$K$19,11)))</f>
        <v/>
      </c>
      <c r="X197" s="283"/>
      <c r="Y197" s="283"/>
      <c r="Z197" s="133"/>
      <c r="AA197" s="134" t="e">
        <f>VLOOKUP($D197,Cap_Req!$A$2:$K$19,2)</f>
        <v>#N/A</v>
      </c>
    </row>
    <row r="198" spans="1:27" x14ac:dyDescent="0.25">
      <c r="A198" s="133"/>
      <c r="B198" s="283"/>
      <c r="C198" s="283"/>
      <c r="D198" s="284"/>
      <c r="E198" s="285"/>
      <c r="F198" s="155" t="str">
        <f>IF($D198="","",IF($Q198="","",IF(OR(VLOOKUP($D198,Cap_Req!$A$2:$K$19,2)=6,VLOOKUP($D198,Cap_Req!$A$2:$K$19,2)=7,VLOOKUP($D198,Cap_Req!$A$2:$K$19,2)=14),IF($R198="","",IF($N198&lt;=$U198,$R198*$G198,IF(AND($N198&gt;$U198,$N198&lt;=$X198),$G198*($R198+((($Q198-$R198)/($X198-$U198))*($N198-$U198))),0))),$Q198*$G198)))</f>
        <v/>
      </c>
      <c r="G198" s="156" t="str">
        <f>IF($D198="","",IF(VLOOKUP($D198,Cap_Req!$A$2:$K$19,2)=2,VLOOKUP($D198,Cap_Req!$A$2:$K$19,3),IF(OR(VLOOKUP($D198,Cap_Req!$A$2:$K$19,2)=1,VLOOKUP($D198,Cap_Req!$A$2:$K$19,2)=3,VLOOKUP($D198,Cap_Req!$A$2:$K$19,2)=6,VLOOKUP($D198,Cap_Req!$A$2:$K$19,2)=7,VLOOKUP($D198,Cap_Req!$A$2:$K$19,2)=8,VLOOKUP($D198,Cap_Req!$A$2:$K$19,2)=10,VLOOKUP($D198,Cap_Req!$A$2:$K$19,2)=11, VLOOKUP($D198,Cap_Req!$A$2:$K$19,2)=14, VLOOKUP($D198,Cap_Req!$A$2:$K$19,2)=15, VLOOKUP($D198,Cap_Req!$A$2:$K$19,2)=16),IF($N198&lt;=$U198,VLOOKUP($D198,Cap_Req!$A$2:$K$19,3),IF(AND($N198&gt;$U198,$N198&lt;=$W198),VLOOKUP($D198,Cap_Req!$A$2:$K$19,3)+(((VLOOKUP($D198,Cap_Req!$A$2:$K$19,5)-VLOOKUP($D198,Cap_Req!$A$2:$K$19,3))/($W198-$U198))*($N198-$U198)),0)),IF($N198&lt;=$U198,VLOOKUP($D198,Cap_Req!$A$2:$K$19,3),IF(AND($N198&gt;$U198,$N198&lt;=$V198),VLOOKUP($D198,Cap_Req!$A$2:$K$19,3)+(((VLOOKUP($D198,Cap_Req!$A$2:$K$19,4)-VLOOKUP($D198,Cap_Req!$A$2:$K$19,3))/($V198-$U198))*($N198-$U198)),IF(AND($N198&gt;$V198,$N198&lt;=$W198),VLOOKUP($D198,Cap_Req!$A$2:$K$19,4)+(((VLOOKUP($D198,Cap_Req!$A$2:$K$19,5)-VLOOKUP($D198,Cap_Req!$A$2:$K$19,4))/($W198-$V198))*($N198-$V198)),0))))))</f>
        <v/>
      </c>
      <c r="H198" s="285"/>
      <c r="I198" s="155" t="str">
        <f>IF($D198="","",IF(OR(VLOOKUP($D198,Cap_Req!$A$2:$K$19,2)=6,VLOOKUP($D198,Cap_Req!$A$2:$K$19,2)=7,VLOOKUP($D198,Cap_Req!$A$2:$K$19,2)=14),IF($S198="","",$S198*$J198),""))</f>
        <v/>
      </c>
      <c r="J198" s="156" t="str">
        <f>IF($D198="","",IF(OR(VLOOKUP($D198,Cap_Req!$A$2:$K$19,2)=6,VLOOKUP($D198,Cap_Req!$A$2:$K$19,2)=7,VLOOKUP($D198,Cap_Req!$A$2:$K$19,2)=14),VLOOKUP($D198,Cap_Req!$A$2:$K$19,7),""))</f>
        <v/>
      </c>
      <c r="K198" s="285"/>
      <c r="L198" s="155" t="str">
        <f>IF($D198="","",IF(OR(VLOOKUP($D198,Cap_Req!$A$2:$K$19,2)=4,VLOOKUP($D198,Cap_Req!$A$2:$K$19,2)=5),IF($T198="","",$T198*$M198),""))</f>
        <v/>
      </c>
      <c r="M198" s="156" t="str">
        <f>IF($D198="","",IF(OR(VLOOKUP($D198,Cap_Req!$A$2:$K$19,2)=4,VLOOKUP($D198,Cap_Req!$A$2:$K$19,2)=5),VLOOKUP($D198,Cap_Req!$A$2:$K$19,8),""))</f>
        <v/>
      </c>
      <c r="N198" s="157" t="str">
        <f t="shared" si="7"/>
        <v/>
      </c>
      <c r="O198" s="158" t="str">
        <f t="shared" si="6"/>
        <v/>
      </c>
      <c r="P198" s="159"/>
      <c r="Q198" s="283"/>
      <c r="R198" s="283"/>
      <c r="S198" s="283"/>
      <c r="T198" s="283"/>
      <c r="U198" s="160" t="str">
        <f>IF($D198="","",IF(OR(VLOOKUP($D198,Cap_Req!$A$2:$K$19,2)=9,VLOOKUP($D198,Cap_Req!$A$2:$K$19,2)=12,VLOOKUP($D198,Cap_Req!$A$2:$K$19,2)=13,VLOOKUP($D198,Cap_Req!$A$2:$K$19,2)=15),VLOOKUP($D198,Cap_Req!$A$2:$K$19,9),IF(VLOOKUP($D198,Cap_Req!$A$2:$K$19,2)=2,-100,$X198+VLOOKUP($D198,Cap_Req!$A$2:$K$19,9))))</f>
        <v/>
      </c>
      <c r="V198" s="160" t="str">
        <f>IF($D198="","",IF(OR(VLOOKUP($D198,Cap_Req!$A$2:$K$19,2)=9,VLOOKUP($D198,Cap_Req!$A$2:$K$19,2)=12,VLOOKUP($D198,Cap_Req!$A$2:$K$19,2)=13),VLOOKUP($D198,Cap_Req!$A$2:$K$19,10),IF(OR(VLOOKUP($D198,Cap_Req!$A$2:$K$19,2)=4,VLOOKUP($D198,Cap_Req!$A$2:$K$19,2)=5,VLOOKUP($D198,Cap_Req!$A$2:$K$19,2)=18),$X198+VLOOKUP($D198,Cap_Req!$A$2:$K$19,10),-100)))</f>
        <v/>
      </c>
      <c r="W198" s="160" t="str">
        <f>IF($D198="","",IF($X198="","",$X198+VLOOKUP($D198,Cap_Req!$A$2:$K$19,11)))</f>
        <v/>
      </c>
      <c r="X198" s="283"/>
      <c r="Y198" s="283"/>
      <c r="Z198" s="133"/>
      <c r="AA198" s="134" t="e">
        <f>VLOOKUP($D198,Cap_Req!$A$2:$K$19,2)</f>
        <v>#N/A</v>
      </c>
    </row>
    <row r="199" spans="1:27" x14ac:dyDescent="0.25">
      <c r="A199" s="133"/>
      <c r="B199" s="283"/>
      <c r="C199" s="283"/>
      <c r="D199" s="284"/>
      <c r="E199" s="285"/>
      <c r="F199" s="155" t="str">
        <f>IF($D199="","",IF($Q199="","",IF(OR(VLOOKUP($D199,Cap_Req!$A$2:$K$19,2)=6,VLOOKUP($D199,Cap_Req!$A$2:$K$19,2)=7,VLOOKUP($D199,Cap_Req!$A$2:$K$19,2)=14),IF($R199="","",IF($N199&lt;=$U199,$R199*$G199,IF(AND($N199&gt;$U199,$N199&lt;=$X199),$G199*($R199+((($Q199-$R199)/($X199-$U199))*($N199-$U199))),0))),$Q199*$G199)))</f>
        <v/>
      </c>
      <c r="G199" s="156" t="str">
        <f>IF($D199="","",IF(VLOOKUP($D199,Cap_Req!$A$2:$K$19,2)=2,VLOOKUP($D199,Cap_Req!$A$2:$K$19,3),IF(OR(VLOOKUP($D199,Cap_Req!$A$2:$K$19,2)=1,VLOOKUP($D199,Cap_Req!$A$2:$K$19,2)=3,VLOOKUP($D199,Cap_Req!$A$2:$K$19,2)=6,VLOOKUP($D199,Cap_Req!$A$2:$K$19,2)=7,VLOOKUP($D199,Cap_Req!$A$2:$K$19,2)=8,VLOOKUP($D199,Cap_Req!$A$2:$K$19,2)=10,VLOOKUP($D199,Cap_Req!$A$2:$K$19,2)=11, VLOOKUP($D199,Cap_Req!$A$2:$K$19,2)=14, VLOOKUP($D199,Cap_Req!$A$2:$K$19,2)=15, VLOOKUP($D199,Cap_Req!$A$2:$K$19,2)=16),IF($N199&lt;=$U199,VLOOKUP($D199,Cap_Req!$A$2:$K$19,3),IF(AND($N199&gt;$U199,$N199&lt;=$W199),VLOOKUP($D199,Cap_Req!$A$2:$K$19,3)+(((VLOOKUP($D199,Cap_Req!$A$2:$K$19,5)-VLOOKUP($D199,Cap_Req!$A$2:$K$19,3))/($W199-$U199))*($N199-$U199)),0)),IF($N199&lt;=$U199,VLOOKUP($D199,Cap_Req!$A$2:$K$19,3),IF(AND($N199&gt;$U199,$N199&lt;=$V199),VLOOKUP($D199,Cap_Req!$A$2:$K$19,3)+(((VLOOKUP($D199,Cap_Req!$A$2:$K$19,4)-VLOOKUP($D199,Cap_Req!$A$2:$K$19,3))/($V199-$U199))*($N199-$U199)),IF(AND($N199&gt;$V199,$N199&lt;=$W199),VLOOKUP($D199,Cap_Req!$A$2:$K$19,4)+(((VLOOKUP($D199,Cap_Req!$A$2:$K$19,5)-VLOOKUP($D199,Cap_Req!$A$2:$K$19,4))/($W199-$V199))*($N199-$V199)),0))))))</f>
        <v/>
      </c>
      <c r="H199" s="285"/>
      <c r="I199" s="155" t="str">
        <f>IF($D199="","",IF(OR(VLOOKUP($D199,Cap_Req!$A$2:$K$19,2)=6,VLOOKUP($D199,Cap_Req!$A$2:$K$19,2)=7,VLOOKUP($D199,Cap_Req!$A$2:$K$19,2)=14),IF($S199="","",$S199*$J199),""))</f>
        <v/>
      </c>
      <c r="J199" s="156" t="str">
        <f>IF($D199="","",IF(OR(VLOOKUP($D199,Cap_Req!$A$2:$K$19,2)=6,VLOOKUP($D199,Cap_Req!$A$2:$K$19,2)=7,VLOOKUP($D199,Cap_Req!$A$2:$K$19,2)=14),VLOOKUP($D199,Cap_Req!$A$2:$K$19,7),""))</f>
        <v/>
      </c>
      <c r="K199" s="285"/>
      <c r="L199" s="155" t="str">
        <f>IF($D199="","",IF(OR(VLOOKUP($D199,Cap_Req!$A$2:$K$19,2)=4,VLOOKUP($D199,Cap_Req!$A$2:$K$19,2)=5),IF($T199="","",$T199*$M199),""))</f>
        <v/>
      </c>
      <c r="M199" s="156" t="str">
        <f>IF($D199="","",IF(OR(VLOOKUP($D199,Cap_Req!$A$2:$K$19,2)=4,VLOOKUP($D199,Cap_Req!$A$2:$K$19,2)=5),VLOOKUP($D199,Cap_Req!$A$2:$K$19,8),""))</f>
        <v/>
      </c>
      <c r="N199" s="157" t="str">
        <f t="shared" si="7"/>
        <v/>
      </c>
      <c r="O199" s="158" t="str">
        <f t="shared" si="6"/>
        <v/>
      </c>
      <c r="P199" s="159"/>
      <c r="Q199" s="283"/>
      <c r="R199" s="283"/>
      <c r="S199" s="283"/>
      <c r="T199" s="283"/>
      <c r="U199" s="160" t="str">
        <f>IF($D199="","",IF(OR(VLOOKUP($D199,Cap_Req!$A$2:$K$19,2)=9,VLOOKUP($D199,Cap_Req!$A$2:$K$19,2)=12,VLOOKUP($D199,Cap_Req!$A$2:$K$19,2)=13,VLOOKUP($D199,Cap_Req!$A$2:$K$19,2)=15),VLOOKUP($D199,Cap_Req!$A$2:$K$19,9),IF(VLOOKUP($D199,Cap_Req!$A$2:$K$19,2)=2,-100,$X199+VLOOKUP($D199,Cap_Req!$A$2:$K$19,9))))</f>
        <v/>
      </c>
      <c r="V199" s="160" t="str">
        <f>IF($D199="","",IF(OR(VLOOKUP($D199,Cap_Req!$A$2:$K$19,2)=9,VLOOKUP($D199,Cap_Req!$A$2:$K$19,2)=12,VLOOKUP($D199,Cap_Req!$A$2:$K$19,2)=13),VLOOKUP($D199,Cap_Req!$A$2:$K$19,10),IF(OR(VLOOKUP($D199,Cap_Req!$A$2:$K$19,2)=4,VLOOKUP($D199,Cap_Req!$A$2:$K$19,2)=5,VLOOKUP($D199,Cap_Req!$A$2:$K$19,2)=18),$X199+VLOOKUP($D199,Cap_Req!$A$2:$K$19,10),-100)))</f>
        <v/>
      </c>
      <c r="W199" s="160" t="str">
        <f>IF($D199="","",IF($X199="","",$X199+VLOOKUP($D199,Cap_Req!$A$2:$K$19,11)))</f>
        <v/>
      </c>
      <c r="X199" s="283"/>
      <c r="Y199" s="283"/>
      <c r="Z199" s="133"/>
      <c r="AA199" s="134" t="e">
        <f>VLOOKUP($D199,Cap_Req!$A$2:$K$19,2)</f>
        <v>#N/A</v>
      </c>
    </row>
    <row r="200" spans="1:27" x14ac:dyDescent="0.25">
      <c r="A200" s="133"/>
      <c r="B200" s="283"/>
      <c r="C200" s="283"/>
      <c r="D200" s="284"/>
      <c r="E200" s="285"/>
      <c r="F200" s="155" t="str">
        <f>IF($D200="","",IF($Q200="","",IF(OR(VLOOKUP($D200,Cap_Req!$A$2:$K$19,2)=6,VLOOKUP($D200,Cap_Req!$A$2:$K$19,2)=7,VLOOKUP($D200,Cap_Req!$A$2:$K$19,2)=14),IF($R200="","",IF($N200&lt;=$U200,$R200*$G200,IF(AND($N200&gt;$U200,$N200&lt;=$X200),$G200*($R200+((($Q200-$R200)/($X200-$U200))*($N200-$U200))),0))),$Q200*$G200)))</f>
        <v/>
      </c>
      <c r="G200" s="156" t="str">
        <f>IF($D200="","",IF(VLOOKUP($D200,Cap_Req!$A$2:$K$19,2)=2,VLOOKUP($D200,Cap_Req!$A$2:$K$19,3),IF(OR(VLOOKUP($D200,Cap_Req!$A$2:$K$19,2)=1,VLOOKUP($D200,Cap_Req!$A$2:$K$19,2)=3,VLOOKUP($D200,Cap_Req!$A$2:$K$19,2)=6,VLOOKUP($D200,Cap_Req!$A$2:$K$19,2)=7,VLOOKUP($D200,Cap_Req!$A$2:$K$19,2)=8,VLOOKUP($D200,Cap_Req!$A$2:$K$19,2)=10,VLOOKUP($D200,Cap_Req!$A$2:$K$19,2)=11, VLOOKUP($D200,Cap_Req!$A$2:$K$19,2)=14, VLOOKUP($D200,Cap_Req!$A$2:$K$19,2)=15, VLOOKUP($D200,Cap_Req!$A$2:$K$19,2)=16),IF($N200&lt;=$U200,VLOOKUP($D200,Cap_Req!$A$2:$K$19,3),IF(AND($N200&gt;$U200,$N200&lt;=$W200),VLOOKUP($D200,Cap_Req!$A$2:$K$19,3)+(((VLOOKUP($D200,Cap_Req!$A$2:$K$19,5)-VLOOKUP($D200,Cap_Req!$A$2:$K$19,3))/($W200-$U200))*($N200-$U200)),0)),IF($N200&lt;=$U200,VLOOKUP($D200,Cap_Req!$A$2:$K$19,3),IF(AND($N200&gt;$U200,$N200&lt;=$V200),VLOOKUP($D200,Cap_Req!$A$2:$K$19,3)+(((VLOOKUP($D200,Cap_Req!$A$2:$K$19,4)-VLOOKUP($D200,Cap_Req!$A$2:$K$19,3))/($V200-$U200))*($N200-$U200)),IF(AND($N200&gt;$V200,$N200&lt;=$W200),VLOOKUP($D200,Cap_Req!$A$2:$K$19,4)+(((VLOOKUP($D200,Cap_Req!$A$2:$K$19,5)-VLOOKUP($D200,Cap_Req!$A$2:$K$19,4))/($W200-$V200))*($N200-$V200)),0))))))</f>
        <v/>
      </c>
      <c r="H200" s="285"/>
      <c r="I200" s="155" t="str">
        <f>IF($D200="","",IF(OR(VLOOKUP($D200,Cap_Req!$A$2:$K$19,2)=6,VLOOKUP($D200,Cap_Req!$A$2:$K$19,2)=7,VLOOKUP($D200,Cap_Req!$A$2:$K$19,2)=14),IF($S200="","",$S200*$J200),""))</f>
        <v/>
      </c>
      <c r="J200" s="156" t="str">
        <f>IF($D200="","",IF(OR(VLOOKUP($D200,Cap_Req!$A$2:$K$19,2)=6,VLOOKUP($D200,Cap_Req!$A$2:$K$19,2)=7,VLOOKUP($D200,Cap_Req!$A$2:$K$19,2)=14),VLOOKUP($D200,Cap_Req!$A$2:$K$19,7),""))</f>
        <v/>
      </c>
      <c r="K200" s="285"/>
      <c r="L200" s="155" t="str">
        <f>IF($D200="","",IF(OR(VLOOKUP($D200,Cap_Req!$A$2:$K$19,2)=4,VLOOKUP($D200,Cap_Req!$A$2:$K$19,2)=5),IF($T200="","",$T200*$M200),""))</f>
        <v/>
      </c>
      <c r="M200" s="156" t="str">
        <f>IF($D200="","",IF(OR(VLOOKUP($D200,Cap_Req!$A$2:$K$19,2)=4,VLOOKUP($D200,Cap_Req!$A$2:$K$19,2)=5),VLOOKUP($D200,Cap_Req!$A$2:$K$19,8),""))</f>
        <v/>
      </c>
      <c r="N200" s="157" t="str">
        <f t="shared" si="7"/>
        <v/>
      </c>
      <c r="O200" s="158" t="str">
        <f t="shared" si="6"/>
        <v/>
      </c>
      <c r="P200" s="159"/>
      <c r="Q200" s="283"/>
      <c r="R200" s="283"/>
      <c r="S200" s="283"/>
      <c r="T200" s="283"/>
      <c r="U200" s="160" t="str">
        <f>IF($D200="","",IF(OR(VLOOKUP($D200,Cap_Req!$A$2:$K$19,2)=9,VLOOKUP($D200,Cap_Req!$A$2:$K$19,2)=12,VLOOKUP($D200,Cap_Req!$A$2:$K$19,2)=13,VLOOKUP($D200,Cap_Req!$A$2:$K$19,2)=15),VLOOKUP($D200,Cap_Req!$A$2:$K$19,9),IF(VLOOKUP($D200,Cap_Req!$A$2:$K$19,2)=2,-100,$X200+VLOOKUP($D200,Cap_Req!$A$2:$K$19,9))))</f>
        <v/>
      </c>
      <c r="V200" s="160" t="str">
        <f>IF($D200="","",IF(OR(VLOOKUP($D200,Cap_Req!$A$2:$K$19,2)=9,VLOOKUP($D200,Cap_Req!$A$2:$K$19,2)=12,VLOOKUP($D200,Cap_Req!$A$2:$K$19,2)=13),VLOOKUP($D200,Cap_Req!$A$2:$K$19,10),IF(OR(VLOOKUP($D200,Cap_Req!$A$2:$K$19,2)=4,VLOOKUP($D200,Cap_Req!$A$2:$K$19,2)=5,VLOOKUP($D200,Cap_Req!$A$2:$K$19,2)=18),$X200+VLOOKUP($D200,Cap_Req!$A$2:$K$19,10),-100)))</f>
        <v/>
      </c>
      <c r="W200" s="160" t="str">
        <f>IF($D200="","",IF($X200="","",$X200+VLOOKUP($D200,Cap_Req!$A$2:$K$19,11)))</f>
        <v/>
      </c>
      <c r="X200" s="283"/>
      <c r="Y200" s="283"/>
      <c r="Z200" s="133"/>
      <c r="AA200" s="134" t="e">
        <f>VLOOKUP($D200,Cap_Req!$A$2:$K$19,2)</f>
        <v>#N/A</v>
      </c>
    </row>
    <row r="201" spans="1:27" x14ac:dyDescent="0.25">
      <c r="A201" s="133"/>
      <c r="B201" s="283"/>
      <c r="C201" s="283"/>
      <c r="D201" s="284"/>
      <c r="E201" s="285"/>
      <c r="F201" s="155" t="str">
        <f>IF($D201="","",IF($Q201="","",IF(OR(VLOOKUP($D201,Cap_Req!$A$2:$K$19,2)=6,VLOOKUP($D201,Cap_Req!$A$2:$K$19,2)=7,VLOOKUP($D201,Cap_Req!$A$2:$K$19,2)=14),IF($R201="","",IF($N201&lt;=$U201,$R201*$G201,IF(AND($N201&gt;$U201,$N201&lt;=$X201),$G201*($R201+((($Q201-$R201)/($X201-$U201))*($N201-$U201))),0))),$Q201*$G201)))</f>
        <v/>
      </c>
      <c r="G201" s="156" t="str">
        <f>IF($D201="","",IF(VLOOKUP($D201,Cap_Req!$A$2:$K$19,2)=2,VLOOKUP($D201,Cap_Req!$A$2:$K$19,3),IF(OR(VLOOKUP($D201,Cap_Req!$A$2:$K$19,2)=1,VLOOKUP($D201,Cap_Req!$A$2:$K$19,2)=3,VLOOKUP($D201,Cap_Req!$A$2:$K$19,2)=6,VLOOKUP($D201,Cap_Req!$A$2:$K$19,2)=7,VLOOKUP($D201,Cap_Req!$A$2:$K$19,2)=8,VLOOKUP($D201,Cap_Req!$A$2:$K$19,2)=10,VLOOKUP($D201,Cap_Req!$A$2:$K$19,2)=11, VLOOKUP($D201,Cap_Req!$A$2:$K$19,2)=14, VLOOKUP($D201,Cap_Req!$A$2:$K$19,2)=15, VLOOKUP($D201,Cap_Req!$A$2:$K$19,2)=16),IF($N201&lt;=$U201,VLOOKUP($D201,Cap_Req!$A$2:$K$19,3),IF(AND($N201&gt;$U201,$N201&lt;=$W201),VLOOKUP($D201,Cap_Req!$A$2:$K$19,3)+(((VLOOKUP($D201,Cap_Req!$A$2:$K$19,5)-VLOOKUP($D201,Cap_Req!$A$2:$K$19,3))/($W201-$U201))*($N201-$U201)),0)),IF($N201&lt;=$U201,VLOOKUP($D201,Cap_Req!$A$2:$K$19,3),IF(AND($N201&gt;$U201,$N201&lt;=$V201),VLOOKUP($D201,Cap_Req!$A$2:$K$19,3)+(((VLOOKUP($D201,Cap_Req!$A$2:$K$19,4)-VLOOKUP($D201,Cap_Req!$A$2:$K$19,3))/($V201-$U201))*($N201-$U201)),IF(AND($N201&gt;$V201,$N201&lt;=$W201),VLOOKUP($D201,Cap_Req!$A$2:$K$19,4)+(((VLOOKUP($D201,Cap_Req!$A$2:$K$19,5)-VLOOKUP($D201,Cap_Req!$A$2:$K$19,4))/($W201-$V201))*($N201-$V201)),0))))))</f>
        <v/>
      </c>
      <c r="H201" s="285"/>
      <c r="I201" s="155" t="str">
        <f>IF($D201="","",IF(OR(VLOOKUP($D201,Cap_Req!$A$2:$K$19,2)=6,VLOOKUP($D201,Cap_Req!$A$2:$K$19,2)=7,VLOOKUP($D201,Cap_Req!$A$2:$K$19,2)=14),IF($S201="","",$S201*$J201),""))</f>
        <v/>
      </c>
      <c r="J201" s="156" t="str">
        <f>IF($D201="","",IF(OR(VLOOKUP($D201,Cap_Req!$A$2:$K$19,2)=6,VLOOKUP($D201,Cap_Req!$A$2:$K$19,2)=7,VLOOKUP($D201,Cap_Req!$A$2:$K$19,2)=14),VLOOKUP($D201,Cap_Req!$A$2:$K$19,7),""))</f>
        <v/>
      </c>
      <c r="K201" s="285"/>
      <c r="L201" s="155" t="str">
        <f>IF($D201="","",IF(OR(VLOOKUP($D201,Cap_Req!$A$2:$K$19,2)=4,VLOOKUP($D201,Cap_Req!$A$2:$K$19,2)=5),IF($T201="","",$T201*$M201),""))</f>
        <v/>
      </c>
      <c r="M201" s="156" t="str">
        <f>IF($D201="","",IF(OR(VLOOKUP($D201,Cap_Req!$A$2:$K$19,2)=4,VLOOKUP($D201,Cap_Req!$A$2:$K$19,2)=5),VLOOKUP($D201,Cap_Req!$A$2:$K$19,8),""))</f>
        <v/>
      </c>
      <c r="N201" s="157" t="str">
        <f t="shared" si="7"/>
        <v/>
      </c>
      <c r="O201" s="158" t="str">
        <f t="shared" si="6"/>
        <v/>
      </c>
      <c r="P201" s="159"/>
      <c r="Q201" s="283"/>
      <c r="R201" s="283"/>
      <c r="S201" s="283"/>
      <c r="T201" s="283"/>
      <c r="U201" s="160" t="str">
        <f>IF($D201="","",IF(OR(VLOOKUP($D201,Cap_Req!$A$2:$K$19,2)=9,VLOOKUP($D201,Cap_Req!$A$2:$K$19,2)=12,VLOOKUP($D201,Cap_Req!$A$2:$K$19,2)=13,VLOOKUP($D201,Cap_Req!$A$2:$K$19,2)=15),VLOOKUP($D201,Cap_Req!$A$2:$K$19,9),IF(VLOOKUP($D201,Cap_Req!$A$2:$K$19,2)=2,-100,$X201+VLOOKUP($D201,Cap_Req!$A$2:$K$19,9))))</f>
        <v/>
      </c>
      <c r="V201" s="160" t="str">
        <f>IF($D201="","",IF(OR(VLOOKUP($D201,Cap_Req!$A$2:$K$19,2)=9,VLOOKUP($D201,Cap_Req!$A$2:$K$19,2)=12,VLOOKUP($D201,Cap_Req!$A$2:$K$19,2)=13),VLOOKUP($D201,Cap_Req!$A$2:$K$19,10),IF(OR(VLOOKUP($D201,Cap_Req!$A$2:$K$19,2)=4,VLOOKUP($D201,Cap_Req!$A$2:$K$19,2)=5,VLOOKUP($D201,Cap_Req!$A$2:$K$19,2)=18),$X201+VLOOKUP($D201,Cap_Req!$A$2:$K$19,10),-100)))</f>
        <v/>
      </c>
      <c r="W201" s="160" t="str">
        <f>IF($D201="","",IF($X201="","",$X201+VLOOKUP($D201,Cap_Req!$A$2:$K$19,11)))</f>
        <v/>
      </c>
      <c r="X201" s="283"/>
      <c r="Y201" s="283"/>
      <c r="Z201" s="133"/>
      <c r="AA201" s="134" t="e">
        <f>VLOOKUP($D201,Cap_Req!$A$2:$K$19,2)</f>
        <v>#N/A</v>
      </c>
    </row>
    <row r="202" spans="1:27" x14ac:dyDescent="0.25">
      <c r="A202" s="133"/>
      <c r="B202" s="283"/>
      <c r="C202" s="283"/>
      <c r="D202" s="284"/>
      <c r="E202" s="285"/>
      <c r="F202" s="155" t="str">
        <f>IF($D202="","",IF($Q202="","",IF(OR(VLOOKUP($D202,Cap_Req!$A$2:$K$19,2)=6,VLOOKUP($D202,Cap_Req!$A$2:$K$19,2)=7,VLOOKUP($D202,Cap_Req!$A$2:$K$19,2)=14),IF($R202="","",IF($N202&lt;=$U202,$R202*$G202,IF(AND($N202&gt;$U202,$N202&lt;=$X202),$G202*($R202+((($Q202-$R202)/($X202-$U202))*($N202-$U202))),0))),$Q202*$G202)))</f>
        <v/>
      </c>
      <c r="G202" s="156" t="str">
        <f>IF($D202="","",IF(VLOOKUP($D202,Cap_Req!$A$2:$K$19,2)=2,VLOOKUP($D202,Cap_Req!$A$2:$K$19,3),IF(OR(VLOOKUP($D202,Cap_Req!$A$2:$K$19,2)=1,VLOOKUP($D202,Cap_Req!$A$2:$K$19,2)=3,VLOOKUP($D202,Cap_Req!$A$2:$K$19,2)=6,VLOOKUP($D202,Cap_Req!$A$2:$K$19,2)=7,VLOOKUP($D202,Cap_Req!$A$2:$K$19,2)=8,VLOOKUP($D202,Cap_Req!$A$2:$K$19,2)=10,VLOOKUP($D202,Cap_Req!$A$2:$K$19,2)=11, VLOOKUP($D202,Cap_Req!$A$2:$K$19,2)=14, VLOOKUP($D202,Cap_Req!$A$2:$K$19,2)=15, VLOOKUP($D202,Cap_Req!$A$2:$K$19,2)=16),IF($N202&lt;=$U202,VLOOKUP($D202,Cap_Req!$A$2:$K$19,3),IF(AND($N202&gt;$U202,$N202&lt;=$W202),VLOOKUP($D202,Cap_Req!$A$2:$K$19,3)+(((VLOOKUP($D202,Cap_Req!$A$2:$K$19,5)-VLOOKUP($D202,Cap_Req!$A$2:$K$19,3))/($W202-$U202))*($N202-$U202)),0)),IF($N202&lt;=$U202,VLOOKUP($D202,Cap_Req!$A$2:$K$19,3),IF(AND($N202&gt;$U202,$N202&lt;=$V202),VLOOKUP($D202,Cap_Req!$A$2:$K$19,3)+(((VLOOKUP($D202,Cap_Req!$A$2:$K$19,4)-VLOOKUP($D202,Cap_Req!$A$2:$K$19,3))/($V202-$U202))*($N202-$U202)),IF(AND($N202&gt;$V202,$N202&lt;=$W202),VLOOKUP($D202,Cap_Req!$A$2:$K$19,4)+(((VLOOKUP($D202,Cap_Req!$A$2:$K$19,5)-VLOOKUP($D202,Cap_Req!$A$2:$K$19,4))/($W202-$V202))*($N202-$V202)),0))))))</f>
        <v/>
      </c>
      <c r="H202" s="285"/>
      <c r="I202" s="155" t="str">
        <f>IF($D202="","",IF(OR(VLOOKUP($D202,Cap_Req!$A$2:$K$19,2)=6,VLOOKUP($D202,Cap_Req!$A$2:$K$19,2)=7,VLOOKUP($D202,Cap_Req!$A$2:$K$19,2)=14),IF($S202="","",$S202*$J202),""))</f>
        <v/>
      </c>
      <c r="J202" s="156" t="str">
        <f>IF($D202="","",IF(OR(VLOOKUP($D202,Cap_Req!$A$2:$K$19,2)=6,VLOOKUP($D202,Cap_Req!$A$2:$K$19,2)=7,VLOOKUP($D202,Cap_Req!$A$2:$K$19,2)=14),VLOOKUP($D202,Cap_Req!$A$2:$K$19,7),""))</f>
        <v/>
      </c>
      <c r="K202" s="285"/>
      <c r="L202" s="155" t="str">
        <f>IF($D202="","",IF(OR(VLOOKUP($D202,Cap_Req!$A$2:$K$19,2)=4,VLOOKUP($D202,Cap_Req!$A$2:$K$19,2)=5),IF($T202="","",$T202*$M202),""))</f>
        <v/>
      </c>
      <c r="M202" s="156" t="str">
        <f>IF($D202="","",IF(OR(VLOOKUP($D202,Cap_Req!$A$2:$K$19,2)=4,VLOOKUP($D202,Cap_Req!$A$2:$K$19,2)=5),VLOOKUP($D202,Cap_Req!$A$2:$K$19,8),""))</f>
        <v/>
      </c>
      <c r="N202" s="157" t="str">
        <f t="shared" si="7"/>
        <v/>
      </c>
      <c r="O202" s="158" t="str">
        <f t="shared" si="6"/>
        <v/>
      </c>
      <c r="P202" s="159"/>
      <c r="Q202" s="283"/>
      <c r="R202" s="283"/>
      <c r="S202" s="283"/>
      <c r="T202" s="283"/>
      <c r="U202" s="160" t="str">
        <f>IF($D202="","",IF(OR(VLOOKUP($D202,Cap_Req!$A$2:$K$19,2)=9,VLOOKUP($D202,Cap_Req!$A$2:$K$19,2)=12,VLOOKUP($D202,Cap_Req!$A$2:$K$19,2)=13,VLOOKUP($D202,Cap_Req!$A$2:$K$19,2)=15),VLOOKUP($D202,Cap_Req!$A$2:$K$19,9),IF(VLOOKUP($D202,Cap_Req!$A$2:$K$19,2)=2,-100,$X202+VLOOKUP($D202,Cap_Req!$A$2:$K$19,9))))</f>
        <v/>
      </c>
      <c r="V202" s="160" t="str">
        <f>IF($D202="","",IF(OR(VLOOKUP($D202,Cap_Req!$A$2:$K$19,2)=9,VLOOKUP($D202,Cap_Req!$A$2:$K$19,2)=12,VLOOKUP($D202,Cap_Req!$A$2:$K$19,2)=13),VLOOKUP($D202,Cap_Req!$A$2:$K$19,10),IF(OR(VLOOKUP($D202,Cap_Req!$A$2:$K$19,2)=4,VLOOKUP($D202,Cap_Req!$A$2:$K$19,2)=5,VLOOKUP($D202,Cap_Req!$A$2:$K$19,2)=18),$X202+VLOOKUP($D202,Cap_Req!$A$2:$K$19,10),-100)))</f>
        <v/>
      </c>
      <c r="W202" s="160" t="str">
        <f>IF($D202="","",IF($X202="","",$X202+VLOOKUP($D202,Cap_Req!$A$2:$K$19,11)))</f>
        <v/>
      </c>
      <c r="X202" s="283"/>
      <c r="Y202" s="283"/>
      <c r="Z202" s="133"/>
      <c r="AA202" s="134" t="e">
        <f>VLOOKUP($D202,Cap_Req!$A$2:$K$19,2)</f>
        <v>#N/A</v>
      </c>
    </row>
    <row r="203" spans="1:27" x14ac:dyDescent="0.25">
      <c r="A203" s="133"/>
      <c r="B203" s="283"/>
      <c r="C203" s="283"/>
      <c r="D203" s="284"/>
      <c r="E203" s="285"/>
      <c r="F203" s="155" t="str">
        <f>IF($D203="","",IF($Q203="","",IF(OR(VLOOKUP($D203,Cap_Req!$A$2:$K$19,2)=6,VLOOKUP($D203,Cap_Req!$A$2:$K$19,2)=7,VLOOKUP($D203,Cap_Req!$A$2:$K$19,2)=14),IF($R203="","",IF($N203&lt;=$U203,$R203*$G203,IF(AND($N203&gt;$U203,$N203&lt;=$X203),$G203*($R203+((($Q203-$R203)/($X203-$U203))*($N203-$U203))),0))),$Q203*$G203)))</f>
        <v/>
      </c>
      <c r="G203" s="156" t="str">
        <f>IF($D203="","",IF(VLOOKUP($D203,Cap_Req!$A$2:$K$19,2)=2,VLOOKUP($D203,Cap_Req!$A$2:$K$19,3),IF(OR(VLOOKUP($D203,Cap_Req!$A$2:$K$19,2)=1,VLOOKUP($D203,Cap_Req!$A$2:$K$19,2)=3,VLOOKUP($D203,Cap_Req!$A$2:$K$19,2)=6,VLOOKUP($D203,Cap_Req!$A$2:$K$19,2)=7,VLOOKUP($D203,Cap_Req!$A$2:$K$19,2)=8,VLOOKUP($D203,Cap_Req!$A$2:$K$19,2)=10,VLOOKUP($D203,Cap_Req!$A$2:$K$19,2)=11, VLOOKUP($D203,Cap_Req!$A$2:$K$19,2)=14, VLOOKUP($D203,Cap_Req!$A$2:$K$19,2)=15, VLOOKUP($D203,Cap_Req!$A$2:$K$19,2)=16),IF($N203&lt;=$U203,VLOOKUP($D203,Cap_Req!$A$2:$K$19,3),IF(AND($N203&gt;$U203,$N203&lt;=$W203),VLOOKUP($D203,Cap_Req!$A$2:$K$19,3)+(((VLOOKUP($D203,Cap_Req!$A$2:$K$19,5)-VLOOKUP($D203,Cap_Req!$A$2:$K$19,3))/($W203-$U203))*($N203-$U203)),0)),IF($N203&lt;=$U203,VLOOKUP($D203,Cap_Req!$A$2:$K$19,3),IF(AND($N203&gt;$U203,$N203&lt;=$V203),VLOOKUP($D203,Cap_Req!$A$2:$K$19,3)+(((VLOOKUP($D203,Cap_Req!$A$2:$K$19,4)-VLOOKUP($D203,Cap_Req!$A$2:$K$19,3))/($V203-$U203))*($N203-$U203)),IF(AND($N203&gt;$V203,$N203&lt;=$W203),VLOOKUP($D203,Cap_Req!$A$2:$K$19,4)+(((VLOOKUP($D203,Cap_Req!$A$2:$K$19,5)-VLOOKUP($D203,Cap_Req!$A$2:$K$19,4))/($W203-$V203))*($N203-$V203)),0))))))</f>
        <v/>
      </c>
      <c r="H203" s="285"/>
      <c r="I203" s="155" t="str">
        <f>IF($D203="","",IF(OR(VLOOKUP($D203,Cap_Req!$A$2:$K$19,2)=6,VLOOKUP($D203,Cap_Req!$A$2:$K$19,2)=7,VLOOKUP($D203,Cap_Req!$A$2:$K$19,2)=14),IF($S203="","",$S203*$J203),""))</f>
        <v/>
      </c>
      <c r="J203" s="156" t="str">
        <f>IF($D203="","",IF(OR(VLOOKUP($D203,Cap_Req!$A$2:$K$19,2)=6,VLOOKUP($D203,Cap_Req!$A$2:$K$19,2)=7,VLOOKUP($D203,Cap_Req!$A$2:$K$19,2)=14),VLOOKUP($D203,Cap_Req!$A$2:$K$19,7),""))</f>
        <v/>
      </c>
      <c r="K203" s="285"/>
      <c r="L203" s="155" t="str">
        <f>IF($D203="","",IF(OR(VLOOKUP($D203,Cap_Req!$A$2:$K$19,2)=4,VLOOKUP($D203,Cap_Req!$A$2:$K$19,2)=5),IF($T203="","",$T203*$M203),""))</f>
        <v/>
      </c>
      <c r="M203" s="156" t="str">
        <f>IF($D203="","",IF(OR(VLOOKUP($D203,Cap_Req!$A$2:$K$19,2)=4,VLOOKUP($D203,Cap_Req!$A$2:$K$19,2)=5),VLOOKUP($D203,Cap_Req!$A$2:$K$19,8),""))</f>
        <v/>
      </c>
      <c r="N203" s="157" t="str">
        <f t="shared" si="7"/>
        <v/>
      </c>
      <c r="O203" s="158" t="str">
        <f t="shared" si="6"/>
        <v/>
      </c>
      <c r="P203" s="159"/>
      <c r="Q203" s="283"/>
      <c r="R203" s="283"/>
      <c r="S203" s="283"/>
      <c r="T203" s="283"/>
      <c r="U203" s="160" t="str">
        <f>IF($D203="","",IF(OR(VLOOKUP($D203,Cap_Req!$A$2:$K$19,2)=9,VLOOKUP($D203,Cap_Req!$A$2:$K$19,2)=12,VLOOKUP($D203,Cap_Req!$A$2:$K$19,2)=13,VLOOKUP($D203,Cap_Req!$A$2:$K$19,2)=15),VLOOKUP($D203,Cap_Req!$A$2:$K$19,9),IF(VLOOKUP($D203,Cap_Req!$A$2:$K$19,2)=2,-100,$X203+VLOOKUP($D203,Cap_Req!$A$2:$K$19,9))))</f>
        <v/>
      </c>
      <c r="V203" s="160" t="str">
        <f>IF($D203="","",IF(OR(VLOOKUP($D203,Cap_Req!$A$2:$K$19,2)=9,VLOOKUP($D203,Cap_Req!$A$2:$K$19,2)=12,VLOOKUP($D203,Cap_Req!$A$2:$K$19,2)=13),VLOOKUP($D203,Cap_Req!$A$2:$K$19,10),IF(OR(VLOOKUP($D203,Cap_Req!$A$2:$K$19,2)=4,VLOOKUP($D203,Cap_Req!$A$2:$K$19,2)=5,VLOOKUP($D203,Cap_Req!$A$2:$K$19,2)=18),$X203+VLOOKUP($D203,Cap_Req!$A$2:$K$19,10),-100)))</f>
        <v/>
      </c>
      <c r="W203" s="160" t="str">
        <f>IF($D203="","",IF($X203="","",$X203+VLOOKUP($D203,Cap_Req!$A$2:$K$19,11)))</f>
        <v/>
      </c>
      <c r="X203" s="283"/>
      <c r="Y203" s="283"/>
      <c r="Z203" s="133"/>
      <c r="AA203" s="134" t="e">
        <f>VLOOKUP($D203,Cap_Req!$A$2:$K$19,2)</f>
        <v>#N/A</v>
      </c>
    </row>
    <row r="204" spans="1:27" x14ac:dyDescent="0.25">
      <c r="A204" s="133"/>
      <c r="B204" s="283"/>
      <c r="C204" s="283"/>
      <c r="D204" s="284"/>
      <c r="E204" s="285"/>
      <c r="F204" s="155" t="str">
        <f>IF($D204="","",IF($Q204="","",IF(OR(VLOOKUP($D204,Cap_Req!$A$2:$K$19,2)=6,VLOOKUP($D204,Cap_Req!$A$2:$K$19,2)=7,VLOOKUP($D204,Cap_Req!$A$2:$K$19,2)=14),IF($R204="","",IF($N204&lt;=$U204,$R204*$G204,IF(AND($N204&gt;$U204,$N204&lt;=$X204),$G204*($R204+((($Q204-$R204)/($X204-$U204))*($N204-$U204))),0))),$Q204*$G204)))</f>
        <v/>
      </c>
      <c r="G204" s="156" t="str">
        <f>IF($D204="","",IF(VLOOKUP($D204,Cap_Req!$A$2:$K$19,2)=2,VLOOKUP($D204,Cap_Req!$A$2:$K$19,3),IF(OR(VLOOKUP($D204,Cap_Req!$A$2:$K$19,2)=1,VLOOKUP($D204,Cap_Req!$A$2:$K$19,2)=3,VLOOKUP($D204,Cap_Req!$A$2:$K$19,2)=6,VLOOKUP($D204,Cap_Req!$A$2:$K$19,2)=7,VLOOKUP($D204,Cap_Req!$A$2:$K$19,2)=8,VLOOKUP($D204,Cap_Req!$A$2:$K$19,2)=10,VLOOKUP($D204,Cap_Req!$A$2:$K$19,2)=11, VLOOKUP($D204,Cap_Req!$A$2:$K$19,2)=14, VLOOKUP($D204,Cap_Req!$A$2:$K$19,2)=15, VLOOKUP($D204,Cap_Req!$A$2:$K$19,2)=16),IF($N204&lt;=$U204,VLOOKUP($D204,Cap_Req!$A$2:$K$19,3),IF(AND($N204&gt;$U204,$N204&lt;=$W204),VLOOKUP($D204,Cap_Req!$A$2:$K$19,3)+(((VLOOKUP($D204,Cap_Req!$A$2:$K$19,5)-VLOOKUP($D204,Cap_Req!$A$2:$K$19,3))/($W204-$U204))*($N204-$U204)),0)),IF($N204&lt;=$U204,VLOOKUP($D204,Cap_Req!$A$2:$K$19,3),IF(AND($N204&gt;$U204,$N204&lt;=$V204),VLOOKUP($D204,Cap_Req!$A$2:$K$19,3)+(((VLOOKUP($D204,Cap_Req!$A$2:$K$19,4)-VLOOKUP($D204,Cap_Req!$A$2:$K$19,3))/($V204-$U204))*($N204-$U204)),IF(AND($N204&gt;$V204,$N204&lt;=$W204),VLOOKUP($D204,Cap_Req!$A$2:$K$19,4)+(((VLOOKUP($D204,Cap_Req!$A$2:$K$19,5)-VLOOKUP($D204,Cap_Req!$A$2:$K$19,4))/($W204-$V204))*($N204-$V204)),0))))))</f>
        <v/>
      </c>
      <c r="H204" s="285"/>
      <c r="I204" s="155" t="str">
        <f>IF($D204="","",IF(OR(VLOOKUP($D204,Cap_Req!$A$2:$K$19,2)=6,VLOOKUP($D204,Cap_Req!$A$2:$K$19,2)=7,VLOOKUP($D204,Cap_Req!$A$2:$K$19,2)=14),IF($S204="","",$S204*$J204),""))</f>
        <v/>
      </c>
      <c r="J204" s="156" t="str">
        <f>IF($D204="","",IF(OR(VLOOKUP($D204,Cap_Req!$A$2:$K$19,2)=6,VLOOKUP($D204,Cap_Req!$A$2:$K$19,2)=7,VLOOKUP($D204,Cap_Req!$A$2:$K$19,2)=14),VLOOKUP($D204,Cap_Req!$A$2:$K$19,7),""))</f>
        <v/>
      </c>
      <c r="K204" s="285"/>
      <c r="L204" s="155" t="str">
        <f>IF($D204="","",IF(OR(VLOOKUP($D204,Cap_Req!$A$2:$K$19,2)=4,VLOOKUP($D204,Cap_Req!$A$2:$K$19,2)=5),IF($T204="","",$T204*$M204),""))</f>
        <v/>
      </c>
      <c r="M204" s="156" t="str">
        <f>IF($D204="","",IF(OR(VLOOKUP($D204,Cap_Req!$A$2:$K$19,2)=4,VLOOKUP($D204,Cap_Req!$A$2:$K$19,2)=5),VLOOKUP($D204,Cap_Req!$A$2:$K$19,8),""))</f>
        <v/>
      </c>
      <c r="N204" s="157" t="str">
        <f t="shared" si="7"/>
        <v/>
      </c>
      <c r="O204" s="158" t="str">
        <f t="shared" si="6"/>
        <v/>
      </c>
      <c r="P204" s="159"/>
      <c r="Q204" s="283"/>
      <c r="R204" s="283"/>
      <c r="S204" s="283"/>
      <c r="T204" s="283"/>
      <c r="U204" s="160" t="str">
        <f>IF($D204="","",IF(OR(VLOOKUP($D204,Cap_Req!$A$2:$K$19,2)=9,VLOOKUP($D204,Cap_Req!$A$2:$K$19,2)=12,VLOOKUP($D204,Cap_Req!$A$2:$K$19,2)=13,VLOOKUP($D204,Cap_Req!$A$2:$K$19,2)=15),VLOOKUP($D204,Cap_Req!$A$2:$K$19,9),IF(VLOOKUP($D204,Cap_Req!$A$2:$K$19,2)=2,-100,$X204+VLOOKUP($D204,Cap_Req!$A$2:$K$19,9))))</f>
        <v/>
      </c>
      <c r="V204" s="160" t="str">
        <f>IF($D204="","",IF(OR(VLOOKUP($D204,Cap_Req!$A$2:$K$19,2)=9,VLOOKUP($D204,Cap_Req!$A$2:$K$19,2)=12,VLOOKUP($D204,Cap_Req!$A$2:$K$19,2)=13),VLOOKUP($D204,Cap_Req!$A$2:$K$19,10),IF(OR(VLOOKUP($D204,Cap_Req!$A$2:$K$19,2)=4,VLOOKUP($D204,Cap_Req!$A$2:$K$19,2)=5,VLOOKUP($D204,Cap_Req!$A$2:$K$19,2)=18),$X204+VLOOKUP($D204,Cap_Req!$A$2:$K$19,10),-100)))</f>
        <v/>
      </c>
      <c r="W204" s="160" t="str">
        <f>IF($D204="","",IF($X204="","",$X204+VLOOKUP($D204,Cap_Req!$A$2:$K$19,11)))</f>
        <v/>
      </c>
      <c r="X204" s="283"/>
      <c r="Y204" s="283"/>
      <c r="Z204" s="133"/>
      <c r="AA204" s="134" t="e">
        <f>VLOOKUP($D204,Cap_Req!$A$2:$K$19,2)</f>
        <v>#N/A</v>
      </c>
    </row>
    <row r="205" spans="1:27" x14ac:dyDescent="0.25">
      <c r="A205" s="133"/>
      <c r="B205" s="283"/>
      <c r="C205" s="283"/>
      <c r="D205" s="284"/>
      <c r="E205" s="285"/>
      <c r="F205" s="155" t="str">
        <f>IF($D205="","",IF($Q205="","",IF(OR(VLOOKUP($D205,Cap_Req!$A$2:$K$19,2)=6,VLOOKUP($D205,Cap_Req!$A$2:$K$19,2)=7,VLOOKUP($D205,Cap_Req!$A$2:$K$19,2)=14),IF($R205="","",IF($N205&lt;=$U205,$R205*$G205,IF(AND($N205&gt;$U205,$N205&lt;=$X205),$G205*($R205+((($Q205-$R205)/($X205-$U205))*($N205-$U205))),0))),$Q205*$G205)))</f>
        <v/>
      </c>
      <c r="G205" s="156" t="str">
        <f>IF($D205="","",IF(VLOOKUP($D205,Cap_Req!$A$2:$K$19,2)=2,VLOOKUP($D205,Cap_Req!$A$2:$K$19,3),IF(OR(VLOOKUP($D205,Cap_Req!$A$2:$K$19,2)=1,VLOOKUP($D205,Cap_Req!$A$2:$K$19,2)=3,VLOOKUP($D205,Cap_Req!$A$2:$K$19,2)=6,VLOOKUP($D205,Cap_Req!$A$2:$K$19,2)=7,VLOOKUP($D205,Cap_Req!$A$2:$K$19,2)=8,VLOOKUP($D205,Cap_Req!$A$2:$K$19,2)=10,VLOOKUP($D205,Cap_Req!$A$2:$K$19,2)=11, VLOOKUP($D205,Cap_Req!$A$2:$K$19,2)=14, VLOOKUP($D205,Cap_Req!$A$2:$K$19,2)=15, VLOOKUP($D205,Cap_Req!$A$2:$K$19,2)=16),IF($N205&lt;=$U205,VLOOKUP($D205,Cap_Req!$A$2:$K$19,3),IF(AND($N205&gt;$U205,$N205&lt;=$W205),VLOOKUP($D205,Cap_Req!$A$2:$K$19,3)+(((VLOOKUP($D205,Cap_Req!$A$2:$K$19,5)-VLOOKUP($D205,Cap_Req!$A$2:$K$19,3))/($W205-$U205))*($N205-$U205)),0)),IF($N205&lt;=$U205,VLOOKUP($D205,Cap_Req!$A$2:$K$19,3),IF(AND($N205&gt;$U205,$N205&lt;=$V205),VLOOKUP($D205,Cap_Req!$A$2:$K$19,3)+(((VLOOKUP($D205,Cap_Req!$A$2:$K$19,4)-VLOOKUP($D205,Cap_Req!$A$2:$K$19,3))/($V205-$U205))*($N205-$U205)),IF(AND($N205&gt;$V205,$N205&lt;=$W205),VLOOKUP($D205,Cap_Req!$A$2:$K$19,4)+(((VLOOKUP($D205,Cap_Req!$A$2:$K$19,5)-VLOOKUP($D205,Cap_Req!$A$2:$K$19,4))/($W205-$V205))*($N205-$V205)),0))))))</f>
        <v/>
      </c>
      <c r="H205" s="285"/>
      <c r="I205" s="155" t="str">
        <f>IF($D205="","",IF(OR(VLOOKUP($D205,Cap_Req!$A$2:$K$19,2)=6,VLOOKUP($D205,Cap_Req!$A$2:$K$19,2)=7,VLOOKUP($D205,Cap_Req!$A$2:$K$19,2)=14),IF($S205="","",$S205*$J205),""))</f>
        <v/>
      </c>
      <c r="J205" s="156" t="str">
        <f>IF($D205="","",IF(OR(VLOOKUP($D205,Cap_Req!$A$2:$K$19,2)=6,VLOOKUP($D205,Cap_Req!$A$2:$K$19,2)=7,VLOOKUP($D205,Cap_Req!$A$2:$K$19,2)=14),VLOOKUP($D205,Cap_Req!$A$2:$K$19,7),""))</f>
        <v/>
      </c>
      <c r="K205" s="285"/>
      <c r="L205" s="155" t="str">
        <f>IF($D205="","",IF(OR(VLOOKUP($D205,Cap_Req!$A$2:$K$19,2)=4,VLOOKUP($D205,Cap_Req!$A$2:$K$19,2)=5),IF($T205="","",$T205*$M205),""))</f>
        <v/>
      </c>
      <c r="M205" s="156" t="str">
        <f>IF($D205="","",IF(OR(VLOOKUP($D205,Cap_Req!$A$2:$K$19,2)=4,VLOOKUP($D205,Cap_Req!$A$2:$K$19,2)=5),VLOOKUP($D205,Cap_Req!$A$2:$K$19,8),""))</f>
        <v/>
      </c>
      <c r="N205" s="157" t="str">
        <f t="shared" si="7"/>
        <v/>
      </c>
      <c r="O205" s="158" t="str">
        <f t="shared" si="6"/>
        <v/>
      </c>
      <c r="P205" s="159"/>
      <c r="Q205" s="283"/>
      <c r="R205" s="283"/>
      <c r="S205" s="283"/>
      <c r="T205" s="283"/>
      <c r="U205" s="160" t="str">
        <f>IF($D205="","",IF(OR(VLOOKUP($D205,Cap_Req!$A$2:$K$19,2)=9,VLOOKUP($D205,Cap_Req!$A$2:$K$19,2)=12,VLOOKUP($D205,Cap_Req!$A$2:$K$19,2)=13,VLOOKUP($D205,Cap_Req!$A$2:$K$19,2)=15),VLOOKUP($D205,Cap_Req!$A$2:$K$19,9),IF(VLOOKUP($D205,Cap_Req!$A$2:$K$19,2)=2,-100,$X205+VLOOKUP($D205,Cap_Req!$A$2:$K$19,9))))</f>
        <v/>
      </c>
      <c r="V205" s="160" t="str">
        <f>IF($D205="","",IF(OR(VLOOKUP($D205,Cap_Req!$A$2:$K$19,2)=9,VLOOKUP($D205,Cap_Req!$A$2:$K$19,2)=12,VLOOKUP($D205,Cap_Req!$A$2:$K$19,2)=13),VLOOKUP($D205,Cap_Req!$A$2:$K$19,10),IF(OR(VLOOKUP($D205,Cap_Req!$A$2:$K$19,2)=4,VLOOKUP($D205,Cap_Req!$A$2:$K$19,2)=5,VLOOKUP($D205,Cap_Req!$A$2:$K$19,2)=18),$X205+VLOOKUP($D205,Cap_Req!$A$2:$K$19,10),-100)))</f>
        <v/>
      </c>
      <c r="W205" s="160" t="str">
        <f>IF($D205="","",IF($X205="","",$X205+VLOOKUP($D205,Cap_Req!$A$2:$K$19,11)))</f>
        <v/>
      </c>
      <c r="X205" s="283"/>
      <c r="Y205" s="283"/>
      <c r="Z205" s="133"/>
      <c r="AA205" s="134" t="e">
        <f>VLOOKUP($D205,Cap_Req!$A$2:$K$19,2)</f>
        <v>#N/A</v>
      </c>
    </row>
    <row r="206" spans="1:27" x14ac:dyDescent="0.25">
      <c r="A206" s="133"/>
      <c r="B206" s="283"/>
      <c r="C206" s="283"/>
      <c r="D206" s="284"/>
      <c r="E206" s="285"/>
      <c r="F206" s="155" t="str">
        <f>IF($D206="","",IF($Q206="","",IF(OR(VLOOKUP($D206,Cap_Req!$A$2:$K$19,2)=6,VLOOKUP($D206,Cap_Req!$A$2:$K$19,2)=7,VLOOKUP($D206,Cap_Req!$A$2:$K$19,2)=14),IF($R206="","",IF($N206&lt;=$U206,$R206*$G206,IF(AND($N206&gt;$U206,$N206&lt;=$X206),$G206*($R206+((($Q206-$R206)/($X206-$U206))*($N206-$U206))),0))),$Q206*$G206)))</f>
        <v/>
      </c>
      <c r="G206" s="156" t="str">
        <f>IF($D206="","",IF(VLOOKUP($D206,Cap_Req!$A$2:$K$19,2)=2,VLOOKUP($D206,Cap_Req!$A$2:$K$19,3),IF(OR(VLOOKUP($D206,Cap_Req!$A$2:$K$19,2)=1,VLOOKUP($D206,Cap_Req!$A$2:$K$19,2)=3,VLOOKUP($D206,Cap_Req!$A$2:$K$19,2)=6,VLOOKUP($D206,Cap_Req!$A$2:$K$19,2)=7,VLOOKUP($D206,Cap_Req!$A$2:$K$19,2)=8,VLOOKUP($D206,Cap_Req!$A$2:$K$19,2)=10,VLOOKUP($D206,Cap_Req!$A$2:$K$19,2)=11, VLOOKUP($D206,Cap_Req!$A$2:$K$19,2)=14, VLOOKUP($D206,Cap_Req!$A$2:$K$19,2)=15, VLOOKUP($D206,Cap_Req!$A$2:$K$19,2)=16),IF($N206&lt;=$U206,VLOOKUP($D206,Cap_Req!$A$2:$K$19,3),IF(AND($N206&gt;$U206,$N206&lt;=$W206),VLOOKUP($D206,Cap_Req!$A$2:$K$19,3)+(((VLOOKUP($D206,Cap_Req!$A$2:$K$19,5)-VLOOKUP($D206,Cap_Req!$A$2:$K$19,3))/($W206-$U206))*($N206-$U206)),0)),IF($N206&lt;=$U206,VLOOKUP($D206,Cap_Req!$A$2:$K$19,3),IF(AND($N206&gt;$U206,$N206&lt;=$V206),VLOOKUP($D206,Cap_Req!$A$2:$K$19,3)+(((VLOOKUP($D206,Cap_Req!$A$2:$K$19,4)-VLOOKUP($D206,Cap_Req!$A$2:$K$19,3))/($V206-$U206))*($N206-$U206)),IF(AND($N206&gt;$V206,$N206&lt;=$W206),VLOOKUP($D206,Cap_Req!$A$2:$K$19,4)+(((VLOOKUP($D206,Cap_Req!$A$2:$K$19,5)-VLOOKUP($D206,Cap_Req!$A$2:$K$19,4))/($W206-$V206))*($N206-$V206)),0))))))</f>
        <v/>
      </c>
      <c r="H206" s="285"/>
      <c r="I206" s="155" t="str">
        <f>IF($D206="","",IF(OR(VLOOKUP($D206,Cap_Req!$A$2:$K$19,2)=6,VLOOKUP($D206,Cap_Req!$A$2:$K$19,2)=7,VLOOKUP($D206,Cap_Req!$A$2:$K$19,2)=14),IF($S206="","",$S206*$J206),""))</f>
        <v/>
      </c>
      <c r="J206" s="156" t="str">
        <f>IF($D206="","",IF(OR(VLOOKUP($D206,Cap_Req!$A$2:$K$19,2)=6,VLOOKUP($D206,Cap_Req!$A$2:$K$19,2)=7,VLOOKUP($D206,Cap_Req!$A$2:$K$19,2)=14),VLOOKUP($D206,Cap_Req!$A$2:$K$19,7),""))</f>
        <v/>
      </c>
      <c r="K206" s="285"/>
      <c r="L206" s="155" t="str">
        <f>IF($D206="","",IF(OR(VLOOKUP($D206,Cap_Req!$A$2:$K$19,2)=4,VLOOKUP($D206,Cap_Req!$A$2:$K$19,2)=5),IF($T206="","",$T206*$M206),""))</f>
        <v/>
      </c>
      <c r="M206" s="156" t="str">
        <f>IF($D206="","",IF(OR(VLOOKUP($D206,Cap_Req!$A$2:$K$19,2)=4,VLOOKUP($D206,Cap_Req!$A$2:$K$19,2)=5),VLOOKUP($D206,Cap_Req!$A$2:$K$19,8),""))</f>
        <v/>
      </c>
      <c r="N206" s="157" t="str">
        <f t="shared" si="7"/>
        <v/>
      </c>
      <c r="O206" s="158" t="str">
        <f t="shared" si="6"/>
        <v/>
      </c>
      <c r="P206" s="159"/>
      <c r="Q206" s="283"/>
      <c r="R206" s="283"/>
      <c r="S206" s="283"/>
      <c r="T206" s="283"/>
      <c r="U206" s="160" t="str">
        <f>IF($D206="","",IF(OR(VLOOKUP($D206,Cap_Req!$A$2:$K$19,2)=9,VLOOKUP($D206,Cap_Req!$A$2:$K$19,2)=12,VLOOKUP($D206,Cap_Req!$A$2:$K$19,2)=13,VLOOKUP($D206,Cap_Req!$A$2:$K$19,2)=15),VLOOKUP($D206,Cap_Req!$A$2:$K$19,9),IF(VLOOKUP($D206,Cap_Req!$A$2:$K$19,2)=2,-100,$X206+VLOOKUP($D206,Cap_Req!$A$2:$K$19,9))))</f>
        <v/>
      </c>
      <c r="V206" s="160" t="str">
        <f>IF($D206="","",IF(OR(VLOOKUP($D206,Cap_Req!$A$2:$K$19,2)=9,VLOOKUP($D206,Cap_Req!$A$2:$K$19,2)=12,VLOOKUP($D206,Cap_Req!$A$2:$K$19,2)=13),VLOOKUP($D206,Cap_Req!$A$2:$K$19,10),IF(OR(VLOOKUP($D206,Cap_Req!$A$2:$K$19,2)=4,VLOOKUP($D206,Cap_Req!$A$2:$K$19,2)=5,VLOOKUP($D206,Cap_Req!$A$2:$K$19,2)=18),$X206+VLOOKUP($D206,Cap_Req!$A$2:$K$19,10),-100)))</f>
        <v/>
      </c>
      <c r="W206" s="160" t="str">
        <f>IF($D206="","",IF($X206="","",$X206+VLOOKUP($D206,Cap_Req!$A$2:$K$19,11)))</f>
        <v/>
      </c>
      <c r="X206" s="283"/>
      <c r="Y206" s="283"/>
      <c r="Z206" s="133"/>
      <c r="AA206" s="134" t="e">
        <f>VLOOKUP($D206,Cap_Req!$A$2:$K$19,2)</f>
        <v>#N/A</v>
      </c>
    </row>
    <row r="207" spans="1:27" x14ac:dyDescent="0.25">
      <c r="A207" s="133"/>
      <c r="B207" s="283"/>
      <c r="C207" s="283"/>
      <c r="D207" s="284"/>
      <c r="E207" s="285"/>
      <c r="F207" s="155" t="str">
        <f>IF($D207="","",IF($Q207="","",IF(OR(VLOOKUP($D207,Cap_Req!$A$2:$K$19,2)=6,VLOOKUP($D207,Cap_Req!$A$2:$K$19,2)=7,VLOOKUP($D207,Cap_Req!$A$2:$K$19,2)=14),IF($R207="","",IF($N207&lt;=$U207,$R207*$G207,IF(AND($N207&gt;$U207,$N207&lt;=$X207),$G207*($R207+((($Q207-$R207)/($X207-$U207))*($N207-$U207))),0))),$Q207*$G207)))</f>
        <v/>
      </c>
      <c r="G207" s="156" t="str">
        <f>IF($D207="","",IF(VLOOKUP($D207,Cap_Req!$A$2:$K$19,2)=2,VLOOKUP($D207,Cap_Req!$A$2:$K$19,3),IF(OR(VLOOKUP($D207,Cap_Req!$A$2:$K$19,2)=1,VLOOKUP($D207,Cap_Req!$A$2:$K$19,2)=3,VLOOKUP($D207,Cap_Req!$A$2:$K$19,2)=6,VLOOKUP($D207,Cap_Req!$A$2:$K$19,2)=7,VLOOKUP($D207,Cap_Req!$A$2:$K$19,2)=8,VLOOKUP($D207,Cap_Req!$A$2:$K$19,2)=10,VLOOKUP($D207,Cap_Req!$A$2:$K$19,2)=11, VLOOKUP($D207,Cap_Req!$A$2:$K$19,2)=14, VLOOKUP($D207,Cap_Req!$A$2:$K$19,2)=15, VLOOKUP($D207,Cap_Req!$A$2:$K$19,2)=16),IF($N207&lt;=$U207,VLOOKUP($D207,Cap_Req!$A$2:$K$19,3),IF(AND($N207&gt;$U207,$N207&lt;=$W207),VLOOKUP($D207,Cap_Req!$A$2:$K$19,3)+(((VLOOKUP($D207,Cap_Req!$A$2:$K$19,5)-VLOOKUP($D207,Cap_Req!$A$2:$K$19,3))/($W207-$U207))*($N207-$U207)),0)),IF($N207&lt;=$U207,VLOOKUP($D207,Cap_Req!$A$2:$K$19,3),IF(AND($N207&gt;$U207,$N207&lt;=$V207),VLOOKUP($D207,Cap_Req!$A$2:$K$19,3)+(((VLOOKUP($D207,Cap_Req!$A$2:$K$19,4)-VLOOKUP($D207,Cap_Req!$A$2:$K$19,3))/($V207-$U207))*($N207-$U207)),IF(AND($N207&gt;$V207,$N207&lt;=$W207),VLOOKUP($D207,Cap_Req!$A$2:$K$19,4)+(((VLOOKUP($D207,Cap_Req!$A$2:$K$19,5)-VLOOKUP($D207,Cap_Req!$A$2:$K$19,4))/($W207-$V207))*($N207-$V207)),0))))))</f>
        <v/>
      </c>
      <c r="H207" s="285"/>
      <c r="I207" s="155" t="str">
        <f>IF($D207="","",IF(OR(VLOOKUP($D207,Cap_Req!$A$2:$K$19,2)=6,VLOOKUP($D207,Cap_Req!$A$2:$K$19,2)=7,VLOOKUP($D207,Cap_Req!$A$2:$K$19,2)=14),IF($S207="","",$S207*$J207),""))</f>
        <v/>
      </c>
      <c r="J207" s="156" t="str">
        <f>IF($D207="","",IF(OR(VLOOKUP($D207,Cap_Req!$A$2:$K$19,2)=6,VLOOKUP($D207,Cap_Req!$A$2:$K$19,2)=7,VLOOKUP($D207,Cap_Req!$A$2:$K$19,2)=14),VLOOKUP($D207,Cap_Req!$A$2:$K$19,7),""))</f>
        <v/>
      </c>
      <c r="K207" s="285"/>
      <c r="L207" s="155" t="str">
        <f>IF($D207="","",IF(OR(VLOOKUP($D207,Cap_Req!$A$2:$K$19,2)=4,VLOOKUP($D207,Cap_Req!$A$2:$K$19,2)=5),IF($T207="","",$T207*$M207),""))</f>
        <v/>
      </c>
      <c r="M207" s="156" t="str">
        <f>IF($D207="","",IF(OR(VLOOKUP($D207,Cap_Req!$A$2:$K$19,2)=4,VLOOKUP($D207,Cap_Req!$A$2:$K$19,2)=5),VLOOKUP($D207,Cap_Req!$A$2:$K$19,8),""))</f>
        <v/>
      </c>
      <c r="N207" s="157" t="str">
        <f t="shared" si="7"/>
        <v/>
      </c>
      <c r="O207" s="158" t="str">
        <f t="shared" ref="O207:O270" si="8">IF($D207="","",$W207)</f>
        <v/>
      </c>
      <c r="P207" s="159"/>
      <c r="Q207" s="283"/>
      <c r="R207" s="283"/>
      <c r="S207" s="283"/>
      <c r="T207" s="283"/>
      <c r="U207" s="160" t="str">
        <f>IF($D207="","",IF(OR(VLOOKUP($D207,Cap_Req!$A$2:$K$19,2)=9,VLOOKUP($D207,Cap_Req!$A$2:$K$19,2)=12,VLOOKUP($D207,Cap_Req!$A$2:$K$19,2)=13,VLOOKUP($D207,Cap_Req!$A$2:$K$19,2)=15),VLOOKUP($D207,Cap_Req!$A$2:$K$19,9),IF(VLOOKUP($D207,Cap_Req!$A$2:$K$19,2)=2,-100,$X207+VLOOKUP($D207,Cap_Req!$A$2:$K$19,9))))</f>
        <v/>
      </c>
      <c r="V207" s="160" t="str">
        <f>IF($D207="","",IF(OR(VLOOKUP($D207,Cap_Req!$A$2:$K$19,2)=9,VLOOKUP($D207,Cap_Req!$A$2:$K$19,2)=12,VLOOKUP($D207,Cap_Req!$A$2:$K$19,2)=13),VLOOKUP($D207,Cap_Req!$A$2:$K$19,10),IF(OR(VLOOKUP($D207,Cap_Req!$A$2:$K$19,2)=4,VLOOKUP($D207,Cap_Req!$A$2:$K$19,2)=5,VLOOKUP($D207,Cap_Req!$A$2:$K$19,2)=18),$X207+VLOOKUP($D207,Cap_Req!$A$2:$K$19,10),-100)))</f>
        <v/>
      </c>
      <c r="W207" s="160" t="str">
        <f>IF($D207="","",IF($X207="","",$X207+VLOOKUP($D207,Cap_Req!$A$2:$K$19,11)))</f>
        <v/>
      </c>
      <c r="X207" s="283"/>
      <c r="Y207" s="283"/>
      <c r="Z207" s="133"/>
      <c r="AA207" s="134" t="e">
        <f>VLOOKUP($D207,Cap_Req!$A$2:$K$19,2)</f>
        <v>#N/A</v>
      </c>
    </row>
    <row r="208" spans="1:27" x14ac:dyDescent="0.25">
      <c r="A208" s="133"/>
      <c r="B208" s="283"/>
      <c r="C208" s="283"/>
      <c r="D208" s="284"/>
      <c r="E208" s="285"/>
      <c r="F208" s="155" t="str">
        <f>IF($D208="","",IF($Q208="","",IF(OR(VLOOKUP($D208,Cap_Req!$A$2:$K$19,2)=6,VLOOKUP($D208,Cap_Req!$A$2:$K$19,2)=7,VLOOKUP($D208,Cap_Req!$A$2:$K$19,2)=14),IF($R208="","",IF($N208&lt;=$U208,$R208*$G208,IF(AND($N208&gt;$U208,$N208&lt;=$X208),$G208*($R208+((($Q208-$R208)/($X208-$U208))*($N208-$U208))),0))),$Q208*$G208)))</f>
        <v/>
      </c>
      <c r="G208" s="156" t="str">
        <f>IF($D208="","",IF(VLOOKUP($D208,Cap_Req!$A$2:$K$19,2)=2,VLOOKUP($D208,Cap_Req!$A$2:$K$19,3),IF(OR(VLOOKUP($D208,Cap_Req!$A$2:$K$19,2)=1,VLOOKUP($D208,Cap_Req!$A$2:$K$19,2)=3,VLOOKUP($D208,Cap_Req!$A$2:$K$19,2)=6,VLOOKUP($D208,Cap_Req!$A$2:$K$19,2)=7,VLOOKUP($D208,Cap_Req!$A$2:$K$19,2)=8,VLOOKUP($D208,Cap_Req!$A$2:$K$19,2)=10,VLOOKUP($D208,Cap_Req!$A$2:$K$19,2)=11, VLOOKUP($D208,Cap_Req!$A$2:$K$19,2)=14, VLOOKUP($D208,Cap_Req!$A$2:$K$19,2)=15, VLOOKUP($D208,Cap_Req!$A$2:$K$19,2)=16),IF($N208&lt;=$U208,VLOOKUP($D208,Cap_Req!$A$2:$K$19,3),IF(AND($N208&gt;$U208,$N208&lt;=$W208),VLOOKUP($D208,Cap_Req!$A$2:$K$19,3)+(((VLOOKUP($D208,Cap_Req!$A$2:$K$19,5)-VLOOKUP($D208,Cap_Req!$A$2:$K$19,3))/($W208-$U208))*($N208-$U208)),0)),IF($N208&lt;=$U208,VLOOKUP($D208,Cap_Req!$A$2:$K$19,3),IF(AND($N208&gt;$U208,$N208&lt;=$V208),VLOOKUP($D208,Cap_Req!$A$2:$K$19,3)+(((VLOOKUP($D208,Cap_Req!$A$2:$K$19,4)-VLOOKUP($D208,Cap_Req!$A$2:$K$19,3))/($V208-$U208))*($N208-$U208)),IF(AND($N208&gt;$V208,$N208&lt;=$W208),VLOOKUP($D208,Cap_Req!$A$2:$K$19,4)+(((VLOOKUP($D208,Cap_Req!$A$2:$K$19,5)-VLOOKUP($D208,Cap_Req!$A$2:$K$19,4))/($W208-$V208))*($N208-$V208)),0))))))</f>
        <v/>
      </c>
      <c r="H208" s="285"/>
      <c r="I208" s="155" t="str">
        <f>IF($D208="","",IF(OR(VLOOKUP($D208,Cap_Req!$A$2:$K$19,2)=6,VLOOKUP($D208,Cap_Req!$A$2:$K$19,2)=7,VLOOKUP($D208,Cap_Req!$A$2:$K$19,2)=14),IF($S208="","",$S208*$J208),""))</f>
        <v/>
      </c>
      <c r="J208" s="156" t="str">
        <f>IF($D208="","",IF(OR(VLOOKUP($D208,Cap_Req!$A$2:$K$19,2)=6,VLOOKUP($D208,Cap_Req!$A$2:$K$19,2)=7,VLOOKUP($D208,Cap_Req!$A$2:$K$19,2)=14),VLOOKUP($D208,Cap_Req!$A$2:$K$19,7),""))</f>
        <v/>
      </c>
      <c r="K208" s="285"/>
      <c r="L208" s="155" t="str">
        <f>IF($D208="","",IF(OR(VLOOKUP($D208,Cap_Req!$A$2:$K$19,2)=4,VLOOKUP($D208,Cap_Req!$A$2:$K$19,2)=5),IF($T208="","",$T208*$M208),""))</f>
        <v/>
      </c>
      <c r="M208" s="156" t="str">
        <f>IF($D208="","",IF(OR(VLOOKUP($D208,Cap_Req!$A$2:$K$19,2)=4,VLOOKUP($D208,Cap_Req!$A$2:$K$19,2)=5),VLOOKUP($D208,Cap_Req!$A$2:$K$19,8),""))</f>
        <v/>
      </c>
      <c r="N208" s="157" t="str">
        <f t="shared" si="7"/>
        <v/>
      </c>
      <c r="O208" s="158" t="str">
        <f t="shared" si="8"/>
        <v/>
      </c>
      <c r="P208" s="159"/>
      <c r="Q208" s="283"/>
      <c r="R208" s="283"/>
      <c r="S208" s="283"/>
      <c r="T208" s="283"/>
      <c r="U208" s="160" t="str">
        <f>IF($D208="","",IF(OR(VLOOKUP($D208,Cap_Req!$A$2:$K$19,2)=9,VLOOKUP($D208,Cap_Req!$A$2:$K$19,2)=12,VLOOKUP($D208,Cap_Req!$A$2:$K$19,2)=13,VLOOKUP($D208,Cap_Req!$A$2:$K$19,2)=15),VLOOKUP($D208,Cap_Req!$A$2:$K$19,9),IF(VLOOKUP($D208,Cap_Req!$A$2:$K$19,2)=2,-100,$X208+VLOOKUP($D208,Cap_Req!$A$2:$K$19,9))))</f>
        <v/>
      </c>
      <c r="V208" s="160" t="str">
        <f>IF($D208="","",IF(OR(VLOOKUP($D208,Cap_Req!$A$2:$K$19,2)=9,VLOOKUP($D208,Cap_Req!$A$2:$K$19,2)=12,VLOOKUP($D208,Cap_Req!$A$2:$K$19,2)=13),VLOOKUP($D208,Cap_Req!$A$2:$K$19,10),IF(OR(VLOOKUP($D208,Cap_Req!$A$2:$K$19,2)=4,VLOOKUP($D208,Cap_Req!$A$2:$K$19,2)=5,VLOOKUP($D208,Cap_Req!$A$2:$K$19,2)=18),$X208+VLOOKUP($D208,Cap_Req!$A$2:$K$19,10),-100)))</f>
        <v/>
      </c>
      <c r="W208" s="160" t="str">
        <f>IF($D208="","",IF($X208="","",$X208+VLOOKUP($D208,Cap_Req!$A$2:$K$19,11)))</f>
        <v/>
      </c>
      <c r="X208" s="283"/>
      <c r="Y208" s="283"/>
      <c r="Z208" s="133"/>
      <c r="AA208" s="134" t="e">
        <f>VLOOKUP($D208,Cap_Req!$A$2:$K$19,2)</f>
        <v>#N/A</v>
      </c>
    </row>
    <row r="209" spans="1:27" x14ac:dyDescent="0.25">
      <c r="A209" s="133"/>
      <c r="B209" s="283"/>
      <c r="C209" s="283"/>
      <c r="D209" s="284"/>
      <c r="E209" s="285"/>
      <c r="F209" s="155" t="str">
        <f>IF($D209="","",IF($Q209="","",IF(OR(VLOOKUP($D209,Cap_Req!$A$2:$K$19,2)=6,VLOOKUP($D209,Cap_Req!$A$2:$K$19,2)=7,VLOOKUP($D209,Cap_Req!$A$2:$K$19,2)=14),IF($R209="","",IF($N209&lt;=$U209,$R209*$G209,IF(AND($N209&gt;$U209,$N209&lt;=$X209),$G209*($R209+((($Q209-$R209)/($X209-$U209))*($N209-$U209))),0))),$Q209*$G209)))</f>
        <v/>
      </c>
      <c r="G209" s="156" t="str">
        <f>IF($D209="","",IF(VLOOKUP($D209,Cap_Req!$A$2:$K$19,2)=2,VLOOKUP($D209,Cap_Req!$A$2:$K$19,3),IF(OR(VLOOKUP($D209,Cap_Req!$A$2:$K$19,2)=1,VLOOKUP($D209,Cap_Req!$A$2:$K$19,2)=3,VLOOKUP($D209,Cap_Req!$A$2:$K$19,2)=6,VLOOKUP($D209,Cap_Req!$A$2:$K$19,2)=7,VLOOKUP($D209,Cap_Req!$A$2:$K$19,2)=8,VLOOKUP($D209,Cap_Req!$A$2:$K$19,2)=10,VLOOKUP($D209,Cap_Req!$A$2:$K$19,2)=11, VLOOKUP($D209,Cap_Req!$A$2:$K$19,2)=14, VLOOKUP($D209,Cap_Req!$A$2:$K$19,2)=15, VLOOKUP($D209,Cap_Req!$A$2:$K$19,2)=16),IF($N209&lt;=$U209,VLOOKUP($D209,Cap_Req!$A$2:$K$19,3),IF(AND($N209&gt;$U209,$N209&lt;=$W209),VLOOKUP($D209,Cap_Req!$A$2:$K$19,3)+(((VLOOKUP($D209,Cap_Req!$A$2:$K$19,5)-VLOOKUP($D209,Cap_Req!$A$2:$K$19,3))/($W209-$U209))*($N209-$U209)),0)),IF($N209&lt;=$U209,VLOOKUP($D209,Cap_Req!$A$2:$K$19,3),IF(AND($N209&gt;$U209,$N209&lt;=$V209),VLOOKUP($D209,Cap_Req!$A$2:$K$19,3)+(((VLOOKUP($D209,Cap_Req!$A$2:$K$19,4)-VLOOKUP($D209,Cap_Req!$A$2:$K$19,3))/($V209-$U209))*($N209-$U209)),IF(AND($N209&gt;$V209,$N209&lt;=$W209),VLOOKUP($D209,Cap_Req!$A$2:$K$19,4)+(((VLOOKUP($D209,Cap_Req!$A$2:$K$19,5)-VLOOKUP($D209,Cap_Req!$A$2:$K$19,4))/($W209-$V209))*($N209-$V209)),0))))))</f>
        <v/>
      </c>
      <c r="H209" s="285"/>
      <c r="I209" s="155" t="str">
        <f>IF($D209="","",IF(OR(VLOOKUP($D209,Cap_Req!$A$2:$K$19,2)=6,VLOOKUP($D209,Cap_Req!$A$2:$K$19,2)=7,VLOOKUP($D209,Cap_Req!$A$2:$K$19,2)=14),IF($S209="","",$S209*$J209),""))</f>
        <v/>
      </c>
      <c r="J209" s="156" t="str">
        <f>IF($D209="","",IF(OR(VLOOKUP($D209,Cap_Req!$A$2:$K$19,2)=6,VLOOKUP($D209,Cap_Req!$A$2:$K$19,2)=7,VLOOKUP($D209,Cap_Req!$A$2:$K$19,2)=14),VLOOKUP($D209,Cap_Req!$A$2:$K$19,7),""))</f>
        <v/>
      </c>
      <c r="K209" s="285"/>
      <c r="L209" s="155" t="str">
        <f>IF($D209="","",IF(OR(VLOOKUP($D209,Cap_Req!$A$2:$K$19,2)=4,VLOOKUP($D209,Cap_Req!$A$2:$K$19,2)=5),IF($T209="","",$T209*$M209),""))</f>
        <v/>
      </c>
      <c r="M209" s="156" t="str">
        <f>IF($D209="","",IF(OR(VLOOKUP($D209,Cap_Req!$A$2:$K$19,2)=4,VLOOKUP($D209,Cap_Req!$A$2:$K$19,2)=5),VLOOKUP($D209,Cap_Req!$A$2:$K$19,8),""))</f>
        <v/>
      </c>
      <c r="N209" s="157" t="str">
        <f t="shared" si="7"/>
        <v/>
      </c>
      <c r="O209" s="158" t="str">
        <f t="shared" si="8"/>
        <v/>
      </c>
      <c r="P209" s="159"/>
      <c r="Q209" s="283"/>
      <c r="R209" s="283"/>
      <c r="S209" s="283"/>
      <c r="T209" s="283"/>
      <c r="U209" s="160" t="str">
        <f>IF($D209="","",IF(OR(VLOOKUP($D209,Cap_Req!$A$2:$K$19,2)=9,VLOOKUP($D209,Cap_Req!$A$2:$K$19,2)=12,VLOOKUP($D209,Cap_Req!$A$2:$K$19,2)=13,VLOOKUP($D209,Cap_Req!$A$2:$K$19,2)=15),VLOOKUP($D209,Cap_Req!$A$2:$K$19,9),IF(VLOOKUP($D209,Cap_Req!$A$2:$K$19,2)=2,-100,$X209+VLOOKUP($D209,Cap_Req!$A$2:$K$19,9))))</f>
        <v/>
      </c>
      <c r="V209" s="160" t="str">
        <f>IF($D209="","",IF(OR(VLOOKUP($D209,Cap_Req!$A$2:$K$19,2)=9,VLOOKUP($D209,Cap_Req!$A$2:$K$19,2)=12,VLOOKUP($D209,Cap_Req!$A$2:$K$19,2)=13),VLOOKUP($D209,Cap_Req!$A$2:$K$19,10),IF(OR(VLOOKUP($D209,Cap_Req!$A$2:$K$19,2)=4,VLOOKUP($D209,Cap_Req!$A$2:$K$19,2)=5,VLOOKUP($D209,Cap_Req!$A$2:$K$19,2)=18),$X209+VLOOKUP($D209,Cap_Req!$A$2:$K$19,10),-100)))</f>
        <v/>
      </c>
      <c r="W209" s="160" t="str">
        <f>IF($D209="","",IF($X209="","",$X209+VLOOKUP($D209,Cap_Req!$A$2:$K$19,11)))</f>
        <v/>
      </c>
      <c r="X209" s="283"/>
      <c r="Y209" s="283"/>
      <c r="Z209" s="133"/>
      <c r="AA209" s="134" t="e">
        <f>VLOOKUP($D209,Cap_Req!$A$2:$K$19,2)</f>
        <v>#N/A</v>
      </c>
    </row>
    <row r="210" spans="1:27" x14ac:dyDescent="0.25">
      <c r="A210" s="133"/>
      <c r="B210" s="283"/>
      <c r="C210" s="283"/>
      <c r="D210" s="284"/>
      <c r="E210" s="285"/>
      <c r="F210" s="155" t="str">
        <f>IF($D210="","",IF($Q210="","",IF(OR(VLOOKUP($D210,Cap_Req!$A$2:$K$19,2)=6,VLOOKUP($D210,Cap_Req!$A$2:$K$19,2)=7,VLOOKUP($D210,Cap_Req!$A$2:$K$19,2)=14),IF($R210="","",IF($N210&lt;=$U210,$R210*$G210,IF(AND($N210&gt;$U210,$N210&lt;=$X210),$G210*($R210+((($Q210-$R210)/($X210-$U210))*($N210-$U210))),0))),$Q210*$G210)))</f>
        <v/>
      </c>
      <c r="G210" s="156" t="str">
        <f>IF($D210="","",IF(VLOOKUP($D210,Cap_Req!$A$2:$K$19,2)=2,VLOOKUP($D210,Cap_Req!$A$2:$K$19,3),IF(OR(VLOOKUP($D210,Cap_Req!$A$2:$K$19,2)=1,VLOOKUP($D210,Cap_Req!$A$2:$K$19,2)=3,VLOOKUP($D210,Cap_Req!$A$2:$K$19,2)=6,VLOOKUP($D210,Cap_Req!$A$2:$K$19,2)=7,VLOOKUP($D210,Cap_Req!$A$2:$K$19,2)=8,VLOOKUP($D210,Cap_Req!$A$2:$K$19,2)=10,VLOOKUP($D210,Cap_Req!$A$2:$K$19,2)=11, VLOOKUP($D210,Cap_Req!$A$2:$K$19,2)=14, VLOOKUP($D210,Cap_Req!$A$2:$K$19,2)=15, VLOOKUP($D210,Cap_Req!$A$2:$K$19,2)=16),IF($N210&lt;=$U210,VLOOKUP($D210,Cap_Req!$A$2:$K$19,3),IF(AND($N210&gt;$U210,$N210&lt;=$W210),VLOOKUP($D210,Cap_Req!$A$2:$K$19,3)+(((VLOOKUP($D210,Cap_Req!$A$2:$K$19,5)-VLOOKUP($D210,Cap_Req!$A$2:$K$19,3))/($W210-$U210))*($N210-$U210)),0)),IF($N210&lt;=$U210,VLOOKUP($D210,Cap_Req!$A$2:$K$19,3),IF(AND($N210&gt;$U210,$N210&lt;=$V210),VLOOKUP($D210,Cap_Req!$A$2:$K$19,3)+(((VLOOKUP($D210,Cap_Req!$A$2:$K$19,4)-VLOOKUP($D210,Cap_Req!$A$2:$K$19,3))/($V210-$U210))*($N210-$U210)),IF(AND($N210&gt;$V210,$N210&lt;=$W210),VLOOKUP($D210,Cap_Req!$A$2:$K$19,4)+(((VLOOKUP($D210,Cap_Req!$A$2:$K$19,5)-VLOOKUP($D210,Cap_Req!$A$2:$K$19,4))/($W210-$V210))*($N210-$V210)),0))))))</f>
        <v/>
      </c>
      <c r="H210" s="285"/>
      <c r="I210" s="155" t="str">
        <f>IF($D210="","",IF(OR(VLOOKUP($D210,Cap_Req!$A$2:$K$19,2)=6,VLOOKUP($D210,Cap_Req!$A$2:$K$19,2)=7,VLOOKUP($D210,Cap_Req!$A$2:$K$19,2)=14),IF($S210="","",$S210*$J210),""))</f>
        <v/>
      </c>
      <c r="J210" s="156" t="str">
        <f>IF($D210="","",IF(OR(VLOOKUP($D210,Cap_Req!$A$2:$K$19,2)=6,VLOOKUP($D210,Cap_Req!$A$2:$K$19,2)=7,VLOOKUP($D210,Cap_Req!$A$2:$K$19,2)=14),VLOOKUP($D210,Cap_Req!$A$2:$K$19,7),""))</f>
        <v/>
      </c>
      <c r="K210" s="285"/>
      <c r="L210" s="155" t="str">
        <f>IF($D210="","",IF(OR(VLOOKUP($D210,Cap_Req!$A$2:$K$19,2)=4,VLOOKUP($D210,Cap_Req!$A$2:$K$19,2)=5),IF($T210="","",$T210*$M210),""))</f>
        <v/>
      </c>
      <c r="M210" s="156" t="str">
        <f>IF($D210="","",IF(OR(VLOOKUP($D210,Cap_Req!$A$2:$K$19,2)=4,VLOOKUP($D210,Cap_Req!$A$2:$K$19,2)=5),VLOOKUP($D210,Cap_Req!$A$2:$K$19,8),""))</f>
        <v/>
      </c>
      <c r="N210" s="157" t="str">
        <f t="shared" si="7"/>
        <v/>
      </c>
      <c r="O210" s="158" t="str">
        <f t="shared" si="8"/>
        <v/>
      </c>
      <c r="P210" s="159"/>
      <c r="Q210" s="283"/>
      <c r="R210" s="283"/>
      <c r="S210" s="283"/>
      <c r="T210" s="283"/>
      <c r="U210" s="160" t="str">
        <f>IF($D210="","",IF(OR(VLOOKUP($D210,Cap_Req!$A$2:$K$19,2)=9,VLOOKUP($D210,Cap_Req!$A$2:$K$19,2)=12,VLOOKUP($D210,Cap_Req!$A$2:$K$19,2)=13,VLOOKUP($D210,Cap_Req!$A$2:$K$19,2)=15),VLOOKUP($D210,Cap_Req!$A$2:$K$19,9),IF(VLOOKUP($D210,Cap_Req!$A$2:$K$19,2)=2,-100,$X210+VLOOKUP($D210,Cap_Req!$A$2:$K$19,9))))</f>
        <v/>
      </c>
      <c r="V210" s="160" t="str">
        <f>IF($D210="","",IF(OR(VLOOKUP($D210,Cap_Req!$A$2:$K$19,2)=9,VLOOKUP($D210,Cap_Req!$A$2:$K$19,2)=12,VLOOKUP($D210,Cap_Req!$A$2:$K$19,2)=13),VLOOKUP($D210,Cap_Req!$A$2:$K$19,10),IF(OR(VLOOKUP($D210,Cap_Req!$A$2:$K$19,2)=4,VLOOKUP($D210,Cap_Req!$A$2:$K$19,2)=5,VLOOKUP($D210,Cap_Req!$A$2:$K$19,2)=18),$X210+VLOOKUP($D210,Cap_Req!$A$2:$K$19,10),-100)))</f>
        <v/>
      </c>
      <c r="W210" s="160" t="str">
        <f>IF($D210="","",IF($X210="","",$X210+VLOOKUP($D210,Cap_Req!$A$2:$K$19,11)))</f>
        <v/>
      </c>
      <c r="X210" s="283"/>
      <c r="Y210" s="283"/>
      <c r="Z210" s="133"/>
      <c r="AA210" s="134" t="e">
        <f>VLOOKUP($D210,Cap_Req!$A$2:$K$19,2)</f>
        <v>#N/A</v>
      </c>
    </row>
    <row r="211" spans="1:27" x14ac:dyDescent="0.25">
      <c r="A211" s="133"/>
      <c r="B211" s="283"/>
      <c r="C211" s="283"/>
      <c r="D211" s="284"/>
      <c r="E211" s="285"/>
      <c r="F211" s="155" t="str">
        <f>IF($D211="","",IF($Q211="","",IF(OR(VLOOKUP($D211,Cap_Req!$A$2:$K$19,2)=6,VLOOKUP($D211,Cap_Req!$A$2:$K$19,2)=7,VLOOKUP($D211,Cap_Req!$A$2:$K$19,2)=14),IF($R211="","",IF($N211&lt;=$U211,$R211*$G211,IF(AND($N211&gt;$U211,$N211&lt;=$X211),$G211*($R211+((($Q211-$R211)/($X211-$U211))*($N211-$U211))),0))),$Q211*$G211)))</f>
        <v/>
      </c>
      <c r="G211" s="156" t="str">
        <f>IF($D211="","",IF(VLOOKUP($D211,Cap_Req!$A$2:$K$19,2)=2,VLOOKUP($D211,Cap_Req!$A$2:$K$19,3),IF(OR(VLOOKUP($D211,Cap_Req!$A$2:$K$19,2)=1,VLOOKUP($D211,Cap_Req!$A$2:$K$19,2)=3,VLOOKUP($D211,Cap_Req!$A$2:$K$19,2)=6,VLOOKUP($D211,Cap_Req!$A$2:$K$19,2)=7,VLOOKUP($D211,Cap_Req!$A$2:$K$19,2)=8,VLOOKUP($D211,Cap_Req!$A$2:$K$19,2)=10,VLOOKUP($D211,Cap_Req!$A$2:$K$19,2)=11, VLOOKUP($D211,Cap_Req!$A$2:$K$19,2)=14, VLOOKUP($D211,Cap_Req!$A$2:$K$19,2)=15, VLOOKUP($D211,Cap_Req!$A$2:$K$19,2)=16),IF($N211&lt;=$U211,VLOOKUP($D211,Cap_Req!$A$2:$K$19,3),IF(AND($N211&gt;$U211,$N211&lt;=$W211),VLOOKUP($D211,Cap_Req!$A$2:$K$19,3)+(((VLOOKUP($D211,Cap_Req!$A$2:$K$19,5)-VLOOKUP($D211,Cap_Req!$A$2:$K$19,3))/($W211-$U211))*($N211-$U211)),0)),IF($N211&lt;=$U211,VLOOKUP($D211,Cap_Req!$A$2:$K$19,3),IF(AND($N211&gt;$U211,$N211&lt;=$V211),VLOOKUP($D211,Cap_Req!$A$2:$K$19,3)+(((VLOOKUP($D211,Cap_Req!$A$2:$K$19,4)-VLOOKUP($D211,Cap_Req!$A$2:$K$19,3))/($V211-$U211))*($N211-$U211)),IF(AND($N211&gt;$V211,$N211&lt;=$W211),VLOOKUP($D211,Cap_Req!$A$2:$K$19,4)+(((VLOOKUP($D211,Cap_Req!$A$2:$K$19,5)-VLOOKUP($D211,Cap_Req!$A$2:$K$19,4))/($W211-$V211))*($N211-$V211)),0))))))</f>
        <v/>
      </c>
      <c r="H211" s="285"/>
      <c r="I211" s="155" t="str">
        <f>IF($D211="","",IF(OR(VLOOKUP($D211,Cap_Req!$A$2:$K$19,2)=6,VLOOKUP($D211,Cap_Req!$A$2:$K$19,2)=7,VLOOKUP($D211,Cap_Req!$A$2:$K$19,2)=14),IF($S211="","",$S211*$J211),""))</f>
        <v/>
      </c>
      <c r="J211" s="156" t="str">
        <f>IF($D211="","",IF(OR(VLOOKUP($D211,Cap_Req!$A$2:$K$19,2)=6,VLOOKUP($D211,Cap_Req!$A$2:$K$19,2)=7,VLOOKUP($D211,Cap_Req!$A$2:$K$19,2)=14),VLOOKUP($D211,Cap_Req!$A$2:$K$19,7),""))</f>
        <v/>
      </c>
      <c r="K211" s="285"/>
      <c r="L211" s="155" t="str">
        <f>IF($D211="","",IF(OR(VLOOKUP($D211,Cap_Req!$A$2:$K$19,2)=4,VLOOKUP($D211,Cap_Req!$A$2:$K$19,2)=5),IF($T211="","",$T211*$M211),""))</f>
        <v/>
      </c>
      <c r="M211" s="156" t="str">
        <f>IF($D211="","",IF(OR(VLOOKUP($D211,Cap_Req!$A$2:$K$19,2)=4,VLOOKUP($D211,Cap_Req!$A$2:$K$19,2)=5),VLOOKUP($D211,Cap_Req!$A$2:$K$19,8),""))</f>
        <v/>
      </c>
      <c r="N211" s="157" t="str">
        <f t="shared" si="7"/>
        <v/>
      </c>
      <c r="O211" s="158" t="str">
        <f t="shared" si="8"/>
        <v/>
      </c>
      <c r="P211" s="159"/>
      <c r="Q211" s="283"/>
      <c r="R211" s="283"/>
      <c r="S211" s="283"/>
      <c r="T211" s="283"/>
      <c r="U211" s="160" t="str">
        <f>IF($D211="","",IF(OR(VLOOKUP($D211,Cap_Req!$A$2:$K$19,2)=9,VLOOKUP($D211,Cap_Req!$A$2:$K$19,2)=12,VLOOKUP($D211,Cap_Req!$A$2:$K$19,2)=13,VLOOKUP($D211,Cap_Req!$A$2:$K$19,2)=15),VLOOKUP($D211,Cap_Req!$A$2:$K$19,9),IF(VLOOKUP($D211,Cap_Req!$A$2:$K$19,2)=2,-100,$X211+VLOOKUP($D211,Cap_Req!$A$2:$K$19,9))))</f>
        <v/>
      </c>
      <c r="V211" s="160" t="str">
        <f>IF($D211="","",IF(OR(VLOOKUP($D211,Cap_Req!$A$2:$K$19,2)=9,VLOOKUP($D211,Cap_Req!$A$2:$K$19,2)=12,VLOOKUP($D211,Cap_Req!$A$2:$K$19,2)=13),VLOOKUP($D211,Cap_Req!$A$2:$K$19,10),IF(OR(VLOOKUP($D211,Cap_Req!$A$2:$K$19,2)=4,VLOOKUP($D211,Cap_Req!$A$2:$K$19,2)=5,VLOOKUP($D211,Cap_Req!$A$2:$K$19,2)=18),$X211+VLOOKUP($D211,Cap_Req!$A$2:$K$19,10),-100)))</f>
        <v/>
      </c>
      <c r="W211" s="160" t="str">
        <f>IF($D211="","",IF($X211="","",$X211+VLOOKUP($D211,Cap_Req!$A$2:$K$19,11)))</f>
        <v/>
      </c>
      <c r="X211" s="283"/>
      <c r="Y211" s="283"/>
      <c r="Z211" s="133"/>
      <c r="AA211" s="134" t="e">
        <f>VLOOKUP($D211,Cap_Req!$A$2:$K$19,2)</f>
        <v>#N/A</v>
      </c>
    </row>
    <row r="212" spans="1:27" x14ac:dyDescent="0.25">
      <c r="A212" s="133"/>
      <c r="B212" s="283"/>
      <c r="C212" s="283"/>
      <c r="D212" s="284"/>
      <c r="E212" s="285"/>
      <c r="F212" s="155" t="str">
        <f>IF($D212="","",IF($Q212="","",IF(OR(VLOOKUP($D212,Cap_Req!$A$2:$K$19,2)=6,VLOOKUP($D212,Cap_Req!$A$2:$K$19,2)=7,VLOOKUP($D212,Cap_Req!$A$2:$K$19,2)=14),IF($R212="","",IF($N212&lt;=$U212,$R212*$G212,IF(AND($N212&gt;$U212,$N212&lt;=$X212),$G212*($R212+((($Q212-$R212)/($X212-$U212))*($N212-$U212))),0))),$Q212*$G212)))</f>
        <v/>
      </c>
      <c r="G212" s="156" t="str">
        <f>IF($D212="","",IF(VLOOKUP($D212,Cap_Req!$A$2:$K$19,2)=2,VLOOKUP($D212,Cap_Req!$A$2:$K$19,3),IF(OR(VLOOKUP($D212,Cap_Req!$A$2:$K$19,2)=1,VLOOKUP($D212,Cap_Req!$A$2:$K$19,2)=3,VLOOKUP($D212,Cap_Req!$A$2:$K$19,2)=6,VLOOKUP($D212,Cap_Req!$A$2:$K$19,2)=7,VLOOKUP($D212,Cap_Req!$A$2:$K$19,2)=8,VLOOKUP($D212,Cap_Req!$A$2:$K$19,2)=10,VLOOKUP($D212,Cap_Req!$A$2:$K$19,2)=11, VLOOKUP($D212,Cap_Req!$A$2:$K$19,2)=14, VLOOKUP($D212,Cap_Req!$A$2:$K$19,2)=15, VLOOKUP($D212,Cap_Req!$A$2:$K$19,2)=16),IF($N212&lt;=$U212,VLOOKUP($D212,Cap_Req!$A$2:$K$19,3),IF(AND($N212&gt;$U212,$N212&lt;=$W212),VLOOKUP($D212,Cap_Req!$A$2:$K$19,3)+(((VLOOKUP($D212,Cap_Req!$A$2:$K$19,5)-VLOOKUP($D212,Cap_Req!$A$2:$K$19,3))/($W212-$U212))*($N212-$U212)),0)),IF($N212&lt;=$U212,VLOOKUP($D212,Cap_Req!$A$2:$K$19,3),IF(AND($N212&gt;$U212,$N212&lt;=$V212),VLOOKUP($D212,Cap_Req!$A$2:$K$19,3)+(((VLOOKUP($D212,Cap_Req!$A$2:$K$19,4)-VLOOKUP($D212,Cap_Req!$A$2:$K$19,3))/($V212-$U212))*($N212-$U212)),IF(AND($N212&gt;$V212,$N212&lt;=$W212),VLOOKUP($D212,Cap_Req!$A$2:$K$19,4)+(((VLOOKUP($D212,Cap_Req!$A$2:$K$19,5)-VLOOKUP($D212,Cap_Req!$A$2:$K$19,4))/($W212-$V212))*($N212-$V212)),0))))))</f>
        <v/>
      </c>
      <c r="H212" s="285"/>
      <c r="I212" s="155" t="str">
        <f>IF($D212="","",IF(OR(VLOOKUP($D212,Cap_Req!$A$2:$K$19,2)=6,VLOOKUP($D212,Cap_Req!$A$2:$K$19,2)=7,VLOOKUP($D212,Cap_Req!$A$2:$K$19,2)=14),IF($S212="","",$S212*$J212),""))</f>
        <v/>
      </c>
      <c r="J212" s="156" t="str">
        <f>IF($D212="","",IF(OR(VLOOKUP($D212,Cap_Req!$A$2:$K$19,2)=6,VLOOKUP($D212,Cap_Req!$A$2:$K$19,2)=7,VLOOKUP($D212,Cap_Req!$A$2:$K$19,2)=14),VLOOKUP($D212,Cap_Req!$A$2:$K$19,7),""))</f>
        <v/>
      </c>
      <c r="K212" s="285"/>
      <c r="L212" s="155" t="str">
        <f>IF($D212="","",IF(OR(VLOOKUP($D212,Cap_Req!$A$2:$K$19,2)=4,VLOOKUP($D212,Cap_Req!$A$2:$K$19,2)=5),IF($T212="","",$T212*$M212),""))</f>
        <v/>
      </c>
      <c r="M212" s="156" t="str">
        <f>IF($D212="","",IF(OR(VLOOKUP($D212,Cap_Req!$A$2:$K$19,2)=4,VLOOKUP($D212,Cap_Req!$A$2:$K$19,2)=5),VLOOKUP($D212,Cap_Req!$A$2:$K$19,8),""))</f>
        <v/>
      </c>
      <c r="N212" s="157" t="str">
        <f t="shared" si="7"/>
        <v/>
      </c>
      <c r="O212" s="158" t="str">
        <f t="shared" si="8"/>
        <v/>
      </c>
      <c r="P212" s="159"/>
      <c r="Q212" s="283"/>
      <c r="R212" s="283"/>
      <c r="S212" s="283"/>
      <c r="T212" s="283"/>
      <c r="U212" s="160" t="str">
        <f>IF($D212="","",IF(OR(VLOOKUP($D212,Cap_Req!$A$2:$K$19,2)=9,VLOOKUP($D212,Cap_Req!$A$2:$K$19,2)=12,VLOOKUP($D212,Cap_Req!$A$2:$K$19,2)=13,VLOOKUP($D212,Cap_Req!$A$2:$K$19,2)=15),VLOOKUP($D212,Cap_Req!$A$2:$K$19,9),IF(VLOOKUP($D212,Cap_Req!$A$2:$K$19,2)=2,-100,$X212+VLOOKUP($D212,Cap_Req!$A$2:$K$19,9))))</f>
        <v/>
      </c>
      <c r="V212" s="160" t="str">
        <f>IF($D212="","",IF(OR(VLOOKUP($D212,Cap_Req!$A$2:$K$19,2)=9,VLOOKUP($D212,Cap_Req!$A$2:$K$19,2)=12,VLOOKUP($D212,Cap_Req!$A$2:$K$19,2)=13),VLOOKUP($D212,Cap_Req!$A$2:$K$19,10),IF(OR(VLOOKUP($D212,Cap_Req!$A$2:$K$19,2)=4,VLOOKUP($D212,Cap_Req!$A$2:$K$19,2)=5,VLOOKUP($D212,Cap_Req!$A$2:$K$19,2)=18),$X212+VLOOKUP($D212,Cap_Req!$A$2:$K$19,10),-100)))</f>
        <v/>
      </c>
      <c r="W212" s="160" t="str">
        <f>IF($D212="","",IF($X212="","",$X212+VLOOKUP($D212,Cap_Req!$A$2:$K$19,11)))</f>
        <v/>
      </c>
      <c r="X212" s="283"/>
      <c r="Y212" s="283"/>
      <c r="Z212" s="133"/>
      <c r="AA212" s="134" t="e">
        <f>VLOOKUP($D212,Cap_Req!$A$2:$K$19,2)</f>
        <v>#N/A</v>
      </c>
    </row>
    <row r="213" spans="1:27" x14ac:dyDescent="0.25">
      <c r="A213" s="133"/>
      <c r="B213" s="283"/>
      <c r="C213" s="283"/>
      <c r="D213" s="284"/>
      <c r="E213" s="285"/>
      <c r="F213" s="155" t="str">
        <f>IF($D213="","",IF($Q213="","",IF(OR(VLOOKUP($D213,Cap_Req!$A$2:$K$19,2)=6,VLOOKUP($D213,Cap_Req!$A$2:$K$19,2)=7,VLOOKUP($D213,Cap_Req!$A$2:$K$19,2)=14),IF($R213="","",IF($N213&lt;=$U213,$R213*$G213,IF(AND($N213&gt;$U213,$N213&lt;=$X213),$G213*($R213+((($Q213-$R213)/($X213-$U213))*($N213-$U213))),0))),$Q213*$G213)))</f>
        <v/>
      </c>
      <c r="G213" s="156" t="str">
        <f>IF($D213="","",IF(VLOOKUP($D213,Cap_Req!$A$2:$K$19,2)=2,VLOOKUP($D213,Cap_Req!$A$2:$K$19,3),IF(OR(VLOOKUP($D213,Cap_Req!$A$2:$K$19,2)=1,VLOOKUP($D213,Cap_Req!$A$2:$K$19,2)=3,VLOOKUP($D213,Cap_Req!$A$2:$K$19,2)=6,VLOOKUP($D213,Cap_Req!$A$2:$K$19,2)=7,VLOOKUP($D213,Cap_Req!$A$2:$K$19,2)=8,VLOOKUP($D213,Cap_Req!$A$2:$K$19,2)=10,VLOOKUP($D213,Cap_Req!$A$2:$K$19,2)=11, VLOOKUP($D213,Cap_Req!$A$2:$K$19,2)=14, VLOOKUP($D213,Cap_Req!$A$2:$K$19,2)=15, VLOOKUP($D213,Cap_Req!$A$2:$K$19,2)=16),IF($N213&lt;=$U213,VLOOKUP($D213,Cap_Req!$A$2:$K$19,3),IF(AND($N213&gt;$U213,$N213&lt;=$W213),VLOOKUP($D213,Cap_Req!$A$2:$K$19,3)+(((VLOOKUP($D213,Cap_Req!$A$2:$K$19,5)-VLOOKUP($D213,Cap_Req!$A$2:$K$19,3))/($W213-$U213))*($N213-$U213)),0)),IF($N213&lt;=$U213,VLOOKUP($D213,Cap_Req!$A$2:$K$19,3),IF(AND($N213&gt;$U213,$N213&lt;=$V213),VLOOKUP($D213,Cap_Req!$A$2:$K$19,3)+(((VLOOKUP($D213,Cap_Req!$A$2:$K$19,4)-VLOOKUP($D213,Cap_Req!$A$2:$K$19,3))/($V213-$U213))*($N213-$U213)),IF(AND($N213&gt;$V213,$N213&lt;=$W213),VLOOKUP($D213,Cap_Req!$A$2:$K$19,4)+(((VLOOKUP($D213,Cap_Req!$A$2:$K$19,5)-VLOOKUP($D213,Cap_Req!$A$2:$K$19,4))/($W213-$V213))*($N213-$V213)),0))))))</f>
        <v/>
      </c>
      <c r="H213" s="285"/>
      <c r="I213" s="155" t="str">
        <f>IF($D213="","",IF(OR(VLOOKUP($D213,Cap_Req!$A$2:$K$19,2)=6,VLOOKUP($D213,Cap_Req!$A$2:$K$19,2)=7,VLOOKUP($D213,Cap_Req!$A$2:$K$19,2)=14),IF($S213="","",$S213*$J213),""))</f>
        <v/>
      </c>
      <c r="J213" s="156" t="str">
        <f>IF($D213="","",IF(OR(VLOOKUP($D213,Cap_Req!$A$2:$K$19,2)=6,VLOOKUP($D213,Cap_Req!$A$2:$K$19,2)=7,VLOOKUP($D213,Cap_Req!$A$2:$K$19,2)=14),VLOOKUP($D213,Cap_Req!$A$2:$K$19,7),""))</f>
        <v/>
      </c>
      <c r="K213" s="285"/>
      <c r="L213" s="155" t="str">
        <f>IF($D213="","",IF(OR(VLOOKUP($D213,Cap_Req!$A$2:$K$19,2)=4,VLOOKUP($D213,Cap_Req!$A$2:$K$19,2)=5),IF($T213="","",$T213*$M213),""))</f>
        <v/>
      </c>
      <c r="M213" s="156" t="str">
        <f>IF($D213="","",IF(OR(VLOOKUP($D213,Cap_Req!$A$2:$K$19,2)=4,VLOOKUP($D213,Cap_Req!$A$2:$K$19,2)=5),VLOOKUP($D213,Cap_Req!$A$2:$K$19,8),""))</f>
        <v/>
      </c>
      <c r="N213" s="157" t="str">
        <f t="shared" si="7"/>
        <v/>
      </c>
      <c r="O213" s="158" t="str">
        <f t="shared" si="8"/>
        <v/>
      </c>
      <c r="P213" s="159"/>
      <c r="Q213" s="283"/>
      <c r="R213" s="283"/>
      <c r="S213" s="283"/>
      <c r="T213" s="283"/>
      <c r="U213" s="160" t="str">
        <f>IF($D213="","",IF(OR(VLOOKUP($D213,Cap_Req!$A$2:$K$19,2)=9,VLOOKUP($D213,Cap_Req!$A$2:$K$19,2)=12,VLOOKUP($D213,Cap_Req!$A$2:$K$19,2)=13,VLOOKUP($D213,Cap_Req!$A$2:$K$19,2)=15),VLOOKUP($D213,Cap_Req!$A$2:$K$19,9),IF(VLOOKUP($D213,Cap_Req!$A$2:$K$19,2)=2,-100,$X213+VLOOKUP($D213,Cap_Req!$A$2:$K$19,9))))</f>
        <v/>
      </c>
      <c r="V213" s="160" t="str">
        <f>IF($D213="","",IF(OR(VLOOKUP($D213,Cap_Req!$A$2:$K$19,2)=9,VLOOKUP($D213,Cap_Req!$A$2:$K$19,2)=12,VLOOKUP($D213,Cap_Req!$A$2:$K$19,2)=13),VLOOKUP($D213,Cap_Req!$A$2:$K$19,10),IF(OR(VLOOKUP($D213,Cap_Req!$A$2:$K$19,2)=4,VLOOKUP($D213,Cap_Req!$A$2:$K$19,2)=5,VLOOKUP($D213,Cap_Req!$A$2:$K$19,2)=18),$X213+VLOOKUP($D213,Cap_Req!$A$2:$K$19,10),-100)))</f>
        <v/>
      </c>
      <c r="W213" s="160" t="str">
        <f>IF($D213="","",IF($X213="","",$X213+VLOOKUP($D213,Cap_Req!$A$2:$K$19,11)))</f>
        <v/>
      </c>
      <c r="X213" s="283"/>
      <c r="Y213" s="283"/>
      <c r="Z213" s="133"/>
      <c r="AA213" s="134" t="e">
        <f>VLOOKUP($D213,Cap_Req!$A$2:$K$19,2)</f>
        <v>#N/A</v>
      </c>
    </row>
    <row r="214" spans="1:27" x14ac:dyDescent="0.25">
      <c r="A214" s="133"/>
      <c r="B214" s="283"/>
      <c r="C214" s="283"/>
      <c r="D214" s="284"/>
      <c r="E214" s="285"/>
      <c r="F214" s="155" t="str">
        <f>IF($D214="","",IF($Q214="","",IF(OR(VLOOKUP($D214,Cap_Req!$A$2:$K$19,2)=6,VLOOKUP($D214,Cap_Req!$A$2:$K$19,2)=7,VLOOKUP($D214,Cap_Req!$A$2:$K$19,2)=14),IF($R214="","",IF($N214&lt;=$U214,$R214*$G214,IF(AND($N214&gt;$U214,$N214&lt;=$X214),$G214*($R214+((($Q214-$R214)/($X214-$U214))*($N214-$U214))),0))),$Q214*$G214)))</f>
        <v/>
      </c>
      <c r="G214" s="156" t="str">
        <f>IF($D214="","",IF(VLOOKUP($D214,Cap_Req!$A$2:$K$19,2)=2,VLOOKUP($D214,Cap_Req!$A$2:$K$19,3),IF(OR(VLOOKUP($D214,Cap_Req!$A$2:$K$19,2)=1,VLOOKUP($D214,Cap_Req!$A$2:$K$19,2)=3,VLOOKUP($D214,Cap_Req!$A$2:$K$19,2)=6,VLOOKUP($D214,Cap_Req!$A$2:$K$19,2)=7,VLOOKUP($D214,Cap_Req!$A$2:$K$19,2)=8,VLOOKUP($D214,Cap_Req!$A$2:$K$19,2)=10,VLOOKUP($D214,Cap_Req!$A$2:$K$19,2)=11, VLOOKUP($D214,Cap_Req!$A$2:$K$19,2)=14, VLOOKUP($D214,Cap_Req!$A$2:$K$19,2)=15, VLOOKUP($D214,Cap_Req!$A$2:$K$19,2)=16),IF($N214&lt;=$U214,VLOOKUP($D214,Cap_Req!$A$2:$K$19,3),IF(AND($N214&gt;$U214,$N214&lt;=$W214),VLOOKUP($D214,Cap_Req!$A$2:$K$19,3)+(((VLOOKUP($D214,Cap_Req!$A$2:$K$19,5)-VLOOKUP($D214,Cap_Req!$A$2:$K$19,3))/($W214-$U214))*($N214-$U214)),0)),IF($N214&lt;=$U214,VLOOKUP($D214,Cap_Req!$A$2:$K$19,3),IF(AND($N214&gt;$U214,$N214&lt;=$V214),VLOOKUP($D214,Cap_Req!$A$2:$K$19,3)+(((VLOOKUP($D214,Cap_Req!$A$2:$K$19,4)-VLOOKUP($D214,Cap_Req!$A$2:$K$19,3))/($V214-$U214))*($N214-$U214)),IF(AND($N214&gt;$V214,$N214&lt;=$W214),VLOOKUP($D214,Cap_Req!$A$2:$K$19,4)+(((VLOOKUP($D214,Cap_Req!$A$2:$K$19,5)-VLOOKUP($D214,Cap_Req!$A$2:$K$19,4))/($W214-$V214))*($N214-$V214)),0))))))</f>
        <v/>
      </c>
      <c r="H214" s="285"/>
      <c r="I214" s="155" t="str">
        <f>IF($D214="","",IF(OR(VLOOKUP($D214,Cap_Req!$A$2:$K$19,2)=6,VLOOKUP($D214,Cap_Req!$A$2:$K$19,2)=7,VLOOKUP($D214,Cap_Req!$A$2:$K$19,2)=14),IF($S214="","",$S214*$J214),""))</f>
        <v/>
      </c>
      <c r="J214" s="156" t="str">
        <f>IF($D214="","",IF(OR(VLOOKUP($D214,Cap_Req!$A$2:$K$19,2)=6,VLOOKUP($D214,Cap_Req!$A$2:$K$19,2)=7,VLOOKUP($D214,Cap_Req!$A$2:$K$19,2)=14),VLOOKUP($D214,Cap_Req!$A$2:$K$19,7),""))</f>
        <v/>
      </c>
      <c r="K214" s="285"/>
      <c r="L214" s="155" t="str">
        <f>IF($D214="","",IF(OR(VLOOKUP($D214,Cap_Req!$A$2:$K$19,2)=4,VLOOKUP($D214,Cap_Req!$A$2:$K$19,2)=5),IF($T214="","",$T214*$M214),""))</f>
        <v/>
      </c>
      <c r="M214" s="156" t="str">
        <f>IF($D214="","",IF(OR(VLOOKUP($D214,Cap_Req!$A$2:$K$19,2)=4,VLOOKUP($D214,Cap_Req!$A$2:$K$19,2)=5),VLOOKUP($D214,Cap_Req!$A$2:$K$19,8),""))</f>
        <v/>
      </c>
      <c r="N214" s="157" t="str">
        <f t="shared" si="7"/>
        <v/>
      </c>
      <c r="O214" s="158" t="str">
        <f t="shared" si="8"/>
        <v/>
      </c>
      <c r="P214" s="159"/>
      <c r="Q214" s="283"/>
      <c r="R214" s="283"/>
      <c r="S214" s="283"/>
      <c r="T214" s="283"/>
      <c r="U214" s="160" t="str">
        <f>IF($D214="","",IF(OR(VLOOKUP($D214,Cap_Req!$A$2:$K$19,2)=9,VLOOKUP($D214,Cap_Req!$A$2:$K$19,2)=12,VLOOKUP($D214,Cap_Req!$A$2:$K$19,2)=13,VLOOKUP($D214,Cap_Req!$A$2:$K$19,2)=15),VLOOKUP($D214,Cap_Req!$A$2:$K$19,9),IF(VLOOKUP($D214,Cap_Req!$A$2:$K$19,2)=2,-100,$X214+VLOOKUP($D214,Cap_Req!$A$2:$K$19,9))))</f>
        <v/>
      </c>
      <c r="V214" s="160" t="str">
        <f>IF($D214="","",IF(OR(VLOOKUP($D214,Cap_Req!$A$2:$K$19,2)=9,VLOOKUP($D214,Cap_Req!$A$2:$K$19,2)=12,VLOOKUP($D214,Cap_Req!$A$2:$K$19,2)=13),VLOOKUP($D214,Cap_Req!$A$2:$K$19,10),IF(OR(VLOOKUP($D214,Cap_Req!$A$2:$K$19,2)=4,VLOOKUP($D214,Cap_Req!$A$2:$K$19,2)=5,VLOOKUP($D214,Cap_Req!$A$2:$K$19,2)=18),$X214+VLOOKUP($D214,Cap_Req!$A$2:$K$19,10),-100)))</f>
        <v/>
      </c>
      <c r="W214" s="160" t="str">
        <f>IF($D214="","",IF($X214="","",$X214+VLOOKUP($D214,Cap_Req!$A$2:$K$19,11)))</f>
        <v/>
      </c>
      <c r="X214" s="283"/>
      <c r="Y214" s="283"/>
      <c r="Z214" s="133"/>
      <c r="AA214" s="134" t="e">
        <f>VLOOKUP($D214,Cap_Req!$A$2:$K$19,2)</f>
        <v>#N/A</v>
      </c>
    </row>
    <row r="215" spans="1:27" x14ac:dyDescent="0.25">
      <c r="A215" s="133"/>
      <c r="B215" s="283"/>
      <c r="C215" s="283"/>
      <c r="D215" s="284"/>
      <c r="E215" s="285"/>
      <c r="F215" s="155" t="str">
        <f>IF($D215="","",IF($Q215="","",IF(OR(VLOOKUP($D215,Cap_Req!$A$2:$K$19,2)=6,VLOOKUP($D215,Cap_Req!$A$2:$K$19,2)=7,VLOOKUP($D215,Cap_Req!$A$2:$K$19,2)=14),IF($R215="","",IF($N215&lt;=$U215,$R215*$G215,IF(AND($N215&gt;$U215,$N215&lt;=$X215),$G215*($R215+((($Q215-$R215)/($X215-$U215))*($N215-$U215))),0))),$Q215*$G215)))</f>
        <v/>
      </c>
      <c r="G215" s="156" t="str">
        <f>IF($D215="","",IF(VLOOKUP($D215,Cap_Req!$A$2:$K$19,2)=2,VLOOKUP($D215,Cap_Req!$A$2:$K$19,3),IF(OR(VLOOKUP($D215,Cap_Req!$A$2:$K$19,2)=1,VLOOKUP($D215,Cap_Req!$A$2:$K$19,2)=3,VLOOKUP($D215,Cap_Req!$A$2:$K$19,2)=6,VLOOKUP($D215,Cap_Req!$A$2:$K$19,2)=7,VLOOKUP($D215,Cap_Req!$A$2:$K$19,2)=8,VLOOKUP($D215,Cap_Req!$A$2:$K$19,2)=10,VLOOKUP($D215,Cap_Req!$A$2:$K$19,2)=11, VLOOKUP($D215,Cap_Req!$A$2:$K$19,2)=14, VLOOKUP($D215,Cap_Req!$A$2:$K$19,2)=15, VLOOKUP($D215,Cap_Req!$A$2:$K$19,2)=16),IF($N215&lt;=$U215,VLOOKUP($D215,Cap_Req!$A$2:$K$19,3),IF(AND($N215&gt;$U215,$N215&lt;=$W215),VLOOKUP($D215,Cap_Req!$A$2:$K$19,3)+(((VLOOKUP($D215,Cap_Req!$A$2:$K$19,5)-VLOOKUP($D215,Cap_Req!$A$2:$K$19,3))/($W215-$U215))*($N215-$U215)),0)),IF($N215&lt;=$U215,VLOOKUP($D215,Cap_Req!$A$2:$K$19,3),IF(AND($N215&gt;$U215,$N215&lt;=$V215),VLOOKUP($D215,Cap_Req!$A$2:$K$19,3)+(((VLOOKUP($D215,Cap_Req!$A$2:$K$19,4)-VLOOKUP($D215,Cap_Req!$A$2:$K$19,3))/($V215-$U215))*($N215-$U215)),IF(AND($N215&gt;$V215,$N215&lt;=$W215),VLOOKUP($D215,Cap_Req!$A$2:$K$19,4)+(((VLOOKUP($D215,Cap_Req!$A$2:$K$19,5)-VLOOKUP($D215,Cap_Req!$A$2:$K$19,4))/($W215-$V215))*($N215-$V215)),0))))))</f>
        <v/>
      </c>
      <c r="H215" s="285"/>
      <c r="I215" s="155" t="str">
        <f>IF($D215="","",IF(OR(VLOOKUP($D215,Cap_Req!$A$2:$K$19,2)=6,VLOOKUP($D215,Cap_Req!$A$2:$K$19,2)=7,VLOOKUP($D215,Cap_Req!$A$2:$K$19,2)=14),IF($S215="","",$S215*$J215),""))</f>
        <v/>
      </c>
      <c r="J215" s="156" t="str">
        <f>IF($D215="","",IF(OR(VLOOKUP($D215,Cap_Req!$A$2:$K$19,2)=6,VLOOKUP($D215,Cap_Req!$A$2:$K$19,2)=7,VLOOKUP($D215,Cap_Req!$A$2:$K$19,2)=14),VLOOKUP($D215,Cap_Req!$A$2:$K$19,7),""))</f>
        <v/>
      </c>
      <c r="K215" s="285"/>
      <c r="L215" s="155" t="str">
        <f>IF($D215="","",IF(OR(VLOOKUP($D215,Cap_Req!$A$2:$K$19,2)=4,VLOOKUP($D215,Cap_Req!$A$2:$K$19,2)=5),IF($T215="","",$T215*$M215),""))</f>
        <v/>
      </c>
      <c r="M215" s="156" t="str">
        <f>IF($D215="","",IF(OR(VLOOKUP($D215,Cap_Req!$A$2:$K$19,2)=4,VLOOKUP($D215,Cap_Req!$A$2:$K$19,2)=5),VLOOKUP($D215,Cap_Req!$A$2:$K$19,8),""))</f>
        <v/>
      </c>
      <c r="N215" s="157" t="str">
        <f t="shared" si="7"/>
        <v/>
      </c>
      <c r="O215" s="158" t="str">
        <f t="shared" si="8"/>
        <v/>
      </c>
      <c r="P215" s="159"/>
      <c r="Q215" s="283"/>
      <c r="R215" s="283"/>
      <c r="S215" s="283"/>
      <c r="T215" s="283"/>
      <c r="U215" s="160" t="str">
        <f>IF($D215="","",IF(OR(VLOOKUP($D215,Cap_Req!$A$2:$K$19,2)=9,VLOOKUP($D215,Cap_Req!$A$2:$K$19,2)=12,VLOOKUP($D215,Cap_Req!$A$2:$K$19,2)=13,VLOOKUP($D215,Cap_Req!$A$2:$K$19,2)=15),VLOOKUP($D215,Cap_Req!$A$2:$K$19,9),IF(VLOOKUP($D215,Cap_Req!$A$2:$K$19,2)=2,-100,$X215+VLOOKUP($D215,Cap_Req!$A$2:$K$19,9))))</f>
        <v/>
      </c>
      <c r="V215" s="160" t="str">
        <f>IF($D215="","",IF(OR(VLOOKUP($D215,Cap_Req!$A$2:$K$19,2)=9,VLOOKUP($D215,Cap_Req!$A$2:$K$19,2)=12,VLOOKUP($D215,Cap_Req!$A$2:$K$19,2)=13),VLOOKUP($D215,Cap_Req!$A$2:$K$19,10),IF(OR(VLOOKUP($D215,Cap_Req!$A$2:$K$19,2)=4,VLOOKUP($D215,Cap_Req!$A$2:$K$19,2)=5,VLOOKUP($D215,Cap_Req!$A$2:$K$19,2)=18),$X215+VLOOKUP($D215,Cap_Req!$A$2:$K$19,10),-100)))</f>
        <v/>
      </c>
      <c r="W215" s="160" t="str">
        <f>IF($D215="","",IF($X215="","",$X215+VLOOKUP($D215,Cap_Req!$A$2:$K$19,11)))</f>
        <v/>
      </c>
      <c r="X215" s="283"/>
      <c r="Y215" s="283"/>
      <c r="Z215" s="133"/>
      <c r="AA215" s="134" t="e">
        <f>VLOOKUP($D215,Cap_Req!$A$2:$K$19,2)</f>
        <v>#N/A</v>
      </c>
    </row>
    <row r="216" spans="1:27" x14ac:dyDescent="0.25">
      <c r="A216" s="133"/>
      <c r="B216" s="283"/>
      <c r="C216" s="283"/>
      <c r="D216" s="284"/>
      <c r="E216" s="285"/>
      <c r="F216" s="155" t="str">
        <f>IF($D216="","",IF($Q216="","",IF(OR(VLOOKUP($D216,Cap_Req!$A$2:$K$19,2)=6,VLOOKUP($D216,Cap_Req!$A$2:$K$19,2)=7,VLOOKUP($D216,Cap_Req!$A$2:$K$19,2)=14),IF($R216="","",IF($N216&lt;=$U216,$R216*$G216,IF(AND($N216&gt;$U216,$N216&lt;=$X216),$G216*($R216+((($Q216-$R216)/($X216-$U216))*($N216-$U216))),0))),$Q216*$G216)))</f>
        <v/>
      </c>
      <c r="G216" s="156" t="str">
        <f>IF($D216="","",IF(VLOOKUP($D216,Cap_Req!$A$2:$K$19,2)=2,VLOOKUP($D216,Cap_Req!$A$2:$K$19,3),IF(OR(VLOOKUP($D216,Cap_Req!$A$2:$K$19,2)=1,VLOOKUP($D216,Cap_Req!$A$2:$K$19,2)=3,VLOOKUP($D216,Cap_Req!$A$2:$K$19,2)=6,VLOOKUP($D216,Cap_Req!$A$2:$K$19,2)=7,VLOOKUP($D216,Cap_Req!$A$2:$K$19,2)=8,VLOOKUP($D216,Cap_Req!$A$2:$K$19,2)=10,VLOOKUP($D216,Cap_Req!$A$2:$K$19,2)=11, VLOOKUP($D216,Cap_Req!$A$2:$K$19,2)=14, VLOOKUP($D216,Cap_Req!$A$2:$K$19,2)=15, VLOOKUP($D216,Cap_Req!$A$2:$K$19,2)=16),IF($N216&lt;=$U216,VLOOKUP($D216,Cap_Req!$A$2:$K$19,3),IF(AND($N216&gt;$U216,$N216&lt;=$W216),VLOOKUP($D216,Cap_Req!$A$2:$K$19,3)+(((VLOOKUP($D216,Cap_Req!$A$2:$K$19,5)-VLOOKUP($D216,Cap_Req!$A$2:$K$19,3))/($W216-$U216))*($N216-$U216)),0)),IF($N216&lt;=$U216,VLOOKUP($D216,Cap_Req!$A$2:$K$19,3),IF(AND($N216&gt;$U216,$N216&lt;=$V216),VLOOKUP($D216,Cap_Req!$A$2:$K$19,3)+(((VLOOKUP($D216,Cap_Req!$A$2:$K$19,4)-VLOOKUP($D216,Cap_Req!$A$2:$K$19,3))/($V216-$U216))*($N216-$U216)),IF(AND($N216&gt;$V216,$N216&lt;=$W216),VLOOKUP($D216,Cap_Req!$A$2:$K$19,4)+(((VLOOKUP($D216,Cap_Req!$A$2:$K$19,5)-VLOOKUP($D216,Cap_Req!$A$2:$K$19,4))/($W216-$V216))*($N216-$V216)),0))))))</f>
        <v/>
      </c>
      <c r="H216" s="285"/>
      <c r="I216" s="155" t="str">
        <f>IF($D216="","",IF(OR(VLOOKUP($D216,Cap_Req!$A$2:$K$19,2)=6,VLOOKUP($D216,Cap_Req!$A$2:$K$19,2)=7,VLOOKUP($D216,Cap_Req!$A$2:$K$19,2)=14),IF($S216="","",$S216*$J216),""))</f>
        <v/>
      </c>
      <c r="J216" s="156" t="str">
        <f>IF($D216="","",IF(OR(VLOOKUP($D216,Cap_Req!$A$2:$K$19,2)=6,VLOOKUP($D216,Cap_Req!$A$2:$K$19,2)=7,VLOOKUP($D216,Cap_Req!$A$2:$K$19,2)=14),VLOOKUP($D216,Cap_Req!$A$2:$K$19,7),""))</f>
        <v/>
      </c>
      <c r="K216" s="285"/>
      <c r="L216" s="155" t="str">
        <f>IF($D216="","",IF(OR(VLOOKUP($D216,Cap_Req!$A$2:$K$19,2)=4,VLOOKUP($D216,Cap_Req!$A$2:$K$19,2)=5),IF($T216="","",$T216*$M216),""))</f>
        <v/>
      </c>
      <c r="M216" s="156" t="str">
        <f>IF($D216="","",IF(OR(VLOOKUP($D216,Cap_Req!$A$2:$K$19,2)=4,VLOOKUP($D216,Cap_Req!$A$2:$K$19,2)=5),VLOOKUP($D216,Cap_Req!$A$2:$K$19,8),""))</f>
        <v/>
      </c>
      <c r="N216" s="157" t="str">
        <f t="shared" si="7"/>
        <v/>
      </c>
      <c r="O216" s="158" t="str">
        <f t="shared" si="8"/>
        <v/>
      </c>
      <c r="P216" s="159"/>
      <c r="Q216" s="283"/>
      <c r="R216" s="283"/>
      <c r="S216" s="283"/>
      <c r="T216" s="283"/>
      <c r="U216" s="160" t="str">
        <f>IF($D216="","",IF(OR(VLOOKUP($D216,Cap_Req!$A$2:$K$19,2)=9,VLOOKUP($D216,Cap_Req!$A$2:$K$19,2)=12,VLOOKUP($D216,Cap_Req!$A$2:$K$19,2)=13,VLOOKUP($D216,Cap_Req!$A$2:$K$19,2)=15),VLOOKUP($D216,Cap_Req!$A$2:$K$19,9),IF(VLOOKUP($D216,Cap_Req!$A$2:$K$19,2)=2,-100,$X216+VLOOKUP($D216,Cap_Req!$A$2:$K$19,9))))</f>
        <v/>
      </c>
      <c r="V216" s="160" t="str">
        <f>IF($D216="","",IF(OR(VLOOKUP($D216,Cap_Req!$A$2:$K$19,2)=9,VLOOKUP($D216,Cap_Req!$A$2:$K$19,2)=12,VLOOKUP($D216,Cap_Req!$A$2:$K$19,2)=13),VLOOKUP($D216,Cap_Req!$A$2:$K$19,10),IF(OR(VLOOKUP($D216,Cap_Req!$A$2:$K$19,2)=4,VLOOKUP($D216,Cap_Req!$A$2:$K$19,2)=5,VLOOKUP($D216,Cap_Req!$A$2:$K$19,2)=18),$X216+VLOOKUP($D216,Cap_Req!$A$2:$K$19,10),-100)))</f>
        <v/>
      </c>
      <c r="W216" s="160" t="str">
        <f>IF($D216="","",IF($X216="","",$X216+VLOOKUP($D216,Cap_Req!$A$2:$K$19,11)))</f>
        <v/>
      </c>
      <c r="X216" s="283"/>
      <c r="Y216" s="283"/>
      <c r="Z216" s="133"/>
      <c r="AA216" s="134" t="e">
        <f>VLOOKUP($D216,Cap_Req!$A$2:$K$19,2)</f>
        <v>#N/A</v>
      </c>
    </row>
    <row r="217" spans="1:27" x14ac:dyDescent="0.25">
      <c r="A217" s="133"/>
      <c r="B217" s="283"/>
      <c r="C217" s="283"/>
      <c r="D217" s="284"/>
      <c r="E217" s="285"/>
      <c r="F217" s="155" t="str">
        <f>IF($D217="","",IF($Q217="","",IF(OR(VLOOKUP($D217,Cap_Req!$A$2:$K$19,2)=6,VLOOKUP($D217,Cap_Req!$A$2:$K$19,2)=7,VLOOKUP($D217,Cap_Req!$A$2:$K$19,2)=14),IF($R217="","",IF($N217&lt;=$U217,$R217*$G217,IF(AND($N217&gt;$U217,$N217&lt;=$X217),$G217*($R217+((($Q217-$R217)/($X217-$U217))*($N217-$U217))),0))),$Q217*$G217)))</f>
        <v/>
      </c>
      <c r="G217" s="156" t="str">
        <f>IF($D217="","",IF(VLOOKUP($D217,Cap_Req!$A$2:$K$19,2)=2,VLOOKUP($D217,Cap_Req!$A$2:$K$19,3),IF(OR(VLOOKUP($D217,Cap_Req!$A$2:$K$19,2)=1,VLOOKUP($D217,Cap_Req!$A$2:$K$19,2)=3,VLOOKUP($D217,Cap_Req!$A$2:$K$19,2)=6,VLOOKUP($D217,Cap_Req!$A$2:$K$19,2)=7,VLOOKUP($D217,Cap_Req!$A$2:$K$19,2)=8,VLOOKUP($D217,Cap_Req!$A$2:$K$19,2)=10,VLOOKUP($D217,Cap_Req!$A$2:$K$19,2)=11, VLOOKUP($D217,Cap_Req!$A$2:$K$19,2)=14, VLOOKUP($D217,Cap_Req!$A$2:$K$19,2)=15, VLOOKUP($D217,Cap_Req!$A$2:$K$19,2)=16),IF($N217&lt;=$U217,VLOOKUP($D217,Cap_Req!$A$2:$K$19,3),IF(AND($N217&gt;$U217,$N217&lt;=$W217),VLOOKUP($D217,Cap_Req!$A$2:$K$19,3)+(((VLOOKUP($D217,Cap_Req!$A$2:$K$19,5)-VLOOKUP($D217,Cap_Req!$A$2:$K$19,3))/($W217-$U217))*($N217-$U217)),0)),IF($N217&lt;=$U217,VLOOKUP($D217,Cap_Req!$A$2:$K$19,3),IF(AND($N217&gt;$U217,$N217&lt;=$V217),VLOOKUP($D217,Cap_Req!$A$2:$K$19,3)+(((VLOOKUP($D217,Cap_Req!$A$2:$K$19,4)-VLOOKUP($D217,Cap_Req!$A$2:$K$19,3))/($V217-$U217))*($N217-$U217)),IF(AND($N217&gt;$V217,$N217&lt;=$W217),VLOOKUP($D217,Cap_Req!$A$2:$K$19,4)+(((VLOOKUP($D217,Cap_Req!$A$2:$K$19,5)-VLOOKUP($D217,Cap_Req!$A$2:$K$19,4))/($W217-$V217))*($N217-$V217)),0))))))</f>
        <v/>
      </c>
      <c r="H217" s="285"/>
      <c r="I217" s="155" t="str">
        <f>IF($D217="","",IF(OR(VLOOKUP($D217,Cap_Req!$A$2:$K$19,2)=6,VLOOKUP($D217,Cap_Req!$A$2:$K$19,2)=7,VLOOKUP($D217,Cap_Req!$A$2:$K$19,2)=14),IF($S217="","",$S217*$J217),""))</f>
        <v/>
      </c>
      <c r="J217" s="156" t="str">
        <f>IF($D217="","",IF(OR(VLOOKUP($D217,Cap_Req!$A$2:$K$19,2)=6,VLOOKUP($D217,Cap_Req!$A$2:$K$19,2)=7,VLOOKUP($D217,Cap_Req!$A$2:$K$19,2)=14),VLOOKUP($D217,Cap_Req!$A$2:$K$19,7),""))</f>
        <v/>
      </c>
      <c r="K217" s="285"/>
      <c r="L217" s="155" t="str">
        <f>IF($D217="","",IF(OR(VLOOKUP($D217,Cap_Req!$A$2:$K$19,2)=4,VLOOKUP($D217,Cap_Req!$A$2:$K$19,2)=5),IF($T217="","",$T217*$M217),""))</f>
        <v/>
      </c>
      <c r="M217" s="156" t="str">
        <f>IF($D217="","",IF(OR(VLOOKUP($D217,Cap_Req!$A$2:$K$19,2)=4,VLOOKUP($D217,Cap_Req!$A$2:$K$19,2)=5),VLOOKUP($D217,Cap_Req!$A$2:$K$19,8),""))</f>
        <v/>
      </c>
      <c r="N217" s="157" t="str">
        <f t="shared" si="7"/>
        <v/>
      </c>
      <c r="O217" s="158" t="str">
        <f t="shared" si="8"/>
        <v/>
      </c>
      <c r="P217" s="159"/>
      <c r="Q217" s="283"/>
      <c r="R217" s="283"/>
      <c r="S217" s="283"/>
      <c r="T217" s="283"/>
      <c r="U217" s="160" t="str">
        <f>IF($D217="","",IF(OR(VLOOKUP($D217,Cap_Req!$A$2:$K$19,2)=9,VLOOKUP($D217,Cap_Req!$A$2:$K$19,2)=12,VLOOKUP($D217,Cap_Req!$A$2:$K$19,2)=13,VLOOKUP($D217,Cap_Req!$A$2:$K$19,2)=15),VLOOKUP($D217,Cap_Req!$A$2:$K$19,9),IF(VLOOKUP($D217,Cap_Req!$A$2:$K$19,2)=2,-100,$X217+VLOOKUP($D217,Cap_Req!$A$2:$K$19,9))))</f>
        <v/>
      </c>
      <c r="V217" s="160" t="str">
        <f>IF($D217="","",IF(OR(VLOOKUP($D217,Cap_Req!$A$2:$K$19,2)=9,VLOOKUP($D217,Cap_Req!$A$2:$K$19,2)=12,VLOOKUP($D217,Cap_Req!$A$2:$K$19,2)=13),VLOOKUP($D217,Cap_Req!$A$2:$K$19,10),IF(OR(VLOOKUP($D217,Cap_Req!$A$2:$K$19,2)=4,VLOOKUP($D217,Cap_Req!$A$2:$K$19,2)=5,VLOOKUP($D217,Cap_Req!$A$2:$K$19,2)=18),$X217+VLOOKUP($D217,Cap_Req!$A$2:$K$19,10),-100)))</f>
        <v/>
      </c>
      <c r="W217" s="160" t="str">
        <f>IF($D217="","",IF($X217="","",$X217+VLOOKUP($D217,Cap_Req!$A$2:$K$19,11)))</f>
        <v/>
      </c>
      <c r="X217" s="283"/>
      <c r="Y217" s="283"/>
      <c r="Z217" s="133"/>
      <c r="AA217" s="134" t="e">
        <f>VLOOKUP($D217,Cap_Req!$A$2:$K$19,2)</f>
        <v>#N/A</v>
      </c>
    </row>
    <row r="218" spans="1:27" x14ac:dyDescent="0.25">
      <c r="A218" s="133"/>
      <c r="B218" s="283"/>
      <c r="C218" s="283"/>
      <c r="D218" s="284"/>
      <c r="E218" s="285"/>
      <c r="F218" s="155" t="str">
        <f>IF($D218="","",IF($Q218="","",IF(OR(VLOOKUP($D218,Cap_Req!$A$2:$K$19,2)=6,VLOOKUP($D218,Cap_Req!$A$2:$K$19,2)=7,VLOOKUP($D218,Cap_Req!$A$2:$K$19,2)=14),IF($R218="","",IF($N218&lt;=$U218,$R218*$G218,IF(AND($N218&gt;$U218,$N218&lt;=$X218),$G218*($R218+((($Q218-$R218)/($X218-$U218))*($N218-$U218))),0))),$Q218*$G218)))</f>
        <v/>
      </c>
      <c r="G218" s="156" t="str">
        <f>IF($D218="","",IF(VLOOKUP($D218,Cap_Req!$A$2:$K$19,2)=2,VLOOKUP($D218,Cap_Req!$A$2:$K$19,3),IF(OR(VLOOKUP($D218,Cap_Req!$A$2:$K$19,2)=1,VLOOKUP($D218,Cap_Req!$A$2:$K$19,2)=3,VLOOKUP($D218,Cap_Req!$A$2:$K$19,2)=6,VLOOKUP($D218,Cap_Req!$A$2:$K$19,2)=7,VLOOKUP($D218,Cap_Req!$A$2:$K$19,2)=8,VLOOKUP($D218,Cap_Req!$A$2:$K$19,2)=10,VLOOKUP($D218,Cap_Req!$A$2:$K$19,2)=11, VLOOKUP($D218,Cap_Req!$A$2:$K$19,2)=14, VLOOKUP($D218,Cap_Req!$A$2:$K$19,2)=15, VLOOKUP($D218,Cap_Req!$A$2:$K$19,2)=16),IF($N218&lt;=$U218,VLOOKUP($D218,Cap_Req!$A$2:$K$19,3),IF(AND($N218&gt;$U218,$N218&lt;=$W218),VLOOKUP($D218,Cap_Req!$A$2:$K$19,3)+(((VLOOKUP($D218,Cap_Req!$A$2:$K$19,5)-VLOOKUP($D218,Cap_Req!$A$2:$K$19,3))/($W218-$U218))*($N218-$U218)),0)),IF($N218&lt;=$U218,VLOOKUP($D218,Cap_Req!$A$2:$K$19,3),IF(AND($N218&gt;$U218,$N218&lt;=$V218),VLOOKUP($D218,Cap_Req!$A$2:$K$19,3)+(((VLOOKUP($D218,Cap_Req!$A$2:$K$19,4)-VLOOKUP($D218,Cap_Req!$A$2:$K$19,3))/($V218-$U218))*($N218-$U218)),IF(AND($N218&gt;$V218,$N218&lt;=$W218),VLOOKUP($D218,Cap_Req!$A$2:$K$19,4)+(((VLOOKUP($D218,Cap_Req!$A$2:$K$19,5)-VLOOKUP($D218,Cap_Req!$A$2:$K$19,4))/($W218-$V218))*($N218-$V218)),0))))))</f>
        <v/>
      </c>
      <c r="H218" s="285"/>
      <c r="I218" s="155" t="str">
        <f>IF($D218="","",IF(OR(VLOOKUP($D218,Cap_Req!$A$2:$K$19,2)=6,VLOOKUP($D218,Cap_Req!$A$2:$K$19,2)=7,VLOOKUP($D218,Cap_Req!$A$2:$K$19,2)=14),IF($S218="","",$S218*$J218),""))</f>
        <v/>
      </c>
      <c r="J218" s="156" t="str">
        <f>IF($D218="","",IF(OR(VLOOKUP($D218,Cap_Req!$A$2:$K$19,2)=6,VLOOKUP($D218,Cap_Req!$A$2:$K$19,2)=7,VLOOKUP($D218,Cap_Req!$A$2:$K$19,2)=14),VLOOKUP($D218,Cap_Req!$A$2:$K$19,7),""))</f>
        <v/>
      </c>
      <c r="K218" s="285"/>
      <c r="L218" s="155" t="str">
        <f>IF($D218="","",IF(OR(VLOOKUP($D218,Cap_Req!$A$2:$K$19,2)=4,VLOOKUP($D218,Cap_Req!$A$2:$K$19,2)=5),IF($T218="","",$T218*$M218),""))</f>
        <v/>
      </c>
      <c r="M218" s="156" t="str">
        <f>IF($D218="","",IF(OR(VLOOKUP($D218,Cap_Req!$A$2:$K$19,2)=4,VLOOKUP($D218,Cap_Req!$A$2:$K$19,2)=5),VLOOKUP($D218,Cap_Req!$A$2:$K$19,8),""))</f>
        <v/>
      </c>
      <c r="N218" s="157" t="str">
        <f t="shared" si="7"/>
        <v/>
      </c>
      <c r="O218" s="158" t="str">
        <f t="shared" si="8"/>
        <v/>
      </c>
      <c r="P218" s="159"/>
      <c r="Q218" s="283"/>
      <c r="R218" s="283"/>
      <c r="S218" s="283"/>
      <c r="T218" s="283"/>
      <c r="U218" s="160" t="str">
        <f>IF($D218="","",IF(OR(VLOOKUP($D218,Cap_Req!$A$2:$K$19,2)=9,VLOOKUP($D218,Cap_Req!$A$2:$K$19,2)=12,VLOOKUP($D218,Cap_Req!$A$2:$K$19,2)=13,VLOOKUP($D218,Cap_Req!$A$2:$K$19,2)=15),VLOOKUP($D218,Cap_Req!$A$2:$K$19,9),IF(VLOOKUP($D218,Cap_Req!$A$2:$K$19,2)=2,-100,$X218+VLOOKUP($D218,Cap_Req!$A$2:$K$19,9))))</f>
        <v/>
      </c>
      <c r="V218" s="160" t="str">
        <f>IF($D218="","",IF(OR(VLOOKUP($D218,Cap_Req!$A$2:$K$19,2)=9,VLOOKUP($D218,Cap_Req!$A$2:$K$19,2)=12,VLOOKUP($D218,Cap_Req!$A$2:$K$19,2)=13),VLOOKUP($D218,Cap_Req!$A$2:$K$19,10),IF(OR(VLOOKUP($D218,Cap_Req!$A$2:$K$19,2)=4,VLOOKUP($D218,Cap_Req!$A$2:$K$19,2)=5,VLOOKUP($D218,Cap_Req!$A$2:$K$19,2)=18),$X218+VLOOKUP($D218,Cap_Req!$A$2:$K$19,10),-100)))</f>
        <v/>
      </c>
      <c r="W218" s="160" t="str">
        <f>IF($D218="","",IF($X218="","",$X218+VLOOKUP($D218,Cap_Req!$A$2:$K$19,11)))</f>
        <v/>
      </c>
      <c r="X218" s="283"/>
      <c r="Y218" s="283"/>
      <c r="Z218" s="133"/>
      <c r="AA218" s="134" t="e">
        <f>VLOOKUP($D218,Cap_Req!$A$2:$K$19,2)</f>
        <v>#N/A</v>
      </c>
    </row>
    <row r="219" spans="1:27" x14ac:dyDescent="0.25">
      <c r="A219" s="133"/>
      <c r="B219" s="283"/>
      <c r="C219" s="283"/>
      <c r="D219" s="284"/>
      <c r="E219" s="285"/>
      <c r="F219" s="155" t="str">
        <f>IF($D219="","",IF($Q219="","",IF(OR(VLOOKUP($D219,Cap_Req!$A$2:$K$19,2)=6,VLOOKUP($D219,Cap_Req!$A$2:$K$19,2)=7,VLOOKUP($D219,Cap_Req!$A$2:$K$19,2)=14),IF($R219="","",IF($N219&lt;=$U219,$R219*$G219,IF(AND($N219&gt;$U219,$N219&lt;=$X219),$G219*($R219+((($Q219-$R219)/($X219-$U219))*($N219-$U219))),0))),$Q219*$G219)))</f>
        <v/>
      </c>
      <c r="G219" s="156" t="str">
        <f>IF($D219="","",IF(VLOOKUP($D219,Cap_Req!$A$2:$K$19,2)=2,VLOOKUP($D219,Cap_Req!$A$2:$K$19,3),IF(OR(VLOOKUP($D219,Cap_Req!$A$2:$K$19,2)=1,VLOOKUP($D219,Cap_Req!$A$2:$K$19,2)=3,VLOOKUP($D219,Cap_Req!$A$2:$K$19,2)=6,VLOOKUP($D219,Cap_Req!$A$2:$K$19,2)=7,VLOOKUP($D219,Cap_Req!$A$2:$K$19,2)=8,VLOOKUP($D219,Cap_Req!$A$2:$K$19,2)=10,VLOOKUP($D219,Cap_Req!$A$2:$K$19,2)=11, VLOOKUP($D219,Cap_Req!$A$2:$K$19,2)=14, VLOOKUP($D219,Cap_Req!$A$2:$K$19,2)=15, VLOOKUP($D219,Cap_Req!$A$2:$K$19,2)=16),IF($N219&lt;=$U219,VLOOKUP($D219,Cap_Req!$A$2:$K$19,3),IF(AND($N219&gt;$U219,$N219&lt;=$W219),VLOOKUP($D219,Cap_Req!$A$2:$K$19,3)+(((VLOOKUP($D219,Cap_Req!$A$2:$K$19,5)-VLOOKUP($D219,Cap_Req!$A$2:$K$19,3))/($W219-$U219))*($N219-$U219)),0)),IF($N219&lt;=$U219,VLOOKUP($D219,Cap_Req!$A$2:$K$19,3),IF(AND($N219&gt;$U219,$N219&lt;=$V219),VLOOKUP($D219,Cap_Req!$A$2:$K$19,3)+(((VLOOKUP($D219,Cap_Req!$A$2:$K$19,4)-VLOOKUP($D219,Cap_Req!$A$2:$K$19,3))/($V219-$U219))*($N219-$U219)),IF(AND($N219&gt;$V219,$N219&lt;=$W219),VLOOKUP($D219,Cap_Req!$A$2:$K$19,4)+(((VLOOKUP($D219,Cap_Req!$A$2:$K$19,5)-VLOOKUP($D219,Cap_Req!$A$2:$K$19,4))/($W219-$V219))*($N219-$V219)),0))))))</f>
        <v/>
      </c>
      <c r="H219" s="285"/>
      <c r="I219" s="155" t="str">
        <f>IF($D219="","",IF(OR(VLOOKUP($D219,Cap_Req!$A$2:$K$19,2)=6,VLOOKUP($D219,Cap_Req!$A$2:$K$19,2)=7,VLOOKUP($D219,Cap_Req!$A$2:$K$19,2)=14),IF($S219="","",$S219*$J219),""))</f>
        <v/>
      </c>
      <c r="J219" s="156" t="str">
        <f>IF($D219="","",IF(OR(VLOOKUP($D219,Cap_Req!$A$2:$K$19,2)=6,VLOOKUP($D219,Cap_Req!$A$2:$K$19,2)=7,VLOOKUP($D219,Cap_Req!$A$2:$K$19,2)=14),VLOOKUP($D219,Cap_Req!$A$2:$K$19,7),""))</f>
        <v/>
      </c>
      <c r="K219" s="285"/>
      <c r="L219" s="155" t="str">
        <f>IF($D219="","",IF(OR(VLOOKUP($D219,Cap_Req!$A$2:$K$19,2)=4,VLOOKUP($D219,Cap_Req!$A$2:$K$19,2)=5),IF($T219="","",$T219*$M219),""))</f>
        <v/>
      </c>
      <c r="M219" s="156" t="str">
        <f>IF($D219="","",IF(OR(VLOOKUP($D219,Cap_Req!$A$2:$K$19,2)=4,VLOOKUP($D219,Cap_Req!$A$2:$K$19,2)=5),VLOOKUP($D219,Cap_Req!$A$2:$K$19,8),""))</f>
        <v/>
      </c>
      <c r="N219" s="157" t="str">
        <f t="shared" si="7"/>
        <v/>
      </c>
      <c r="O219" s="158" t="str">
        <f t="shared" si="8"/>
        <v/>
      </c>
      <c r="P219" s="159"/>
      <c r="Q219" s="283"/>
      <c r="R219" s="283"/>
      <c r="S219" s="283"/>
      <c r="T219" s="283"/>
      <c r="U219" s="160" t="str">
        <f>IF($D219="","",IF(OR(VLOOKUP($D219,Cap_Req!$A$2:$K$19,2)=9,VLOOKUP($D219,Cap_Req!$A$2:$K$19,2)=12,VLOOKUP($D219,Cap_Req!$A$2:$K$19,2)=13,VLOOKUP($D219,Cap_Req!$A$2:$K$19,2)=15),VLOOKUP($D219,Cap_Req!$A$2:$K$19,9),IF(VLOOKUP($D219,Cap_Req!$A$2:$K$19,2)=2,-100,$X219+VLOOKUP($D219,Cap_Req!$A$2:$K$19,9))))</f>
        <v/>
      </c>
      <c r="V219" s="160" t="str">
        <f>IF($D219="","",IF(OR(VLOOKUP($D219,Cap_Req!$A$2:$K$19,2)=9,VLOOKUP($D219,Cap_Req!$A$2:$K$19,2)=12,VLOOKUP($D219,Cap_Req!$A$2:$K$19,2)=13),VLOOKUP($D219,Cap_Req!$A$2:$K$19,10),IF(OR(VLOOKUP($D219,Cap_Req!$A$2:$K$19,2)=4,VLOOKUP($D219,Cap_Req!$A$2:$K$19,2)=5,VLOOKUP($D219,Cap_Req!$A$2:$K$19,2)=18),$X219+VLOOKUP($D219,Cap_Req!$A$2:$K$19,10),-100)))</f>
        <v/>
      </c>
      <c r="W219" s="160" t="str">
        <f>IF($D219="","",IF($X219="","",$X219+VLOOKUP($D219,Cap_Req!$A$2:$K$19,11)))</f>
        <v/>
      </c>
      <c r="X219" s="283"/>
      <c r="Y219" s="283"/>
      <c r="Z219" s="133"/>
      <c r="AA219" s="134" t="e">
        <f>VLOOKUP($D219,Cap_Req!$A$2:$K$19,2)</f>
        <v>#N/A</v>
      </c>
    </row>
    <row r="220" spans="1:27" x14ac:dyDescent="0.25">
      <c r="A220" s="133"/>
      <c r="B220" s="283"/>
      <c r="C220" s="283"/>
      <c r="D220" s="284"/>
      <c r="E220" s="285"/>
      <c r="F220" s="155" t="str">
        <f>IF($D220="","",IF($Q220="","",IF(OR(VLOOKUP($D220,Cap_Req!$A$2:$K$19,2)=6,VLOOKUP($D220,Cap_Req!$A$2:$K$19,2)=7,VLOOKUP($D220,Cap_Req!$A$2:$K$19,2)=14),IF($R220="","",IF($N220&lt;=$U220,$R220*$G220,IF(AND($N220&gt;$U220,$N220&lt;=$X220),$G220*($R220+((($Q220-$R220)/($X220-$U220))*($N220-$U220))),0))),$Q220*$G220)))</f>
        <v/>
      </c>
      <c r="G220" s="156" t="str">
        <f>IF($D220="","",IF(VLOOKUP($D220,Cap_Req!$A$2:$K$19,2)=2,VLOOKUP($D220,Cap_Req!$A$2:$K$19,3),IF(OR(VLOOKUP($D220,Cap_Req!$A$2:$K$19,2)=1,VLOOKUP($D220,Cap_Req!$A$2:$K$19,2)=3,VLOOKUP($D220,Cap_Req!$A$2:$K$19,2)=6,VLOOKUP($D220,Cap_Req!$A$2:$K$19,2)=7,VLOOKUP($D220,Cap_Req!$A$2:$K$19,2)=8,VLOOKUP($D220,Cap_Req!$A$2:$K$19,2)=10,VLOOKUP($D220,Cap_Req!$A$2:$K$19,2)=11, VLOOKUP($D220,Cap_Req!$A$2:$K$19,2)=14, VLOOKUP($D220,Cap_Req!$A$2:$K$19,2)=15, VLOOKUP($D220,Cap_Req!$A$2:$K$19,2)=16),IF($N220&lt;=$U220,VLOOKUP($D220,Cap_Req!$A$2:$K$19,3),IF(AND($N220&gt;$U220,$N220&lt;=$W220),VLOOKUP($D220,Cap_Req!$A$2:$K$19,3)+(((VLOOKUP($D220,Cap_Req!$A$2:$K$19,5)-VLOOKUP($D220,Cap_Req!$A$2:$K$19,3))/($W220-$U220))*($N220-$U220)),0)),IF($N220&lt;=$U220,VLOOKUP($D220,Cap_Req!$A$2:$K$19,3),IF(AND($N220&gt;$U220,$N220&lt;=$V220),VLOOKUP($D220,Cap_Req!$A$2:$K$19,3)+(((VLOOKUP($D220,Cap_Req!$A$2:$K$19,4)-VLOOKUP($D220,Cap_Req!$A$2:$K$19,3))/($V220-$U220))*($N220-$U220)),IF(AND($N220&gt;$V220,$N220&lt;=$W220),VLOOKUP($D220,Cap_Req!$A$2:$K$19,4)+(((VLOOKUP($D220,Cap_Req!$A$2:$K$19,5)-VLOOKUP($D220,Cap_Req!$A$2:$K$19,4))/($W220-$V220))*($N220-$V220)),0))))))</f>
        <v/>
      </c>
      <c r="H220" s="285"/>
      <c r="I220" s="155" t="str">
        <f>IF($D220="","",IF(OR(VLOOKUP($D220,Cap_Req!$A$2:$K$19,2)=6,VLOOKUP($D220,Cap_Req!$A$2:$K$19,2)=7,VLOOKUP($D220,Cap_Req!$A$2:$K$19,2)=14),IF($S220="","",$S220*$J220),""))</f>
        <v/>
      </c>
      <c r="J220" s="156" t="str">
        <f>IF($D220="","",IF(OR(VLOOKUP($D220,Cap_Req!$A$2:$K$19,2)=6,VLOOKUP($D220,Cap_Req!$A$2:$K$19,2)=7,VLOOKUP($D220,Cap_Req!$A$2:$K$19,2)=14),VLOOKUP($D220,Cap_Req!$A$2:$K$19,7),""))</f>
        <v/>
      </c>
      <c r="K220" s="285"/>
      <c r="L220" s="155" t="str">
        <f>IF($D220="","",IF(OR(VLOOKUP($D220,Cap_Req!$A$2:$K$19,2)=4,VLOOKUP($D220,Cap_Req!$A$2:$K$19,2)=5),IF($T220="","",$T220*$M220),""))</f>
        <v/>
      </c>
      <c r="M220" s="156" t="str">
        <f>IF($D220="","",IF(OR(VLOOKUP($D220,Cap_Req!$A$2:$K$19,2)=4,VLOOKUP($D220,Cap_Req!$A$2:$K$19,2)=5),VLOOKUP($D220,Cap_Req!$A$2:$K$19,8),""))</f>
        <v/>
      </c>
      <c r="N220" s="157" t="str">
        <f t="shared" si="7"/>
        <v/>
      </c>
      <c r="O220" s="158" t="str">
        <f t="shared" si="8"/>
        <v/>
      </c>
      <c r="P220" s="159"/>
      <c r="Q220" s="283"/>
      <c r="R220" s="283"/>
      <c r="S220" s="283"/>
      <c r="T220" s="283"/>
      <c r="U220" s="160" t="str">
        <f>IF($D220="","",IF(OR(VLOOKUP($D220,Cap_Req!$A$2:$K$19,2)=9,VLOOKUP($D220,Cap_Req!$A$2:$K$19,2)=12,VLOOKUP($D220,Cap_Req!$A$2:$K$19,2)=13,VLOOKUP($D220,Cap_Req!$A$2:$K$19,2)=15),VLOOKUP($D220,Cap_Req!$A$2:$K$19,9),IF(VLOOKUP($D220,Cap_Req!$A$2:$K$19,2)=2,-100,$X220+VLOOKUP($D220,Cap_Req!$A$2:$K$19,9))))</f>
        <v/>
      </c>
      <c r="V220" s="160" t="str">
        <f>IF($D220="","",IF(OR(VLOOKUP($D220,Cap_Req!$A$2:$K$19,2)=9,VLOOKUP($D220,Cap_Req!$A$2:$K$19,2)=12,VLOOKUP($D220,Cap_Req!$A$2:$K$19,2)=13),VLOOKUP($D220,Cap_Req!$A$2:$K$19,10),IF(OR(VLOOKUP($D220,Cap_Req!$A$2:$K$19,2)=4,VLOOKUP($D220,Cap_Req!$A$2:$K$19,2)=5,VLOOKUP($D220,Cap_Req!$A$2:$K$19,2)=18),$X220+VLOOKUP($D220,Cap_Req!$A$2:$K$19,10),-100)))</f>
        <v/>
      </c>
      <c r="W220" s="160" t="str">
        <f>IF($D220="","",IF($X220="","",$X220+VLOOKUP($D220,Cap_Req!$A$2:$K$19,11)))</f>
        <v/>
      </c>
      <c r="X220" s="283"/>
      <c r="Y220" s="283"/>
      <c r="Z220" s="133"/>
      <c r="AA220" s="134" t="e">
        <f>VLOOKUP($D220,Cap_Req!$A$2:$K$19,2)</f>
        <v>#N/A</v>
      </c>
    </row>
    <row r="221" spans="1:27" x14ac:dyDescent="0.25">
      <c r="A221" s="133"/>
      <c r="B221" s="283"/>
      <c r="C221" s="283"/>
      <c r="D221" s="284"/>
      <c r="E221" s="285"/>
      <c r="F221" s="155" t="str">
        <f>IF($D221="","",IF($Q221="","",IF(OR(VLOOKUP($D221,Cap_Req!$A$2:$K$19,2)=6,VLOOKUP($D221,Cap_Req!$A$2:$K$19,2)=7,VLOOKUP($D221,Cap_Req!$A$2:$K$19,2)=14),IF($R221="","",IF($N221&lt;=$U221,$R221*$G221,IF(AND($N221&gt;$U221,$N221&lt;=$X221),$G221*($R221+((($Q221-$R221)/($X221-$U221))*($N221-$U221))),0))),$Q221*$G221)))</f>
        <v/>
      </c>
      <c r="G221" s="156" t="str">
        <f>IF($D221="","",IF(VLOOKUP($D221,Cap_Req!$A$2:$K$19,2)=2,VLOOKUP($D221,Cap_Req!$A$2:$K$19,3),IF(OR(VLOOKUP($D221,Cap_Req!$A$2:$K$19,2)=1,VLOOKUP($D221,Cap_Req!$A$2:$K$19,2)=3,VLOOKUP($D221,Cap_Req!$A$2:$K$19,2)=6,VLOOKUP($D221,Cap_Req!$A$2:$K$19,2)=7,VLOOKUP($D221,Cap_Req!$A$2:$K$19,2)=8,VLOOKUP($D221,Cap_Req!$A$2:$K$19,2)=10,VLOOKUP($D221,Cap_Req!$A$2:$K$19,2)=11, VLOOKUP($D221,Cap_Req!$A$2:$K$19,2)=14, VLOOKUP($D221,Cap_Req!$A$2:$K$19,2)=15, VLOOKUP($D221,Cap_Req!$A$2:$K$19,2)=16),IF($N221&lt;=$U221,VLOOKUP($D221,Cap_Req!$A$2:$K$19,3),IF(AND($N221&gt;$U221,$N221&lt;=$W221),VLOOKUP($D221,Cap_Req!$A$2:$K$19,3)+(((VLOOKUP($D221,Cap_Req!$A$2:$K$19,5)-VLOOKUP($D221,Cap_Req!$A$2:$K$19,3))/($W221-$U221))*($N221-$U221)),0)),IF($N221&lt;=$U221,VLOOKUP($D221,Cap_Req!$A$2:$K$19,3),IF(AND($N221&gt;$U221,$N221&lt;=$V221),VLOOKUP($D221,Cap_Req!$A$2:$K$19,3)+(((VLOOKUP($D221,Cap_Req!$A$2:$K$19,4)-VLOOKUP($D221,Cap_Req!$A$2:$K$19,3))/($V221-$U221))*($N221-$U221)),IF(AND($N221&gt;$V221,$N221&lt;=$W221),VLOOKUP($D221,Cap_Req!$A$2:$K$19,4)+(((VLOOKUP($D221,Cap_Req!$A$2:$K$19,5)-VLOOKUP($D221,Cap_Req!$A$2:$K$19,4))/($W221-$V221))*($N221-$V221)),0))))))</f>
        <v/>
      </c>
      <c r="H221" s="285"/>
      <c r="I221" s="155" t="str">
        <f>IF($D221="","",IF(OR(VLOOKUP($D221,Cap_Req!$A$2:$K$19,2)=6,VLOOKUP($D221,Cap_Req!$A$2:$K$19,2)=7,VLOOKUP($D221,Cap_Req!$A$2:$K$19,2)=14),IF($S221="","",$S221*$J221),""))</f>
        <v/>
      </c>
      <c r="J221" s="156" t="str">
        <f>IF($D221="","",IF(OR(VLOOKUP($D221,Cap_Req!$A$2:$K$19,2)=6,VLOOKUP($D221,Cap_Req!$A$2:$K$19,2)=7,VLOOKUP($D221,Cap_Req!$A$2:$K$19,2)=14),VLOOKUP($D221,Cap_Req!$A$2:$K$19,7),""))</f>
        <v/>
      </c>
      <c r="K221" s="285"/>
      <c r="L221" s="155" t="str">
        <f>IF($D221="","",IF(OR(VLOOKUP($D221,Cap_Req!$A$2:$K$19,2)=4,VLOOKUP($D221,Cap_Req!$A$2:$K$19,2)=5),IF($T221="","",$T221*$M221),""))</f>
        <v/>
      </c>
      <c r="M221" s="156" t="str">
        <f>IF($D221="","",IF(OR(VLOOKUP($D221,Cap_Req!$A$2:$K$19,2)=4,VLOOKUP($D221,Cap_Req!$A$2:$K$19,2)=5),VLOOKUP($D221,Cap_Req!$A$2:$K$19,8),""))</f>
        <v/>
      </c>
      <c r="N221" s="157" t="str">
        <f t="shared" si="7"/>
        <v/>
      </c>
      <c r="O221" s="158" t="str">
        <f t="shared" si="8"/>
        <v/>
      </c>
      <c r="P221" s="159"/>
      <c r="Q221" s="283"/>
      <c r="R221" s="283"/>
      <c r="S221" s="283"/>
      <c r="T221" s="283"/>
      <c r="U221" s="160" t="str">
        <f>IF($D221="","",IF(OR(VLOOKUP($D221,Cap_Req!$A$2:$K$19,2)=9,VLOOKUP($D221,Cap_Req!$A$2:$K$19,2)=12,VLOOKUP($D221,Cap_Req!$A$2:$K$19,2)=13,VLOOKUP($D221,Cap_Req!$A$2:$K$19,2)=15),VLOOKUP($D221,Cap_Req!$A$2:$K$19,9),IF(VLOOKUP($D221,Cap_Req!$A$2:$K$19,2)=2,-100,$X221+VLOOKUP($D221,Cap_Req!$A$2:$K$19,9))))</f>
        <v/>
      </c>
      <c r="V221" s="160" t="str">
        <f>IF($D221="","",IF(OR(VLOOKUP($D221,Cap_Req!$A$2:$K$19,2)=9,VLOOKUP($D221,Cap_Req!$A$2:$K$19,2)=12,VLOOKUP($D221,Cap_Req!$A$2:$K$19,2)=13),VLOOKUP($D221,Cap_Req!$A$2:$K$19,10),IF(OR(VLOOKUP($D221,Cap_Req!$A$2:$K$19,2)=4,VLOOKUP($D221,Cap_Req!$A$2:$K$19,2)=5,VLOOKUP($D221,Cap_Req!$A$2:$K$19,2)=18),$X221+VLOOKUP($D221,Cap_Req!$A$2:$K$19,10),-100)))</f>
        <v/>
      </c>
      <c r="W221" s="160" t="str">
        <f>IF($D221="","",IF($X221="","",$X221+VLOOKUP($D221,Cap_Req!$A$2:$K$19,11)))</f>
        <v/>
      </c>
      <c r="X221" s="283"/>
      <c r="Y221" s="283"/>
      <c r="Z221" s="133"/>
      <c r="AA221" s="134" t="e">
        <f>VLOOKUP($D221,Cap_Req!$A$2:$K$19,2)</f>
        <v>#N/A</v>
      </c>
    </row>
    <row r="222" spans="1:27" x14ac:dyDescent="0.25">
      <c r="A222" s="133"/>
      <c r="B222" s="283"/>
      <c r="C222" s="283"/>
      <c r="D222" s="284"/>
      <c r="E222" s="285"/>
      <c r="F222" s="155" t="str">
        <f>IF($D222="","",IF($Q222="","",IF(OR(VLOOKUP($D222,Cap_Req!$A$2:$K$19,2)=6,VLOOKUP($D222,Cap_Req!$A$2:$K$19,2)=7,VLOOKUP($D222,Cap_Req!$A$2:$K$19,2)=14),IF($R222="","",IF($N222&lt;=$U222,$R222*$G222,IF(AND($N222&gt;$U222,$N222&lt;=$X222),$G222*($R222+((($Q222-$R222)/($X222-$U222))*($N222-$U222))),0))),$Q222*$G222)))</f>
        <v/>
      </c>
      <c r="G222" s="156" t="str">
        <f>IF($D222="","",IF(VLOOKUP($D222,Cap_Req!$A$2:$K$19,2)=2,VLOOKUP($D222,Cap_Req!$A$2:$K$19,3),IF(OR(VLOOKUP($D222,Cap_Req!$A$2:$K$19,2)=1,VLOOKUP($D222,Cap_Req!$A$2:$K$19,2)=3,VLOOKUP($D222,Cap_Req!$A$2:$K$19,2)=6,VLOOKUP($D222,Cap_Req!$A$2:$K$19,2)=7,VLOOKUP($D222,Cap_Req!$A$2:$K$19,2)=8,VLOOKUP($D222,Cap_Req!$A$2:$K$19,2)=10,VLOOKUP($D222,Cap_Req!$A$2:$K$19,2)=11, VLOOKUP($D222,Cap_Req!$A$2:$K$19,2)=14, VLOOKUP($D222,Cap_Req!$A$2:$K$19,2)=15, VLOOKUP($D222,Cap_Req!$A$2:$K$19,2)=16),IF($N222&lt;=$U222,VLOOKUP($D222,Cap_Req!$A$2:$K$19,3),IF(AND($N222&gt;$U222,$N222&lt;=$W222),VLOOKUP($D222,Cap_Req!$A$2:$K$19,3)+(((VLOOKUP($D222,Cap_Req!$A$2:$K$19,5)-VLOOKUP($D222,Cap_Req!$A$2:$K$19,3))/($W222-$U222))*($N222-$U222)),0)),IF($N222&lt;=$U222,VLOOKUP($D222,Cap_Req!$A$2:$K$19,3),IF(AND($N222&gt;$U222,$N222&lt;=$V222),VLOOKUP($D222,Cap_Req!$A$2:$K$19,3)+(((VLOOKUP($D222,Cap_Req!$A$2:$K$19,4)-VLOOKUP($D222,Cap_Req!$A$2:$K$19,3))/($V222-$U222))*($N222-$U222)),IF(AND($N222&gt;$V222,$N222&lt;=$W222),VLOOKUP($D222,Cap_Req!$A$2:$K$19,4)+(((VLOOKUP($D222,Cap_Req!$A$2:$K$19,5)-VLOOKUP($D222,Cap_Req!$A$2:$K$19,4))/($W222-$V222))*($N222-$V222)),0))))))</f>
        <v/>
      </c>
      <c r="H222" s="285"/>
      <c r="I222" s="155" t="str">
        <f>IF($D222="","",IF(OR(VLOOKUP($D222,Cap_Req!$A$2:$K$19,2)=6,VLOOKUP($D222,Cap_Req!$A$2:$K$19,2)=7,VLOOKUP($D222,Cap_Req!$A$2:$K$19,2)=14),IF($S222="","",$S222*$J222),""))</f>
        <v/>
      </c>
      <c r="J222" s="156" t="str">
        <f>IF($D222="","",IF(OR(VLOOKUP($D222,Cap_Req!$A$2:$K$19,2)=6,VLOOKUP($D222,Cap_Req!$A$2:$K$19,2)=7,VLOOKUP($D222,Cap_Req!$A$2:$K$19,2)=14),VLOOKUP($D222,Cap_Req!$A$2:$K$19,7),""))</f>
        <v/>
      </c>
      <c r="K222" s="285"/>
      <c r="L222" s="155" t="str">
        <f>IF($D222="","",IF(OR(VLOOKUP($D222,Cap_Req!$A$2:$K$19,2)=4,VLOOKUP($D222,Cap_Req!$A$2:$K$19,2)=5),IF($T222="","",$T222*$M222),""))</f>
        <v/>
      </c>
      <c r="M222" s="156" t="str">
        <f>IF($D222="","",IF(OR(VLOOKUP($D222,Cap_Req!$A$2:$K$19,2)=4,VLOOKUP($D222,Cap_Req!$A$2:$K$19,2)=5),VLOOKUP($D222,Cap_Req!$A$2:$K$19,8),""))</f>
        <v/>
      </c>
      <c r="N222" s="157" t="str">
        <f t="shared" si="7"/>
        <v/>
      </c>
      <c r="O222" s="158" t="str">
        <f t="shared" si="8"/>
        <v/>
      </c>
      <c r="P222" s="159"/>
      <c r="Q222" s="283"/>
      <c r="R222" s="283"/>
      <c r="S222" s="283"/>
      <c r="T222" s="283"/>
      <c r="U222" s="160" t="str">
        <f>IF($D222="","",IF(OR(VLOOKUP($D222,Cap_Req!$A$2:$K$19,2)=9,VLOOKUP($D222,Cap_Req!$A$2:$K$19,2)=12,VLOOKUP($D222,Cap_Req!$A$2:$K$19,2)=13,VLOOKUP($D222,Cap_Req!$A$2:$K$19,2)=15),VLOOKUP($D222,Cap_Req!$A$2:$K$19,9),IF(VLOOKUP($D222,Cap_Req!$A$2:$K$19,2)=2,-100,$X222+VLOOKUP($D222,Cap_Req!$A$2:$K$19,9))))</f>
        <v/>
      </c>
      <c r="V222" s="160" t="str">
        <f>IF($D222="","",IF(OR(VLOOKUP($D222,Cap_Req!$A$2:$K$19,2)=9,VLOOKUP($D222,Cap_Req!$A$2:$K$19,2)=12,VLOOKUP($D222,Cap_Req!$A$2:$K$19,2)=13),VLOOKUP($D222,Cap_Req!$A$2:$K$19,10),IF(OR(VLOOKUP($D222,Cap_Req!$A$2:$K$19,2)=4,VLOOKUP($D222,Cap_Req!$A$2:$K$19,2)=5,VLOOKUP($D222,Cap_Req!$A$2:$K$19,2)=18),$X222+VLOOKUP($D222,Cap_Req!$A$2:$K$19,10),-100)))</f>
        <v/>
      </c>
      <c r="W222" s="160" t="str">
        <f>IF($D222="","",IF($X222="","",$X222+VLOOKUP($D222,Cap_Req!$A$2:$K$19,11)))</f>
        <v/>
      </c>
      <c r="X222" s="283"/>
      <c r="Y222" s="283"/>
      <c r="Z222" s="133"/>
      <c r="AA222" s="134" t="e">
        <f>VLOOKUP($D222,Cap_Req!$A$2:$K$19,2)</f>
        <v>#N/A</v>
      </c>
    </row>
    <row r="223" spans="1:27" x14ac:dyDescent="0.25">
      <c r="A223" s="133"/>
      <c r="B223" s="283"/>
      <c r="C223" s="283"/>
      <c r="D223" s="284"/>
      <c r="E223" s="285"/>
      <c r="F223" s="155" t="str">
        <f>IF($D223="","",IF($Q223="","",IF(OR(VLOOKUP($D223,Cap_Req!$A$2:$K$19,2)=6,VLOOKUP($D223,Cap_Req!$A$2:$K$19,2)=7,VLOOKUP($D223,Cap_Req!$A$2:$K$19,2)=14),IF($R223="","",IF($N223&lt;=$U223,$R223*$G223,IF(AND($N223&gt;$U223,$N223&lt;=$X223),$G223*($R223+((($Q223-$R223)/($X223-$U223))*($N223-$U223))),0))),$Q223*$G223)))</f>
        <v/>
      </c>
      <c r="G223" s="156" t="str">
        <f>IF($D223="","",IF(VLOOKUP($D223,Cap_Req!$A$2:$K$19,2)=2,VLOOKUP($D223,Cap_Req!$A$2:$K$19,3),IF(OR(VLOOKUP($D223,Cap_Req!$A$2:$K$19,2)=1,VLOOKUP($D223,Cap_Req!$A$2:$K$19,2)=3,VLOOKUP($D223,Cap_Req!$A$2:$K$19,2)=6,VLOOKUP($D223,Cap_Req!$A$2:$K$19,2)=7,VLOOKUP($D223,Cap_Req!$A$2:$K$19,2)=8,VLOOKUP($D223,Cap_Req!$A$2:$K$19,2)=10,VLOOKUP($D223,Cap_Req!$A$2:$K$19,2)=11, VLOOKUP($D223,Cap_Req!$A$2:$K$19,2)=14, VLOOKUP($D223,Cap_Req!$A$2:$K$19,2)=15, VLOOKUP($D223,Cap_Req!$A$2:$K$19,2)=16),IF($N223&lt;=$U223,VLOOKUP($D223,Cap_Req!$A$2:$K$19,3),IF(AND($N223&gt;$U223,$N223&lt;=$W223),VLOOKUP($D223,Cap_Req!$A$2:$K$19,3)+(((VLOOKUP($D223,Cap_Req!$A$2:$K$19,5)-VLOOKUP($D223,Cap_Req!$A$2:$K$19,3))/($W223-$U223))*($N223-$U223)),0)),IF($N223&lt;=$U223,VLOOKUP($D223,Cap_Req!$A$2:$K$19,3),IF(AND($N223&gt;$U223,$N223&lt;=$V223),VLOOKUP($D223,Cap_Req!$A$2:$K$19,3)+(((VLOOKUP($D223,Cap_Req!$A$2:$K$19,4)-VLOOKUP($D223,Cap_Req!$A$2:$K$19,3))/($V223-$U223))*($N223-$U223)),IF(AND($N223&gt;$V223,$N223&lt;=$W223),VLOOKUP($D223,Cap_Req!$A$2:$K$19,4)+(((VLOOKUP($D223,Cap_Req!$A$2:$K$19,5)-VLOOKUP($D223,Cap_Req!$A$2:$K$19,4))/($W223-$V223))*($N223-$V223)),0))))))</f>
        <v/>
      </c>
      <c r="H223" s="285"/>
      <c r="I223" s="155" t="str">
        <f>IF($D223="","",IF(OR(VLOOKUP($D223,Cap_Req!$A$2:$K$19,2)=6,VLOOKUP($D223,Cap_Req!$A$2:$K$19,2)=7,VLOOKUP($D223,Cap_Req!$A$2:$K$19,2)=14),IF($S223="","",$S223*$J223),""))</f>
        <v/>
      </c>
      <c r="J223" s="156" t="str">
        <f>IF($D223="","",IF(OR(VLOOKUP($D223,Cap_Req!$A$2:$K$19,2)=6,VLOOKUP($D223,Cap_Req!$A$2:$K$19,2)=7,VLOOKUP($D223,Cap_Req!$A$2:$K$19,2)=14),VLOOKUP($D223,Cap_Req!$A$2:$K$19,7),""))</f>
        <v/>
      </c>
      <c r="K223" s="285"/>
      <c r="L223" s="155" t="str">
        <f>IF($D223="","",IF(OR(VLOOKUP($D223,Cap_Req!$A$2:$K$19,2)=4,VLOOKUP($D223,Cap_Req!$A$2:$K$19,2)=5),IF($T223="","",$T223*$M223),""))</f>
        <v/>
      </c>
      <c r="M223" s="156" t="str">
        <f>IF($D223="","",IF(OR(VLOOKUP($D223,Cap_Req!$A$2:$K$19,2)=4,VLOOKUP($D223,Cap_Req!$A$2:$K$19,2)=5),VLOOKUP($D223,Cap_Req!$A$2:$K$19,8),""))</f>
        <v/>
      </c>
      <c r="N223" s="157" t="str">
        <f t="shared" si="7"/>
        <v/>
      </c>
      <c r="O223" s="158" t="str">
        <f t="shared" si="8"/>
        <v/>
      </c>
      <c r="P223" s="159"/>
      <c r="Q223" s="283"/>
      <c r="R223" s="283"/>
      <c r="S223" s="283"/>
      <c r="T223" s="283"/>
      <c r="U223" s="160" t="str">
        <f>IF($D223="","",IF(OR(VLOOKUP($D223,Cap_Req!$A$2:$K$19,2)=9,VLOOKUP($D223,Cap_Req!$A$2:$K$19,2)=12,VLOOKUP($D223,Cap_Req!$A$2:$K$19,2)=13,VLOOKUP($D223,Cap_Req!$A$2:$K$19,2)=15),VLOOKUP($D223,Cap_Req!$A$2:$K$19,9),IF(VLOOKUP($D223,Cap_Req!$A$2:$K$19,2)=2,-100,$X223+VLOOKUP($D223,Cap_Req!$A$2:$K$19,9))))</f>
        <v/>
      </c>
      <c r="V223" s="160" t="str">
        <f>IF($D223="","",IF(OR(VLOOKUP($D223,Cap_Req!$A$2:$K$19,2)=9,VLOOKUP($D223,Cap_Req!$A$2:$K$19,2)=12,VLOOKUP($D223,Cap_Req!$A$2:$K$19,2)=13),VLOOKUP($D223,Cap_Req!$A$2:$K$19,10),IF(OR(VLOOKUP($D223,Cap_Req!$A$2:$K$19,2)=4,VLOOKUP($D223,Cap_Req!$A$2:$K$19,2)=5,VLOOKUP($D223,Cap_Req!$A$2:$K$19,2)=18),$X223+VLOOKUP($D223,Cap_Req!$A$2:$K$19,10),-100)))</f>
        <v/>
      </c>
      <c r="W223" s="160" t="str">
        <f>IF($D223="","",IF($X223="","",$X223+VLOOKUP($D223,Cap_Req!$A$2:$K$19,11)))</f>
        <v/>
      </c>
      <c r="X223" s="283"/>
      <c r="Y223" s="283"/>
      <c r="Z223" s="133"/>
      <c r="AA223" s="134" t="e">
        <f>VLOOKUP($D223,Cap_Req!$A$2:$K$19,2)</f>
        <v>#N/A</v>
      </c>
    </row>
    <row r="224" spans="1:27" x14ac:dyDescent="0.25">
      <c r="A224" s="133"/>
      <c r="B224" s="283"/>
      <c r="C224" s="283"/>
      <c r="D224" s="284"/>
      <c r="E224" s="285"/>
      <c r="F224" s="155" t="str">
        <f>IF($D224="","",IF($Q224="","",IF(OR(VLOOKUP($D224,Cap_Req!$A$2:$K$19,2)=6,VLOOKUP($D224,Cap_Req!$A$2:$K$19,2)=7,VLOOKUP($D224,Cap_Req!$A$2:$K$19,2)=14),IF($R224="","",IF($N224&lt;=$U224,$R224*$G224,IF(AND($N224&gt;$U224,$N224&lt;=$X224),$G224*($R224+((($Q224-$R224)/($X224-$U224))*($N224-$U224))),0))),$Q224*$G224)))</f>
        <v/>
      </c>
      <c r="G224" s="156" t="str">
        <f>IF($D224="","",IF(VLOOKUP($D224,Cap_Req!$A$2:$K$19,2)=2,VLOOKUP($D224,Cap_Req!$A$2:$K$19,3),IF(OR(VLOOKUP($D224,Cap_Req!$A$2:$K$19,2)=1,VLOOKUP($D224,Cap_Req!$A$2:$K$19,2)=3,VLOOKUP($D224,Cap_Req!$A$2:$K$19,2)=6,VLOOKUP($D224,Cap_Req!$A$2:$K$19,2)=7,VLOOKUP($D224,Cap_Req!$A$2:$K$19,2)=8,VLOOKUP($D224,Cap_Req!$A$2:$K$19,2)=10,VLOOKUP($D224,Cap_Req!$A$2:$K$19,2)=11, VLOOKUP($D224,Cap_Req!$A$2:$K$19,2)=14, VLOOKUP($D224,Cap_Req!$A$2:$K$19,2)=15, VLOOKUP($D224,Cap_Req!$A$2:$K$19,2)=16),IF($N224&lt;=$U224,VLOOKUP($D224,Cap_Req!$A$2:$K$19,3),IF(AND($N224&gt;$U224,$N224&lt;=$W224),VLOOKUP($D224,Cap_Req!$A$2:$K$19,3)+(((VLOOKUP($D224,Cap_Req!$A$2:$K$19,5)-VLOOKUP($D224,Cap_Req!$A$2:$K$19,3))/($W224-$U224))*($N224-$U224)),0)),IF($N224&lt;=$U224,VLOOKUP($D224,Cap_Req!$A$2:$K$19,3),IF(AND($N224&gt;$U224,$N224&lt;=$V224),VLOOKUP($D224,Cap_Req!$A$2:$K$19,3)+(((VLOOKUP($D224,Cap_Req!$A$2:$K$19,4)-VLOOKUP($D224,Cap_Req!$A$2:$K$19,3))/($V224-$U224))*($N224-$U224)),IF(AND($N224&gt;$V224,$N224&lt;=$W224),VLOOKUP($D224,Cap_Req!$A$2:$K$19,4)+(((VLOOKUP($D224,Cap_Req!$A$2:$K$19,5)-VLOOKUP($D224,Cap_Req!$A$2:$K$19,4))/($W224-$V224))*($N224-$V224)),0))))))</f>
        <v/>
      </c>
      <c r="H224" s="285"/>
      <c r="I224" s="155" t="str">
        <f>IF($D224="","",IF(OR(VLOOKUP($D224,Cap_Req!$A$2:$K$19,2)=6,VLOOKUP($D224,Cap_Req!$A$2:$K$19,2)=7,VLOOKUP($D224,Cap_Req!$A$2:$K$19,2)=14),IF($S224="","",$S224*$J224),""))</f>
        <v/>
      </c>
      <c r="J224" s="156" t="str">
        <f>IF($D224="","",IF(OR(VLOOKUP($D224,Cap_Req!$A$2:$K$19,2)=6,VLOOKUP($D224,Cap_Req!$A$2:$K$19,2)=7,VLOOKUP($D224,Cap_Req!$A$2:$K$19,2)=14),VLOOKUP($D224,Cap_Req!$A$2:$K$19,7),""))</f>
        <v/>
      </c>
      <c r="K224" s="285"/>
      <c r="L224" s="155" t="str">
        <f>IF($D224="","",IF(OR(VLOOKUP($D224,Cap_Req!$A$2:$K$19,2)=4,VLOOKUP($D224,Cap_Req!$A$2:$K$19,2)=5),IF($T224="","",$T224*$M224),""))</f>
        <v/>
      </c>
      <c r="M224" s="156" t="str">
        <f>IF($D224="","",IF(OR(VLOOKUP($D224,Cap_Req!$A$2:$K$19,2)=4,VLOOKUP($D224,Cap_Req!$A$2:$K$19,2)=5),VLOOKUP($D224,Cap_Req!$A$2:$K$19,8),""))</f>
        <v/>
      </c>
      <c r="N224" s="157" t="str">
        <f t="shared" si="7"/>
        <v/>
      </c>
      <c r="O224" s="158" t="str">
        <f t="shared" si="8"/>
        <v/>
      </c>
      <c r="P224" s="159"/>
      <c r="Q224" s="283"/>
      <c r="R224" s="283"/>
      <c r="S224" s="283"/>
      <c r="T224" s="283"/>
      <c r="U224" s="160" t="str">
        <f>IF($D224="","",IF(OR(VLOOKUP($D224,Cap_Req!$A$2:$K$19,2)=9,VLOOKUP($D224,Cap_Req!$A$2:$K$19,2)=12,VLOOKUP($D224,Cap_Req!$A$2:$K$19,2)=13,VLOOKUP($D224,Cap_Req!$A$2:$K$19,2)=15),VLOOKUP($D224,Cap_Req!$A$2:$K$19,9),IF(VLOOKUP($D224,Cap_Req!$A$2:$K$19,2)=2,-100,$X224+VLOOKUP($D224,Cap_Req!$A$2:$K$19,9))))</f>
        <v/>
      </c>
      <c r="V224" s="160" t="str">
        <f>IF($D224="","",IF(OR(VLOOKUP($D224,Cap_Req!$A$2:$K$19,2)=9,VLOOKUP($D224,Cap_Req!$A$2:$K$19,2)=12,VLOOKUP($D224,Cap_Req!$A$2:$K$19,2)=13),VLOOKUP($D224,Cap_Req!$A$2:$K$19,10),IF(OR(VLOOKUP($D224,Cap_Req!$A$2:$K$19,2)=4,VLOOKUP($D224,Cap_Req!$A$2:$K$19,2)=5,VLOOKUP($D224,Cap_Req!$A$2:$K$19,2)=18),$X224+VLOOKUP($D224,Cap_Req!$A$2:$K$19,10),-100)))</f>
        <v/>
      </c>
      <c r="W224" s="160" t="str">
        <f>IF($D224="","",IF($X224="","",$X224+VLOOKUP($D224,Cap_Req!$A$2:$K$19,11)))</f>
        <v/>
      </c>
      <c r="X224" s="283"/>
      <c r="Y224" s="283"/>
      <c r="Z224" s="133"/>
      <c r="AA224" s="134" t="e">
        <f>VLOOKUP($D224,Cap_Req!$A$2:$K$19,2)</f>
        <v>#N/A</v>
      </c>
    </row>
    <row r="225" spans="1:27" x14ac:dyDescent="0.25">
      <c r="A225" s="133"/>
      <c r="B225" s="283"/>
      <c r="C225" s="283"/>
      <c r="D225" s="284"/>
      <c r="E225" s="285"/>
      <c r="F225" s="155" t="str">
        <f>IF($D225="","",IF($Q225="","",IF(OR(VLOOKUP($D225,Cap_Req!$A$2:$K$19,2)=6,VLOOKUP($D225,Cap_Req!$A$2:$K$19,2)=7,VLOOKUP($D225,Cap_Req!$A$2:$K$19,2)=14),IF($R225="","",IF($N225&lt;=$U225,$R225*$G225,IF(AND($N225&gt;$U225,$N225&lt;=$X225),$G225*($R225+((($Q225-$R225)/($X225-$U225))*($N225-$U225))),0))),$Q225*$G225)))</f>
        <v/>
      </c>
      <c r="G225" s="156" t="str">
        <f>IF($D225="","",IF(VLOOKUP($D225,Cap_Req!$A$2:$K$19,2)=2,VLOOKUP($D225,Cap_Req!$A$2:$K$19,3),IF(OR(VLOOKUP($D225,Cap_Req!$A$2:$K$19,2)=1,VLOOKUP($D225,Cap_Req!$A$2:$K$19,2)=3,VLOOKUP($D225,Cap_Req!$A$2:$K$19,2)=6,VLOOKUP($D225,Cap_Req!$A$2:$K$19,2)=7,VLOOKUP($D225,Cap_Req!$A$2:$K$19,2)=8,VLOOKUP($D225,Cap_Req!$A$2:$K$19,2)=10,VLOOKUP($D225,Cap_Req!$A$2:$K$19,2)=11, VLOOKUP($D225,Cap_Req!$A$2:$K$19,2)=14, VLOOKUP($D225,Cap_Req!$A$2:$K$19,2)=15, VLOOKUP($D225,Cap_Req!$A$2:$K$19,2)=16),IF($N225&lt;=$U225,VLOOKUP($D225,Cap_Req!$A$2:$K$19,3),IF(AND($N225&gt;$U225,$N225&lt;=$W225),VLOOKUP($D225,Cap_Req!$A$2:$K$19,3)+(((VLOOKUP($D225,Cap_Req!$A$2:$K$19,5)-VLOOKUP($D225,Cap_Req!$A$2:$K$19,3))/($W225-$U225))*($N225-$U225)),0)),IF($N225&lt;=$U225,VLOOKUP($D225,Cap_Req!$A$2:$K$19,3),IF(AND($N225&gt;$U225,$N225&lt;=$V225),VLOOKUP($D225,Cap_Req!$A$2:$K$19,3)+(((VLOOKUP($D225,Cap_Req!$A$2:$K$19,4)-VLOOKUP($D225,Cap_Req!$A$2:$K$19,3))/($V225-$U225))*($N225-$U225)),IF(AND($N225&gt;$V225,$N225&lt;=$W225),VLOOKUP($D225,Cap_Req!$A$2:$K$19,4)+(((VLOOKUP($D225,Cap_Req!$A$2:$K$19,5)-VLOOKUP($D225,Cap_Req!$A$2:$K$19,4))/($W225-$V225))*($N225-$V225)),0))))))</f>
        <v/>
      </c>
      <c r="H225" s="285"/>
      <c r="I225" s="155" t="str">
        <f>IF($D225="","",IF(OR(VLOOKUP($D225,Cap_Req!$A$2:$K$19,2)=6,VLOOKUP($D225,Cap_Req!$A$2:$K$19,2)=7,VLOOKUP($D225,Cap_Req!$A$2:$K$19,2)=14),IF($S225="","",$S225*$J225),""))</f>
        <v/>
      </c>
      <c r="J225" s="156" t="str">
        <f>IF($D225="","",IF(OR(VLOOKUP($D225,Cap_Req!$A$2:$K$19,2)=6,VLOOKUP($D225,Cap_Req!$A$2:$K$19,2)=7,VLOOKUP($D225,Cap_Req!$A$2:$K$19,2)=14),VLOOKUP($D225,Cap_Req!$A$2:$K$19,7),""))</f>
        <v/>
      </c>
      <c r="K225" s="285"/>
      <c r="L225" s="155" t="str">
        <f>IF($D225="","",IF(OR(VLOOKUP($D225,Cap_Req!$A$2:$K$19,2)=4,VLOOKUP($D225,Cap_Req!$A$2:$K$19,2)=5),IF($T225="","",$T225*$M225),""))</f>
        <v/>
      </c>
      <c r="M225" s="156" t="str">
        <f>IF($D225="","",IF(OR(VLOOKUP($D225,Cap_Req!$A$2:$K$19,2)=4,VLOOKUP($D225,Cap_Req!$A$2:$K$19,2)=5),VLOOKUP($D225,Cap_Req!$A$2:$K$19,8),""))</f>
        <v/>
      </c>
      <c r="N225" s="157" t="str">
        <f t="shared" si="7"/>
        <v/>
      </c>
      <c r="O225" s="158" t="str">
        <f t="shared" si="8"/>
        <v/>
      </c>
      <c r="P225" s="159"/>
      <c r="Q225" s="283"/>
      <c r="R225" s="283"/>
      <c r="S225" s="283"/>
      <c r="T225" s="283"/>
      <c r="U225" s="160" t="str">
        <f>IF($D225="","",IF(OR(VLOOKUP($D225,Cap_Req!$A$2:$K$19,2)=9,VLOOKUP($D225,Cap_Req!$A$2:$K$19,2)=12,VLOOKUP($D225,Cap_Req!$A$2:$K$19,2)=13,VLOOKUP($D225,Cap_Req!$A$2:$K$19,2)=15),VLOOKUP($D225,Cap_Req!$A$2:$K$19,9),IF(VLOOKUP($D225,Cap_Req!$A$2:$K$19,2)=2,-100,$X225+VLOOKUP($D225,Cap_Req!$A$2:$K$19,9))))</f>
        <v/>
      </c>
      <c r="V225" s="160" t="str">
        <f>IF($D225="","",IF(OR(VLOOKUP($D225,Cap_Req!$A$2:$K$19,2)=9,VLOOKUP($D225,Cap_Req!$A$2:$K$19,2)=12,VLOOKUP($D225,Cap_Req!$A$2:$K$19,2)=13),VLOOKUP($D225,Cap_Req!$A$2:$K$19,10),IF(OR(VLOOKUP($D225,Cap_Req!$A$2:$K$19,2)=4,VLOOKUP($D225,Cap_Req!$A$2:$K$19,2)=5,VLOOKUP($D225,Cap_Req!$A$2:$K$19,2)=18),$X225+VLOOKUP($D225,Cap_Req!$A$2:$K$19,10),-100)))</f>
        <v/>
      </c>
      <c r="W225" s="160" t="str">
        <f>IF($D225="","",IF($X225="","",$X225+VLOOKUP($D225,Cap_Req!$A$2:$K$19,11)))</f>
        <v/>
      </c>
      <c r="X225" s="283"/>
      <c r="Y225" s="283"/>
      <c r="Z225" s="133"/>
      <c r="AA225" s="134" t="e">
        <f>VLOOKUP($D225,Cap_Req!$A$2:$K$19,2)</f>
        <v>#N/A</v>
      </c>
    </row>
    <row r="226" spans="1:27" x14ac:dyDescent="0.25">
      <c r="A226" s="133"/>
      <c r="B226" s="283"/>
      <c r="C226" s="283"/>
      <c r="D226" s="284"/>
      <c r="E226" s="285"/>
      <c r="F226" s="155" t="str">
        <f>IF($D226="","",IF($Q226="","",IF(OR(VLOOKUP($D226,Cap_Req!$A$2:$K$19,2)=6,VLOOKUP($D226,Cap_Req!$A$2:$K$19,2)=7,VLOOKUP($D226,Cap_Req!$A$2:$K$19,2)=14),IF($R226="","",IF($N226&lt;=$U226,$R226*$G226,IF(AND($N226&gt;$U226,$N226&lt;=$X226),$G226*($R226+((($Q226-$R226)/($X226-$U226))*($N226-$U226))),0))),$Q226*$G226)))</f>
        <v/>
      </c>
      <c r="G226" s="156" t="str">
        <f>IF($D226="","",IF(VLOOKUP($D226,Cap_Req!$A$2:$K$19,2)=2,VLOOKUP($D226,Cap_Req!$A$2:$K$19,3),IF(OR(VLOOKUP($D226,Cap_Req!$A$2:$K$19,2)=1,VLOOKUP($D226,Cap_Req!$A$2:$K$19,2)=3,VLOOKUP($D226,Cap_Req!$A$2:$K$19,2)=6,VLOOKUP($D226,Cap_Req!$A$2:$K$19,2)=7,VLOOKUP($D226,Cap_Req!$A$2:$K$19,2)=8,VLOOKUP($D226,Cap_Req!$A$2:$K$19,2)=10,VLOOKUP($D226,Cap_Req!$A$2:$K$19,2)=11, VLOOKUP($D226,Cap_Req!$A$2:$K$19,2)=14, VLOOKUP($D226,Cap_Req!$A$2:$K$19,2)=15, VLOOKUP($D226,Cap_Req!$A$2:$K$19,2)=16),IF($N226&lt;=$U226,VLOOKUP($D226,Cap_Req!$A$2:$K$19,3),IF(AND($N226&gt;$U226,$N226&lt;=$W226),VLOOKUP($D226,Cap_Req!$A$2:$K$19,3)+(((VLOOKUP($D226,Cap_Req!$A$2:$K$19,5)-VLOOKUP($D226,Cap_Req!$A$2:$K$19,3))/($W226-$U226))*($N226-$U226)),0)),IF($N226&lt;=$U226,VLOOKUP($D226,Cap_Req!$A$2:$K$19,3),IF(AND($N226&gt;$U226,$N226&lt;=$V226),VLOOKUP($D226,Cap_Req!$A$2:$K$19,3)+(((VLOOKUP($D226,Cap_Req!$A$2:$K$19,4)-VLOOKUP($D226,Cap_Req!$A$2:$K$19,3))/($V226-$U226))*($N226-$U226)),IF(AND($N226&gt;$V226,$N226&lt;=$W226),VLOOKUP($D226,Cap_Req!$A$2:$K$19,4)+(((VLOOKUP($D226,Cap_Req!$A$2:$K$19,5)-VLOOKUP($D226,Cap_Req!$A$2:$K$19,4))/($W226-$V226))*($N226-$V226)),0))))))</f>
        <v/>
      </c>
      <c r="H226" s="285"/>
      <c r="I226" s="155" t="str">
        <f>IF($D226="","",IF(OR(VLOOKUP($D226,Cap_Req!$A$2:$K$19,2)=6,VLOOKUP($D226,Cap_Req!$A$2:$K$19,2)=7,VLOOKUP($D226,Cap_Req!$A$2:$K$19,2)=14),IF($S226="","",$S226*$J226),""))</f>
        <v/>
      </c>
      <c r="J226" s="156" t="str">
        <f>IF($D226="","",IF(OR(VLOOKUP($D226,Cap_Req!$A$2:$K$19,2)=6,VLOOKUP($D226,Cap_Req!$A$2:$K$19,2)=7,VLOOKUP($D226,Cap_Req!$A$2:$K$19,2)=14),VLOOKUP($D226,Cap_Req!$A$2:$K$19,7),""))</f>
        <v/>
      </c>
      <c r="K226" s="285"/>
      <c r="L226" s="155" t="str">
        <f>IF($D226="","",IF(OR(VLOOKUP($D226,Cap_Req!$A$2:$K$19,2)=4,VLOOKUP($D226,Cap_Req!$A$2:$K$19,2)=5),IF($T226="","",$T226*$M226),""))</f>
        <v/>
      </c>
      <c r="M226" s="156" t="str">
        <f>IF($D226="","",IF(OR(VLOOKUP($D226,Cap_Req!$A$2:$K$19,2)=4,VLOOKUP($D226,Cap_Req!$A$2:$K$19,2)=5),VLOOKUP($D226,Cap_Req!$A$2:$K$19,8),""))</f>
        <v/>
      </c>
      <c r="N226" s="157" t="str">
        <f t="shared" si="7"/>
        <v/>
      </c>
      <c r="O226" s="158" t="str">
        <f t="shared" si="8"/>
        <v/>
      </c>
      <c r="P226" s="159"/>
      <c r="Q226" s="283"/>
      <c r="R226" s="283"/>
      <c r="S226" s="283"/>
      <c r="T226" s="283"/>
      <c r="U226" s="160" t="str">
        <f>IF($D226="","",IF(OR(VLOOKUP($D226,Cap_Req!$A$2:$K$19,2)=9,VLOOKUP($D226,Cap_Req!$A$2:$K$19,2)=12,VLOOKUP($D226,Cap_Req!$A$2:$K$19,2)=13,VLOOKUP($D226,Cap_Req!$A$2:$K$19,2)=15),VLOOKUP($D226,Cap_Req!$A$2:$K$19,9),IF(VLOOKUP($D226,Cap_Req!$A$2:$K$19,2)=2,-100,$X226+VLOOKUP($D226,Cap_Req!$A$2:$K$19,9))))</f>
        <v/>
      </c>
      <c r="V226" s="160" t="str">
        <f>IF($D226="","",IF(OR(VLOOKUP($D226,Cap_Req!$A$2:$K$19,2)=9,VLOOKUP($D226,Cap_Req!$A$2:$K$19,2)=12,VLOOKUP($D226,Cap_Req!$A$2:$K$19,2)=13),VLOOKUP($D226,Cap_Req!$A$2:$K$19,10),IF(OR(VLOOKUP($D226,Cap_Req!$A$2:$K$19,2)=4,VLOOKUP($D226,Cap_Req!$A$2:$K$19,2)=5,VLOOKUP($D226,Cap_Req!$A$2:$K$19,2)=18),$X226+VLOOKUP($D226,Cap_Req!$A$2:$K$19,10),-100)))</f>
        <v/>
      </c>
      <c r="W226" s="160" t="str">
        <f>IF($D226="","",IF($X226="","",$X226+VLOOKUP($D226,Cap_Req!$A$2:$K$19,11)))</f>
        <v/>
      </c>
      <c r="X226" s="283"/>
      <c r="Y226" s="283"/>
      <c r="Z226" s="133"/>
      <c r="AA226" s="134" t="e">
        <f>VLOOKUP($D226,Cap_Req!$A$2:$K$19,2)</f>
        <v>#N/A</v>
      </c>
    </row>
    <row r="227" spans="1:27" x14ac:dyDescent="0.25">
      <c r="A227" s="133"/>
      <c r="B227" s="283"/>
      <c r="C227" s="283"/>
      <c r="D227" s="284"/>
      <c r="E227" s="285"/>
      <c r="F227" s="155" t="str">
        <f>IF($D227="","",IF($Q227="","",IF(OR(VLOOKUP($D227,Cap_Req!$A$2:$K$19,2)=6,VLOOKUP($D227,Cap_Req!$A$2:$K$19,2)=7,VLOOKUP($D227,Cap_Req!$A$2:$K$19,2)=14),IF($R227="","",IF($N227&lt;=$U227,$R227*$G227,IF(AND($N227&gt;$U227,$N227&lt;=$X227),$G227*($R227+((($Q227-$R227)/($X227-$U227))*($N227-$U227))),0))),$Q227*$G227)))</f>
        <v/>
      </c>
      <c r="G227" s="156" t="str">
        <f>IF($D227="","",IF(VLOOKUP($D227,Cap_Req!$A$2:$K$19,2)=2,VLOOKUP($D227,Cap_Req!$A$2:$K$19,3),IF(OR(VLOOKUP($D227,Cap_Req!$A$2:$K$19,2)=1,VLOOKUP($D227,Cap_Req!$A$2:$K$19,2)=3,VLOOKUP($D227,Cap_Req!$A$2:$K$19,2)=6,VLOOKUP($D227,Cap_Req!$A$2:$K$19,2)=7,VLOOKUP($D227,Cap_Req!$A$2:$K$19,2)=8,VLOOKUP($D227,Cap_Req!$A$2:$K$19,2)=10,VLOOKUP($D227,Cap_Req!$A$2:$K$19,2)=11, VLOOKUP($D227,Cap_Req!$A$2:$K$19,2)=14, VLOOKUP($D227,Cap_Req!$A$2:$K$19,2)=15, VLOOKUP($D227,Cap_Req!$A$2:$K$19,2)=16),IF($N227&lt;=$U227,VLOOKUP($D227,Cap_Req!$A$2:$K$19,3),IF(AND($N227&gt;$U227,$N227&lt;=$W227),VLOOKUP($D227,Cap_Req!$A$2:$K$19,3)+(((VLOOKUP($D227,Cap_Req!$A$2:$K$19,5)-VLOOKUP($D227,Cap_Req!$A$2:$K$19,3))/($W227-$U227))*($N227-$U227)),0)),IF($N227&lt;=$U227,VLOOKUP($D227,Cap_Req!$A$2:$K$19,3),IF(AND($N227&gt;$U227,$N227&lt;=$V227),VLOOKUP($D227,Cap_Req!$A$2:$K$19,3)+(((VLOOKUP($D227,Cap_Req!$A$2:$K$19,4)-VLOOKUP($D227,Cap_Req!$A$2:$K$19,3))/($V227-$U227))*($N227-$U227)),IF(AND($N227&gt;$V227,$N227&lt;=$W227),VLOOKUP($D227,Cap_Req!$A$2:$K$19,4)+(((VLOOKUP($D227,Cap_Req!$A$2:$K$19,5)-VLOOKUP($D227,Cap_Req!$A$2:$K$19,4))/($W227-$V227))*($N227-$V227)),0))))))</f>
        <v/>
      </c>
      <c r="H227" s="285"/>
      <c r="I227" s="155" t="str">
        <f>IF($D227="","",IF(OR(VLOOKUP($D227,Cap_Req!$A$2:$K$19,2)=6,VLOOKUP($D227,Cap_Req!$A$2:$K$19,2)=7,VLOOKUP($D227,Cap_Req!$A$2:$K$19,2)=14),IF($S227="","",$S227*$J227),""))</f>
        <v/>
      </c>
      <c r="J227" s="156" t="str">
        <f>IF($D227="","",IF(OR(VLOOKUP($D227,Cap_Req!$A$2:$K$19,2)=6,VLOOKUP($D227,Cap_Req!$A$2:$K$19,2)=7,VLOOKUP($D227,Cap_Req!$A$2:$K$19,2)=14),VLOOKUP($D227,Cap_Req!$A$2:$K$19,7),""))</f>
        <v/>
      </c>
      <c r="K227" s="285"/>
      <c r="L227" s="155" t="str">
        <f>IF($D227="","",IF(OR(VLOOKUP($D227,Cap_Req!$A$2:$K$19,2)=4,VLOOKUP($D227,Cap_Req!$A$2:$K$19,2)=5),IF($T227="","",$T227*$M227),""))</f>
        <v/>
      </c>
      <c r="M227" s="156" t="str">
        <f>IF($D227="","",IF(OR(VLOOKUP($D227,Cap_Req!$A$2:$K$19,2)=4,VLOOKUP($D227,Cap_Req!$A$2:$K$19,2)=5),VLOOKUP($D227,Cap_Req!$A$2:$K$19,8),""))</f>
        <v/>
      </c>
      <c r="N227" s="157" t="str">
        <f t="shared" si="7"/>
        <v/>
      </c>
      <c r="O227" s="158" t="str">
        <f t="shared" si="8"/>
        <v/>
      </c>
      <c r="P227" s="159"/>
      <c r="Q227" s="283"/>
      <c r="R227" s="283"/>
      <c r="S227" s="283"/>
      <c r="T227" s="283"/>
      <c r="U227" s="160" t="str">
        <f>IF($D227="","",IF(OR(VLOOKUP($D227,Cap_Req!$A$2:$K$19,2)=9,VLOOKUP($D227,Cap_Req!$A$2:$K$19,2)=12,VLOOKUP($D227,Cap_Req!$A$2:$K$19,2)=13,VLOOKUP($D227,Cap_Req!$A$2:$K$19,2)=15),VLOOKUP($D227,Cap_Req!$A$2:$K$19,9),IF(VLOOKUP($D227,Cap_Req!$A$2:$K$19,2)=2,-100,$X227+VLOOKUP($D227,Cap_Req!$A$2:$K$19,9))))</f>
        <v/>
      </c>
      <c r="V227" s="160" t="str">
        <f>IF($D227="","",IF(OR(VLOOKUP($D227,Cap_Req!$A$2:$K$19,2)=9,VLOOKUP($D227,Cap_Req!$A$2:$K$19,2)=12,VLOOKUP($D227,Cap_Req!$A$2:$K$19,2)=13),VLOOKUP($D227,Cap_Req!$A$2:$K$19,10),IF(OR(VLOOKUP($D227,Cap_Req!$A$2:$K$19,2)=4,VLOOKUP($D227,Cap_Req!$A$2:$K$19,2)=5,VLOOKUP($D227,Cap_Req!$A$2:$K$19,2)=18),$X227+VLOOKUP($D227,Cap_Req!$A$2:$K$19,10),-100)))</f>
        <v/>
      </c>
      <c r="W227" s="160" t="str">
        <f>IF($D227="","",IF($X227="","",$X227+VLOOKUP($D227,Cap_Req!$A$2:$K$19,11)))</f>
        <v/>
      </c>
      <c r="X227" s="283"/>
      <c r="Y227" s="283"/>
      <c r="Z227" s="133"/>
      <c r="AA227" s="134" t="e">
        <f>VLOOKUP($D227,Cap_Req!$A$2:$K$19,2)</f>
        <v>#N/A</v>
      </c>
    </row>
    <row r="228" spans="1:27" x14ac:dyDescent="0.25">
      <c r="A228" s="133"/>
      <c r="B228" s="283"/>
      <c r="C228" s="283"/>
      <c r="D228" s="284"/>
      <c r="E228" s="285"/>
      <c r="F228" s="155" t="str">
        <f>IF($D228="","",IF($Q228="","",IF(OR(VLOOKUP($D228,Cap_Req!$A$2:$K$19,2)=6,VLOOKUP($D228,Cap_Req!$A$2:$K$19,2)=7,VLOOKUP($D228,Cap_Req!$A$2:$K$19,2)=14),IF($R228="","",IF($N228&lt;=$U228,$R228*$G228,IF(AND($N228&gt;$U228,$N228&lt;=$X228),$G228*($R228+((($Q228-$R228)/($X228-$U228))*($N228-$U228))),0))),$Q228*$G228)))</f>
        <v/>
      </c>
      <c r="G228" s="156" t="str">
        <f>IF($D228="","",IF(VLOOKUP($D228,Cap_Req!$A$2:$K$19,2)=2,VLOOKUP($D228,Cap_Req!$A$2:$K$19,3),IF(OR(VLOOKUP($D228,Cap_Req!$A$2:$K$19,2)=1,VLOOKUP($D228,Cap_Req!$A$2:$K$19,2)=3,VLOOKUP($D228,Cap_Req!$A$2:$K$19,2)=6,VLOOKUP($D228,Cap_Req!$A$2:$K$19,2)=7,VLOOKUP($D228,Cap_Req!$A$2:$K$19,2)=8,VLOOKUP($D228,Cap_Req!$A$2:$K$19,2)=10,VLOOKUP($D228,Cap_Req!$A$2:$K$19,2)=11, VLOOKUP($D228,Cap_Req!$A$2:$K$19,2)=14, VLOOKUP($D228,Cap_Req!$A$2:$K$19,2)=15, VLOOKUP($D228,Cap_Req!$A$2:$K$19,2)=16),IF($N228&lt;=$U228,VLOOKUP($D228,Cap_Req!$A$2:$K$19,3),IF(AND($N228&gt;$U228,$N228&lt;=$W228),VLOOKUP($D228,Cap_Req!$A$2:$K$19,3)+(((VLOOKUP($D228,Cap_Req!$A$2:$K$19,5)-VLOOKUP($D228,Cap_Req!$A$2:$K$19,3))/($W228-$U228))*($N228-$U228)),0)),IF($N228&lt;=$U228,VLOOKUP($D228,Cap_Req!$A$2:$K$19,3),IF(AND($N228&gt;$U228,$N228&lt;=$V228),VLOOKUP($D228,Cap_Req!$A$2:$K$19,3)+(((VLOOKUP($D228,Cap_Req!$A$2:$K$19,4)-VLOOKUP($D228,Cap_Req!$A$2:$K$19,3))/($V228-$U228))*($N228-$U228)),IF(AND($N228&gt;$V228,$N228&lt;=$W228),VLOOKUP($D228,Cap_Req!$A$2:$K$19,4)+(((VLOOKUP($D228,Cap_Req!$A$2:$K$19,5)-VLOOKUP($D228,Cap_Req!$A$2:$K$19,4))/($W228-$V228))*($N228-$V228)),0))))))</f>
        <v/>
      </c>
      <c r="H228" s="285"/>
      <c r="I228" s="155" t="str">
        <f>IF($D228="","",IF(OR(VLOOKUP($D228,Cap_Req!$A$2:$K$19,2)=6,VLOOKUP($D228,Cap_Req!$A$2:$K$19,2)=7,VLOOKUP($D228,Cap_Req!$A$2:$K$19,2)=14),IF($S228="","",$S228*$J228),""))</f>
        <v/>
      </c>
      <c r="J228" s="156" t="str">
        <f>IF($D228="","",IF(OR(VLOOKUP($D228,Cap_Req!$A$2:$K$19,2)=6,VLOOKUP($D228,Cap_Req!$A$2:$K$19,2)=7,VLOOKUP($D228,Cap_Req!$A$2:$K$19,2)=14),VLOOKUP($D228,Cap_Req!$A$2:$K$19,7),""))</f>
        <v/>
      </c>
      <c r="K228" s="285"/>
      <c r="L228" s="155" t="str">
        <f>IF($D228="","",IF(OR(VLOOKUP($D228,Cap_Req!$A$2:$K$19,2)=4,VLOOKUP($D228,Cap_Req!$A$2:$K$19,2)=5),IF($T228="","",$T228*$M228),""))</f>
        <v/>
      </c>
      <c r="M228" s="156" t="str">
        <f>IF($D228="","",IF(OR(VLOOKUP($D228,Cap_Req!$A$2:$K$19,2)=4,VLOOKUP($D228,Cap_Req!$A$2:$K$19,2)=5),VLOOKUP($D228,Cap_Req!$A$2:$K$19,8),""))</f>
        <v/>
      </c>
      <c r="N228" s="157" t="str">
        <f t="shared" si="7"/>
        <v/>
      </c>
      <c r="O228" s="158" t="str">
        <f t="shared" si="8"/>
        <v/>
      </c>
      <c r="P228" s="159"/>
      <c r="Q228" s="283"/>
      <c r="R228" s="283"/>
      <c r="S228" s="283"/>
      <c r="T228" s="283"/>
      <c r="U228" s="160" t="str">
        <f>IF($D228="","",IF(OR(VLOOKUP($D228,Cap_Req!$A$2:$K$19,2)=9,VLOOKUP($D228,Cap_Req!$A$2:$K$19,2)=12,VLOOKUP($D228,Cap_Req!$A$2:$K$19,2)=13,VLOOKUP($D228,Cap_Req!$A$2:$K$19,2)=15),VLOOKUP($D228,Cap_Req!$A$2:$K$19,9),IF(VLOOKUP($D228,Cap_Req!$A$2:$K$19,2)=2,-100,$X228+VLOOKUP($D228,Cap_Req!$A$2:$K$19,9))))</f>
        <v/>
      </c>
      <c r="V228" s="160" t="str">
        <f>IF($D228="","",IF(OR(VLOOKUP($D228,Cap_Req!$A$2:$K$19,2)=9,VLOOKUP($D228,Cap_Req!$A$2:$K$19,2)=12,VLOOKUP($D228,Cap_Req!$A$2:$K$19,2)=13),VLOOKUP($D228,Cap_Req!$A$2:$K$19,10),IF(OR(VLOOKUP($D228,Cap_Req!$A$2:$K$19,2)=4,VLOOKUP($D228,Cap_Req!$A$2:$K$19,2)=5,VLOOKUP($D228,Cap_Req!$A$2:$K$19,2)=18),$X228+VLOOKUP($D228,Cap_Req!$A$2:$K$19,10),-100)))</f>
        <v/>
      </c>
      <c r="W228" s="160" t="str">
        <f>IF($D228="","",IF($X228="","",$X228+VLOOKUP($D228,Cap_Req!$A$2:$K$19,11)))</f>
        <v/>
      </c>
      <c r="X228" s="283"/>
      <c r="Y228" s="283"/>
      <c r="Z228" s="133"/>
      <c r="AA228" s="134" t="e">
        <f>VLOOKUP($D228,Cap_Req!$A$2:$K$19,2)</f>
        <v>#N/A</v>
      </c>
    </row>
    <row r="229" spans="1:27" x14ac:dyDescent="0.25">
      <c r="A229" s="133"/>
      <c r="B229" s="283"/>
      <c r="C229" s="283"/>
      <c r="D229" s="284"/>
      <c r="E229" s="285"/>
      <c r="F229" s="155" t="str">
        <f>IF($D229="","",IF($Q229="","",IF(OR(VLOOKUP($D229,Cap_Req!$A$2:$K$19,2)=6,VLOOKUP($D229,Cap_Req!$A$2:$K$19,2)=7,VLOOKUP($D229,Cap_Req!$A$2:$K$19,2)=14),IF($R229="","",IF($N229&lt;=$U229,$R229*$G229,IF(AND($N229&gt;$U229,$N229&lt;=$X229),$G229*($R229+((($Q229-$R229)/($X229-$U229))*($N229-$U229))),0))),$Q229*$G229)))</f>
        <v/>
      </c>
      <c r="G229" s="156" t="str">
        <f>IF($D229="","",IF(VLOOKUP($D229,Cap_Req!$A$2:$K$19,2)=2,VLOOKUP($D229,Cap_Req!$A$2:$K$19,3),IF(OR(VLOOKUP($D229,Cap_Req!$A$2:$K$19,2)=1,VLOOKUP($D229,Cap_Req!$A$2:$K$19,2)=3,VLOOKUP($D229,Cap_Req!$A$2:$K$19,2)=6,VLOOKUP($D229,Cap_Req!$A$2:$K$19,2)=7,VLOOKUP($D229,Cap_Req!$A$2:$K$19,2)=8,VLOOKUP($D229,Cap_Req!$A$2:$K$19,2)=10,VLOOKUP($D229,Cap_Req!$A$2:$K$19,2)=11, VLOOKUP($D229,Cap_Req!$A$2:$K$19,2)=14, VLOOKUP($D229,Cap_Req!$A$2:$K$19,2)=15, VLOOKUP($D229,Cap_Req!$A$2:$K$19,2)=16),IF($N229&lt;=$U229,VLOOKUP($D229,Cap_Req!$A$2:$K$19,3),IF(AND($N229&gt;$U229,$N229&lt;=$W229),VLOOKUP($D229,Cap_Req!$A$2:$K$19,3)+(((VLOOKUP($D229,Cap_Req!$A$2:$K$19,5)-VLOOKUP($D229,Cap_Req!$A$2:$K$19,3))/($W229-$U229))*($N229-$U229)),0)),IF($N229&lt;=$U229,VLOOKUP($D229,Cap_Req!$A$2:$K$19,3),IF(AND($N229&gt;$U229,$N229&lt;=$V229),VLOOKUP($D229,Cap_Req!$A$2:$K$19,3)+(((VLOOKUP($D229,Cap_Req!$A$2:$K$19,4)-VLOOKUP($D229,Cap_Req!$A$2:$K$19,3))/($V229-$U229))*($N229-$U229)),IF(AND($N229&gt;$V229,$N229&lt;=$W229),VLOOKUP($D229,Cap_Req!$A$2:$K$19,4)+(((VLOOKUP($D229,Cap_Req!$A$2:$K$19,5)-VLOOKUP($D229,Cap_Req!$A$2:$K$19,4))/($W229-$V229))*($N229-$V229)),0))))))</f>
        <v/>
      </c>
      <c r="H229" s="285"/>
      <c r="I229" s="155" t="str">
        <f>IF($D229="","",IF(OR(VLOOKUP($D229,Cap_Req!$A$2:$K$19,2)=6,VLOOKUP($D229,Cap_Req!$A$2:$K$19,2)=7,VLOOKUP($D229,Cap_Req!$A$2:$K$19,2)=14),IF($S229="","",$S229*$J229),""))</f>
        <v/>
      </c>
      <c r="J229" s="156" t="str">
        <f>IF($D229="","",IF(OR(VLOOKUP($D229,Cap_Req!$A$2:$K$19,2)=6,VLOOKUP($D229,Cap_Req!$A$2:$K$19,2)=7,VLOOKUP($D229,Cap_Req!$A$2:$K$19,2)=14),VLOOKUP($D229,Cap_Req!$A$2:$K$19,7),""))</f>
        <v/>
      </c>
      <c r="K229" s="285"/>
      <c r="L229" s="155" t="str">
        <f>IF($D229="","",IF(OR(VLOOKUP($D229,Cap_Req!$A$2:$K$19,2)=4,VLOOKUP($D229,Cap_Req!$A$2:$K$19,2)=5),IF($T229="","",$T229*$M229),""))</f>
        <v/>
      </c>
      <c r="M229" s="156" t="str">
        <f>IF($D229="","",IF(OR(VLOOKUP($D229,Cap_Req!$A$2:$K$19,2)=4,VLOOKUP($D229,Cap_Req!$A$2:$K$19,2)=5),VLOOKUP($D229,Cap_Req!$A$2:$K$19,8),""))</f>
        <v/>
      </c>
      <c r="N229" s="157" t="str">
        <f t="shared" ref="N229:N292" si="9">IF($D229="","",$K$6+Y229)</f>
        <v/>
      </c>
      <c r="O229" s="158" t="str">
        <f t="shared" si="8"/>
        <v/>
      </c>
      <c r="P229" s="159"/>
      <c r="Q229" s="283"/>
      <c r="R229" s="283"/>
      <c r="S229" s="283"/>
      <c r="T229" s="283"/>
      <c r="U229" s="160" t="str">
        <f>IF($D229="","",IF(OR(VLOOKUP($D229,Cap_Req!$A$2:$K$19,2)=9,VLOOKUP($D229,Cap_Req!$A$2:$K$19,2)=12,VLOOKUP($D229,Cap_Req!$A$2:$K$19,2)=13,VLOOKUP($D229,Cap_Req!$A$2:$K$19,2)=15),VLOOKUP($D229,Cap_Req!$A$2:$K$19,9),IF(VLOOKUP($D229,Cap_Req!$A$2:$K$19,2)=2,-100,$X229+VLOOKUP($D229,Cap_Req!$A$2:$K$19,9))))</f>
        <v/>
      </c>
      <c r="V229" s="160" t="str">
        <f>IF($D229="","",IF(OR(VLOOKUP($D229,Cap_Req!$A$2:$K$19,2)=9,VLOOKUP($D229,Cap_Req!$A$2:$K$19,2)=12,VLOOKUP($D229,Cap_Req!$A$2:$K$19,2)=13),VLOOKUP($D229,Cap_Req!$A$2:$K$19,10),IF(OR(VLOOKUP($D229,Cap_Req!$A$2:$K$19,2)=4,VLOOKUP($D229,Cap_Req!$A$2:$K$19,2)=5,VLOOKUP($D229,Cap_Req!$A$2:$K$19,2)=18),$X229+VLOOKUP($D229,Cap_Req!$A$2:$K$19,10),-100)))</f>
        <v/>
      </c>
      <c r="W229" s="160" t="str">
        <f>IF($D229="","",IF($X229="","",$X229+VLOOKUP($D229,Cap_Req!$A$2:$K$19,11)))</f>
        <v/>
      </c>
      <c r="X229" s="283"/>
      <c r="Y229" s="283"/>
      <c r="Z229" s="133"/>
      <c r="AA229" s="134" t="e">
        <f>VLOOKUP($D229,Cap_Req!$A$2:$K$19,2)</f>
        <v>#N/A</v>
      </c>
    </row>
    <row r="230" spans="1:27" x14ac:dyDescent="0.25">
      <c r="A230" s="133"/>
      <c r="B230" s="283"/>
      <c r="C230" s="283"/>
      <c r="D230" s="284"/>
      <c r="E230" s="285"/>
      <c r="F230" s="155" t="str">
        <f>IF($D230="","",IF($Q230="","",IF(OR(VLOOKUP($D230,Cap_Req!$A$2:$K$19,2)=6,VLOOKUP($D230,Cap_Req!$A$2:$K$19,2)=7,VLOOKUP($D230,Cap_Req!$A$2:$K$19,2)=14),IF($R230="","",IF($N230&lt;=$U230,$R230*$G230,IF(AND($N230&gt;$U230,$N230&lt;=$X230),$G230*($R230+((($Q230-$R230)/($X230-$U230))*($N230-$U230))),0))),$Q230*$G230)))</f>
        <v/>
      </c>
      <c r="G230" s="156" t="str">
        <f>IF($D230="","",IF(VLOOKUP($D230,Cap_Req!$A$2:$K$19,2)=2,VLOOKUP($D230,Cap_Req!$A$2:$K$19,3),IF(OR(VLOOKUP($D230,Cap_Req!$A$2:$K$19,2)=1,VLOOKUP($D230,Cap_Req!$A$2:$K$19,2)=3,VLOOKUP($D230,Cap_Req!$A$2:$K$19,2)=6,VLOOKUP($D230,Cap_Req!$A$2:$K$19,2)=7,VLOOKUP($D230,Cap_Req!$A$2:$K$19,2)=8,VLOOKUP($D230,Cap_Req!$A$2:$K$19,2)=10,VLOOKUP($D230,Cap_Req!$A$2:$K$19,2)=11, VLOOKUP($D230,Cap_Req!$A$2:$K$19,2)=14, VLOOKUP($D230,Cap_Req!$A$2:$K$19,2)=15, VLOOKUP($D230,Cap_Req!$A$2:$K$19,2)=16),IF($N230&lt;=$U230,VLOOKUP($D230,Cap_Req!$A$2:$K$19,3),IF(AND($N230&gt;$U230,$N230&lt;=$W230),VLOOKUP($D230,Cap_Req!$A$2:$K$19,3)+(((VLOOKUP($D230,Cap_Req!$A$2:$K$19,5)-VLOOKUP($D230,Cap_Req!$A$2:$K$19,3))/($W230-$U230))*($N230-$U230)),0)),IF($N230&lt;=$U230,VLOOKUP($D230,Cap_Req!$A$2:$K$19,3),IF(AND($N230&gt;$U230,$N230&lt;=$V230),VLOOKUP($D230,Cap_Req!$A$2:$K$19,3)+(((VLOOKUP($D230,Cap_Req!$A$2:$K$19,4)-VLOOKUP($D230,Cap_Req!$A$2:$K$19,3))/($V230-$U230))*($N230-$U230)),IF(AND($N230&gt;$V230,$N230&lt;=$W230),VLOOKUP($D230,Cap_Req!$A$2:$K$19,4)+(((VLOOKUP($D230,Cap_Req!$A$2:$K$19,5)-VLOOKUP($D230,Cap_Req!$A$2:$K$19,4))/($W230-$V230))*($N230-$V230)),0))))))</f>
        <v/>
      </c>
      <c r="H230" s="285"/>
      <c r="I230" s="155" t="str">
        <f>IF($D230="","",IF(OR(VLOOKUP($D230,Cap_Req!$A$2:$K$19,2)=6,VLOOKUP($D230,Cap_Req!$A$2:$K$19,2)=7,VLOOKUP($D230,Cap_Req!$A$2:$K$19,2)=14),IF($S230="","",$S230*$J230),""))</f>
        <v/>
      </c>
      <c r="J230" s="156" t="str">
        <f>IF($D230="","",IF(OR(VLOOKUP($D230,Cap_Req!$A$2:$K$19,2)=6,VLOOKUP($D230,Cap_Req!$A$2:$K$19,2)=7,VLOOKUP($D230,Cap_Req!$A$2:$K$19,2)=14),VLOOKUP($D230,Cap_Req!$A$2:$K$19,7),""))</f>
        <v/>
      </c>
      <c r="K230" s="285"/>
      <c r="L230" s="155" t="str">
        <f>IF($D230="","",IF(OR(VLOOKUP($D230,Cap_Req!$A$2:$K$19,2)=4,VLOOKUP($D230,Cap_Req!$A$2:$K$19,2)=5),IF($T230="","",$T230*$M230),""))</f>
        <v/>
      </c>
      <c r="M230" s="156" t="str">
        <f>IF($D230="","",IF(OR(VLOOKUP($D230,Cap_Req!$A$2:$K$19,2)=4,VLOOKUP($D230,Cap_Req!$A$2:$K$19,2)=5),VLOOKUP($D230,Cap_Req!$A$2:$K$19,8),""))</f>
        <v/>
      </c>
      <c r="N230" s="157" t="str">
        <f t="shared" si="9"/>
        <v/>
      </c>
      <c r="O230" s="158" t="str">
        <f t="shared" si="8"/>
        <v/>
      </c>
      <c r="P230" s="159"/>
      <c r="Q230" s="283"/>
      <c r="R230" s="283"/>
      <c r="S230" s="283"/>
      <c r="T230" s="283"/>
      <c r="U230" s="160" t="str">
        <f>IF($D230="","",IF(OR(VLOOKUP($D230,Cap_Req!$A$2:$K$19,2)=9,VLOOKUP($D230,Cap_Req!$A$2:$K$19,2)=12,VLOOKUP($D230,Cap_Req!$A$2:$K$19,2)=13,VLOOKUP($D230,Cap_Req!$A$2:$K$19,2)=15),VLOOKUP($D230,Cap_Req!$A$2:$K$19,9),IF(VLOOKUP($D230,Cap_Req!$A$2:$K$19,2)=2,-100,$X230+VLOOKUP($D230,Cap_Req!$A$2:$K$19,9))))</f>
        <v/>
      </c>
      <c r="V230" s="160" t="str">
        <f>IF($D230="","",IF(OR(VLOOKUP($D230,Cap_Req!$A$2:$K$19,2)=9,VLOOKUP($D230,Cap_Req!$A$2:$K$19,2)=12,VLOOKUP($D230,Cap_Req!$A$2:$K$19,2)=13),VLOOKUP($D230,Cap_Req!$A$2:$K$19,10),IF(OR(VLOOKUP($D230,Cap_Req!$A$2:$K$19,2)=4,VLOOKUP($D230,Cap_Req!$A$2:$K$19,2)=5,VLOOKUP($D230,Cap_Req!$A$2:$K$19,2)=18),$X230+VLOOKUP($D230,Cap_Req!$A$2:$K$19,10),-100)))</f>
        <v/>
      </c>
      <c r="W230" s="160" t="str">
        <f>IF($D230="","",IF($X230="","",$X230+VLOOKUP($D230,Cap_Req!$A$2:$K$19,11)))</f>
        <v/>
      </c>
      <c r="X230" s="283"/>
      <c r="Y230" s="283"/>
      <c r="Z230" s="133"/>
      <c r="AA230" s="134" t="e">
        <f>VLOOKUP($D230,Cap_Req!$A$2:$K$19,2)</f>
        <v>#N/A</v>
      </c>
    </row>
    <row r="231" spans="1:27" x14ac:dyDescent="0.25">
      <c r="A231" s="133"/>
      <c r="B231" s="283"/>
      <c r="C231" s="283"/>
      <c r="D231" s="284"/>
      <c r="E231" s="285"/>
      <c r="F231" s="155" t="str">
        <f>IF($D231="","",IF($Q231="","",IF(OR(VLOOKUP($D231,Cap_Req!$A$2:$K$19,2)=6,VLOOKUP($D231,Cap_Req!$A$2:$K$19,2)=7,VLOOKUP($D231,Cap_Req!$A$2:$K$19,2)=14),IF($R231="","",IF($N231&lt;=$U231,$R231*$G231,IF(AND($N231&gt;$U231,$N231&lt;=$X231),$G231*($R231+((($Q231-$R231)/($X231-$U231))*($N231-$U231))),0))),$Q231*$G231)))</f>
        <v/>
      </c>
      <c r="G231" s="156" t="str">
        <f>IF($D231="","",IF(VLOOKUP($D231,Cap_Req!$A$2:$K$19,2)=2,VLOOKUP($D231,Cap_Req!$A$2:$K$19,3),IF(OR(VLOOKUP($D231,Cap_Req!$A$2:$K$19,2)=1,VLOOKUP($D231,Cap_Req!$A$2:$K$19,2)=3,VLOOKUP($D231,Cap_Req!$A$2:$K$19,2)=6,VLOOKUP($D231,Cap_Req!$A$2:$K$19,2)=7,VLOOKUP($D231,Cap_Req!$A$2:$K$19,2)=8,VLOOKUP($D231,Cap_Req!$A$2:$K$19,2)=10,VLOOKUP($D231,Cap_Req!$A$2:$K$19,2)=11, VLOOKUP($D231,Cap_Req!$A$2:$K$19,2)=14, VLOOKUP($D231,Cap_Req!$A$2:$K$19,2)=15, VLOOKUP($D231,Cap_Req!$A$2:$K$19,2)=16),IF($N231&lt;=$U231,VLOOKUP($D231,Cap_Req!$A$2:$K$19,3),IF(AND($N231&gt;$U231,$N231&lt;=$W231),VLOOKUP($D231,Cap_Req!$A$2:$K$19,3)+(((VLOOKUP($D231,Cap_Req!$A$2:$K$19,5)-VLOOKUP($D231,Cap_Req!$A$2:$K$19,3))/($W231-$U231))*($N231-$U231)),0)),IF($N231&lt;=$U231,VLOOKUP($D231,Cap_Req!$A$2:$K$19,3),IF(AND($N231&gt;$U231,$N231&lt;=$V231),VLOOKUP($D231,Cap_Req!$A$2:$K$19,3)+(((VLOOKUP($D231,Cap_Req!$A$2:$K$19,4)-VLOOKUP($D231,Cap_Req!$A$2:$K$19,3))/($V231-$U231))*($N231-$U231)),IF(AND($N231&gt;$V231,$N231&lt;=$W231),VLOOKUP($D231,Cap_Req!$A$2:$K$19,4)+(((VLOOKUP($D231,Cap_Req!$A$2:$K$19,5)-VLOOKUP($D231,Cap_Req!$A$2:$K$19,4))/($W231-$V231))*($N231-$V231)),0))))))</f>
        <v/>
      </c>
      <c r="H231" s="285"/>
      <c r="I231" s="155" t="str">
        <f>IF($D231="","",IF(OR(VLOOKUP($D231,Cap_Req!$A$2:$K$19,2)=6,VLOOKUP($D231,Cap_Req!$A$2:$K$19,2)=7,VLOOKUP($D231,Cap_Req!$A$2:$K$19,2)=14),IF($S231="","",$S231*$J231),""))</f>
        <v/>
      </c>
      <c r="J231" s="156" t="str">
        <f>IF($D231="","",IF(OR(VLOOKUP($D231,Cap_Req!$A$2:$K$19,2)=6,VLOOKUP($D231,Cap_Req!$A$2:$K$19,2)=7,VLOOKUP($D231,Cap_Req!$A$2:$K$19,2)=14),VLOOKUP($D231,Cap_Req!$A$2:$K$19,7),""))</f>
        <v/>
      </c>
      <c r="K231" s="285"/>
      <c r="L231" s="155" t="str">
        <f>IF($D231="","",IF(OR(VLOOKUP($D231,Cap_Req!$A$2:$K$19,2)=4,VLOOKUP($D231,Cap_Req!$A$2:$K$19,2)=5),IF($T231="","",$T231*$M231),""))</f>
        <v/>
      </c>
      <c r="M231" s="156" t="str">
        <f>IF($D231="","",IF(OR(VLOOKUP($D231,Cap_Req!$A$2:$K$19,2)=4,VLOOKUP($D231,Cap_Req!$A$2:$K$19,2)=5),VLOOKUP($D231,Cap_Req!$A$2:$K$19,8),""))</f>
        <v/>
      </c>
      <c r="N231" s="157" t="str">
        <f t="shared" si="9"/>
        <v/>
      </c>
      <c r="O231" s="158" t="str">
        <f t="shared" si="8"/>
        <v/>
      </c>
      <c r="P231" s="159"/>
      <c r="Q231" s="283"/>
      <c r="R231" s="283"/>
      <c r="S231" s="283"/>
      <c r="T231" s="283"/>
      <c r="U231" s="160" t="str">
        <f>IF($D231="","",IF(OR(VLOOKUP($D231,Cap_Req!$A$2:$K$19,2)=9,VLOOKUP($D231,Cap_Req!$A$2:$K$19,2)=12,VLOOKUP($D231,Cap_Req!$A$2:$K$19,2)=13,VLOOKUP($D231,Cap_Req!$A$2:$K$19,2)=15),VLOOKUP($D231,Cap_Req!$A$2:$K$19,9),IF(VLOOKUP($D231,Cap_Req!$A$2:$K$19,2)=2,-100,$X231+VLOOKUP($D231,Cap_Req!$A$2:$K$19,9))))</f>
        <v/>
      </c>
      <c r="V231" s="160" t="str">
        <f>IF($D231="","",IF(OR(VLOOKUP($D231,Cap_Req!$A$2:$K$19,2)=9,VLOOKUP($D231,Cap_Req!$A$2:$K$19,2)=12,VLOOKUP($D231,Cap_Req!$A$2:$K$19,2)=13),VLOOKUP($D231,Cap_Req!$A$2:$K$19,10),IF(OR(VLOOKUP($D231,Cap_Req!$A$2:$K$19,2)=4,VLOOKUP($D231,Cap_Req!$A$2:$K$19,2)=5,VLOOKUP($D231,Cap_Req!$A$2:$K$19,2)=18),$X231+VLOOKUP($D231,Cap_Req!$A$2:$K$19,10),-100)))</f>
        <v/>
      </c>
      <c r="W231" s="160" t="str">
        <f>IF($D231="","",IF($X231="","",$X231+VLOOKUP($D231,Cap_Req!$A$2:$K$19,11)))</f>
        <v/>
      </c>
      <c r="X231" s="283"/>
      <c r="Y231" s="283"/>
      <c r="Z231" s="133"/>
      <c r="AA231" s="134" t="e">
        <f>VLOOKUP($D231,Cap_Req!$A$2:$K$19,2)</f>
        <v>#N/A</v>
      </c>
    </row>
    <row r="232" spans="1:27" x14ac:dyDescent="0.25">
      <c r="A232" s="133"/>
      <c r="B232" s="283"/>
      <c r="C232" s="283"/>
      <c r="D232" s="284"/>
      <c r="E232" s="285"/>
      <c r="F232" s="155" t="str">
        <f>IF($D232="","",IF($Q232="","",IF(OR(VLOOKUP($D232,Cap_Req!$A$2:$K$19,2)=6,VLOOKUP($D232,Cap_Req!$A$2:$K$19,2)=7,VLOOKUP($D232,Cap_Req!$A$2:$K$19,2)=14),IF($R232="","",IF($N232&lt;=$U232,$R232*$G232,IF(AND($N232&gt;$U232,$N232&lt;=$X232),$G232*($R232+((($Q232-$R232)/($X232-$U232))*($N232-$U232))),0))),$Q232*$G232)))</f>
        <v/>
      </c>
      <c r="G232" s="156" t="str">
        <f>IF($D232="","",IF(VLOOKUP($D232,Cap_Req!$A$2:$K$19,2)=2,VLOOKUP($D232,Cap_Req!$A$2:$K$19,3),IF(OR(VLOOKUP($D232,Cap_Req!$A$2:$K$19,2)=1,VLOOKUP($D232,Cap_Req!$A$2:$K$19,2)=3,VLOOKUP($D232,Cap_Req!$A$2:$K$19,2)=6,VLOOKUP($D232,Cap_Req!$A$2:$K$19,2)=7,VLOOKUP($D232,Cap_Req!$A$2:$K$19,2)=8,VLOOKUP($D232,Cap_Req!$A$2:$K$19,2)=10,VLOOKUP($D232,Cap_Req!$A$2:$K$19,2)=11, VLOOKUP($D232,Cap_Req!$A$2:$K$19,2)=14, VLOOKUP($D232,Cap_Req!$A$2:$K$19,2)=15, VLOOKUP($D232,Cap_Req!$A$2:$K$19,2)=16),IF($N232&lt;=$U232,VLOOKUP($D232,Cap_Req!$A$2:$K$19,3),IF(AND($N232&gt;$U232,$N232&lt;=$W232),VLOOKUP($D232,Cap_Req!$A$2:$K$19,3)+(((VLOOKUP($D232,Cap_Req!$A$2:$K$19,5)-VLOOKUP($D232,Cap_Req!$A$2:$K$19,3))/($W232-$U232))*($N232-$U232)),0)),IF($N232&lt;=$U232,VLOOKUP($D232,Cap_Req!$A$2:$K$19,3),IF(AND($N232&gt;$U232,$N232&lt;=$V232),VLOOKUP($D232,Cap_Req!$A$2:$K$19,3)+(((VLOOKUP($D232,Cap_Req!$A$2:$K$19,4)-VLOOKUP($D232,Cap_Req!$A$2:$K$19,3))/($V232-$U232))*($N232-$U232)),IF(AND($N232&gt;$V232,$N232&lt;=$W232),VLOOKUP($D232,Cap_Req!$A$2:$K$19,4)+(((VLOOKUP($D232,Cap_Req!$A$2:$K$19,5)-VLOOKUP($D232,Cap_Req!$A$2:$K$19,4))/($W232-$V232))*($N232-$V232)),0))))))</f>
        <v/>
      </c>
      <c r="H232" s="285"/>
      <c r="I232" s="155" t="str">
        <f>IF($D232="","",IF(OR(VLOOKUP($D232,Cap_Req!$A$2:$K$19,2)=6,VLOOKUP($D232,Cap_Req!$A$2:$K$19,2)=7,VLOOKUP($D232,Cap_Req!$A$2:$K$19,2)=14),IF($S232="","",$S232*$J232),""))</f>
        <v/>
      </c>
      <c r="J232" s="156" t="str">
        <f>IF($D232="","",IF(OR(VLOOKUP($D232,Cap_Req!$A$2:$K$19,2)=6,VLOOKUP($D232,Cap_Req!$A$2:$K$19,2)=7,VLOOKUP($D232,Cap_Req!$A$2:$K$19,2)=14),VLOOKUP($D232,Cap_Req!$A$2:$K$19,7),""))</f>
        <v/>
      </c>
      <c r="K232" s="285"/>
      <c r="L232" s="155" t="str">
        <f>IF($D232="","",IF(OR(VLOOKUP($D232,Cap_Req!$A$2:$K$19,2)=4,VLOOKUP($D232,Cap_Req!$A$2:$K$19,2)=5),IF($T232="","",$T232*$M232),""))</f>
        <v/>
      </c>
      <c r="M232" s="156" t="str">
        <f>IF($D232="","",IF(OR(VLOOKUP($D232,Cap_Req!$A$2:$K$19,2)=4,VLOOKUP($D232,Cap_Req!$A$2:$K$19,2)=5),VLOOKUP($D232,Cap_Req!$A$2:$K$19,8),""))</f>
        <v/>
      </c>
      <c r="N232" s="157" t="str">
        <f t="shared" si="9"/>
        <v/>
      </c>
      <c r="O232" s="158" t="str">
        <f t="shared" si="8"/>
        <v/>
      </c>
      <c r="P232" s="159"/>
      <c r="Q232" s="283"/>
      <c r="R232" s="283"/>
      <c r="S232" s="283"/>
      <c r="T232" s="283"/>
      <c r="U232" s="160" t="str">
        <f>IF($D232="","",IF(OR(VLOOKUP($D232,Cap_Req!$A$2:$K$19,2)=9,VLOOKUP($D232,Cap_Req!$A$2:$K$19,2)=12,VLOOKUP($D232,Cap_Req!$A$2:$K$19,2)=13,VLOOKUP($D232,Cap_Req!$A$2:$K$19,2)=15),VLOOKUP($D232,Cap_Req!$A$2:$K$19,9),IF(VLOOKUP($D232,Cap_Req!$A$2:$K$19,2)=2,-100,$X232+VLOOKUP($D232,Cap_Req!$A$2:$K$19,9))))</f>
        <v/>
      </c>
      <c r="V232" s="160" t="str">
        <f>IF($D232="","",IF(OR(VLOOKUP($D232,Cap_Req!$A$2:$K$19,2)=9,VLOOKUP($D232,Cap_Req!$A$2:$K$19,2)=12,VLOOKUP($D232,Cap_Req!$A$2:$K$19,2)=13),VLOOKUP($D232,Cap_Req!$A$2:$K$19,10),IF(OR(VLOOKUP($D232,Cap_Req!$A$2:$K$19,2)=4,VLOOKUP($D232,Cap_Req!$A$2:$K$19,2)=5,VLOOKUP($D232,Cap_Req!$A$2:$K$19,2)=18),$X232+VLOOKUP($D232,Cap_Req!$A$2:$K$19,10),-100)))</f>
        <v/>
      </c>
      <c r="W232" s="160" t="str">
        <f>IF($D232="","",IF($X232="","",$X232+VLOOKUP($D232,Cap_Req!$A$2:$K$19,11)))</f>
        <v/>
      </c>
      <c r="X232" s="283"/>
      <c r="Y232" s="283"/>
      <c r="Z232" s="133"/>
      <c r="AA232" s="134" t="e">
        <f>VLOOKUP($D232,Cap_Req!$A$2:$K$19,2)</f>
        <v>#N/A</v>
      </c>
    </row>
    <row r="233" spans="1:27" x14ac:dyDescent="0.25">
      <c r="A233" s="133"/>
      <c r="B233" s="283"/>
      <c r="C233" s="283"/>
      <c r="D233" s="284"/>
      <c r="E233" s="285"/>
      <c r="F233" s="155" t="str">
        <f>IF($D233="","",IF($Q233="","",IF(OR(VLOOKUP($D233,Cap_Req!$A$2:$K$19,2)=6,VLOOKUP($D233,Cap_Req!$A$2:$K$19,2)=7,VLOOKUP($D233,Cap_Req!$A$2:$K$19,2)=14),IF($R233="","",IF($N233&lt;=$U233,$R233*$G233,IF(AND($N233&gt;$U233,$N233&lt;=$X233),$G233*($R233+((($Q233-$R233)/($X233-$U233))*($N233-$U233))),0))),$Q233*$G233)))</f>
        <v/>
      </c>
      <c r="G233" s="156" t="str">
        <f>IF($D233="","",IF(VLOOKUP($D233,Cap_Req!$A$2:$K$19,2)=2,VLOOKUP($D233,Cap_Req!$A$2:$K$19,3),IF(OR(VLOOKUP($D233,Cap_Req!$A$2:$K$19,2)=1,VLOOKUP($D233,Cap_Req!$A$2:$K$19,2)=3,VLOOKUP($D233,Cap_Req!$A$2:$K$19,2)=6,VLOOKUP($D233,Cap_Req!$A$2:$K$19,2)=7,VLOOKUP($D233,Cap_Req!$A$2:$K$19,2)=8,VLOOKUP($D233,Cap_Req!$A$2:$K$19,2)=10,VLOOKUP($D233,Cap_Req!$A$2:$K$19,2)=11, VLOOKUP($D233,Cap_Req!$A$2:$K$19,2)=14, VLOOKUP($D233,Cap_Req!$A$2:$K$19,2)=15, VLOOKUP($D233,Cap_Req!$A$2:$K$19,2)=16),IF($N233&lt;=$U233,VLOOKUP($D233,Cap_Req!$A$2:$K$19,3),IF(AND($N233&gt;$U233,$N233&lt;=$W233),VLOOKUP($D233,Cap_Req!$A$2:$K$19,3)+(((VLOOKUP($D233,Cap_Req!$A$2:$K$19,5)-VLOOKUP($D233,Cap_Req!$A$2:$K$19,3))/($W233-$U233))*($N233-$U233)),0)),IF($N233&lt;=$U233,VLOOKUP($D233,Cap_Req!$A$2:$K$19,3),IF(AND($N233&gt;$U233,$N233&lt;=$V233),VLOOKUP($D233,Cap_Req!$A$2:$K$19,3)+(((VLOOKUP($D233,Cap_Req!$A$2:$K$19,4)-VLOOKUP($D233,Cap_Req!$A$2:$K$19,3))/($V233-$U233))*($N233-$U233)),IF(AND($N233&gt;$V233,$N233&lt;=$W233),VLOOKUP($D233,Cap_Req!$A$2:$K$19,4)+(((VLOOKUP($D233,Cap_Req!$A$2:$K$19,5)-VLOOKUP($D233,Cap_Req!$A$2:$K$19,4))/($W233-$V233))*($N233-$V233)),0))))))</f>
        <v/>
      </c>
      <c r="H233" s="285"/>
      <c r="I233" s="155" t="str">
        <f>IF($D233="","",IF(OR(VLOOKUP($D233,Cap_Req!$A$2:$K$19,2)=6,VLOOKUP($D233,Cap_Req!$A$2:$K$19,2)=7,VLOOKUP($D233,Cap_Req!$A$2:$K$19,2)=14),IF($S233="","",$S233*$J233),""))</f>
        <v/>
      </c>
      <c r="J233" s="156" t="str">
        <f>IF($D233="","",IF(OR(VLOOKUP($D233,Cap_Req!$A$2:$K$19,2)=6,VLOOKUP($D233,Cap_Req!$A$2:$K$19,2)=7,VLOOKUP($D233,Cap_Req!$A$2:$K$19,2)=14),VLOOKUP($D233,Cap_Req!$A$2:$K$19,7),""))</f>
        <v/>
      </c>
      <c r="K233" s="285"/>
      <c r="L233" s="155" t="str">
        <f>IF($D233="","",IF(OR(VLOOKUP($D233,Cap_Req!$A$2:$K$19,2)=4,VLOOKUP($D233,Cap_Req!$A$2:$K$19,2)=5),IF($T233="","",$T233*$M233),""))</f>
        <v/>
      </c>
      <c r="M233" s="156" t="str">
        <f>IF($D233="","",IF(OR(VLOOKUP($D233,Cap_Req!$A$2:$K$19,2)=4,VLOOKUP($D233,Cap_Req!$A$2:$K$19,2)=5),VLOOKUP($D233,Cap_Req!$A$2:$K$19,8),""))</f>
        <v/>
      </c>
      <c r="N233" s="157" t="str">
        <f t="shared" si="9"/>
        <v/>
      </c>
      <c r="O233" s="158" t="str">
        <f t="shared" si="8"/>
        <v/>
      </c>
      <c r="P233" s="159"/>
      <c r="Q233" s="283"/>
      <c r="R233" s="283"/>
      <c r="S233" s="283"/>
      <c r="T233" s="283"/>
      <c r="U233" s="160" t="str">
        <f>IF($D233="","",IF(OR(VLOOKUP($D233,Cap_Req!$A$2:$K$19,2)=9,VLOOKUP($D233,Cap_Req!$A$2:$K$19,2)=12,VLOOKUP($D233,Cap_Req!$A$2:$K$19,2)=13,VLOOKUP($D233,Cap_Req!$A$2:$K$19,2)=15),VLOOKUP($D233,Cap_Req!$A$2:$K$19,9),IF(VLOOKUP($D233,Cap_Req!$A$2:$K$19,2)=2,-100,$X233+VLOOKUP($D233,Cap_Req!$A$2:$K$19,9))))</f>
        <v/>
      </c>
      <c r="V233" s="160" t="str">
        <f>IF($D233="","",IF(OR(VLOOKUP($D233,Cap_Req!$A$2:$K$19,2)=9,VLOOKUP($D233,Cap_Req!$A$2:$K$19,2)=12,VLOOKUP($D233,Cap_Req!$A$2:$K$19,2)=13),VLOOKUP($D233,Cap_Req!$A$2:$K$19,10),IF(OR(VLOOKUP($D233,Cap_Req!$A$2:$K$19,2)=4,VLOOKUP($D233,Cap_Req!$A$2:$K$19,2)=5,VLOOKUP($D233,Cap_Req!$A$2:$K$19,2)=18),$X233+VLOOKUP($D233,Cap_Req!$A$2:$K$19,10),-100)))</f>
        <v/>
      </c>
      <c r="W233" s="160" t="str">
        <f>IF($D233="","",IF($X233="","",$X233+VLOOKUP($D233,Cap_Req!$A$2:$K$19,11)))</f>
        <v/>
      </c>
      <c r="X233" s="283"/>
      <c r="Y233" s="283"/>
      <c r="Z233" s="133"/>
      <c r="AA233" s="134" t="e">
        <f>VLOOKUP($D233,Cap_Req!$A$2:$K$19,2)</f>
        <v>#N/A</v>
      </c>
    </row>
    <row r="234" spans="1:27" x14ac:dyDescent="0.25">
      <c r="A234" s="133"/>
      <c r="B234" s="283"/>
      <c r="C234" s="283"/>
      <c r="D234" s="284"/>
      <c r="E234" s="285"/>
      <c r="F234" s="155" t="str">
        <f>IF($D234="","",IF($Q234="","",IF(OR(VLOOKUP($D234,Cap_Req!$A$2:$K$19,2)=6,VLOOKUP($D234,Cap_Req!$A$2:$K$19,2)=7,VLOOKUP($D234,Cap_Req!$A$2:$K$19,2)=14),IF($R234="","",IF($N234&lt;=$U234,$R234*$G234,IF(AND($N234&gt;$U234,$N234&lt;=$X234),$G234*($R234+((($Q234-$R234)/($X234-$U234))*($N234-$U234))),0))),$Q234*$G234)))</f>
        <v/>
      </c>
      <c r="G234" s="156" t="str">
        <f>IF($D234="","",IF(VLOOKUP($D234,Cap_Req!$A$2:$K$19,2)=2,VLOOKUP($D234,Cap_Req!$A$2:$K$19,3),IF(OR(VLOOKUP($D234,Cap_Req!$A$2:$K$19,2)=1,VLOOKUP($D234,Cap_Req!$A$2:$K$19,2)=3,VLOOKUP($D234,Cap_Req!$A$2:$K$19,2)=6,VLOOKUP($D234,Cap_Req!$A$2:$K$19,2)=7,VLOOKUP($D234,Cap_Req!$A$2:$K$19,2)=8,VLOOKUP($D234,Cap_Req!$A$2:$K$19,2)=10,VLOOKUP($D234,Cap_Req!$A$2:$K$19,2)=11, VLOOKUP($D234,Cap_Req!$A$2:$K$19,2)=14, VLOOKUP($D234,Cap_Req!$A$2:$K$19,2)=15, VLOOKUP($D234,Cap_Req!$A$2:$K$19,2)=16),IF($N234&lt;=$U234,VLOOKUP($D234,Cap_Req!$A$2:$K$19,3),IF(AND($N234&gt;$U234,$N234&lt;=$W234),VLOOKUP($D234,Cap_Req!$A$2:$K$19,3)+(((VLOOKUP($D234,Cap_Req!$A$2:$K$19,5)-VLOOKUP($D234,Cap_Req!$A$2:$K$19,3))/($W234-$U234))*($N234-$U234)),0)),IF($N234&lt;=$U234,VLOOKUP($D234,Cap_Req!$A$2:$K$19,3),IF(AND($N234&gt;$U234,$N234&lt;=$V234),VLOOKUP($D234,Cap_Req!$A$2:$K$19,3)+(((VLOOKUP($D234,Cap_Req!$A$2:$K$19,4)-VLOOKUP($D234,Cap_Req!$A$2:$K$19,3))/($V234-$U234))*($N234-$U234)),IF(AND($N234&gt;$V234,$N234&lt;=$W234),VLOOKUP($D234,Cap_Req!$A$2:$K$19,4)+(((VLOOKUP($D234,Cap_Req!$A$2:$K$19,5)-VLOOKUP($D234,Cap_Req!$A$2:$K$19,4))/($W234-$V234))*($N234-$V234)),0))))))</f>
        <v/>
      </c>
      <c r="H234" s="285"/>
      <c r="I234" s="155" t="str">
        <f>IF($D234="","",IF(OR(VLOOKUP($D234,Cap_Req!$A$2:$K$19,2)=6,VLOOKUP($D234,Cap_Req!$A$2:$K$19,2)=7,VLOOKUP($D234,Cap_Req!$A$2:$K$19,2)=14),IF($S234="","",$S234*$J234),""))</f>
        <v/>
      </c>
      <c r="J234" s="156" t="str">
        <f>IF($D234="","",IF(OR(VLOOKUP($D234,Cap_Req!$A$2:$K$19,2)=6,VLOOKUP($D234,Cap_Req!$A$2:$K$19,2)=7,VLOOKUP($D234,Cap_Req!$A$2:$K$19,2)=14),VLOOKUP($D234,Cap_Req!$A$2:$K$19,7),""))</f>
        <v/>
      </c>
      <c r="K234" s="285"/>
      <c r="L234" s="155" t="str">
        <f>IF($D234="","",IF(OR(VLOOKUP($D234,Cap_Req!$A$2:$K$19,2)=4,VLOOKUP($D234,Cap_Req!$A$2:$K$19,2)=5),IF($T234="","",$T234*$M234),""))</f>
        <v/>
      </c>
      <c r="M234" s="156" t="str">
        <f>IF($D234="","",IF(OR(VLOOKUP($D234,Cap_Req!$A$2:$K$19,2)=4,VLOOKUP($D234,Cap_Req!$A$2:$K$19,2)=5),VLOOKUP($D234,Cap_Req!$A$2:$K$19,8),""))</f>
        <v/>
      </c>
      <c r="N234" s="157" t="str">
        <f t="shared" si="9"/>
        <v/>
      </c>
      <c r="O234" s="158" t="str">
        <f t="shared" si="8"/>
        <v/>
      </c>
      <c r="P234" s="159"/>
      <c r="Q234" s="283"/>
      <c r="R234" s="283"/>
      <c r="S234" s="283"/>
      <c r="T234" s="283"/>
      <c r="U234" s="160" t="str">
        <f>IF($D234="","",IF(OR(VLOOKUP($D234,Cap_Req!$A$2:$K$19,2)=9,VLOOKUP($D234,Cap_Req!$A$2:$K$19,2)=12,VLOOKUP($D234,Cap_Req!$A$2:$K$19,2)=13,VLOOKUP($D234,Cap_Req!$A$2:$K$19,2)=15),VLOOKUP($D234,Cap_Req!$A$2:$K$19,9),IF(VLOOKUP($D234,Cap_Req!$A$2:$K$19,2)=2,-100,$X234+VLOOKUP($D234,Cap_Req!$A$2:$K$19,9))))</f>
        <v/>
      </c>
      <c r="V234" s="160" t="str">
        <f>IF($D234="","",IF(OR(VLOOKUP($D234,Cap_Req!$A$2:$K$19,2)=9,VLOOKUP($D234,Cap_Req!$A$2:$K$19,2)=12,VLOOKUP($D234,Cap_Req!$A$2:$K$19,2)=13),VLOOKUP($D234,Cap_Req!$A$2:$K$19,10),IF(OR(VLOOKUP($D234,Cap_Req!$A$2:$K$19,2)=4,VLOOKUP($D234,Cap_Req!$A$2:$K$19,2)=5,VLOOKUP($D234,Cap_Req!$A$2:$K$19,2)=18),$X234+VLOOKUP($D234,Cap_Req!$A$2:$K$19,10),-100)))</f>
        <v/>
      </c>
      <c r="W234" s="160" t="str">
        <f>IF($D234="","",IF($X234="","",$X234+VLOOKUP($D234,Cap_Req!$A$2:$K$19,11)))</f>
        <v/>
      </c>
      <c r="X234" s="283"/>
      <c r="Y234" s="283"/>
      <c r="Z234" s="133"/>
      <c r="AA234" s="134" t="e">
        <f>VLOOKUP($D234,Cap_Req!$A$2:$K$19,2)</f>
        <v>#N/A</v>
      </c>
    </row>
    <row r="235" spans="1:27" x14ac:dyDescent="0.25">
      <c r="A235" s="133"/>
      <c r="B235" s="283"/>
      <c r="C235" s="283"/>
      <c r="D235" s="284"/>
      <c r="E235" s="285"/>
      <c r="F235" s="155" t="str">
        <f>IF($D235="","",IF($Q235="","",IF(OR(VLOOKUP($D235,Cap_Req!$A$2:$K$19,2)=6,VLOOKUP($D235,Cap_Req!$A$2:$K$19,2)=7,VLOOKUP($D235,Cap_Req!$A$2:$K$19,2)=14),IF($R235="","",IF($N235&lt;=$U235,$R235*$G235,IF(AND($N235&gt;$U235,$N235&lt;=$X235),$G235*($R235+((($Q235-$R235)/($X235-$U235))*($N235-$U235))),0))),$Q235*$G235)))</f>
        <v/>
      </c>
      <c r="G235" s="156" t="str">
        <f>IF($D235="","",IF(VLOOKUP($D235,Cap_Req!$A$2:$K$19,2)=2,VLOOKUP($D235,Cap_Req!$A$2:$K$19,3),IF(OR(VLOOKUP($D235,Cap_Req!$A$2:$K$19,2)=1,VLOOKUP($D235,Cap_Req!$A$2:$K$19,2)=3,VLOOKUP($D235,Cap_Req!$A$2:$K$19,2)=6,VLOOKUP($D235,Cap_Req!$A$2:$K$19,2)=7,VLOOKUP($D235,Cap_Req!$A$2:$K$19,2)=8,VLOOKUP($D235,Cap_Req!$A$2:$K$19,2)=10,VLOOKUP($D235,Cap_Req!$A$2:$K$19,2)=11, VLOOKUP($D235,Cap_Req!$A$2:$K$19,2)=14, VLOOKUP($D235,Cap_Req!$A$2:$K$19,2)=15, VLOOKUP($D235,Cap_Req!$A$2:$K$19,2)=16),IF($N235&lt;=$U235,VLOOKUP($D235,Cap_Req!$A$2:$K$19,3),IF(AND($N235&gt;$U235,$N235&lt;=$W235),VLOOKUP($D235,Cap_Req!$A$2:$K$19,3)+(((VLOOKUP($D235,Cap_Req!$A$2:$K$19,5)-VLOOKUP($D235,Cap_Req!$A$2:$K$19,3))/($W235-$U235))*($N235-$U235)),0)),IF($N235&lt;=$U235,VLOOKUP($D235,Cap_Req!$A$2:$K$19,3),IF(AND($N235&gt;$U235,$N235&lt;=$V235),VLOOKUP($D235,Cap_Req!$A$2:$K$19,3)+(((VLOOKUP($D235,Cap_Req!$A$2:$K$19,4)-VLOOKUP($D235,Cap_Req!$A$2:$K$19,3))/($V235-$U235))*($N235-$U235)),IF(AND($N235&gt;$V235,$N235&lt;=$W235),VLOOKUP($D235,Cap_Req!$A$2:$K$19,4)+(((VLOOKUP($D235,Cap_Req!$A$2:$K$19,5)-VLOOKUP($D235,Cap_Req!$A$2:$K$19,4))/($W235-$V235))*($N235-$V235)),0))))))</f>
        <v/>
      </c>
      <c r="H235" s="285"/>
      <c r="I235" s="155" t="str">
        <f>IF($D235="","",IF(OR(VLOOKUP($D235,Cap_Req!$A$2:$K$19,2)=6,VLOOKUP($D235,Cap_Req!$A$2:$K$19,2)=7,VLOOKUP($D235,Cap_Req!$A$2:$K$19,2)=14),IF($S235="","",$S235*$J235),""))</f>
        <v/>
      </c>
      <c r="J235" s="156" t="str">
        <f>IF($D235="","",IF(OR(VLOOKUP($D235,Cap_Req!$A$2:$K$19,2)=6,VLOOKUP($D235,Cap_Req!$A$2:$K$19,2)=7,VLOOKUP($D235,Cap_Req!$A$2:$K$19,2)=14),VLOOKUP($D235,Cap_Req!$A$2:$K$19,7),""))</f>
        <v/>
      </c>
      <c r="K235" s="285"/>
      <c r="L235" s="155" t="str">
        <f>IF($D235="","",IF(OR(VLOOKUP($D235,Cap_Req!$A$2:$K$19,2)=4,VLOOKUP($D235,Cap_Req!$A$2:$K$19,2)=5),IF($T235="","",$T235*$M235),""))</f>
        <v/>
      </c>
      <c r="M235" s="156" t="str">
        <f>IF($D235="","",IF(OR(VLOOKUP($D235,Cap_Req!$A$2:$K$19,2)=4,VLOOKUP($D235,Cap_Req!$A$2:$K$19,2)=5),VLOOKUP($D235,Cap_Req!$A$2:$K$19,8),""))</f>
        <v/>
      </c>
      <c r="N235" s="157" t="str">
        <f t="shared" si="9"/>
        <v/>
      </c>
      <c r="O235" s="158" t="str">
        <f t="shared" si="8"/>
        <v/>
      </c>
      <c r="P235" s="159"/>
      <c r="Q235" s="283"/>
      <c r="R235" s="283"/>
      <c r="S235" s="283"/>
      <c r="T235" s="283"/>
      <c r="U235" s="160" t="str">
        <f>IF($D235="","",IF(OR(VLOOKUP($D235,Cap_Req!$A$2:$K$19,2)=9,VLOOKUP($D235,Cap_Req!$A$2:$K$19,2)=12,VLOOKUP($D235,Cap_Req!$A$2:$K$19,2)=13,VLOOKUP($D235,Cap_Req!$A$2:$K$19,2)=15),VLOOKUP($D235,Cap_Req!$A$2:$K$19,9),IF(VLOOKUP($D235,Cap_Req!$A$2:$K$19,2)=2,-100,$X235+VLOOKUP($D235,Cap_Req!$A$2:$K$19,9))))</f>
        <v/>
      </c>
      <c r="V235" s="160" t="str">
        <f>IF($D235="","",IF(OR(VLOOKUP($D235,Cap_Req!$A$2:$K$19,2)=9,VLOOKUP($D235,Cap_Req!$A$2:$K$19,2)=12,VLOOKUP($D235,Cap_Req!$A$2:$K$19,2)=13),VLOOKUP($D235,Cap_Req!$A$2:$K$19,10),IF(OR(VLOOKUP($D235,Cap_Req!$A$2:$K$19,2)=4,VLOOKUP($D235,Cap_Req!$A$2:$K$19,2)=5,VLOOKUP($D235,Cap_Req!$A$2:$K$19,2)=18),$X235+VLOOKUP($D235,Cap_Req!$A$2:$K$19,10),-100)))</f>
        <v/>
      </c>
      <c r="W235" s="160" t="str">
        <f>IF($D235="","",IF($X235="","",$X235+VLOOKUP($D235,Cap_Req!$A$2:$K$19,11)))</f>
        <v/>
      </c>
      <c r="X235" s="283"/>
      <c r="Y235" s="283"/>
      <c r="Z235" s="133"/>
      <c r="AA235" s="134" t="e">
        <f>VLOOKUP($D235,Cap_Req!$A$2:$K$19,2)</f>
        <v>#N/A</v>
      </c>
    </row>
    <row r="236" spans="1:27" x14ac:dyDescent="0.25">
      <c r="A236" s="133"/>
      <c r="B236" s="283"/>
      <c r="C236" s="283"/>
      <c r="D236" s="284"/>
      <c r="E236" s="285"/>
      <c r="F236" s="155" t="str">
        <f>IF($D236="","",IF($Q236="","",IF(OR(VLOOKUP($D236,Cap_Req!$A$2:$K$19,2)=6,VLOOKUP($D236,Cap_Req!$A$2:$K$19,2)=7,VLOOKUP($D236,Cap_Req!$A$2:$K$19,2)=14),IF($R236="","",IF($N236&lt;=$U236,$R236*$G236,IF(AND($N236&gt;$U236,$N236&lt;=$X236),$G236*($R236+((($Q236-$R236)/($X236-$U236))*($N236-$U236))),0))),$Q236*$G236)))</f>
        <v/>
      </c>
      <c r="G236" s="156" t="str">
        <f>IF($D236="","",IF(VLOOKUP($D236,Cap_Req!$A$2:$K$19,2)=2,VLOOKUP($D236,Cap_Req!$A$2:$K$19,3),IF(OR(VLOOKUP($D236,Cap_Req!$A$2:$K$19,2)=1,VLOOKUP($D236,Cap_Req!$A$2:$K$19,2)=3,VLOOKUP($D236,Cap_Req!$A$2:$K$19,2)=6,VLOOKUP($D236,Cap_Req!$A$2:$K$19,2)=7,VLOOKUP($D236,Cap_Req!$A$2:$K$19,2)=8,VLOOKUP($D236,Cap_Req!$A$2:$K$19,2)=10,VLOOKUP($D236,Cap_Req!$A$2:$K$19,2)=11, VLOOKUP($D236,Cap_Req!$A$2:$K$19,2)=14, VLOOKUP($D236,Cap_Req!$A$2:$K$19,2)=15, VLOOKUP($D236,Cap_Req!$A$2:$K$19,2)=16),IF($N236&lt;=$U236,VLOOKUP($D236,Cap_Req!$A$2:$K$19,3),IF(AND($N236&gt;$U236,$N236&lt;=$W236),VLOOKUP($D236,Cap_Req!$A$2:$K$19,3)+(((VLOOKUP($D236,Cap_Req!$A$2:$K$19,5)-VLOOKUP($D236,Cap_Req!$A$2:$K$19,3))/($W236-$U236))*($N236-$U236)),0)),IF($N236&lt;=$U236,VLOOKUP($D236,Cap_Req!$A$2:$K$19,3),IF(AND($N236&gt;$U236,$N236&lt;=$V236),VLOOKUP($D236,Cap_Req!$A$2:$K$19,3)+(((VLOOKUP($D236,Cap_Req!$A$2:$K$19,4)-VLOOKUP($D236,Cap_Req!$A$2:$K$19,3))/($V236-$U236))*($N236-$U236)),IF(AND($N236&gt;$V236,$N236&lt;=$W236),VLOOKUP($D236,Cap_Req!$A$2:$K$19,4)+(((VLOOKUP($D236,Cap_Req!$A$2:$K$19,5)-VLOOKUP($D236,Cap_Req!$A$2:$K$19,4))/($W236-$V236))*($N236-$V236)),0))))))</f>
        <v/>
      </c>
      <c r="H236" s="285"/>
      <c r="I236" s="155" t="str">
        <f>IF($D236="","",IF(OR(VLOOKUP($D236,Cap_Req!$A$2:$K$19,2)=6,VLOOKUP($D236,Cap_Req!$A$2:$K$19,2)=7,VLOOKUP($D236,Cap_Req!$A$2:$K$19,2)=14),IF($S236="","",$S236*$J236),""))</f>
        <v/>
      </c>
      <c r="J236" s="156" t="str">
        <f>IF($D236="","",IF(OR(VLOOKUP($D236,Cap_Req!$A$2:$K$19,2)=6,VLOOKUP($D236,Cap_Req!$A$2:$K$19,2)=7,VLOOKUP($D236,Cap_Req!$A$2:$K$19,2)=14),VLOOKUP($D236,Cap_Req!$A$2:$K$19,7),""))</f>
        <v/>
      </c>
      <c r="K236" s="285"/>
      <c r="L236" s="155" t="str">
        <f>IF($D236="","",IF(OR(VLOOKUP($D236,Cap_Req!$A$2:$K$19,2)=4,VLOOKUP($D236,Cap_Req!$A$2:$K$19,2)=5),IF($T236="","",$T236*$M236),""))</f>
        <v/>
      </c>
      <c r="M236" s="156" t="str">
        <f>IF($D236="","",IF(OR(VLOOKUP($D236,Cap_Req!$A$2:$K$19,2)=4,VLOOKUP($D236,Cap_Req!$A$2:$K$19,2)=5),VLOOKUP($D236,Cap_Req!$A$2:$K$19,8),""))</f>
        <v/>
      </c>
      <c r="N236" s="157" t="str">
        <f t="shared" si="9"/>
        <v/>
      </c>
      <c r="O236" s="158" t="str">
        <f t="shared" si="8"/>
        <v/>
      </c>
      <c r="P236" s="159"/>
      <c r="Q236" s="283"/>
      <c r="R236" s="283"/>
      <c r="S236" s="283"/>
      <c r="T236" s="283"/>
      <c r="U236" s="160" t="str">
        <f>IF($D236="","",IF(OR(VLOOKUP($D236,Cap_Req!$A$2:$K$19,2)=9,VLOOKUP($D236,Cap_Req!$A$2:$K$19,2)=12,VLOOKUP($D236,Cap_Req!$A$2:$K$19,2)=13,VLOOKUP($D236,Cap_Req!$A$2:$K$19,2)=15),VLOOKUP($D236,Cap_Req!$A$2:$K$19,9),IF(VLOOKUP($D236,Cap_Req!$A$2:$K$19,2)=2,-100,$X236+VLOOKUP($D236,Cap_Req!$A$2:$K$19,9))))</f>
        <v/>
      </c>
      <c r="V236" s="160" t="str">
        <f>IF($D236="","",IF(OR(VLOOKUP($D236,Cap_Req!$A$2:$K$19,2)=9,VLOOKUP($D236,Cap_Req!$A$2:$K$19,2)=12,VLOOKUP($D236,Cap_Req!$A$2:$K$19,2)=13),VLOOKUP($D236,Cap_Req!$A$2:$K$19,10),IF(OR(VLOOKUP($D236,Cap_Req!$A$2:$K$19,2)=4,VLOOKUP($D236,Cap_Req!$A$2:$K$19,2)=5,VLOOKUP($D236,Cap_Req!$A$2:$K$19,2)=18),$X236+VLOOKUP($D236,Cap_Req!$A$2:$K$19,10),-100)))</f>
        <v/>
      </c>
      <c r="W236" s="160" t="str">
        <f>IF($D236="","",IF($X236="","",$X236+VLOOKUP($D236,Cap_Req!$A$2:$K$19,11)))</f>
        <v/>
      </c>
      <c r="X236" s="283"/>
      <c r="Y236" s="283"/>
      <c r="Z236" s="133"/>
      <c r="AA236" s="134" t="e">
        <f>VLOOKUP($D236,Cap_Req!$A$2:$K$19,2)</f>
        <v>#N/A</v>
      </c>
    </row>
    <row r="237" spans="1:27" x14ac:dyDescent="0.25">
      <c r="A237" s="133"/>
      <c r="B237" s="283"/>
      <c r="C237" s="283"/>
      <c r="D237" s="284"/>
      <c r="E237" s="285"/>
      <c r="F237" s="155" t="str">
        <f>IF($D237="","",IF($Q237="","",IF(OR(VLOOKUP($D237,Cap_Req!$A$2:$K$19,2)=6,VLOOKUP($D237,Cap_Req!$A$2:$K$19,2)=7,VLOOKUP($D237,Cap_Req!$A$2:$K$19,2)=14),IF($R237="","",IF($N237&lt;=$U237,$R237*$G237,IF(AND($N237&gt;$U237,$N237&lt;=$X237),$G237*($R237+((($Q237-$R237)/($X237-$U237))*($N237-$U237))),0))),$Q237*$G237)))</f>
        <v/>
      </c>
      <c r="G237" s="156" t="str">
        <f>IF($D237="","",IF(VLOOKUP($D237,Cap_Req!$A$2:$K$19,2)=2,VLOOKUP($D237,Cap_Req!$A$2:$K$19,3),IF(OR(VLOOKUP($D237,Cap_Req!$A$2:$K$19,2)=1,VLOOKUP($D237,Cap_Req!$A$2:$K$19,2)=3,VLOOKUP($D237,Cap_Req!$A$2:$K$19,2)=6,VLOOKUP($D237,Cap_Req!$A$2:$K$19,2)=7,VLOOKUP($D237,Cap_Req!$A$2:$K$19,2)=8,VLOOKUP($D237,Cap_Req!$A$2:$K$19,2)=10,VLOOKUP($D237,Cap_Req!$A$2:$K$19,2)=11, VLOOKUP($D237,Cap_Req!$A$2:$K$19,2)=14, VLOOKUP($D237,Cap_Req!$A$2:$K$19,2)=15, VLOOKUP($D237,Cap_Req!$A$2:$K$19,2)=16),IF($N237&lt;=$U237,VLOOKUP($D237,Cap_Req!$A$2:$K$19,3),IF(AND($N237&gt;$U237,$N237&lt;=$W237),VLOOKUP($D237,Cap_Req!$A$2:$K$19,3)+(((VLOOKUP($D237,Cap_Req!$A$2:$K$19,5)-VLOOKUP($D237,Cap_Req!$A$2:$K$19,3))/($W237-$U237))*($N237-$U237)),0)),IF($N237&lt;=$U237,VLOOKUP($D237,Cap_Req!$A$2:$K$19,3),IF(AND($N237&gt;$U237,$N237&lt;=$V237),VLOOKUP($D237,Cap_Req!$A$2:$K$19,3)+(((VLOOKUP($D237,Cap_Req!$A$2:$K$19,4)-VLOOKUP($D237,Cap_Req!$A$2:$K$19,3))/($V237-$U237))*($N237-$U237)),IF(AND($N237&gt;$V237,$N237&lt;=$W237),VLOOKUP($D237,Cap_Req!$A$2:$K$19,4)+(((VLOOKUP($D237,Cap_Req!$A$2:$K$19,5)-VLOOKUP($D237,Cap_Req!$A$2:$K$19,4))/($W237-$V237))*($N237-$V237)),0))))))</f>
        <v/>
      </c>
      <c r="H237" s="285"/>
      <c r="I237" s="155" t="str">
        <f>IF($D237="","",IF(OR(VLOOKUP($D237,Cap_Req!$A$2:$K$19,2)=6,VLOOKUP($D237,Cap_Req!$A$2:$K$19,2)=7,VLOOKUP($D237,Cap_Req!$A$2:$K$19,2)=14),IF($S237="","",$S237*$J237),""))</f>
        <v/>
      </c>
      <c r="J237" s="156" t="str">
        <f>IF($D237="","",IF(OR(VLOOKUP($D237,Cap_Req!$A$2:$K$19,2)=6,VLOOKUP($D237,Cap_Req!$A$2:$K$19,2)=7,VLOOKUP($D237,Cap_Req!$A$2:$K$19,2)=14),VLOOKUP($D237,Cap_Req!$A$2:$K$19,7),""))</f>
        <v/>
      </c>
      <c r="K237" s="285"/>
      <c r="L237" s="155" t="str">
        <f>IF($D237="","",IF(OR(VLOOKUP($D237,Cap_Req!$A$2:$K$19,2)=4,VLOOKUP($D237,Cap_Req!$A$2:$K$19,2)=5),IF($T237="","",$T237*$M237),""))</f>
        <v/>
      </c>
      <c r="M237" s="156" t="str">
        <f>IF($D237="","",IF(OR(VLOOKUP($D237,Cap_Req!$A$2:$K$19,2)=4,VLOOKUP($D237,Cap_Req!$A$2:$K$19,2)=5),VLOOKUP($D237,Cap_Req!$A$2:$K$19,8),""))</f>
        <v/>
      </c>
      <c r="N237" s="157" t="str">
        <f t="shared" si="9"/>
        <v/>
      </c>
      <c r="O237" s="158" t="str">
        <f t="shared" si="8"/>
        <v/>
      </c>
      <c r="P237" s="159"/>
      <c r="Q237" s="283"/>
      <c r="R237" s="283"/>
      <c r="S237" s="283"/>
      <c r="T237" s="283"/>
      <c r="U237" s="160" t="str">
        <f>IF($D237="","",IF(OR(VLOOKUP($D237,Cap_Req!$A$2:$K$19,2)=9,VLOOKUP($D237,Cap_Req!$A$2:$K$19,2)=12,VLOOKUP($D237,Cap_Req!$A$2:$K$19,2)=13,VLOOKUP($D237,Cap_Req!$A$2:$K$19,2)=15),VLOOKUP($D237,Cap_Req!$A$2:$K$19,9),IF(VLOOKUP($D237,Cap_Req!$A$2:$K$19,2)=2,-100,$X237+VLOOKUP($D237,Cap_Req!$A$2:$K$19,9))))</f>
        <v/>
      </c>
      <c r="V237" s="160" t="str">
        <f>IF($D237="","",IF(OR(VLOOKUP($D237,Cap_Req!$A$2:$K$19,2)=9,VLOOKUP($D237,Cap_Req!$A$2:$K$19,2)=12,VLOOKUP($D237,Cap_Req!$A$2:$K$19,2)=13),VLOOKUP($D237,Cap_Req!$A$2:$K$19,10),IF(OR(VLOOKUP($D237,Cap_Req!$A$2:$K$19,2)=4,VLOOKUP($D237,Cap_Req!$A$2:$K$19,2)=5,VLOOKUP($D237,Cap_Req!$A$2:$K$19,2)=18),$X237+VLOOKUP($D237,Cap_Req!$A$2:$K$19,10),-100)))</f>
        <v/>
      </c>
      <c r="W237" s="160" t="str">
        <f>IF($D237="","",IF($X237="","",$X237+VLOOKUP($D237,Cap_Req!$A$2:$K$19,11)))</f>
        <v/>
      </c>
      <c r="X237" s="283"/>
      <c r="Y237" s="283"/>
      <c r="Z237" s="133"/>
      <c r="AA237" s="134" t="e">
        <f>VLOOKUP($D237,Cap_Req!$A$2:$K$19,2)</f>
        <v>#N/A</v>
      </c>
    </row>
    <row r="238" spans="1:27" x14ac:dyDescent="0.25">
      <c r="A238" s="133"/>
      <c r="B238" s="283"/>
      <c r="C238" s="283"/>
      <c r="D238" s="284"/>
      <c r="E238" s="285"/>
      <c r="F238" s="155" t="str">
        <f>IF($D238="","",IF($Q238="","",IF(OR(VLOOKUP($D238,Cap_Req!$A$2:$K$19,2)=6,VLOOKUP($D238,Cap_Req!$A$2:$K$19,2)=7,VLOOKUP($D238,Cap_Req!$A$2:$K$19,2)=14),IF($R238="","",IF($N238&lt;=$U238,$R238*$G238,IF(AND($N238&gt;$U238,$N238&lt;=$X238),$G238*($R238+((($Q238-$R238)/($X238-$U238))*($N238-$U238))),0))),$Q238*$G238)))</f>
        <v/>
      </c>
      <c r="G238" s="156" t="str">
        <f>IF($D238="","",IF(VLOOKUP($D238,Cap_Req!$A$2:$K$19,2)=2,VLOOKUP($D238,Cap_Req!$A$2:$K$19,3),IF(OR(VLOOKUP($D238,Cap_Req!$A$2:$K$19,2)=1,VLOOKUP($D238,Cap_Req!$A$2:$K$19,2)=3,VLOOKUP($D238,Cap_Req!$A$2:$K$19,2)=6,VLOOKUP($D238,Cap_Req!$A$2:$K$19,2)=7,VLOOKUP($D238,Cap_Req!$A$2:$K$19,2)=8,VLOOKUP($D238,Cap_Req!$A$2:$K$19,2)=10,VLOOKUP($D238,Cap_Req!$A$2:$K$19,2)=11, VLOOKUP($D238,Cap_Req!$A$2:$K$19,2)=14, VLOOKUP($D238,Cap_Req!$A$2:$K$19,2)=15, VLOOKUP($D238,Cap_Req!$A$2:$K$19,2)=16),IF($N238&lt;=$U238,VLOOKUP($D238,Cap_Req!$A$2:$K$19,3),IF(AND($N238&gt;$U238,$N238&lt;=$W238),VLOOKUP($D238,Cap_Req!$A$2:$K$19,3)+(((VLOOKUP($D238,Cap_Req!$A$2:$K$19,5)-VLOOKUP($D238,Cap_Req!$A$2:$K$19,3))/($W238-$U238))*($N238-$U238)),0)),IF($N238&lt;=$U238,VLOOKUP($D238,Cap_Req!$A$2:$K$19,3),IF(AND($N238&gt;$U238,$N238&lt;=$V238),VLOOKUP($D238,Cap_Req!$A$2:$K$19,3)+(((VLOOKUP($D238,Cap_Req!$A$2:$K$19,4)-VLOOKUP($D238,Cap_Req!$A$2:$K$19,3))/($V238-$U238))*($N238-$U238)),IF(AND($N238&gt;$V238,$N238&lt;=$W238),VLOOKUP($D238,Cap_Req!$A$2:$K$19,4)+(((VLOOKUP($D238,Cap_Req!$A$2:$K$19,5)-VLOOKUP($D238,Cap_Req!$A$2:$K$19,4))/($W238-$V238))*($N238-$V238)),0))))))</f>
        <v/>
      </c>
      <c r="H238" s="285"/>
      <c r="I238" s="155" t="str">
        <f>IF($D238="","",IF(OR(VLOOKUP($D238,Cap_Req!$A$2:$K$19,2)=6,VLOOKUP($D238,Cap_Req!$A$2:$K$19,2)=7,VLOOKUP($D238,Cap_Req!$A$2:$K$19,2)=14),IF($S238="","",$S238*$J238),""))</f>
        <v/>
      </c>
      <c r="J238" s="156" t="str">
        <f>IF($D238="","",IF(OR(VLOOKUP($D238,Cap_Req!$A$2:$K$19,2)=6,VLOOKUP($D238,Cap_Req!$A$2:$K$19,2)=7,VLOOKUP($D238,Cap_Req!$A$2:$K$19,2)=14),VLOOKUP($D238,Cap_Req!$A$2:$K$19,7),""))</f>
        <v/>
      </c>
      <c r="K238" s="285"/>
      <c r="L238" s="155" t="str">
        <f>IF($D238="","",IF(OR(VLOOKUP($D238,Cap_Req!$A$2:$K$19,2)=4,VLOOKUP($D238,Cap_Req!$A$2:$K$19,2)=5),IF($T238="","",$T238*$M238),""))</f>
        <v/>
      </c>
      <c r="M238" s="156" t="str">
        <f>IF($D238="","",IF(OR(VLOOKUP($D238,Cap_Req!$A$2:$K$19,2)=4,VLOOKUP($D238,Cap_Req!$A$2:$K$19,2)=5),VLOOKUP($D238,Cap_Req!$A$2:$K$19,8),""))</f>
        <v/>
      </c>
      <c r="N238" s="157" t="str">
        <f t="shared" si="9"/>
        <v/>
      </c>
      <c r="O238" s="158" t="str">
        <f t="shared" si="8"/>
        <v/>
      </c>
      <c r="P238" s="159"/>
      <c r="Q238" s="283"/>
      <c r="R238" s="283"/>
      <c r="S238" s="283"/>
      <c r="T238" s="283"/>
      <c r="U238" s="160" t="str">
        <f>IF($D238="","",IF(OR(VLOOKUP($D238,Cap_Req!$A$2:$K$19,2)=9,VLOOKUP($D238,Cap_Req!$A$2:$K$19,2)=12,VLOOKUP($D238,Cap_Req!$A$2:$K$19,2)=13,VLOOKUP($D238,Cap_Req!$A$2:$K$19,2)=15),VLOOKUP($D238,Cap_Req!$A$2:$K$19,9),IF(VLOOKUP($D238,Cap_Req!$A$2:$K$19,2)=2,-100,$X238+VLOOKUP($D238,Cap_Req!$A$2:$K$19,9))))</f>
        <v/>
      </c>
      <c r="V238" s="160" t="str">
        <f>IF($D238="","",IF(OR(VLOOKUP($D238,Cap_Req!$A$2:$K$19,2)=9,VLOOKUP($D238,Cap_Req!$A$2:$K$19,2)=12,VLOOKUP($D238,Cap_Req!$A$2:$K$19,2)=13),VLOOKUP($D238,Cap_Req!$A$2:$K$19,10),IF(OR(VLOOKUP($D238,Cap_Req!$A$2:$K$19,2)=4,VLOOKUP($D238,Cap_Req!$A$2:$K$19,2)=5,VLOOKUP($D238,Cap_Req!$A$2:$K$19,2)=18),$X238+VLOOKUP($D238,Cap_Req!$A$2:$K$19,10),-100)))</f>
        <v/>
      </c>
      <c r="W238" s="160" t="str">
        <f>IF($D238="","",IF($X238="","",$X238+VLOOKUP($D238,Cap_Req!$A$2:$K$19,11)))</f>
        <v/>
      </c>
      <c r="X238" s="283"/>
      <c r="Y238" s="283"/>
      <c r="Z238" s="133"/>
      <c r="AA238" s="134" t="e">
        <f>VLOOKUP($D238,Cap_Req!$A$2:$K$19,2)</f>
        <v>#N/A</v>
      </c>
    </row>
    <row r="239" spans="1:27" x14ac:dyDescent="0.25">
      <c r="A239" s="133"/>
      <c r="B239" s="283"/>
      <c r="C239" s="283"/>
      <c r="D239" s="284"/>
      <c r="E239" s="285"/>
      <c r="F239" s="155" t="str">
        <f>IF($D239="","",IF($Q239="","",IF(OR(VLOOKUP($D239,Cap_Req!$A$2:$K$19,2)=6,VLOOKUP($D239,Cap_Req!$A$2:$K$19,2)=7,VLOOKUP($D239,Cap_Req!$A$2:$K$19,2)=14),IF($R239="","",IF($N239&lt;=$U239,$R239*$G239,IF(AND($N239&gt;$U239,$N239&lt;=$X239),$G239*($R239+((($Q239-$R239)/($X239-$U239))*($N239-$U239))),0))),$Q239*$G239)))</f>
        <v/>
      </c>
      <c r="G239" s="156" t="str">
        <f>IF($D239="","",IF(VLOOKUP($D239,Cap_Req!$A$2:$K$19,2)=2,VLOOKUP($D239,Cap_Req!$A$2:$K$19,3),IF(OR(VLOOKUP($D239,Cap_Req!$A$2:$K$19,2)=1,VLOOKUP($D239,Cap_Req!$A$2:$K$19,2)=3,VLOOKUP($D239,Cap_Req!$A$2:$K$19,2)=6,VLOOKUP($D239,Cap_Req!$A$2:$K$19,2)=7,VLOOKUP($D239,Cap_Req!$A$2:$K$19,2)=8,VLOOKUP($D239,Cap_Req!$A$2:$K$19,2)=10,VLOOKUP($D239,Cap_Req!$A$2:$K$19,2)=11, VLOOKUP($D239,Cap_Req!$A$2:$K$19,2)=14, VLOOKUP($D239,Cap_Req!$A$2:$K$19,2)=15, VLOOKUP($D239,Cap_Req!$A$2:$K$19,2)=16),IF($N239&lt;=$U239,VLOOKUP($D239,Cap_Req!$A$2:$K$19,3),IF(AND($N239&gt;$U239,$N239&lt;=$W239),VLOOKUP($D239,Cap_Req!$A$2:$K$19,3)+(((VLOOKUP($D239,Cap_Req!$A$2:$K$19,5)-VLOOKUP($D239,Cap_Req!$A$2:$K$19,3))/($W239-$U239))*($N239-$U239)),0)),IF($N239&lt;=$U239,VLOOKUP($D239,Cap_Req!$A$2:$K$19,3),IF(AND($N239&gt;$U239,$N239&lt;=$V239),VLOOKUP($D239,Cap_Req!$A$2:$K$19,3)+(((VLOOKUP($D239,Cap_Req!$A$2:$K$19,4)-VLOOKUP($D239,Cap_Req!$A$2:$K$19,3))/($V239-$U239))*($N239-$U239)),IF(AND($N239&gt;$V239,$N239&lt;=$W239),VLOOKUP($D239,Cap_Req!$A$2:$K$19,4)+(((VLOOKUP($D239,Cap_Req!$A$2:$K$19,5)-VLOOKUP($D239,Cap_Req!$A$2:$K$19,4))/($W239-$V239))*($N239-$V239)),0))))))</f>
        <v/>
      </c>
      <c r="H239" s="285"/>
      <c r="I239" s="155" t="str">
        <f>IF($D239="","",IF(OR(VLOOKUP($D239,Cap_Req!$A$2:$K$19,2)=6,VLOOKUP($D239,Cap_Req!$A$2:$K$19,2)=7,VLOOKUP($D239,Cap_Req!$A$2:$K$19,2)=14),IF($S239="","",$S239*$J239),""))</f>
        <v/>
      </c>
      <c r="J239" s="156" t="str">
        <f>IF($D239="","",IF(OR(VLOOKUP($D239,Cap_Req!$A$2:$K$19,2)=6,VLOOKUP($D239,Cap_Req!$A$2:$K$19,2)=7,VLOOKUP($D239,Cap_Req!$A$2:$K$19,2)=14),VLOOKUP($D239,Cap_Req!$A$2:$K$19,7),""))</f>
        <v/>
      </c>
      <c r="K239" s="285"/>
      <c r="L239" s="155" t="str">
        <f>IF($D239="","",IF(OR(VLOOKUP($D239,Cap_Req!$A$2:$K$19,2)=4,VLOOKUP($D239,Cap_Req!$A$2:$K$19,2)=5),IF($T239="","",$T239*$M239),""))</f>
        <v/>
      </c>
      <c r="M239" s="156" t="str">
        <f>IF($D239="","",IF(OR(VLOOKUP($D239,Cap_Req!$A$2:$K$19,2)=4,VLOOKUP($D239,Cap_Req!$A$2:$K$19,2)=5),VLOOKUP($D239,Cap_Req!$A$2:$K$19,8),""))</f>
        <v/>
      </c>
      <c r="N239" s="157" t="str">
        <f t="shared" si="9"/>
        <v/>
      </c>
      <c r="O239" s="158" t="str">
        <f t="shared" si="8"/>
        <v/>
      </c>
      <c r="P239" s="159"/>
      <c r="Q239" s="283"/>
      <c r="R239" s="283"/>
      <c r="S239" s="283"/>
      <c r="T239" s="283"/>
      <c r="U239" s="160" t="str">
        <f>IF($D239="","",IF(OR(VLOOKUP($D239,Cap_Req!$A$2:$K$19,2)=9,VLOOKUP($D239,Cap_Req!$A$2:$K$19,2)=12,VLOOKUP($D239,Cap_Req!$A$2:$K$19,2)=13,VLOOKUP($D239,Cap_Req!$A$2:$K$19,2)=15),VLOOKUP($D239,Cap_Req!$A$2:$K$19,9),IF(VLOOKUP($D239,Cap_Req!$A$2:$K$19,2)=2,-100,$X239+VLOOKUP($D239,Cap_Req!$A$2:$K$19,9))))</f>
        <v/>
      </c>
      <c r="V239" s="160" t="str">
        <f>IF($D239="","",IF(OR(VLOOKUP($D239,Cap_Req!$A$2:$K$19,2)=9,VLOOKUP($D239,Cap_Req!$A$2:$K$19,2)=12,VLOOKUP($D239,Cap_Req!$A$2:$K$19,2)=13),VLOOKUP($D239,Cap_Req!$A$2:$K$19,10),IF(OR(VLOOKUP($D239,Cap_Req!$A$2:$K$19,2)=4,VLOOKUP($D239,Cap_Req!$A$2:$K$19,2)=5,VLOOKUP($D239,Cap_Req!$A$2:$K$19,2)=18),$X239+VLOOKUP($D239,Cap_Req!$A$2:$K$19,10),-100)))</f>
        <v/>
      </c>
      <c r="W239" s="160" t="str">
        <f>IF($D239="","",IF($X239="","",$X239+VLOOKUP($D239,Cap_Req!$A$2:$K$19,11)))</f>
        <v/>
      </c>
      <c r="X239" s="283"/>
      <c r="Y239" s="283"/>
      <c r="Z239" s="133"/>
      <c r="AA239" s="134" t="e">
        <f>VLOOKUP($D239,Cap_Req!$A$2:$K$19,2)</f>
        <v>#N/A</v>
      </c>
    </row>
    <row r="240" spans="1:27" x14ac:dyDescent="0.25">
      <c r="A240" s="133"/>
      <c r="B240" s="283"/>
      <c r="C240" s="283"/>
      <c r="D240" s="284"/>
      <c r="E240" s="285"/>
      <c r="F240" s="155" t="str">
        <f>IF($D240="","",IF($Q240="","",IF(OR(VLOOKUP($D240,Cap_Req!$A$2:$K$19,2)=6,VLOOKUP($D240,Cap_Req!$A$2:$K$19,2)=7,VLOOKUP($D240,Cap_Req!$A$2:$K$19,2)=14),IF($R240="","",IF($N240&lt;=$U240,$R240*$G240,IF(AND($N240&gt;$U240,$N240&lt;=$X240),$G240*($R240+((($Q240-$R240)/($X240-$U240))*($N240-$U240))),0))),$Q240*$G240)))</f>
        <v/>
      </c>
      <c r="G240" s="156" t="str">
        <f>IF($D240="","",IF(VLOOKUP($D240,Cap_Req!$A$2:$K$19,2)=2,VLOOKUP($D240,Cap_Req!$A$2:$K$19,3),IF(OR(VLOOKUP($D240,Cap_Req!$A$2:$K$19,2)=1,VLOOKUP($D240,Cap_Req!$A$2:$K$19,2)=3,VLOOKUP($D240,Cap_Req!$A$2:$K$19,2)=6,VLOOKUP($D240,Cap_Req!$A$2:$K$19,2)=7,VLOOKUP($D240,Cap_Req!$A$2:$K$19,2)=8,VLOOKUP($D240,Cap_Req!$A$2:$K$19,2)=10,VLOOKUP($D240,Cap_Req!$A$2:$K$19,2)=11, VLOOKUP($D240,Cap_Req!$A$2:$K$19,2)=14, VLOOKUP($D240,Cap_Req!$A$2:$K$19,2)=15, VLOOKUP($D240,Cap_Req!$A$2:$K$19,2)=16),IF($N240&lt;=$U240,VLOOKUP($D240,Cap_Req!$A$2:$K$19,3),IF(AND($N240&gt;$U240,$N240&lt;=$W240),VLOOKUP($D240,Cap_Req!$A$2:$K$19,3)+(((VLOOKUP($D240,Cap_Req!$A$2:$K$19,5)-VLOOKUP($D240,Cap_Req!$A$2:$K$19,3))/($W240-$U240))*($N240-$U240)),0)),IF($N240&lt;=$U240,VLOOKUP($D240,Cap_Req!$A$2:$K$19,3),IF(AND($N240&gt;$U240,$N240&lt;=$V240),VLOOKUP($D240,Cap_Req!$A$2:$K$19,3)+(((VLOOKUP($D240,Cap_Req!$A$2:$K$19,4)-VLOOKUP($D240,Cap_Req!$A$2:$K$19,3))/($V240-$U240))*($N240-$U240)),IF(AND($N240&gt;$V240,$N240&lt;=$W240),VLOOKUP($D240,Cap_Req!$A$2:$K$19,4)+(((VLOOKUP($D240,Cap_Req!$A$2:$K$19,5)-VLOOKUP($D240,Cap_Req!$A$2:$K$19,4))/($W240-$V240))*($N240-$V240)),0))))))</f>
        <v/>
      </c>
      <c r="H240" s="285"/>
      <c r="I240" s="155" t="str">
        <f>IF($D240="","",IF(OR(VLOOKUP($D240,Cap_Req!$A$2:$K$19,2)=6,VLOOKUP($D240,Cap_Req!$A$2:$K$19,2)=7,VLOOKUP($D240,Cap_Req!$A$2:$K$19,2)=14),IF($S240="","",$S240*$J240),""))</f>
        <v/>
      </c>
      <c r="J240" s="156" t="str">
        <f>IF($D240="","",IF(OR(VLOOKUP($D240,Cap_Req!$A$2:$K$19,2)=6,VLOOKUP($D240,Cap_Req!$A$2:$K$19,2)=7,VLOOKUP($D240,Cap_Req!$A$2:$K$19,2)=14),VLOOKUP($D240,Cap_Req!$A$2:$K$19,7),""))</f>
        <v/>
      </c>
      <c r="K240" s="285"/>
      <c r="L240" s="155" t="str">
        <f>IF($D240="","",IF(OR(VLOOKUP($D240,Cap_Req!$A$2:$K$19,2)=4,VLOOKUP($D240,Cap_Req!$A$2:$K$19,2)=5),IF($T240="","",$T240*$M240),""))</f>
        <v/>
      </c>
      <c r="M240" s="156" t="str">
        <f>IF($D240="","",IF(OR(VLOOKUP($D240,Cap_Req!$A$2:$K$19,2)=4,VLOOKUP($D240,Cap_Req!$A$2:$K$19,2)=5),VLOOKUP($D240,Cap_Req!$A$2:$K$19,8),""))</f>
        <v/>
      </c>
      <c r="N240" s="157" t="str">
        <f t="shared" si="9"/>
        <v/>
      </c>
      <c r="O240" s="158" t="str">
        <f t="shared" si="8"/>
        <v/>
      </c>
      <c r="P240" s="159"/>
      <c r="Q240" s="283"/>
      <c r="R240" s="283"/>
      <c r="S240" s="283"/>
      <c r="T240" s="283"/>
      <c r="U240" s="160" t="str">
        <f>IF($D240="","",IF(OR(VLOOKUP($D240,Cap_Req!$A$2:$K$19,2)=9,VLOOKUP($D240,Cap_Req!$A$2:$K$19,2)=12,VLOOKUP($D240,Cap_Req!$A$2:$K$19,2)=13,VLOOKUP($D240,Cap_Req!$A$2:$K$19,2)=15),VLOOKUP($D240,Cap_Req!$A$2:$K$19,9),IF(VLOOKUP($D240,Cap_Req!$A$2:$K$19,2)=2,-100,$X240+VLOOKUP($D240,Cap_Req!$A$2:$K$19,9))))</f>
        <v/>
      </c>
      <c r="V240" s="160" t="str">
        <f>IF($D240="","",IF(OR(VLOOKUP($D240,Cap_Req!$A$2:$K$19,2)=9,VLOOKUP($D240,Cap_Req!$A$2:$K$19,2)=12,VLOOKUP($D240,Cap_Req!$A$2:$K$19,2)=13),VLOOKUP($D240,Cap_Req!$A$2:$K$19,10),IF(OR(VLOOKUP($D240,Cap_Req!$A$2:$K$19,2)=4,VLOOKUP($D240,Cap_Req!$A$2:$K$19,2)=5,VLOOKUP($D240,Cap_Req!$A$2:$K$19,2)=18),$X240+VLOOKUP($D240,Cap_Req!$A$2:$K$19,10),-100)))</f>
        <v/>
      </c>
      <c r="W240" s="160" t="str">
        <f>IF($D240="","",IF($X240="","",$X240+VLOOKUP($D240,Cap_Req!$A$2:$K$19,11)))</f>
        <v/>
      </c>
      <c r="X240" s="283"/>
      <c r="Y240" s="283"/>
      <c r="Z240" s="133"/>
      <c r="AA240" s="134" t="e">
        <f>VLOOKUP($D240,Cap_Req!$A$2:$K$19,2)</f>
        <v>#N/A</v>
      </c>
    </row>
    <row r="241" spans="1:27" x14ac:dyDescent="0.25">
      <c r="A241" s="133"/>
      <c r="B241" s="283"/>
      <c r="C241" s="283"/>
      <c r="D241" s="284"/>
      <c r="E241" s="285"/>
      <c r="F241" s="155" t="str">
        <f>IF($D241="","",IF($Q241="","",IF(OR(VLOOKUP($D241,Cap_Req!$A$2:$K$19,2)=6,VLOOKUP($D241,Cap_Req!$A$2:$K$19,2)=7,VLOOKUP($D241,Cap_Req!$A$2:$K$19,2)=14),IF($R241="","",IF($N241&lt;=$U241,$R241*$G241,IF(AND($N241&gt;$U241,$N241&lt;=$X241),$G241*($R241+((($Q241-$R241)/($X241-$U241))*($N241-$U241))),0))),$Q241*$G241)))</f>
        <v/>
      </c>
      <c r="G241" s="156" t="str">
        <f>IF($D241="","",IF(VLOOKUP($D241,Cap_Req!$A$2:$K$19,2)=2,VLOOKUP($D241,Cap_Req!$A$2:$K$19,3),IF(OR(VLOOKUP($D241,Cap_Req!$A$2:$K$19,2)=1,VLOOKUP($D241,Cap_Req!$A$2:$K$19,2)=3,VLOOKUP($D241,Cap_Req!$A$2:$K$19,2)=6,VLOOKUP($D241,Cap_Req!$A$2:$K$19,2)=7,VLOOKUP($D241,Cap_Req!$A$2:$K$19,2)=8,VLOOKUP($D241,Cap_Req!$A$2:$K$19,2)=10,VLOOKUP($D241,Cap_Req!$A$2:$K$19,2)=11, VLOOKUP($D241,Cap_Req!$A$2:$K$19,2)=14, VLOOKUP($D241,Cap_Req!$A$2:$K$19,2)=15, VLOOKUP($D241,Cap_Req!$A$2:$K$19,2)=16),IF($N241&lt;=$U241,VLOOKUP($D241,Cap_Req!$A$2:$K$19,3),IF(AND($N241&gt;$U241,$N241&lt;=$W241),VLOOKUP($D241,Cap_Req!$A$2:$K$19,3)+(((VLOOKUP($D241,Cap_Req!$A$2:$K$19,5)-VLOOKUP($D241,Cap_Req!$A$2:$K$19,3))/($W241-$U241))*($N241-$U241)),0)),IF($N241&lt;=$U241,VLOOKUP($D241,Cap_Req!$A$2:$K$19,3),IF(AND($N241&gt;$U241,$N241&lt;=$V241),VLOOKUP($D241,Cap_Req!$A$2:$K$19,3)+(((VLOOKUP($D241,Cap_Req!$A$2:$K$19,4)-VLOOKUP($D241,Cap_Req!$A$2:$K$19,3))/($V241-$U241))*($N241-$U241)),IF(AND($N241&gt;$V241,$N241&lt;=$W241),VLOOKUP($D241,Cap_Req!$A$2:$K$19,4)+(((VLOOKUP($D241,Cap_Req!$A$2:$K$19,5)-VLOOKUP($D241,Cap_Req!$A$2:$K$19,4))/($W241-$V241))*($N241-$V241)),0))))))</f>
        <v/>
      </c>
      <c r="H241" s="285"/>
      <c r="I241" s="155" t="str">
        <f>IF($D241="","",IF(OR(VLOOKUP($D241,Cap_Req!$A$2:$K$19,2)=6,VLOOKUP($D241,Cap_Req!$A$2:$K$19,2)=7,VLOOKUP($D241,Cap_Req!$A$2:$K$19,2)=14),IF($S241="","",$S241*$J241),""))</f>
        <v/>
      </c>
      <c r="J241" s="156" t="str">
        <f>IF($D241="","",IF(OR(VLOOKUP($D241,Cap_Req!$A$2:$K$19,2)=6,VLOOKUP($D241,Cap_Req!$A$2:$K$19,2)=7,VLOOKUP($D241,Cap_Req!$A$2:$K$19,2)=14),VLOOKUP($D241,Cap_Req!$A$2:$K$19,7),""))</f>
        <v/>
      </c>
      <c r="K241" s="285"/>
      <c r="L241" s="155" t="str">
        <f>IF($D241="","",IF(OR(VLOOKUP($D241,Cap_Req!$A$2:$K$19,2)=4,VLOOKUP($D241,Cap_Req!$A$2:$K$19,2)=5),IF($T241="","",$T241*$M241),""))</f>
        <v/>
      </c>
      <c r="M241" s="156" t="str">
        <f>IF($D241="","",IF(OR(VLOOKUP($D241,Cap_Req!$A$2:$K$19,2)=4,VLOOKUP($D241,Cap_Req!$A$2:$K$19,2)=5),VLOOKUP($D241,Cap_Req!$A$2:$K$19,8),""))</f>
        <v/>
      </c>
      <c r="N241" s="157" t="str">
        <f t="shared" si="9"/>
        <v/>
      </c>
      <c r="O241" s="158" t="str">
        <f t="shared" si="8"/>
        <v/>
      </c>
      <c r="P241" s="159"/>
      <c r="Q241" s="283"/>
      <c r="R241" s="283"/>
      <c r="S241" s="283"/>
      <c r="T241" s="283"/>
      <c r="U241" s="160" t="str">
        <f>IF($D241="","",IF(OR(VLOOKUP($D241,Cap_Req!$A$2:$K$19,2)=9,VLOOKUP($D241,Cap_Req!$A$2:$K$19,2)=12,VLOOKUP($D241,Cap_Req!$A$2:$K$19,2)=13,VLOOKUP($D241,Cap_Req!$A$2:$K$19,2)=15),VLOOKUP($D241,Cap_Req!$A$2:$K$19,9),IF(VLOOKUP($D241,Cap_Req!$A$2:$K$19,2)=2,-100,$X241+VLOOKUP($D241,Cap_Req!$A$2:$K$19,9))))</f>
        <v/>
      </c>
      <c r="V241" s="160" t="str">
        <f>IF($D241="","",IF(OR(VLOOKUP($D241,Cap_Req!$A$2:$K$19,2)=9,VLOOKUP($D241,Cap_Req!$A$2:$K$19,2)=12,VLOOKUP($D241,Cap_Req!$A$2:$K$19,2)=13),VLOOKUP($D241,Cap_Req!$A$2:$K$19,10),IF(OR(VLOOKUP($D241,Cap_Req!$A$2:$K$19,2)=4,VLOOKUP($D241,Cap_Req!$A$2:$K$19,2)=5,VLOOKUP($D241,Cap_Req!$A$2:$K$19,2)=18),$X241+VLOOKUP($D241,Cap_Req!$A$2:$K$19,10),-100)))</f>
        <v/>
      </c>
      <c r="W241" s="160" t="str">
        <f>IF($D241="","",IF($X241="","",$X241+VLOOKUP($D241,Cap_Req!$A$2:$K$19,11)))</f>
        <v/>
      </c>
      <c r="X241" s="283"/>
      <c r="Y241" s="283"/>
      <c r="Z241" s="133"/>
      <c r="AA241" s="134" t="e">
        <f>VLOOKUP($D241,Cap_Req!$A$2:$K$19,2)</f>
        <v>#N/A</v>
      </c>
    </row>
    <row r="242" spans="1:27" x14ac:dyDescent="0.25">
      <c r="A242" s="133"/>
      <c r="B242" s="283"/>
      <c r="C242" s="283"/>
      <c r="D242" s="284"/>
      <c r="E242" s="285"/>
      <c r="F242" s="155" t="str">
        <f>IF($D242="","",IF($Q242="","",IF(OR(VLOOKUP($D242,Cap_Req!$A$2:$K$19,2)=6,VLOOKUP($D242,Cap_Req!$A$2:$K$19,2)=7,VLOOKUP($D242,Cap_Req!$A$2:$K$19,2)=14),IF($R242="","",IF($N242&lt;=$U242,$R242*$G242,IF(AND($N242&gt;$U242,$N242&lt;=$X242),$G242*($R242+((($Q242-$R242)/($X242-$U242))*($N242-$U242))),0))),$Q242*$G242)))</f>
        <v/>
      </c>
      <c r="G242" s="156" t="str">
        <f>IF($D242="","",IF(VLOOKUP($D242,Cap_Req!$A$2:$K$19,2)=2,VLOOKUP($D242,Cap_Req!$A$2:$K$19,3),IF(OR(VLOOKUP($D242,Cap_Req!$A$2:$K$19,2)=1,VLOOKUP($D242,Cap_Req!$A$2:$K$19,2)=3,VLOOKUP($D242,Cap_Req!$A$2:$K$19,2)=6,VLOOKUP($D242,Cap_Req!$A$2:$K$19,2)=7,VLOOKUP($D242,Cap_Req!$A$2:$K$19,2)=8,VLOOKUP($D242,Cap_Req!$A$2:$K$19,2)=10,VLOOKUP($D242,Cap_Req!$A$2:$K$19,2)=11, VLOOKUP($D242,Cap_Req!$A$2:$K$19,2)=14, VLOOKUP($D242,Cap_Req!$A$2:$K$19,2)=15, VLOOKUP($D242,Cap_Req!$A$2:$K$19,2)=16),IF($N242&lt;=$U242,VLOOKUP($D242,Cap_Req!$A$2:$K$19,3),IF(AND($N242&gt;$U242,$N242&lt;=$W242),VLOOKUP($D242,Cap_Req!$A$2:$K$19,3)+(((VLOOKUP($D242,Cap_Req!$A$2:$K$19,5)-VLOOKUP($D242,Cap_Req!$A$2:$K$19,3))/($W242-$U242))*($N242-$U242)),0)),IF($N242&lt;=$U242,VLOOKUP($D242,Cap_Req!$A$2:$K$19,3),IF(AND($N242&gt;$U242,$N242&lt;=$V242),VLOOKUP($D242,Cap_Req!$A$2:$K$19,3)+(((VLOOKUP($D242,Cap_Req!$A$2:$K$19,4)-VLOOKUP($D242,Cap_Req!$A$2:$K$19,3))/($V242-$U242))*($N242-$U242)),IF(AND($N242&gt;$V242,$N242&lt;=$W242),VLOOKUP($D242,Cap_Req!$A$2:$K$19,4)+(((VLOOKUP($D242,Cap_Req!$A$2:$K$19,5)-VLOOKUP($D242,Cap_Req!$A$2:$K$19,4))/($W242-$V242))*($N242-$V242)),0))))))</f>
        <v/>
      </c>
      <c r="H242" s="285"/>
      <c r="I242" s="155" t="str">
        <f>IF($D242="","",IF(OR(VLOOKUP($D242,Cap_Req!$A$2:$K$19,2)=6,VLOOKUP($D242,Cap_Req!$A$2:$K$19,2)=7,VLOOKUP($D242,Cap_Req!$A$2:$K$19,2)=14),IF($S242="","",$S242*$J242),""))</f>
        <v/>
      </c>
      <c r="J242" s="156" t="str">
        <f>IF($D242="","",IF(OR(VLOOKUP($D242,Cap_Req!$A$2:$K$19,2)=6,VLOOKUP($D242,Cap_Req!$A$2:$K$19,2)=7,VLOOKUP($D242,Cap_Req!$A$2:$K$19,2)=14),VLOOKUP($D242,Cap_Req!$A$2:$K$19,7),""))</f>
        <v/>
      </c>
      <c r="K242" s="285"/>
      <c r="L242" s="155" t="str">
        <f>IF($D242="","",IF(OR(VLOOKUP($D242,Cap_Req!$A$2:$K$19,2)=4,VLOOKUP($D242,Cap_Req!$A$2:$K$19,2)=5),IF($T242="","",$T242*$M242),""))</f>
        <v/>
      </c>
      <c r="M242" s="156" t="str">
        <f>IF($D242="","",IF(OR(VLOOKUP($D242,Cap_Req!$A$2:$K$19,2)=4,VLOOKUP($D242,Cap_Req!$A$2:$K$19,2)=5),VLOOKUP($D242,Cap_Req!$A$2:$K$19,8),""))</f>
        <v/>
      </c>
      <c r="N242" s="157" t="str">
        <f t="shared" si="9"/>
        <v/>
      </c>
      <c r="O242" s="158" t="str">
        <f t="shared" si="8"/>
        <v/>
      </c>
      <c r="P242" s="159"/>
      <c r="Q242" s="283"/>
      <c r="R242" s="283"/>
      <c r="S242" s="283"/>
      <c r="T242" s="283"/>
      <c r="U242" s="160" t="str">
        <f>IF($D242="","",IF(OR(VLOOKUP($D242,Cap_Req!$A$2:$K$19,2)=9,VLOOKUP($D242,Cap_Req!$A$2:$K$19,2)=12,VLOOKUP($D242,Cap_Req!$A$2:$K$19,2)=13,VLOOKUP($D242,Cap_Req!$A$2:$K$19,2)=15),VLOOKUP($D242,Cap_Req!$A$2:$K$19,9),IF(VLOOKUP($D242,Cap_Req!$A$2:$K$19,2)=2,-100,$X242+VLOOKUP($D242,Cap_Req!$A$2:$K$19,9))))</f>
        <v/>
      </c>
      <c r="V242" s="160" t="str">
        <f>IF($D242="","",IF(OR(VLOOKUP($D242,Cap_Req!$A$2:$K$19,2)=9,VLOOKUP($D242,Cap_Req!$A$2:$K$19,2)=12,VLOOKUP($D242,Cap_Req!$A$2:$K$19,2)=13),VLOOKUP($D242,Cap_Req!$A$2:$K$19,10),IF(OR(VLOOKUP($D242,Cap_Req!$A$2:$K$19,2)=4,VLOOKUP($D242,Cap_Req!$A$2:$K$19,2)=5,VLOOKUP($D242,Cap_Req!$A$2:$K$19,2)=18),$X242+VLOOKUP($D242,Cap_Req!$A$2:$K$19,10),-100)))</f>
        <v/>
      </c>
      <c r="W242" s="160" t="str">
        <f>IF($D242="","",IF($X242="","",$X242+VLOOKUP($D242,Cap_Req!$A$2:$K$19,11)))</f>
        <v/>
      </c>
      <c r="X242" s="283"/>
      <c r="Y242" s="283"/>
      <c r="Z242" s="133"/>
      <c r="AA242" s="134" t="e">
        <f>VLOOKUP($D242,Cap_Req!$A$2:$K$19,2)</f>
        <v>#N/A</v>
      </c>
    </row>
    <row r="243" spans="1:27" x14ac:dyDescent="0.25">
      <c r="A243" s="133"/>
      <c r="B243" s="283"/>
      <c r="C243" s="283"/>
      <c r="D243" s="284"/>
      <c r="E243" s="285"/>
      <c r="F243" s="155" t="str">
        <f>IF($D243="","",IF($Q243="","",IF(OR(VLOOKUP($D243,Cap_Req!$A$2:$K$19,2)=6,VLOOKUP($D243,Cap_Req!$A$2:$K$19,2)=7,VLOOKUP($D243,Cap_Req!$A$2:$K$19,2)=14),IF($R243="","",IF($N243&lt;=$U243,$R243*$G243,IF(AND($N243&gt;$U243,$N243&lt;=$X243),$G243*($R243+((($Q243-$R243)/($X243-$U243))*($N243-$U243))),0))),$Q243*$G243)))</f>
        <v/>
      </c>
      <c r="G243" s="156" t="str">
        <f>IF($D243="","",IF(VLOOKUP($D243,Cap_Req!$A$2:$K$19,2)=2,VLOOKUP($D243,Cap_Req!$A$2:$K$19,3),IF(OR(VLOOKUP($D243,Cap_Req!$A$2:$K$19,2)=1,VLOOKUP($D243,Cap_Req!$A$2:$K$19,2)=3,VLOOKUP($D243,Cap_Req!$A$2:$K$19,2)=6,VLOOKUP($D243,Cap_Req!$A$2:$K$19,2)=7,VLOOKUP($D243,Cap_Req!$A$2:$K$19,2)=8,VLOOKUP($D243,Cap_Req!$A$2:$K$19,2)=10,VLOOKUP($D243,Cap_Req!$A$2:$K$19,2)=11, VLOOKUP($D243,Cap_Req!$A$2:$K$19,2)=14, VLOOKUP($D243,Cap_Req!$A$2:$K$19,2)=15, VLOOKUP($D243,Cap_Req!$A$2:$K$19,2)=16),IF($N243&lt;=$U243,VLOOKUP($D243,Cap_Req!$A$2:$K$19,3),IF(AND($N243&gt;$U243,$N243&lt;=$W243),VLOOKUP($D243,Cap_Req!$A$2:$K$19,3)+(((VLOOKUP($D243,Cap_Req!$A$2:$K$19,5)-VLOOKUP($D243,Cap_Req!$A$2:$K$19,3))/($W243-$U243))*($N243-$U243)),0)),IF($N243&lt;=$U243,VLOOKUP($D243,Cap_Req!$A$2:$K$19,3),IF(AND($N243&gt;$U243,$N243&lt;=$V243),VLOOKUP($D243,Cap_Req!$A$2:$K$19,3)+(((VLOOKUP($D243,Cap_Req!$A$2:$K$19,4)-VLOOKUP($D243,Cap_Req!$A$2:$K$19,3))/($V243-$U243))*($N243-$U243)),IF(AND($N243&gt;$V243,$N243&lt;=$W243),VLOOKUP($D243,Cap_Req!$A$2:$K$19,4)+(((VLOOKUP($D243,Cap_Req!$A$2:$K$19,5)-VLOOKUP($D243,Cap_Req!$A$2:$K$19,4))/($W243-$V243))*($N243-$V243)),0))))))</f>
        <v/>
      </c>
      <c r="H243" s="285"/>
      <c r="I243" s="155" t="str">
        <f>IF($D243="","",IF(OR(VLOOKUP($D243,Cap_Req!$A$2:$K$19,2)=6,VLOOKUP($D243,Cap_Req!$A$2:$K$19,2)=7,VLOOKUP($D243,Cap_Req!$A$2:$K$19,2)=14),IF($S243="","",$S243*$J243),""))</f>
        <v/>
      </c>
      <c r="J243" s="156" t="str">
        <f>IF($D243="","",IF(OR(VLOOKUP($D243,Cap_Req!$A$2:$K$19,2)=6,VLOOKUP($D243,Cap_Req!$A$2:$K$19,2)=7,VLOOKUP($D243,Cap_Req!$A$2:$K$19,2)=14),VLOOKUP($D243,Cap_Req!$A$2:$K$19,7),""))</f>
        <v/>
      </c>
      <c r="K243" s="285"/>
      <c r="L243" s="155" t="str">
        <f>IF($D243="","",IF(OR(VLOOKUP($D243,Cap_Req!$A$2:$K$19,2)=4,VLOOKUP($D243,Cap_Req!$A$2:$K$19,2)=5),IF($T243="","",$T243*$M243),""))</f>
        <v/>
      </c>
      <c r="M243" s="156" t="str">
        <f>IF($D243="","",IF(OR(VLOOKUP($D243,Cap_Req!$A$2:$K$19,2)=4,VLOOKUP($D243,Cap_Req!$A$2:$K$19,2)=5),VLOOKUP($D243,Cap_Req!$A$2:$K$19,8),""))</f>
        <v/>
      </c>
      <c r="N243" s="157" t="str">
        <f t="shared" si="9"/>
        <v/>
      </c>
      <c r="O243" s="158" t="str">
        <f t="shared" si="8"/>
        <v/>
      </c>
      <c r="P243" s="159"/>
      <c r="Q243" s="283"/>
      <c r="R243" s="283"/>
      <c r="S243" s="283"/>
      <c r="T243" s="283"/>
      <c r="U243" s="160" t="str">
        <f>IF($D243="","",IF(OR(VLOOKUP($D243,Cap_Req!$A$2:$K$19,2)=9,VLOOKUP($D243,Cap_Req!$A$2:$K$19,2)=12,VLOOKUP($D243,Cap_Req!$A$2:$K$19,2)=13,VLOOKUP($D243,Cap_Req!$A$2:$K$19,2)=15),VLOOKUP($D243,Cap_Req!$A$2:$K$19,9),IF(VLOOKUP($D243,Cap_Req!$A$2:$K$19,2)=2,-100,$X243+VLOOKUP($D243,Cap_Req!$A$2:$K$19,9))))</f>
        <v/>
      </c>
      <c r="V243" s="160" t="str">
        <f>IF($D243="","",IF(OR(VLOOKUP($D243,Cap_Req!$A$2:$K$19,2)=9,VLOOKUP($D243,Cap_Req!$A$2:$K$19,2)=12,VLOOKUP($D243,Cap_Req!$A$2:$K$19,2)=13),VLOOKUP($D243,Cap_Req!$A$2:$K$19,10),IF(OR(VLOOKUP($D243,Cap_Req!$A$2:$K$19,2)=4,VLOOKUP($D243,Cap_Req!$A$2:$K$19,2)=5,VLOOKUP($D243,Cap_Req!$A$2:$K$19,2)=18),$X243+VLOOKUP($D243,Cap_Req!$A$2:$K$19,10),-100)))</f>
        <v/>
      </c>
      <c r="W243" s="160" t="str">
        <f>IF($D243="","",IF($X243="","",$X243+VLOOKUP($D243,Cap_Req!$A$2:$K$19,11)))</f>
        <v/>
      </c>
      <c r="X243" s="283"/>
      <c r="Y243" s="283"/>
      <c r="Z243" s="133"/>
      <c r="AA243" s="134" t="e">
        <f>VLOOKUP($D243,Cap_Req!$A$2:$K$19,2)</f>
        <v>#N/A</v>
      </c>
    </row>
    <row r="244" spans="1:27" x14ac:dyDescent="0.25">
      <c r="A244" s="133"/>
      <c r="B244" s="283"/>
      <c r="C244" s="283"/>
      <c r="D244" s="284"/>
      <c r="E244" s="285"/>
      <c r="F244" s="155" t="str">
        <f>IF($D244="","",IF($Q244="","",IF(OR(VLOOKUP($D244,Cap_Req!$A$2:$K$19,2)=6,VLOOKUP($D244,Cap_Req!$A$2:$K$19,2)=7,VLOOKUP($D244,Cap_Req!$A$2:$K$19,2)=14),IF($R244="","",IF($N244&lt;=$U244,$R244*$G244,IF(AND($N244&gt;$U244,$N244&lt;=$X244),$G244*($R244+((($Q244-$R244)/($X244-$U244))*($N244-$U244))),0))),$Q244*$G244)))</f>
        <v/>
      </c>
      <c r="G244" s="156" t="str">
        <f>IF($D244="","",IF(VLOOKUP($D244,Cap_Req!$A$2:$K$19,2)=2,VLOOKUP($D244,Cap_Req!$A$2:$K$19,3),IF(OR(VLOOKUP($D244,Cap_Req!$A$2:$K$19,2)=1,VLOOKUP($D244,Cap_Req!$A$2:$K$19,2)=3,VLOOKUP($D244,Cap_Req!$A$2:$K$19,2)=6,VLOOKUP($D244,Cap_Req!$A$2:$K$19,2)=7,VLOOKUP($D244,Cap_Req!$A$2:$K$19,2)=8,VLOOKUP($D244,Cap_Req!$A$2:$K$19,2)=10,VLOOKUP($D244,Cap_Req!$A$2:$K$19,2)=11, VLOOKUP($D244,Cap_Req!$A$2:$K$19,2)=14, VLOOKUP($D244,Cap_Req!$A$2:$K$19,2)=15, VLOOKUP($D244,Cap_Req!$A$2:$K$19,2)=16),IF($N244&lt;=$U244,VLOOKUP($D244,Cap_Req!$A$2:$K$19,3),IF(AND($N244&gt;$U244,$N244&lt;=$W244),VLOOKUP($D244,Cap_Req!$A$2:$K$19,3)+(((VLOOKUP($D244,Cap_Req!$A$2:$K$19,5)-VLOOKUP($D244,Cap_Req!$A$2:$K$19,3))/($W244-$U244))*($N244-$U244)),0)),IF($N244&lt;=$U244,VLOOKUP($D244,Cap_Req!$A$2:$K$19,3),IF(AND($N244&gt;$U244,$N244&lt;=$V244),VLOOKUP($D244,Cap_Req!$A$2:$K$19,3)+(((VLOOKUP($D244,Cap_Req!$A$2:$K$19,4)-VLOOKUP($D244,Cap_Req!$A$2:$K$19,3))/($V244-$U244))*($N244-$U244)),IF(AND($N244&gt;$V244,$N244&lt;=$W244),VLOOKUP($D244,Cap_Req!$A$2:$K$19,4)+(((VLOOKUP($D244,Cap_Req!$A$2:$K$19,5)-VLOOKUP($D244,Cap_Req!$A$2:$K$19,4))/($W244-$V244))*($N244-$V244)),0))))))</f>
        <v/>
      </c>
      <c r="H244" s="285"/>
      <c r="I244" s="155" t="str">
        <f>IF($D244="","",IF(OR(VLOOKUP($D244,Cap_Req!$A$2:$K$19,2)=6,VLOOKUP($D244,Cap_Req!$A$2:$K$19,2)=7,VLOOKUP($D244,Cap_Req!$A$2:$K$19,2)=14),IF($S244="","",$S244*$J244),""))</f>
        <v/>
      </c>
      <c r="J244" s="156" t="str">
        <f>IF($D244="","",IF(OR(VLOOKUP($D244,Cap_Req!$A$2:$K$19,2)=6,VLOOKUP($D244,Cap_Req!$A$2:$K$19,2)=7,VLOOKUP($D244,Cap_Req!$A$2:$K$19,2)=14),VLOOKUP($D244,Cap_Req!$A$2:$K$19,7),""))</f>
        <v/>
      </c>
      <c r="K244" s="285"/>
      <c r="L244" s="155" t="str">
        <f>IF($D244="","",IF(OR(VLOOKUP($D244,Cap_Req!$A$2:$K$19,2)=4,VLOOKUP($D244,Cap_Req!$A$2:$K$19,2)=5),IF($T244="","",$T244*$M244),""))</f>
        <v/>
      </c>
      <c r="M244" s="156" t="str">
        <f>IF($D244="","",IF(OR(VLOOKUP($D244,Cap_Req!$A$2:$K$19,2)=4,VLOOKUP($D244,Cap_Req!$A$2:$K$19,2)=5),VLOOKUP($D244,Cap_Req!$A$2:$K$19,8),""))</f>
        <v/>
      </c>
      <c r="N244" s="157" t="str">
        <f t="shared" si="9"/>
        <v/>
      </c>
      <c r="O244" s="158" t="str">
        <f t="shared" si="8"/>
        <v/>
      </c>
      <c r="P244" s="159"/>
      <c r="Q244" s="283"/>
      <c r="R244" s="283"/>
      <c r="S244" s="283"/>
      <c r="T244" s="283"/>
      <c r="U244" s="160" t="str">
        <f>IF($D244="","",IF(OR(VLOOKUP($D244,Cap_Req!$A$2:$K$19,2)=9,VLOOKUP($D244,Cap_Req!$A$2:$K$19,2)=12,VLOOKUP($D244,Cap_Req!$A$2:$K$19,2)=13,VLOOKUP($D244,Cap_Req!$A$2:$K$19,2)=15),VLOOKUP($D244,Cap_Req!$A$2:$K$19,9),IF(VLOOKUP($D244,Cap_Req!$A$2:$K$19,2)=2,-100,$X244+VLOOKUP($D244,Cap_Req!$A$2:$K$19,9))))</f>
        <v/>
      </c>
      <c r="V244" s="160" t="str">
        <f>IF($D244="","",IF(OR(VLOOKUP($D244,Cap_Req!$A$2:$K$19,2)=9,VLOOKUP($D244,Cap_Req!$A$2:$K$19,2)=12,VLOOKUP($D244,Cap_Req!$A$2:$K$19,2)=13),VLOOKUP($D244,Cap_Req!$A$2:$K$19,10),IF(OR(VLOOKUP($D244,Cap_Req!$A$2:$K$19,2)=4,VLOOKUP($D244,Cap_Req!$A$2:$K$19,2)=5,VLOOKUP($D244,Cap_Req!$A$2:$K$19,2)=18),$X244+VLOOKUP($D244,Cap_Req!$A$2:$K$19,10),-100)))</f>
        <v/>
      </c>
      <c r="W244" s="160" t="str">
        <f>IF($D244="","",IF($X244="","",$X244+VLOOKUP($D244,Cap_Req!$A$2:$K$19,11)))</f>
        <v/>
      </c>
      <c r="X244" s="283"/>
      <c r="Y244" s="283"/>
      <c r="Z244" s="133"/>
      <c r="AA244" s="134" t="e">
        <f>VLOOKUP($D244,Cap_Req!$A$2:$K$19,2)</f>
        <v>#N/A</v>
      </c>
    </row>
    <row r="245" spans="1:27" x14ac:dyDescent="0.25">
      <c r="A245" s="133"/>
      <c r="B245" s="283"/>
      <c r="C245" s="283"/>
      <c r="D245" s="284"/>
      <c r="E245" s="285"/>
      <c r="F245" s="155" t="str">
        <f>IF($D245="","",IF($Q245="","",IF(OR(VLOOKUP($D245,Cap_Req!$A$2:$K$19,2)=6,VLOOKUP($D245,Cap_Req!$A$2:$K$19,2)=7,VLOOKUP($D245,Cap_Req!$A$2:$K$19,2)=14),IF($R245="","",IF($N245&lt;=$U245,$R245*$G245,IF(AND($N245&gt;$U245,$N245&lt;=$X245),$G245*($R245+((($Q245-$R245)/($X245-$U245))*($N245-$U245))),0))),$Q245*$G245)))</f>
        <v/>
      </c>
      <c r="G245" s="156" t="str">
        <f>IF($D245="","",IF(VLOOKUP($D245,Cap_Req!$A$2:$K$19,2)=2,VLOOKUP($D245,Cap_Req!$A$2:$K$19,3),IF(OR(VLOOKUP($D245,Cap_Req!$A$2:$K$19,2)=1,VLOOKUP($D245,Cap_Req!$A$2:$K$19,2)=3,VLOOKUP($D245,Cap_Req!$A$2:$K$19,2)=6,VLOOKUP($D245,Cap_Req!$A$2:$K$19,2)=7,VLOOKUP($D245,Cap_Req!$A$2:$K$19,2)=8,VLOOKUP($D245,Cap_Req!$A$2:$K$19,2)=10,VLOOKUP($D245,Cap_Req!$A$2:$K$19,2)=11, VLOOKUP($D245,Cap_Req!$A$2:$K$19,2)=14, VLOOKUP($D245,Cap_Req!$A$2:$K$19,2)=15, VLOOKUP($D245,Cap_Req!$A$2:$K$19,2)=16),IF($N245&lt;=$U245,VLOOKUP($D245,Cap_Req!$A$2:$K$19,3),IF(AND($N245&gt;$U245,$N245&lt;=$W245),VLOOKUP($D245,Cap_Req!$A$2:$K$19,3)+(((VLOOKUP($D245,Cap_Req!$A$2:$K$19,5)-VLOOKUP($D245,Cap_Req!$A$2:$K$19,3))/($W245-$U245))*($N245-$U245)),0)),IF($N245&lt;=$U245,VLOOKUP($D245,Cap_Req!$A$2:$K$19,3),IF(AND($N245&gt;$U245,$N245&lt;=$V245),VLOOKUP($D245,Cap_Req!$A$2:$K$19,3)+(((VLOOKUP($D245,Cap_Req!$A$2:$K$19,4)-VLOOKUP($D245,Cap_Req!$A$2:$K$19,3))/($V245-$U245))*($N245-$U245)),IF(AND($N245&gt;$V245,$N245&lt;=$W245),VLOOKUP($D245,Cap_Req!$A$2:$K$19,4)+(((VLOOKUP($D245,Cap_Req!$A$2:$K$19,5)-VLOOKUP($D245,Cap_Req!$A$2:$K$19,4))/($W245-$V245))*($N245-$V245)),0))))))</f>
        <v/>
      </c>
      <c r="H245" s="285"/>
      <c r="I245" s="155" t="str">
        <f>IF($D245="","",IF(OR(VLOOKUP($D245,Cap_Req!$A$2:$K$19,2)=6,VLOOKUP($D245,Cap_Req!$A$2:$K$19,2)=7,VLOOKUP($D245,Cap_Req!$A$2:$K$19,2)=14),IF($S245="","",$S245*$J245),""))</f>
        <v/>
      </c>
      <c r="J245" s="156" t="str">
        <f>IF($D245="","",IF(OR(VLOOKUP($D245,Cap_Req!$A$2:$K$19,2)=6,VLOOKUP($D245,Cap_Req!$A$2:$K$19,2)=7,VLOOKUP($D245,Cap_Req!$A$2:$K$19,2)=14),VLOOKUP($D245,Cap_Req!$A$2:$K$19,7),""))</f>
        <v/>
      </c>
      <c r="K245" s="285"/>
      <c r="L245" s="155" t="str">
        <f>IF($D245="","",IF(OR(VLOOKUP($D245,Cap_Req!$A$2:$K$19,2)=4,VLOOKUP($D245,Cap_Req!$A$2:$K$19,2)=5),IF($T245="","",$T245*$M245),""))</f>
        <v/>
      </c>
      <c r="M245" s="156" t="str">
        <f>IF($D245="","",IF(OR(VLOOKUP($D245,Cap_Req!$A$2:$K$19,2)=4,VLOOKUP($D245,Cap_Req!$A$2:$K$19,2)=5),VLOOKUP($D245,Cap_Req!$A$2:$K$19,8),""))</f>
        <v/>
      </c>
      <c r="N245" s="157" t="str">
        <f t="shared" si="9"/>
        <v/>
      </c>
      <c r="O245" s="158" t="str">
        <f t="shared" si="8"/>
        <v/>
      </c>
      <c r="P245" s="159"/>
      <c r="Q245" s="283"/>
      <c r="R245" s="283"/>
      <c r="S245" s="283"/>
      <c r="T245" s="283"/>
      <c r="U245" s="160" t="str">
        <f>IF($D245="","",IF(OR(VLOOKUP($D245,Cap_Req!$A$2:$K$19,2)=9,VLOOKUP($D245,Cap_Req!$A$2:$K$19,2)=12,VLOOKUP($D245,Cap_Req!$A$2:$K$19,2)=13,VLOOKUP($D245,Cap_Req!$A$2:$K$19,2)=15),VLOOKUP($D245,Cap_Req!$A$2:$K$19,9),IF(VLOOKUP($D245,Cap_Req!$A$2:$K$19,2)=2,-100,$X245+VLOOKUP($D245,Cap_Req!$A$2:$K$19,9))))</f>
        <v/>
      </c>
      <c r="V245" s="160" t="str">
        <f>IF($D245="","",IF(OR(VLOOKUP($D245,Cap_Req!$A$2:$K$19,2)=9,VLOOKUP($D245,Cap_Req!$A$2:$K$19,2)=12,VLOOKUP($D245,Cap_Req!$A$2:$K$19,2)=13),VLOOKUP($D245,Cap_Req!$A$2:$K$19,10),IF(OR(VLOOKUP($D245,Cap_Req!$A$2:$K$19,2)=4,VLOOKUP($D245,Cap_Req!$A$2:$K$19,2)=5,VLOOKUP($D245,Cap_Req!$A$2:$K$19,2)=18),$X245+VLOOKUP($D245,Cap_Req!$A$2:$K$19,10),-100)))</f>
        <v/>
      </c>
      <c r="W245" s="160" t="str">
        <f>IF($D245="","",IF($X245="","",$X245+VLOOKUP($D245,Cap_Req!$A$2:$K$19,11)))</f>
        <v/>
      </c>
      <c r="X245" s="283"/>
      <c r="Y245" s="283"/>
      <c r="Z245" s="133"/>
      <c r="AA245" s="134" t="e">
        <f>VLOOKUP($D245,Cap_Req!$A$2:$K$19,2)</f>
        <v>#N/A</v>
      </c>
    </row>
    <row r="246" spans="1:27" x14ac:dyDescent="0.25">
      <c r="A246" s="133"/>
      <c r="B246" s="283"/>
      <c r="C246" s="283"/>
      <c r="D246" s="284"/>
      <c r="E246" s="285"/>
      <c r="F246" s="155" t="str">
        <f>IF($D246="","",IF($Q246="","",IF(OR(VLOOKUP($D246,Cap_Req!$A$2:$K$19,2)=6,VLOOKUP($D246,Cap_Req!$A$2:$K$19,2)=7,VLOOKUP($D246,Cap_Req!$A$2:$K$19,2)=14),IF($R246="","",IF($N246&lt;=$U246,$R246*$G246,IF(AND($N246&gt;$U246,$N246&lt;=$X246),$G246*($R246+((($Q246-$R246)/($X246-$U246))*($N246-$U246))),0))),$Q246*$G246)))</f>
        <v/>
      </c>
      <c r="G246" s="156" t="str">
        <f>IF($D246="","",IF(VLOOKUP($D246,Cap_Req!$A$2:$K$19,2)=2,VLOOKUP($D246,Cap_Req!$A$2:$K$19,3),IF(OR(VLOOKUP($D246,Cap_Req!$A$2:$K$19,2)=1,VLOOKUP($D246,Cap_Req!$A$2:$K$19,2)=3,VLOOKUP($D246,Cap_Req!$A$2:$K$19,2)=6,VLOOKUP($D246,Cap_Req!$A$2:$K$19,2)=7,VLOOKUP($D246,Cap_Req!$A$2:$K$19,2)=8,VLOOKUP($D246,Cap_Req!$A$2:$K$19,2)=10,VLOOKUP($D246,Cap_Req!$A$2:$K$19,2)=11, VLOOKUP($D246,Cap_Req!$A$2:$K$19,2)=14, VLOOKUP($D246,Cap_Req!$A$2:$K$19,2)=15, VLOOKUP($D246,Cap_Req!$A$2:$K$19,2)=16),IF($N246&lt;=$U246,VLOOKUP($D246,Cap_Req!$A$2:$K$19,3),IF(AND($N246&gt;$U246,$N246&lt;=$W246),VLOOKUP($D246,Cap_Req!$A$2:$K$19,3)+(((VLOOKUP($D246,Cap_Req!$A$2:$K$19,5)-VLOOKUP($D246,Cap_Req!$A$2:$K$19,3))/($W246-$U246))*($N246-$U246)),0)),IF($N246&lt;=$U246,VLOOKUP($D246,Cap_Req!$A$2:$K$19,3),IF(AND($N246&gt;$U246,$N246&lt;=$V246),VLOOKUP($D246,Cap_Req!$A$2:$K$19,3)+(((VLOOKUP($D246,Cap_Req!$A$2:$K$19,4)-VLOOKUP($D246,Cap_Req!$A$2:$K$19,3))/($V246-$U246))*($N246-$U246)),IF(AND($N246&gt;$V246,$N246&lt;=$W246),VLOOKUP($D246,Cap_Req!$A$2:$K$19,4)+(((VLOOKUP($D246,Cap_Req!$A$2:$K$19,5)-VLOOKUP($D246,Cap_Req!$A$2:$K$19,4))/($W246-$V246))*($N246-$V246)),0))))))</f>
        <v/>
      </c>
      <c r="H246" s="285"/>
      <c r="I246" s="155" t="str">
        <f>IF($D246="","",IF(OR(VLOOKUP($D246,Cap_Req!$A$2:$K$19,2)=6,VLOOKUP($D246,Cap_Req!$A$2:$K$19,2)=7,VLOOKUP($D246,Cap_Req!$A$2:$K$19,2)=14),IF($S246="","",$S246*$J246),""))</f>
        <v/>
      </c>
      <c r="J246" s="156" t="str">
        <f>IF($D246="","",IF(OR(VLOOKUP($D246,Cap_Req!$A$2:$K$19,2)=6,VLOOKUP($D246,Cap_Req!$A$2:$K$19,2)=7,VLOOKUP($D246,Cap_Req!$A$2:$K$19,2)=14),VLOOKUP($D246,Cap_Req!$A$2:$K$19,7),""))</f>
        <v/>
      </c>
      <c r="K246" s="285"/>
      <c r="L246" s="155" t="str">
        <f>IF($D246="","",IF(OR(VLOOKUP($D246,Cap_Req!$A$2:$K$19,2)=4,VLOOKUP($D246,Cap_Req!$A$2:$K$19,2)=5),IF($T246="","",$T246*$M246),""))</f>
        <v/>
      </c>
      <c r="M246" s="156" t="str">
        <f>IF($D246="","",IF(OR(VLOOKUP($D246,Cap_Req!$A$2:$K$19,2)=4,VLOOKUP($D246,Cap_Req!$A$2:$K$19,2)=5),VLOOKUP($D246,Cap_Req!$A$2:$K$19,8),""))</f>
        <v/>
      </c>
      <c r="N246" s="157" t="str">
        <f t="shared" si="9"/>
        <v/>
      </c>
      <c r="O246" s="158" t="str">
        <f t="shared" si="8"/>
        <v/>
      </c>
      <c r="P246" s="159"/>
      <c r="Q246" s="283"/>
      <c r="R246" s="283"/>
      <c r="S246" s="283"/>
      <c r="T246" s="283"/>
      <c r="U246" s="160" t="str">
        <f>IF($D246="","",IF(OR(VLOOKUP($D246,Cap_Req!$A$2:$K$19,2)=9,VLOOKUP($D246,Cap_Req!$A$2:$K$19,2)=12,VLOOKUP($D246,Cap_Req!$A$2:$K$19,2)=13,VLOOKUP($D246,Cap_Req!$A$2:$K$19,2)=15),VLOOKUP($D246,Cap_Req!$A$2:$K$19,9),IF(VLOOKUP($D246,Cap_Req!$A$2:$K$19,2)=2,-100,$X246+VLOOKUP($D246,Cap_Req!$A$2:$K$19,9))))</f>
        <v/>
      </c>
      <c r="V246" s="160" t="str">
        <f>IF($D246="","",IF(OR(VLOOKUP($D246,Cap_Req!$A$2:$K$19,2)=9,VLOOKUP($D246,Cap_Req!$A$2:$K$19,2)=12,VLOOKUP($D246,Cap_Req!$A$2:$K$19,2)=13),VLOOKUP($D246,Cap_Req!$A$2:$K$19,10),IF(OR(VLOOKUP($D246,Cap_Req!$A$2:$K$19,2)=4,VLOOKUP($D246,Cap_Req!$A$2:$K$19,2)=5,VLOOKUP($D246,Cap_Req!$A$2:$K$19,2)=18),$X246+VLOOKUP($D246,Cap_Req!$A$2:$K$19,10),-100)))</f>
        <v/>
      </c>
      <c r="W246" s="160" t="str">
        <f>IF($D246="","",IF($X246="","",$X246+VLOOKUP($D246,Cap_Req!$A$2:$K$19,11)))</f>
        <v/>
      </c>
      <c r="X246" s="283"/>
      <c r="Y246" s="283"/>
      <c r="Z246" s="133"/>
      <c r="AA246" s="134" t="e">
        <f>VLOOKUP($D246,Cap_Req!$A$2:$K$19,2)</f>
        <v>#N/A</v>
      </c>
    </row>
    <row r="247" spans="1:27" x14ac:dyDescent="0.25">
      <c r="A247" s="133"/>
      <c r="B247" s="283"/>
      <c r="C247" s="283"/>
      <c r="D247" s="284"/>
      <c r="E247" s="285"/>
      <c r="F247" s="155" t="str">
        <f>IF($D247="","",IF($Q247="","",IF(OR(VLOOKUP($D247,Cap_Req!$A$2:$K$19,2)=6,VLOOKUP($D247,Cap_Req!$A$2:$K$19,2)=7,VLOOKUP($D247,Cap_Req!$A$2:$K$19,2)=14),IF($R247="","",IF($N247&lt;=$U247,$R247*$G247,IF(AND($N247&gt;$U247,$N247&lt;=$X247),$G247*($R247+((($Q247-$R247)/($X247-$U247))*($N247-$U247))),0))),$Q247*$G247)))</f>
        <v/>
      </c>
      <c r="G247" s="156" t="str">
        <f>IF($D247="","",IF(VLOOKUP($D247,Cap_Req!$A$2:$K$19,2)=2,VLOOKUP($D247,Cap_Req!$A$2:$K$19,3),IF(OR(VLOOKUP($D247,Cap_Req!$A$2:$K$19,2)=1,VLOOKUP($D247,Cap_Req!$A$2:$K$19,2)=3,VLOOKUP($D247,Cap_Req!$A$2:$K$19,2)=6,VLOOKUP($D247,Cap_Req!$A$2:$K$19,2)=7,VLOOKUP($D247,Cap_Req!$A$2:$K$19,2)=8,VLOOKUP($D247,Cap_Req!$A$2:$K$19,2)=10,VLOOKUP($D247,Cap_Req!$A$2:$K$19,2)=11, VLOOKUP($D247,Cap_Req!$A$2:$K$19,2)=14, VLOOKUP($D247,Cap_Req!$A$2:$K$19,2)=15, VLOOKUP($D247,Cap_Req!$A$2:$K$19,2)=16),IF($N247&lt;=$U247,VLOOKUP($D247,Cap_Req!$A$2:$K$19,3),IF(AND($N247&gt;$U247,$N247&lt;=$W247),VLOOKUP($D247,Cap_Req!$A$2:$K$19,3)+(((VLOOKUP($D247,Cap_Req!$A$2:$K$19,5)-VLOOKUP($D247,Cap_Req!$A$2:$K$19,3))/($W247-$U247))*($N247-$U247)),0)),IF($N247&lt;=$U247,VLOOKUP($D247,Cap_Req!$A$2:$K$19,3),IF(AND($N247&gt;$U247,$N247&lt;=$V247),VLOOKUP($D247,Cap_Req!$A$2:$K$19,3)+(((VLOOKUP($D247,Cap_Req!$A$2:$K$19,4)-VLOOKUP($D247,Cap_Req!$A$2:$K$19,3))/($V247-$U247))*($N247-$U247)),IF(AND($N247&gt;$V247,$N247&lt;=$W247),VLOOKUP($D247,Cap_Req!$A$2:$K$19,4)+(((VLOOKUP($D247,Cap_Req!$A$2:$K$19,5)-VLOOKUP($D247,Cap_Req!$A$2:$K$19,4))/($W247-$V247))*($N247-$V247)),0))))))</f>
        <v/>
      </c>
      <c r="H247" s="285"/>
      <c r="I247" s="155" t="str">
        <f>IF($D247="","",IF(OR(VLOOKUP($D247,Cap_Req!$A$2:$K$19,2)=6,VLOOKUP($D247,Cap_Req!$A$2:$K$19,2)=7,VLOOKUP($D247,Cap_Req!$A$2:$K$19,2)=14),IF($S247="","",$S247*$J247),""))</f>
        <v/>
      </c>
      <c r="J247" s="156" t="str">
        <f>IF($D247="","",IF(OR(VLOOKUP($D247,Cap_Req!$A$2:$K$19,2)=6,VLOOKUP($D247,Cap_Req!$A$2:$K$19,2)=7,VLOOKUP($D247,Cap_Req!$A$2:$K$19,2)=14),VLOOKUP($D247,Cap_Req!$A$2:$K$19,7),""))</f>
        <v/>
      </c>
      <c r="K247" s="285"/>
      <c r="L247" s="155" t="str">
        <f>IF($D247="","",IF(OR(VLOOKUP($D247,Cap_Req!$A$2:$K$19,2)=4,VLOOKUP($D247,Cap_Req!$A$2:$K$19,2)=5),IF($T247="","",$T247*$M247),""))</f>
        <v/>
      </c>
      <c r="M247" s="156" t="str">
        <f>IF($D247="","",IF(OR(VLOOKUP($D247,Cap_Req!$A$2:$K$19,2)=4,VLOOKUP($D247,Cap_Req!$A$2:$K$19,2)=5),VLOOKUP($D247,Cap_Req!$A$2:$K$19,8),""))</f>
        <v/>
      </c>
      <c r="N247" s="157" t="str">
        <f t="shared" si="9"/>
        <v/>
      </c>
      <c r="O247" s="158" t="str">
        <f t="shared" si="8"/>
        <v/>
      </c>
      <c r="P247" s="159"/>
      <c r="Q247" s="283"/>
      <c r="R247" s="283"/>
      <c r="S247" s="283"/>
      <c r="T247" s="283"/>
      <c r="U247" s="160" t="str">
        <f>IF($D247="","",IF(OR(VLOOKUP($D247,Cap_Req!$A$2:$K$19,2)=9,VLOOKUP($D247,Cap_Req!$A$2:$K$19,2)=12,VLOOKUP($D247,Cap_Req!$A$2:$K$19,2)=13,VLOOKUP($D247,Cap_Req!$A$2:$K$19,2)=15),VLOOKUP($D247,Cap_Req!$A$2:$K$19,9),IF(VLOOKUP($D247,Cap_Req!$A$2:$K$19,2)=2,-100,$X247+VLOOKUP($D247,Cap_Req!$A$2:$K$19,9))))</f>
        <v/>
      </c>
      <c r="V247" s="160" t="str">
        <f>IF($D247="","",IF(OR(VLOOKUP($D247,Cap_Req!$A$2:$K$19,2)=9,VLOOKUP($D247,Cap_Req!$A$2:$K$19,2)=12,VLOOKUP($D247,Cap_Req!$A$2:$K$19,2)=13),VLOOKUP($D247,Cap_Req!$A$2:$K$19,10),IF(OR(VLOOKUP($D247,Cap_Req!$A$2:$K$19,2)=4,VLOOKUP($D247,Cap_Req!$A$2:$K$19,2)=5,VLOOKUP($D247,Cap_Req!$A$2:$K$19,2)=18),$X247+VLOOKUP($D247,Cap_Req!$A$2:$K$19,10),-100)))</f>
        <v/>
      </c>
      <c r="W247" s="160" t="str">
        <f>IF($D247="","",IF($X247="","",$X247+VLOOKUP($D247,Cap_Req!$A$2:$K$19,11)))</f>
        <v/>
      </c>
      <c r="X247" s="283"/>
      <c r="Y247" s="283"/>
      <c r="Z247" s="133"/>
      <c r="AA247" s="134" t="e">
        <f>VLOOKUP($D247,Cap_Req!$A$2:$K$19,2)</f>
        <v>#N/A</v>
      </c>
    </row>
    <row r="248" spans="1:27" x14ac:dyDescent="0.25">
      <c r="A248" s="133"/>
      <c r="B248" s="283"/>
      <c r="C248" s="283"/>
      <c r="D248" s="284"/>
      <c r="E248" s="285"/>
      <c r="F248" s="155" t="str">
        <f>IF($D248="","",IF($Q248="","",IF(OR(VLOOKUP($D248,Cap_Req!$A$2:$K$19,2)=6,VLOOKUP($D248,Cap_Req!$A$2:$K$19,2)=7,VLOOKUP($D248,Cap_Req!$A$2:$K$19,2)=14),IF($R248="","",IF($N248&lt;=$U248,$R248*$G248,IF(AND($N248&gt;$U248,$N248&lt;=$X248),$G248*($R248+((($Q248-$R248)/($X248-$U248))*($N248-$U248))),0))),$Q248*$G248)))</f>
        <v/>
      </c>
      <c r="G248" s="156" t="str">
        <f>IF($D248="","",IF(VLOOKUP($D248,Cap_Req!$A$2:$K$19,2)=2,VLOOKUP($D248,Cap_Req!$A$2:$K$19,3),IF(OR(VLOOKUP($D248,Cap_Req!$A$2:$K$19,2)=1,VLOOKUP($D248,Cap_Req!$A$2:$K$19,2)=3,VLOOKUP($D248,Cap_Req!$A$2:$K$19,2)=6,VLOOKUP($D248,Cap_Req!$A$2:$K$19,2)=7,VLOOKUP($D248,Cap_Req!$A$2:$K$19,2)=8,VLOOKUP($D248,Cap_Req!$A$2:$K$19,2)=10,VLOOKUP($D248,Cap_Req!$A$2:$K$19,2)=11, VLOOKUP($D248,Cap_Req!$A$2:$K$19,2)=14, VLOOKUP($D248,Cap_Req!$A$2:$K$19,2)=15, VLOOKUP($D248,Cap_Req!$A$2:$K$19,2)=16),IF($N248&lt;=$U248,VLOOKUP($D248,Cap_Req!$A$2:$K$19,3),IF(AND($N248&gt;$U248,$N248&lt;=$W248),VLOOKUP($D248,Cap_Req!$A$2:$K$19,3)+(((VLOOKUP($D248,Cap_Req!$A$2:$K$19,5)-VLOOKUP($D248,Cap_Req!$A$2:$K$19,3))/($W248-$U248))*($N248-$U248)),0)),IF($N248&lt;=$U248,VLOOKUP($D248,Cap_Req!$A$2:$K$19,3),IF(AND($N248&gt;$U248,$N248&lt;=$V248),VLOOKUP($D248,Cap_Req!$A$2:$K$19,3)+(((VLOOKUP($D248,Cap_Req!$A$2:$K$19,4)-VLOOKUP($D248,Cap_Req!$A$2:$K$19,3))/($V248-$U248))*($N248-$U248)),IF(AND($N248&gt;$V248,$N248&lt;=$W248),VLOOKUP($D248,Cap_Req!$A$2:$K$19,4)+(((VLOOKUP($D248,Cap_Req!$A$2:$K$19,5)-VLOOKUP($D248,Cap_Req!$A$2:$K$19,4))/($W248-$V248))*($N248-$V248)),0))))))</f>
        <v/>
      </c>
      <c r="H248" s="285"/>
      <c r="I248" s="155" t="str">
        <f>IF($D248="","",IF(OR(VLOOKUP($D248,Cap_Req!$A$2:$K$19,2)=6,VLOOKUP($D248,Cap_Req!$A$2:$K$19,2)=7,VLOOKUP($D248,Cap_Req!$A$2:$K$19,2)=14),IF($S248="","",$S248*$J248),""))</f>
        <v/>
      </c>
      <c r="J248" s="156" t="str">
        <f>IF($D248="","",IF(OR(VLOOKUP($D248,Cap_Req!$A$2:$K$19,2)=6,VLOOKUP($D248,Cap_Req!$A$2:$K$19,2)=7,VLOOKUP($D248,Cap_Req!$A$2:$K$19,2)=14),VLOOKUP($D248,Cap_Req!$A$2:$K$19,7),""))</f>
        <v/>
      </c>
      <c r="K248" s="285"/>
      <c r="L248" s="155" t="str">
        <f>IF($D248="","",IF(OR(VLOOKUP($D248,Cap_Req!$A$2:$K$19,2)=4,VLOOKUP($D248,Cap_Req!$A$2:$K$19,2)=5),IF($T248="","",$T248*$M248),""))</f>
        <v/>
      </c>
      <c r="M248" s="156" t="str">
        <f>IF($D248="","",IF(OR(VLOOKUP($D248,Cap_Req!$A$2:$K$19,2)=4,VLOOKUP($D248,Cap_Req!$A$2:$K$19,2)=5),VLOOKUP($D248,Cap_Req!$A$2:$K$19,8),""))</f>
        <v/>
      </c>
      <c r="N248" s="157" t="str">
        <f t="shared" si="9"/>
        <v/>
      </c>
      <c r="O248" s="158" t="str">
        <f t="shared" si="8"/>
        <v/>
      </c>
      <c r="P248" s="159"/>
      <c r="Q248" s="283"/>
      <c r="R248" s="283"/>
      <c r="S248" s="283"/>
      <c r="T248" s="283"/>
      <c r="U248" s="160" t="str">
        <f>IF($D248="","",IF(OR(VLOOKUP($D248,Cap_Req!$A$2:$K$19,2)=9,VLOOKUP($D248,Cap_Req!$A$2:$K$19,2)=12,VLOOKUP($D248,Cap_Req!$A$2:$K$19,2)=13,VLOOKUP($D248,Cap_Req!$A$2:$K$19,2)=15),VLOOKUP($D248,Cap_Req!$A$2:$K$19,9),IF(VLOOKUP($D248,Cap_Req!$A$2:$K$19,2)=2,-100,$X248+VLOOKUP($D248,Cap_Req!$A$2:$K$19,9))))</f>
        <v/>
      </c>
      <c r="V248" s="160" t="str">
        <f>IF($D248="","",IF(OR(VLOOKUP($D248,Cap_Req!$A$2:$K$19,2)=9,VLOOKUP($D248,Cap_Req!$A$2:$K$19,2)=12,VLOOKUP($D248,Cap_Req!$A$2:$K$19,2)=13),VLOOKUP($D248,Cap_Req!$A$2:$K$19,10),IF(OR(VLOOKUP($D248,Cap_Req!$A$2:$K$19,2)=4,VLOOKUP($D248,Cap_Req!$A$2:$K$19,2)=5,VLOOKUP($D248,Cap_Req!$A$2:$K$19,2)=18),$X248+VLOOKUP($D248,Cap_Req!$A$2:$K$19,10),-100)))</f>
        <v/>
      </c>
      <c r="W248" s="160" t="str">
        <f>IF($D248="","",IF($X248="","",$X248+VLOOKUP($D248,Cap_Req!$A$2:$K$19,11)))</f>
        <v/>
      </c>
      <c r="X248" s="283"/>
      <c r="Y248" s="283"/>
      <c r="Z248" s="133"/>
      <c r="AA248" s="134" t="e">
        <f>VLOOKUP($D248,Cap_Req!$A$2:$K$19,2)</f>
        <v>#N/A</v>
      </c>
    </row>
    <row r="249" spans="1:27" x14ac:dyDescent="0.25">
      <c r="A249" s="133"/>
      <c r="B249" s="283"/>
      <c r="C249" s="283"/>
      <c r="D249" s="284"/>
      <c r="E249" s="285"/>
      <c r="F249" s="155" t="str">
        <f>IF($D249="","",IF($Q249="","",IF(OR(VLOOKUP($D249,Cap_Req!$A$2:$K$19,2)=6,VLOOKUP($D249,Cap_Req!$A$2:$K$19,2)=7,VLOOKUP($D249,Cap_Req!$A$2:$K$19,2)=14),IF($R249="","",IF($N249&lt;=$U249,$R249*$G249,IF(AND($N249&gt;$U249,$N249&lt;=$X249),$G249*($R249+((($Q249-$R249)/($X249-$U249))*($N249-$U249))),0))),$Q249*$G249)))</f>
        <v/>
      </c>
      <c r="G249" s="156" t="str">
        <f>IF($D249="","",IF(VLOOKUP($D249,Cap_Req!$A$2:$K$19,2)=2,VLOOKUP($D249,Cap_Req!$A$2:$K$19,3),IF(OR(VLOOKUP($D249,Cap_Req!$A$2:$K$19,2)=1,VLOOKUP($D249,Cap_Req!$A$2:$K$19,2)=3,VLOOKUP($D249,Cap_Req!$A$2:$K$19,2)=6,VLOOKUP($D249,Cap_Req!$A$2:$K$19,2)=7,VLOOKUP($D249,Cap_Req!$A$2:$K$19,2)=8,VLOOKUP($D249,Cap_Req!$A$2:$K$19,2)=10,VLOOKUP($D249,Cap_Req!$A$2:$K$19,2)=11, VLOOKUP($D249,Cap_Req!$A$2:$K$19,2)=14, VLOOKUP($D249,Cap_Req!$A$2:$K$19,2)=15, VLOOKUP($D249,Cap_Req!$A$2:$K$19,2)=16),IF($N249&lt;=$U249,VLOOKUP($D249,Cap_Req!$A$2:$K$19,3),IF(AND($N249&gt;$U249,$N249&lt;=$W249),VLOOKUP($D249,Cap_Req!$A$2:$K$19,3)+(((VLOOKUP($D249,Cap_Req!$A$2:$K$19,5)-VLOOKUP($D249,Cap_Req!$A$2:$K$19,3))/($W249-$U249))*($N249-$U249)),0)),IF($N249&lt;=$U249,VLOOKUP($D249,Cap_Req!$A$2:$K$19,3),IF(AND($N249&gt;$U249,$N249&lt;=$V249),VLOOKUP($D249,Cap_Req!$A$2:$K$19,3)+(((VLOOKUP($D249,Cap_Req!$A$2:$K$19,4)-VLOOKUP($D249,Cap_Req!$A$2:$K$19,3))/($V249-$U249))*($N249-$U249)),IF(AND($N249&gt;$V249,$N249&lt;=$W249),VLOOKUP($D249,Cap_Req!$A$2:$K$19,4)+(((VLOOKUP($D249,Cap_Req!$A$2:$K$19,5)-VLOOKUP($D249,Cap_Req!$A$2:$K$19,4))/($W249-$V249))*($N249-$V249)),0))))))</f>
        <v/>
      </c>
      <c r="H249" s="285"/>
      <c r="I249" s="155" t="str">
        <f>IF($D249="","",IF(OR(VLOOKUP($D249,Cap_Req!$A$2:$K$19,2)=6,VLOOKUP($D249,Cap_Req!$A$2:$K$19,2)=7,VLOOKUP($D249,Cap_Req!$A$2:$K$19,2)=14),IF($S249="","",$S249*$J249),""))</f>
        <v/>
      </c>
      <c r="J249" s="156" t="str">
        <f>IF($D249="","",IF(OR(VLOOKUP($D249,Cap_Req!$A$2:$K$19,2)=6,VLOOKUP($D249,Cap_Req!$A$2:$K$19,2)=7,VLOOKUP($D249,Cap_Req!$A$2:$K$19,2)=14),VLOOKUP($D249,Cap_Req!$A$2:$K$19,7),""))</f>
        <v/>
      </c>
      <c r="K249" s="285"/>
      <c r="L249" s="155" t="str">
        <f>IF($D249="","",IF(OR(VLOOKUP($D249,Cap_Req!$A$2:$K$19,2)=4,VLOOKUP($D249,Cap_Req!$A$2:$K$19,2)=5),IF($T249="","",$T249*$M249),""))</f>
        <v/>
      </c>
      <c r="M249" s="156" t="str">
        <f>IF($D249="","",IF(OR(VLOOKUP($D249,Cap_Req!$A$2:$K$19,2)=4,VLOOKUP($D249,Cap_Req!$A$2:$K$19,2)=5),VLOOKUP($D249,Cap_Req!$A$2:$K$19,8),""))</f>
        <v/>
      </c>
      <c r="N249" s="157" t="str">
        <f t="shared" si="9"/>
        <v/>
      </c>
      <c r="O249" s="158" t="str">
        <f t="shared" si="8"/>
        <v/>
      </c>
      <c r="P249" s="159"/>
      <c r="Q249" s="283"/>
      <c r="R249" s="283"/>
      <c r="S249" s="283"/>
      <c r="T249" s="283"/>
      <c r="U249" s="160" t="str">
        <f>IF($D249="","",IF(OR(VLOOKUP($D249,Cap_Req!$A$2:$K$19,2)=9,VLOOKUP($D249,Cap_Req!$A$2:$K$19,2)=12,VLOOKUP($D249,Cap_Req!$A$2:$K$19,2)=13,VLOOKUP($D249,Cap_Req!$A$2:$K$19,2)=15),VLOOKUP($D249,Cap_Req!$A$2:$K$19,9),IF(VLOOKUP($D249,Cap_Req!$A$2:$K$19,2)=2,-100,$X249+VLOOKUP($D249,Cap_Req!$A$2:$K$19,9))))</f>
        <v/>
      </c>
      <c r="V249" s="160" t="str">
        <f>IF($D249="","",IF(OR(VLOOKUP($D249,Cap_Req!$A$2:$K$19,2)=9,VLOOKUP($D249,Cap_Req!$A$2:$K$19,2)=12,VLOOKUP($D249,Cap_Req!$A$2:$K$19,2)=13),VLOOKUP($D249,Cap_Req!$A$2:$K$19,10),IF(OR(VLOOKUP($D249,Cap_Req!$A$2:$K$19,2)=4,VLOOKUP($D249,Cap_Req!$A$2:$K$19,2)=5,VLOOKUP($D249,Cap_Req!$A$2:$K$19,2)=18),$X249+VLOOKUP($D249,Cap_Req!$A$2:$K$19,10),-100)))</f>
        <v/>
      </c>
      <c r="W249" s="160" t="str">
        <f>IF($D249="","",IF($X249="","",$X249+VLOOKUP($D249,Cap_Req!$A$2:$K$19,11)))</f>
        <v/>
      </c>
      <c r="X249" s="283"/>
      <c r="Y249" s="283"/>
      <c r="Z249" s="133"/>
      <c r="AA249" s="134" t="e">
        <f>VLOOKUP($D249,Cap_Req!$A$2:$K$19,2)</f>
        <v>#N/A</v>
      </c>
    </row>
    <row r="250" spans="1:27" x14ac:dyDescent="0.25">
      <c r="A250" s="133"/>
      <c r="B250" s="283"/>
      <c r="C250" s="283"/>
      <c r="D250" s="284"/>
      <c r="E250" s="285"/>
      <c r="F250" s="155" t="str">
        <f>IF($D250="","",IF($Q250="","",IF(OR(VLOOKUP($D250,Cap_Req!$A$2:$K$19,2)=6,VLOOKUP($D250,Cap_Req!$A$2:$K$19,2)=7,VLOOKUP($D250,Cap_Req!$A$2:$K$19,2)=14),IF($R250="","",IF($N250&lt;=$U250,$R250*$G250,IF(AND($N250&gt;$U250,$N250&lt;=$X250),$G250*($R250+((($Q250-$R250)/($X250-$U250))*($N250-$U250))),0))),$Q250*$G250)))</f>
        <v/>
      </c>
      <c r="G250" s="156" t="str">
        <f>IF($D250="","",IF(VLOOKUP($D250,Cap_Req!$A$2:$K$19,2)=2,VLOOKUP($D250,Cap_Req!$A$2:$K$19,3),IF(OR(VLOOKUP($D250,Cap_Req!$A$2:$K$19,2)=1,VLOOKUP($D250,Cap_Req!$A$2:$K$19,2)=3,VLOOKUP($D250,Cap_Req!$A$2:$K$19,2)=6,VLOOKUP($D250,Cap_Req!$A$2:$K$19,2)=7,VLOOKUP($D250,Cap_Req!$A$2:$K$19,2)=8,VLOOKUP($D250,Cap_Req!$A$2:$K$19,2)=10,VLOOKUP($D250,Cap_Req!$A$2:$K$19,2)=11, VLOOKUP($D250,Cap_Req!$A$2:$K$19,2)=14, VLOOKUP($D250,Cap_Req!$A$2:$K$19,2)=15, VLOOKUP($D250,Cap_Req!$A$2:$K$19,2)=16),IF($N250&lt;=$U250,VLOOKUP($D250,Cap_Req!$A$2:$K$19,3),IF(AND($N250&gt;$U250,$N250&lt;=$W250),VLOOKUP($D250,Cap_Req!$A$2:$K$19,3)+(((VLOOKUP($D250,Cap_Req!$A$2:$K$19,5)-VLOOKUP($D250,Cap_Req!$A$2:$K$19,3))/($W250-$U250))*($N250-$U250)),0)),IF($N250&lt;=$U250,VLOOKUP($D250,Cap_Req!$A$2:$K$19,3),IF(AND($N250&gt;$U250,$N250&lt;=$V250),VLOOKUP($D250,Cap_Req!$A$2:$K$19,3)+(((VLOOKUP($D250,Cap_Req!$A$2:$K$19,4)-VLOOKUP($D250,Cap_Req!$A$2:$K$19,3))/($V250-$U250))*($N250-$U250)),IF(AND($N250&gt;$V250,$N250&lt;=$W250),VLOOKUP($D250,Cap_Req!$A$2:$K$19,4)+(((VLOOKUP($D250,Cap_Req!$A$2:$K$19,5)-VLOOKUP($D250,Cap_Req!$A$2:$K$19,4))/($W250-$V250))*($N250-$V250)),0))))))</f>
        <v/>
      </c>
      <c r="H250" s="285"/>
      <c r="I250" s="155" t="str">
        <f>IF($D250="","",IF(OR(VLOOKUP($D250,Cap_Req!$A$2:$K$19,2)=6,VLOOKUP($D250,Cap_Req!$A$2:$K$19,2)=7,VLOOKUP($D250,Cap_Req!$A$2:$K$19,2)=14),IF($S250="","",$S250*$J250),""))</f>
        <v/>
      </c>
      <c r="J250" s="156" t="str">
        <f>IF($D250="","",IF(OR(VLOOKUP($D250,Cap_Req!$A$2:$K$19,2)=6,VLOOKUP($D250,Cap_Req!$A$2:$K$19,2)=7,VLOOKUP($D250,Cap_Req!$A$2:$K$19,2)=14),VLOOKUP($D250,Cap_Req!$A$2:$K$19,7),""))</f>
        <v/>
      </c>
      <c r="K250" s="285"/>
      <c r="L250" s="155" t="str">
        <f>IF($D250="","",IF(OR(VLOOKUP($D250,Cap_Req!$A$2:$K$19,2)=4,VLOOKUP($D250,Cap_Req!$A$2:$K$19,2)=5),IF($T250="","",$T250*$M250),""))</f>
        <v/>
      </c>
      <c r="M250" s="156" t="str">
        <f>IF($D250="","",IF(OR(VLOOKUP($D250,Cap_Req!$A$2:$K$19,2)=4,VLOOKUP($D250,Cap_Req!$A$2:$K$19,2)=5),VLOOKUP($D250,Cap_Req!$A$2:$K$19,8),""))</f>
        <v/>
      </c>
      <c r="N250" s="157" t="str">
        <f t="shared" si="9"/>
        <v/>
      </c>
      <c r="O250" s="158" t="str">
        <f t="shared" si="8"/>
        <v/>
      </c>
      <c r="P250" s="159"/>
      <c r="Q250" s="283"/>
      <c r="R250" s="283"/>
      <c r="S250" s="283"/>
      <c r="T250" s="283"/>
      <c r="U250" s="160" t="str">
        <f>IF($D250="","",IF(OR(VLOOKUP($D250,Cap_Req!$A$2:$K$19,2)=9,VLOOKUP($D250,Cap_Req!$A$2:$K$19,2)=12,VLOOKUP($D250,Cap_Req!$A$2:$K$19,2)=13,VLOOKUP($D250,Cap_Req!$A$2:$K$19,2)=15),VLOOKUP($D250,Cap_Req!$A$2:$K$19,9),IF(VLOOKUP($D250,Cap_Req!$A$2:$K$19,2)=2,-100,$X250+VLOOKUP($D250,Cap_Req!$A$2:$K$19,9))))</f>
        <v/>
      </c>
      <c r="V250" s="160" t="str">
        <f>IF($D250="","",IF(OR(VLOOKUP($D250,Cap_Req!$A$2:$K$19,2)=9,VLOOKUP($D250,Cap_Req!$A$2:$K$19,2)=12,VLOOKUP($D250,Cap_Req!$A$2:$K$19,2)=13),VLOOKUP($D250,Cap_Req!$A$2:$K$19,10),IF(OR(VLOOKUP($D250,Cap_Req!$A$2:$K$19,2)=4,VLOOKUP($D250,Cap_Req!$A$2:$K$19,2)=5,VLOOKUP($D250,Cap_Req!$A$2:$K$19,2)=18),$X250+VLOOKUP($D250,Cap_Req!$A$2:$K$19,10),-100)))</f>
        <v/>
      </c>
      <c r="W250" s="160" t="str">
        <f>IF($D250="","",IF($X250="","",$X250+VLOOKUP($D250,Cap_Req!$A$2:$K$19,11)))</f>
        <v/>
      </c>
      <c r="X250" s="283"/>
      <c r="Y250" s="283"/>
      <c r="Z250" s="133"/>
      <c r="AA250" s="134" t="e">
        <f>VLOOKUP($D250,Cap_Req!$A$2:$K$19,2)</f>
        <v>#N/A</v>
      </c>
    </row>
    <row r="251" spans="1:27" x14ac:dyDescent="0.25">
      <c r="A251" s="133"/>
      <c r="B251" s="283"/>
      <c r="C251" s="283"/>
      <c r="D251" s="284"/>
      <c r="E251" s="285"/>
      <c r="F251" s="155" t="str">
        <f>IF($D251="","",IF($Q251="","",IF(OR(VLOOKUP($D251,Cap_Req!$A$2:$K$19,2)=6,VLOOKUP($D251,Cap_Req!$A$2:$K$19,2)=7,VLOOKUP($D251,Cap_Req!$A$2:$K$19,2)=14),IF($R251="","",IF($N251&lt;=$U251,$R251*$G251,IF(AND($N251&gt;$U251,$N251&lt;=$X251),$G251*($R251+((($Q251-$R251)/($X251-$U251))*($N251-$U251))),0))),$Q251*$G251)))</f>
        <v/>
      </c>
      <c r="G251" s="156" t="str">
        <f>IF($D251="","",IF(VLOOKUP($D251,Cap_Req!$A$2:$K$19,2)=2,VLOOKUP($D251,Cap_Req!$A$2:$K$19,3),IF(OR(VLOOKUP($D251,Cap_Req!$A$2:$K$19,2)=1,VLOOKUP($D251,Cap_Req!$A$2:$K$19,2)=3,VLOOKUP($D251,Cap_Req!$A$2:$K$19,2)=6,VLOOKUP($D251,Cap_Req!$A$2:$K$19,2)=7,VLOOKUP($D251,Cap_Req!$A$2:$K$19,2)=8,VLOOKUP($D251,Cap_Req!$A$2:$K$19,2)=10,VLOOKUP($D251,Cap_Req!$A$2:$K$19,2)=11, VLOOKUP($D251,Cap_Req!$A$2:$K$19,2)=14, VLOOKUP($D251,Cap_Req!$A$2:$K$19,2)=15, VLOOKUP($D251,Cap_Req!$A$2:$K$19,2)=16),IF($N251&lt;=$U251,VLOOKUP($D251,Cap_Req!$A$2:$K$19,3),IF(AND($N251&gt;$U251,$N251&lt;=$W251),VLOOKUP($D251,Cap_Req!$A$2:$K$19,3)+(((VLOOKUP($D251,Cap_Req!$A$2:$K$19,5)-VLOOKUP($D251,Cap_Req!$A$2:$K$19,3))/($W251-$U251))*($N251-$U251)),0)),IF($N251&lt;=$U251,VLOOKUP($D251,Cap_Req!$A$2:$K$19,3),IF(AND($N251&gt;$U251,$N251&lt;=$V251),VLOOKUP($D251,Cap_Req!$A$2:$K$19,3)+(((VLOOKUP($D251,Cap_Req!$A$2:$K$19,4)-VLOOKUP($D251,Cap_Req!$A$2:$K$19,3))/($V251-$U251))*($N251-$U251)),IF(AND($N251&gt;$V251,$N251&lt;=$W251),VLOOKUP($D251,Cap_Req!$A$2:$K$19,4)+(((VLOOKUP($D251,Cap_Req!$A$2:$K$19,5)-VLOOKUP($D251,Cap_Req!$A$2:$K$19,4))/($W251-$V251))*($N251-$V251)),0))))))</f>
        <v/>
      </c>
      <c r="H251" s="285"/>
      <c r="I251" s="155" t="str">
        <f>IF($D251="","",IF(OR(VLOOKUP($D251,Cap_Req!$A$2:$K$19,2)=6,VLOOKUP($D251,Cap_Req!$A$2:$K$19,2)=7,VLOOKUP($D251,Cap_Req!$A$2:$K$19,2)=14),IF($S251="","",$S251*$J251),""))</f>
        <v/>
      </c>
      <c r="J251" s="156" t="str">
        <f>IF($D251="","",IF(OR(VLOOKUP($D251,Cap_Req!$A$2:$K$19,2)=6,VLOOKUP($D251,Cap_Req!$A$2:$K$19,2)=7,VLOOKUP($D251,Cap_Req!$A$2:$K$19,2)=14),VLOOKUP($D251,Cap_Req!$A$2:$K$19,7),""))</f>
        <v/>
      </c>
      <c r="K251" s="285"/>
      <c r="L251" s="155" t="str">
        <f>IF($D251="","",IF(OR(VLOOKUP($D251,Cap_Req!$A$2:$K$19,2)=4,VLOOKUP($D251,Cap_Req!$A$2:$K$19,2)=5),IF($T251="","",$T251*$M251),""))</f>
        <v/>
      </c>
      <c r="M251" s="156" t="str">
        <f>IF($D251="","",IF(OR(VLOOKUP($D251,Cap_Req!$A$2:$K$19,2)=4,VLOOKUP($D251,Cap_Req!$A$2:$K$19,2)=5),VLOOKUP($D251,Cap_Req!$A$2:$K$19,8),""))</f>
        <v/>
      </c>
      <c r="N251" s="157" t="str">
        <f t="shared" si="9"/>
        <v/>
      </c>
      <c r="O251" s="158" t="str">
        <f t="shared" si="8"/>
        <v/>
      </c>
      <c r="P251" s="159"/>
      <c r="Q251" s="283"/>
      <c r="R251" s="283"/>
      <c r="S251" s="283"/>
      <c r="T251" s="283"/>
      <c r="U251" s="160" t="str">
        <f>IF($D251="","",IF(OR(VLOOKUP($D251,Cap_Req!$A$2:$K$19,2)=9,VLOOKUP($D251,Cap_Req!$A$2:$K$19,2)=12,VLOOKUP($D251,Cap_Req!$A$2:$K$19,2)=13,VLOOKUP($D251,Cap_Req!$A$2:$K$19,2)=15),VLOOKUP($D251,Cap_Req!$A$2:$K$19,9),IF(VLOOKUP($D251,Cap_Req!$A$2:$K$19,2)=2,-100,$X251+VLOOKUP($D251,Cap_Req!$A$2:$K$19,9))))</f>
        <v/>
      </c>
      <c r="V251" s="160" t="str">
        <f>IF($D251="","",IF(OR(VLOOKUP($D251,Cap_Req!$A$2:$K$19,2)=9,VLOOKUP($D251,Cap_Req!$A$2:$K$19,2)=12,VLOOKUP($D251,Cap_Req!$A$2:$K$19,2)=13),VLOOKUP($D251,Cap_Req!$A$2:$K$19,10),IF(OR(VLOOKUP($D251,Cap_Req!$A$2:$K$19,2)=4,VLOOKUP($D251,Cap_Req!$A$2:$K$19,2)=5,VLOOKUP($D251,Cap_Req!$A$2:$K$19,2)=18),$X251+VLOOKUP($D251,Cap_Req!$A$2:$K$19,10),-100)))</f>
        <v/>
      </c>
      <c r="W251" s="160" t="str">
        <f>IF($D251="","",IF($X251="","",$X251+VLOOKUP($D251,Cap_Req!$A$2:$K$19,11)))</f>
        <v/>
      </c>
      <c r="X251" s="283"/>
      <c r="Y251" s="283"/>
      <c r="Z251" s="133"/>
      <c r="AA251" s="134" t="e">
        <f>VLOOKUP($D251,Cap_Req!$A$2:$K$19,2)</f>
        <v>#N/A</v>
      </c>
    </row>
    <row r="252" spans="1:27" x14ac:dyDescent="0.25">
      <c r="A252" s="133"/>
      <c r="B252" s="283"/>
      <c r="C252" s="283"/>
      <c r="D252" s="284"/>
      <c r="E252" s="285"/>
      <c r="F252" s="155" t="str">
        <f>IF($D252="","",IF($Q252="","",IF(OR(VLOOKUP($D252,Cap_Req!$A$2:$K$19,2)=6,VLOOKUP($D252,Cap_Req!$A$2:$K$19,2)=7,VLOOKUP($D252,Cap_Req!$A$2:$K$19,2)=14),IF($R252="","",IF($N252&lt;=$U252,$R252*$G252,IF(AND($N252&gt;$U252,$N252&lt;=$X252),$G252*($R252+((($Q252-$R252)/($X252-$U252))*($N252-$U252))),0))),$Q252*$G252)))</f>
        <v/>
      </c>
      <c r="G252" s="156" t="str">
        <f>IF($D252="","",IF(VLOOKUP($D252,Cap_Req!$A$2:$K$19,2)=2,VLOOKUP($D252,Cap_Req!$A$2:$K$19,3),IF(OR(VLOOKUP($D252,Cap_Req!$A$2:$K$19,2)=1,VLOOKUP($D252,Cap_Req!$A$2:$K$19,2)=3,VLOOKUP($D252,Cap_Req!$A$2:$K$19,2)=6,VLOOKUP($D252,Cap_Req!$A$2:$K$19,2)=7,VLOOKUP($D252,Cap_Req!$A$2:$K$19,2)=8,VLOOKUP($D252,Cap_Req!$A$2:$K$19,2)=10,VLOOKUP($D252,Cap_Req!$A$2:$K$19,2)=11, VLOOKUP($D252,Cap_Req!$A$2:$K$19,2)=14, VLOOKUP($D252,Cap_Req!$A$2:$K$19,2)=15, VLOOKUP($D252,Cap_Req!$A$2:$K$19,2)=16),IF($N252&lt;=$U252,VLOOKUP($D252,Cap_Req!$A$2:$K$19,3),IF(AND($N252&gt;$U252,$N252&lt;=$W252),VLOOKUP($D252,Cap_Req!$A$2:$K$19,3)+(((VLOOKUP($D252,Cap_Req!$A$2:$K$19,5)-VLOOKUP($D252,Cap_Req!$A$2:$K$19,3))/($W252-$U252))*($N252-$U252)),0)),IF($N252&lt;=$U252,VLOOKUP($D252,Cap_Req!$A$2:$K$19,3),IF(AND($N252&gt;$U252,$N252&lt;=$V252),VLOOKUP($D252,Cap_Req!$A$2:$K$19,3)+(((VLOOKUP($D252,Cap_Req!$A$2:$K$19,4)-VLOOKUP($D252,Cap_Req!$A$2:$K$19,3))/($V252-$U252))*($N252-$U252)),IF(AND($N252&gt;$V252,$N252&lt;=$W252),VLOOKUP($D252,Cap_Req!$A$2:$K$19,4)+(((VLOOKUP($D252,Cap_Req!$A$2:$K$19,5)-VLOOKUP($D252,Cap_Req!$A$2:$K$19,4))/($W252-$V252))*($N252-$V252)),0))))))</f>
        <v/>
      </c>
      <c r="H252" s="285"/>
      <c r="I252" s="155" t="str">
        <f>IF($D252="","",IF(OR(VLOOKUP($D252,Cap_Req!$A$2:$K$19,2)=6,VLOOKUP($D252,Cap_Req!$A$2:$K$19,2)=7,VLOOKUP($D252,Cap_Req!$A$2:$K$19,2)=14),IF($S252="","",$S252*$J252),""))</f>
        <v/>
      </c>
      <c r="J252" s="156" t="str">
        <f>IF($D252="","",IF(OR(VLOOKUP($D252,Cap_Req!$A$2:$K$19,2)=6,VLOOKUP($D252,Cap_Req!$A$2:$K$19,2)=7,VLOOKUP($D252,Cap_Req!$A$2:$K$19,2)=14),VLOOKUP($D252,Cap_Req!$A$2:$K$19,7),""))</f>
        <v/>
      </c>
      <c r="K252" s="285"/>
      <c r="L252" s="155" t="str">
        <f>IF($D252="","",IF(OR(VLOOKUP($D252,Cap_Req!$A$2:$K$19,2)=4,VLOOKUP($D252,Cap_Req!$A$2:$K$19,2)=5),IF($T252="","",$T252*$M252),""))</f>
        <v/>
      </c>
      <c r="M252" s="156" t="str">
        <f>IF($D252="","",IF(OR(VLOOKUP($D252,Cap_Req!$A$2:$K$19,2)=4,VLOOKUP($D252,Cap_Req!$A$2:$K$19,2)=5),VLOOKUP($D252,Cap_Req!$A$2:$K$19,8),""))</f>
        <v/>
      </c>
      <c r="N252" s="157" t="str">
        <f t="shared" si="9"/>
        <v/>
      </c>
      <c r="O252" s="158" t="str">
        <f t="shared" si="8"/>
        <v/>
      </c>
      <c r="P252" s="159"/>
      <c r="Q252" s="283"/>
      <c r="R252" s="283"/>
      <c r="S252" s="283"/>
      <c r="T252" s="283"/>
      <c r="U252" s="160" t="str">
        <f>IF($D252="","",IF(OR(VLOOKUP($D252,Cap_Req!$A$2:$K$19,2)=9,VLOOKUP($D252,Cap_Req!$A$2:$K$19,2)=12,VLOOKUP($D252,Cap_Req!$A$2:$K$19,2)=13,VLOOKUP($D252,Cap_Req!$A$2:$K$19,2)=15),VLOOKUP($D252,Cap_Req!$A$2:$K$19,9),IF(VLOOKUP($D252,Cap_Req!$A$2:$K$19,2)=2,-100,$X252+VLOOKUP($D252,Cap_Req!$A$2:$K$19,9))))</f>
        <v/>
      </c>
      <c r="V252" s="160" t="str">
        <f>IF($D252="","",IF(OR(VLOOKUP($D252,Cap_Req!$A$2:$K$19,2)=9,VLOOKUP($D252,Cap_Req!$A$2:$K$19,2)=12,VLOOKUP($D252,Cap_Req!$A$2:$K$19,2)=13),VLOOKUP($D252,Cap_Req!$A$2:$K$19,10),IF(OR(VLOOKUP($D252,Cap_Req!$A$2:$K$19,2)=4,VLOOKUP($D252,Cap_Req!$A$2:$K$19,2)=5,VLOOKUP($D252,Cap_Req!$A$2:$K$19,2)=18),$X252+VLOOKUP($D252,Cap_Req!$A$2:$K$19,10),-100)))</f>
        <v/>
      </c>
      <c r="W252" s="160" t="str">
        <f>IF($D252="","",IF($X252="","",$X252+VLOOKUP($D252,Cap_Req!$A$2:$K$19,11)))</f>
        <v/>
      </c>
      <c r="X252" s="283"/>
      <c r="Y252" s="283"/>
      <c r="Z252" s="133"/>
      <c r="AA252" s="134" t="e">
        <f>VLOOKUP($D252,Cap_Req!$A$2:$K$19,2)</f>
        <v>#N/A</v>
      </c>
    </row>
    <row r="253" spans="1:27" x14ac:dyDescent="0.25">
      <c r="A253" s="133"/>
      <c r="B253" s="283"/>
      <c r="C253" s="283"/>
      <c r="D253" s="284"/>
      <c r="E253" s="285"/>
      <c r="F253" s="155" t="str">
        <f>IF($D253="","",IF($Q253="","",IF(OR(VLOOKUP($D253,Cap_Req!$A$2:$K$19,2)=6,VLOOKUP($D253,Cap_Req!$A$2:$K$19,2)=7,VLOOKUP($D253,Cap_Req!$A$2:$K$19,2)=14),IF($R253="","",IF($N253&lt;=$U253,$R253*$G253,IF(AND($N253&gt;$U253,$N253&lt;=$X253),$G253*($R253+((($Q253-$R253)/($X253-$U253))*($N253-$U253))),0))),$Q253*$G253)))</f>
        <v/>
      </c>
      <c r="G253" s="156" t="str">
        <f>IF($D253="","",IF(VLOOKUP($D253,Cap_Req!$A$2:$K$19,2)=2,VLOOKUP($D253,Cap_Req!$A$2:$K$19,3),IF(OR(VLOOKUP($D253,Cap_Req!$A$2:$K$19,2)=1,VLOOKUP($D253,Cap_Req!$A$2:$K$19,2)=3,VLOOKUP($D253,Cap_Req!$A$2:$K$19,2)=6,VLOOKUP($D253,Cap_Req!$A$2:$K$19,2)=7,VLOOKUP($D253,Cap_Req!$A$2:$K$19,2)=8,VLOOKUP($D253,Cap_Req!$A$2:$K$19,2)=10,VLOOKUP($D253,Cap_Req!$A$2:$K$19,2)=11, VLOOKUP($D253,Cap_Req!$A$2:$K$19,2)=14, VLOOKUP($D253,Cap_Req!$A$2:$K$19,2)=15, VLOOKUP($D253,Cap_Req!$A$2:$K$19,2)=16),IF($N253&lt;=$U253,VLOOKUP($D253,Cap_Req!$A$2:$K$19,3),IF(AND($N253&gt;$U253,$N253&lt;=$W253),VLOOKUP($D253,Cap_Req!$A$2:$K$19,3)+(((VLOOKUP($D253,Cap_Req!$A$2:$K$19,5)-VLOOKUP($D253,Cap_Req!$A$2:$K$19,3))/($W253-$U253))*($N253-$U253)),0)),IF($N253&lt;=$U253,VLOOKUP($D253,Cap_Req!$A$2:$K$19,3),IF(AND($N253&gt;$U253,$N253&lt;=$V253),VLOOKUP($D253,Cap_Req!$A$2:$K$19,3)+(((VLOOKUP($D253,Cap_Req!$A$2:$K$19,4)-VLOOKUP($D253,Cap_Req!$A$2:$K$19,3))/($V253-$U253))*($N253-$U253)),IF(AND($N253&gt;$V253,$N253&lt;=$W253),VLOOKUP($D253,Cap_Req!$A$2:$K$19,4)+(((VLOOKUP($D253,Cap_Req!$A$2:$K$19,5)-VLOOKUP($D253,Cap_Req!$A$2:$K$19,4))/($W253-$V253))*($N253-$V253)),0))))))</f>
        <v/>
      </c>
      <c r="H253" s="285"/>
      <c r="I253" s="155" t="str">
        <f>IF($D253="","",IF(OR(VLOOKUP($D253,Cap_Req!$A$2:$K$19,2)=6,VLOOKUP($D253,Cap_Req!$A$2:$K$19,2)=7,VLOOKUP($D253,Cap_Req!$A$2:$K$19,2)=14),IF($S253="","",$S253*$J253),""))</f>
        <v/>
      </c>
      <c r="J253" s="156" t="str">
        <f>IF($D253="","",IF(OR(VLOOKUP($D253,Cap_Req!$A$2:$K$19,2)=6,VLOOKUP($D253,Cap_Req!$A$2:$K$19,2)=7,VLOOKUP($D253,Cap_Req!$A$2:$K$19,2)=14),VLOOKUP($D253,Cap_Req!$A$2:$K$19,7),""))</f>
        <v/>
      </c>
      <c r="K253" s="285"/>
      <c r="L253" s="155" t="str">
        <f>IF($D253="","",IF(OR(VLOOKUP($D253,Cap_Req!$A$2:$K$19,2)=4,VLOOKUP($D253,Cap_Req!$A$2:$K$19,2)=5),IF($T253="","",$T253*$M253),""))</f>
        <v/>
      </c>
      <c r="M253" s="156" t="str">
        <f>IF($D253="","",IF(OR(VLOOKUP($D253,Cap_Req!$A$2:$K$19,2)=4,VLOOKUP($D253,Cap_Req!$A$2:$K$19,2)=5),VLOOKUP($D253,Cap_Req!$A$2:$K$19,8),""))</f>
        <v/>
      </c>
      <c r="N253" s="157" t="str">
        <f t="shared" si="9"/>
        <v/>
      </c>
      <c r="O253" s="158" t="str">
        <f t="shared" si="8"/>
        <v/>
      </c>
      <c r="P253" s="159"/>
      <c r="Q253" s="283"/>
      <c r="R253" s="283"/>
      <c r="S253" s="283"/>
      <c r="T253" s="283"/>
      <c r="U253" s="160" t="str">
        <f>IF($D253="","",IF(OR(VLOOKUP($D253,Cap_Req!$A$2:$K$19,2)=9,VLOOKUP($D253,Cap_Req!$A$2:$K$19,2)=12,VLOOKUP($D253,Cap_Req!$A$2:$K$19,2)=13,VLOOKUP($D253,Cap_Req!$A$2:$K$19,2)=15),VLOOKUP($D253,Cap_Req!$A$2:$K$19,9),IF(VLOOKUP($D253,Cap_Req!$A$2:$K$19,2)=2,-100,$X253+VLOOKUP($D253,Cap_Req!$A$2:$K$19,9))))</f>
        <v/>
      </c>
      <c r="V253" s="160" t="str">
        <f>IF($D253="","",IF(OR(VLOOKUP($D253,Cap_Req!$A$2:$K$19,2)=9,VLOOKUP($D253,Cap_Req!$A$2:$K$19,2)=12,VLOOKUP($D253,Cap_Req!$A$2:$K$19,2)=13),VLOOKUP($D253,Cap_Req!$A$2:$K$19,10),IF(OR(VLOOKUP($D253,Cap_Req!$A$2:$K$19,2)=4,VLOOKUP($D253,Cap_Req!$A$2:$K$19,2)=5,VLOOKUP($D253,Cap_Req!$A$2:$K$19,2)=18),$X253+VLOOKUP($D253,Cap_Req!$A$2:$K$19,10),-100)))</f>
        <v/>
      </c>
      <c r="W253" s="160" t="str">
        <f>IF($D253="","",IF($X253="","",$X253+VLOOKUP($D253,Cap_Req!$A$2:$K$19,11)))</f>
        <v/>
      </c>
      <c r="X253" s="283"/>
      <c r="Y253" s="283"/>
      <c r="Z253" s="133"/>
      <c r="AA253" s="134" t="e">
        <f>VLOOKUP($D253,Cap_Req!$A$2:$K$19,2)</f>
        <v>#N/A</v>
      </c>
    </row>
    <row r="254" spans="1:27" x14ac:dyDescent="0.25">
      <c r="A254" s="133"/>
      <c r="B254" s="283"/>
      <c r="C254" s="283"/>
      <c r="D254" s="284"/>
      <c r="E254" s="285"/>
      <c r="F254" s="155" t="str">
        <f>IF($D254="","",IF($Q254="","",IF(OR(VLOOKUP($D254,Cap_Req!$A$2:$K$19,2)=6,VLOOKUP($D254,Cap_Req!$A$2:$K$19,2)=7,VLOOKUP($D254,Cap_Req!$A$2:$K$19,2)=14),IF($R254="","",IF($N254&lt;=$U254,$R254*$G254,IF(AND($N254&gt;$U254,$N254&lt;=$X254),$G254*($R254+((($Q254-$R254)/($X254-$U254))*($N254-$U254))),0))),$Q254*$G254)))</f>
        <v/>
      </c>
      <c r="G254" s="156" t="str">
        <f>IF($D254="","",IF(VLOOKUP($D254,Cap_Req!$A$2:$K$19,2)=2,VLOOKUP($D254,Cap_Req!$A$2:$K$19,3),IF(OR(VLOOKUP($D254,Cap_Req!$A$2:$K$19,2)=1,VLOOKUP($D254,Cap_Req!$A$2:$K$19,2)=3,VLOOKUP($D254,Cap_Req!$A$2:$K$19,2)=6,VLOOKUP($D254,Cap_Req!$A$2:$K$19,2)=7,VLOOKUP($D254,Cap_Req!$A$2:$K$19,2)=8,VLOOKUP($D254,Cap_Req!$A$2:$K$19,2)=10,VLOOKUP($D254,Cap_Req!$A$2:$K$19,2)=11, VLOOKUP($D254,Cap_Req!$A$2:$K$19,2)=14, VLOOKUP($D254,Cap_Req!$A$2:$K$19,2)=15, VLOOKUP($D254,Cap_Req!$A$2:$K$19,2)=16),IF($N254&lt;=$U254,VLOOKUP($D254,Cap_Req!$A$2:$K$19,3),IF(AND($N254&gt;$U254,$N254&lt;=$W254),VLOOKUP($D254,Cap_Req!$A$2:$K$19,3)+(((VLOOKUP($D254,Cap_Req!$A$2:$K$19,5)-VLOOKUP($D254,Cap_Req!$A$2:$K$19,3))/($W254-$U254))*($N254-$U254)),0)),IF($N254&lt;=$U254,VLOOKUP($D254,Cap_Req!$A$2:$K$19,3),IF(AND($N254&gt;$U254,$N254&lt;=$V254),VLOOKUP($D254,Cap_Req!$A$2:$K$19,3)+(((VLOOKUP($D254,Cap_Req!$A$2:$K$19,4)-VLOOKUP($D254,Cap_Req!$A$2:$K$19,3))/($V254-$U254))*($N254-$U254)),IF(AND($N254&gt;$V254,$N254&lt;=$W254),VLOOKUP($D254,Cap_Req!$A$2:$K$19,4)+(((VLOOKUP($D254,Cap_Req!$A$2:$K$19,5)-VLOOKUP($D254,Cap_Req!$A$2:$K$19,4))/($W254-$V254))*($N254-$V254)),0))))))</f>
        <v/>
      </c>
      <c r="H254" s="285"/>
      <c r="I254" s="155" t="str">
        <f>IF($D254="","",IF(OR(VLOOKUP($D254,Cap_Req!$A$2:$K$19,2)=6,VLOOKUP($D254,Cap_Req!$A$2:$K$19,2)=7,VLOOKUP($D254,Cap_Req!$A$2:$K$19,2)=14),IF($S254="","",$S254*$J254),""))</f>
        <v/>
      </c>
      <c r="J254" s="156" t="str">
        <f>IF($D254="","",IF(OR(VLOOKUP($D254,Cap_Req!$A$2:$K$19,2)=6,VLOOKUP($D254,Cap_Req!$A$2:$K$19,2)=7,VLOOKUP($D254,Cap_Req!$A$2:$K$19,2)=14),VLOOKUP($D254,Cap_Req!$A$2:$K$19,7),""))</f>
        <v/>
      </c>
      <c r="K254" s="285"/>
      <c r="L254" s="155" t="str">
        <f>IF($D254="","",IF(OR(VLOOKUP($D254,Cap_Req!$A$2:$K$19,2)=4,VLOOKUP($D254,Cap_Req!$A$2:$K$19,2)=5),IF($T254="","",$T254*$M254),""))</f>
        <v/>
      </c>
      <c r="M254" s="156" t="str">
        <f>IF($D254="","",IF(OR(VLOOKUP($D254,Cap_Req!$A$2:$K$19,2)=4,VLOOKUP($D254,Cap_Req!$A$2:$K$19,2)=5),VLOOKUP($D254,Cap_Req!$A$2:$K$19,8),""))</f>
        <v/>
      </c>
      <c r="N254" s="157" t="str">
        <f t="shared" si="9"/>
        <v/>
      </c>
      <c r="O254" s="158" t="str">
        <f t="shared" si="8"/>
        <v/>
      </c>
      <c r="P254" s="159"/>
      <c r="Q254" s="283"/>
      <c r="R254" s="283"/>
      <c r="S254" s="283"/>
      <c r="T254" s="283"/>
      <c r="U254" s="160" t="str">
        <f>IF($D254="","",IF(OR(VLOOKUP($D254,Cap_Req!$A$2:$K$19,2)=9,VLOOKUP($D254,Cap_Req!$A$2:$K$19,2)=12,VLOOKUP($D254,Cap_Req!$A$2:$K$19,2)=13,VLOOKUP($D254,Cap_Req!$A$2:$K$19,2)=15),VLOOKUP($D254,Cap_Req!$A$2:$K$19,9),IF(VLOOKUP($D254,Cap_Req!$A$2:$K$19,2)=2,-100,$X254+VLOOKUP($D254,Cap_Req!$A$2:$K$19,9))))</f>
        <v/>
      </c>
      <c r="V254" s="160" t="str">
        <f>IF($D254="","",IF(OR(VLOOKUP($D254,Cap_Req!$A$2:$K$19,2)=9,VLOOKUP($D254,Cap_Req!$A$2:$K$19,2)=12,VLOOKUP($D254,Cap_Req!$A$2:$K$19,2)=13),VLOOKUP($D254,Cap_Req!$A$2:$K$19,10),IF(OR(VLOOKUP($D254,Cap_Req!$A$2:$K$19,2)=4,VLOOKUP($D254,Cap_Req!$A$2:$K$19,2)=5,VLOOKUP($D254,Cap_Req!$A$2:$K$19,2)=18),$X254+VLOOKUP($D254,Cap_Req!$A$2:$K$19,10),-100)))</f>
        <v/>
      </c>
      <c r="W254" s="160" t="str">
        <f>IF($D254="","",IF($X254="","",$X254+VLOOKUP($D254,Cap_Req!$A$2:$K$19,11)))</f>
        <v/>
      </c>
      <c r="X254" s="283"/>
      <c r="Y254" s="283"/>
      <c r="Z254" s="133"/>
      <c r="AA254" s="134" t="e">
        <f>VLOOKUP($D254,Cap_Req!$A$2:$K$19,2)</f>
        <v>#N/A</v>
      </c>
    </row>
    <row r="255" spans="1:27" x14ac:dyDescent="0.25">
      <c r="A255" s="133"/>
      <c r="B255" s="283"/>
      <c r="C255" s="283"/>
      <c r="D255" s="284"/>
      <c r="E255" s="285"/>
      <c r="F255" s="155" t="str">
        <f>IF($D255="","",IF($Q255="","",IF(OR(VLOOKUP($D255,Cap_Req!$A$2:$K$19,2)=6,VLOOKUP($D255,Cap_Req!$A$2:$K$19,2)=7,VLOOKUP($D255,Cap_Req!$A$2:$K$19,2)=14),IF($R255="","",IF($N255&lt;=$U255,$R255*$G255,IF(AND($N255&gt;$U255,$N255&lt;=$X255),$G255*($R255+((($Q255-$R255)/($X255-$U255))*($N255-$U255))),0))),$Q255*$G255)))</f>
        <v/>
      </c>
      <c r="G255" s="156" t="str">
        <f>IF($D255="","",IF(VLOOKUP($D255,Cap_Req!$A$2:$K$19,2)=2,VLOOKUP($D255,Cap_Req!$A$2:$K$19,3),IF(OR(VLOOKUP($D255,Cap_Req!$A$2:$K$19,2)=1,VLOOKUP($D255,Cap_Req!$A$2:$K$19,2)=3,VLOOKUP($D255,Cap_Req!$A$2:$K$19,2)=6,VLOOKUP($D255,Cap_Req!$A$2:$K$19,2)=7,VLOOKUP($D255,Cap_Req!$A$2:$K$19,2)=8,VLOOKUP($D255,Cap_Req!$A$2:$K$19,2)=10,VLOOKUP($D255,Cap_Req!$A$2:$K$19,2)=11, VLOOKUP($D255,Cap_Req!$A$2:$K$19,2)=14, VLOOKUP($D255,Cap_Req!$A$2:$K$19,2)=15, VLOOKUP($D255,Cap_Req!$A$2:$K$19,2)=16),IF($N255&lt;=$U255,VLOOKUP($D255,Cap_Req!$A$2:$K$19,3),IF(AND($N255&gt;$U255,$N255&lt;=$W255),VLOOKUP($D255,Cap_Req!$A$2:$K$19,3)+(((VLOOKUP($D255,Cap_Req!$A$2:$K$19,5)-VLOOKUP($D255,Cap_Req!$A$2:$K$19,3))/($W255-$U255))*($N255-$U255)),0)),IF($N255&lt;=$U255,VLOOKUP($D255,Cap_Req!$A$2:$K$19,3),IF(AND($N255&gt;$U255,$N255&lt;=$V255),VLOOKUP($D255,Cap_Req!$A$2:$K$19,3)+(((VLOOKUP($D255,Cap_Req!$A$2:$K$19,4)-VLOOKUP($D255,Cap_Req!$A$2:$K$19,3))/($V255-$U255))*($N255-$U255)),IF(AND($N255&gt;$V255,$N255&lt;=$W255),VLOOKUP($D255,Cap_Req!$A$2:$K$19,4)+(((VLOOKUP($D255,Cap_Req!$A$2:$K$19,5)-VLOOKUP($D255,Cap_Req!$A$2:$K$19,4))/($W255-$V255))*($N255-$V255)),0))))))</f>
        <v/>
      </c>
      <c r="H255" s="285"/>
      <c r="I255" s="155" t="str">
        <f>IF($D255="","",IF(OR(VLOOKUP($D255,Cap_Req!$A$2:$K$19,2)=6,VLOOKUP($D255,Cap_Req!$A$2:$K$19,2)=7,VLOOKUP($D255,Cap_Req!$A$2:$K$19,2)=14),IF($S255="","",$S255*$J255),""))</f>
        <v/>
      </c>
      <c r="J255" s="156" t="str">
        <f>IF($D255="","",IF(OR(VLOOKUP($D255,Cap_Req!$A$2:$K$19,2)=6,VLOOKUP($D255,Cap_Req!$A$2:$K$19,2)=7,VLOOKUP($D255,Cap_Req!$A$2:$K$19,2)=14),VLOOKUP($D255,Cap_Req!$A$2:$K$19,7),""))</f>
        <v/>
      </c>
      <c r="K255" s="285"/>
      <c r="L255" s="155" t="str">
        <f>IF($D255="","",IF(OR(VLOOKUP($D255,Cap_Req!$A$2:$K$19,2)=4,VLOOKUP($D255,Cap_Req!$A$2:$K$19,2)=5),IF($T255="","",$T255*$M255),""))</f>
        <v/>
      </c>
      <c r="M255" s="156" t="str">
        <f>IF($D255="","",IF(OR(VLOOKUP($D255,Cap_Req!$A$2:$K$19,2)=4,VLOOKUP($D255,Cap_Req!$A$2:$K$19,2)=5),VLOOKUP($D255,Cap_Req!$A$2:$K$19,8),""))</f>
        <v/>
      </c>
      <c r="N255" s="157" t="str">
        <f t="shared" si="9"/>
        <v/>
      </c>
      <c r="O255" s="158" t="str">
        <f t="shared" si="8"/>
        <v/>
      </c>
      <c r="P255" s="159"/>
      <c r="Q255" s="283"/>
      <c r="R255" s="283"/>
      <c r="S255" s="283"/>
      <c r="T255" s="283"/>
      <c r="U255" s="160" t="str">
        <f>IF($D255="","",IF(OR(VLOOKUP($D255,Cap_Req!$A$2:$K$19,2)=9,VLOOKUP($D255,Cap_Req!$A$2:$K$19,2)=12,VLOOKUP($D255,Cap_Req!$A$2:$K$19,2)=13,VLOOKUP($D255,Cap_Req!$A$2:$K$19,2)=15),VLOOKUP($D255,Cap_Req!$A$2:$K$19,9),IF(VLOOKUP($D255,Cap_Req!$A$2:$K$19,2)=2,-100,$X255+VLOOKUP($D255,Cap_Req!$A$2:$K$19,9))))</f>
        <v/>
      </c>
      <c r="V255" s="160" t="str">
        <f>IF($D255="","",IF(OR(VLOOKUP($D255,Cap_Req!$A$2:$K$19,2)=9,VLOOKUP($D255,Cap_Req!$A$2:$K$19,2)=12,VLOOKUP($D255,Cap_Req!$A$2:$K$19,2)=13),VLOOKUP($D255,Cap_Req!$A$2:$K$19,10),IF(OR(VLOOKUP($D255,Cap_Req!$A$2:$K$19,2)=4,VLOOKUP($D255,Cap_Req!$A$2:$K$19,2)=5,VLOOKUP($D255,Cap_Req!$A$2:$K$19,2)=18),$X255+VLOOKUP($D255,Cap_Req!$A$2:$K$19,10),-100)))</f>
        <v/>
      </c>
      <c r="W255" s="160" t="str">
        <f>IF($D255="","",IF($X255="","",$X255+VLOOKUP($D255,Cap_Req!$A$2:$K$19,11)))</f>
        <v/>
      </c>
      <c r="X255" s="283"/>
      <c r="Y255" s="283"/>
      <c r="Z255" s="133"/>
      <c r="AA255" s="134" t="e">
        <f>VLOOKUP($D255,Cap_Req!$A$2:$K$19,2)</f>
        <v>#N/A</v>
      </c>
    </row>
    <row r="256" spans="1:27" x14ac:dyDescent="0.25">
      <c r="A256" s="133"/>
      <c r="B256" s="283"/>
      <c r="C256" s="283"/>
      <c r="D256" s="284"/>
      <c r="E256" s="285"/>
      <c r="F256" s="155" t="str">
        <f>IF($D256="","",IF($Q256="","",IF(OR(VLOOKUP($D256,Cap_Req!$A$2:$K$19,2)=6,VLOOKUP($D256,Cap_Req!$A$2:$K$19,2)=7,VLOOKUP($D256,Cap_Req!$A$2:$K$19,2)=14),IF($R256="","",IF($N256&lt;=$U256,$R256*$G256,IF(AND($N256&gt;$U256,$N256&lt;=$X256),$G256*($R256+((($Q256-$R256)/($X256-$U256))*($N256-$U256))),0))),$Q256*$G256)))</f>
        <v/>
      </c>
      <c r="G256" s="156" t="str">
        <f>IF($D256="","",IF(VLOOKUP($D256,Cap_Req!$A$2:$K$19,2)=2,VLOOKUP($D256,Cap_Req!$A$2:$K$19,3),IF(OR(VLOOKUP($D256,Cap_Req!$A$2:$K$19,2)=1,VLOOKUP($D256,Cap_Req!$A$2:$K$19,2)=3,VLOOKUP($D256,Cap_Req!$A$2:$K$19,2)=6,VLOOKUP($D256,Cap_Req!$A$2:$K$19,2)=7,VLOOKUP($D256,Cap_Req!$A$2:$K$19,2)=8,VLOOKUP($D256,Cap_Req!$A$2:$K$19,2)=10,VLOOKUP($D256,Cap_Req!$A$2:$K$19,2)=11, VLOOKUP($D256,Cap_Req!$A$2:$K$19,2)=14, VLOOKUP($D256,Cap_Req!$A$2:$K$19,2)=15, VLOOKUP($D256,Cap_Req!$A$2:$K$19,2)=16),IF($N256&lt;=$U256,VLOOKUP($D256,Cap_Req!$A$2:$K$19,3),IF(AND($N256&gt;$U256,$N256&lt;=$W256),VLOOKUP($D256,Cap_Req!$A$2:$K$19,3)+(((VLOOKUP($D256,Cap_Req!$A$2:$K$19,5)-VLOOKUP($D256,Cap_Req!$A$2:$K$19,3))/($W256-$U256))*($N256-$U256)),0)),IF($N256&lt;=$U256,VLOOKUP($D256,Cap_Req!$A$2:$K$19,3),IF(AND($N256&gt;$U256,$N256&lt;=$V256),VLOOKUP($D256,Cap_Req!$A$2:$K$19,3)+(((VLOOKUP($D256,Cap_Req!$A$2:$K$19,4)-VLOOKUP($D256,Cap_Req!$A$2:$K$19,3))/($V256-$U256))*($N256-$U256)),IF(AND($N256&gt;$V256,$N256&lt;=$W256),VLOOKUP($D256,Cap_Req!$A$2:$K$19,4)+(((VLOOKUP($D256,Cap_Req!$A$2:$K$19,5)-VLOOKUP($D256,Cap_Req!$A$2:$K$19,4))/($W256-$V256))*($N256-$V256)),0))))))</f>
        <v/>
      </c>
      <c r="H256" s="285"/>
      <c r="I256" s="155" t="str">
        <f>IF($D256="","",IF(OR(VLOOKUP($D256,Cap_Req!$A$2:$K$19,2)=6,VLOOKUP($D256,Cap_Req!$A$2:$K$19,2)=7,VLOOKUP($D256,Cap_Req!$A$2:$K$19,2)=14),IF($S256="","",$S256*$J256),""))</f>
        <v/>
      </c>
      <c r="J256" s="156" t="str">
        <f>IF($D256="","",IF(OR(VLOOKUP($D256,Cap_Req!$A$2:$K$19,2)=6,VLOOKUP($D256,Cap_Req!$A$2:$K$19,2)=7,VLOOKUP($D256,Cap_Req!$A$2:$K$19,2)=14),VLOOKUP($D256,Cap_Req!$A$2:$K$19,7),""))</f>
        <v/>
      </c>
      <c r="K256" s="285"/>
      <c r="L256" s="155" t="str">
        <f>IF($D256="","",IF(OR(VLOOKUP($D256,Cap_Req!$A$2:$K$19,2)=4,VLOOKUP($D256,Cap_Req!$A$2:$K$19,2)=5),IF($T256="","",$T256*$M256),""))</f>
        <v/>
      </c>
      <c r="M256" s="156" t="str">
        <f>IF($D256="","",IF(OR(VLOOKUP($D256,Cap_Req!$A$2:$K$19,2)=4,VLOOKUP($D256,Cap_Req!$A$2:$K$19,2)=5),VLOOKUP($D256,Cap_Req!$A$2:$K$19,8),""))</f>
        <v/>
      </c>
      <c r="N256" s="157" t="str">
        <f t="shared" si="9"/>
        <v/>
      </c>
      <c r="O256" s="158" t="str">
        <f t="shared" si="8"/>
        <v/>
      </c>
      <c r="P256" s="159"/>
      <c r="Q256" s="283"/>
      <c r="R256" s="283"/>
      <c r="S256" s="283"/>
      <c r="T256" s="283"/>
      <c r="U256" s="160" t="str">
        <f>IF($D256="","",IF(OR(VLOOKUP($D256,Cap_Req!$A$2:$K$19,2)=9,VLOOKUP($D256,Cap_Req!$A$2:$K$19,2)=12,VLOOKUP($D256,Cap_Req!$A$2:$K$19,2)=13,VLOOKUP($D256,Cap_Req!$A$2:$K$19,2)=15),VLOOKUP($D256,Cap_Req!$A$2:$K$19,9),IF(VLOOKUP($D256,Cap_Req!$A$2:$K$19,2)=2,-100,$X256+VLOOKUP($D256,Cap_Req!$A$2:$K$19,9))))</f>
        <v/>
      </c>
      <c r="V256" s="160" t="str">
        <f>IF($D256="","",IF(OR(VLOOKUP($D256,Cap_Req!$A$2:$K$19,2)=9,VLOOKUP($D256,Cap_Req!$A$2:$K$19,2)=12,VLOOKUP($D256,Cap_Req!$A$2:$K$19,2)=13),VLOOKUP($D256,Cap_Req!$A$2:$K$19,10),IF(OR(VLOOKUP($D256,Cap_Req!$A$2:$K$19,2)=4,VLOOKUP($D256,Cap_Req!$A$2:$K$19,2)=5,VLOOKUP($D256,Cap_Req!$A$2:$K$19,2)=18),$X256+VLOOKUP($D256,Cap_Req!$A$2:$K$19,10),-100)))</f>
        <v/>
      </c>
      <c r="W256" s="160" t="str">
        <f>IF($D256="","",IF($X256="","",$X256+VLOOKUP($D256,Cap_Req!$A$2:$K$19,11)))</f>
        <v/>
      </c>
      <c r="X256" s="283"/>
      <c r="Y256" s="283"/>
      <c r="Z256" s="133"/>
      <c r="AA256" s="134" t="e">
        <f>VLOOKUP($D256,Cap_Req!$A$2:$K$19,2)</f>
        <v>#N/A</v>
      </c>
    </row>
    <row r="257" spans="1:27" x14ac:dyDescent="0.25">
      <c r="A257" s="133"/>
      <c r="B257" s="283"/>
      <c r="C257" s="283"/>
      <c r="D257" s="284"/>
      <c r="E257" s="285"/>
      <c r="F257" s="155" t="str">
        <f>IF($D257="","",IF($Q257="","",IF(OR(VLOOKUP($D257,Cap_Req!$A$2:$K$19,2)=6,VLOOKUP($D257,Cap_Req!$A$2:$K$19,2)=7,VLOOKUP($D257,Cap_Req!$A$2:$K$19,2)=14),IF($R257="","",IF($N257&lt;=$U257,$R257*$G257,IF(AND($N257&gt;$U257,$N257&lt;=$X257),$G257*($R257+((($Q257-$R257)/($X257-$U257))*($N257-$U257))),0))),$Q257*$G257)))</f>
        <v/>
      </c>
      <c r="G257" s="156" t="str">
        <f>IF($D257="","",IF(VLOOKUP($D257,Cap_Req!$A$2:$K$19,2)=2,VLOOKUP($D257,Cap_Req!$A$2:$K$19,3),IF(OR(VLOOKUP($D257,Cap_Req!$A$2:$K$19,2)=1,VLOOKUP($D257,Cap_Req!$A$2:$K$19,2)=3,VLOOKUP($D257,Cap_Req!$A$2:$K$19,2)=6,VLOOKUP($D257,Cap_Req!$A$2:$K$19,2)=7,VLOOKUP($D257,Cap_Req!$A$2:$K$19,2)=8,VLOOKUP($D257,Cap_Req!$A$2:$K$19,2)=10,VLOOKUP($D257,Cap_Req!$A$2:$K$19,2)=11, VLOOKUP($D257,Cap_Req!$A$2:$K$19,2)=14, VLOOKUP($D257,Cap_Req!$A$2:$K$19,2)=15, VLOOKUP($D257,Cap_Req!$A$2:$K$19,2)=16),IF($N257&lt;=$U257,VLOOKUP($D257,Cap_Req!$A$2:$K$19,3),IF(AND($N257&gt;$U257,$N257&lt;=$W257),VLOOKUP($D257,Cap_Req!$A$2:$K$19,3)+(((VLOOKUP($D257,Cap_Req!$A$2:$K$19,5)-VLOOKUP($D257,Cap_Req!$A$2:$K$19,3))/($W257-$U257))*($N257-$U257)),0)),IF($N257&lt;=$U257,VLOOKUP($D257,Cap_Req!$A$2:$K$19,3),IF(AND($N257&gt;$U257,$N257&lt;=$V257),VLOOKUP($D257,Cap_Req!$A$2:$K$19,3)+(((VLOOKUP($D257,Cap_Req!$A$2:$K$19,4)-VLOOKUP($D257,Cap_Req!$A$2:$K$19,3))/($V257-$U257))*($N257-$U257)),IF(AND($N257&gt;$V257,$N257&lt;=$W257),VLOOKUP($D257,Cap_Req!$A$2:$K$19,4)+(((VLOOKUP($D257,Cap_Req!$A$2:$K$19,5)-VLOOKUP($D257,Cap_Req!$A$2:$K$19,4))/($W257-$V257))*($N257-$V257)),0))))))</f>
        <v/>
      </c>
      <c r="H257" s="285"/>
      <c r="I257" s="155" t="str">
        <f>IF($D257="","",IF(OR(VLOOKUP($D257,Cap_Req!$A$2:$K$19,2)=6,VLOOKUP($D257,Cap_Req!$A$2:$K$19,2)=7,VLOOKUP($D257,Cap_Req!$A$2:$K$19,2)=14),IF($S257="","",$S257*$J257),""))</f>
        <v/>
      </c>
      <c r="J257" s="156" t="str">
        <f>IF($D257="","",IF(OR(VLOOKUP($D257,Cap_Req!$A$2:$K$19,2)=6,VLOOKUP($D257,Cap_Req!$A$2:$K$19,2)=7,VLOOKUP($D257,Cap_Req!$A$2:$K$19,2)=14),VLOOKUP($D257,Cap_Req!$A$2:$K$19,7),""))</f>
        <v/>
      </c>
      <c r="K257" s="285"/>
      <c r="L257" s="155" t="str">
        <f>IF($D257="","",IF(OR(VLOOKUP($D257,Cap_Req!$A$2:$K$19,2)=4,VLOOKUP($D257,Cap_Req!$A$2:$K$19,2)=5),IF($T257="","",$T257*$M257),""))</f>
        <v/>
      </c>
      <c r="M257" s="156" t="str">
        <f>IF($D257="","",IF(OR(VLOOKUP($D257,Cap_Req!$A$2:$K$19,2)=4,VLOOKUP($D257,Cap_Req!$A$2:$K$19,2)=5),VLOOKUP($D257,Cap_Req!$A$2:$K$19,8),""))</f>
        <v/>
      </c>
      <c r="N257" s="157" t="str">
        <f t="shared" si="9"/>
        <v/>
      </c>
      <c r="O257" s="158" t="str">
        <f t="shared" si="8"/>
        <v/>
      </c>
      <c r="P257" s="159"/>
      <c r="Q257" s="283"/>
      <c r="R257" s="283"/>
      <c r="S257" s="283"/>
      <c r="T257" s="283"/>
      <c r="U257" s="160" t="str">
        <f>IF($D257="","",IF(OR(VLOOKUP($D257,Cap_Req!$A$2:$K$19,2)=9,VLOOKUP($D257,Cap_Req!$A$2:$K$19,2)=12,VLOOKUP($D257,Cap_Req!$A$2:$K$19,2)=13,VLOOKUP($D257,Cap_Req!$A$2:$K$19,2)=15),VLOOKUP($D257,Cap_Req!$A$2:$K$19,9),IF(VLOOKUP($D257,Cap_Req!$A$2:$K$19,2)=2,-100,$X257+VLOOKUP($D257,Cap_Req!$A$2:$K$19,9))))</f>
        <v/>
      </c>
      <c r="V257" s="160" t="str">
        <f>IF($D257="","",IF(OR(VLOOKUP($D257,Cap_Req!$A$2:$K$19,2)=9,VLOOKUP($D257,Cap_Req!$A$2:$K$19,2)=12,VLOOKUP($D257,Cap_Req!$A$2:$K$19,2)=13),VLOOKUP($D257,Cap_Req!$A$2:$K$19,10),IF(OR(VLOOKUP($D257,Cap_Req!$A$2:$K$19,2)=4,VLOOKUP($D257,Cap_Req!$A$2:$K$19,2)=5,VLOOKUP($D257,Cap_Req!$A$2:$K$19,2)=18),$X257+VLOOKUP($D257,Cap_Req!$A$2:$K$19,10),-100)))</f>
        <v/>
      </c>
      <c r="W257" s="160" t="str">
        <f>IF($D257="","",IF($X257="","",$X257+VLOOKUP($D257,Cap_Req!$A$2:$K$19,11)))</f>
        <v/>
      </c>
      <c r="X257" s="283"/>
      <c r="Y257" s="283"/>
      <c r="Z257" s="133"/>
      <c r="AA257" s="134" t="e">
        <f>VLOOKUP($D257,Cap_Req!$A$2:$K$19,2)</f>
        <v>#N/A</v>
      </c>
    </row>
    <row r="258" spans="1:27" x14ac:dyDescent="0.25">
      <c r="A258" s="133"/>
      <c r="B258" s="283"/>
      <c r="C258" s="283"/>
      <c r="D258" s="284"/>
      <c r="E258" s="285"/>
      <c r="F258" s="155" t="str">
        <f>IF($D258="","",IF($Q258="","",IF(OR(VLOOKUP($D258,Cap_Req!$A$2:$K$19,2)=6,VLOOKUP($D258,Cap_Req!$A$2:$K$19,2)=7,VLOOKUP($D258,Cap_Req!$A$2:$K$19,2)=14),IF($R258="","",IF($N258&lt;=$U258,$R258*$G258,IF(AND($N258&gt;$U258,$N258&lt;=$X258),$G258*($R258+((($Q258-$R258)/($X258-$U258))*($N258-$U258))),0))),$Q258*$G258)))</f>
        <v/>
      </c>
      <c r="G258" s="156" t="str">
        <f>IF($D258="","",IF(VLOOKUP($D258,Cap_Req!$A$2:$K$19,2)=2,VLOOKUP($D258,Cap_Req!$A$2:$K$19,3),IF(OR(VLOOKUP($D258,Cap_Req!$A$2:$K$19,2)=1,VLOOKUP($D258,Cap_Req!$A$2:$K$19,2)=3,VLOOKUP($D258,Cap_Req!$A$2:$K$19,2)=6,VLOOKUP($D258,Cap_Req!$A$2:$K$19,2)=7,VLOOKUP($D258,Cap_Req!$A$2:$K$19,2)=8,VLOOKUP($D258,Cap_Req!$A$2:$K$19,2)=10,VLOOKUP($D258,Cap_Req!$A$2:$K$19,2)=11, VLOOKUP($D258,Cap_Req!$A$2:$K$19,2)=14, VLOOKUP($D258,Cap_Req!$A$2:$K$19,2)=15, VLOOKUP($D258,Cap_Req!$A$2:$K$19,2)=16),IF($N258&lt;=$U258,VLOOKUP($D258,Cap_Req!$A$2:$K$19,3),IF(AND($N258&gt;$U258,$N258&lt;=$W258),VLOOKUP($D258,Cap_Req!$A$2:$K$19,3)+(((VLOOKUP($D258,Cap_Req!$A$2:$K$19,5)-VLOOKUP($D258,Cap_Req!$A$2:$K$19,3))/($W258-$U258))*($N258-$U258)),0)),IF($N258&lt;=$U258,VLOOKUP($D258,Cap_Req!$A$2:$K$19,3),IF(AND($N258&gt;$U258,$N258&lt;=$V258),VLOOKUP($D258,Cap_Req!$A$2:$K$19,3)+(((VLOOKUP($D258,Cap_Req!$A$2:$K$19,4)-VLOOKUP($D258,Cap_Req!$A$2:$K$19,3))/($V258-$U258))*($N258-$U258)),IF(AND($N258&gt;$V258,$N258&lt;=$W258),VLOOKUP($D258,Cap_Req!$A$2:$K$19,4)+(((VLOOKUP($D258,Cap_Req!$A$2:$K$19,5)-VLOOKUP($D258,Cap_Req!$A$2:$K$19,4))/($W258-$V258))*($N258-$V258)),0))))))</f>
        <v/>
      </c>
      <c r="H258" s="285"/>
      <c r="I258" s="155" t="str">
        <f>IF($D258="","",IF(OR(VLOOKUP($D258,Cap_Req!$A$2:$K$19,2)=6,VLOOKUP($D258,Cap_Req!$A$2:$K$19,2)=7,VLOOKUP($D258,Cap_Req!$A$2:$K$19,2)=14),IF($S258="","",$S258*$J258),""))</f>
        <v/>
      </c>
      <c r="J258" s="156" t="str">
        <f>IF($D258="","",IF(OR(VLOOKUP($D258,Cap_Req!$A$2:$K$19,2)=6,VLOOKUP($D258,Cap_Req!$A$2:$K$19,2)=7,VLOOKUP($D258,Cap_Req!$A$2:$K$19,2)=14),VLOOKUP($D258,Cap_Req!$A$2:$K$19,7),""))</f>
        <v/>
      </c>
      <c r="K258" s="285"/>
      <c r="L258" s="155" t="str">
        <f>IF($D258="","",IF(OR(VLOOKUP($D258,Cap_Req!$A$2:$K$19,2)=4,VLOOKUP($D258,Cap_Req!$A$2:$K$19,2)=5),IF($T258="","",$T258*$M258),""))</f>
        <v/>
      </c>
      <c r="M258" s="156" t="str">
        <f>IF($D258="","",IF(OR(VLOOKUP($D258,Cap_Req!$A$2:$K$19,2)=4,VLOOKUP($D258,Cap_Req!$A$2:$K$19,2)=5),VLOOKUP($D258,Cap_Req!$A$2:$K$19,8),""))</f>
        <v/>
      </c>
      <c r="N258" s="157" t="str">
        <f t="shared" si="9"/>
        <v/>
      </c>
      <c r="O258" s="158" t="str">
        <f t="shared" si="8"/>
        <v/>
      </c>
      <c r="P258" s="159"/>
      <c r="Q258" s="283"/>
      <c r="R258" s="283"/>
      <c r="S258" s="283"/>
      <c r="T258" s="283"/>
      <c r="U258" s="160" t="str">
        <f>IF($D258="","",IF(OR(VLOOKUP($D258,Cap_Req!$A$2:$K$19,2)=9,VLOOKUP($D258,Cap_Req!$A$2:$K$19,2)=12,VLOOKUP($D258,Cap_Req!$A$2:$K$19,2)=13,VLOOKUP($D258,Cap_Req!$A$2:$K$19,2)=15),VLOOKUP($D258,Cap_Req!$A$2:$K$19,9),IF(VLOOKUP($D258,Cap_Req!$A$2:$K$19,2)=2,-100,$X258+VLOOKUP($D258,Cap_Req!$A$2:$K$19,9))))</f>
        <v/>
      </c>
      <c r="V258" s="160" t="str">
        <f>IF($D258="","",IF(OR(VLOOKUP($D258,Cap_Req!$A$2:$K$19,2)=9,VLOOKUP($D258,Cap_Req!$A$2:$K$19,2)=12,VLOOKUP($D258,Cap_Req!$A$2:$K$19,2)=13),VLOOKUP($D258,Cap_Req!$A$2:$K$19,10),IF(OR(VLOOKUP($D258,Cap_Req!$A$2:$K$19,2)=4,VLOOKUP($D258,Cap_Req!$A$2:$K$19,2)=5,VLOOKUP($D258,Cap_Req!$A$2:$K$19,2)=18),$X258+VLOOKUP($D258,Cap_Req!$A$2:$K$19,10),-100)))</f>
        <v/>
      </c>
      <c r="W258" s="160" t="str">
        <f>IF($D258="","",IF($X258="","",$X258+VLOOKUP($D258,Cap_Req!$A$2:$K$19,11)))</f>
        <v/>
      </c>
      <c r="X258" s="283"/>
      <c r="Y258" s="283"/>
      <c r="Z258" s="133"/>
      <c r="AA258" s="134" t="e">
        <f>VLOOKUP($D258,Cap_Req!$A$2:$K$19,2)</f>
        <v>#N/A</v>
      </c>
    </row>
    <row r="259" spans="1:27" x14ac:dyDescent="0.25">
      <c r="A259" s="133"/>
      <c r="B259" s="283"/>
      <c r="C259" s="283"/>
      <c r="D259" s="284"/>
      <c r="E259" s="285"/>
      <c r="F259" s="155" t="str">
        <f>IF($D259="","",IF($Q259="","",IF(OR(VLOOKUP($D259,Cap_Req!$A$2:$K$19,2)=6,VLOOKUP($D259,Cap_Req!$A$2:$K$19,2)=7,VLOOKUP($D259,Cap_Req!$A$2:$K$19,2)=14),IF($R259="","",IF($N259&lt;=$U259,$R259*$G259,IF(AND($N259&gt;$U259,$N259&lt;=$X259),$G259*($R259+((($Q259-$R259)/($X259-$U259))*($N259-$U259))),0))),$Q259*$G259)))</f>
        <v/>
      </c>
      <c r="G259" s="156" t="str">
        <f>IF($D259="","",IF(VLOOKUP($D259,Cap_Req!$A$2:$K$19,2)=2,VLOOKUP($D259,Cap_Req!$A$2:$K$19,3),IF(OR(VLOOKUP($D259,Cap_Req!$A$2:$K$19,2)=1,VLOOKUP($D259,Cap_Req!$A$2:$K$19,2)=3,VLOOKUP($D259,Cap_Req!$A$2:$K$19,2)=6,VLOOKUP($D259,Cap_Req!$A$2:$K$19,2)=7,VLOOKUP($D259,Cap_Req!$A$2:$K$19,2)=8,VLOOKUP($D259,Cap_Req!$A$2:$K$19,2)=10,VLOOKUP($D259,Cap_Req!$A$2:$K$19,2)=11, VLOOKUP($D259,Cap_Req!$A$2:$K$19,2)=14, VLOOKUP($D259,Cap_Req!$A$2:$K$19,2)=15, VLOOKUP($D259,Cap_Req!$A$2:$K$19,2)=16),IF($N259&lt;=$U259,VLOOKUP($D259,Cap_Req!$A$2:$K$19,3),IF(AND($N259&gt;$U259,$N259&lt;=$W259),VLOOKUP($D259,Cap_Req!$A$2:$K$19,3)+(((VLOOKUP($D259,Cap_Req!$A$2:$K$19,5)-VLOOKUP($D259,Cap_Req!$A$2:$K$19,3))/($W259-$U259))*($N259-$U259)),0)),IF($N259&lt;=$U259,VLOOKUP($D259,Cap_Req!$A$2:$K$19,3),IF(AND($N259&gt;$U259,$N259&lt;=$V259),VLOOKUP($D259,Cap_Req!$A$2:$K$19,3)+(((VLOOKUP($D259,Cap_Req!$A$2:$K$19,4)-VLOOKUP($D259,Cap_Req!$A$2:$K$19,3))/($V259-$U259))*($N259-$U259)),IF(AND($N259&gt;$V259,$N259&lt;=$W259),VLOOKUP($D259,Cap_Req!$A$2:$K$19,4)+(((VLOOKUP($D259,Cap_Req!$A$2:$K$19,5)-VLOOKUP($D259,Cap_Req!$A$2:$K$19,4))/($W259-$V259))*($N259-$V259)),0))))))</f>
        <v/>
      </c>
      <c r="H259" s="285"/>
      <c r="I259" s="155" t="str">
        <f>IF($D259="","",IF(OR(VLOOKUP($D259,Cap_Req!$A$2:$K$19,2)=6,VLOOKUP($D259,Cap_Req!$A$2:$K$19,2)=7,VLOOKUP($D259,Cap_Req!$A$2:$K$19,2)=14),IF($S259="","",$S259*$J259),""))</f>
        <v/>
      </c>
      <c r="J259" s="156" t="str">
        <f>IF($D259="","",IF(OR(VLOOKUP($D259,Cap_Req!$A$2:$K$19,2)=6,VLOOKUP($D259,Cap_Req!$A$2:$K$19,2)=7,VLOOKUP($D259,Cap_Req!$A$2:$K$19,2)=14),VLOOKUP($D259,Cap_Req!$A$2:$K$19,7),""))</f>
        <v/>
      </c>
      <c r="K259" s="285"/>
      <c r="L259" s="155" t="str">
        <f>IF($D259="","",IF(OR(VLOOKUP($D259,Cap_Req!$A$2:$K$19,2)=4,VLOOKUP($D259,Cap_Req!$A$2:$K$19,2)=5),IF($T259="","",$T259*$M259),""))</f>
        <v/>
      </c>
      <c r="M259" s="156" t="str">
        <f>IF($D259="","",IF(OR(VLOOKUP($D259,Cap_Req!$A$2:$K$19,2)=4,VLOOKUP($D259,Cap_Req!$A$2:$K$19,2)=5),VLOOKUP($D259,Cap_Req!$A$2:$K$19,8),""))</f>
        <v/>
      </c>
      <c r="N259" s="157" t="str">
        <f t="shared" si="9"/>
        <v/>
      </c>
      <c r="O259" s="158" t="str">
        <f t="shared" si="8"/>
        <v/>
      </c>
      <c r="P259" s="159"/>
      <c r="Q259" s="283"/>
      <c r="R259" s="283"/>
      <c r="S259" s="283"/>
      <c r="T259" s="283"/>
      <c r="U259" s="160" t="str">
        <f>IF($D259="","",IF(OR(VLOOKUP($D259,Cap_Req!$A$2:$K$19,2)=9,VLOOKUP($D259,Cap_Req!$A$2:$K$19,2)=12,VLOOKUP($D259,Cap_Req!$A$2:$K$19,2)=13,VLOOKUP($D259,Cap_Req!$A$2:$K$19,2)=15),VLOOKUP($D259,Cap_Req!$A$2:$K$19,9),IF(VLOOKUP($D259,Cap_Req!$A$2:$K$19,2)=2,-100,$X259+VLOOKUP($D259,Cap_Req!$A$2:$K$19,9))))</f>
        <v/>
      </c>
      <c r="V259" s="160" t="str">
        <f>IF($D259="","",IF(OR(VLOOKUP($D259,Cap_Req!$A$2:$K$19,2)=9,VLOOKUP($D259,Cap_Req!$A$2:$K$19,2)=12,VLOOKUP($D259,Cap_Req!$A$2:$K$19,2)=13),VLOOKUP($D259,Cap_Req!$A$2:$K$19,10),IF(OR(VLOOKUP($D259,Cap_Req!$A$2:$K$19,2)=4,VLOOKUP($D259,Cap_Req!$A$2:$K$19,2)=5,VLOOKUP($D259,Cap_Req!$A$2:$K$19,2)=18),$X259+VLOOKUP($D259,Cap_Req!$A$2:$K$19,10),-100)))</f>
        <v/>
      </c>
      <c r="W259" s="160" t="str">
        <f>IF($D259="","",IF($X259="","",$X259+VLOOKUP($D259,Cap_Req!$A$2:$K$19,11)))</f>
        <v/>
      </c>
      <c r="X259" s="283"/>
      <c r="Y259" s="283"/>
      <c r="Z259" s="133"/>
      <c r="AA259" s="134" t="e">
        <f>VLOOKUP($D259,Cap_Req!$A$2:$K$19,2)</f>
        <v>#N/A</v>
      </c>
    </row>
    <row r="260" spans="1:27" x14ac:dyDescent="0.25">
      <c r="A260" s="133"/>
      <c r="B260" s="283"/>
      <c r="C260" s="283"/>
      <c r="D260" s="284"/>
      <c r="E260" s="285"/>
      <c r="F260" s="155" t="str">
        <f>IF($D260="","",IF($Q260="","",IF(OR(VLOOKUP($D260,Cap_Req!$A$2:$K$19,2)=6,VLOOKUP($D260,Cap_Req!$A$2:$K$19,2)=7,VLOOKUP($D260,Cap_Req!$A$2:$K$19,2)=14),IF($R260="","",IF($N260&lt;=$U260,$R260*$G260,IF(AND($N260&gt;$U260,$N260&lt;=$X260),$G260*($R260+((($Q260-$R260)/($X260-$U260))*($N260-$U260))),0))),$Q260*$G260)))</f>
        <v/>
      </c>
      <c r="G260" s="156" t="str">
        <f>IF($D260="","",IF(VLOOKUP($D260,Cap_Req!$A$2:$K$19,2)=2,VLOOKUP($D260,Cap_Req!$A$2:$K$19,3),IF(OR(VLOOKUP($D260,Cap_Req!$A$2:$K$19,2)=1,VLOOKUP($D260,Cap_Req!$A$2:$K$19,2)=3,VLOOKUP($D260,Cap_Req!$A$2:$K$19,2)=6,VLOOKUP($D260,Cap_Req!$A$2:$K$19,2)=7,VLOOKUP($D260,Cap_Req!$A$2:$K$19,2)=8,VLOOKUP($D260,Cap_Req!$A$2:$K$19,2)=10,VLOOKUP($D260,Cap_Req!$A$2:$K$19,2)=11, VLOOKUP($D260,Cap_Req!$A$2:$K$19,2)=14, VLOOKUP($D260,Cap_Req!$A$2:$K$19,2)=15, VLOOKUP($D260,Cap_Req!$A$2:$K$19,2)=16),IF($N260&lt;=$U260,VLOOKUP($D260,Cap_Req!$A$2:$K$19,3),IF(AND($N260&gt;$U260,$N260&lt;=$W260),VLOOKUP($D260,Cap_Req!$A$2:$K$19,3)+(((VLOOKUP($D260,Cap_Req!$A$2:$K$19,5)-VLOOKUP($D260,Cap_Req!$A$2:$K$19,3))/($W260-$U260))*($N260-$U260)),0)),IF($N260&lt;=$U260,VLOOKUP($D260,Cap_Req!$A$2:$K$19,3),IF(AND($N260&gt;$U260,$N260&lt;=$V260),VLOOKUP($D260,Cap_Req!$A$2:$K$19,3)+(((VLOOKUP($D260,Cap_Req!$A$2:$K$19,4)-VLOOKUP($D260,Cap_Req!$A$2:$K$19,3))/($V260-$U260))*($N260-$U260)),IF(AND($N260&gt;$V260,$N260&lt;=$W260),VLOOKUP($D260,Cap_Req!$A$2:$K$19,4)+(((VLOOKUP($D260,Cap_Req!$A$2:$K$19,5)-VLOOKUP($D260,Cap_Req!$A$2:$K$19,4))/($W260-$V260))*($N260-$V260)),0))))))</f>
        <v/>
      </c>
      <c r="H260" s="285"/>
      <c r="I260" s="155" t="str">
        <f>IF($D260="","",IF(OR(VLOOKUP($D260,Cap_Req!$A$2:$K$19,2)=6,VLOOKUP($D260,Cap_Req!$A$2:$K$19,2)=7,VLOOKUP($D260,Cap_Req!$A$2:$K$19,2)=14),IF($S260="","",$S260*$J260),""))</f>
        <v/>
      </c>
      <c r="J260" s="156" t="str">
        <f>IF($D260="","",IF(OR(VLOOKUP($D260,Cap_Req!$A$2:$K$19,2)=6,VLOOKUP($D260,Cap_Req!$A$2:$K$19,2)=7,VLOOKUP($D260,Cap_Req!$A$2:$K$19,2)=14),VLOOKUP($D260,Cap_Req!$A$2:$K$19,7),""))</f>
        <v/>
      </c>
      <c r="K260" s="285"/>
      <c r="L260" s="155" t="str">
        <f>IF($D260="","",IF(OR(VLOOKUP($D260,Cap_Req!$A$2:$K$19,2)=4,VLOOKUP($D260,Cap_Req!$A$2:$K$19,2)=5),IF($T260="","",$T260*$M260),""))</f>
        <v/>
      </c>
      <c r="M260" s="156" t="str">
        <f>IF($D260="","",IF(OR(VLOOKUP($D260,Cap_Req!$A$2:$K$19,2)=4,VLOOKUP($D260,Cap_Req!$A$2:$K$19,2)=5),VLOOKUP($D260,Cap_Req!$A$2:$K$19,8),""))</f>
        <v/>
      </c>
      <c r="N260" s="157" t="str">
        <f t="shared" si="9"/>
        <v/>
      </c>
      <c r="O260" s="158" t="str">
        <f t="shared" si="8"/>
        <v/>
      </c>
      <c r="P260" s="159"/>
      <c r="Q260" s="283"/>
      <c r="R260" s="283"/>
      <c r="S260" s="283"/>
      <c r="T260" s="283"/>
      <c r="U260" s="160" t="str">
        <f>IF($D260="","",IF(OR(VLOOKUP($D260,Cap_Req!$A$2:$K$19,2)=9,VLOOKUP($D260,Cap_Req!$A$2:$K$19,2)=12,VLOOKUP($D260,Cap_Req!$A$2:$K$19,2)=13,VLOOKUP($D260,Cap_Req!$A$2:$K$19,2)=15),VLOOKUP($D260,Cap_Req!$A$2:$K$19,9),IF(VLOOKUP($D260,Cap_Req!$A$2:$K$19,2)=2,-100,$X260+VLOOKUP($D260,Cap_Req!$A$2:$K$19,9))))</f>
        <v/>
      </c>
      <c r="V260" s="160" t="str">
        <f>IF($D260="","",IF(OR(VLOOKUP($D260,Cap_Req!$A$2:$K$19,2)=9,VLOOKUP($D260,Cap_Req!$A$2:$K$19,2)=12,VLOOKUP($D260,Cap_Req!$A$2:$K$19,2)=13),VLOOKUP($D260,Cap_Req!$A$2:$K$19,10),IF(OR(VLOOKUP($D260,Cap_Req!$A$2:$K$19,2)=4,VLOOKUP($D260,Cap_Req!$A$2:$K$19,2)=5,VLOOKUP($D260,Cap_Req!$A$2:$K$19,2)=18),$X260+VLOOKUP($D260,Cap_Req!$A$2:$K$19,10),-100)))</f>
        <v/>
      </c>
      <c r="W260" s="160" t="str">
        <f>IF($D260="","",IF($X260="","",$X260+VLOOKUP($D260,Cap_Req!$A$2:$K$19,11)))</f>
        <v/>
      </c>
      <c r="X260" s="283"/>
      <c r="Y260" s="283"/>
      <c r="Z260" s="133"/>
      <c r="AA260" s="134" t="e">
        <f>VLOOKUP($D260,Cap_Req!$A$2:$K$19,2)</f>
        <v>#N/A</v>
      </c>
    </row>
    <row r="261" spans="1:27" x14ac:dyDescent="0.25">
      <c r="A261" s="133"/>
      <c r="B261" s="283"/>
      <c r="C261" s="283"/>
      <c r="D261" s="284"/>
      <c r="E261" s="285"/>
      <c r="F261" s="155" t="str">
        <f>IF($D261="","",IF($Q261="","",IF(OR(VLOOKUP($D261,Cap_Req!$A$2:$K$19,2)=6,VLOOKUP($D261,Cap_Req!$A$2:$K$19,2)=7,VLOOKUP($D261,Cap_Req!$A$2:$K$19,2)=14),IF($R261="","",IF($N261&lt;=$U261,$R261*$G261,IF(AND($N261&gt;$U261,$N261&lt;=$X261),$G261*($R261+((($Q261-$R261)/($X261-$U261))*($N261-$U261))),0))),$Q261*$G261)))</f>
        <v/>
      </c>
      <c r="G261" s="156" t="str">
        <f>IF($D261="","",IF(VLOOKUP($D261,Cap_Req!$A$2:$K$19,2)=2,VLOOKUP($D261,Cap_Req!$A$2:$K$19,3),IF(OR(VLOOKUP($D261,Cap_Req!$A$2:$K$19,2)=1,VLOOKUP($D261,Cap_Req!$A$2:$K$19,2)=3,VLOOKUP($D261,Cap_Req!$A$2:$K$19,2)=6,VLOOKUP($D261,Cap_Req!$A$2:$K$19,2)=7,VLOOKUP($D261,Cap_Req!$A$2:$K$19,2)=8,VLOOKUP($D261,Cap_Req!$A$2:$K$19,2)=10,VLOOKUP($D261,Cap_Req!$A$2:$K$19,2)=11, VLOOKUP($D261,Cap_Req!$A$2:$K$19,2)=14, VLOOKUP($D261,Cap_Req!$A$2:$K$19,2)=15, VLOOKUP($D261,Cap_Req!$A$2:$K$19,2)=16),IF($N261&lt;=$U261,VLOOKUP($D261,Cap_Req!$A$2:$K$19,3),IF(AND($N261&gt;$U261,$N261&lt;=$W261),VLOOKUP($D261,Cap_Req!$A$2:$K$19,3)+(((VLOOKUP($D261,Cap_Req!$A$2:$K$19,5)-VLOOKUP($D261,Cap_Req!$A$2:$K$19,3))/($W261-$U261))*($N261-$U261)),0)),IF($N261&lt;=$U261,VLOOKUP($D261,Cap_Req!$A$2:$K$19,3),IF(AND($N261&gt;$U261,$N261&lt;=$V261),VLOOKUP($D261,Cap_Req!$A$2:$K$19,3)+(((VLOOKUP($D261,Cap_Req!$A$2:$K$19,4)-VLOOKUP($D261,Cap_Req!$A$2:$K$19,3))/($V261-$U261))*($N261-$U261)),IF(AND($N261&gt;$V261,$N261&lt;=$W261),VLOOKUP($D261,Cap_Req!$A$2:$K$19,4)+(((VLOOKUP($D261,Cap_Req!$A$2:$K$19,5)-VLOOKUP($D261,Cap_Req!$A$2:$K$19,4))/($W261-$V261))*($N261-$V261)),0))))))</f>
        <v/>
      </c>
      <c r="H261" s="285"/>
      <c r="I261" s="155" t="str">
        <f>IF($D261="","",IF(OR(VLOOKUP($D261,Cap_Req!$A$2:$K$19,2)=6,VLOOKUP($D261,Cap_Req!$A$2:$K$19,2)=7,VLOOKUP($D261,Cap_Req!$A$2:$K$19,2)=14),IF($S261="","",$S261*$J261),""))</f>
        <v/>
      </c>
      <c r="J261" s="156" t="str">
        <f>IF($D261="","",IF(OR(VLOOKUP($D261,Cap_Req!$A$2:$K$19,2)=6,VLOOKUP($D261,Cap_Req!$A$2:$K$19,2)=7,VLOOKUP($D261,Cap_Req!$A$2:$K$19,2)=14),VLOOKUP($D261,Cap_Req!$A$2:$K$19,7),""))</f>
        <v/>
      </c>
      <c r="K261" s="285"/>
      <c r="L261" s="155" t="str">
        <f>IF($D261="","",IF(OR(VLOOKUP($D261,Cap_Req!$A$2:$K$19,2)=4,VLOOKUP($D261,Cap_Req!$A$2:$K$19,2)=5),IF($T261="","",$T261*$M261),""))</f>
        <v/>
      </c>
      <c r="M261" s="156" t="str">
        <f>IF($D261="","",IF(OR(VLOOKUP($D261,Cap_Req!$A$2:$K$19,2)=4,VLOOKUP($D261,Cap_Req!$A$2:$K$19,2)=5),VLOOKUP($D261,Cap_Req!$A$2:$K$19,8),""))</f>
        <v/>
      </c>
      <c r="N261" s="157" t="str">
        <f t="shared" si="9"/>
        <v/>
      </c>
      <c r="O261" s="158" t="str">
        <f t="shared" si="8"/>
        <v/>
      </c>
      <c r="P261" s="159"/>
      <c r="Q261" s="283"/>
      <c r="R261" s="283"/>
      <c r="S261" s="283"/>
      <c r="T261" s="283"/>
      <c r="U261" s="160" t="str">
        <f>IF($D261="","",IF(OR(VLOOKUP($D261,Cap_Req!$A$2:$K$19,2)=9,VLOOKUP($D261,Cap_Req!$A$2:$K$19,2)=12,VLOOKUP($D261,Cap_Req!$A$2:$K$19,2)=13,VLOOKUP($D261,Cap_Req!$A$2:$K$19,2)=15),VLOOKUP($D261,Cap_Req!$A$2:$K$19,9),IF(VLOOKUP($D261,Cap_Req!$A$2:$K$19,2)=2,-100,$X261+VLOOKUP($D261,Cap_Req!$A$2:$K$19,9))))</f>
        <v/>
      </c>
      <c r="V261" s="160" t="str">
        <f>IF($D261="","",IF(OR(VLOOKUP($D261,Cap_Req!$A$2:$K$19,2)=9,VLOOKUP($D261,Cap_Req!$A$2:$K$19,2)=12,VLOOKUP($D261,Cap_Req!$A$2:$K$19,2)=13),VLOOKUP($D261,Cap_Req!$A$2:$K$19,10),IF(OR(VLOOKUP($D261,Cap_Req!$A$2:$K$19,2)=4,VLOOKUP($D261,Cap_Req!$A$2:$K$19,2)=5,VLOOKUP($D261,Cap_Req!$A$2:$K$19,2)=18),$X261+VLOOKUP($D261,Cap_Req!$A$2:$K$19,10),-100)))</f>
        <v/>
      </c>
      <c r="W261" s="160" t="str">
        <f>IF($D261="","",IF($X261="","",$X261+VLOOKUP($D261,Cap_Req!$A$2:$K$19,11)))</f>
        <v/>
      </c>
      <c r="X261" s="283"/>
      <c r="Y261" s="283"/>
      <c r="Z261" s="133"/>
      <c r="AA261" s="134" t="e">
        <f>VLOOKUP($D261,Cap_Req!$A$2:$K$19,2)</f>
        <v>#N/A</v>
      </c>
    </row>
    <row r="262" spans="1:27" x14ac:dyDescent="0.25">
      <c r="A262" s="133"/>
      <c r="B262" s="283"/>
      <c r="C262" s="283"/>
      <c r="D262" s="284"/>
      <c r="E262" s="285"/>
      <c r="F262" s="155" t="str">
        <f>IF($D262="","",IF($Q262="","",IF(OR(VLOOKUP($D262,Cap_Req!$A$2:$K$19,2)=6,VLOOKUP($D262,Cap_Req!$A$2:$K$19,2)=7,VLOOKUP($D262,Cap_Req!$A$2:$K$19,2)=14),IF($R262="","",IF($N262&lt;=$U262,$R262*$G262,IF(AND($N262&gt;$U262,$N262&lt;=$X262),$G262*($R262+((($Q262-$R262)/($X262-$U262))*($N262-$U262))),0))),$Q262*$G262)))</f>
        <v/>
      </c>
      <c r="G262" s="156" t="str">
        <f>IF($D262="","",IF(VLOOKUP($D262,Cap_Req!$A$2:$K$19,2)=2,VLOOKUP($D262,Cap_Req!$A$2:$K$19,3),IF(OR(VLOOKUP($D262,Cap_Req!$A$2:$K$19,2)=1,VLOOKUP($D262,Cap_Req!$A$2:$K$19,2)=3,VLOOKUP($D262,Cap_Req!$A$2:$K$19,2)=6,VLOOKUP($D262,Cap_Req!$A$2:$K$19,2)=7,VLOOKUP($D262,Cap_Req!$A$2:$K$19,2)=8,VLOOKUP($D262,Cap_Req!$A$2:$K$19,2)=10,VLOOKUP($D262,Cap_Req!$A$2:$K$19,2)=11, VLOOKUP($D262,Cap_Req!$A$2:$K$19,2)=14, VLOOKUP($D262,Cap_Req!$A$2:$K$19,2)=15, VLOOKUP($D262,Cap_Req!$A$2:$K$19,2)=16),IF($N262&lt;=$U262,VLOOKUP($D262,Cap_Req!$A$2:$K$19,3),IF(AND($N262&gt;$U262,$N262&lt;=$W262),VLOOKUP($D262,Cap_Req!$A$2:$K$19,3)+(((VLOOKUP($D262,Cap_Req!$A$2:$K$19,5)-VLOOKUP($D262,Cap_Req!$A$2:$K$19,3))/($W262-$U262))*($N262-$U262)),0)),IF($N262&lt;=$U262,VLOOKUP($D262,Cap_Req!$A$2:$K$19,3),IF(AND($N262&gt;$U262,$N262&lt;=$V262),VLOOKUP($D262,Cap_Req!$A$2:$K$19,3)+(((VLOOKUP($D262,Cap_Req!$A$2:$K$19,4)-VLOOKUP($D262,Cap_Req!$A$2:$K$19,3))/($V262-$U262))*($N262-$U262)),IF(AND($N262&gt;$V262,$N262&lt;=$W262),VLOOKUP($D262,Cap_Req!$A$2:$K$19,4)+(((VLOOKUP($D262,Cap_Req!$A$2:$K$19,5)-VLOOKUP($D262,Cap_Req!$A$2:$K$19,4))/($W262-$V262))*($N262-$V262)),0))))))</f>
        <v/>
      </c>
      <c r="H262" s="285"/>
      <c r="I262" s="155" t="str">
        <f>IF($D262="","",IF(OR(VLOOKUP($D262,Cap_Req!$A$2:$K$19,2)=6,VLOOKUP($D262,Cap_Req!$A$2:$K$19,2)=7,VLOOKUP($D262,Cap_Req!$A$2:$K$19,2)=14),IF($S262="","",$S262*$J262),""))</f>
        <v/>
      </c>
      <c r="J262" s="156" t="str">
        <f>IF($D262="","",IF(OR(VLOOKUP($D262,Cap_Req!$A$2:$K$19,2)=6,VLOOKUP($D262,Cap_Req!$A$2:$K$19,2)=7,VLOOKUP($D262,Cap_Req!$A$2:$K$19,2)=14),VLOOKUP($D262,Cap_Req!$A$2:$K$19,7),""))</f>
        <v/>
      </c>
      <c r="K262" s="285"/>
      <c r="L262" s="155" t="str">
        <f>IF($D262="","",IF(OR(VLOOKUP($D262,Cap_Req!$A$2:$K$19,2)=4,VLOOKUP($D262,Cap_Req!$A$2:$K$19,2)=5),IF($T262="","",$T262*$M262),""))</f>
        <v/>
      </c>
      <c r="M262" s="156" t="str">
        <f>IF($D262="","",IF(OR(VLOOKUP($D262,Cap_Req!$A$2:$K$19,2)=4,VLOOKUP($D262,Cap_Req!$A$2:$K$19,2)=5),VLOOKUP($D262,Cap_Req!$A$2:$K$19,8),""))</f>
        <v/>
      </c>
      <c r="N262" s="157" t="str">
        <f t="shared" si="9"/>
        <v/>
      </c>
      <c r="O262" s="158" t="str">
        <f t="shared" si="8"/>
        <v/>
      </c>
      <c r="P262" s="159"/>
      <c r="Q262" s="283"/>
      <c r="R262" s="283"/>
      <c r="S262" s="283"/>
      <c r="T262" s="283"/>
      <c r="U262" s="160" t="str">
        <f>IF($D262="","",IF(OR(VLOOKUP($D262,Cap_Req!$A$2:$K$19,2)=9,VLOOKUP($D262,Cap_Req!$A$2:$K$19,2)=12,VLOOKUP($D262,Cap_Req!$A$2:$K$19,2)=13,VLOOKUP($D262,Cap_Req!$A$2:$K$19,2)=15),VLOOKUP($D262,Cap_Req!$A$2:$K$19,9),IF(VLOOKUP($D262,Cap_Req!$A$2:$K$19,2)=2,-100,$X262+VLOOKUP($D262,Cap_Req!$A$2:$K$19,9))))</f>
        <v/>
      </c>
      <c r="V262" s="160" t="str">
        <f>IF($D262="","",IF(OR(VLOOKUP($D262,Cap_Req!$A$2:$K$19,2)=9,VLOOKUP($D262,Cap_Req!$A$2:$K$19,2)=12,VLOOKUP($D262,Cap_Req!$A$2:$K$19,2)=13),VLOOKUP($D262,Cap_Req!$A$2:$K$19,10),IF(OR(VLOOKUP($D262,Cap_Req!$A$2:$K$19,2)=4,VLOOKUP($D262,Cap_Req!$A$2:$K$19,2)=5,VLOOKUP($D262,Cap_Req!$A$2:$K$19,2)=18),$X262+VLOOKUP($D262,Cap_Req!$A$2:$K$19,10),-100)))</f>
        <v/>
      </c>
      <c r="W262" s="160" t="str">
        <f>IF($D262="","",IF($X262="","",$X262+VLOOKUP($D262,Cap_Req!$A$2:$K$19,11)))</f>
        <v/>
      </c>
      <c r="X262" s="283"/>
      <c r="Y262" s="283"/>
      <c r="Z262" s="133"/>
      <c r="AA262" s="134" t="e">
        <f>VLOOKUP($D262,Cap_Req!$A$2:$K$19,2)</f>
        <v>#N/A</v>
      </c>
    </row>
    <row r="263" spans="1:27" x14ac:dyDescent="0.25">
      <c r="A263" s="133"/>
      <c r="B263" s="283"/>
      <c r="C263" s="283"/>
      <c r="D263" s="284"/>
      <c r="E263" s="285"/>
      <c r="F263" s="155" t="str">
        <f>IF($D263="","",IF($Q263="","",IF(OR(VLOOKUP($D263,Cap_Req!$A$2:$K$19,2)=6,VLOOKUP($D263,Cap_Req!$A$2:$K$19,2)=7,VLOOKUP($D263,Cap_Req!$A$2:$K$19,2)=14),IF($R263="","",IF($N263&lt;=$U263,$R263*$G263,IF(AND($N263&gt;$U263,$N263&lt;=$X263),$G263*($R263+((($Q263-$R263)/($X263-$U263))*($N263-$U263))),0))),$Q263*$G263)))</f>
        <v/>
      </c>
      <c r="G263" s="156" t="str">
        <f>IF($D263="","",IF(VLOOKUP($D263,Cap_Req!$A$2:$K$19,2)=2,VLOOKUP($D263,Cap_Req!$A$2:$K$19,3),IF(OR(VLOOKUP($D263,Cap_Req!$A$2:$K$19,2)=1,VLOOKUP($D263,Cap_Req!$A$2:$K$19,2)=3,VLOOKUP($D263,Cap_Req!$A$2:$K$19,2)=6,VLOOKUP($D263,Cap_Req!$A$2:$K$19,2)=7,VLOOKUP($D263,Cap_Req!$A$2:$K$19,2)=8,VLOOKUP($D263,Cap_Req!$A$2:$K$19,2)=10,VLOOKUP($D263,Cap_Req!$A$2:$K$19,2)=11, VLOOKUP($D263,Cap_Req!$A$2:$K$19,2)=14, VLOOKUP($D263,Cap_Req!$A$2:$K$19,2)=15, VLOOKUP($D263,Cap_Req!$A$2:$K$19,2)=16),IF($N263&lt;=$U263,VLOOKUP($D263,Cap_Req!$A$2:$K$19,3),IF(AND($N263&gt;$U263,$N263&lt;=$W263),VLOOKUP($D263,Cap_Req!$A$2:$K$19,3)+(((VLOOKUP($D263,Cap_Req!$A$2:$K$19,5)-VLOOKUP($D263,Cap_Req!$A$2:$K$19,3))/($W263-$U263))*($N263-$U263)),0)),IF($N263&lt;=$U263,VLOOKUP($D263,Cap_Req!$A$2:$K$19,3),IF(AND($N263&gt;$U263,$N263&lt;=$V263),VLOOKUP($D263,Cap_Req!$A$2:$K$19,3)+(((VLOOKUP($D263,Cap_Req!$A$2:$K$19,4)-VLOOKUP($D263,Cap_Req!$A$2:$K$19,3))/($V263-$U263))*($N263-$U263)),IF(AND($N263&gt;$V263,$N263&lt;=$W263),VLOOKUP($D263,Cap_Req!$A$2:$K$19,4)+(((VLOOKUP($D263,Cap_Req!$A$2:$K$19,5)-VLOOKUP($D263,Cap_Req!$A$2:$K$19,4))/($W263-$V263))*($N263-$V263)),0))))))</f>
        <v/>
      </c>
      <c r="H263" s="285"/>
      <c r="I263" s="155" t="str">
        <f>IF($D263="","",IF(OR(VLOOKUP($D263,Cap_Req!$A$2:$K$19,2)=6,VLOOKUP($D263,Cap_Req!$A$2:$K$19,2)=7,VLOOKUP($D263,Cap_Req!$A$2:$K$19,2)=14),IF($S263="","",$S263*$J263),""))</f>
        <v/>
      </c>
      <c r="J263" s="156" t="str">
        <f>IF($D263="","",IF(OR(VLOOKUP($D263,Cap_Req!$A$2:$K$19,2)=6,VLOOKUP($D263,Cap_Req!$A$2:$K$19,2)=7,VLOOKUP($D263,Cap_Req!$A$2:$K$19,2)=14),VLOOKUP($D263,Cap_Req!$A$2:$K$19,7),""))</f>
        <v/>
      </c>
      <c r="K263" s="285"/>
      <c r="L263" s="155" t="str">
        <f>IF($D263="","",IF(OR(VLOOKUP($D263,Cap_Req!$A$2:$K$19,2)=4,VLOOKUP($D263,Cap_Req!$A$2:$K$19,2)=5),IF($T263="","",$T263*$M263),""))</f>
        <v/>
      </c>
      <c r="M263" s="156" t="str">
        <f>IF($D263="","",IF(OR(VLOOKUP($D263,Cap_Req!$A$2:$K$19,2)=4,VLOOKUP($D263,Cap_Req!$A$2:$K$19,2)=5),VLOOKUP($D263,Cap_Req!$A$2:$K$19,8),""))</f>
        <v/>
      </c>
      <c r="N263" s="157" t="str">
        <f t="shared" si="9"/>
        <v/>
      </c>
      <c r="O263" s="158" t="str">
        <f t="shared" si="8"/>
        <v/>
      </c>
      <c r="P263" s="159"/>
      <c r="Q263" s="283"/>
      <c r="R263" s="283"/>
      <c r="S263" s="283"/>
      <c r="T263" s="283"/>
      <c r="U263" s="160" t="str">
        <f>IF($D263="","",IF(OR(VLOOKUP($D263,Cap_Req!$A$2:$K$19,2)=9,VLOOKUP($D263,Cap_Req!$A$2:$K$19,2)=12,VLOOKUP($D263,Cap_Req!$A$2:$K$19,2)=13,VLOOKUP($D263,Cap_Req!$A$2:$K$19,2)=15),VLOOKUP($D263,Cap_Req!$A$2:$K$19,9),IF(VLOOKUP($D263,Cap_Req!$A$2:$K$19,2)=2,-100,$X263+VLOOKUP($D263,Cap_Req!$A$2:$K$19,9))))</f>
        <v/>
      </c>
      <c r="V263" s="160" t="str">
        <f>IF($D263="","",IF(OR(VLOOKUP($D263,Cap_Req!$A$2:$K$19,2)=9,VLOOKUP($D263,Cap_Req!$A$2:$K$19,2)=12,VLOOKUP($D263,Cap_Req!$A$2:$K$19,2)=13),VLOOKUP($D263,Cap_Req!$A$2:$K$19,10),IF(OR(VLOOKUP($D263,Cap_Req!$A$2:$K$19,2)=4,VLOOKUP($D263,Cap_Req!$A$2:$K$19,2)=5,VLOOKUP($D263,Cap_Req!$A$2:$K$19,2)=18),$X263+VLOOKUP($D263,Cap_Req!$A$2:$K$19,10),-100)))</f>
        <v/>
      </c>
      <c r="W263" s="160" t="str">
        <f>IF($D263="","",IF($X263="","",$X263+VLOOKUP($D263,Cap_Req!$A$2:$K$19,11)))</f>
        <v/>
      </c>
      <c r="X263" s="283"/>
      <c r="Y263" s="283"/>
      <c r="Z263" s="133"/>
      <c r="AA263" s="134" t="e">
        <f>VLOOKUP($D263,Cap_Req!$A$2:$K$19,2)</f>
        <v>#N/A</v>
      </c>
    </row>
    <row r="264" spans="1:27" x14ac:dyDescent="0.25">
      <c r="A264" s="133"/>
      <c r="B264" s="283"/>
      <c r="C264" s="283"/>
      <c r="D264" s="284"/>
      <c r="E264" s="285"/>
      <c r="F264" s="155" t="str">
        <f>IF($D264="","",IF($Q264="","",IF(OR(VLOOKUP($D264,Cap_Req!$A$2:$K$19,2)=6,VLOOKUP($D264,Cap_Req!$A$2:$K$19,2)=7,VLOOKUP($D264,Cap_Req!$A$2:$K$19,2)=14),IF($R264="","",IF($N264&lt;=$U264,$R264*$G264,IF(AND($N264&gt;$U264,$N264&lt;=$X264),$G264*($R264+((($Q264-$R264)/($X264-$U264))*($N264-$U264))),0))),$Q264*$G264)))</f>
        <v/>
      </c>
      <c r="G264" s="156" t="str">
        <f>IF($D264="","",IF(VLOOKUP($D264,Cap_Req!$A$2:$K$19,2)=2,VLOOKUP($D264,Cap_Req!$A$2:$K$19,3),IF(OR(VLOOKUP($D264,Cap_Req!$A$2:$K$19,2)=1,VLOOKUP($D264,Cap_Req!$A$2:$K$19,2)=3,VLOOKUP($D264,Cap_Req!$A$2:$K$19,2)=6,VLOOKUP($D264,Cap_Req!$A$2:$K$19,2)=7,VLOOKUP($D264,Cap_Req!$A$2:$K$19,2)=8,VLOOKUP($D264,Cap_Req!$A$2:$K$19,2)=10,VLOOKUP($D264,Cap_Req!$A$2:$K$19,2)=11, VLOOKUP($D264,Cap_Req!$A$2:$K$19,2)=14, VLOOKUP($D264,Cap_Req!$A$2:$K$19,2)=15, VLOOKUP($D264,Cap_Req!$A$2:$K$19,2)=16),IF($N264&lt;=$U264,VLOOKUP($D264,Cap_Req!$A$2:$K$19,3),IF(AND($N264&gt;$U264,$N264&lt;=$W264),VLOOKUP($D264,Cap_Req!$A$2:$K$19,3)+(((VLOOKUP($D264,Cap_Req!$A$2:$K$19,5)-VLOOKUP($D264,Cap_Req!$A$2:$K$19,3))/($W264-$U264))*($N264-$U264)),0)),IF($N264&lt;=$U264,VLOOKUP($D264,Cap_Req!$A$2:$K$19,3),IF(AND($N264&gt;$U264,$N264&lt;=$V264),VLOOKUP($D264,Cap_Req!$A$2:$K$19,3)+(((VLOOKUP($D264,Cap_Req!$A$2:$K$19,4)-VLOOKUP($D264,Cap_Req!$A$2:$K$19,3))/($V264-$U264))*($N264-$U264)),IF(AND($N264&gt;$V264,$N264&lt;=$W264),VLOOKUP($D264,Cap_Req!$A$2:$K$19,4)+(((VLOOKUP($D264,Cap_Req!$A$2:$K$19,5)-VLOOKUP($D264,Cap_Req!$A$2:$K$19,4))/($W264-$V264))*($N264-$V264)),0))))))</f>
        <v/>
      </c>
      <c r="H264" s="285"/>
      <c r="I264" s="155" t="str">
        <f>IF($D264="","",IF(OR(VLOOKUP($D264,Cap_Req!$A$2:$K$19,2)=6,VLOOKUP($D264,Cap_Req!$A$2:$K$19,2)=7,VLOOKUP($D264,Cap_Req!$A$2:$K$19,2)=14),IF($S264="","",$S264*$J264),""))</f>
        <v/>
      </c>
      <c r="J264" s="156" t="str">
        <f>IF($D264="","",IF(OR(VLOOKUP($D264,Cap_Req!$A$2:$K$19,2)=6,VLOOKUP($D264,Cap_Req!$A$2:$K$19,2)=7,VLOOKUP($D264,Cap_Req!$A$2:$K$19,2)=14),VLOOKUP($D264,Cap_Req!$A$2:$K$19,7),""))</f>
        <v/>
      </c>
      <c r="K264" s="285"/>
      <c r="L264" s="155" t="str">
        <f>IF($D264="","",IF(OR(VLOOKUP($D264,Cap_Req!$A$2:$K$19,2)=4,VLOOKUP($D264,Cap_Req!$A$2:$K$19,2)=5),IF($T264="","",$T264*$M264),""))</f>
        <v/>
      </c>
      <c r="M264" s="156" t="str">
        <f>IF($D264="","",IF(OR(VLOOKUP($D264,Cap_Req!$A$2:$K$19,2)=4,VLOOKUP($D264,Cap_Req!$A$2:$K$19,2)=5),VLOOKUP($D264,Cap_Req!$A$2:$K$19,8),""))</f>
        <v/>
      </c>
      <c r="N264" s="157" t="str">
        <f t="shared" si="9"/>
        <v/>
      </c>
      <c r="O264" s="158" t="str">
        <f t="shared" si="8"/>
        <v/>
      </c>
      <c r="P264" s="159"/>
      <c r="Q264" s="283"/>
      <c r="R264" s="283"/>
      <c r="S264" s="283"/>
      <c r="T264" s="283"/>
      <c r="U264" s="160" t="str">
        <f>IF($D264="","",IF(OR(VLOOKUP($D264,Cap_Req!$A$2:$K$19,2)=9,VLOOKUP($D264,Cap_Req!$A$2:$K$19,2)=12,VLOOKUP($D264,Cap_Req!$A$2:$K$19,2)=13,VLOOKUP($D264,Cap_Req!$A$2:$K$19,2)=15),VLOOKUP($D264,Cap_Req!$A$2:$K$19,9),IF(VLOOKUP($D264,Cap_Req!$A$2:$K$19,2)=2,-100,$X264+VLOOKUP($D264,Cap_Req!$A$2:$K$19,9))))</f>
        <v/>
      </c>
      <c r="V264" s="160" t="str">
        <f>IF($D264="","",IF(OR(VLOOKUP($D264,Cap_Req!$A$2:$K$19,2)=9,VLOOKUP($D264,Cap_Req!$A$2:$K$19,2)=12,VLOOKUP($D264,Cap_Req!$A$2:$K$19,2)=13),VLOOKUP($D264,Cap_Req!$A$2:$K$19,10),IF(OR(VLOOKUP($D264,Cap_Req!$A$2:$K$19,2)=4,VLOOKUP($D264,Cap_Req!$A$2:$K$19,2)=5,VLOOKUP($D264,Cap_Req!$A$2:$K$19,2)=18),$X264+VLOOKUP($D264,Cap_Req!$A$2:$K$19,10),-100)))</f>
        <v/>
      </c>
      <c r="W264" s="160" t="str">
        <f>IF($D264="","",IF($X264="","",$X264+VLOOKUP($D264,Cap_Req!$A$2:$K$19,11)))</f>
        <v/>
      </c>
      <c r="X264" s="283"/>
      <c r="Y264" s="283"/>
      <c r="Z264" s="133"/>
      <c r="AA264" s="134" t="e">
        <f>VLOOKUP($D264,Cap_Req!$A$2:$K$19,2)</f>
        <v>#N/A</v>
      </c>
    </row>
    <row r="265" spans="1:27" x14ac:dyDescent="0.25">
      <c r="A265" s="133"/>
      <c r="B265" s="283"/>
      <c r="C265" s="283"/>
      <c r="D265" s="284"/>
      <c r="E265" s="285"/>
      <c r="F265" s="155" t="str">
        <f>IF($D265="","",IF($Q265="","",IF(OR(VLOOKUP($D265,Cap_Req!$A$2:$K$19,2)=6,VLOOKUP($D265,Cap_Req!$A$2:$K$19,2)=7,VLOOKUP($D265,Cap_Req!$A$2:$K$19,2)=14),IF($R265="","",IF($N265&lt;=$U265,$R265*$G265,IF(AND($N265&gt;$U265,$N265&lt;=$X265),$G265*($R265+((($Q265-$R265)/($X265-$U265))*($N265-$U265))),0))),$Q265*$G265)))</f>
        <v/>
      </c>
      <c r="G265" s="156" t="str">
        <f>IF($D265="","",IF(VLOOKUP($D265,Cap_Req!$A$2:$K$19,2)=2,VLOOKUP($D265,Cap_Req!$A$2:$K$19,3),IF(OR(VLOOKUP($D265,Cap_Req!$A$2:$K$19,2)=1,VLOOKUP($D265,Cap_Req!$A$2:$K$19,2)=3,VLOOKUP($D265,Cap_Req!$A$2:$K$19,2)=6,VLOOKUP($D265,Cap_Req!$A$2:$K$19,2)=7,VLOOKUP($D265,Cap_Req!$A$2:$K$19,2)=8,VLOOKUP($D265,Cap_Req!$A$2:$K$19,2)=10,VLOOKUP($D265,Cap_Req!$A$2:$K$19,2)=11, VLOOKUP($D265,Cap_Req!$A$2:$K$19,2)=14, VLOOKUP($D265,Cap_Req!$A$2:$K$19,2)=15, VLOOKUP($D265,Cap_Req!$A$2:$K$19,2)=16),IF($N265&lt;=$U265,VLOOKUP($D265,Cap_Req!$A$2:$K$19,3),IF(AND($N265&gt;$U265,$N265&lt;=$W265),VLOOKUP($D265,Cap_Req!$A$2:$K$19,3)+(((VLOOKUP($D265,Cap_Req!$A$2:$K$19,5)-VLOOKUP($D265,Cap_Req!$A$2:$K$19,3))/($W265-$U265))*($N265-$U265)),0)),IF($N265&lt;=$U265,VLOOKUP($D265,Cap_Req!$A$2:$K$19,3),IF(AND($N265&gt;$U265,$N265&lt;=$V265),VLOOKUP($D265,Cap_Req!$A$2:$K$19,3)+(((VLOOKUP($D265,Cap_Req!$A$2:$K$19,4)-VLOOKUP($D265,Cap_Req!$A$2:$K$19,3))/($V265-$U265))*($N265-$U265)),IF(AND($N265&gt;$V265,$N265&lt;=$W265),VLOOKUP($D265,Cap_Req!$A$2:$K$19,4)+(((VLOOKUP($D265,Cap_Req!$A$2:$K$19,5)-VLOOKUP($D265,Cap_Req!$A$2:$K$19,4))/($W265-$V265))*($N265-$V265)),0))))))</f>
        <v/>
      </c>
      <c r="H265" s="285"/>
      <c r="I265" s="155" t="str">
        <f>IF($D265="","",IF(OR(VLOOKUP($D265,Cap_Req!$A$2:$K$19,2)=6,VLOOKUP($D265,Cap_Req!$A$2:$K$19,2)=7,VLOOKUP($D265,Cap_Req!$A$2:$K$19,2)=14),IF($S265="","",$S265*$J265),""))</f>
        <v/>
      </c>
      <c r="J265" s="156" t="str">
        <f>IF($D265="","",IF(OR(VLOOKUP($D265,Cap_Req!$A$2:$K$19,2)=6,VLOOKUP($D265,Cap_Req!$A$2:$K$19,2)=7,VLOOKUP($D265,Cap_Req!$A$2:$K$19,2)=14),VLOOKUP($D265,Cap_Req!$A$2:$K$19,7),""))</f>
        <v/>
      </c>
      <c r="K265" s="285"/>
      <c r="L265" s="155" t="str">
        <f>IF($D265="","",IF(OR(VLOOKUP($D265,Cap_Req!$A$2:$K$19,2)=4,VLOOKUP($D265,Cap_Req!$A$2:$K$19,2)=5),IF($T265="","",$T265*$M265),""))</f>
        <v/>
      </c>
      <c r="M265" s="156" t="str">
        <f>IF($D265="","",IF(OR(VLOOKUP($D265,Cap_Req!$A$2:$K$19,2)=4,VLOOKUP($D265,Cap_Req!$A$2:$K$19,2)=5),VLOOKUP($D265,Cap_Req!$A$2:$K$19,8),""))</f>
        <v/>
      </c>
      <c r="N265" s="157" t="str">
        <f t="shared" si="9"/>
        <v/>
      </c>
      <c r="O265" s="158" t="str">
        <f t="shared" si="8"/>
        <v/>
      </c>
      <c r="P265" s="159"/>
      <c r="Q265" s="283"/>
      <c r="R265" s="283"/>
      <c r="S265" s="283"/>
      <c r="T265" s="283"/>
      <c r="U265" s="160" t="str">
        <f>IF($D265="","",IF(OR(VLOOKUP($D265,Cap_Req!$A$2:$K$19,2)=9,VLOOKUP($D265,Cap_Req!$A$2:$K$19,2)=12,VLOOKUP($D265,Cap_Req!$A$2:$K$19,2)=13,VLOOKUP($D265,Cap_Req!$A$2:$K$19,2)=15),VLOOKUP($D265,Cap_Req!$A$2:$K$19,9),IF(VLOOKUP($D265,Cap_Req!$A$2:$K$19,2)=2,-100,$X265+VLOOKUP($D265,Cap_Req!$A$2:$K$19,9))))</f>
        <v/>
      </c>
      <c r="V265" s="160" t="str">
        <f>IF($D265="","",IF(OR(VLOOKUP($D265,Cap_Req!$A$2:$K$19,2)=9,VLOOKUP($D265,Cap_Req!$A$2:$K$19,2)=12,VLOOKUP($D265,Cap_Req!$A$2:$K$19,2)=13),VLOOKUP($D265,Cap_Req!$A$2:$K$19,10),IF(OR(VLOOKUP($D265,Cap_Req!$A$2:$K$19,2)=4,VLOOKUP($D265,Cap_Req!$A$2:$K$19,2)=5,VLOOKUP($D265,Cap_Req!$A$2:$K$19,2)=18),$X265+VLOOKUP($D265,Cap_Req!$A$2:$K$19,10),-100)))</f>
        <v/>
      </c>
      <c r="W265" s="160" t="str">
        <f>IF($D265="","",IF($X265="","",$X265+VLOOKUP($D265,Cap_Req!$A$2:$K$19,11)))</f>
        <v/>
      </c>
      <c r="X265" s="283"/>
      <c r="Y265" s="283"/>
      <c r="Z265" s="133"/>
      <c r="AA265" s="134" t="e">
        <f>VLOOKUP($D265,Cap_Req!$A$2:$K$19,2)</f>
        <v>#N/A</v>
      </c>
    </row>
    <row r="266" spans="1:27" x14ac:dyDescent="0.25">
      <c r="A266" s="133"/>
      <c r="B266" s="283"/>
      <c r="C266" s="283"/>
      <c r="D266" s="284"/>
      <c r="E266" s="285"/>
      <c r="F266" s="155" t="str">
        <f>IF($D266="","",IF($Q266="","",IF(OR(VLOOKUP($D266,Cap_Req!$A$2:$K$19,2)=6,VLOOKUP($D266,Cap_Req!$A$2:$K$19,2)=7,VLOOKUP($D266,Cap_Req!$A$2:$K$19,2)=14),IF($R266="","",IF($N266&lt;=$U266,$R266*$G266,IF(AND($N266&gt;$U266,$N266&lt;=$X266),$G266*($R266+((($Q266-$R266)/($X266-$U266))*($N266-$U266))),0))),$Q266*$G266)))</f>
        <v/>
      </c>
      <c r="G266" s="156" t="str">
        <f>IF($D266="","",IF(VLOOKUP($D266,Cap_Req!$A$2:$K$19,2)=2,VLOOKUP($D266,Cap_Req!$A$2:$K$19,3),IF(OR(VLOOKUP($D266,Cap_Req!$A$2:$K$19,2)=1,VLOOKUP($D266,Cap_Req!$A$2:$K$19,2)=3,VLOOKUP($D266,Cap_Req!$A$2:$K$19,2)=6,VLOOKUP($D266,Cap_Req!$A$2:$K$19,2)=7,VLOOKUP($D266,Cap_Req!$A$2:$K$19,2)=8,VLOOKUP($D266,Cap_Req!$A$2:$K$19,2)=10,VLOOKUP($D266,Cap_Req!$A$2:$K$19,2)=11, VLOOKUP($D266,Cap_Req!$A$2:$K$19,2)=14, VLOOKUP($D266,Cap_Req!$A$2:$K$19,2)=15, VLOOKUP($D266,Cap_Req!$A$2:$K$19,2)=16),IF($N266&lt;=$U266,VLOOKUP($D266,Cap_Req!$A$2:$K$19,3),IF(AND($N266&gt;$U266,$N266&lt;=$W266),VLOOKUP($D266,Cap_Req!$A$2:$K$19,3)+(((VLOOKUP($D266,Cap_Req!$A$2:$K$19,5)-VLOOKUP($D266,Cap_Req!$A$2:$K$19,3))/($W266-$U266))*($N266-$U266)),0)),IF($N266&lt;=$U266,VLOOKUP($D266,Cap_Req!$A$2:$K$19,3),IF(AND($N266&gt;$U266,$N266&lt;=$V266),VLOOKUP($D266,Cap_Req!$A$2:$K$19,3)+(((VLOOKUP($D266,Cap_Req!$A$2:$K$19,4)-VLOOKUP($D266,Cap_Req!$A$2:$K$19,3))/($V266-$U266))*($N266-$U266)),IF(AND($N266&gt;$V266,$N266&lt;=$W266),VLOOKUP($D266,Cap_Req!$A$2:$K$19,4)+(((VLOOKUP($D266,Cap_Req!$A$2:$K$19,5)-VLOOKUP($D266,Cap_Req!$A$2:$K$19,4))/($W266-$V266))*($N266-$V266)),0))))))</f>
        <v/>
      </c>
      <c r="H266" s="285"/>
      <c r="I266" s="155" t="str">
        <f>IF($D266="","",IF(OR(VLOOKUP($D266,Cap_Req!$A$2:$K$19,2)=6,VLOOKUP($D266,Cap_Req!$A$2:$K$19,2)=7,VLOOKUP($D266,Cap_Req!$A$2:$K$19,2)=14),IF($S266="","",$S266*$J266),""))</f>
        <v/>
      </c>
      <c r="J266" s="156" t="str">
        <f>IF($D266="","",IF(OR(VLOOKUP($D266,Cap_Req!$A$2:$K$19,2)=6,VLOOKUP($D266,Cap_Req!$A$2:$K$19,2)=7,VLOOKUP($D266,Cap_Req!$A$2:$K$19,2)=14),VLOOKUP($D266,Cap_Req!$A$2:$K$19,7),""))</f>
        <v/>
      </c>
      <c r="K266" s="285"/>
      <c r="L266" s="155" t="str">
        <f>IF($D266="","",IF(OR(VLOOKUP($D266,Cap_Req!$A$2:$K$19,2)=4,VLOOKUP($D266,Cap_Req!$A$2:$K$19,2)=5),IF($T266="","",$T266*$M266),""))</f>
        <v/>
      </c>
      <c r="M266" s="156" t="str">
        <f>IF($D266="","",IF(OR(VLOOKUP($D266,Cap_Req!$A$2:$K$19,2)=4,VLOOKUP($D266,Cap_Req!$A$2:$K$19,2)=5),VLOOKUP($D266,Cap_Req!$A$2:$K$19,8),""))</f>
        <v/>
      </c>
      <c r="N266" s="157" t="str">
        <f t="shared" si="9"/>
        <v/>
      </c>
      <c r="O266" s="158" t="str">
        <f t="shared" si="8"/>
        <v/>
      </c>
      <c r="P266" s="159"/>
      <c r="Q266" s="283"/>
      <c r="R266" s="283"/>
      <c r="S266" s="283"/>
      <c r="T266" s="283"/>
      <c r="U266" s="160" t="str">
        <f>IF($D266="","",IF(OR(VLOOKUP($D266,Cap_Req!$A$2:$K$19,2)=9,VLOOKUP($D266,Cap_Req!$A$2:$K$19,2)=12,VLOOKUP($D266,Cap_Req!$A$2:$K$19,2)=13,VLOOKUP($D266,Cap_Req!$A$2:$K$19,2)=15),VLOOKUP($D266,Cap_Req!$A$2:$K$19,9),IF(VLOOKUP($D266,Cap_Req!$A$2:$K$19,2)=2,-100,$X266+VLOOKUP($D266,Cap_Req!$A$2:$K$19,9))))</f>
        <v/>
      </c>
      <c r="V266" s="160" t="str">
        <f>IF($D266="","",IF(OR(VLOOKUP($D266,Cap_Req!$A$2:$K$19,2)=9,VLOOKUP($D266,Cap_Req!$A$2:$K$19,2)=12,VLOOKUP($D266,Cap_Req!$A$2:$K$19,2)=13),VLOOKUP($D266,Cap_Req!$A$2:$K$19,10),IF(OR(VLOOKUP($D266,Cap_Req!$A$2:$K$19,2)=4,VLOOKUP($D266,Cap_Req!$A$2:$K$19,2)=5,VLOOKUP($D266,Cap_Req!$A$2:$K$19,2)=18),$X266+VLOOKUP($D266,Cap_Req!$A$2:$K$19,10),-100)))</f>
        <v/>
      </c>
      <c r="W266" s="160" t="str">
        <f>IF($D266="","",IF($X266="","",$X266+VLOOKUP($D266,Cap_Req!$A$2:$K$19,11)))</f>
        <v/>
      </c>
      <c r="X266" s="283"/>
      <c r="Y266" s="283"/>
      <c r="Z266" s="133"/>
      <c r="AA266" s="134" t="e">
        <f>VLOOKUP($D266,Cap_Req!$A$2:$K$19,2)</f>
        <v>#N/A</v>
      </c>
    </row>
    <row r="267" spans="1:27" x14ac:dyDescent="0.25">
      <c r="A267" s="133"/>
      <c r="B267" s="283"/>
      <c r="C267" s="283"/>
      <c r="D267" s="284"/>
      <c r="E267" s="285"/>
      <c r="F267" s="155" t="str">
        <f>IF($D267="","",IF($Q267="","",IF(OR(VLOOKUP($D267,Cap_Req!$A$2:$K$19,2)=6,VLOOKUP($D267,Cap_Req!$A$2:$K$19,2)=7,VLOOKUP($D267,Cap_Req!$A$2:$K$19,2)=14),IF($R267="","",IF($N267&lt;=$U267,$R267*$G267,IF(AND($N267&gt;$U267,$N267&lt;=$X267),$G267*($R267+((($Q267-$R267)/($X267-$U267))*($N267-$U267))),0))),$Q267*$G267)))</f>
        <v/>
      </c>
      <c r="G267" s="156" t="str">
        <f>IF($D267="","",IF(VLOOKUP($D267,Cap_Req!$A$2:$K$19,2)=2,VLOOKUP($D267,Cap_Req!$A$2:$K$19,3),IF(OR(VLOOKUP($D267,Cap_Req!$A$2:$K$19,2)=1,VLOOKUP($D267,Cap_Req!$A$2:$K$19,2)=3,VLOOKUP($D267,Cap_Req!$A$2:$K$19,2)=6,VLOOKUP($D267,Cap_Req!$A$2:$K$19,2)=7,VLOOKUP($D267,Cap_Req!$A$2:$K$19,2)=8,VLOOKUP($D267,Cap_Req!$A$2:$K$19,2)=10,VLOOKUP($D267,Cap_Req!$A$2:$K$19,2)=11, VLOOKUP($D267,Cap_Req!$A$2:$K$19,2)=14, VLOOKUP($D267,Cap_Req!$A$2:$K$19,2)=15, VLOOKUP($D267,Cap_Req!$A$2:$K$19,2)=16),IF($N267&lt;=$U267,VLOOKUP($D267,Cap_Req!$A$2:$K$19,3),IF(AND($N267&gt;$U267,$N267&lt;=$W267),VLOOKUP($D267,Cap_Req!$A$2:$K$19,3)+(((VLOOKUP($D267,Cap_Req!$A$2:$K$19,5)-VLOOKUP($D267,Cap_Req!$A$2:$K$19,3))/($W267-$U267))*($N267-$U267)),0)),IF($N267&lt;=$U267,VLOOKUP($D267,Cap_Req!$A$2:$K$19,3),IF(AND($N267&gt;$U267,$N267&lt;=$V267),VLOOKUP($D267,Cap_Req!$A$2:$K$19,3)+(((VLOOKUP($D267,Cap_Req!$A$2:$K$19,4)-VLOOKUP($D267,Cap_Req!$A$2:$K$19,3))/($V267-$U267))*($N267-$U267)),IF(AND($N267&gt;$V267,$N267&lt;=$W267),VLOOKUP($D267,Cap_Req!$A$2:$K$19,4)+(((VLOOKUP($D267,Cap_Req!$A$2:$K$19,5)-VLOOKUP($D267,Cap_Req!$A$2:$K$19,4))/($W267-$V267))*($N267-$V267)),0))))))</f>
        <v/>
      </c>
      <c r="H267" s="285"/>
      <c r="I267" s="155" t="str">
        <f>IF($D267="","",IF(OR(VLOOKUP($D267,Cap_Req!$A$2:$K$19,2)=6,VLOOKUP($D267,Cap_Req!$A$2:$K$19,2)=7,VLOOKUP($D267,Cap_Req!$A$2:$K$19,2)=14),IF($S267="","",$S267*$J267),""))</f>
        <v/>
      </c>
      <c r="J267" s="156" t="str">
        <f>IF($D267="","",IF(OR(VLOOKUP($D267,Cap_Req!$A$2:$K$19,2)=6,VLOOKUP($D267,Cap_Req!$A$2:$K$19,2)=7,VLOOKUP($D267,Cap_Req!$A$2:$K$19,2)=14),VLOOKUP($D267,Cap_Req!$A$2:$K$19,7),""))</f>
        <v/>
      </c>
      <c r="K267" s="285"/>
      <c r="L267" s="155" t="str">
        <f>IF($D267="","",IF(OR(VLOOKUP($D267,Cap_Req!$A$2:$K$19,2)=4,VLOOKUP($D267,Cap_Req!$A$2:$K$19,2)=5),IF($T267="","",$T267*$M267),""))</f>
        <v/>
      </c>
      <c r="M267" s="156" t="str">
        <f>IF($D267="","",IF(OR(VLOOKUP($D267,Cap_Req!$A$2:$K$19,2)=4,VLOOKUP($D267,Cap_Req!$A$2:$K$19,2)=5),VLOOKUP($D267,Cap_Req!$A$2:$K$19,8),""))</f>
        <v/>
      </c>
      <c r="N267" s="157" t="str">
        <f t="shared" si="9"/>
        <v/>
      </c>
      <c r="O267" s="158" t="str">
        <f t="shared" si="8"/>
        <v/>
      </c>
      <c r="P267" s="159"/>
      <c r="Q267" s="283"/>
      <c r="R267" s="283"/>
      <c r="S267" s="283"/>
      <c r="T267" s="283"/>
      <c r="U267" s="160" t="str">
        <f>IF($D267="","",IF(OR(VLOOKUP($D267,Cap_Req!$A$2:$K$19,2)=9,VLOOKUP($D267,Cap_Req!$A$2:$K$19,2)=12,VLOOKUP($D267,Cap_Req!$A$2:$K$19,2)=13,VLOOKUP($D267,Cap_Req!$A$2:$K$19,2)=15),VLOOKUP($D267,Cap_Req!$A$2:$K$19,9),IF(VLOOKUP($D267,Cap_Req!$A$2:$K$19,2)=2,-100,$X267+VLOOKUP($D267,Cap_Req!$A$2:$K$19,9))))</f>
        <v/>
      </c>
      <c r="V267" s="160" t="str">
        <f>IF($D267="","",IF(OR(VLOOKUP($D267,Cap_Req!$A$2:$K$19,2)=9,VLOOKUP($D267,Cap_Req!$A$2:$K$19,2)=12,VLOOKUP($D267,Cap_Req!$A$2:$K$19,2)=13),VLOOKUP($D267,Cap_Req!$A$2:$K$19,10),IF(OR(VLOOKUP($D267,Cap_Req!$A$2:$K$19,2)=4,VLOOKUP($D267,Cap_Req!$A$2:$K$19,2)=5,VLOOKUP($D267,Cap_Req!$A$2:$K$19,2)=18),$X267+VLOOKUP($D267,Cap_Req!$A$2:$K$19,10),-100)))</f>
        <v/>
      </c>
      <c r="W267" s="160" t="str">
        <f>IF($D267="","",IF($X267="","",$X267+VLOOKUP($D267,Cap_Req!$A$2:$K$19,11)))</f>
        <v/>
      </c>
      <c r="X267" s="283"/>
      <c r="Y267" s="283"/>
      <c r="Z267" s="133"/>
      <c r="AA267" s="134" t="e">
        <f>VLOOKUP($D267,Cap_Req!$A$2:$K$19,2)</f>
        <v>#N/A</v>
      </c>
    </row>
    <row r="268" spans="1:27" x14ac:dyDescent="0.25">
      <c r="A268" s="133"/>
      <c r="B268" s="283"/>
      <c r="C268" s="283"/>
      <c r="D268" s="284"/>
      <c r="E268" s="285"/>
      <c r="F268" s="155" t="str">
        <f>IF($D268="","",IF($Q268="","",IF(OR(VLOOKUP($D268,Cap_Req!$A$2:$K$19,2)=6,VLOOKUP($D268,Cap_Req!$A$2:$K$19,2)=7,VLOOKUP($D268,Cap_Req!$A$2:$K$19,2)=14),IF($R268="","",IF($N268&lt;=$U268,$R268*$G268,IF(AND($N268&gt;$U268,$N268&lt;=$X268),$G268*($R268+((($Q268-$R268)/($X268-$U268))*($N268-$U268))),0))),$Q268*$G268)))</f>
        <v/>
      </c>
      <c r="G268" s="156" t="str">
        <f>IF($D268="","",IF(VLOOKUP($D268,Cap_Req!$A$2:$K$19,2)=2,VLOOKUP($D268,Cap_Req!$A$2:$K$19,3),IF(OR(VLOOKUP($D268,Cap_Req!$A$2:$K$19,2)=1,VLOOKUP($D268,Cap_Req!$A$2:$K$19,2)=3,VLOOKUP($D268,Cap_Req!$A$2:$K$19,2)=6,VLOOKUP($D268,Cap_Req!$A$2:$K$19,2)=7,VLOOKUP($D268,Cap_Req!$A$2:$K$19,2)=8,VLOOKUP($D268,Cap_Req!$A$2:$K$19,2)=10,VLOOKUP($D268,Cap_Req!$A$2:$K$19,2)=11, VLOOKUP($D268,Cap_Req!$A$2:$K$19,2)=14, VLOOKUP($D268,Cap_Req!$A$2:$K$19,2)=15, VLOOKUP($D268,Cap_Req!$A$2:$K$19,2)=16),IF($N268&lt;=$U268,VLOOKUP($D268,Cap_Req!$A$2:$K$19,3),IF(AND($N268&gt;$U268,$N268&lt;=$W268),VLOOKUP($D268,Cap_Req!$A$2:$K$19,3)+(((VLOOKUP($D268,Cap_Req!$A$2:$K$19,5)-VLOOKUP($D268,Cap_Req!$A$2:$K$19,3))/($W268-$U268))*($N268-$U268)),0)),IF($N268&lt;=$U268,VLOOKUP($D268,Cap_Req!$A$2:$K$19,3),IF(AND($N268&gt;$U268,$N268&lt;=$V268),VLOOKUP($D268,Cap_Req!$A$2:$K$19,3)+(((VLOOKUP($D268,Cap_Req!$A$2:$K$19,4)-VLOOKUP($D268,Cap_Req!$A$2:$K$19,3))/($V268-$U268))*($N268-$U268)),IF(AND($N268&gt;$V268,$N268&lt;=$W268),VLOOKUP($D268,Cap_Req!$A$2:$K$19,4)+(((VLOOKUP($D268,Cap_Req!$A$2:$K$19,5)-VLOOKUP($D268,Cap_Req!$A$2:$K$19,4))/($W268-$V268))*($N268-$V268)),0))))))</f>
        <v/>
      </c>
      <c r="H268" s="285"/>
      <c r="I268" s="155" t="str">
        <f>IF($D268="","",IF(OR(VLOOKUP($D268,Cap_Req!$A$2:$K$19,2)=6,VLOOKUP($D268,Cap_Req!$A$2:$K$19,2)=7,VLOOKUP($D268,Cap_Req!$A$2:$K$19,2)=14),IF($S268="","",$S268*$J268),""))</f>
        <v/>
      </c>
      <c r="J268" s="156" t="str">
        <f>IF($D268="","",IF(OR(VLOOKUP($D268,Cap_Req!$A$2:$K$19,2)=6,VLOOKUP($D268,Cap_Req!$A$2:$K$19,2)=7,VLOOKUP($D268,Cap_Req!$A$2:$K$19,2)=14),VLOOKUP($D268,Cap_Req!$A$2:$K$19,7),""))</f>
        <v/>
      </c>
      <c r="K268" s="285"/>
      <c r="L268" s="155" t="str">
        <f>IF($D268="","",IF(OR(VLOOKUP($D268,Cap_Req!$A$2:$K$19,2)=4,VLOOKUP($D268,Cap_Req!$A$2:$K$19,2)=5),IF($T268="","",$T268*$M268),""))</f>
        <v/>
      </c>
      <c r="M268" s="156" t="str">
        <f>IF($D268="","",IF(OR(VLOOKUP($D268,Cap_Req!$A$2:$K$19,2)=4,VLOOKUP($D268,Cap_Req!$A$2:$K$19,2)=5),VLOOKUP($D268,Cap_Req!$A$2:$K$19,8),""))</f>
        <v/>
      </c>
      <c r="N268" s="157" t="str">
        <f t="shared" si="9"/>
        <v/>
      </c>
      <c r="O268" s="158" t="str">
        <f t="shared" si="8"/>
        <v/>
      </c>
      <c r="P268" s="159"/>
      <c r="Q268" s="283"/>
      <c r="R268" s="283"/>
      <c r="S268" s="283"/>
      <c r="T268" s="283"/>
      <c r="U268" s="160" t="str">
        <f>IF($D268="","",IF(OR(VLOOKUP($D268,Cap_Req!$A$2:$K$19,2)=9,VLOOKUP($D268,Cap_Req!$A$2:$K$19,2)=12,VLOOKUP($D268,Cap_Req!$A$2:$K$19,2)=13,VLOOKUP($D268,Cap_Req!$A$2:$K$19,2)=15),VLOOKUP($D268,Cap_Req!$A$2:$K$19,9),IF(VLOOKUP($D268,Cap_Req!$A$2:$K$19,2)=2,-100,$X268+VLOOKUP($D268,Cap_Req!$A$2:$K$19,9))))</f>
        <v/>
      </c>
      <c r="V268" s="160" t="str">
        <f>IF($D268="","",IF(OR(VLOOKUP($D268,Cap_Req!$A$2:$K$19,2)=9,VLOOKUP($D268,Cap_Req!$A$2:$K$19,2)=12,VLOOKUP($D268,Cap_Req!$A$2:$K$19,2)=13),VLOOKUP($D268,Cap_Req!$A$2:$K$19,10),IF(OR(VLOOKUP($D268,Cap_Req!$A$2:$K$19,2)=4,VLOOKUP($D268,Cap_Req!$A$2:$K$19,2)=5,VLOOKUP($D268,Cap_Req!$A$2:$K$19,2)=18),$X268+VLOOKUP($D268,Cap_Req!$A$2:$K$19,10),-100)))</f>
        <v/>
      </c>
      <c r="W268" s="160" t="str">
        <f>IF($D268="","",IF($X268="","",$X268+VLOOKUP($D268,Cap_Req!$A$2:$K$19,11)))</f>
        <v/>
      </c>
      <c r="X268" s="283"/>
      <c r="Y268" s="283"/>
      <c r="Z268" s="133"/>
      <c r="AA268" s="134" t="e">
        <f>VLOOKUP($D268,Cap_Req!$A$2:$K$19,2)</f>
        <v>#N/A</v>
      </c>
    </row>
    <row r="269" spans="1:27" x14ac:dyDescent="0.25">
      <c r="A269" s="133"/>
      <c r="B269" s="283"/>
      <c r="C269" s="283"/>
      <c r="D269" s="284"/>
      <c r="E269" s="285"/>
      <c r="F269" s="155" t="str">
        <f>IF($D269="","",IF($Q269="","",IF(OR(VLOOKUP($D269,Cap_Req!$A$2:$K$19,2)=6,VLOOKUP($D269,Cap_Req!$A$2:$K$19,2)=7,VLOOKUP($D269,Cap_Req!$A$2:$K$19,2)=14),IF($R269="","",IF($N269&lt;=$U269,$R269*$G269,IF(AND($N269&gt;$U269,$N269&lt;=$X269),$G269*($R269+((($Q269-$R269)/($X269-$U269))*($N269-$U269))),0))),$Q269*$G269)))</f>
        <v/>
      </c>
      <c r="G269" s="156" t="str">
        <f>IF($D269="","",IF(VLOOKUP($D269,Cap_Req!$A$2:$K$19,2)=2,VLOOKUP($D269,Cap_Req!$A$2:$K$19,3),IF(OR(VLOOKUP($D269,Cap_Req!$A$2:$K$19,2)=1,VLOOKUP($D269,Cap_Req!$A$2:$K$19,2)=3,VLOOKUP($D269,Cap_Req!$A$2:$K$19,2)=6,VLOOKUP($D269,Cap_Req!$A$2:$K$19,2)=7,VLOOKUP($D269,Cap_Req!$A$2:$K$19,2)=8,VLOOKUP($D269,Cap_Req!$A$2:$K$19,2)=10,VLOOKUP($D269,Cap_Req!$A$2:$K$19,2)=11, VLOOKUP($D269,Cap_Req!$A$2:$K$19,2)=14, VLOOKUP($D269,Cap_Req!$A$2:$K$19,2)=15, VLOOKUP($D269,Cap_Req!$A$2:$K$19,2)=16),IF($N269&lt;=$U269,VLOOKUP($D269,Cap_Req!$A$2:$K$19,3),IF(AND($N269&gt;$U269,$N269&lt;=$W269),VLOOKUP($D269,Cap_Req!$A$2:$K$19,3)+(((VLOOKUP($D269,Cap_Req!$A$2:$K$19,5)-VLOOKUP($D269,Cap_Req!$A$2:$K$19,3))/($W269-$U269))*($N269-$U269)),0)),IF($N269&lt;=$U269,VLOOKUP($D269,Cap_Req!$A$2:$K$19,3),IF(AND($N269&gt;$U269,$N269&lt;=$V269),VLOOKUP($D269,Cap_Req!$A$2:$K$19,3)+(((VLOOKUP($D269,Cap_Req!$A$2:$K$19,4)-VLOOKUP($D269,Cap_Req!$A$2:$K$19,3))/($V269-$U269))*($N269-$U269)),IF(AND($N269&gt;$V269,$N269&lt;=$W269),VLOOKUP($D269,Cap_Req!$A$2:$K$19,4)+(((VLOOKUP($D269,Cap_Req!$A$2:$K$19,5)-VLOOKUP($D269,Cap_Req!$A$2:$K$19,4))/($W269-$V269))*($N269-$V269)),0))))))</f>
        <v/>
      </c>
      <c r="H269" s="285"/>
      <c r="I269" s="155" t="str">
        <f>IF($D269="","",IF(OR(VLOOKUP($D269,Cap_Req!$A$2:$K$19,2)=6,VLOOKUP($D269,Cap_Req!$A$2:$K$19,2)=7,VLOOKUP($D269,Cap_Req!$A$2:$K$19,2)=14),IF($S269="","",$S269*$J269),""))</f>
        <v/>
      </c>
      <c r="J269" s="156" t="str">
        <f>IF($D269="","",IF(OR(VLOOKUP($D269,Cap_Req!$A$2:$K$19,2)=6,VLOOKUP($D269,Cap_Req!$A$2:$K$19,2)=7,VLOOKUP($D269,Cap_Req!$A$2:$K$19,2)=14),VLOOKUP($D269,Cap_Req!$A$2:$K$19,7),""))</f>
        <v/>
      </c>
      <c r="K269" s="285"/>
      <c r="L269" s="155" t="str">
        <f>IF($D269="","",IF(OR(VLOOKUP($D269,Cap_Req!$A$2:$K$19,2)=4,VLOOKUP($D269,Cap_Req!$A$2:$K$19,2)=5),IF($T269="","",$T269*$M269),""))</f>
        <v/>
      </c>
      <c r="M269" s="156" t="str">
        <f>IF($D269="","",IF(OR(VLOOKUP($D269,Cap_Req!$A$2:$K$19,2)=4,VLOOKUP($D269,Cap_Req!$A$2:$K$19,2)=5),VLOOKUP($D269,Cap_Req!$A$2:$K$19,8),""))</f>
        <v/>
      </c>
      <c r="N269" s="157" t="str">
        <f t="shared" si="9"/>
        <v/>
      </c>
      <c r="O269" s="158" t="str">
        <f t="shared" si="8"/>
        <v/>
      </c>
      <c r="P269" s="159"/>
      <c r="Q269" s="283"/>
      <c r="R269" s="283"/>
      <c r="S269" s="283"/>
      <c r="T269" s="283"/>
      <c r="U269" s="160" t="str">
        <f>IF($D269="","",IF(OR(VLOOKUP($D269,Cap_Req!$A$2:$K$19,2)=9,VLOOKUP($D269,Cap_Req!$A$2:$K$19,2)=12,VLOOKUP($D269,Cap_Req!$A$2:$K$19,2)=13,VLOOKUP($D269,Cap_Req!$A$2:$K$19,2)=15),VLOOKUP($D269,Cap_Req!$A$2:$K$19,9),IF(VLOOKUP($D269,Cap_Req!$A$2:$K$19,2)=2,-100,$X269+VLOOKUP($D269,Cap_Req!$A$2:$K$19,9))))</f>
        <v/>
      </c>
      <c r="V269" s="160" t="str">
        <f>IF($D269="","",IF(OR(VLOOKUP($D269,Cap_Req!$A$2:$K$19,2)=9,VLOOKUP($D269,Cap_Req!$A$2:$K$19,2)=12,VLOOKUP($D269,Cap_Req!$A$2:$K$19,2)=13),VLOOKUP($D269,Cap_Req!$A$2:$K$19,10),IF(OR(VLOOKUP($D269,Cap_Req!$A$2:$K$19,2)=4,VLOOKUP($D269,Cap_Req!$A$2:$K$19,2)=5,VLOOKUP($D269,Cap_Req!$A$2:$K$19,2)=18),$X269+VLOOKUP($D269,Cap_Req!$A$2:$K$19,10),-100)))</f>
        <v/>
      </c>
      <c r="W269" s="160" t="str">
        <f>IF($D269="","",IF($X269="","",$X269+VLOOKUP($D269,Cap_Req!$A$2:$K$19,11)))</f>
        <v/>
      </c>
      <c r="X269" s="283"/>
      <c r="Y269" s="283"/>
      <c r="Z269" s="133"/>
      <c r="AA269" s="134" t="e">
        <f>VLOOKUP($D269,Cap_Req!$A$2:$K$19,2)</f>
        <v>#N/A</v>
      </c>
    </row>
    <row r="270" spans="1:27" x14ac:dyDescent="0.25">
      <c r="A270" s="133"/>
      <c r="B270" s="283"/>
      <c r="C270" s="283"/>
      <c r="D270" s="284"/>
      <c r="E270" s="285"/>
      <c r="F270" s="155" t="str">
        <f>IF($D270="","",IF($Q270="","",IF(OR(VLOOKUP($D270,Cap_Req!$A$2:$K$19,2)=6,VLOOKUP($D270,Cap_Req!$A$2:$K$19,2)=7,VLOOKUP($D270,Cap_Req!$A$2:$K$19,2)=14),IF($R270="","",IF($N270&lt;=$U270,$R270*$G270,IF(AND($N270&gt;$U270,$N270&lt;=$X270),$G270*($R270+((($Q270-$R270)/($X270-$U270))*($N270-$U270))),0))),$Q270*$G270)))</f>
        <v/>
      </c>
      <c r="G270" s="156" t="str">
        <f>IF($D270="","",IF(VLOOKUP($D270,Cap_Req!$A$2:$K$19,2)=2,VLOOKUP($D270,Cap_Req!$A$2:$K$19,3),IF(OR(VLOOKUP($D270,Cap_Req!$A$2:$K$19,2)=1,VLOOKUP($D270,Cap_Req!$A$2:$K$19,2)=3,VLOOKUP($D270,Cap_Req!$A$2:$K$19,2)=6,VLOOKUP($D270,Cap_Req!$A$2:$K$19,2)=7,VLOOKUP($D270,Cap_Req!$A$2:$K$19,2)=8,VLOOKUP($D270,Cap_Req!$A$2:$K$19,2)=10,VLOOKUP($D270,Cap_Req!$A$2:$K$19,2)=11, VLOOKUP($D270,Cap_Req!$A$2:$K$19,2)=14, VLOOKUP($D270,Cap_Req!$A$2:$K$19,2)=15, VLOOKUP($D270,Cap_Req!$A$2:$K$19,2)=16),IF($N270&lt;=$U270,VLOOKUP($D270,Cap_Req!$A$2:$K$19,3),IF(AND($N270&gt;$U270,$N270&lt;=$W270),VLOOKUP($D270,Cap_Req!$A$2:$K$19,3)+(((VLOOKUP($D270,Cap_Req!$A$2:$K$19,5)-VLOOKUP($D270,Cap_Req!$A$2:$K$19,3))/($W270-$U270))*($N270-$U270)),0)),IF($N270&lt;=$U270,VLOOKUP($D270,Cap_Req!$A$2:$K$19,3),IF(AND($N270&gt;$U270,$N270&lt;=$V270),VLOOKUP($D270,Cap_Req!$A$2:$K$19,3)+(((VLOOKUP($D270,Cap_Req!$A$2:$K$19,4)-VLOOKUP($D270,Cap_Req!$A$2:$K$19,3))/($V270-$U270))*($N270-$U270)),IF(AND($N270&gt;$V270,$N270&lt;=$W270),VLOOKUP($D270,Cap_Req!$A$2:$K$19,4)+(((VLOOKUP($D270,Cap_Req!$A$2:$K$19,5)-VLOOKUP($D270,Cap_Req!$A$2:$K$19,4))/($W270-$V270))*($N270-$V270)),0))))))</f>
        <v/>
      </c>
      <c r="H270" s="285"/>
      <c r="I270" s="155" t="str">
        <f>IF($D270="","",IF(OR(VLOOKUP($D270,Cap_Req!$A$2:$K$19,2)=6,VLOOKUP($D270,Cap_Req!$A$2:$K$19,2)=7,VLOOKUP($D270,Cap_Req!$A$2:$K$19,2)=14),IF($S270="","",$S270*$J270),""))</f>
        <v/>
      </c>
      <c r="J270" s="156" t="str">
        <f>IF($D270="","",IF(OR(VLOOKUP($D270,Cap_Req!$A$2:$K$19,2)=6,VLOOKUP($D270,Cap_Req!$A$2:$K$19,2)=7,VLOOKUP($D270,Cap_Req!$A$2:$K$19,2)=14),VLOOKUP($D270,Cap_Req!$A$2:$K$19,7),""))</f>
        <v/>
      </c>
      <c r="K270" s="285"/>
      <c r="L270" s="155" t="str">
        <f>IF($D270="","",IF(OR(VLOOKUP($D270,Cap_Req!$A$2:$K$19,2)=4,VLOOKUP($D270,Cap_Req!$A$2:$K$19,2)=5),IF($T270="","",$T270*$M270),""))</f>
        <v/>
      </c>
      <c r="M270" s="156" t="str">
        <f>IF($D270="","",IF(OR(VLOOKUP($D270,Cap_Req!$A$2:$K$19,2)=4,VLOOKUP($D270,Cap_Req!$A$2:$K$19,2)=5),VLOOKUP($D270,Cap_Req!$A$2:$K$19,8),""))</f>
        <v/>
      </c>
      <c r="N270" s="157" t="str">
        <f t="shared" si="9"/>
        <v/>
      </c>
      <c r="O270" s="158" t="str">
        <f t="shared" si="8"/>
        <v/>
      </c>
      <c r="P270" s="159"/>
      <c r="Q270" s="283"/>
      <c r="R270" s="283"/>
      <c r="S270" s="283"/>
      <c r="T270" s="283"/>
      <c r="U270" s="160" t="str">
        <f>IF($D270="","",IF(OR(VLOOKUP($D270,Cap_Req!$A$2:$K$19,2)=9,VLOOKUP($D270,Cap_Req!$A$2:$K$19,2)=12,VLOOKUP($D270,Cap_Req!$A$2:$K$19,2)=13,VLOOKUP($D270,Cap_Req!$A$2:$K$19,2)=15),VLOOKUP($D270,Cap_Req!$A$2:$K$19,9),IF(VLOOKUP($D270,Cap_Req!$A$2:$K$19,2)=2,-100,$X270+VLOOKUP($D270,Cap_Req!$A$2:$K$19,9))))</f>
        <v/>
      </c>
      <c r="V270" s="160" t="str">
        <f>IF($D270="","",IF(OR(VLOOKUP($D270,Cap_Req!$A$2:$K$19,2)=9,VLOOKUP($D270,Cap_Req!$A$2:$K$19,2)=12,VLOOKUP($D270,Cap_Req!$A$2:$K$19,2)=13),VLOOKUP($D270,Cap_Req!$A$2:$K$19,10),IF(OR(VLOOKUP($D270,Cap_Req!$A$2:$K$19,2)=4,VLOOKUP($D270,Cap_Req!$A$2:$K$19,2)=5,VLOOKUP($D270,Cap_Req!$A$2:$K$19,2)=18),$X270+VLOOKUP($D270,Cap_Req!$A$2:$K$19,10),-100)))</f>
        <v/>
      </c>
      <c r="W270" s="160" t="str">
        <f>IF($D270="","",IF($X270="","",$X270+VLOOKUP($D270,Cap_Req!$A$2:$K$19,11)))</f>
        <v/>
      </c>
      <c r="X270" s="283"/>
      <c r="Y270" s="283"/>
      <c r="Z270" s="133"/>
      <c r="AA270" s="134" t="e">
        <f>VLOOKUP($D270,Cap_Req!$A$2:$K$19,2)</f>
        <v>#N/A</v>
      </c>
    </row>
    <row r="271" spans="1:27" x14ac:dyDescent="0.25">
      <c r="A271" s="133"/>
      <c r="B271" s="283"/>
      <c r="C271" s="283"/>
      <c r="D271" s="284"/>
      <c r="E271" s="285"/>
      <c r="F271" s="155" t="str">
        <f>IF($D271="","",IF($Q271="","",IF(OR(VLOOKUP($D271,Cap_Req!$A$2:$K$19,2)=6,VLOOKUP($D271,Cap_Req!$A$2:$K$19,2)=7,VLOOKUP($D271,Cap_Req!$A$2:$K$19,2)=14),IF($R271="","",IF($N271&lt;=$U271,$R271*$G271,IF(AND($N271&gt;$U271,$N271&lt;=$X271),$G271*($R271+((($Q271-$R271)/($X271-$U271))*($N271-$U271))),0))),$Q271*$G271)))</f>
        <v/>
      </c>
      <c r="G271" s="156" t="str">
        <f>IF($D271="","",IF(VLOOKUP($D271,Cap_Req!$A$2:$K$19,2)=2,VLOOKUP($D271,Cap_Req!$A$2:$K$19,3),IF(OR(VLOOKUP($D271,Cap_Req!$A$2:$K$19,2)=1,VLOOKUP($D271,Cap_Req!$A$2:$K$19,2)=3,VLOOKUP($D271,Cap_Req!$A$2:$K$19,2)=6,VLOOKUP($D271,Cap_Req!$A$2:$K$19,2)=7,VLOOKUP($D271,Cap_Req!$A$2:$K$19,2)=8,VLOOKUP($D271,Cap_Req!$A$2:$K$19,2)=10,VLOOKUP($D271,Cap_Req!$A$2:$K$19,2)=11, VLOOKUP($D271,Cap_Req!$A$2:$K$19,2)=14, VLOOKUP($D271,Cap_Req!$A$2:$K$19,2)=15, VLOOKUP($D271,Cap_Req!$A$2:$K$19,2)=16),IF($N271&lt;=$U271,VLOOKUP($D271,Cap_Req!$A$2:$K$19,3),IF(AND($N271&gt;$U271,$N271&lt;=$W271),VLOOKUP($D271,Cap_Req!$A$2:$K$19,3)+(((VLOOKUP($D271,Cap_Req!$A$2:$K$19,5)-VLOOKUP($D271,Cap_Req!$A$2:$K$19,3))/($W271-$U271))*($N271-$U271)),0)),IF($N271&lt;=$U271,VLOOKUP($D271,Cap_Req!$A$2:$K$19,3),IF(AND($N271&gt;$U271,$N271&lt;=$V271),VLOOKUP($D271,Cap_Req!$A$2:$K$19,3)+(((VLOOKUP($D271,Cap_Req!$A$2:$K$19,4)-VLOOKUP($D271,Cap_Req!$A$2:$K$19,3))/($V271-$U271))*($N271-$U271)),IF(AND($N271&gt;$V271,$N271&lt;=$W271),VLOOKUP($D271,Cap_Req!$A$2:$K$19,4)+(((VLOOKUP($D271,Cap_Req!$A$2:$K$19,5)-VLOOKUP($D271,Cap_Req!$A$2:$K$19,4))/($W271-$V271))*($N271-$V271)),0))))))</f>
        <v/>
      </c>
      <c r="H271" s="285"/>
      <c r="I271" s="155" t="str">
        <f>IF($D271="","",IF(OR(VLOOKUP($D271,Cap_Req!$A$2:$K$19,2)=6,VLOOKUP($D271,Cap_Req!$A$2:$K$19,2)=7,VLOOKUP($D271,Cap_Req!$A$2:$K$19,2)=14),IF($S271="","",$S271*$J271),""))</f>
        <v/>
      </c>
      <c r="J271" s="156" t="str">
        <f>IF($D271="","",IF(OR(VLOOKUP($D271,Cap_Req!$A$2:$K$19,2)=6,VLOOKUP($D271,Cap_Req!$A$2:$K$19,2)=7,VLOOKUP($D271,Cap_Req!$A$2:$K$19,2)=14),VLOOKUP($D271,Cap_Req!$A$2:$K$19,7),""))</f>
        <v/>
      </c>
      <c r="K271" s="285"/>
      <c r="L271" s="155" t="str">
        <f>IF($D271="","",IF(OR(VLOOKUP($D271,Cap_Req!$A$2:$K$19,2)=4,VLOOKUP($D271,Cap_Req!$A$2:$K$19,2)=5),IF($T271="","",$T271*$M271),""))</f>
        <v/>
      </c>
      <c r="M271" s="156" t="str">
        <f>IF($D271="","",IF(OR(VLOOKUP($D271,Cap_Req!$A$2:$K$19,2)=4,VLOOKUP($D271,Cap_Req!$A$2:$K$19,2)=5),VLOOKUP($D271,Cap_Req!$A$2:$K$19,8),""))</f>
        <v/>
      </c>
      <c r="N271" s="157" t="str">
        <f t="shared" si="9"/>
        <v/>
      </c>
      <c r="O271" s="158" t="str">
        <f t="shared" ref="O271:O314" si="10">IF($D271="","",$W271)</f>
        <v/>
      </c>
      <c r="P271" s="159"/>
      <c r="Q271" s="283"/>
      <c r="R271" s="283"/>
      <c r="S271" s="283"/>
      <c r="T271" s="283"/>
      <c r="U271" s="160" t="str">
        <f>IF($D271="","",IF(OR(VLOOKUP($D271,Cap_Req!$A$2:$K$19,2)=9,VLOOKUP($D271,Cap_Req!$A$2:$K$19,2)=12,VLOOKUP($D271,Cap_Req!$A$2:$K$19,2)=13,VLOOKUP($D271,Cap_Req!$A$2:$K$19,2)=15),VLOOKUP($D271,Cap_Req!$A$2:$K$19,9),IF(VLOOKUP($D271,Cap_Req!$A$2:$K$19,2)=2,-100,$X271+VLOOKUP($D271,Cap_Req!$A$2:$K$19,9))))</f>
        <v/>
      </c>
      <c r="V271" s="160" t="str">
        <f>IF($D271="","",IF(OR(VLOOKUP($D271,Cap_Req!$A$2:$K$19,2)=9,VLOOKUP($D271,Cap_Req!$A$2:$K$19,2)=12,VLOOKUP($D271,Cap_Req!$A$2:$K$19,2)=13),VLOOKUP($D271,Cap_Req!$A$2:$K$19,10),IF(OR(VLOOKUP($D271,Cap_Req!$A$2:$K$19,2)=4,VLOOKUP($D271,Cap_Req!$A$2:$K$19,2)=5,VLOOKUP($D271,Cap_Req!$A$2:$K$19,2)=18),$X271+VLOOKUP($D271,Cap_Req!$A$2:$K$19,10),-100)))</f>
        <v/>
      </c>
      <c r="W271" s="160" t="str">
        <f>IF($D271="","",IF($X271="","",$X271+VLOOKUP($D271,Cap_Req!$A$2:$K$19,11)))</f>
        <v/>
      </c>
      <c r="X271" s="283"/>
      <c r="Y271" s="283"/>
      <c r="Z271" s="133"/>
      <c r="AA271" s="134" t="e">
        <f>VLOOKUP($D271,Cap_Req!$A$2:$K$19,2)</f>
        <v>#N/A</v>
      </c>
    </row>
    <row r="272" spans="1:27" x14ac:dyDescent="0.25">
      <c r="A272" s="133"/>
      <c r="B272" s="283"/>
      <c r="C272" s="283"/>
      <c r="D272" s="284"/>
      <c r="E272" s="285"/>
      <c r="F272" s="155" t="str">
        <f>IF($D272="","",IF($Q272="","",IF(OR(VLOOKUP($D272,Cap_Req!$A$2:$K$19,2)=6,VLOOKUP($D272,Cap_Req!$A$2:$K$19,2)=7,VLOOKUP($D272,Cap_Req!$A$2:$K$19,2)=14),IF($R272="","",IF($N272&lt;=$U272,$R272*$G272,IF(AND($N272&gt;$U272,$N272&lt;=$X272),$G272*($R272+((($Q272-$R272)/($X272-$U272))*($N272-$U272))),0))),$Q272*$G272)))</f>
        <v/>
      </c>
      <c r="G272" s="156" t="str">
        <f>IF($D272="","",IF(VLOOKUP($D272,Cap_Req!$A$2:$K$19,2)=2,VLOOKUP($D272,Cap_Req!$A$2:$K$19,3),IF(OR(VLOOKUP($D272,Cap_Req!$A$2:$K$19,2)=1,VLOOKUP($D272,Cap_Req!$A$2:$K$19,2)=3,VLOOKUP($D272,Cap_Req!$A$2:$K$19,2)=6,VLOOKUP($D272,Cap_Req!$A$2:$K$19,2)=7,VLOOKUP($D272,Cap_Req!$A$2:$K$19,2)=8,VLOOKUP($D272,Cap_Req!$A$2:$K$19,2)=10,VLOOKUP($D272,Cap_Req!$A$2:$K$19,2)=11, VLOOKUP($D272,Cap_Req!$A$2:$K$19,2)=14, VLOOKUP($D272,Cap_Req!$A$2:$K$19,2)=15, VLOOKUP($D272,Cap_Req!$A$2:$K$19,2)=16),IF($N272&lt;=$U272,VLOOKUP($D272,Cap_Req!$A$2:$K$19,3),IF(AND($N272&gt;$U272,$N272&lt;=$W272),VLOOKUP($D272,Cap_Req!$A$2:$K$19,3)+(((VLOOKUP($D272,Cap_Req!$A$2:$K$19,5)-VLOOKUP($D272,Cap_Req!$A$2:$K$19,3))/($W272-$U272))*($N272-$U272)),0)),IF($N272&lt;=$U272,VLOOKUP($D272,Cap_Req!$A$2:$K$19,3),IF(AND($N272&gt;$U272,$N272&lt;=$V272),VLOOKUP($D272,Cap_Req!$A$2:$K$19,3)+(((VLOOKUP($D272,Cap_Req!$A$2:$K$19,4)-VLOOKUP($D272,Cap_Req!$A$2:$K$19,3))/($V272-$U272))*($N272-$U272)),IF(AND($N272&gt;$V272,$N272&lt;=$W272),VLOOKUP($D272,Cap_Req!$A$2:$K$19,4)+(((VLOOKUP($D272,Cap_Req!$A$2:$K$19,5)-VLOOKUP($D272,Cap_Req!$A$2:$K$19,4))/($W272-$V272))*($N272-$V272)),0))))))</f>
        <v/>
      </c>
      <c r="H272" s="285"/>
      <c r="I272" s="155" t="str">
        <f>IF($D272="","",IF(OR(VLOOKUP($D272,Cap_Req!$A$2:$K$19,2)=6,VLOOKUP($D272,Cap_Req!$A$2:$K$19,2)=7,VLOOKUP($D272,Cap_Req!$A$2:$K$19,2)=14),IF($S272="","",$S272*$J272),""))</f>
        <v/>
      </c>
      <c r="J272" s="156" t="str">
        <f>IF($D272="","",IF(OR(VLOOKUP($D272,Cap_Req!$A$2:$K$19,2)=6,VLOOKUP($D272,Cap_Req!$A$2:$K$19,2)=7,VLOOKUP($D272,Cap_Req!$A$2:$K$19,2)=14),VLOOKUP($D272,Cap_Req!$A$2:$K$19,7),""))</f>
        <v/>
      </c>
      <c r="K272" s="285"/>
      <c r="L272" s="155" t="str">
        <f>IF($D272="","",IF(OR(VLOOKUP($D272,Cap_Req!$A$2:$K$19,2)=4,VLOOKUP($D272,Cap_Req!$A$2:$K$19,2)=5),IF($T272="","",$T272*$M272),""))</f>
        <v/>
      </c>
      <c r="M272" s="156" t="str">
        <f>IF($D272="","",IF(OR(VLOOKUP($D272,Cap_Req!$A$2:$K$19,2)=4,VLOOKUP($D272,Cap_Req!$A$2:$K$19,2)=5),VLOOKUP($D272,Cap_Req!$A$2:$K$19,8),""))</f>
        <v/>
      </c>
      <c r="N272" s="157" t="str">
        <f t="shared" si="9"/>
        <v/>
      </c>
      <c r="O272" s="158" t="str">
        <f t="shared" si="10"/>
        <v/>
      </c>
      <c r="P272" s="159"/>
      <c r="Q272" s="283"/>
      <c r="R272" s="283"/>
      <c r="S272" s="283"/>
      <c r="T272" s="283"/>
      <c r="U272" s="160" t="str">
        <f>IF($D272="","",IF(OR(VLOOKUP($D272,Cap_Req!$A$2:$K$19,2)=9,VLOOKUP($D272,Cap_Req!$A$2:$K$19,2)=12,VLOOKUP($D272,Cap_Req!$A$2:$K$19,2)=13,VLOOKUP($D272,Cap_Req!$A$2:$K$19,2)=15),VLOOKUP($D272,Cap_Req!$A$2:$K$19,9),IF(VLOOKUP($D272,Cap_Req!$A$2:$K$19,2)=2,-100,$X272+VLOOKUP($D272,Cap_Req!$A$2:$K$19,9))))</f>
        <v/>
      </c>
      <c r="V272" s="160" t="str">
        <f>IF($D272="","",IF(OR(VLOOKUP($D272,Cap_Req!$A$2:$K$19,2)=9,VLOOKUP($D272,Cap_Req!$A$2:$K$19,2)=12,VLOOKUP($D272,Cap_Req!$A$2:$K$19,2)=13),VLOOKUP($D272,Cap_Req!$A$2:$K$19,10),IF(OR(VLOOKUP($D272,Cap_Req!$A$2:$K$19,2)=4,VLOOKUP($D272,Cap_Req!$A$2:$K$19,2)=5,VLOOKUP($D272,Cap_Req!$A$2:$K$19,2)=18),$X272+VLOOKUP($D272,Cap_Req!$A$2:$K$19,10),-100)))</f>
        <v/>
      </c>
      <c r="W272" s="160" t="str">
        <f>IF($D272="","",IF($X272="","",$X272+VLOOKUP($D272,Cap_Req!$A$2:$K$19,11)))</f>
        <v/>
      </c>
      <c r="X272" s="283"/>
      <c r="Y272" s="283"/>
      <c r="Z272" s="133"/>
      <c r="AA272" s="134" t="e">
        <f>VLOOKUP($D272,Cap_Req!$A$2:$K$19,2)</f>
        <v>#N/A</v>
      </c>
    </row>
    <row r="273" spans="1:27" x14ac:dyDescent="0.25">
      <c r="A273" s="133"/>
      <c r="B273" s="283"/>
      <c r="C273" s="283"/>
      <c r="D273" s="284"/>
      <c r="E273" s="285"/>
      <c r="F273" s="155" t="str">
        <f>IF($D273="","",IF($Q273="","",IF(OR(VLOOKUP($D273,Cap_Req!$A$2:$K$19,2)=6,VLOOKUP($D273,Cap_Req!$A$2:$K$19,2)=7,VLOOKUP($D273,Cap_Req!$A$2:$K$19,2)=14),IF($R273="","",IF($N273&lt;=$U273,$R273*$G273,IF(AND($N273&gt;$U273,$N273&lt;=$X273),$G273*($R273+((($Q273-$R273)/($X273-$U273))*($N273-$U273))),0))),$Q273*$G273)))</f>
        <v/>
      </c>
      <c r="G273" s="156" t="str">
        <f>IF($D273="","",IF(VLOOKUP($D273,Cap_Req!$A$2:$K$19,2)=2,VLOOKUP($D273,Cap_Req!$A$2:$K$19,3),IF(OR(VLOOKUP($D273,Cap_Req!$A$2:$K$19,2)=1,VLOOKUP($D273,Cap_Req!$A$2:$K$19,2)=3,VLOOKUP($D273,Cap_Req!$A$2:$K$19,2)=6,VLOOKUP($D273,Cap_Req!$A$2:$K$19,2)=7,VLOOKUP($D273,Cap_Req!$A$2:$K$19,2)=8,VLOOKUP($D273,Cap_Req!$A$2:$K$19,2)=10,VLOOKUP($D273,Cap_Req!$A$2:$K$19,2)=11, VLOOKUP($D273,Cap_Req!$A$2:$K$19,2)=14, VLOOKUP($D273,Cap_Req!$A$2:$K$19,2)=15, VLOOKUP($D273,Cap_Req!$A$2:$K$19,2)=16),IF($N273&lt;=$U273,VLOOKUP($D273,Cap_Req!$A$2:$K$19,3),IF(AND($N273&gt;$U273,$N273&lt;=$W273),VLOOKUP($D273,Cap_Req!$A$2:$K$19,3)+(((VLOOKUP($D273,Cap_Req!$A$2:$K$19,5)-VLOOKUP($D273,Cap_Req!$A$2:$K$19,3))/($W273-$U273))*($N273-$U273)),0)),IF($N273&lt;=$U273,VLOOKUP($D273,Cap_Req!$A$2:$K$19,3),IF(AND($N273&gt;$U273,$N273&lt;=$V273),VLOOKUP($D273,Cap_Req!$A$2:$K$19,3)+(((VLOOKUP($D273,Cap_Req!$A$2:$K$19,4)-VLOOKUP($D273,Cap_Req!$A$2:$K$19,3))/($V273-$U273))*($N273-$U273)),IF(AND($N273&gt;$V273,$N273&lt;=$W273),VLOOKUP($D273,Cap_Req!$A$2:$K$19,4)+(((VLOOKUP($D273,Cap_Req!$A$2:$K$19,5)-VLOOKUP($D273,Cap_Req!$A$2:$K$19,4))/($W273-$V273))*($N273-$V273)),0))))))</f>
        <v/>
      </c>
      <c r="H273" s="285"/>
      <c r="I273" s="155" t="str">
        <f>IF($D273="","",IF(OR(VLOOKUP($D273,Cap_Req!$A$2:$K$19,2)=6,VLOOKUP($D273,Cap_Req!$A$2:$K$19,2)=7,VLOOKUP($D273,Cap_Req!$A$2:$K$19,2)=14),IF($S273="","",$S273*$J273),""))</f>
        <v/>
      </c>
      <c r="J273" s="156" t="str">
        <f>IF($D273="","",IF(OR(VLOOKUP($D273,Cap_Req!$A$2:$K$19,2)=6,VLOOKUP($D273,Cap_Req!$A$2:$K$19,2)=7,VLOOKUP($D273,Cap_Req!$A$2:$K$19,2)=14),VLOOKUP($D273,Cap_Req!$A$2:$K$19,7),""))</f>
        <v/>
      </c>
      <c r="K273" s="285"/>
      <c r="L273" s="155" t="str">
        <f>IF($D273="","",IF(OR(VLOOKUP($D273,Cap_Req!$A$2:$K$19,2)=4,VLOOKUP($D273,Cap_Req!$A$2:$K$19,2)=5),IF($T273="","",$T273*$M273),""))</f>
        <v/>
      </c>
      <c r="M273" s="156" t="str">
        <f>IF($D273="","",IF(OR(VLOOKUP($D273,Cap_Req!$A$2:$K$19,2)=4,VLOOKUP($D273,Cap_Req!$A$2:$K$19,2)=5),VLOOKUP($D273,Cap_Req!$A$2:$K$19,8),""))</f>
        <v/>
      </c>
      <c r="N273" s="157" t="str">
        <f t="shared" si="9"/>
        <v/>
      </c>
      <c r="O273" s="158" t="str">
        <f t="shared" si="10"/>
        <v/>
      </c>
      <c r="P273" s="159"/>
      <c r="Q273" s="283"/>
      <c r="R273" s="283"/>
      <c r="S273" s="283"/>
      <c r="T273" s="283"/>
      <c r="U273" s="160" t="str">
        <f>IF($D273="","",IF(OR(VLOOKUP($D273,Cap_Req!$A$2:$K$19,2)=9,VLOOKUP($D273,Cap_Req!$A$2:$K$19,2)=12,VLOOKUP($D273,Cap_Req!$A$2:$K$19,2)=13,VLOOKUP($D273,Cap_Req!$A$2:$K$19,2)=15),VLOOKUP($D273,Cap_Req!$A$2:$K$19,9),IF(VLOOKUP($D273,Cap_Req!$A$2:$K$19,2)=2,-100,$X273+VLOOKUP($D273,Cap_Req!$A$2:$K$19,9))))</f>
        <v/>
      </c>
      <c r="V273" s="160" t="str">
        <f>IF($D273="","",IF(OR(VLOOKUP($D273,Cap_Req!$A$2:$K$19,2)=9,VLOOKUP($D273,Cap_Req!$A$2:$K$19,2)=12,VLOOKUP($D273,Cap_Req!$A$2:$K$19,2)=13),VLOOKUP($D273,Cap_Req!$A$2:$K$19,10),IF(OR(VLOOKUP($D273,Cap_Req!$A$2:$K$19,2)=4,VLOOKUP($D273,Cap_Req!$A$2:$K$19,2)=5,VLOOKUP($D273,Cap_Req!$A$2:$K$19,2)=18),$X273+VLOOKUP($D273,Cap_Req!$A$2:$K$19,10),-100)))</f>
        <v/>
      </c>
      <c r="W273" s="160" t="str">
        <f>IF($D273="","",IF($X273="","",$X273+VLOOKUP($D273,Cap_Req!$A$2:$K$19,11)))</f>
        <v/>
      </c>
      <c r="X273" s="283"/>
      <c r="Y273" s="283"/>
      <c r="Z273" s="133"/>
      <c r="AA273" s="134" t="e">
        <f>VLOOKUP($D273,Cap_Req!$A$2:$K$19,2)</f>
        <v>#N/A</v>
      </c>
    </row>
    <row r="274" spans="1:27" x14ac:dyDescent="0.25">
      <c r="A274" s="133"/>
      <c r="B274" s="283"/>
      <c r="C274" s="283"/>
      <c r="D274" s="284"/>
      <c r="E274" s="285"/>
      <c r="F274" s="155" t="str">
        <f>IF($D274="","",IF($Q274="","",IF(OR(VLOOKUP($D274,Cap_Req!$A$2:$K$19,2)=6,VLOOKUP($D274,Cap_Req!$A$2:$K$19,2)=7,VLOOKUP($D274,Cap_Req!$A$2:$K$19,2)=14),IF($R274="","",IF($N274&lt;=$U274,$R274*$G274,IF(AND($N274&gt;$U274,$N274&lt;=$X274),$G274*($R274+((($Q274-$R274)/($X274-$U274))*($N274-$U274))),0))),$Q274*$G274)))</f>
        <v/>
      </c>
      <c r="G274" s="156" t="str">
        <f>IF($D274="","",IF(VLOOKUP($D274,Cap_Req!$A$2:$K$19,2)=2,VLOOKUP($D274,Cap_Req!$A$2:$K$19,3),IF(OR(VLOOKUP($D274,Cap_Req!$A$2:$K$19,2)=1,VLOOKUP($D274,Cap_Req!$A$2:$K$19,2)=3,VLOOKUP($D274,Cap_Req!$A$2:$K$19,2)=6,VLOOKUP($D274,Cap_Req!$A$2:$K$19,2)=7,VLOOKUP($D274,Cap_Req!$A$2:$K$19,2)=8,VLOOKUP($D274,Cap_Req!$A$2:$K$19,2)=10,VLOOKUP($D274,Cap_Req!$A$2:$K$19,2)=11, VLOOKUP($D274,Cap_Req!$A$2:$K$19,2)=14, VLOOKUP($D274,Cap_Req!$A$2:$K$19,2)=15, VLOOKUP($D274,Cap_Req!$A$2:$K$19,2)=16),IF($N274&lt;=$U274,VLOOKUP($D274,Cap_Req!$A$2:$K$19,3),IF(AND($N274&gt;$U274,$N274&lt;=$W274),VLOOKUP($D274,Cap_Req!$A$2:$K$19,3)+(((VLOOKUP($D274,Cap_Req!$A$2:$K$19,5)-VLOOKUP($D274,Cap_Req!$A$2:$K$19,3))/($W274-$U274))*($N274-$U274)),0)),IF($N274&lt;=$U274,VLOOKUP($D274,Cap_Req!$A$2:$K$19,3),IF(AND($N274&gt;$U274,$N274&lt;=$V274),VLOOKUP($D274,Cap_Req!$A$2:$K$19,3)+(((VLOOKUP($D274,Cap_Req!$A$2:$K$19,4)-VLOOKUP($D274,Cap_Req!$A$2:$K$19,3))/($V274-$U274))*($N274-$U274)),IF(AND($N274&gt;$V274,$N274&lt;=$W274),VLOOKUP($D274,Cap_Req!$A$2:$K$19,4)+(((VLOOKUP($D274,Cap_Req!$A$2:$K$19,5)-VLOOKUP($D274,Cap_Req!$A$2:$K$19,4))/($W274-$V274))*($N274-$V274)),0))))))</f>
        <v/>
      </c>
      <c r="H274" s="285"/>
      <c r="I274" s="155" t="str">
        <f>IF($D274="","",IF(OR(VLOOKUP($D274,Cap_Req!$A$2:$K$19,2)=6,VLOOKUP($D274,Cap_Req!$A$2:$K$19,2)=7,VLOOKUP($D274,Cap_Req!$A$2:$K$19,2)=14),IF($S274="","",$S274*$J274),""))</f>
        <v/>
      </c>
      <c r="J274" s="156" t="str">
        <f>IF($D274="","",IF(OR(VLOOKUP($D274,Cap_Req!$A$2:$K$19,2)=6,VLOOKUP($D274,Cap_Req!$A$2:$K$19,2)=7,VLOOKUP($D274,Cap_Req!$A$2:$K$19,2)=14),VLOOKUP($D274,Cap_Req!$A$2:$K$19,7),""))</f>
        <v/>
      </c>
      <c r="K274" s="285"/>
      <c r="L274" s="155" t="str">
        <f>IF($D274="","",IF(OR(VLOOKUP($D274,Cap_Req!$A$2:$K$19,2)=4,VLOOKUP($D274,Cap_Req!$A$2:$K$19,2)=5),IF($T274="","",$T274*$M274),""))</f>
        <v/>
      </c>
      <c r="M274" s="156" t="str">
        <f>IF($D274="","",IF(OR(VLOOKUP($D274,Cap_Req!$A$2:$K$19,2)=4,VLOOKUP($D274,Cap_Req!$A$2:$K$19,2)=5),VLOOKUP($D274,Cap_Req!$A$2:$K$19,8),""))</f>
        <v/>
      </c>
      <c r="N274" s="157" t="str">
        <f t="shared" si="9"/>
        <v/>
      </c>
      <c r="O274" s="158" t="str">
        <f t="shared" si="10"/>
        <v/>
      </c>
      <c r="P274" s="159"/>
      <c r="Q274" s="283"/>
      <c r="R274" s="283"/>
      <c r="S274" s="283"/>
      <c r="T274" s="283"/>
      <c r="U274" s="160" t="str">
        <f>IF($D274="","",IF(OR(VLOOKUP($D274,Cap_Req!$A$2:$K$19,2)=9,VLOOKUP($D274,Cap_Req!$A$2:$K$19,2)=12,VLOOKUP($D274,Cap_Req!$A$2:$K$19,2)=13,VLOOKUP($D274,Cap_Req!$A$2:$K$19,2)=15),VLOOKUP($D274,Cap_Req!$A$2:$K$19,9),IF(VLOOKUP($D274,Cap_Req!$A$2:$K$19,2)=2,-100,$X274+VLOOKUP($D274,Cap_Req!$A$2:$K$19,9))))</f>
        <v/>
      </c>
      <c r="V274" s="160" t="str">
        <f>IF($D274="","",IF(OR(VLOOKUP($D274,Cap_Req!$A$2:$K$19,2)=9,VLOOKUP($D274,Cap_Req!$A$2:$K$19,2)=12,VLOOKUP($D274,Cap_Req!$A$2:$K$19,2)=13),VLOOKUP($D274,Cap_Req!$A$2:$K$19,10),IF(OR(VLOOKUP($D274,Cap_Req!$A$2:$K$19,2)=4,VLOOKUP($D274,Cap_Req!$A$2:$K$19,2)=5,VLOOKUP($D274,Cap_Req!$A$2:$K$19,2)=18),$X274+VLOOKUP($D274,Cap_Req!$A$2:$K$19,10),-100)))</f>
        <v/>
      </c>
      <c r="W274" s="160" t="str">
        <f>IF($D274="","",IF($X274="","",$X274+VLOOKUP($D274,Cap_Req!$A$2:$K$19,11)))</f>
        <v/>
      </c>
      <c r="X274" s="283"/>
      <c r="Y274" s="283"/>
      <c r="Z274" s="133"/>
      <c r="AA274" s="134" t="e">
        <f>VLOOKUP($D274,Cap_Req!$A$2:$K$19,2)</f>
        <v>#N/A</v>
      </c>
    </row>
    <row r="275" spans="1:27" x14ac:dyDescent="0.25">
      <c r="A275" s="133"/>
      <c r="B275" s="283"/>
      <c r="C275" s="283"/>
      <c r="D275" s="284"/>
      <c r="E275" s="285"/>
      <c r="F275" s="155" t="str">
        <f>IF($D275="","",IF($Q275="","",IF(OR(VLOOKUP($D275,Cap_Req!$A$2:$K$19,2)=6,VLOOKUP($D275,Cap_Req!$A$2:$K$19,2)=7,VLOOKUP($D275,Cap_Req!$A$2:$K$19,2)=14),IF($R275="","",IF($N275&lt;=$U275,$R275*$G275,IF(AND($N275&gt;$U275,$N275&lt;=$X275),$G275*($R275+((($Q275-$R275)/($X275-$U275))*($N275-$U275))),0))),$Q275*$G275)))</f>
        <v/>
      </c>
      <c r="G275" s="156" t="str">
        <f>IF($D275="","",IF(VLOOKUP($D275,Cap_Req!$A$2:$K$19,2)=2,VLOOKUP($D275,Cap_Req!$A$2:$K$19,3),IF(OR(VLOOKUP($D275,Cap_Req!$A$2:$K$19,2)=1,VLOOKUP($D275,Cap_Req!$A$2:$K$19,2)=3,VLOOKUP($D275,Cap_Req!$A$2:$K$19,2)=6,VLOOKUP($D275,Cap_Req!$A$2:$K$19,2)=7,VLOOKUP($D275,Cap_Req!$A$2:$K$19,2)=8,VLOOKUP($D275,Cap_Req!$A$2:$K$19,2)=10,VLOOKUP($D275,Cap_Req!$A$2:$K$19,2)=11, VLOOKUP($D275,Cap_Req!$A$2:$K$19,2)=14, VLOOKUP($D275,Cap_Req!$A$2:$K$19,2)=15, VLOOKUP($D275,Cap_Req!$A$2:$K$19,2)=16),IF($N275&lt;=$U275,VLOOKUP($D275,Cap_Req!$A$2:$K$19,3),IF(AND($N275&gt;$U275,$N275&lt;=$W275),VLOOKUP($D275,Cap_Req!$A$2:$K$19,3)+(((VLOOKUP($D275,Cap_Req!$A$2:$K$19,5)-VLOOKUP($D275,Cap_Req!$A$2:$K$19,3))/($W275-$U275))*($N275-$U275)),0)),IF($N275&lt;=$U275,VLOOKUP($D275,Cap_Req!$A$2:$K$19,3),IF(AND($N275&gt;$U275,$N275&lt;=$V275),VLOOKUP($D275,Cap_Req!$A$2:$K$19,3)+(((VLOOKUP($D275,Cap_Req!$A$2:$K$19,4)-VLOOKUP($D275,Cap_Req!$A$2:$K$19,3))/($V275-$U275))*($N275-$U275)),IF(AND($N275&gt;$V275,$N275&lt;=$W275),VLOOKUP($D275,Cap_Req!$A$2:$K$19,4)+(((VLOOKUP($D275,Cap_Req!$A$2:$K$19,5)-VLOOKUP($D275,Cap_Req!$A$2:$K$19,4))/($W275-$V275))*($N275-$V275)),0))))))</f>
        <v/>
      </c>
      <c r="H275" s="285"/>
      <c r="I275" s="155" t="str">
        <f>IF($D275="","",IF(OR(VLOOKUP($D275,Cap_Req!$A$2:$K$19,2)=6,VLOOKUP($D275,Cap_Req!$A$2:$K$19,2)=7,VLOOKUP($D275,Cap_Req!$A$2:$K$19,2)=14),IF($S275="","",$S275*$J275),""))</f>
        <v/>
      </c>
      <c r="J275" s="156" t="str">
        <f>IF($D275="","",IF(OR(VLOOKUP($D275,Cap_Req!$A$2:$K$19,2)=6,VLOOKUP($D275,Cap_Req!$A$2:$K$19,2)=7,VLOOKUP($D275,Cap_Req!$A$2:$K$19,2)=14),VLOOKUP($D275,Cap_Req!$A$2:$K$19,7),""))</f>
        <v/>
      </c>
      <c r="K275" s="285"/>
      <c r="L275" s="155" t="str">
        <f>IF($D275="","",IF(OR(VLOOKUP($D275,Cap_Req!$A$2:$K$19,2)=4,VLOOKUP($D275,Cap_Req!$A$2:$K$19,2)=5),IF($T275="","",$T275*$M275),""))</f>
        <v/>
      </c>
      <c r="M275" s="156" t="str">
        <f>IF($D275="","",IF(OR(VLOOKUP($D275,Cap_Req!$A$2:$K$19,2)=4,VLOOKUP($D275,Cap_Req!$A$2:$K$19,2)=5),VLOOKUP($D275,Cap_Req!$A$2:$K$19,8),""))</f>
        <v/>
      </c>
      <c r="N275" s="157" t="str">
        <f t="shared" si="9"/>
        <v/>
      </c>
      <c r="O275" s="158" t="str">
        <f t="shared" si="10"/>
        <v/>
      </c>
      <c r="P275" s="159"/>
      <c r="Q275" s="283"/>
      <c r="R275" s="283"/>
      <c r="S275" s="283"/>
      <c r="T275" s="283"/>
      <c r="U275" s="160" t="str">
        <f>IF($D275="","",IF(OR(VLOOKUP($D275,Cap_Req!$A$2:$K$19,2)=9,VLOOKUP($D275,Cap_Req!$A$2:$K$19,2)=12,VLOOKUP($D275,Cap_Req!$A$2:$K$19,2)=13,VLOOKUP($D275,Cap_Req!$A$2:$K$19,2)=15),VLOOKUP($D275,Cap_Req!$A$2:$K$19,9),IF(VLOOKUP($D275,Cap_Req!$A$2:$K$19,2)=2,-100,$X275+VLOOKUP($D275,Cap_Req!$A$2:$K$19,9))))</f>
        <v/>
      </c>
      <c r="V275" s="160" t="str">
        <f>IF($D275="","",IF(OR(VLOOKUP($D275,Cap_Req!$A$2:$K$19,2)=9,VLOOKUP($D275,Cap_Req!$A$2:$K$19,2)=12,VLOOKUP($D275,Cap_Req!$A$2:$K$19,2)=13),VLOOKUP($D275,Cap_Req!$A$2:$K$19,10),IF(OR(VLOOKUP($D275,Cap_Req!$A$2:$K$19,2)=4,VLOOKUP($D275,Cap_Req!$A$2:$K$19,2)=5,VLOOKUP($D275,Cap_Req!$A$2:$K$19,2)=18),$X275+VLOOKUP($D275,Cap_Req!$A$2:$K$19,10),-100)))</f>
        <v/>
      </c>
      <c r="W275" s="160" t="str">
        <f>IF($D275="","",IF($X275="","",$X275+VLOOKUP($D275,Cap_Req!$A$2:$K$19,11)))</f>
        <v/>
      </c>
      <c r="X275" s="283"/>
      <c r="Y275" s="283"/>
      <c r="Z275" s="133"/>
      <c r="AA275" s="134" t="e">
        <f>VLOOKUP($D275,Cap_Req!$A$2:$K$19,2)</f>
        <v>#N/A</v>
      </c>
    </row>
    <row r="276" spans="1:27" x14ac:dyDescent="0.25">
      <c r="A276" s="133"/>
      <c r="B276" s="283"/>
      <c r="C276" s="283"/>
      <c r="D276" s="284"/>
      <c r="E276" s="285"/>
      <c r="F276" s="155" t="str">
        <f>IF($D276="","",IF($Q276="","",IF(OR(VLOOKUP($D276,Cap_Req!$A$2:$K$19,2)=6,VLOOKUP($D276,Cap_Req!$A$2:$K$19,2)=7,VLOOKUP($D276,Cap_Req!$A$2:$K$19,2)=14),IF($R276="","",IF($N276&lt;=$U276,$R276*$G276,IF(AND($N276&gt;$U276,$N276&lt;=$X276),$G276*($R276+((($Q276-$R276)/($X276-$U276))*($N276-$U276))),0))),$Q276*$G276)))</f>
        <v/>
      </c>
      <c r="G276" s="156" t="str">
        <f>IF($D276="","",IF(VLOOKUP($D276,Cap_Req!$A$2:$K$19,2)=2,VLOOKUP($D276,Cap_Req!$A$2:$K$19,3),IF(OR(VLOOKUP($D276,Cap_Req!$A$2:$K$19,2)=1,VLOOKUP($D276,Cap_Req!$A$2:$K$19,2)=3,VLOOKUP($D276,Cap_Req!$A$2:$K$19,2)=6,VLOOKUP($D276,Cap_Req!$A$2:$K$19,2)=7,VLOOKUP($D276,Cap_Req!$A$2:$K$19,2)=8,VLOOKUP($D276,Cap_Req!$A$2:$K$19,2)=10,VLOOKUP($D276,Cap_Req!$A$2:$K$19,2)=11, VLOOKUP($D276,Cap_Req!$A$2:$K$19,2)=14, VLOOKUP($D276,Cap_Req!$A$2:$K$19,2)=15, VLOOKUP($D276,Cap_Req!$A$2:$K$19,2)=16),IF($N276&lt;=$U276,VLOOKUP($D276,Cap_Req!$A$2:$K$19,3),IF(AND($N276&gt;$U276,$N276&lt;=$W276),VLOOKUP($D276,Cap_Req!$A$2:$K$19,3)+(((VLOOKUP($D276,Cap_Req!$A$2:$K$19,5)-VLOOKUP($D276,Cap_Req!$A$2:$K$19,3))/($W276-$U276))*($N276-$U276)),0)),IF($N276&lt;=$U276,VLOOKUP($D276,Cap_Req!$A$2:$K$19,3),IF(AND($N276&gt;$U276,$N276&lt;=$V276),VLOOKUP($D276,Cap_Req!$A$2:$K$19,3)+(((VLOOKUP($D276,Cap_Req!$A$2:$K$19,4)-VLOOKUP($D276,Cap_Req!$A$2:$K$19,3))/($V276-$U276))*($N276-$U276)),IF(AND($N276&gt;$V276,$N276&lt;=$W276),VLOOKUP($D276,Cap_Req!$A$2:$K$19,4)+(((VLOOKUP($D276,Cap_Req!$A$2:$K$19,5)-VLOOKUP($D276,Cap_Req!$A$2:$K$19,4))/($W276-$V276))*($N276-$V276)),0))))))</f>
        <v/>
      </c>
      <c r="H276" s="285"/>
      <c r="I276" s="155" t="str">
        <f>IF($D276="","",IF(OR(VLOOKUP($D276,Cap_Req!$A$2:$K$19,2)=6,VLOOKUP($D276,Cap_Req!$A$2:$K$19,2)=7,VLOOKUP($D276,Cap_Req!$A$2:$K$19,2)=14),IF($S276="","",$S276*$J276),""))</f>
        <v/>
      </c>
      <c r="J276" s="156" t="str">
        <f>IF($D276="","",IF(OR(VLOOKUP($D276,Cap_Req!$A$2:$K$19,2)=6,VLOOKUP($D276,Cap_Req!$A$2:$K$19,2)=7,VLOOKUP($D276,Cap_Req!$A$2:$K$19,2)=14),VLOOKUP($D276,Cap_Req!$A$2:$K$19,7),""))</f>
        <v/>
      </c>
      <c r="K276" s="285"/>
      <c r="L276" s="155" t="str">
        <f>IF($D276="","",IF(OR(VLOOKUP($D276,Cap_Req!$A$2:$K$19,2)=4,VLOOKUP($D276,Cap_Req!$A$2:$K$19,2)=5),IF($T276="","",$T276*$M276),""))</f>
        <v/>
      </c>
      <c r="M276" s="156" t="str">
        <f>IF($D276="","",IF(OR(VLOOKUP($D276,Cap_Req!$A$2:$K$19,2)=4,VLOOKUP($D276,Cap_Req!$A$2:$K$19,2)=5),VLOOKUP($D276,Cap_Req!$A$2:$K$19,8),""))</f>
        <v/>
      </c>
      <c r="N276" s="157" t="str">
        <f t="shared" si="9"/>
        <v/>
      </c>
      <c r="O276" s="158" t="str">
        <f t="shared" si="10"/>
        <v/>
      </c>
      <c r="P276" s="159"/>
      <c r="Q276" s="283"/>
      <c r="R276" s="283"/>
      <c r="S276" s="283"/>
      <c r="T276" s="283"/>
      <c r="U276" s="160" t="str">
        <f>IF($D276="","",IF(OR(VLOOKUP($D276,Cap_Req!$A$2:$K$19,2)=9,VLOOKUP($D276,Cap_Req!$A$2:$K$19,2)=12,VLOOKUP($D276,Cap_Req!$A$2:$K$19,2)=13,VLOOKUP($D276,Cap_Req!$A$2:$K$19,2)=15),VLOOKUP($D276,Cap_Req!$A$2:$K$19,9),IF(VLOOKUP($D276,Cap_Req!$A$2:$K$19,2)=2,-100,$X276+VLOOKUP($D276,Cap_Req!$A$2:$K$19,9))))</f>
        <v/>
      </c>
      <c r="V276" s="160" t="str">
        <f>IF($D276="","",IF(OR(VLOOKUP($D276,Cap_Req!$A$2:$K$19,2)=9,VLOOKUP($D276,Cap_Req!$A$2:$K$19,2)=12,VLOOKUP($D276,Cap_Req!$A$2:$K$19,2)=13),VLOOKUP($D276,Cap_Req!$A$2:$K$19,10),IF(OR(VLOOKUP($D276,Cap_Req!$A$2:$K$19,2)=4,VLOOKUP($D276,Cap_Req!$A$2:$K$19,2)=5,VLOOKUP($D276,Cap_Req!$A$2:$K$19,2)=18),$X276+VLOOKUP($D276,Cap_Req!$A$2:$K$19,10),-100)))</f>
        <v/>
      </c>
      <c r="W276" s="160" t="str">
        <f>IF($D276="","",IF($X276="","",$X276+VLOOKUP($D276,Cap_Req!$A$2:$K$19,11)))</f>
        <v/>
      </c>
      <c r="X276" s="283"/>
      <c r="Y276" s="283"/>
      <c r="Z276" s="133"/>
      <c r="AA276" s="134" t="e">
        <f>VLOOKUP($D276,Cap_Req!$A$2:$K$19,2)</f>
        <v>#N/A</v>
      </c>
    </row>
    <row r="277" spans="1:27" x14ac:dyDescent="0.25">
      <c r="A277" s="133"/>
      <c r="B277" s="283"/>
      <c r="C277" s="283"/>
      <c r="D277" s="284"/>
      <c r="E277" s="285"/>
      <c r="F277" s="155" t="str">
        <f>IF($D277="","",IF($Q277="","",IF(OR(VLOOKUP($D277,Cap_Req!$A$2:$K$19,2)=6,VLOOKUP($D277,Cap_Req!$A$2:$K$19,2)=7,VLOOKUP($D277,Cap_Req!$A$2:$K$19,2)=14),IF($R277="","",IF($N277&lt;=$U277,$R277*$G277,IF(AND($N277&gt;$U277,$N277&lt;=$X277),$G277*($R277+((($Q277-$R277)/($X277-$U277))*($N277-$U277))),0))),$Q277*$G277)))</f>
        <v/>
      </c>
      <c r="G277" s="156" t="str">
        <f>IF($D277="","",IF(VLOOKUP($D277,Cap_Req!$A$2:$K$19,2)=2,VLOOKUP($D277,Cap_Req!$A$2:$K$19,3),IF(OR(VLOOKUP($D277,Cap_Req!$A$2:$K$19,2)=1,VLOOKUP($D277,Cap_Req!$A$2:$K$19,2)=3,VLOOKUP($D277,Cap_Req!$A$2:$K$19,2)=6,VLOOKUP($D277,Cap_Req!$A$2:$K$19,2)=7,VLOOKUP($D277,Cap_Req!$A$2:$K$19,2)=8,VLOOKUP($D277,Cap_Req!$A$2:$K$19,2)=10,VLOOKUP($D277,Cap_Req!$A$2:$K$19,2)=11, VLOOKUP($D277,Cap_Req!$A$2:$K$19,2)=14, VLOOKUP($D277,Cap_Req!$A$2:$K$19,2)=15, VLOOKUP($D277,Cap_Req!$A$2:$K$19,2)=16),IF($N277&lt;=$U277,VLOOKUP($D277,Cap_Req!$A$2:$K$19,3),IF(AND($N277&gt;$U277,$N277&lt;=$W277),VLOOKUP($D277,Cap_Req!$A$2:$K$19,3)+(((VLOOKUP($D277,Cap_Req!$A$2:$K$19,5)-VLOOKUP($D277,Cap_Req!$A$2:$K$19,3))/($W277-$U277))*($N277-$U277)),0)),IF($N277&lt;=$U277,VLOOKUP($D277,Cap_Req!$A$2:$K$19,3),IF(AND($N277&gt;$U277,$N277&lt;=$V277),VLOOKUP($D277,Cap_Req!$A$2:$K$19,3)+(((VLOOKUP($D277,Cap_Req!$A$2:$K$19,4)-VLOOKUP($D277,Cap_Req!$A$2:$K$19,3))/($V277-$U277))*($N277-$U277)),IF(AND($N277&gt;$V277,$N277&lt;=$W277),VLOOKUP($D277,Cap_Req!$A$2:$K$19,4)+(((VLOOKUP($D277,Cap_Req!$A$2:$K$19,5)-VLOOKUP($D277,Cap_Req!$A$2:$K$19,4))/($W277-$V277))*($N277-$V277)),0))))))</f>
        <v/>
      </c>
      <c r="H277" s="285"/>
      <c r="I277" s="155" t="str">
        <f>IF($D277="","",IF(OR(VLOOKUP($D277,Cap_Req!$A$2:$K$19,2)=6,VLOOKUP($D277,Cap_Req!$A$2:$K$19,2)=7,VLOOKUP($D277,Cap_Req!$A$2:$K$19,2)=14),IF($S277="","",$S277*$J277),""))</f>
        <v/>
      </c>
      <c r="J277" s="156" t="str">
        <f>IF($D277="","",IF(OR(VLOOKUP($D277,Cap_Req!$A$2:$K$19,2)=6,VLOOKUP($D277,Cap_Req!$A$2:$K$19,2)=7,VLOOKUP($D277,Cap_Req!$A$2:$K$19,2)=14),VLOOKUP($D277,Cap_Req!$A$2:$K$19,7),""))</f>
        <v/>
      </c>
      <c r="K277" s="285"/>
      <c r="L277" s="155" t="str">
        <f>IF($D277="","",IF(OR(VLOOKUP($D277,Cap_Req!$A$2:$K$19,2)=4,VLOOKUP($D277,Cap_Req!$A$2:$K$19,2)=5),IF($T277="","",$T277*$M277),""))</f>
        <v/>
      </c>
      <c r="M277" s="156" t="str">
        <f>IF($D277="","",IF(OR(VLOOKUP($D277,Cap_Req!$A$2:$K$19,2)=4,VLOOKUP($D277,Cap_Req!$A$2:$K$19,2)=5),VLOOKUP($D277,Cap_Req!$A$2:$K$19,8),""))</f>
        <v/>
      </c>
      <c r="N277" s="157" t="str">
        <f t="shared" si="9"/>
        <v/>
      </c>
      <c r="O277" s="158" t="str">
        <f t="shared" si="10"/>
        <v/>
      </c>
      <c r="P277" s="159"/>
      <c r="Q277" s="283"/>
      <c r="R277" s="283"/>
      <c r="S277" s="283"/>
      <c r="T277" s="283"/>
      <c r="U277" s="160" t="str">
        <f>IF($D277="","",IF(OR(VLOOKUP($D277,Cap_Req!$A$2:$K$19,2)=9,VLOOKUP($D277,Cap_Req!$A$2:$K$19,2)=12,VLOOKUP($D277,Cap_Req!$A$2:$K$19,2)=13,VLOOKUP($D277,Cap_Req!$A$2:$K$19,2)=15),VLOOKUP($D277,Cap_Req!$A$2:$K$19,9),IF(VLOOKUP($D277,Cap_Req!$A$2:$K$19,2)=2,-100,$X277+VLOOKUP($D277,Cap_Req!$A$2:$K$19,9))))</f>
        <v/>
      </c>
      <c r="V277" s="160" t="str">
        <f>IF($D277="","",IF(OR(VLOOKUP($D277,Cap_Req!$A$2:$K$19,2)=9,VLOOKUP($D277,Cap_Req!$A$2:$K$19,2)=12,VLOOKUP($D277,Cap_Req!$A$2:$K$19,2)=13),VLOOKUP($D277,Cap_Req!$A$2:$K$19,10),IF(OR(VLOOKUP($D277,Cap_Req!$A$2:$K$19,2)=4,VLOOKUP($D277,Cap_Req!$A$2:$K$19,2)=5,VLOOKUP($D277,Cap_Req!$A$2:$K$19,2)=18),$X277+VLOOKUP($D277,Cap_Req!$A$2:$K$19,10),-100)))</f>
        <v/>
      </c>
      <c r="W277" s="160" t="str">
        <f>IF($D277="","",IF($X277="","",$X277+VLOOKUP($D277,Cap_Req!$A$2:$K$19,11)))</f>
        <v/>
      </c>
      <c r="X277" s="283"/>
      <c r="Y277" s="283"/>
      <c r="Z277" s="133"/>
      <c r="AA277" s="134" t="e">
        <f>VLOOKUP($D277,Cap_Req!$A$2:$K$19,2)</f>
        <v>#N/A</v>
      </c>
    </row>
    <row r="278" spans="1:27" x14ac:dyDescent="0.25">
      <c r="A278" s="133"/>
      <c r="B278" s="283"/>
      <c r="C278" s="283"/>
      <c r="D278" s="284"/>
      <c r="E278" s="285"/>
      <c r="F278" s="155" t="str">
        <f>IF($D278="","",IF($Q278="","",IF(OR(VLOOKUP($D278,Cap_Req!$A$2:$K$19,2)=6,VLOOKUP($D278,Cap_Req!$A$2:$K$19,2)=7,VLOOKUP($D278,Cap_Req!$A$2:$K$19,2)=14),IF($R278="","",IF($N278&lt;=$U278,$R278*$G278,IF(AND($N278&gt;$U278,$N278&lt;=$X278),$G278*($R278+((($Q278-$R278)/($X278-$U278))*($N278-$U278))),0))),$Q278*$G278)))</f>
        <v/>
      </c>
      <c r="G278" s="156" t="str">
        <f>IF($D278="","",IF(VLOOKUP($D278,Cap_Req!$A$2:$K$19,2)=2,VLOOKUP($D278,Cap_Req!$A$2:$K$19,3),IF(OR(VLOOKUP($D278,Cap_Req!$A$2:$K$19,2)=1,VLOOKUP($D278,Cap_Req!$A$2:$K$19,2)=3,VLOOKUP($D278,Cap_Req!$A$2:$K$19,2)=6,VLOOKUP($D278,Cap_Req!$A$2:$K$19,2)=7,VLOOKUP($D278,Cap_Req!$A$2:$K$19,2)=8,VLOOKUP($D278,Cap_Req!$A$2:$K$19,2)=10,VLOOKUP($D278,Cap_Req!$A$2:$K$19,2)=11, VLOOKUP($D278,Cap_Req!$A$2:$K$19,2)=14, VLOOKUP($D278,Cap_Req!$A$2:$K$19,2)=15, VLOOKUP($D278,Cap_Req!$A$2:$K$19,2)=16),IF($N278&lt;=$U278,VLOOKUP($D278,Cap_Req!$A$2:$K$19,3),IF(AND($N278&gt;$U278,$N278&lt;=$W278),VLOOKUP($D278,Cap_Req!$A$2:$K$19,3)+(((VLOOKUP($D278,Cap_Req!$A$2:$K$19,5)-VLOOKUP($D278,Cap_Req!$A$2:$K$19,3))/($W278-$U278))*($N278-$U278)),0)),IF($N278&lt;=$U278,VLOOKUP($D278,Cap_Req!$A$2:$K$19,3),IF(AND($N278&gt;$U278,$N278&lt;=$V278),VLOOKUP($D278,Cap_Req!$A$2:$K$19,3)+(((VLOOKUP($D278,Cap_Req!$A$2:$K$19,4)-VLOOKUP($D278,Cap_Req!$A$2:$K$19,3))/($V278-$U278))*($N278-$U278)),IF(AND($N278&gt;$V278,$N278&lt;=$W278),VLOOKUP($D278,Cap_Req!$A$2:$K$19,4)+(((VLOOKUP($D278,Cap_Req!$A$2:$K$19,5)-VLOOKUP($D278,Cap_Req!$A$2:$K$19,4))/($W278-$V278))*($N278-$V278)),0))))))</f>
        <v/>
      </c>
      <c r="H278" s="285"/>
      <c r="I278" s="155" t="str">
        <f>IF($D278="","",IF(OR(VLOOKUP($D278,Cap_Req!$A$2:$K$19,2)=6,VLOOKUP($D278,Cap_Req!$A$2:$K$19,2)=7,VLOOKUP($D278,Cap_Req!$A$2:$K$19,2)=14),IF($S278="","",$S278*$J278),""))</f>
        <v/>
      </c>
      <c r="J278" s="156" t="str">
        <f>IF($D278="","",IF(OR(VLOOKUP($D278,Cap_Req!$A$2:$K$19,2)=6,VLOOKUP($D278,Cap_Req!$A$2:$K$19,2)=7,VLOOKUP($D278,Cap_Req!$A$2:$K$19,2)=14),VLOOKUP($D278,Cap_Req!$A$2:$K$19,7),""))</f>
        <v/>
      </c>
      <c r="K278" s="285"/>
      <c r="L278" s="155" t="str">
        <f>IF($D278="","",IF(OR(VLOOKUP($D278,Cap_Req!$A$2:$K$19,2)=4,VLOOKUP($D278,Cap_Req!$A$2:$K$19,2)=5),IF($T278="","",$T278*$M278),""))</f>
        <v/>
      </c>
      <c r="M278" s="156" t="str">
        <f>IF($D278="","",IF(OR(VLOOKUP($D278,Cap_Req!$A$2:$K$19,2)=4,VLOOKUP($D278,Cap_Req!$A$2:$K$19,2)=5),VLOOKUP($D278,Cap_Req!$A$2:$K$19,8),""))</f>
        <v/>
      </c>
      <c r="N278" s="157" t="str">
        <f t="shared" si="9"/>
        <v/>
      </c>
      <c r="O278" s="158" t="str">
        <f t="shared" si="10"/>
        <v/>
      </c>
      <c r="P278" s="159"/>
      <c r="Q278" s="283"/>
      <c r="R278" s="283"/>
      <c r="S278" s="283"/>
      <c r="T278" s="283"/>
      <c r="U278" s="160" t="str">
        <f>IF($D278="","",IF(OR(VLOOKUP($D278,Cap_Req!$A$2:$K$19,2)=9,VLOOKUP($D278,Cap_Req!$A$2:$K$19,2)=12,VLOOKUP($D278,Cap_Req!$A$2:$K$19,2)=13,VLOOKUP($D278,Cap_Req!$A$2:$K$19,2)=15),VLOOKUP($D278,Cap_Req!$A$2:$K$19,9),IF(VLOOKUP($D278,Cap_Req!$A$2:$K$19,2)=2,-100,$X278+VLOOKUP($D278,Cap_Req!$A$2:$K$19,9))))</f>
        <v/>
      </c>
      <c r="V278" s="160" t="str">
        <f>IF($D278="","",IF(OR(VLOOKUP($D278,Cap_Req!$A$2:$K$19,2)=9,VLOOKUP($D278,Cap_Req!$A$2:$K$19,2)=12,VLOOKUP($D278,Cap_Req!$A$2:$K$19,2)=13),VLOOKUP($D278,Cap_Req!$A$2:$K$19,10),IF(OR(VLOOKUP($D278,Cap_Req!$A$2:$K$19,2)=4,VLOOKUP($D278,Cap_Req!$A$2:$K$19,2)=5,VLOOKUP($D278,Cap_Req!$A$2:$K$19,2)=18),$X278+VLOOKUP($D278,Cap_Req!$A$2:$K$19,10),-100)))</f>
        <v/>
      </c>
      <c r="W278" s="160" t="str">
        <f>IF($D278="","",IF($X278="","",$X278+VLOOKUP($D278,Cap_Req!$A$2:$K$19,11)))</f>
        <v/>
      </c>
      <c r="X278" s="283"/>
      <c r="Y278" s="283"/>
      <c r="Z278" s="133"/>
      <c r="AA278" s="134" t="e">
        <f>VLOOKUP($D278,Cap_Req!$A$2:$K$19,2)</f>
        <v>#N/A</v>
      </c>
    </row>
    <row r="279" spans="1:27" x14ac:dyDescent="0.25">
      <c r="A279" s="133"/>
      <c r="B279" s="283"/>
      <c r="C279" s="283"/>
      <c r="D279" s="284"/>
      <c r="E279" s="285"/>
      <c r="F279" s="155" t="str">
        <f>IF($D279="","",IF($Q279="","",IF(OR(VLOOKUP($D279,Cap_Req!$A$2:$K$19,2)=6,VLOOKUP($D279,Cap_Req!$A$2:$K$19,2)=7,VLOOKUP($D279,Cap_Req!$A$2:$K$19,2)=14),IF($R279="","",IF($N279&lt;=$U279,$R279*$G279,IF(AND($N279&gt;$U279,$N279&lt;=$X279),$G279*($R279+((($Q279-$R279)/($X279-$U279))*($N279-$U279))),0))),$Q279*$G279)))</f>
        <v/>
      </c>
      <c r="G279" s="156" t="str">
        <f>IF($D279="","",IF(VLOOKUP($D279,Cap_Req!$A$2:$K$19,2)=2,VLOOKUP($D279,Cap_Req!$A$2:$K$19,3),IF(OR(VLOOKUP($D279,Cap_Req!$A$2:$K$19,2)=1,VLOOKUP($D279,Cap_Req!$A$2:$K$19,2)=3,VLOOKUP($D279,Cap_Req!$A$2:$K$19,2)=6,VLOOKUP($D279,Cap_Req!$A$2:$K$19,2)=7,VLOOKUP($D279,Cap_Req!$A$2:$K$19,2)=8,VLOOKUP($D279,Cap_Req!$A$2:$K$19,2)=10,VLOOKUP($D279,Cap_Req!$A$2:$K$19,2)=11, VLOOKUP($D279,Cap_Req!$A$2:$K$19,2)=14, VLOOKUP($D279,Cap_Req!$A$2:$K$19,2)=15, VLOOKUP($D279,Cap_Req!$A$2:$K$19,2)=16),IF($N279&lt;=$U279,VLOOKUP($D279,Cap_Req!$A$2:$K$19,3),IF(AND($N279&gt;$U279,$N279&lt;=$W279),VLOOKUP($D279,Cap_Req!$A$2:$K$19,3)+(((VLOOKUP($D279,Cap_Req!$A$2:$K$19,5)-VLOOKUP($D279,Cap_Req!$A$2:$K$19,3))/($W279-$U279))*($N279-$U279)),0)),IF($N279&lt;=$U279,VLOOKUP($D279,Cap_Req!$A$2:$K$19,3),IF(AND($N279&gt;$U279,$N279&lt;=$V279),VLOOKUP($D279,Cap_Req!$A$2:$K$19,3)+(((VLOOKUP($D279,Cap_Req!$A$2:$K$19,4)-VLOOKUP($D279,Cap_Req!$A$2:$K$19,3))/($V279-$U279))*($N279-$U279)),IF(AND($N279&gt;$V279,$N279&lt;=$W279),VLOOKUP($D279,Cap_Req!$A$2:$K$19,4)+(((VLOOKUP($D279,Cap_Req!$A$2:$K$19,5)-VLOOKUP($D279,Cap_Req!$A$2:$K$19,4))/($W279-$V279))*($N279-$V279)),0))))))</f>
        <v/>
      </c>
      <c r="H279" s="285"/>
      <c r="I279" s="155" t="str">
        <f>IF($D279="","",IF(OR(VLOOKUP($D279,Cap_Req!$A$2:$K$19,2)=6,VLOOKUP($D279,Cap_Req!$A$2:$K$19,2)=7,VLOOKUP($D279,Cap_Req!$A$2:$K$19,2)=14),IF($S279="","",$S279*$J279),""))</f>
        <v/>
      </c>
      <c r="J279" s="156" t="str">
        <f>IF($D279="","",IF(OR(VLOOKUP($D279,Cap_Req!$A$2:$K$19,2)=6,VLOOKUP($D279,Cap_Req!$A$2:$K$19,2)=7,VLOOKUP($D279,Cap_Req!$A$2:$K$19,2)=14),VLOOKUP($D279,Cap_Req!$A$2:$K$19,7),""))</f>
        <v/>
      </c>
      <c r="K279" s="285"/>
      <c r="L279" s="155" t="str">
        <f>IF($D279="","",IF(OR(VLOOKUP($D279,Cap_Req!$A$2:$K$19,2)=4,VLOOKUP($D279,Cap_Req!$A$2:$K$19,2)=5),IF($T279="","",$T279*$M279),""))</f>
        <v/>
      </c>
      <c r="M279" s="156" t="str">
        <f>IF($D279="","",IF(OR(VLOOKUP($D279,Cap_Req!$A$2:$K$19,2)=4,VLOOKUP($D279,Cap_Req!$A$2:$K$19,2)=5),VLOOKUP($D279,Cap_Req!$A$2:$K$19,8),""))</f>
        <v/>
      </c>
      <c r="N279" s="157" t="str">
        <f t="shared" si="9"/>
        <v/>
      </c>
      <c r="O279" s="158" t="str">
        <f t="shared" si="10"/>
        <v/>
      </c>
      <c r="P279" s="159"/>
      <c r="Q279" s="283"/>
      <c r="R279" s="283"/>
      <c r="S279" s="283"/>
      <c r="T279" s="283"/>
      <c r="U279" s="160" t="str">
        <f>IF($D279="","",IF(OR(VLOOKUP($D279,Cap_Req!$A$2:$K$19,2)=9,VLOOKUP($D279,Cap_Req!$A$2:$K$19,2)=12,VLOOKUP($D279,Cap_Req!$A$2:$K$19,2)=13,VLOOKUP($D279,Cap_Req!$A$2:$K$19,2)=15),VLOOKUP($D279,Cap_Req!$A$2:$K$19,9),IF(VLOOKUP($D279,Cap_Req!$A$2:$K$19,2)=2,-100,$X279+VLOOKUP($D279,Cap_Req!$A$2:$K$19,9))))</f>
        <v/>
      </c>
      <c r="V279" s="160" t="str">
        <f>IF($D279="","",IF(OR(VLOOKUP($D279,Cap_Req!$A$2:$K$19,2)=9,VLOOKUP($D279,Cap_Req!$A$2:$K$19,2)=12,VLOOKUP($D279,Cap_Req!$A$2:$K$19,2)=13),VLOOKUP($D279,Cap_Req!$A$2:$K$19,10),IF(OR(VLOOKUP($D279,Cap_Req!$A$2:$K$19,2)=4,VLOOKUP($D279,Cap_Req!$A$2:$K$19,2)=5,VLOOKUP($D279,Cap_Req!$A$2:$K$19,2)=18),$X279+VLOOKUP($D279,Cap_Req!$A$2:$K$19,10),-100)))</f>
        <v/>
      </c>
      <c r="W279" s="160" t="str">
        <f>IF($D279="","",IF($X279="","",$X279+VLOOKUP($D279,Cap_Req!$A$2:$K$19,11)))</f>
        <v/>
      </c>
      <c r="X279" s="283"/>
      <c r="Y279" s="283"/>
      <c r="Z279" s="133"/>
      <c r="AA279" s="134" t="e">
        <f>VLOOKUP($D279,Cap_Req!$A$2:$K$19,2)</f>
        <v>#N/A</v>
      </c>
    </row>
    <row r="280" spans="1:27" x14ac:dyDescent="0.25">
      <c r="A280" s="133"/>
      <c r="B280" s="283"/>
      <c r="C280" s="283"/>
      <c r="D280" s="284"/>
      <c r="E280" s="285"/>
      <c r="F280" s="155" t="str">
        <f>IF($D280="","",IF($Q280="","",IF(OR(VLOOKUP($D280,Cap_Req!$A$2:$K$19,2)=6,VLOOKUP($D280,Cap_Req!$A$2:$K$19,2)=7,VLOOKUP($D280,Cap_Req!$A$2:$K$19,2)=14),IF($R280="","",IF($N280&lt;=$U280,$R280*$G280,IF(AND($N280&gt;$U280,$N280&lt;=$X280),$G280*($R280+((($Q280-$R280)/($X280-$U280))*($N280-$U280))),0))),$Q280*$G280)))</f>
        <v/>
      </c>
      <c r="G280" s="156" t="str">
        <f>IF($D280="","",IF(VLOOKUP($D280,Cap_Req!$A$2:$K$19,2)=2,VLOOKUP($D280,Cap_Req!$A$2:$K$19,3),IF(OR(VLOOKUP($D280,Cap_Req!$A$2:$K$19,2)=1,VLOOKUP($D280,Cap_Req!$A$2:$K$19,2)=3,VLOOKUP($D280,Cap_Req!$A$2:$K$19,2)=6,VLOOKUP($D280,Cap_Req!$A$2:$K$19,2)=7,VLOOKUP($D280,Cap_Req!$A$2:$K$19,2)=8,VLOOKUP($D280,Cap_Req!$A$2:$K$19,2)=10,VLOOKUP($D280,Cap_Req!$A$2:$K$19,2)=11, VLOOKUP($D280,Cap_Req!$A$2:$K$19,2)=14, VLOOKUP($D280,Cap_Req!$A$2:$K$19,2)=15, VLOOKUP($D280,Cap_Req!$A$2:$K$19,2)=16),IF($N280&lt;=$U280,VLOOKUP($D280,Cap_Req!$A$2:$K$19,3),IF(AND($N280&gt;$U280,$N280&lt;=$W280),VLOOKUP($D280,Cap_Req!$A$2:$K$19,3)+(((VLOOKUP($D280,Cap_Req!$A$2:$K$19,5)-VLOOKUP($D280,Cap_Req!$A$2:$K$19,3))/($W280-$U280))*($N280-$U280)),0)),IF($N280&lt;=$U280,VLOOKUP($D280,Cap_Req!$A$2:$K$19,3),IF(AND($N280&gt;$U280,$N280&lt;=$V280),VLOOKUP($D280,Cap_Req!$A$2:$K$19,3)+(((VLOOKUP($D280,Cap_Req!$A$2:$K$19,4)-VLOOKUP($D280,Cap_Req!$A$2:$K$19,3))/($V280-$U280))*($N280-$U280)),IF(AND($N280&gt;$V280,$N280&lt;=$W280),VLOOKUP($D280,Cap_Req!$A$2:$K$19,4)+(((VLOOKUP($D280,Cap_Req!$A$2:$K$19,5)-VLOOKUP($D280,Cap_Req!$A$2:$K$19,4))/($W280-$V280))*($N280-$V280)),0))))))</f>
        <v/>
      </c>
      <c r="H280" s="285"/>
      <c r="I280" s="155" t="str">
        <f>IF($D280="","",IF(OR(VLOOKUP($D280,Cap_Req!$A$2:$K$19,2)=6,VLOOKUP($D280,Cap_Req!$A$2:$K$19,2)=7,VLOOKUP($D280,Cap_Req!$A$2:$K$19,2)=14),IF($S280="","",$S280*$J280),""))</f>
        <v/>
      </c>
      <c r="J280" s="156" t="str">
        <f>IF($D280="","",IF(OR(VLOOKUP($D280,Cap_Req!$A$2:$K$19,2)=6,VLOOKUP($D280,Cap_Req!$A$2:$K$19,2)=7,VLOOKUP($D280,Cap_Req!$A$2:$K$19,2)=14),VLOOKUP($D280,Cap_Req!$A$2:$K$19,7),""))</f>
        <v/>
      </c>
      <c r="K280" s="285"/>
      <c r="L280" s="155" t="str">
        <f>IF($D280="","",IF(OR(VLOOKUP($D280,Cap_Req!$A$2:$K$19,2)=4,VLOOKUP($D280,Cap_Req!$A$2:$K$19,2)=5),IF($T280="","",$T280*$M280),""))</f>
        <v/>
      </c>
      <c r="M280" s="156" t="str">
        <f>IF($D280="","",IF(OR(VLOOKUP($D280,Cap_Req!$A$2:$K$19,2)=4,VLOOKUP($D280,Cap_Req!$A$2:$K$19,2)=5),VLOOKUP($D280,Cap_Req!$A$2:$K$19,8),""))</f>
        <v/>
      </c>
      <c r="N280" s="157" t="str">
        <f t="shared" si="9"/>
        <v/>
      </c>
      <c r="O280" s="158" t="str">
        <f t="shared" si="10"/>
        <v/>
      </c>
      <c r="P280" s="159"/>
      <c r="Q280" s="283"/>
      <c r="R280" s="283"/>
      <c r="S280" s="283"/>
      <c r="T280" s="283"/>
      <c r="U280" s="160" t="str">
        <f>IF($D280="","",IF(OR(VLOOKUP($D280,Cap_Req!$A$2:$K$19,2)=9,VLOOKUP($D280,Cap_Req!$A$2:$K$19,2)=12,VLOOKUP($D280,Cap_Req!$A$2:$K$19,2)=13,VLOOKUP($D280,Cap_Req!$A$2:$K$19,2)=15),VLOOKUP($D280,Cap_Req!$A$2:$K$19,9),IF(VLOOKUP($D280,Cap_Req!$A$2:$K$19,2)=2,-100,$X280+VLOOKUP($D280,Cap_Req!$A$2:$K$19,9))))</f>
        <v/>
      </c>
      <c r="V280" s="160" t="str">
        <f>IF($D280="","",IF(OR(VLOOKUP($D280,Cap_Req!$A$2:$K$19,2)=9,VLOOKUP($D280,Cap_Req!$A$2:$K$19,2)=12,VLOOKUP($D280,Cap_Req!$A$2:$K$19,2)=13),VLOOKUP($D280,Cap_Req!$A$2:$K$19,10),IF(OR(VLOOKUP($D280,Cap_Req!$A$2:$K$19,2)=4,VLOOKUP($D280,Cap_Req!$A$2:$K$19,2)=5,VLOOKUP($D280,Cap_Req!$A$2:$K$19,2)=18),$X280+VLOOKUP($D280,Cap_Req!$A$2:$K$19,10),-100)))</f>
        <v/>
      </c>
      <c r="W280" s="160" t="str">
        <f>IF($D280="","",IF($X280="","",$X280+VLOOKUP($D280,Cap_Req!$A$2:$K$19,11)))</f>
        <v/>
      </c>
      <c r="X280" s="283"/>
      <c r="Y280" s="283"/>
      <c r="Z280" s="133"/>
      <c r="AA280" s="134" t="e">
        <f>VLOOKUP($D280,Cap_Req!$A$2:$K$19,2)</f>
        <v>#N/A</v>
      </c>
    </row>
    <row r="281" spans="1:27" x14ac:dyDescent="0.25">
      <c r="A281" s="133"/>
      <c r="B281" s="283"/>
      <c r="C281" s="283"/>
      <c r="D281" s="284"/>
      <c r="E281" s="285"/>
      <c r="F281" s="155" t="str">
        <f>IF($D281="","",IF($Q281="","",IF(OR(VLOOKUP($D281,Cap_Req!$A$2:$K$19,2)=6,VLOOKUP($D281,Cap_Req!$A$2:$K$19,2)=7,VLOOKUP($D281,Cap_Req!$A$2:$K$19,2)=14),IF($R281="","",IF($N281&lt;=$U281,$R281*$G281,IF(AND($N281&gt;$U281,$N281&lt;=$X281),$G281*($R281+((($Q281-$R281)/($X281-$U281))*($N281-$U281))),0))),$Q281*$G281)))</f>
        <v/>
      </c>
      <c r="G281" s="156" t="str">
        <f>IF($D281="","",IF(VLOOKUP($D281,Cap_Req!$A$2:$K$19,2)=2,VLOOKUP($D281,Cap_Req!$A$2:$K$19,3),IF(OR(VLOOKUP($D281,Cap_Req!$A$2:$K$19,2)=1,VLOOKUP($D281,Cap_Req!$A$2:$K$19,2)=3,VLOOKUP($D281,Cap_Req!$A$2:$K$19,2)=6,VLOOKUP($D281,Cap_Req!$A$2:$K$19,2)=7,VLOOKUP($D281,Cap_Req!$A$2:$K$19,2)=8,VLOOKUP($D281,Cap_Req!$A$2:$K$19,2)=10,VLOOKUP($D281,Cap_Req!$A$2:$K$19,2)=11, VLOOKUP($D281,Cap_Req!$A$2:$K$19,2)=14, VLOOKUP($D281,Cap_Req!$A$2:$K$19,2)=15, VLOOKUP($D281,Cap_Req!$A$2:$K$19,2)=16),IF($N281&lt;=$U281,VLOOKUP($D281,Cap_Req!$A$2:$K$19,3),IF(AND($N281&gt;$U281,$N281&lt;=$W281),VLOOKUP($D281,Cap_Req!$A$2:$K$19,3)+(((VLOOKUP($D281,Cap_Req!$A$2:$K$19,5)-VLOOKUP($D281,Cap_Req!$A$2:$K$19,3))/($W281-$U281))*($N281-$U281)),0)),IF($N281&lt;=$U281,VLOOKUP($D281,Cap_Req!$A$2:$K$19,3),IF(AND($N281&gt;$U281,$N281&lt;=$V281),VLOOKUP($D281,Cap_Req!$A$2:$K$19,3)+(((VLOOKUP($D281,Cap_Req!$A$2:$K$19,4)-VLOOKUP($D281,Cap_Req!$A$2:$K$19,3))/($V281-$U281))*($N281-$U281)),IF(AND($N281&gt;$V281,$N281&lt;=$W281),VLOOKUP($D281,Cap_Req!$A$2:$K$19,4)+(((VLOOKUP($D281,Cap_Req!$A$2:$K$19,5)-VLOOKUP($D281,Cap_Req!$A$2:$K$19,4))/($W281-$V281))*($N281-$V281)),0))))))</f>
        <v/>
      </c>
      <c r="H281" s="285"/>
      <c r="I281" s="155" t="str">
        <f>IF($D281="","",IF(OR(VLOOKUP($D281,Cap_Req!$A$2:$K$19,2)=6,VLOOKUP($D281,Cap_Req!$A$2:$K$19,2)=7,VLOOKUP($D281,Cap_Req!$A$2:$K$19,2)=14),IF($S281="","",$S281*$J281),""))</f>
        <v/>
      </c>
      <c r="J281" s="156" t="str">
        <f>IF($D281="","",IF(OR(VLOOKUP($D281,Cap_Req!$A$2:$K$19,2)=6,VLOOKUP($D281,Cap_Req!$A$2:$K$19,2)=7,VLOOKUP($D281,Cap_Req!$A$2:$K$19,2)=14),VLOOKUP($D281,Cap_Req!$A$2:$K$19,7),""))</f>
        <v/>
      </c>
      <c r="K281" s="285"/>
      <c r="L281" s="155" t="str">
        <f>IF($D281="","",IF(OR(VLOOKUP($D281,Cap_Req!$A$2:$K$19,2)=4,VLOOKUP($D281,Cap_Req!$A$2:$K$19,2)=5),IF($T281="","",$T281*$M281),""))</f>
        <v/>
      </c>
      <c r="M281" s="156" t="str">
        <f>IF($D281="","",IF(OR(VLOOKUP($D281,Cap_Req!$A$2:$K$19,2)=4,VLOOKUP($D281,Cap_Req!$A$2:$K$19,2)=5),VLOOKUP($D281,Cap_Req!$A$2:$K$19,8),""))</f>
        <v/>
      </c>
      <c r="N281" s="157" t="str">
        <f t="shared" si="9"/>
        <v/>
      </c>
      <c r="O281" s="158" t="str">
        <f t="shared" si="10"/>
        <v/>
      </c>
      <c r="P281" s="159"/>
      <c r="Q281" s="283"/>
      <c r="R281" s="283"/>
      <c r="S281" s="283"/>
      <c r="T281" s="283"/>
      <c r="U281" s="160" t="str">
        <f>IF($D281="","",IF(OR(VLOOKUP($D281,Cap_Req!$A$2:$K$19,2)=9,VLOOKUP($D281,Cap_Req!$A$2:$K$19,2)=12,VLOOKUP($D281,Cap_Req!$A$2:$K$19,2)=13,VLOOKUP($D281,Cap_Req!$A$2:$K$19,2)=15),VLOOKUP($D281,Cap_Req!$A$2:$K$19,9),IF(VLOOKUP($D281,Cap_Req!$A$2:$K$19,2)=2,-100,$X281+VLOOKUP($D281,Cap_Req!$A$2:$K$19,9))))</f>
        <v/>
      </c>
      <c r="V281" s="160" t="str">
        <f>IF($D281="","",IF(OR(VLOOKUP($D281,Cap_Req!$A$2:$K$19,2)=9,VLOOKUP($D281,Cap_Req!$A$2:$K$19,2)=12,VLOOKUP($D281,Cap_Req!$A$2:$K$19,2)=13),VLOOKUP($D281,Cap_Req!$A$2:$K$19,10),IF(OR(VLOOKUP($D281,Cap_Req!$A$2:$K$19,2)=4,VLOOKUP($D281,Cap_Req!$A$2:$K$19,2)=5,VLOOKUP($D281,Cap_Req!$A$2:$K$19,2)=18),$X281+VLOOKUP($D281,Cap_Req!$A$2:$K$19,10),-100)))</f>
        <v/>
      </c>
      <c r="W281" s="160" t="str">
        <f>IF($D281="","",IF($X281="","",$X281+VLOOKUP($D281,Cap_Req!$A$2:$K$19,11)))</f>
        <v/>
      </c>
      <c r="X281" s="283"/>
      <c r="Y281" s="283"/>
      <c r="Z281" s="133"/>
      <c r="AA281" s="134" t="e">
        <f>VLOOKUP($D281,Cap_Req!$A$2:$K$19,2)</f>
        <v>#N/A</v>
      </c>
    </row>
    <row r="282" spans="1:27" x14ac:dyDescent="0.25">
      <c r="A282" s="133"/>
      <c r="B282" s="283"/>
      <c r="C282" s="283"/>
      <c r="D282" s="284"/>
      <c r="E282" s="285"/>
      <c r="F282" s="155" t="str">
        <f>IF($D282="","",IF($Q282="","",IF(OR(VLOOKUP($D282,Cap_Req!$A$2:$K$19,2)=6,VLOOKUP($D282,Cap_Req!$A$2:$K$19,2)=7,VLOOKUP($D282,Cap_Req!$A$2:$K$19,2)=14),IF($R282="","",IF($N282&lt;=$U282,$R282*$G282,IF(AND($N282&gt;$U282,$N282&lt;=$X282),$G282*($R282+((($Q282-$R282)/($X282-$U282))*($N282-$U282))),0))),$Q282*$G282)))</f>
        <v/>
      </c>
      <c r="G282" s="156" t="str">
        <f>IF($D282="","",IF(VLOOKUP($D282,Cap_Req!$A$2:$K$19,2)=2,VLOOKUP($D282,Cap_Req!$A$2:$K$19,3),IF(OR(VLOOKUP($D282,Cap_Req!$A$2:$K$19,2)=1,VLOOKUP($D282,Cap_Req!$A$2:$K$19,2)=3,VLOOKUP($D282,Cap_Req!$A$2:$K$19,2)=6,VLOOKUP($D282,Cap_Req!$A$2:$K$19,2)=7,VLOOKUP($D282,Cap_Req!$A$2:$K$19,2)=8,VLOOKUP($D282,Cap_Req!$A$2:$K$19,2)=10,VLOOKUP($D282,Cap_Req!$A$2:$K$19,2)=11, VLOOKUP($D282,Cap_Req!$A$2:$K$19,2)=14, VLOOKUP($D282,Cap_Req!$A$2:$K$19,2)=15, VLOOKUP($D282,Cap_Req!$A$2:$K$19,2)=16),IF($N282&lt;=$U282,VLOOKUP($D282,Cap_Req!$A$2:$K$19,3),IF(AND($N282&gt;$U282,$N282&lt;=$W282),VLOOKUP($D282,Cap_Req!$A$2:$K$19,3)+(((VLOOKUP($D282,Cap_Req!$A$2:$K$19,5)-VLOOKUP($D282,Cap_Req!$A$2:$K$19,3))/($W282-$U282))*($N282-$U282)),0)),IF($N282&lt;=$U282,VLOOKUP($D282,Cap_Req!$A$2:$K$19,3),IF(AND($N282&gt;$U282,$N282&lt;=$V282),VLOOKUP($D282,Cap_Req!$A$2:$K$19,3)+(((VLOOKUP($D282,Cap_Req!$A$2:$K$19,4)-VLOOKUP($D282,Cap_Req!$A$2:$K$19,3))/($V282-$U282))*($N282-$U282)),IF(AND($N282&gt;$V282,$N282&lt;=$W282),VLOOKUP($D282,Cap_Req!$A$2:$K$19,4)+(((VLOOKUP($D282,Cap_Req!$A$2:$K$19,5)-VLOOKUP($D282,Cap_Req!$A$2:$K$19,4))/($W282-$V282))*($N282-$V282)),0))))))</f>
        <v/>
      </c>
      <c r="H282" s="285"/>
      <c r="I282" s="155" t="str">
        <f>IF($D282="","",IF(OR(VLOOKUP($D282,Cap_Req!$A$2:$K$19,2)=6,VLOOKUP($D282,Cap_Req!$A$2:$K$19,2)=7,VLOOKUP($D282,Cap_Req!$A$2:$K$19,2)=14),IF($S282="","",$S282*$J282),""))</f>
        <v/>
      </c>
      <c r="J282" s="156" t="str">
        <f>IF($D282="","",IF(OR(VLOOKUP($D282,Cap_Req!$A$2:$K$19,2)=6,VLOOKUP($D282,Cap_Req!$A$2:$K$19,2)=7,VLOOKUP($D282,Cap_Req!$A$2:$K$19,2)=14),VLOOKUP($D282,Cap_Req!$A$2:$K$19,7),""))</f>
        <v/>
      </c>
      <c r="K282" s="285"/>
      <c r="L282" s="155" t="str">
        <f>IF($D282="","",IF(OR(VLOOKUP($D282,Cap_Req!$A$2:$K$19,2)=4,VLOOKUP($D282,Cap_Req!$A$2:$K$19,2)=5),IF($T282="","",$T282*$M282),""))</f>
        <v/>
      </c>
      <c r="M282" s="156" t="str">
        <f>IF($D282="","",IF(OR(VLOOKUP($D282,Cap_Req!$A$2:$K$19,2)=4,VLOOKUP($D282,Cap_Req!$A$2:$K$19,2)=5),VLOOKUP($D282,Cap_Req!$A$2:$K$19,8),""))</f>
        <v/>
      </c>
      <c r="N282" s="157" t="str">
        <f t="shared" si="9"/>
        <v/>
      </c>
      <c r="O282" s="158" t="str">
        <f t="shared" si="10"/>
        <v/>
      </c>
      <c r="P282" s="159"/>
      <c r="Q282" s="283"/>
      <c r="R282" s="283"/>
      <c r="S282" s="283"/>
      <c r="T282" s="283"/>
      <c r="U282" s="160" t="str">
        <f>IF($D282="","",IF(OR(VLOOKUP($D282,Cap_Req!$A$2:$K$19,2)=9,VLOOKUP($D282,Cap_Req!$A$2:$K$19,2)=12,VLOOKUP($D282,Cap_Req!$A$2:$K$19,2)=13,VLOOKUP($D282,Cap_Req!$A$2:$K$19,2)=15),VLOOKUP($D282,Cap_Req!$A$2:$K$19,9),IF(VLOOKUP($D282,Cap_Req!$A$2:$K$19,2)=2,-100,$X282+VLOOKUP($D282,Cap_Req!$A$2:$K$19,9))))</f>
        <v/>
      </c>
      <c r="V282" s="160" t="str">
        <f>IF($D282="","",IF(OR(VLOOKUP($D282,Cap_Req!$A$2:$K$19,2)=9,VLOOKUP($D282,Cap_Req!$A$2:$K$19,2)=12,VLOOKUP($D282,Cap_Req!$A$2:$K$19,2)=13),VLOOKUP($D282,Cap_Req!$A$2:$K$19,10),IF(OR(VLOOKUP($D282,Cap_Req!$A$2:$K$19,2)=4,VLOOKUP($D282,Cap_Req!$A$2:$K$19,2)=5,VLOOKUP($D282,Cap_Req!$A$2:$K$19,2)=18),$X282+VLOOKUP($D282,Cap_Req!$A$2:$K$19,10),-100)))</f>
        <v/>
      </c>
      <c r="W282" s="160" t="str">
        <f>IF($D282="","",IF($X282="","",$X282+VLOOKUP($D282,Cap_Req!$A$2:$K$19,11)))</f>
        <v/>
      </c>
      <c r="X282" s="283"/>
      <c r="Y282" s="283"/>
      <c r="Z282" s="133"/>
      <c r="AA282" s="134" t="e">
        <f>VLOOKUP($D282,Cap_Req!$A$2:$K$19,2)</f>
        <v>#N/A</v>
      </c>
    </row>
    <row r="283" spans="1:27" x14ac:dyDescent="0.25">
      <c r="A283" s="133"/>
      <c r="B283" s="283"/>
      <c r="C283" s="283"/>
      <c r="D283" s="284"/>
      <c r="E283" s="285"/>
      <c r="F283" s="155" t="str">
        <f>IF($D283="","",IF($Q283="","",IF(OR(VLOOKUP($D283,Cap_Req!$A$2:$K$19,2)=6,VLOOKUP($D283,Cap_Req!$A$2:$K$19,2)=7,VLOOKUP($D283,Cap_Req!$A$2:$K$19,2)=14),IF($R283="","",IF($N283&lt;=$U283,$R283*$G283,IF(AND($N283&gt;$U283,$N283&lt;=$X283),$G283*($R283+((($Q283-$R283)/($X283-$U283))*($N283-$U283))),0))),$Q283*$G283)))</f>
        <v/>
      </c>
      <c r="G283" s="156" t="str">
        <f>IF($D283="","",IF(VLOOKUP($D283,Cap_Req!$A$2:$K$19,2)=2,VLOOKUP($D283,Cap_Req!$A$2:$K$19,3),IF(OR(VLOOKUP($D283,Cap_Req!$A$2:$K$19,2)=1,VLOOKUP($D283,Cap_Req!$A$2:$K$19,2)=3,VLOOKUP($D283,Cap_Req!$A$2:$K$19,2)=6,VLOOKUP($D283,Cap_Req!$A$2:$K$19,2)=7,VLOOKUP($D283,Cap_Req!$A$2:$K$19,2)=8,VLOOKUP($D283,Cap_Req!$A$2:$K$19,2)=10,VLOOKUP($D283,Cap_Req!$A$2:$K$19,2)=11, VLOOKUP($D283,Cap_Req!$A$2:$K$19,2)=14, VLOOKUP($D283,Cap_Req!$A$2:$K$19,2)=15, VLOOKUP($D283,Cap_Req!$A$2:$K$19,2)=16),IF($N283&lt;=$U283,VLOOKUP($D283,Cap_Req!$A$2:$K$19,3),IF(AND($N283&gt;$U283,$N283&lt;=$W283),VLOOKUP($D283,Cap_Req!$A$2:$K$19,3)+(((VLOOKUP($D283,Cap_Req!$A$2:$K$19,5)-VLOOKUP($D283,Cap_Req!$A$2:$K$19,3))/($W283-$U283))*($N283-$U283)),0)),IF($N283&lt;=$U283,VLOOKUP($D283,Cap_Req!$A$2:$K$19,3),IF(AND($N283&gt;$U283,$N283&lt;=$V283),VLOOKUP($D283,Cap_Req!$A$2:$K$19,3)+(((VLOOKUP($D283,Cap_Req!$A$2:$K$19,4)-VLOOKUP($D283,Cap_Req!$A$2:$K$19,3))/($V283-$U283))*($N283-$U283)),IF(AND($N283&gt;$V283,$N283&lt;=$W283),VLOOKUP($D283,Cap_Req!$A$2:$K$19,4)+(((VLOOKUP($D283,Cap_Req!$A$2:$K$19,5)-VLOOKUP($D283,Cap_Req!$A$2:$K$19,4))/($W283-$V283))*($N283-$V283)),0))))))</f>
        <v/>
      </c>
      <c r="H283" s="285"/>
      <c r="I283" s="155" t="str">
        <f>IF($D283="","",IF(OR(VLOOKUP($D283,Cap_Req!$A$2:$K$19,2)=6,VLOOKUP($D283,Cap_Req!$A$2:$K$19,2)=7,VLOOKUP($D283,Cap_Req!$A$2:$K$19,2)=14),IF($S283="","",$S283*$J283),""))</f>
        <v/>
      </c>
      <c r="J283" s="156" t="str">
        <f>IF($D283="","",IF(OR(VLOOKUP($D283,Cap_Req!$A$2:$K$19,2)=6,VLOOKUP($D283,Cap_Req!$A$2:$K$19,2)=7,VLOOKUP($D283,Cap_Req!$A$2:$K$19,2)=14),VLOOKUP($D283,Cap_Req!$A$2:$K$19,7),""))</f>
        <v/>
      </c>
      <c r="K283" s="285"/>
      <c r="L283" s="155" t="str">
        <f>IF($D283="","",IF(OR(VLOOKUP($D283,Cap_Req!$A$2:$K$19,2)=4,VLOOKUP($D283,Cap_Req!$A$2:$K$19,2)=5),IF($T283="","",$T283*$M283),""))</f>
        <v/>
      </c>
      <c r="M283" s="156" t="str">
        <f>IF($D283="","",IF(OR(VLOOKUP($D283,Cap_Req!$A$2:$K$19,2)=4,VLOOKUP($D283,Cap_Req!$A$2:$K$19,2)=5),VLOOKUP($D283,Cap_Req!$A$2:$K$19,8),""))</f>
        <v/>
      </c>
      <c r="N283" s="157" t="str">
        <f t="shared" si="9"/>
        <v/>
      </c>
      <c r="O283" s="158" t="str">
        <f t="shared" si="10"/>
        <v/>
      </c>
      <c r="P283" s="159"/>
      <c r="Q283" s="283"/>
      <c r="R283" s="283"/>
      <c r="S283" s="283"/>
      <c r="T283" s="283"/>
      <c r="U283" s="160" t="str">
        <f>IF($D283="","",IF(OR(VLOOKUP($D283,Cap_Req!$A$2:$K$19,2)=9,VLOOKUP($D283,Cap_Req!$A$2:$K$19,2)=12,VLOOKUP($D283,Cap_Req!$A$2:$K$19,2)=13,VLOOKUP($D283,Cap_Req!$A$2:$K$19,2)=15),VLOOKUP($D283,Cap_Req!$A$2:$K$19,9),IF(VLOOKUP($D283,Cap_Req!$A$2:$K$19,2)=2,-100,$X283+VLOOKUP($D283,Cap_Req!$A$2:$K$19,9))))</f>
        <v/>
      </c>
      <c r="V283" s="160" t="str">
        <f>IF($D283="","",IF(OR(VLOOKUP($D283,Cap_Req!$A$2:$K$19,2)=9,VLOOKUP($D283,Cap_Req!$A$2:$K$19,2)=12,VLOOKUP($D283,Cap_Req!$A$2:$K$19,2)=13),VLOOKUP($D283,Cap_Req!$A$2:$K$19,10),IF(OR(VLOOKUP($D283,Cap_Req!$A$2:$K$19,2)=4,VLOOKUP($D283,Cap_Req!$A$2:$K$19,2)=5,VLOOKUP($D283,Cap_Req!$A$2:$K$19,2)=18),$X283+VLOOKUP($D283,Cap_Req!$A$2:$K$19,10),-100)))</f>
        <v/>
      </c>
      <c r="W283" s="160" t="str">
        <f>IF($D283="","",IF($X283="","",$X283+VLOOKUP($D283,Cap_Req!$A$2:$K$19,11)))</f>
        <v/>
      </c>
      <c r="X283" s="283"/>
      <c r="Y283" s="283"/>
      <c r="Z283" s="133"/>
      <c r="AA283" s="134" t="e">
        <f>VLOOKUP($D283,Cap_Req!$A$2:$K$19,2)</f>
        <v>#N/A</v>
      </c>
    </row>
    <row r="284" spans="1:27" x14ac:dyDescent="0.25">
      <c r="A284" s="133"/>
      <c r="B284" s="283"/>
      <c r="C284" s="283"/>
      <c r="D284" s="284"/>
      <c r="E284" s="285"/>
      <c r="F284" s="155" t="str">
        <f>IF($D284="","",IF($Q284="","",IF(OR(VLOOKUP($D284,Cap_Req!$A$2:$K$19,2)=6,VLOOKUP($D284,Cap_Req!$A$2:$K$19,2)=7,VLOOKUP($D284,Cap_Req!$A$2:$K$19,2)=14),IF($R284="","",IF($N284&lt;=$U284,$R284*$G284,IF(AND($N284&gt;$U284,$N284&lt;=$X284),$G284*($R284+((($Q284-$R284)/($X284-$U284))*($N284-$U284))),0))),$Q284*$G284)))</f>
        <v/>
      </c>
      <c r="G284" s="156" t="str">
        <f>IF($D284="","",IF(VLOOKUP($D284,Cap_Req!$A$2:$K$19,2)=2,VLOOKUP($D284,Cap_Req!$A$2:$K$19,3),IF(OR(VLOOKUP($D284,Cap_Req!$A$2:$K$19,2)=1,VLOOKUP($D284,Cap_Req!$A$2:$K$19,2)=3,VLOOKUP($D284,Cap_Req!$A$2:$K$19,2)=6,VLOOKUP($D284,Cap_Req!$A$2:$K$19,2)=7,VLOOKUP($D284,Cap_Req!$A$2:$K$19,2)=8,VLOOKUP($D284,Cap_Req!$A$2:$K$19,2)=10,VLOOKUP($D284,Cap_Req!$A$2:$K$19,2)=11, VLOOKUP($D284,Cap_Req!$A$2:$K$19,2)=14, VLOOKUP($D284,Cap_Req!$A$2:$K$19,2)=15, VLOOKUP($D284,Cap_Req!$A$2:$K$19,2)=16),IF($N284&lt;=$U284,VLOOKUP($D284,Cap_Req!$A$2:$K$19,3),IF(AND($N284&gt;$U284,$N284&lt;=$W284),VLOOKUP($D284,Cap_Req!$A$2:$K$19,3)+(((VLOOKUP($D284,Cap_Req!$A$2:$K$19,5)-VLOOKUP($D284,Cap_Req!$A$2:$K$19,3))/($W284-$U284))*($N284-$U284)),0)),IF($N284&lt;=$U284,VLOOKUP($D284,Cap_Req!$A$2:$K$19,3),IF(AND($N284&gt;$U284,$N284&lt;=$V284),VLOOKUP($D284,Cap_Req!$A$2:$K$19,3)+(((VLOOKUP($D284,Cap_Req!$A$2:$K$19,4)-VLOOKUP($D284,Cap_Req!$A$2:$K$19,3))/($V284-$U284))*($N284-$U284)),IF(AND($N284&gt;$V284,$N284&lt;=$W284),VLOOKUP($D284,Cap_Req!$A$2:$K$19,4)+(((VLOOKUP($D284,Cap_Req!$A$2:$K$19,5)-VLOOKUP($D284,Cap_Req!$A$2:$K$19,4))/($W284-$V284))*($N284-$V284)),0))))))</f>
        <v/>
      </c>
      <c r="H284" s="285"/>
      <c r="I284" s="155" t="str">
        <f>IF($D284="","",IF(OR(VLOOKUP($D284,Cap_Req!$A$2:$K$19,2)=6,VLOOKUP($D284,Cap_Req!$A$2:$K$19,2)=7,VLOOKUP($D284,Cap_Req!$A$2:$K$19,2)=14),IF($S284="","",$S284*$J284),""))</f>
        <v/>
      </c>
      <c r="J284" s="156" t="str">
        <f>IF($D284="","",IF(OR(VLOOKUP($D284,Cap_Req!$A$2:$K$19,2)=6,VLOOKUP($D284,Cap_Req!$A$2:$K$19,2)=7,VLOOKUP($D284,Cap_Req!$A$2:$K$19,2)=14),VLOOKUP($D284,Cap_Req!$A$2:$K$19,7),""))</f>
        <v/>
      </c>
      <c r="K284" s="285"/>
      <c r="L284" s="155" t="str">
        <f>IF($D284="","",IF(OR(VLOOKUP($D284,Cap_Req!$A$2:$K$19,2)=4,VLOOKUP($D284,Cap_Req!$A$2:$K$19,2)=5),IF($T284="","",$T284*$M284),""))</f>
        <v/>
      </c>
      <c r="M284" s="156" t="str">
        <f>IF($D284="","",IF(OR(VLOOKUP($D284,Cap_Req!$A$2:$K$19,2)=4,VLOOKUP($D284,Cap_Req!$A$2:$K$19,2)=5),VLOOKUP($D284,Cap_Req!$A$2:$K$19,8),""))</f>
        <v/>
      </c>
      <c r="N284" s="157" t="str">
        <f t="shared" si="9"/>
        <v/>
      </c>
      <c r="O284" s="158" t="str">
        <f t="shared" si="10"/>
        <v/>
      </c>
      <c r="P284" s="159"/>
      <c r="Q284" s="283"/>
      <c r="R284" s="283"/>
      <c r="S284" s="283"/>
      <c r="T284" s="283"/>
      <c r="U284" s="160" t="str">
        <f>IF($D284="","",IF(OR(VLOOKUP($D284,Cap_Req!$A$2:$K$19,2)=9,VLOOKUP($D284,Cap_Req!$A$2:$K$19,2)=12,VLOOKUP($D284,Cap_Req!$A$2:$K$19,2)=13,VLOOKUP($D284,Cap_Req!$A$2:$K$19,2)=15),VLOOKUP($D284,Cap_Req!$A$2:$K$19,9),IF(VLOOKUP($D284,Cap_Req!$A$2:$K$19,2)=2,-100,$X284+VLOOKUP($D284,Cap_Req!$A$2:$K$19,9))))</f>
        <v/>
      </c>
      <c r="V284" s="160" t="str">
        <f>IF($D284="","",IF(OR(VLOOKUP($D284,Cap_Req!$A$2:$K$19,2)=9,VLOOKUP($D284,Cap_Req!$A$2:$K$19,2)=12,VLOOKUP($D284,Cap_Req!$A$2:$K$19,2)=13),VLOOKUP($D284,Cap_Req!$A$2:$K$19,10),IF(OR(VLOOKUP($D284,Cap_Req!$A$2:$K$19,2)=4,VLOOKUP($D284,Cap_Req!$A$2:$K$19,2)=5,VLOOKUP($D284,Cap_Req!$A$2:$K$19,2)=18),$X284+VLOOKUP($D284,Cap_Req!$A$2:$K$19,10),-100)))</f>
        <v/>
      </c>
      <c r="W284" s="160" t="str">
        <f>IF($D284="","",IF($X284="","",$X284+VLOOKUP($D284,Cap_Req!$A$2:$K$19,11)))</f>
        <v/>
      </c>
      <c r="X284" s="283"/>
      <c r="Y284" s="283"/>
      <c r="Z284" s="133"/>
      <c r="AA284" s="134" t="e">
        <f>VLOOKUP($D284,Cap_Req!$A$2:$K$19,2)</f>
        <v>#N/A</v>
      </c>
    </row>
    <row r="285" spans="1:27" x14ac:dyDescent="0.25">
      <c r="A285" s="133"/>
      <c r="B285" s="283"/>
      <c r="C285" s="283"/>
      <c r="D285" s="284"/>
      <c r="E285" s="285"/>
      <c r="F285" s="155" t="str">
        <f>IF($D285="","",IF($Q285="","",IF(OR(VLOOKUP($D285,Cap_Req!$A$2:$K$19,2)=6,VLOOKUP($D285,Cap_Req!$A$2:$K$19,2)=7,VLOOKUP($D285,Cap_Req!$A$2:$K$19,2)=14),IF($R285="","",IF($N285&lt;=$U285,$R285*$G285,IF(AND($N285&gt;$U285,$N285&lt;=$X285),$G285*($R285+((($Q285-$R285)/($X285-$U285))*($N285-$U285))),0))),$Q285*$G285)))</f>
        <v/>
      </c>
      <c r="G285" s="156" t="str">
        <f>IF($D285="","",IF(VLOOKUP($D285,Cap_Req!$A$2:$K$19,2)=2,VLOOKUP($D285,Cap_Req!$A$2:$K$19,3),IF(OR(VLOOKUP($D285,Cap_Req!$A$2:$K$19,2)=1,VLOOKUP($D285,Cap_Req!$A$2:$K$19,2)=3,VLOOKUP($D285,Cap_Req!$A$2:$K$19,2)=6,VLOOKUP($D285,Cap_Req!$A$2:$K$19,2)=7,VLOOKUP($D285,Cap_Req!$A$2:$K$19,2)=8,VLOOKUP($D285,Cap_Req!$A$2:$K$19,2)=10,VLOOKUP($D285,Cap_Req!$A$2:$K$19,2)=11, VLOOKUP($D285,Cap_Req!$A$2:$K$19,2)=14, VLOOKUP($D285,Cap_Req!$A$2:$K$19,2)=15, VLOOKUP($D285,Cap_Req!$A$2:$K$19,2)=16),IF($N285&lt;=$U285,VLOOKUP($D285,Cap_Req!$A$2:$K$19,3),IF(AND($N285&gt;$U285,$N285&lt;=$W285),VLOOKUP($D285,Cap_Req!$A$2:$K$19,3)+(((VLOOKUP($D285,Cap_Req!$A$2:$K$19,5)-VLOOKUP($D285,Cap_Req!$A$2:$K$19,3))/($W285-$U285))*($N285-$U285)),0)),IF($N285&lt;=$U285,VLOOKUP($D285,Cap_Req!$A$2:$K$19,3),IF(AND($N285&gt;$U285,$N285&lt;=$V285),VLOOKUP($D285,Cap_Req!$A$2:$K$19,3)+(((VLOOKUP($D285,Cap_Req!$A$2:$K$19,4)-VLOOKUP($D285,Cap_Req!$A$2:$K$19,3))/($V285-$U285))*($N285-$U285)),IF(AND($N285&gt;$V285,$N285&lt;=$W285),VLOOKUP($D285,Cap_Req!$A$2:$K$19,4)+(((VLOOKUP($D285,Cap_Req!$A$2:$K$19,5)-VLOOKUP($D285,Cap_Req!$A$2:$K$19,4))/($W285-$V285))*($N285-$V285)),0))))))</f>
        <v/>
      </c>
      <c r="H285" s="285"/>
      <c r="I285" s="155" t="str">
        <f>IF($D285="","",IF(OR(VLOOKUP($D285,Cap_Req!$A$2:$K$19,2)=6,VLOOKUP($D285,Cap_Req!$A$2:$K$19,2)=7,VLOOKUP($D285,Cap_Req!$A$2:$K$19,2)=14),IF($S285="","",$S285*$J285),""))</f>
        <v/>
      </c>
      <c r="J285" s="156" t="str">
        <f>IF($D285="","",IF(OR(VLOOKUP($D285,Cap_Req!$A$2:$K$19,2)=6,VLOOKUP($D285,Cap_Req!$A$2:$K$19,2)=7,VLOOKUP($D285,Cap_Req!$A$2:$K$19,2)=14),VLOOKUP($D285,Cap_Req!$A$2:$K$19,7),""))</f>
        <v/>
      </c>
      <c r="K285" s="285"/>
      <c r="L285" s="155" t="str">
        <f>IF($D285="","",IF(OR(VLOOKUP($D285,Cap_Req!$A$2:$K$19,2)=4,VLOOKUP($D285,Cap_Req!$A$2:$K$19,2)=5),IF($T285="","",$T285*$M285),""))</f>
        <v/>
      </c>
      <c r="M285" s="156" t="str">
        <f>IF($D285="","",IF(OR(VLOOKUP($D285,Cap_Req!$A$2:$K$19,2)=4,VLOOKUP($D285,Cap_Req!$A$2:$K$19,2)=5),VLOOKUP($D285,Cap_Req!$A$2:$K$19,8),""))</f>
        <v/>
      </c>
      <c r="N285" s="157" t="str">
        <f t="shared" si="9"/>
        <v/>
      </c>
      <c r="O285" s="158" t="str">
        <f t="shared" si="10"/>
        <v/>
      </c>
      <c r="P285" s="159"/>
      <c r="Q285" s="283"/>
      <c r="R285" s="283"/>
      <c r="S285" s="283"/>
      <c r="T285" s="283"/>
      <c r="U285" s="160" t="str">
        <f>IF($D285="","",IF(OR(VLOOKUP($D285,Cap_Req!$A$2:$K$19,2)=9,VLOOKUP($D285,Cap_Req!$A$2:$K$19,2)=12,VLOOKUP($D285,Cap_Req!$A$2:$K$19,2)=13,VLOOKUP($D285,Cap_Req!$A$2:$K$19,2)=15),VLOOKUP($D285,Cap_Req!$A$2:$K$19,9),IF(VLOOKUP($D285,Cap_Req!$A$2:$K$19,2)=2,-100,$X285+VLOOKUP($D285,Cap_Req!$A$2:$K$19,9))))</f>
        <v/>
      </c>
      <c r="V285" s="160" t="str">
        <f>IF($D285="","",IF(OR(VLOOKUP($D285,Cap_Req!$A$2:$K$19,2)=9,VLOOKUP($D285,Cap_Req!$A$2:$K$19,2)=12,VLOOKUP($D285,Cap_Req!$A$2:$K$19,2)=13),VLOOKUP($D285,Cap_Req!$A$2:$K$19,10),IF(OR(VLOOKUP($D285,Cap_Req!$A$2:$K$19,2)=4,VLOOKUP($D285,Cap_Req!$A$2:$K$19,2)=5,VLOOKUP($D285,Cap_Req!$A$2:$K$19,2)=18),$X285+VLOOKUP($D285,Cap_Req!$A$2:$K$19,10),-100)))</f>
        <v/>
      </c>
      <c r="W285" s="160" t="str">
        <f>IF($D285="","",IF($X285="","",$X285+VLOOKUP($D285,Cap_Req!$A$2:$K$19,11)))</f>
        <v/>
      </c>
      <c r="X285" s="283"/>
      <c r="Y285" s="283"/>
      <c r="Z285" s="133"/>
      <c r="AA285" s="134" t="e">
        <f>VLOOKUP($D285,Cap_Req!$A$2:$K$19,2)</f>
        <v>#N/A</v>
      </c>
    </row>
    <row r="286" spans="1:27" x14ac:dyDescent="0.25">
      <c r="A286" s="133"/>
      <c r="B286" s="283"/>
      <c r="C286" s="283"/>
      <c r="D286" s="284"/>
      <c r="E286" s="285"/>
      <c r="F286" s="155" t="str">
        <f>IF($D286="","",IF($Q286="","",IF(OR(VLOOKUP($D286,Cap_Req!$A$2:$K$19,2)=6,VLOOKUP($D286,Cap_Req!$A$2:$K$19,2)=7,VLOOKUP($D286,Cap_Req!$A$2:$K$19,2)=14),IF($R286="","",IF($N286&lt;=$U286,$R286*$G286,IF(AND($N286&gt;$U286,$N286&lt;=$X286),$G286*($R286+((($Q286-$R286)/($X286-$U286))*($N286-$U286))),0))),$Q286*$G286)))</f>
        <v/>
      </c>
      <c r="G286" s="156" t="str">
        <f>IF($D286="","",IF(VLOOKUP($D286,Cap_Req!$A$2:$K$19,2)=2,VLOOKUP($D286,Cap_Req!$A$2:$K$19,3),IF(OR(VLOOKUP($D286,Cap_Req!$A$2:$K$19,2)=1,VLOOKUP($D286,Cap_Req!$A$2:$K$19,2)=3,VLOOKUP($D286,Cap_Req!$A$2:$K$19,2)=6,VLOOKUP($D286,Cap_Req!$A$2:$K$19,2)=7,VLOOKUP($D286,Cap_Req!$A$2:$K$19,2)=8,VLOOKUP($D286,Cap_Req!$A$2:$K$19,2)=10,VLOOKUP($D286,Cap_Req!$A$2:$K$19,2)=11, VLOOKUP($D286,Cap_Req!$A$2:$K$19,2)=14, VLOOKUP($D286,Cap_Req!$A$2:$K$19,2)=15, VLOOKUP($D286,Cap_Req!$A$2:$K$19,2)=16),IF($N286&lt;=$U286,VLOOKUP($D286,Cap_Req!$A$2:$K$19,3),IF(AND($N286&gt;$U286,$N286&lt;=$W286),VLOOKUP($D286,Cap_Req!$A$2:$K$19,3)+(((VLOOKUP($D286,Cap_Req!$A$2:$K$19,5)-VLOOKUP($D286,Cap_Req!$A$2:$K$19,3))/($W286-$U286))*($N286-$U286)),0)),IF($N286&lt;=$U286,VLOOKUP($D286,Cap_Req!$A$2:$K$19,3),IF(AND($N286&gt;$U286,$N286&lt;=$V286),VLOOKUP($D286,Cap_Req!$A$2:$K$19,3)+(((VLOOKUP($D286,Cap_Req!$A$2:$K$19,4)-VLOOKUP($D286,Cap_Req!$A$2:$K$19,3))/($V286-$U286))*($N286-$U286)),IF(AND($N286&gt;$V286,$N286&lt;=$W286),VLOOKUP($D286,Cap_Req!$A$2:$K$19,4)+(((VLOOKUP($D286,Cap_Req!$A$2:$K$19,5)-VLOOKUP($D286,Cap_Req!$A$2:$K$19,4))/($W286-$V286))*($N286-$V286)),0))))))</f>
        <v/>
      </c>
      <c r="H286" s="285"/>
      <c r="I286" s="155" t="str">
        <f>IF($D286="","",IF(OR(VLOOKUP($D286,Cap_Req!$A$2:$K$19,2)=6,VLOOKUP($D286,Cap_Req!$A$2:$K$19,2)=7,VLOOKUP($D286,Cap_Req!$A$2:$K$19,2)=14),IF($S286="","",$S286*$J286),""))</f>
        <v/>
      </c>
      <c r="J286" s="156" t="str">
        <f>IF($D286="","",IF(OR(VLOOKUP($D286,Cap_Req!$A$2:$K$19,2)=6,VLOOKUP($D286,Cap_Req!$A$2:$K$19,2)=7,VLOOKUP($D286,Cap_Req!$A$2:$K$19,2)=14),VLOOKUP($D286,Cap_Req!$A$2:$K$19,7),""))</f>
        <v/>
      </c>
      <c r="K286" s="285"/>
      <c r="L286" s="155" t="str">
        <f>IF($D286="","",IF(OR(VLOOKUP($D286,Cap_Req!$A$2:$K$19,2)=4,VLOOKUP($D286,Cap_Req!$A$2:$K$19,2)=5),IF($T286="","",$T286*$M286),""))</f>
        <v/>
      </c>
      <c r="M286" s="156" t="str">
        <f>IF($D286="","",IF(OR(VLOOKUP($D286,Cap_Req!$A$2:$K$19,2)=4,VLOOKUP($D286,Cap_Req!$A$2:$K$19,2)=5),VLOOKUP($D286,Cap_Req!$A$2:$K$19,8),""))</f>
        <v/>
      </c>
      <c r="N286" s="157" t="str">
        <f t="shared" si="9"/>
        <v/>
      </c>
      <c r="O286" s="158" t="str">
        <f t="shared" si="10"/>
        <v/>
      </c>
      <c r="P286" s="159"/>
      <c r="Q286" s="283"/>
      <c r="R286" s="283"/>
      <c r="S286" s="283"/>
      <c r="T286" s="283"/>
      <c r="U286" s="160" t="str">
        <f>IF($D286="","",IF(OR(VLOOKUP($D286,Cap_Req!$A$2:$K$19,2)=9,VLOOKUP($D286,Cap_Req!$A$2:$K$19,2)=12,VLOOKUP($D286,Cap_Req!$A$2:$K$19,2)=13,VLOOKUP($D286,Cap_Req!$A$2:$K$19,2)=15),VLOOKUP($D286,Cap_Req!$A$2:$K$19,9),IF(VLOOKUP($D286,Cap_Req!$A$2:$K$19,2)=2,-100,$X286+VLOOKUP($D286,Cap_Req!$A$2:$K$19,9))))</f>
        <v/>
      </c>
      <c r="V286" s="160" t="str">
        <f>IF($D286="","",IF(OR(VLOOKUP($D286,Cap_Req!$A$2:$K$19,2)=9,VLOOKUP($D286,Cap_Req!$A$2:$K$19,2)=12,VLOOKUP($D286,Cap_Req!$A$2:$K$19,2)=13),VLOOKUP($D286,Cap_Req!$A$2:$K$19,10),IF(OR(VLOOKUP($D286,Cap_Req!$A$2:$K$19,2)=4,VLOOKUP($D286,Cap_Req!$A$2:$K$19,2)=5,VLOOKUP($D286,Cap_Req!$A$2:$K$19,2)=18),$X286+VLOOKUP($D286,Cap_Req!$A$2:$K$19,10),-100)))</f>
        <v/>
      </c>
      <c r="W286" s="160" t="str">
        <f>IF($D286="","",IF($X286="","",$X286+VLOOKUP($D286,Cap_Req!$A$2:$K$19,11)))</f>
        <v/>
      </c>
      <c r="X286" s="283"/>
      <c r="Y286" s="283"/>
      <c r="Z286" s="133"/>
      <c r="AA286" s="134" t="e">
        <f>VLOOKUP($D286,Cap_Req!$A$2:$K$19,2)</f>
        <v>#N/A</v>
      </c>
    </row>
    <row r="287" spans="1:27" x14ac:dyDescent="0.25">
      <c r="A287" s="133"/>
      <c r="B287" s="283"/>
      <c r="C287" s="283"/>
      <c r="D287" s="284"/>
      <c r="E287" s="285"/>
      <c r="F287" s="155" t="str">
        <f>IF($D287="","",IF($Q287="","",IF(OR(VLOOKUP($D287,Cap_Req!$A$2:$K$19,2)=6,VLOOKUP($D287,Cap_Req!$A$2:$K$19,2)=7,VLOOKUP($D287,Cap_Req!$A$2:$K$19,2)=14),IF($R287="","",IF($N287&lt;=$U287,$R287*$G287,IF(AND($N287&gt;$U287,$N287&lt;=$X287),$G287*($R287+((($Q287-$R287)/($X287-$U287))*($N287-$U287))),0))),$Q287*$G287)))</f>
        <v/>
      </c>
      <c r="G287" s="156" t="str">
        <f>IF($D287="","",IF(VLOOKUP($D287,Cap_Req!$A$2:$K$19,2)=2,VLOOKUP($D287,Cap_Req!$A$2:$K$19,3),IF(OR(VLOOKUP($D287,Cap_Req!$A$2:$K$19,2)=1,VLOOKUP($D287,Cap_Req!$A$2:$K$19,2)=3,VLOOKUP($D287,Cap_Req!$A$2:$K$19,2)=6,VLOOKUP($D287,Cap_Req!$A$2:$K$19,2)=7,VLOOKUP($D287,Cap_Req!$A$2:$K$19,2)=8,VLOOKUP($D287,Cap_Req!$A$2:$K$19,2)=10,VLOOKUP($D287,Cap_Req!$A$2:$K$19,2)=11, VLOOKUP($D287,Cap_Req!$A$2:$K$19,2)=14, VLOOKUP($D287,Cap_Req!$A$2:$K$19,2)=15, VLOOKUP($D287,Cap_Req!$A$2:$K$19,2)=16),IF($N287&lt;=$U287,VLOOKUP($D287,Cap_Req!$A$2:$K$19,3),IF(AND($N287&gt;$U287,$N287&lt;=$W287),VLOOKUP($D287,Cap_Req!$A$2:$K$19,3)+(((VLOOKUP($D287,Cap_Req!$A$2:$K$19,5)-VLOOKUP($D287,Cap_Req!$A$2:$K$19,3))/($W287-$U287))*($N287-$U287)),0)),IF($N287&lt;=$U287,VLOOKUP($D287,Cap_Req!$A$2:$K$19,3),IF(AND($N287&gt;$U287,$N287&lt;=$V287),VLOOKUP($D287,Cap_Req!$A$2:$K$19,3)+(((VLOOKUP($D287,Cap_Req!$A$2:$K$19,4)-VLOOKUP($D287,Cap_Req!$A$2:$K$19,3))/($V287-$U287))*($N287-$U287)),IF(AND($N287&gt;$V287,$N287&lt;=$W287),VLOOKUP($D287,Cap_Req!$A$2:$K$19,4)+(((VLOOKUP($D287,Cap_Req!$A$2:$K$19,5)-VLOOKUP($D287,Cap_Req!$A$2:$K$19,4))/($W287-$V287))*($N287-$V287)),0))))))</f>
        <v/>
      </c>
      <c r="H287" s="285"/>
      <c r="I287" s="155" t="str">
        <f>IF($D287="","",IF(OR(VLOOKUP($D287,Cap_Req!$A$2:$K$19,2)=6,VLOOKUP($D287,Cap_Req!$A$2:$K$19,2)=7,VLOOKUP($D287,Cap_Req!$A$2:$K$19,2)=14),IF($S287="","",$S287*$J287),""))</f>
        <v/>
      </c>
      <c r="J287" s="156" t="str">
        <f>IF($D287="","",IF(OR(VLOOKUP($D287,Cap_Req!$A$2:$K$19,2)=6,VLOOKUP($D287,Cap_Req!$A$2:$K$19,2)=7,VLOOKUP($D287,Cap_Req!$A$2:$K$19,2)=14),VLOOKUP($D287,Cap_Req!$A$2:$K$19,7),""))</f>
        <v/>
      </c>
      <c r="K287" s="285"/>
      <c r="L287" s="155" t="str">
        <f>IF($D287="","",IF(OR(VLOOKUP($D287,Cap_Req!$A$2:$K$19,2)=4,VLOOKUP($D287,Cap_Req!$A$2:$K$19,2)=5),IF($T287="","",$T287*$M287),""))</f>
        <v/>
      </c>
      <c r="M287" s="156" t="str">
        <f>IF($D287="","",IF(OR(VLOOKUP($D287,Cap_Req!$A$2:$K$19,2)=4,VLOOKUP($D287,Cap_Req!$A$2:$K$19,2)=5),VLOOKUP($D287,Cap_Req!$A$2:$K$19,8),""))</f>
        <v/>
      </c>
      <c r="N287" s="157" t="str">
        <f t="shared" si="9"/>
        <v/>
      </c>
      <c r="O287" s="158" t="str">
        <f t="shared" si="10"/>
        <v/>
      </c>
      <c r="P287" s="159"/>
      <c r="Q287" s="283"/>
      <c r="R287" s="283"/>
      <c r="S287" s="283"/>
      <c r="T287" s="283"/>
      <c r="U287" s="160" t="str">
        <f>IF($D287="","",IF(OR(VLOOKUP($D287,Cap_Req!$A$2:$K$19,2)=9,VLOOKUP($D287,Cap_Req!$A$2:$K$19,2)=12,VLOOKUP($D287,Cap_Req!$A$2:$K$19,2)=13,VLOOKUP($D287,Cap_Req!$A$2:$K$19,2)=15),VLOOKUP($D287,Cap_Req!$A$2:$K$19,9),IF(VLOOKUP($D287,Cap_Req!$A$2:$K$19,2)=2,-100,$X287+VLOOKUP($D287,Cap_Req!$A$2:$K$19,9))))</f>
        <v/>
      </c>
      <c r="V287" s="160" t="str">
        <f>IF($D287="","",IF(OR(VLOOKUP($D287,Cap_Req!$A$2:$K$19,2)=9,VLOOKUP($D287,Cap_Req!$A$2:$K$19,2)=12,VLOOKUP($D287,Cap_Req!$A$2:$K$19,2)=13),VLOOKUP($D287,Cap_Req!$A$2:$K$19,10),IF(OR(VLOOKUP($D287,Cap_Req!$A$2:$K$19,2)=4,VLOOKUP($D287,Cap_Req!$A$2:$K$19,2)=5,VLOOKUP($D287,Cap_Req!$A$2:$K$19,2)=18),$X287+VLOOKUP($D287,Cap_Req!$A$2:$K$19,10),-100)))</f>
        <v/>
      </c>
      <c r="W287" s="160" t="str">
        <f>IF($D287="","",IF($X287="","",$X287+VLOOKUP($D287,Cap_Req!$A$2:$K$19,11)))</f>
        <v/>
      </c>
      <c r="X287" s="283"/>
      <c r="Y287" s="283"/>
      <c r="Z287" s="133"/>
      <c r="AA287" s="134" t="e">
        <f>VLOOKUP($D287,Cap_Req!$A$2:$K$19,2)</f>
        <v>#N/A</v>
      </c>
    </row>
    <row r="288" spans="1:27" x14ac:dyDescent="0.25">
      <c r="A288" s="133"/>
      <c r="B288" s="283"/>
      <c r="C288" s="283"/>
      <c r="D288" s="284"/>
      <c r="E288" s="285"/>
      <c r="F288" s="155" t="str">
        <f>IF($D288="","",IF($Q288="","",IF(OR(VLOOKUP($D288,Cap_Req!$A$2:$K$19,2)=6,VLOOKUP($D288,Cap_Req!$A$2:$K$19,2)=7,VLOOKUP($D288,Cap_Req!$A$2:$K$19,2)=14),IF($R288="","",IF($N288&lt;=$U288,$R288*$G288,IF(AND($N288&gt;$U288,$N288&lt;=$X288),$G288*($R288+((($Q288-$R288)/($X288-$U288))*($N288-$U288))),0))),$Q288*$G288)))</f>
        <v/>
      </c>
      <c r="G288" s="156" t="str">
        <f>IF($D288="","",IF(VLOOKUP($D288,Cap_Req!$A$2:$K$19,2)=2,VLOOKUP($D288,Cap_Req!$A$2:$K$19,3),IF(OR(VLOOKUP($D288,Cap_Req!$A$2:$K$19,2)=1,VLOOKUP($D288,Cap_Req!$A$2:$K$19,2)=3,VLOOKUP($D288,Cap_Req!$A$2:$K$19,2)=6,VLOOKUP($D288,Cap_Req!$A$2:$K$19,2)=7,VLOOKUP($D288,Cap_Req!$A$2:$K$19,2)=8,VLOOKUP($D288,Cap_Req!$A$2:$K$19,2)=10,VLOOKUP($D288,Cap_Req!$A$2:$K$19,2)=11, VLOOKUP($D288,Cap_Req!$A$2:$K$19,2)=14, VLOOKUP($D288,Cap_Req!$A$2:$K$19,2)=15, VLOOKUP($D288,Cap_Req!$A$2:$K$19,2)=16),IF($N288&lt;=$U288,VLOOKUP($D288,Cap_Req!$A$2:$K$19,3),IF(AND($N288&gt;$U288,$N288&lt;=$W288),VLOOKUP($D288,Cap_Req!$A$2:$K$19,3)+(((VLOOKUP($D288,Cap_Req!$A$2:$K$19,5)-VLOOKUP($D288,Cap_Req!$A$2:$K$19,3))/($W288-$U288))*($N288-$U288)),0)),IF($N288&lt;=$U288,VLOOKUP($D288,Cap_Req!$A$2:$K$19,3),IF(AND($N288&gt;$U288,$N288&lt;=$V288),VLOOKUP($D288,Cap_Req!$A$2:$K$19,3)+(((VLOOKUP($D288,Cap_Req!$A$2:$K$19,4)-VLOOKUP($D288,Cap_Req!$A$2:$K$19,3))/($V288-$U288))*($N288-$U288)),IF(AND($N288&gt;$V288,$N288&lt;=$W288),VLOOKUP($D288,Cap_Req!$A$2:$K$19,4)+(((VLOOKUP($D288,Cap_Req!$A$2:$K$19,5)-VLOOKUP($D288,Cap_Req!$A$2:$K$19,4))/($W288-$V288))*($N288-$V288)),0))))))</f>
        <v/>
      </c>
      <c r="H288" s="285"/>
      <c r="I288" s="155" t="str">
        <f>IF($D288="","",IF(OR(VLOOKUP($D288,Cap_Req!$A$2:$K$19,2)=6,VLOOKUP($D288,Cap_Req!$A$2:$K$19,2)=7,VLOOKUP($D288,Cap_Req!$A$2:$K$19,2)=14),IF($S288="","",$S288*$J288),""))</f>
        <v/>
      </c>
      <c r="J288" s="156" t="str">
        <f>IF($D288="","",IF(OR(VLOOKUP($D288,Cap_Req!$A$2:$K$19,2)=6,VLOOKUP($D288,Cap_Req!$A$2:$K$19,2)=7,VLOOKUP($D288,Cap_Req!$A$2:$K$19,2)=14),VLOOKUP($D288,Cap_Req!$A$2:$K$19,7),""))</f>
        <v/>
      </c>
      <c r="K288" s="285"/>
      <c r="L288" s="155" t="str">
        <f>IF($D288="","",IF(OR(VLOOKUP($D288,Cap_Req!$A$2:$K$19,2)=4,VLOOKUP($D288,Cap_Req!$A$2:$K$19,2)=5),IF($T288="","",$T288*$M288),""))</f>
        <v/>
      </c>
      <c r="M288" s="156" t="str">
        <f>IF($D288="","",IF(OR(VLOOKUP($D288,Cap_Req!$A$2:$K$19,2)=4,VLOOKUP($D288,Cap_Req!$A$2:$K$19,2)=5),VLOOKUP($D288,Cap_Req!$A$2:$K$19,8),""))</f>
        <v/>
      </c>
      <c r="N288" s="157" t="str">
        <f t="shared" si="9"/>
        <v/>
      </c>
      <c r="O288" s="158" t="str">
        <f t="shared" si="10"/>
        <v/>
      </c>
      <c r="P288" s="159"/>
      <c r="Q288" s="283"/>
      <c r="R288" s="283"/>
      <c r="S288" s="283"/>
      <c r="T288" s="283"/>
      <c r="U288" s="160" t="str">
        <f>IF($D288="","",IF(OR(VLOOKUP($D288,Cap_Req!$A$2:$K$19,2)=9,VLOOKUP($D288,Cap_Req!$A$2:$K$19,2)=12,VLOOKUP($D288,Cap_Req!$A$2:$K$19,2)=13,VLOOKUP($D288,Cap_Req!$A$2:$K$19,2)=15),VLOOKUP($D288,Cap_Req!$A$2:$K$19,9),IF(VLOOKUP($D288,Cap_Req!$A$2:$K$19,2)=2,-100,$X288+VLOOKUP($D288,Cap_Req!$A$2:$K$19,9))))</f>
        <v/>
      </c>
      <c r="V288" s="160" t="str">
        <f>IF($D288="","",IF(OR(VLOOKUP($D288,Cap_Req!$A$2:$K$19,2)=9,VLOOKUP($D288,Cap_Req!$A$2:$K$19,2)=12,VLOOKUP($D288,Cap_Req!$A$2:$K$19,2)=13),VLOOKUP($D288,Cap_Req!$A$2:$K$19,10),IF(OR(VLOOKUP($D288,Cap_Req!$A$2:$K$19,2)=4,VLOOKUP($D288,Cap_Req!$A$2:$K$19,2)=5,VLOOKUP($D288,Cap_Req!$A$2:$K$19,2)=18),$X288+VLOOKUP($D288,Cap_Req!$A$2:$K$19,10),-100)))</f>
        <v/>
      </c>
      <c r="W288" s="160" t="str">
        <f>IF($D288="","",IF($X288="","",$X288+VLOOKUP($D288,Cap_Req!$A$2:$K$19,11)))</f>
        <v/>
      </c>
      <c r="X288" s="283"/>
      <c r="Y288" s="283"/>
      <c r="Z288" s="133"/>
      <c r="AA288" s="134" t="e">
        <f>VLOOKUP($D288,Cap_Req!$A$2:$K$19,2)</f>
        <v>#N/A</v>
      </c>
    </row>
    <row r="289" spans="1:27" x14ac:dyDescent="0.25">
      <c r="A289" s="133"/>
      <c r="B289" s="283"/>
      <c r="C289" s="283"/>
      <c r="D289" s="284"/>
      <c r="E289" s="285"/>
      <c r="F289" s="155" t="str">
        <f>IF($D289="","",IF($Q289="","",IF(OR(VLOOKUP($D289,Cap_Req!$A$2:$K$19,2)=6,VLOOKUP($D289,Cap_Req!$A$2:$K$19,2)=7,VLOOKUP($D289,Cap_Req!$A$2:$K$19,2)=14),IF($R289="","",IF($N289&lt;=$U289,$R289*$G289,IF(AND($N289&gt;$U289,$N289&lt;=$X289),$G289*($R289+((($Q289-$R289)/($X289-$U289))*($N289-$U289))),0))),$Q289*$G289)))</f>
        <v/>
      </c>
      <c r="G289" s="156" t="str">
        <f>IF($D289="","",IF(VLOOKUP($D289,Cap_Req!$A$2:$K$19,2)=2,VLOOKUP($D289,Cap_Req!$A$2:$K$19,3),IF(OR(VLOOKUP($D289,Cap_Req!$A$2:$K$19,2)=1,VLOOKUP($D289,Cap_Req!$A$2:$K$19,2)=3,VLOOKUP($D289,Cap_Req!$A$2:$K$19,2)=6,VLOOKUP($D289,Cap_Req!$A$2:$K$19,2)=7,VLOOKUP($D289,Cap_Req!$A$2:$K$19,2)=8,VLOOKUP($D289,Cap_Req!$A$2:$K$19,2)=10,VLOOKUP($D289,Cap_Req!$A$2:$K$19,2)=11, VLOOKUP($D289,Cap_Req!$A$2:$K$19,2)=14, VLOOKUP($D289,Cap_Req!$A$2:$K$19,2)=15, VLOOKUP($D289,Cap_Req!$A$2:$K$19,2)=16),IF($N289&lt;=$U289,VLOOKUP($D289,Cap_Req!$A$2:$K$19,3),IF(AND($N289&gt;$U289,$N289&lt;=$W289),VLOOKUP($D289,Cap_Req!$A$2:$K$19,3)+(((VLOOKUP($D289,Cap_Req!$A$2:$K$19,5)-VLOOKUP($D289,Cap_Req!$A$2:$K$19,3))/($W289-$U289))*($N289-$U289)),0)),IF($N289&lt;=$U289,VLOOKUP($D289,Cap_Req!$A$2:$K$19,3),IF(AND($N289&gt;$U289,$N289&lt;=$V289),VLOOKUP($D289,Cap_Req!$A$2:$K$19,3)+(((VLOOKUP($D289,Cap_Req!$A$2:$K$19,4)-VLOOKUP($D289,Cap_Req!$A$2:$K$19,3))/($V289-$U289))*($N289-$U289)),IF(AND($N289&gt;$V289,$N289&lt;=$W289),VLOOKUP($D289,Cap_Req!$A$2:$K$19,4)+(((VLOOKUP($D289,Cap_Req!$A$2:$K$19,5)-VLOOKUP($D289,Cap_Req!$A$2:$K$19,4))/($W289-$V289))*($N289-$V289)),0))))))</f>
        <v/>
      </c>
      <c r="H289" s="285"/>
      <c r="I289" s="155" t="str">
        <f>IF($D289="","",IF(OR(VLOOKUP($D289,Cap_Req!$A$2:$K$19,2)=6,VLOOKUP($D289,Cap_Req!$A$2:$K$19,2)=7,VLOOKUP($D289,Cap_Req!$A$2:$K$19,2)=14),IF($S289="","",$S289*$J289),""))</f>
        <v/>
      </c>
      <c r="J289" s="156" t="str">
        <f>IF($D289="","",IF(OR(VLOOKUP($D289,Cap_Req!$A$2:$K$19,2)=6,VLOOKUP($D289,Cap_Req!$A$2:$K$19,2)=7,VLOOKUP($D289,Cap_Req!$A$2:$K$19,2)=14),VLOOKUP($D289,Cap_Req!$A$2:$K$19,7),""))</f>
        <v/>
      </c>
      <c r="K289" s="285"/>
      <c r="L289" s="155" t="str">
        <f>IF($D289="","",IF(OR(VLOOKUP($D289,Cap_Req!$A$2:$K$19,2)=4,VLOOKUP($D289,Cap_Req!$A$2:$K$19,2)=5),IF($T289="","",$T289*$M289),""))</f>
        <v/>
      </c>
      <c r="M289" s="156" t="str">
        <f>IF($D289="","",IF(OR(VLOOKUP($D289,Cap_Req!$A$2:$K$19,2)=4,VLOOKUP($D289,Cap_Req!$A$2:$K$19,2)=5),VLOOKUP($D289,Cap_Req!$A$2:$K$19,8),""))</f>
        <v/>
      </c>
      <c r="N289" s="157" t="str">
        <f t="shared" si="9"/>
        <v/>
      </c>
      <c r="O289" s="158" t="str">
        <f t="shared" si="10"/>
        <v/>
      </c>
      <c r="P289" s="159"/>
      <c r="Q289" s="283"/>
      <c r="R289" s="283"/>
      <c r="S289" s="283"/>
      <c r="T289" s="283"/>
      <c r="U289" s="160" t="str">
        <f>IF($D289="","",IF(OR(VLOOKUP($D289,Cap_Req!$A$2:$K$19,2)=9,VLOOKUP($D289,Cap_Req!$A$2:$K$19,2)=12,VLOOKUP($D289,Cap_Req!$A$2:$K$19,2)=13,VLOOKUP($D289,Cap_Req!$A$2:$K$19,2)=15),VLOOKUP($D289,Cap_Req!$A$2:$K$19,9),IF(VLOOKUP($D289,Cap_Req!$A$2:$K$19,2)=2,-100,$X289+VLOOKUP($D289,Cap_Req!$A$2:$K$19,9))))</f>
        <v/>
      </c>
      <c r="V289" s="160" t="str">
        <f>IF($D289="","",IF(OR(VLOOKUP($D289,Cap_Req!$A$2:$K$19,2)=9,VLOOKUP($D289,Cap_Req!$A$2:$K$19,2)=12,VLOOKUP($D289,Cap_Req!$A$2:$K$19,2)=13),VLOOKUP($D289,Cap_Req!$A$2:$K$19,10),IF(OR(VLOOKUP($D289,Cap_Req!$A$2:$K$19,2)=4,VLOOKUP($D289,Cap_Req!$A$2:$K$19,2)=5,VLOOKUP($D289,Cap_Req!$A$2:$K$19,2)=18),$X289+VLOOKUP($D289,Cap_Req!$A$2:$K$19,10),-100)))</f>
        <v/>
      </c>
      <c r="W289" s="160" t="str">
        <f>IF($D289="","",IF($X289="","",$X289+VLOOKUP($D289,Cap_Req!$A$2:$K$19,11)))</f>
        <v/>
      </c>
      <c r="X289" s="283"/>
      <c r="Y289" s="283"/>
      <c r="Z289" s="133"/>
      <c r="AA289" s="134" t="e">
        <f>VLOOKUP($D289,Cap_Req!$A$2:$K$19,2)</f>
        <v>#N/A</v>
      </c>
    </row>
    <row r="290" spans="1:27" x14ac:dyDescent="0.25">
      <c r="A290" s="133"/>
      <c r="B290" s="283"/>
      <c r="C290" s="283"/>
      <c r="D290" s="284"/>
      <c r="E290" s="285"/>
      <c r="F290" s="155" t="str">
        <f>IF($D290="","",IF($Q290="","",IF(OR(VLOOKUP($D290,Cap_Req!$A$2:$K$19,2)=6,VLOOKUP($D290,Cap_Req!$A$2:$K$19,2)=7,VLOOKUP($D290,Cap_Req!$A$2:$K$19,2)=14),IF($R290="","",IF($N290&lt;=$U290,$R290*$G290,IF(AND($N290&gt;$U290,$N290&lt;=$X290),$G290*($R290+((($Q290-$R290)/($X290-$U290))*($N290-$U290))),0))),$Q290*$G290)))</f>
        <v/>
      </c>
      <c r="G290" s="156" t="str">
        <f>IF($D290="","",IF(VLOOKUP($D290,Cap_Req!$A$2:$K$19,2)=2,VLOOKUP($D290,Cap_Req!$A$2:$K$19,3),IF(OR(VLOOKUP($D290,Cap_Req!$A$2:$K$19,2)=1,VLOOKUP($D290,Cap_Req!$A$2:$K$19,2)=3,VLOOKUP($D290,Cap_Req!$A$2:$K$19,2)=6,VLOOKUP($D290,Cap_Req!$A$2:$K$19,2)=7,VLOOKUP($D290,Cap_Req!$A$2:$K$19,2)=8,VLOOKUP($D290,Cap_Req!$A$2:$K$19,2)=10,VLOOKUP($D290,Cap_Req!$A$2:$K$19,2)=11, VLOOKUP($D290,Cap_Req!$A$2:$K$19,2)=14, VLOOKUP($D290,Cap_Req!$A$2:$K$19,2)=15, VLOOKUP($D290,Cap_Req!$A$2:$K$19,2)=16),IF($N290&lt;=$U290,VLOOKUP($D290,Cap_Req!$A$2:$K$19,3),IF(AND($N290&gt;$U290,$N290&lt;=$W290),VLOOKUP($D290,Cap_Req!$A$2:$K$19,3)+(((VLOOKUP($D290,Cap_Req!$A$2:$K$19,5)-VLOOKUP($D290,Cap_Req!$A$2:$K$19,3))/($W290-$U290))*($N290-$U290)),0)),IF($N290&lt;=$U290,VLOOKUP($D290,Cap_Req!$A$2:$K$19,3),IF(AND($N290&gt;$U290,$N290&lt;=$V290),VLOOKUP($D290,Cap_Req!$A$2:$K$19,3)+(((VLOOKUP($D290,Cap_Req!$A$2:$K$19,4)-VLOOKUP($D290,Cap_Req!$A$2:$K$19,3))/($V290-$U290))*($N290-$U290)),IF(AND($N290&gt;$V290,$N290&lt;=$W290),VLOOKUP($D290,Cap_Req!$A$2:$K$19,4)+(((VLOOKUP($D290,Cap_Req!$A$2:$K$19,5)-VLOOKUP($D290,Cap_Req!$A$2:$K$19,4))/($W290-$V290))*($N290-$V290)),0))))))</f>
        <v/>
      </c>
      <c r="H290" s="285"/>
      <c r="I290" s="155" t="str">
        <f>IF($D290="","",IF(OR(VLOOKUP($D290,Cap_Req!$A$2:$K$19,2)=6,VLOOKUP($D290,Cap_Req!$A$2:$K$19,2)=7,VLOOKUP($D290,Cap_Req!$A$2:$K$19,2)=14),IF($S290="","",$S290*$J290),""))</f>
        <v/>
      </c>
      <c r="J290" s="156" t="str">
        <f>IF($D290="","",IF(OR(VLOOKUP($D290,Cap_Req!$A$2:$K$19,2)=6,VLOOKUP($D290,Cap_Req!$A$2:$K$19,2)=7,VLOOKUP($D290,Cap_Req!$A$2:$K$19,2)=14),VLOOKUP($D290,Cap_Req!$A$2:$K$19,7),""))</f>
        <v/>
      </c>
      <c r="K290" s="285"/>
      <c r="L290" s="155" t="str">
        <f>IF($D290="","",IF(OR(VLOOKUP($D290,Cap_Req!$A$2:$K$19,2)=4,VLOOKUP($D290,Cap_Req!$A$2:$K$19,2)=5),IF($T290="","",$T290*$M290),""))</f>
        <v/>
      </c>
      <c r="M290" s="156" t="str">
        <f>IF($D290="","",IF(OR(VLOOKUP($D290,Cap_Req!$A$2:$K$19,2)=4,VLOOKUP($D290,Cap_Req!$A$2:$K$19,2)=5),VLOOKUP($D290,Cap_Req!$A$2:$K$19,8),""))</f>
        <v/>
      </c>
      <c r="N290" s="157" t="str">
        <f t="shared" si="9"/>
        <v/>
      </c>
      <c r="O290" s="158" t="str">
        <f t="shared" si="10"/>
        <v/>
      </c>
      <c r="P290" s="159"/>
      <c r="Q290" s="283"/>
      <c r="R290" s="283"/>
      <c r="S290" s="283"/>
      <c r="T290" s="283"/>
      <c r="U290" s="160" t="str">
        <f>IF($D290="","",IF(OR(VLOOKUP($D290,Cap_Req!$A$2:$K$19,2)=9,VLOOKUP($D290,Cap_Req!$A$2:$K$19,2)=12,VLOOKUP($D290,Cap_Req!$A$2:$K$19,2)=13,VLOOKUP($D290,Cap_Req!$A$2:$K$19,2)=15),VLOOKUP($D290,Cap_Req!$A$2:$K$19,9),IF(VLOOKUP($D290,Cap_Req!$A$2:$K$19,2)=2,-100,$X290+VLOOKUP($D290,Cap_Req!$A$2:$K$19,9))))</f>
        <v/>
      </c>
      <c r="V290" s="160" t="str">
        <f>IF($D290="","",IF(OR(VLOOKUP($D290,Cap_Req!$A$2:$K$19,2)=9,VLOOKUP($D290,Cap_Req!$A$2:$K$19,2)=12,VLOOKUP($D290,Cap_Req!$A$2:$K$19,2)=13),VLOOKUP($D290,Cap_Req!$A$2:$K$19,10),IF(OR(VLOOKUP($D290,Cap_Req!$A$2:$K$19,2)=4,VLOOKUP($D290,Cap_Req!$A$2:$K$19,2)=5,VLOOKUP($D290,Cap_Req!$A$2:$K$19,2)=18),$X290+VLOOKUP($D290,Cap_Req!$A$2:$K$19,10),-100)))</f>
        <v/>
      </c>
      <c r="W290" s="160" t="str">
        <f>IF($D290="","",IF($X290="","",$X290+VLOOKUP($D290,Cap_Req!$A$2:$K$19,11)))</f>
        <v/>
      </c>
      <c r="X290" s="283"/>
      <c r="Y290" s="283"/>
      <c r="Z290" s="133"/>
      <c r="AA290" s="134" t="e">
        <f>VLOOKUP($D290,Cap_Req!$A$2:$K$19,2)</f>
        <v>#N/A</v>
      </c>
    </row>
    <row r="291" spans="1:27" x14ac:dyDescent="0.25">
      <c r="A291" s="133"/>
      <c r="B291" s="283"/>
      <c r="C291" s="283"/>
      <c r="D291" s="284"/>
      <c r="E291" s="285"/>
      <c r="F291" s="155" t="str">
        <f>IF($D291="","",IF($Q291="","",IF(OR(VLOOKUP($D291,Cap_Req!$A$2:$K$19,2)=6,VLOOKUP($D291,Cap_Req!$A$2:$K$19,2)=7,VLOOKUP($D291,Cap_Req!$A$2:$K$19,2)=14),IF($R291="","",IF($N291&lt;=$U291,$R291*$G291,IF(AND($N291&gt;$U291,$N291&lt;=$X291),$G291*($R291+((($Q291-$R291)/($X291-$U291))*($N291-$U291))),0))),$Q291*$G291)))</f>
        <v/>
      </c>
      <c r="G291" s="156" t="str">
        <f>IF($D291="","",IF(VLOOKUP($D291,Cap_Req!$A$2:$K$19,2)=2,VLOOKUP($D291,Cap_Req!$A$2:$K$19,3),IF(OR(VLOOKUP($D291,Cap_Req!$A$2:$K$19,2)=1,VLOOKUP($D291,Cap_Req!$A$2:$K$19,2)=3,VLOOKUP($D291,Cap_Req!$A$2:$K$19,2)=6,VLOOKUP($D291,Cap_Req!$A$2:$K$19,2)=7,VLOOKUP($D291,Cap_Req!$A$2:$K$19,2)=8,VLOOKUP($D291,Cap_Req!$A$2:$K$19,2)=10,VLOOKUP($D291,Cap_Req!$A$2:$K$19,2)=11, VLOOKUP($D291,Cap_Req!$A$2:$K$19,2)=14, VLOOKUP($D291,Cap_Req!$A$2:$K$19,2)=15, VLOOKUP($D291,Cap_Req!$A$2:$K$19,2)=16),IF($N291&lt;=$U291,VLOOKUP($D291,Cap_Req!$A$2:$K$19,3),IF(AND($N291&gt;$U291,$N291&lt;=$W291),VLOOKUP($D291,Cap_Req!$A$2:$K$19,3)+(((VLOOKUP($D291,Cap_Req!$A$2:$K$19,5)-VLOOKUP($D291,Cap_Req!$A$2:$K$19,3))/($W291-$U291))*($N291-$U291)),0)),IF($N291&lt;=$U291,VLOOKUP($D291,Cap_Req!$A$2:$K$19,3),IF(AND($N291&gt;$U291,$N291&lt;=$V291),VLOOKUP($D291,Cap_Req!$A$2:$K$19,3)+(((VLOOKUP($D291,Cap_Req!$A$2:$K$19,4)-VLOOKUP($D291,Cap_Req!$A$2:$K$19,3))/($V291-$U291))*($N291-$U291)),IF(AND($N291&gt;$V291,$N291&lt;=$W291),VLOOKUP($D291,Cap_Req!$A$2:$K$19,4)+(((VLOOKUP($D291,Cap_Req!$A$2:$K$19,5)-VLOOKUP($D291,Cap_Req!$A$2:$K$19,4))/($W291-$V291))*($N291-$V291)),0))))))</f>
        <v/>
      </c>
      <c r="H291" s="285"/>
      <c r="I291" s="155" t="str">
        <f>IF($D291="","",IF(OR(VLOOKUP($D291,Cap_Req!$A$2:$K$19,2)=6,VLOOKUP($D291,Cap_Req!$A$2:$K$19,2)=7,VLOOKUP($D291,Cap_Req!$A$2:$K$19,2)=14),IF($S291="","",$S291*$J291),""))</f>
        <v/>
      </c>
      <c r="J291" s="156" t="str">
        <f>IF($D291="","",IF(OR(VLOOKUP($D291,Cap_Req!$A$2:$K$19,2)=6,VLOOKUP($D291,Cap_Req!$A$2:$K$19,2)=7,VLOOKUP($D291,Cap_Req!$A$2:$K$19,2)=14),VLOOKUP($D291,Cap_Req!$A$2:$K$19,7),""))</f>
        <v/>
      </c>
      <c r="K291" s="285"/>
      <c r="L291" s="155" t="str">
        <f>IF($D291="","",IF(OR(VLOOKUP($D291,Cap_Req!$A$2:$K$19,2)=4,VLOOKUP($D291,Cap_Req!$A$2:$K$19,2)=5),IF($T291="","",$T291*$M291),""))</f>
        <v/>
      </c>
      <c r="M291" s="156" t="str">
        <f>IF($D291="","",IF(OR(VLOOKUP($D291,Cap_Req!$A$2:$K$19,2)=4,VLOOKUP($D291,Cap_Req!$A$2:$K$19,2)=5),VLOOKUP($D291,Cap_Req!$A$2:$K$19,8),""))</f>
        <v/>
      </c>
      <c r="N291" s="157" t="str">
        <f t="shared" si="9"/>
        <v/>
      </c>
      <c r="O291" s="158" t="str">
        <f t="shared" si="10"/>
        <v/>
      </c>
      <c r="P291" s="159"/>
      <c r="Q291" s="283"/>
      <c r="R291" s="283"/>
      <c r="S291" s="283"/>
      <c r="T291" s="283"/>
      <c r="U291" s="160" t="str">
        <f>IF($D291="","",IF(OR(VLOOKUP($D291,Cap_Req!$A$2:$K$19,2)=9,VLOOKUP($D291,Cap_Req!$A$2:$K$19,2)=12,VLOOKUP($D291,Cap_Req!$A$2:$K$19,2)=13,VLOOKUP($D291,Cap_Req!$A$2:$K$19,2)=15),VLOOKUP($D291,Cap_Req!$A$2:$K$19,9),IF(VLOOKUP($D291,Cap_Req!$A$2:$K$19,2)=2,-100,$X291+VLOOKUP($D291,Cap_Req!$A$2:$K$19,9))))</f>
        <v/>
      </c>
      <c r="V291" s="160" t="str">
        <f>IF($D291="","",IF(OR(VLOOKUP($D291,Cap_Req!$A$2:$K$19,2)=9,VLOOKUP($D291,Cap_Req!$A$2:$K$19,2)=12,VLOOKUP($D291,Cap_Req!$A$2:$K$19,2)=13),VLOOKUP($D291,Cap_Req!$A$2:$K$19,10),IF(OR(VLOOKUP($D291,Cap_Req!$A$2:$K$19,2)=4,VLOOKUP($D291,Cap_Req!$A$2:$K$19,2)=5,VLOOKUP($D291,Cap_Req!$A$2:$K$19,2)=18),$X291+VLOOKUP($D291,Cap_Req!$A$2:$K$19,10),-100)))</f>
        <v/>
      </c>
      <c r="W291" s="160" t="str">
        <f>IF($D291="","",IF($X291="","",$X291+VLOOKUP($D291,Cap_Req!$A$2:$K$19,11)))</f>
        <v/>
      </c>
      <c r="X291" s="283"/>
      <c r="Y291" s="283"/>
      <c r="Z291" s="133"/>
      <c r="AA291" s="134" t="e">
        <f>VLOOKUP($D291,Cap_Req!$A$2:$K$19,2)</f>
        <v>#N/A</v>
      </c>
    </row>
    <row r="292" spans="1:27" x14ac:dyDescent="0.25">
      <c r="A292" s="133"/>
      <c r="B292" s="283"/>
      <c r="C292" s="283"/>
      <c r="D292" s="284"/>
      <c r="E292" s="285"/>
      <c r="F292" s="155" t="str">
        <f>IF($D292="","",IF($Q292="","",IF(OR(VLOOKUP($D292,Cap_Req!$A$2:$K$19,2)=6,VLOOKUP($D292,Cap_Req!$A$2:$K$19,2)=7,VLOOKUP($D292,Cap_Req!$A$2:$K$19,2)=14),IF($R292="","",IF($N292&lt;=$U292,$R292*$G292,IF(AND($N292&gt;$U292,$N292&lt;=$X292),$G292*($R292+((($Q292-$R292)/($X292-$U292))*($N292-$U292))),0))),$Q292*$G292)))</f>
        <v/>
      </c>
      <c r="G292" s="156" t="str">
        <f>IF($D292="","",IF(VLOOKUP($D292,Cap_Req!$A$2:$K$19,2)=2,VLOOKUP($D292,Cap_Req!$A$2:$K$19,3),IF(OR(VLOOKUP($D292,Cap_Req!$A$2:$K$19,2)=1,VLOOKUP($D292,Cap_Req!$A$2:$K$19,2)=3,VLOOKUP($D292,Cap_Req!$A$2:$K$19,2)=6,VLOOKUP($D292,Cap_Req!$A$2:$K$19,2)=7,VLOOKUP($D292,Cap_Req!$A$2:$K$19,2)=8,VLOOKUP($D292,Cap_Req!$A$2:$K$19,2)=10,VLOOKUP($D292,Cap_Req!$A$2:$K$19,2)=11, VLOOKUP($D292,Cap_Req!$A$2:$K$19,2)=14, VLOOKUP($D292,Cap_Req!$A$2:$K$19,2)=15, VLOOKUP($D292,Cap_Req!$A$2:$K$19,2)=16),IF($N292&lt;=$U292,VLOOKUP($D292,Cap_Req!$A$2:$K$19,3),IF(AND($N292&gt;$U292,$N292&lt;=$W292),VLOOKUP($D292,Cap_Req!$A$2:$K$19,3)+(((VLOOKUP($D292,Cap_Req!$A$2:$K$19,5)-VLOOKUP($D292,Cap_Req!$A$2:$K$19,3))/($W292-$U292))*($N292-$U292)),0)),IF($N292&lt;=$U292,VLOOKUP($D292,Cap_Req!$A$2:$K$19,3),IF(AND($N292&gt;$U292,$N292&lt;=$V292),VLOOKUP($D292,Cap_Req!$A$2:$K$19,3)+(((VLOOKUP($D292,Cap_Req!$A$2:$K$19,4)-VLOOKUP($D292,Cap_Req!$A$2:$K$19,3))/($V292-$U292))*($N292-$U292)),IF(AND($N292&gt;$V292,$N292&lt;=$W292),VLOOKUP($D292,Cap_Req!$A$2:$K$19,4)+(((VLOOKUP($D292,Cap_Req!$A$2:$K$19,5)-VLOOKUP($D292,Cap_Req!$A$2:$K$19,4))/($W292-$V292))*($N292-$V292)),0))))))</f>
        <v/>
      </c>
      <c r="H292" s="285"/>
      <c r="I292" s="155" t="str">
        <f>IF($D292="","",IF(OR(VLOOKUP($D292,Cap_Req!$A$2:$K$19,2)=6,VLOOKUP($D292,Cap_Req!$A$2:$K$19,2)=7,VLOOKUP($D292,Cap_Req!$A$2:$K$19,2)=14),IF($S292="","",$S292*$J292),""))</f>
        <v/>
      </c>
      <c r="J292" s="156" t="str">
        <f>IF($D292="","",IF(OR(VLOOKUP($D292,Cap_Req!$A$2:$K$19,2)=6,VLOOKUP($D292,Cap_Req!$A$2:$K$19,2)=7,VLOOKUP($D292,Cap_Req!$A$2:$K$19,2)=14),VLOOKUP($D292,Cap_Req!$A$2:$K$19,7),""))</f>
        <v/>
      </c>
      <c r="K292" s="285"/>
      <c r="L292" s="155" t="str">
        <f>IF($D292="","",IF(OR(VLOOKUP($D292,Cap_Req!$A$2:$K$19,2)=4,VLOOKUP($D292,Cap_Req!$A$2:$K$19,2)=5),IF($T292="","",$T292*$M292),""))</f>
        <v/>
      </c>
      <c r="M292" s="156" t="str">
        <f>IF($D292="","",IF(OR(VLOOKUP($D292,Cap_Req!$A$2:$K$19,2)=4,VLOOKUP($D292,Cap_Req!$A$2:$K$19,2)=5),VLOOKUP($D292,Cap_Req!$A$2:$K$19,8),""))</f>
        <v/>
      </c>
      <c r="N292" s="157" t="str">
        <f t="shared" si="9"/>
        <v/>
      </c>
      <c r="O292" s="158" t="str">
        <f t="shared" si="10"/>
        <v/>
      </c>
      <c r="P292" s="159"/>
      <c r="Q292" s="283"/>
      <c r="R292" s="283"/>
      <c r="S292" s="283"/>
      <c r="T292" s="283"/>
      <c r="U292" s="160" t="str">
        <f>IF($D292="","",IF(OR(VLOOKUP($D292,Cap_Req!$A$2:$K$19,2)=9,VLOOKUP($D292,Cap_Req!$A$2:$K$19,2)=12,VLOOKUP($D292,Cap_Req!$A$2:$K$19,2)=13,VLOOKUP($D292,Cap_Req!$A$2:$K$19,2)=15),VLOOKUP($D292,Cap_Req!$A$2:$K$19,9),IF(VLOOKUP($D292,Cap_Req!$A$2:$K$19,2)=2,-100,$X292+VLOOKUP($D292,Cap_Req!$A$2:$K$19,9))))</f>
        <v/>
      </c>
      <c r="V292" s="160" t="str">
        <f>IF($D292="","",IF(OR(VLOOKUP($D292,Cap_Req!$A$2:$K$19,2)=9,VLOOKUP($D292,Cap_Req!$A$2:$K$19,2)=12,VLOOKUP($D292,Cap_Req!$A$2:$K$19,2)=13),VLOOKUP($D292,Cap_Req!$A$2:$K$19,10),IF(OR(VLOOKUP($D292,Cap_Req!$A$2:$K$19,2)=4,VLOOKUP($D292,Cap_Req!$A$2:$K$19,2)=5,VLOOKUP($D292,Cap_Req!$A$2:$K$19,2)=18),$X292+VLOOKUP($D292,Cap_Req!$A$2:$K$19,10),-100)))</f>
        <v/>
      </c>
      <c r="W292" s="160" t="str">
        <f>IF($D292="","",IF($X292="","",$X292+VLOOKUP($D292,Cap_Req!$A$2:$K$19,11)))</f>
        <v/>
      </c>
      <c r="X292" s="283"/>
      <c r="Y292" s="283"/>
      <c r="Z292" s="133"/>
      <c r="AA292" s="134" t="e">
        <f>VLOOKUP($D292,Cap_Req!$A$2:$K$19,2)</f>
        <v>#N/A</v>
      </c>
    </row>
    <row r="293" spans="1:27" x14ac:dyDescent="0.25">
      <c r="A293" s="133"/>
      <c r="B293" s="283"/>
      <c r="C293" s="283"/>
      <c r="D293" s="284"/>
      <c r="E293" s="285"/>
      <c r="F293" s="155" t="str">
        <f>IF($D293="","",IF($Q293="","",IF(OR(VLOOKUP($D293,Cap_Req!$A$2:$K$19,2)=6,VLOOKUP($D293,Cap_Req!$A$2:$K$19,2)=7,VLOOKUP($D293,Cap_Req!$A$2:$K$19,2)=14),IF($R293="","",IF($N293&lt;=$U293,$R293*$G293,IF(AND($N293&gt;$U293,$N293&lt;=$X293),$G293*($R293+((($Q293-$R293)/($X293-$U293))*($N293-$U293))),0))),$Q293*$G293)))</f>
        <v/>
      </c>
      <c r="G293" s="156" t="str">
        <f>IF($D293="","",IF(VLOOKUP($D293,Cap_Req!$A$2:$K$19,2)=2,VLOOKUP($D293,Cap_Req!$A$2:$K$19,3),IF(OR(VLOOKUP($D293,Cap_Req!$A$2:$K$19,2)=1,VLOOKUP($D293,Cap_Req!$A$2:$K$19,2)=3,VLOOKUP($D293,Cap_Req!$A$2:$K$19,2)=6,VLOOKUP($D293,Cap_Req!$A$2:$K$19,2)=7,VLOOKUP($D293,Cap_Req!$A$2:$K$19,2)=8,VLOOKUP($D293,Cap_Req!$A$2:$K$19,2)=10,VLOOKUP($D293,Cap_Req!$A$2:$K$19,2)=11, VLOOKUP($D293,Cap_Req!$A$2:$K$19,2)=14, VLOOKUP($D293,Cap_Req!$A$2:$K$19,2)=15, VLOOKUP($D293,Cap_Req!$A$2:$K$19,2)=16),IF($N293&lt;=$U293,VLOOKUP($D293,Cap_Req!$A$2:$K$19,3),IF(AND($N293&gt;$U293,$N293&lt;=$W293),VLOOKUP($D293,Cap_Req!$A$2:$K$19,3)+(((VLOOKUP($D293,Cap_Req!$A$2:$K$19,5)-VLOOKUP($D293,Cap_Req!$A$2:$K$19,3))/($W293-$U293))*($N293-$U293)),0)),IF($N293&lt;=$U293,VLOOKUP($D293,Cap_Req!$A$2:$K$19,3),IF(AND($N293&gt;$U293,$N293&lt;=$V293),VLOOKUP($D293,Cap_Req!$A$2:$K$19,3)+(((VLOOKUP($D293,Cap_Req!$A$2:$K$19,4)-VLOOKUP($D293,Cap_Req!$A$2:$K$19,3))/($V293-$U293))*($N293-$U293)),IF(AND($N293&gt;$V293,$N293&lt;=$W293),VLOOKUP($D293,Cap_Req!$A$2:$K$19,4)+(((VLOOKUP($D293,Cap_Req!$A$2:$K$19,5)-VLOOKUP($D293,Cap_Req!$A$2:$K$19,4))/($W293-$V293))*($N293-$V293)),0))))))</f>
        <v/>
      </c>
      <c r="H293" s="285"/>
      <c r="I293" s="155" t="str">
        <f>IF($D293="","",IF(OR(VLOOKUP($D293,Cap_Req!$A$2:$K$19,2)=6,VLOOKUP($D293,Cap_Req!$A$2:$K$19,2)=7,VLOOKUP($D293,Cap_Req!$A$2:$K$19,2)=14),IF($S293="","",$S293*$J293),""))</f>
        <v/>
      </c>
      <c r="J293" s="156" t="str">
        <f>IF($D293="","",IF(OR(VLOOKUP($D293,Cap_Req!$A$2:$K$19,2)=6,VLOOKUP($D293,Cap_Req!$A$2:$K$19,2)=7,VLOOKUP($D293,Cap_Req!$A$2:$K$19,2)=14),VLOOKUP($D293,Cap_Req!$A$2:$K$19,7),""))</f>
        <v/>
      </c>
      <c r="K293" s="285"/>
      <c r="L293" s="155" t="str">
        <f>IF($D293="","",IF(OR(VLOOKUP($D293,Cap_Req!$A$2:$K$19,2)=4,VLOOKUP($D293,Cap_Req!$A$2:$K$19,2)=5),IF($T293="","",$T293*$M293),""))</f>
        <v/>
      </c>
      <c r="M293" s="156" t="str">
        <f>IF($D293="","",IF(OR(VLOOKUP($D293,Cap_Req!$A$2:$K$19,2)=4,VLOOKUP($D293,Cap_Req!$A$2:$K$19,2)=5),VLOOKUP($D293,Cap_Req!$A$2:$K$19,8),""))</f>
        <v/>
      </c>
      <c r="N293" s="157" t="str">
        <f t="shared" ref="N293:N314" si="11">IF($D293="","",$K$6+Y293)</f>
        <v/>
      </c>
      <c r="O293" s="158" t="str">
        <f t="shared" si="10"/>
        <v/>
      </c>
      <c r="P293" s="159"/>
      <c r="Q293" s="283"/>
      <c r="R293" s="283"/>
      <c r="S293" s="283"/>
      <c r="T293" s="283"/>
      <c r="U293" s="160" t="str">
        <f>IF($D293="","",IF(OR(VLOOKUP($D293,Cap_Req!$A$2:$K$19,2)=9,VLOOKUP($D293,Cap_Req!$A$2:$K$19,2)=12,VLOOKUP($D293,Cap_Req!$A$2:$K$19,2)=13,VLOOKUP($D293,Cap_Req!$A$2:$K$19,2)=15),VLOOKUP($D293,Cap_Req!$A$2:$K$19,9),IF(VLOOKUP($D293,Cap_Req!$A$2:$K$19,2)=2,-100,$X293+VLOOKUP($D293,Cap_Req!$A$2:$K$19,9))))</f>
        <v/>
      </c>
      <c r="V293" s="160" t="str">
        <f>IF($D293="","",IF(OR(VLOOKUP($D293,Cap_Req!$A$2:$K$19,2)=9,VLOOKUP($D293,Cap_Req!$A$2:$K$19,2)=12,VLOOKUP($D293,Cap_Req!$A$2:$K$19,2)=13),VLOOKUP($D293,Cap_Req!$A$2:$K$19,10),IF(OR(VLOOKUP($D293,Cap_Req!$A$2:$K$19,2)=4,VLOOKUP($D293,Cap_Req!$A$2:$K$19,2)=5,VLOOKUP($D293,Cap_Req!$A$2:$K$19,2)=18),$X293+VLOOKUP($D293,Cap_Req!$A$2:$K$19,10),-100)))</f>
        <v/>
      </c>
      <c r="W293" s="160" t="str">
        <f>IF($D293="","",IF($X293="","",$X293+VLOOKUP($D293,Cap_Req!$A$2:$K$19,11)))</f>
        <v/>
      </c>
      <c r="X293" s="283"/>
      <c r="Y293" s="283"/>
      <c r="Z293" s="133"/>
      <c r="AA293" s="134" t="e">
        <f>VLOOKUP($D293,Cap_Req!$A$2:$K$19,2)</f>
        <v>#N/A</v>
      </c>
    </row>
    <row r="294" spans="1:27" x14ac:dyDescent="0.25">
      <c r="A294" s="133"/>
      <c r="B294" s="283"/>
      <c r="C294" s="283"/>
      <c r="D294" s="284"/>
      <c r="E294" s="285"/>
      <c r="F294" s="155" t="str">
        <f>IF($D294="","",IF($Q294="","",IF(OR(VLOOKUP($D294,Cap_Req!$A$2:$K$19,2)=6,VLOOKUP($D294,Cap_Req!$A$2:$K$19,2)=7,VLOOKUP($D294,Cap_Req!$A$2:$K$19,2)=14),IF($R294="","",IF($N294&lt;=$U294,$R294*$G294,IF(AND($N294&gt;$U294,$N294&lt;=$X294),$G294*($R294+((($Q294-$R294)/($X294-$U294))*($N294-$U294))),0))),$Q294*$G294)))</f>
        <v/>
      </c>
      <c r="G294" s="156" t="str">
        <f>IF($D294="","",IF(VLOOKUP($D294,Cap_Req!$A$2:$K$19,2)=2,VLOOKUP($D294,Cap_Req!$A$2:$K$19,3),IF(OR(VLOOKUP($D294,Cap_Req!$A$2:$K$19,2)=1,VLOOKUP($D294,Cap_Req!$A$2:$K$19,2)=3,VLOOKUP($D294,Cap_Req!$A$2:$K$19,2)=6,VLOOKUP($D294,Cap_Req!$A$2:$K$19,2)=7,VLOOKUP($D294,Cap_Req!$A$2:$K$19,2)=8,VLOOKUP($D294,Cap_Req!$A$2:$K$19,2)=10,VLOOKUP($D294,Cap_Req!$A$2:$K$19,2)=11, VLOOKUP($D294,Cap_Req!$A$2:$K$19,2)=14, VLOOKUP($D294,Cap_Req!$A$2:$K$19,2)=15, VLOOKUP($D294,Cap_Req!$A$2:$K$19,2)=16),IF($N294&lt;=$U294,VLOOKUP($D294,Cap_Req!$A$2:$K$19,3),IF(AND($N294&gt;$U294,$N294&lt;=$W294),VLOOKUP($D294,Cap_Req!$A$2:$K$19,3)+(((VLOOKUP($D294,Cap_Req!$A$2:$K$19,5)-VLOOKUP($D294,Cap_Req!$A$2:$K$19,3))/($W294-$U294))*($N294-$U294)),0)),IF($N294&lt;=$U294,VLOOKUP($D294,Cap_Req!$A$2:$K$19,3),IF(AND($N294&gt;$U294,$N294&lt;=$V294),VLOOKUP($D294,Cap_Req!$A$2:$K$19,3)+(((VLOOKUP($D294,Cap_Req!$A$2:$K$19,4)-VLOOKUP($D294,Cap_Req!$A$2:$K$19,3))/($V294-$U294))*($N294-$U294)),IF(AND($N294&gt;$V294,$N294&lt;=$W294),VLOOKUP($D294,Cap_Req!$A$2:$K$19,4)+(((VLOOKUP($D294,Cap_Req!$A$2:$K$19,5)-VLOOKUP($D294,Cap_Req!$A$2:$K$19,4))/($W294-$V294))*($N294-$V294)),0))))))</f>
        <v/>
      </c>
      <c r="H294" s="285"/>
      <c r="I294" s="155" t="str">
        <f>IF($D294="","",IF(OR(VLOOKUP($D294,Cap_Req!$A$2:$K$19,2)=6,VLOOKUP($D294,Cap_Req!$A$2:$K$19,2)=7,VLOOKUP($D294,Cap_Req!$A$2:$K$19,2)=14),IF($S294="","",$S294*$J294),""))</f>
        <v/>
      </c>
      <c r="J294" s="156" t="str">
        <f>IF($D294="","",IF(OR(VLOOKUP($D294,Cap_Req!$A$2:$K$19,2)=6,VLOOKUP($D294,Cap_Req!$A$2:$K$19,2)=7,VLOOKUP($D294,Cap_Req!$A$2:$K$19,2)=14),VLOOKUP($D294,Cap_Req!$A$2:$K$19,7),""))</f>
        <v/>
      </c>
      <c r="K294" s="285"/>
      <c r="L294" s="155" t="str">
        <f>IF($D294="","",IF(OR(VLOOKUP($D294,Cap_Req!$A$2:$K$19,2)=4,VLOOKUP($D294,Cap_Req!$A$2:$K$19,2)=5),IF($T294="","",$T294*$M294),""))</f>
        <v/>
      </c>
      <c r="M294" s="156" t="str">
        <f>IF($D294="","",IF(OR(VLOOKUP($D294,Cap_Req!$A$2:$K$19,2)=4,VLOOKUP($D294,Cap_Req!$A$2:$K$19,2)=5),VLOOKUP($D294,Cap_Req!$A$2:$K$19,8),""))</f>
        <v/>
      </c>
      <c r="N294" s="157" t="str">
        <f t="shared" si="11"/>
        <v/>
      </c>
      <c r="O294" s="158" t="str">
        <f t="shared" si="10"/>
        <v/>
      </c>
      <c r="P294" s="159"/>
      <c r="Q294" s="283"/>
      <c r="R294" s="283"/>
      <c r="S294" s="283"/>
      <c r="T294" s="283"/>
      <c r="U294" s="160" t="str">
        <f>IF($D294="","",IF(OR(VLOOKUP($D294,Cap_Req!$A$2:$K$19,2)=9,VLOOKUP($D294,Cap_Req!$A$2:$K$19,2)=12,VLOOKUP($D294,Cap_Req!$A$2:$K$19,2)=13,VLOOKUP($D294,Cap_Req!$A$2:$K$19,2)=15),VLOOKUP($D294,Cap_Req!$A$2:$K$19,9),IF(VLOOKUP($D294,Cap_Req!$A$2:$K$19,2)=2,-100,$X294+VLOOKUP($D294,Cap_Req!$A$2:$K$19,9))))</f>
        <v/>
      </c>
      <c r="V294" s="160" t="str">
        <f>IF($D294="","",IF(OR(VLOOKUP($D294,Cap_Req!$A$2:$K$19,2)=9,VLOOKUP($D294,Cap_Req!$A$2:$K$19,2)=12,VLOOKUP($D294,Cap_Req!$A$2:$K$19,2)=13),VLOOKUP($D294,Cap_Req!$A$2:$K$19,10),IF(OR(VLOOKUP($D294,Cap_Req!$A$2:$K$19,2)=4,VLOOKUP($D294,Cap_Req!$A$2:$K$19,2)=5,VLOOKUP($D294,Cap_Req!$A$2:$K$19,2)=18),$X294+VLOOKUP($D294,Cap_Req!$A$2:$K$19,10),-100)))</f>
        <v/>
      </c>
      <c r="W294" s="160" t="str">
        <f>IF($D294="","",IF($X294="","",$X294+VLOOKUP($D294,Cap_Req!$A$2:$K$19,11)))</f>
        <v/>
      </c>
      <c r="X294" s="283"/>
      <c r="Y294" s="283"/>
      <c r="Z294" s="133"/>
      <c r="AA294" s="134" t="e">
        <f>VLOOKUP($D294,Cap_Req!$A$2:$K$19,2)</f>
        <v>#N/A</v>
      </c>
    </row>
    <row r="295" spans="1:27" x14ac:dyDescent="0.25">
      <c r="A295" s="133"/>
      <c r="B295" s="283"/>
      <c r="C295" s="283"/>
      <c r="D295" s="284"/>
      <c r="E295" s="285"/>
      <c r="F295" s="155" t="str">
        <f>IF($D295="","",IF($Q295="","",IF(OR(VLOOKUP($D295,Cap_Req!$A$2:$K$19,2)=6,VLOOKUP($D295,Cap_Req!$A$2:$K$19,2)=7,VLOOKUP($D295,Cap_Req!$A$2:$K$19,2)=14),IF($R295="","",IF($N295&lt;=$U295,$R295*$G295,IF(AND($N295&gt;$U295,$N295&lt;=$X295),$G295*($R295+((($Q295-$R295)/($X295-$U295))*($N295-$U295))),0))),$Q295*$G295)))</f>
        <v/>
      </c>
      <c r="G295" s="156" t="str">
        <f>IF($D295="","",IF(VLOOKUP($D295,Cap_Req!$A$2:$K$19,2)=2,VLOOKUP($D295,Cap_Req!$A$2:$K$19,3),IF(OR(VLOOKUP($D295,Cap_Req!$A$2:$K$19,2)=1,VLOOKUP($D295,Cap_Req!$A$2:$K$19,2)=3,VLOOKUP($D295,Cap_Req!$A$2:$K$19,2)=6,VLOOKUP($D295,Cap_Req!$A$2:$K$19,2)=7,VLOOKUP($D295,Cap_Req!$A$2:$K$19,2)=8,VLOOKUP($D295,Cap_Req!$A$2:$K$19,2)=10,VLOOKUP($D295,Cap_Req!$A$2:$K$19,2)=11, VLOOKUP($D295,Cap_Req!$A$2:$K$19,2)=14, VLOOKUP($D295,Cap_Req!$A$2:$K$19,2)=15, VLOOKUP($D295,Cap_Req!$A$2:$K$19,2)=16),IF($N295&lt;=$U295,VLOOKUP($D295,Cap_Req!$A$2:$K$19,3),IF(AND($N295&gt;$U295,$N295&lt;=$W295),VLOOKUP($D295,Cap_Req!$A$2:$K$19,3)+(((VLOOKUP($D295,Cap_Req!$A$2:$K$19,5)-VLOOKUP($D295,Cap_Req!$A$2:$K$19,3))/($W295-$U295))*($N295-$U295)),0)),IF($N295&lt;=$U295,VLOOKUP($D295,Cap_Req!$A$2:$K$19,3),IF(AND($N295&gt;$U295,$N295&lt;=$V295),VLOOKUP($D295,Cap_Req!$A$2:$K$19,3)+(((VLOOKUP($D295,Cap_Req!$A$2:$K$19,4)-VLOOKUP($D295,Cap_Req!$A$2:$K$19,3))/($V295-$U295))*($N295-$U295)),IF(AND($N295&gt;$V295,$N295&lt;=$W295),VLOOKUP($D295,Cap_Req!$A$2:$K$19,4)+(((VLOOKUP($D295,Cap_Req!$A$2:$K$19,5)-VLOOKUP($D295,Cap_Req!$A$2:$K$19,4))/($W295-$V295))*($N295-$V295)),0))))))</f>
        <v/>
      </c>
      <c r="H295" s="285"/>
      <c r="I295" s="155" t="str">
        <f>IF($D295="","",IF(OR(VLOOKUP($D295,Cap_Req!$A$2:$K$19,2)=6,VLOOKUP($D295,Cap_Req!$A$2:$K$19,2)=7,VLOOKUP($D295,Cap_Req!$A$2:$K$19,2)=14),IF($S295="","",$S295*$J295),""))</f>
        <v/>
      </c>
      <c r="J295" s="156" t="str">
        <f>IF($D295="","",IF(OR(VLOOKUP($D295,Cap_Req!$A$2:$K$19,2)=6,VLOOKUP($D295,Cap_Req!$A$2:$K$19,2)=7,VLOOKUP($D295,Cap_Req!$A$2:$K$19,2)=14),VLOOKUP($D295,Cap_Req!$A$2:$K$19,7),""))</f>
        <v/>
      </c>
      <c r="K295" s="285"/>
      <c r="L295" s="155" t="str">
        <f>IF($D295="","",IF(OR(VLOOKUP($D295,Cap_Req!$A$2:$K$19,2)=4,VLOOKUP($D295,Cap_Req!$A$2:$K$19,2)=5),IF($T295="","",$T295*$M295),""))</f>
        <v/>
      </c>
      <c r="M295" s="156" t="str">
        <f>IF($D295="","",IF(OR(VLOOKUP($D295,Cap_Req!$A$2:$K$19,2)=4,VLOOKUP($D295,Cap_Req!$A$2:$K$19,2)=5),VLOOKUP($D295,Cap_Req!$A$2:$K$19,8),""))</f>
        <v/>
      </c>
      <c r="N295" s="157" t="str">
        <f t="shared" si="11"/>
        <v/>
      </c>
      <c r="O295" s="158" t="str">
        <f t="shared" si="10"/>
        <v/>
      </c>
      <c r="P295" s="159"/>
      <c r="Q295" s="283"/>
      <c r="R295" s="283"/>
      <c r="S295" s="283"/>
      <c r="T295" s="283"/>
      <c r="U295" s="160" t="str">
        <f>IF($D295="","",IF(OR(VLOOKUP($D295,Cap_Req!$A$2:$K$19,2)=9,VLOOKUP($D295,Cap_Req!$A$2:$K$19,2)=12,VLOOKUP($D295,Cap_Req!$A$2:$K$19,2)=13,VLOOKUP($D295,Cap_Req!$A$2:$K$19,2)=15),VLOOKUP($D295,Cap_Req!$A$2:$K$19,9),IF(VLOOKUP($D295,Cap_Req!$A$2:$K$19,2)=2,-100,$X295+VLOOKUP($D295,Cap_Req!$A$2:$K$19,9))))</f>
        <v/>
      </c>
      <c r="V295" s="160" t="str">
        <f>IF($D295="","",IF(OR(VLOOKUP($D295,Cap_Req!$A$2:$K$19,2)=9,VLOOKUP($D295,Cap_Req!$A$2:$K$19,2)=12,VLOOKUP($D295,Cap_Req!$A$2:$K$19,2)=13),VLOOKUP($D295,Cap_Req!$A$2:$K$19,10),IF(OR(VLOOKUP($D295,Cap_Req!$A$2:$K$19,2)=4,VLOOKUP($D295,Cap_Req!$A$2:$K$19,2)=5,VLOOKUP($D295,Cap_Req!$A$2:$K$19,2)=18),$X295+VLOOKUP($D295,Cap_Req!$A$2:$K$19,10),-100)))</f>
        <v/>
      </c>
      <c r="W295" s="160" t="str">
        <f>IF($D295="","",IF($X295="","",$X295+VLOOKUP($D295,Cap_Req!$A$2:$K$19,11)))</f>
        <v/>
      </c>
      <c r="X295" s="283"/>
      <c r="Y295" s="283"/>
      <c r="Z295" s="133"/>
      <c r="AA295" s="134" t="e">
        <f>VLOOKUP($D295,Cap_Req!$A$2:$K$19,2)</f>
        <v>#N/A</v>
      </c>
    </row>
    <row r="296" spans="1:27" x14ac:dyDescent="0.25">
      <c r="A296" s="133"/>
      <c r="B296" s="283"/>
      <c r="C296" s="283"/>
      <c r="D296" s="284"/>
      <c r="E296" s="285"/>
      <c r="F296" s="155" t="str">
        <f>IF($D296="","",IF($Q296="","",IF(OR(VLOOKUP($D296,Cap_Req!$A$2:$K$19,2)=6,VLOOKUP($D296,Cap_Req!$A$2:$K$19,2)=7,VLOOKUP($D296,Cap_Req!$A$2:$K$19,2)=14),IF($R296="","",IF($N296&lt;=$U296,$R296*$G296,IF(AND($N296&gt;$U296,$N296&lt;=$X296),$G296*($R296+((($Q296-$R296)/($X296-$U296))*($N296-$U296))),0))),$Q296*$G296)))</f>
        <v/>
      </c>
      <c r="G296" s="156" t="str">
        <f>IF($D296="","",IF(VLOOKUP($D296,Cap_Req!$A$2:$K$19,2)=2,VLOOKUP($D296,Cap_Req!$A$2:$K$19,3),IF(OR(VLOOKUP($D296,Cap_Req!$A$2:$K$19,2)=1,VLOOKUP($D296,Cap_Req!$A$2:$K$19,2)=3,VLOOKUP($D296,Cap_Req!$A$2:$K$19,2)=6,VLOOKUP($D296,Cap_Req!$A$2:$K$19,2)=7,VLOOKUP($D296,Cap_Req!$A$2:$K$19,2)=8,VLOOKUP($D296,Cap_Req!$A$2:$K$19,2)=10,VLOOKUP($D296,Cap_Req!$A$2:$K$19,2)=11, VLOOKUP($D296,Cap_Req!$A$2:$K$19,2)=14, VLOOKUP($D296,Cap_Req!$A$2:$K$19,2)=15, VLOOKUP($D296,Cap_Req!$A$2:$K$19,2)=16),IF($N296&lt;=$U296,VLOOKUP($D296,Cap_Req!$A$2:$K$19,3),IF(AND($N296&gt;$U296,$N296&lt;=$W296),VLOOKUP($D296,Cap_Req!$A$2:$K$19,3)+(((VLOOKUP($D296,Cap_Req!$A$2:$K$19,5)-VLOOKUP($D296,Cap_Req!$A$2:$K$19,3))/($W296-$U296))*($N296-$U296)),0)),IF($N296&lt;=$U296,VLOOKUP($D296,Cap_Req!$A$2:$K$19,3),IF(AND($N296&gt;$U296,$N296&lt;=$V296),VLOOKUP($D296,Cap_Req!$A$2:$K$19,3)+(((VLOOKUP($D296,Cap_Req!$A$2:$K$19,4)-VLOOKUP($D296,Cap_Req!$A$2:$K$19,3))/($V296-$U296))*($N296-$U296)),IF(AND($N296&gt;$V296,$N296&lt;=$W296),VLOOKUP($D296,Cap_Req!$A$2:$K$19,4)+(((VLOOKUP($D296,Cap_Req!$A$2:$K$19,5)-VLOOKUP($D296,Cap_Req!$A$2:$K$19,4))/($W296-$V296))*($N296-$V296)),0))))))</f>
        <v/>
      </c>
      <c r="H296" s="285"/>
      <c r="I296" s="155" t="str">
        <f>IF($D296="","",IF(OR(VLOOKUP($D296,Cap_Req!$A$2:$K$19,2)=6,VLOOKUP($D296,Cap_Req!$A$2:$K$19,2)=7,VLOOKUP($D296,Cap_Req!$A$2:$K$19,2)=14),IF($S296="","",$S296*$J296),""))</f>
        <v/>
      </c>
      <c r="J296" s="156" t="str">
        <f>IF($D296="","",IF(OR(VLOOKUP($D296,Cap_Req!$A$2:$K$19,2)=6,VLOOKUP($D296,Cap_Req!$A$2:$K$19,2)=7,VLOOKUP($D296,Cap_Req!$A$2:$K$19,2)=14),VLOOKUP($D296,Cap_Req!$A$2:$K$19,7),""))</f>
        <v/>
      </c>
      <c r="K296" s="285"/>
      <c r="L296" s="155" t="str">
        <f>IF($D296="","",IF(OR(VLOOKUP($D296,Cap_Req!$A$2:$K$19,2)=4,VLOOKUP($D296,Cap_Req!$A$2:$K$19,2)=5),IF($T296="","",$T296*$M296),""))</f>
        <v/>
      </c>
      <c r="M296" s="156" t="str">
        <f>IF($D296="","",IF(OR(VLOOKUP($D296,Cap_Req!$A$2:$K$19,2)=4,VLOOKUP($D296,Cap_Req!$A$2:$K$19,2)=5),VLOOKUP($D296,Cap_Req!$A$2:$K$19,8),""))</f>
        <v/>
      </c>
      <c r="N296" s="157" t="str">
        <f t="shared" si="11"/>
        <v/>
      </c>
      <c r="O296" s="158" t="str">
        <f t="shared" si="10"/>
        <v/>
      </c>
      <c r="P296" s="159"/>
      <c r="Q296" s="283"/>
      <c r="R296" s="283"/>
      <c r="S296" s="283"/>
      <c r="T296" s="283"/>
      <c r="U296" s="160" t="str">
        <f>IF($D296="","",IF(OR(VLOOKUP($D296,Cap_Req!$A$2:$K$19,2)=9,VLOOKUP($D296,Cap_Req!$A$2:$K$19,2)=12,VLOOKUP($D296,Cap_Req!$A$2:$K$19,2)=13,VLOOKUP($D296,Cap_Req!$A$2:$K$19,2)=15),VLOOKUP($D296,Cap_Req!$A$2:$K$19,9),IF(VLOOKUP($D296,Cap_Req!$A$2:$K$19,2)=2,-100,$X296+VLOOKUP($D296,Cap_Req!$A$2:$K$19,9))))</f>
        <v/>
      </c>
      <c r="V296" s="160" t="str">
        <f>IF($D296="","",IF(OR(VLOOKUP($D296,Cap_Req!$A$2:$K$19,2)=9,VLOOKUP($D296,Cap_Req!$A$2:$K$19,2)=12,VLOOKUP($D296,Cap_Req!$A$2:$K$19,2)=13),VLOOKUP($D296,Cap_Req!$A$2:$K$19,10),IF(OR(VLOOKUP($D296,Cap_Req!$A$2:$K$19,2)=4,VLOOKUP($D296,Cap_Req!$A$2:$K$19,2)=5,VLOOKUP($D296,Cap_Req!$A$2:$K$19,2)=18),$X296+VLOOKUP($D296,Cap_Req!$A$2:$K$19,10),-100)))</f>
        <v/>
      </c>
      <c r="W296" s="160" t="str">
        <f>IF($D296="","",IF($X296="","",$X296+VLOOKUP($D296,Cap_Req!$A$2:$K$19,11)))</f>
        <v/>
      </c>
      <c r="X296" s="283"/>
      <c r="Y296" s="283"/>
      <c r="Z296" s="133"/>
      <c r="AA296" s="134" t="e">
        <f>VLOOKUP($D296,Cap_Req!$A$2:$K$19,2)</f>
        <v>#N/A</v>
      </c>
    </row>
    <row r="297" spans="1:27" x14ac:dyDescent="0.25">
      <c r="A297" s="133"/>
      <c r="B297" s="283"/>
      <c r="C297" s="283"/>
      <c r="D297" s="284"/>
      <c r="E297" s="285"/>
      <c r="F297" s="155" t="str">
        <f>IF($D297="","",IF($Q297="","",IF(OR(VLOOKUP($D297,Cap_Req!$A$2:$K$19,2)=6,VLOOKUP($D297,Cap_Req!$A$2:$K$19,2)=7,VLOOKUP($D297,Cap_Req!$A$2:$K$19,2)=14),IF($R297="","",IF($N297&lt;=$U297,$R297*$G297,IF(AND($N297&gt;$U297,$N297&lt;=$X297),$G297*($R297+((($Q297-$R297)/($X297-$U297))*($N297-$U297))),0))),$Q297*$G297)))</f>
        <v/>
      </c>
      <c r="G297" s="156" t="str">
        <f>IF($D297="","",IF(VLOOKUP($D297,Cap_Req!$A$2:$K$19,2)=2,VLOOKUP($D297,Cap_Req!$A$2:$K$19,3),IF(OR(VLOOKUP($D297,Cap_Req!$A$2:$K$19,2)=1,VLOOKUP($D297,Cap_Req!$A$2:$K$19,2)=3,VLOOKUP($D297,Cap_Req!$A$2:$K$19,2)=6,VLOOKUP($D297,Cap_Req!$A$2:$K$19,2)=7,VLOOKUP($D297,Cap_Req!$A$2:$K$19,2)=8,VLOOKUP($D297,Cap_Req!$A$2:$K$19,2)=10,VLOOKUP($D297,Cap_Req!$A$2:$K$19,2)=11, VLOOKUP($D297,Cap_Req!$A$2:$K$19,2)=14, VLOOKUP($D297,Cap_Req!$A$2:$K$19,2)=15, VLOOKUP($D297,Cap_Req!$A$2:$K$19,2)=16),IF($N297&lt;=$U297,VLOOKUP($D297,Cap_Req!$A$2:$K$19,3),IF(AND($N297&gt;$U297,$N297&lt;=$W297),VLOOKUP($D297,Cap_Req!$A$2:$K$19,3)+(((VLOOKUP($D297,Cap_Req!$A$2:$K$19,5)-VLOOKUP($D297,Cap_Req!$A$2:$K$19,3))/($W297-$U297))*($N297-$U297)),0)),IF($N297&lt;=$U297,VLOOKUP($D297,Cap_Req!$A$2:$K$19,3),IF(AND($N297&gt;$U297,$N297&lt;=$V297),VLOOKUP($D297,Cap_Req!$A$2:$K$19,3)+(((VLOOKUP($D297,Cap_Req!$A$2:$K$19,4)-VLOOKUP($D297,Cap_Req!$A$2:$K$19,3))/($V297-$U297))*($N297-$U297)),IF(AND($N297&gt;$V297,$N297&lt;=$W297),VLOOKUP($D297,Cap_Req!$A$2:$K$19,4)+(((VLOOKUP($D297,Cap_Req!$A$2:$K$19,5)-VLOOKUP($D297,Cap_Req!$A$2:$K$19,4))/($W297-$V297))*($N297-$V297)),0))))))</f>
        <v/>
      </c>
      <c r="H297" s="285"/>
      <c r="I297" s="155" t="str">
        <f>IF($D297="","",IF(OR(VLOOKUP($D297,Cap_Req!$A$2:$K$19,2)=6,VLOOKUP($D297,Cap_Req!$A$2:$K$19,2)=7,VLOOKUP($D297,Cap_Req!$A$2:$K$19,2)=14),IF($S297="","",$S297*$J297),""))</f>
        <v/>
      </c>
      <c r="J297" s="156" t="str">
        <f>IF($D297="","",IF(OR(VLOOKUP($D297,Cap_Req!$A$2:$K$19,2)=6,VLOOKUP($D297,Cap_Req!$A$2:$K$19,2)=7,VLOOKUP($D297,Cap_Req!$A$2:$K$19,2)=14),VLOOKUP($D297,Cap_Req!$A$2:$K$19,7),""))</f>
        <v/>
      </c>
      <c r="K297" s="285"/>
      <c r="L297" s="155" t="str">
        <f>IF($D297="","",IF(OR(VLOOKUP($D297,Cap_Req!$A$2:$K$19,2)=4,VLOOKUP($D297,Cap_Req!$A$2:$K$19,2)=5),IF($T297="","",$T297*$M297),""))</f>
        <v/>
      </c>
      <c r="M297" s="156" t="str">
        <f>IF($D297="","",IF(OR(VLOOKUP($D297,Cap_Req!$A$2:$K$19,2)=4,VLOOKUP($D297,Cap_Req!$A$2:$K$19,2)=5),VLOOKUP($D297,Cap_Req!$A$2:$K$19,8),""))</f>
        <v/>
      </c>
      <c r="N297" s="157" t="str">
        <f t="shared" si="11"/>
        <v/>
      </c>
      <c r="O297" s="158" t="str">
        <f t="shared" si="10"/>
        <v/>
      </c>
      <c r="P297" s="159"/>
      <c r="Q297" s="283"/>
      <c r="R297" s="283"/>
      <c r="S297" s="283"/>
      <c r="T297" s="283"/>
      <c r="U297" s="160" t="str">
        <f>IF($D297="","",IF(OR(VLOOKUP($D297,Cap_Req!$A$2:$K$19,2)=9,VLOOKUP($D297,Cap_Req!$A$2:$K$19,2)=12,VLOOKUP($D297,Cap_Req!$A$2:$K$19,2)=13,VLOOKUP($D297,Cap_Req!$A$2:$K$19,2)=15),VLOOKUP($D297,Cap_Req!$A$2:$K$19,9),IF(VLOOKUP($D297,Cap_Req!$A$2:$K$19,2)=2,-100,$X297+VLOOKUP($D297,Cap_Req!$A$2:$K$19,9))))</f>
        <v/>
      </c>
      <c r="V297" s="160" t="str">
        <f>IF($D297="","",IF(OR(VLOOKUP($D297,Cap_Req!$A$2:$K$19,2)=9,VLOOKUP($D297,Cap_Req!$A$2:$K$19,2)=12,VLOOKUP($D297,Cap_Req!$A$2:$K$19,2)=13),VLOOKUP($D297,Cap_Req!$A$2:$K$19,10),IF(OR(VLOOKUP($D297,Cap_Req!$A$2:$K$19,2)=4,VLOOKUP($D297,Cap_Req!$A$2:$K$19,2)=5,VLOOKUP($D297,Cap_Req!$A$2:$K$19,2)=18),$X297+VLOOKUP($D297,Cap_Req!$A$2:$K$19,10),-100)))</f>
        <v/>
      </c>
      <c r="W297" s="160" t="str">
        <f>IF($D297="","",IF($X297="","",$X297+VLOOKUP($D297,Cap_Req!$A$2:$K$19,11)))</f>
        <v/>
      </c>
      <c r="X297" s="283"/>
      <c r="Y297" s="283"/>
      <c r="Z297" s="133"/>
      <c r="AA297" s="134" t="e">
        <f>VLOOKUP($D297,Cap_Req!$A$2:$K$19,2)</f>
        <v>#N/A</v>
      </c>
    </row>
    <row r="298" spans="1:27" x14ac:dyDescent="0.25">
      <c r="A298" s="133"/>
      <c r="B298" s="283"/>
      <c r="C298" s="283"/>
      <c r="D298" s="284"/>
      <c r="E298" s="285"/>
      <c r="F298" s="155" t="str">
        <f>IF($D298="","",IF($Q298="","",IF(OR(VLOOKUP($D298,Cap_Req!$A$2:$K$19,2)=6,VLOOKUP($D298,Cap_Req!$A$2:$K$19,2)=7,VLOOKUP($D298,Cap_Req!$A$2:$K$19,2)=14),IF($R298="","",IF($N298&lt;=$U298,$R298*$G298,IF(AND($N298&gt;$U298,$N298&lt;=$X298),$G298*($R298+((($Q298-$R298)/($X298-$U298))*($N298-$U298))),0))),$Q298*$G298)))</f>
        <v/>
      </c>
      <c r="G298" s="156" t="str">
        <f>IF($D298="","",IF(VLOOKUP($D298,Cap_Req!$A$2:$K$19,2)=2,VLOOKUP($D298,Cap_Req!$A$2:$K$19,3),IF(OR(VLOOKUP($D298,Cap_Req!$A$2:$K$19,2)=1,VLOOKUP($D298,Cap_Req!$A$2:$K$19,2)=3,VLOOKUP($D298,Cap_Req!$A$2:$K$19,2)=6,VLOOKUP($D298,Cap_Req!$A$2:$K$19,2)=7,VLOOKUP($D298,Cap_Req!$A$2:$K$19,2)=8,VLOOKUP($D298,Cap_Req!$A$2:$K$19,2)=10,VLOOKUP($D298,Cap_Req!$A$2:$K$19,2)=11, VLOOKUP($D298,Cap_Req!$A$2:$K$19,2)=14, VLOOKUP($D298,Cap_Req!$A$2:$K$19,2)=15, VLOOKUP($D298,Cap_Req!$A$2:$K$19,2)=16),IF($N298&lt;=$U298,VLOOKUP($D298,Cap_Req!$A$2:$K$19,3),IF(AND($N298&gt;$U298,$N298&lt;=$W298),VLOOKUP($D298,Cap_Req!$A$2:$K$19,3)+(((VLOOKUP($D298,Cap_Req!$A$2:$K$19,5)-VLOOKUP($D298,Cap_Req!$A$2:$K$19,3))/($W298-$U298))*($N298-$U298)),0)),IF($N298&lt;=$U298,VLOOKUP($D298,Cap_Req!$A$2:$K$19,3),IF(AND($N298&gt;$U298,$N298&lt;=$V298),VLOOKUP($D298,Cap_Req!$A$2:$K$19,3)+(((VLOOKUP($D298,Cap_Req!$A$2:$K$19,4)-VLOOKUP($D298,Cap_Req!$A$2:$K$19,3))/($V298-$U298))*($N298-$U298)),IF(AND($N298&gt;$V298,$N298&lt;=$W298),VLOOKUP($D298,Cap_Req!$A$2:$K$19,4)+(((VLOOKUP($D298,Cap_Req!$A$2:$K$19,5)-VLOOKUP($D298,Cap_Req!$A$2:$K$19,4))/($W298-$V298))*($N298-$V298)),0))))))</f>
        <v/>
      </c>
      <c r="H298" s="285"/>
      <c r="I298" s="155" t="str">
        <f>IF($D298="","",IF(OR(VLOOKUP($D298,Cap_Req!$A$2:$K$19,2)=6,VLOOKUP($D298,Cap_Req!$A$2:$K$19,2)=7,VLOOKUP($D298,Cap_Req!$A$2:$K$19,2)=14),IF($S298="","",$S298*$J298),""))</f>
        <v/>
      </c>
      <c r="J298" s="156" t="str">
        <f>IF($D298="","",IF(OR(VLOOKUP($D298,Cap_Req!$A$2:$K$19,2)=6,VLOOKUP($D298,Cap_Req!$A$2:$K$19,2)=7,VLOOKUP($D298,Cap_Req!$A$2:$K$19,2)=14),VLOOKUP($D298,Cap_Req!$A$2:$K$19,7),""))</f>
        <v/>
      </c>
      <c r="K298" s="285"/>
      <c r="L298" s="155" t="str">
        <f>IF($D298="","",IF(OR(VLOOKUP($D298,Cap_Req!$A$2:$K$19,2)=4,VLOOKUP($D298,Cap_Req!$A$2:$K$19,2)=5),IF($T298="","",$T298*$M298),""))</f>
        <v/>
      </c>
      <c r="M298" s="156" t="str">
        <f>IF($D298="","",IF(OR(VLOOKUP($D298,Cap_Req!$A$2:$K$19,2)=4,VLOOKUP($D298,Cap_Req!$A$2:$K$19,2)=5),VLOOKUP($D298,Cap_Req!$A$2:$K$19,8),""))</f>
        <v/>
      </c>
      <c r="N298" s="157" t="str">
        <f t="shared" si="11"/>
        <v/>
      </c>
      <c r="O298" s="158" t="str">
        <f t="shared" si="10"/>
        <v/>
      </c>
      <c r="P298" s="159"/>
      <c r="Q298" s="283"/>
      <c r="R298" s="283"/>
      <c r="S298" s="283"/>
      <c r="T298" s="283"/>
      <c r="U298" s="160" t="str">
        <f>IF($D298="","",IF(OR(VLOOKUP($D298,Cap_Req!$A$2:$K$19,2)=9,VLOOKUP($D298,Cap_Req!$A$2:$K$19,2)=12,VLOOKUP($D298,Cap_Req!$A$2:$K$19,2)=13,VLOOKUP($D298,Cap_Req!$A$2:$K$19,2)=15),VLOOKUP($D298,Cap_Req!$A$2:$K$19,9),IF(VLOOKUP($D298,Cap_Req!$A$2:$K$19,2)=2,-100,$X298+VLOOKUP($D298,Cap_Req!$A$2:$K$19,9))))</f>
        <v/>
      </c>
      <c r="V298" s="160" t="str">
        <f>IF($D298="","",IF(OR(VLOOKUP($D298,Cap_Req!$A$2:$K$19,2)=9,VLOOKUP($D298,Cap_Req!$A$2:$K$19,2)=12,VLOOKUP($D298,Cap_Req!$A$2:$K$19,2)=13),VLOOKUP($D298,Cap_Req!$A$2:$K$19,10),IF(OR(VLOOKUP($D298,Cap_Req!$A$2:$K$19,2)=4,VLOOKUP($D298,Cap_Req!$A$2:$K$19,2)=5,VLOOKUP($D298,Cap_Req!$A$2:$K$19,2)=18),$X298+VLOOKUP($D298,Cap_Req!$A$2:$K$19,10),-100)))</f>
        <v/>
      </c>
      <c r="W298" s="160" t="str">
        <f>IF($D298="","",IF($X298="","",$X298+VLOOKUP($D298,Cap_Req!$A$2:$K$19,11)))</f>
        <v/>
      </c>
      <c r="X298" s="283"/>
      <c r="Y298" s="283"/>
      <c r="Z298" s="133"/>
      <c r="AA298" s="134" t="e">
        <f>VLOOKUP($D298,Cap_Req!$A$2:$K$19,2)</f>
        <v>#N/A</v>
      </c>
    </row>
    <row r="299" spans="1:27" x14ac:dyDescent="0.25">
      <c r="A299" s="133"/>
      <c r="B299" s="283"/>
      <c r="C299" s="283"/>
      <c r="D299" s="284"/>
      <c r="E299" s="285"/>
      <c r="F299" s="155" t="str">
        <f>IF($D299="","",IF($Q299="","",IF(OR(VLOOKUP($D299,Cap_Req!$A$2:$K$19,2)=6,VLOOKUP($D299,Cap_Req!$A$2:$K$19,2)=7,VLOOKUP($D299,Cap_Req!$A$2:$K$19,2)=14),IF($R299="","",IF($N299&lt;=$U299,$R299*$G299,IF(AND($N299&gt;$U299,$N299&lt;=$X299),$G299*($R299+((($Q299-$R299)/($X299-$U299))*($N299-$U299))),0))),$Q299*$G299)))</f>
        <v/>
      </c>
      <c r="G299" s="156" t="str">
        <f>IF($D299="","",IF(VLOOKUP($D299,Cap_Req!$A$2:$K$19,2)=2,VLOOKUP($D299,Cap_Req!$A$2:$K$19,3),IF(OR(VLOOKUP($D299,Cap_Req!$A$2:$K$19,2)=1,VLOOKUP($D299,Cap_Req!$A$2:$K$19,2)=3,VLOOKUP($D299,Cap_Req!$A$2:$K$19,2)=6,VLOOKUP($D299,Cap_Req!$A$2:$K$19,2)=7,VLOOKUP($D299,Cap_Req!$A$2:$K$19,2)=8,VLOOKUP($D299,Cap_Req!$A$2:$K$19,2)=10,VLOOKUP($D299,Cap_Req!$A$2:$K$19,2)=11, VLOOKUP($D299,Cap_Req!$A$2:$K$19,2)=14, VLOOKUP($D299,Cap_Req!$A$2:$K$19,2)=15, VLOOKUP($D299,Cap_Req!$A$2:$K$19,2)=16),IF($N299&lt;=$U299,VLOOKUP($D299,Cap_Req!$A$2:$K$19,3),IF(AND($N299&gt;$U299,$N299&lt;=$W299),VLOOKUP($D299,Cap_Req!$A$2:$K$19,3)+(((VLOOKUP($D299,Cap_Req!$A$2:$K$19,5)-VLOOKUP($D299,Cap_Req!$A$2:$K$19,3))/($W299-$U299))*($N299-$U299)),0)),IF($N299&lt;=$U299,VLOOKUP($D299,Cap_Req!$A$2:$K$19,3),IF(AND($N299&gt;$U299,$N299&lt;=$V299),VLOOKUP($D299,Cap_Req!$A$2:$K$19,3)+(((VLOOKUP($D299,Cap_Req!$A$2:$K$19,4)-VLOOKUP($D299,Cap_Req!$A$2:$K$19,3))/($V299-$U299))*($N299-$U299)),IF(AND($N299&gt;$V299,$N299&lt;=$W299),VLOOKUP($D299,Cap_Req!$A$2:$K$19,4)+(((VLOOKUP($D299,Cap_Req!$A$2:$K$19,5)-VLOOKUP($D299,Cap_Req!$A$2:$K$19,4))/($W299-$V299))*($N299-$V299)),0))))))</f>
        <v/>
      </c>
      <c r="H299" s="285"/>
      <c r="I299" s="155" t="str">
        <f>IF($D299="","",IF(OR(VLOOKUP($D299,Cap_Req!$A$2:$K$19,2)=6,VLOOKUP($D299,Cap_Req!$A$2:$K$19,2)=7,VLOOKUP($D299,Cap_Req!$A$2:$K$19,2)=14),IF($S299="","",$S299*$J299),""))</f>
        <v/>
      </c>
      <c r="J299" s="156" t="str">
        <f>IF($D299="","",IF(OR(VLOOKUP($D299,Cap_Req!$A$2:$K$19,2)=6,VLOOKUP($D299,Cap_Req!$A$2:$K$19,2)=7,VLOOKUP($D299,Cap_Req!$A$2:$K$19,2)=14),VLOOKUP($D299,Cap_Req!$A$2:$K$19,7),""))</f>
        <v/>
      </c>
      <c r="K299" s="285"/>
      <c r="L299" s="155" t="str">
        <f>IF($D299="","",IF(OR(VLOOKUP($D299,Cap_Req!$A$2:$K$19,2)=4,VLOOKUP($D299,Cap_Req!$A$2:$K$19,2)=5),IF($T299="","",$T299*$M299),""))</f>
        <v/>
      </c>
      <c r="M299" s="156" t="str">
        <f>IF($D299="","",IF(OR(VLOOKUP($D299,Cap_Req!$A$2:$K$19,2)=4,VLOOKUP($D299,Cap_Req!$A$2:$K$19,2)=5),VLOOKUP($D299,Cap_Req!$A$2:$K$19,8),""))</f>
        <v/>
      </c>
      <c r="N299" s="157" t="str">
        <f t="shared" si="11"/>
        <v/>
      </c>
      <c r="O299" s="158" t="str">
        <f t="shared" si="10"/>
        <v/>
      </c>
      <c r="P299" s="159"/>
      <c r="Q299" s="283"/>
      <c r="R299" s="283"/>
      <c r="S299" s="283"/>
      <c r="T299" s="283"/>
      <c r="U299" s="160" t="str">
        <f>IF($D299="","",IF(OR(VLOOKUP($D299,Cap_Req!$A$2:$K$19,2)=9,VLOOKUP($D299,Cap_Req!$A$2:$K$19,2)=12,VLOOKUP($D299,Cap_Req!$A$2:$K$19,2)=13,VLOOKUP($D299,Cap_Req!$A$2:$K$19,2)=15),VLOOKUP($D299,Cap_Req!$A$2:$K$19,9),IF(VLOOKUP($D299,Cap_Req!$A$2:$K$19,2)=2,-100,$X299+VLOOKUP($D299,Cap_Req!$A$2:$K$19,9))))</f>
        <v/>
      </c>
      <c r="V299" s="160" t="str">
        <f>IF($D299="","",IF(OR(VLOOKUP($D299,Cap_Req!$A$2:$K$19,2)=9,VLOOKUP($D299,Cap_Req!$A$2:$K$19,2)=12,VLOOKUP($D299,Cap_Req!$A$2:$K$19,2)=13),VLOOKUP($D299,Cap_Req!$A$2:$K$19,10),IF(OR(VLOOKUP($D299,Cap_Req!$A$2:$K$19,2)=4,VLOOKUP($D299,Cap_Req!$A$2:$K$19,2)=5,VLOOKUP($D299,Cap_Req!$A$2:$K$19,2)=18),$X299+VLOOKUP($D299,Cap_Req!$A$2:$K$19,10),-100)))</f>
        <v/>
      </c>
      <c r="W299" s="160" t="str">
        <f>IF($D299="","",IF($X299="","",$X299+VLOOKUP($D299,Cap_Req!$A$2:$K$19,11)))</f>
        <v/>
      </c>
      <c r="X299" s="283"/>
      <c r="Y299" s="283"/>
      <c r="Z299" s="133"/>
      <c r="AA299" s="134" t="e">
        <f>VLOOKUP($D299,Cap_Req!$A$2:$K$19,2)</f>
        <v>#N/A</v>
      </c>
    </row>
    <row r="300" spans="1:27" x14ac:dyDescent="0.25">
      <c r="A300" s="133"/>
      <c r="B300" s="283"/>
      <c r="C300" s="283"/>
      <c r="D300" s="284"/>
      <c r="E300" s="285"/>
      <c r="F300" s="155" t="str">
        <f>IF($D300="","",IF($Q300="","",IF(OR(VLOOKUP($D300,Cap_Req!$A$2:$K$19,2)=6,VLOOKUP($D300,Cap_Req!$A$2:$K$19,2)=7,VLOOKUP($D300,Cap_Req!$A$2:$K$19,2)=14),IF($R300="","",IF($N300&lt;=$U300,$R300*$G300,IF(AND($N300&gt;$U300,$N300&lt;=$X300),$G300*($R300+((($Q300-$R300)/($X300-$U300))*($N300-$U300))),0))),$Q300*$G300)))</f>
        <v/>
      </c>
      <c r="G300" s="156" t="str">
        <f>IF($D300="","",IF(VLOOKUP($D300,Cap_Req!$A$2:$K$19,2)=2,VLOOKUP($D300,Cap_Req!$A$2:$K$19,3),IF(OR(VLOOKUP($D300,Cap_Req!$A$2:$K$19,2)=1,VLOOKUP($D300,Cap_Req!$A$2:$K$19,2)=3,VLOOKUP($D300,Cap_Req!$A$2:$K$19,2)=6,VLOOKUP($D300,Cap_Req!$A$2:$K$19,2)=7,VLOOKUP($D300,Cap_Req!$A$2:$K$19,2)=8,VLOOKUP($D300,Cap_Req!$A$2:$K$19,2)=10,VLOOKUP($D300,Cap_Req!$A$2:$K$19,2)=11, VLOOKUP($D300,Cap_Req!$A$2:$K$19,2)=14, VLOOKUP($D300,Cap_Req!$A$2:$K$19,2)=15, VLOOKUP($D300,Cap_Req!$A$2:$K$19,2)=16),IF($N300&lt;=$U300,VLOOKUP($D300,Cap_Req!$A$2:$K$19,3),IF(AND($N300&gt;$U300,$N300&lt;=$W300),VLOOKUP($D300,Cap_Req!$A$2:$K$19,3)+(((VLOOKUP($D300,Cap_Req!$A$2:$K$19,5)-VLOOKUP($D300,Cap_Req!$A$2:$K$19,3))/($W300-$U300))*($N300-$U300)),0)),IF($N300&lt;=$U300,VLOOKUP($D300,Cap_Req!$A$2:$K$19,3),IF(AND($N300&gt;$U300,$N300&lt;=$V300),VLOOKUP($D300,Cap_Req!$A$2:$K$19,3)+(((VLOOKUP($D300,Cap_Req!$A$2:$K$19,4)-VLOOKUP($D300,Cap_Req!$A$2:$K$19,3))/($V300-$U300))*($N300-$U300)),IF(AND($N300&gt;$V300,$N300&lt;=$W300),VLOOKUP($D300,Cap_Req!$A$2:$K$19,4)+(((VLOOKUP($D300,Cap_Req!$A$2:$K$19,5)-VLOOKUP($D300,Cap_Req!$A$2:$K$19,4))/($W300-$V300))*($N300-$V300)),0))))))</f>
        <v/>
      </c>
      <c r="H300" s="285"/>
      <c r="I300" s="155" t="str">
        <f>IF($D300="","",IF(OR(VLOOKUP($D300,Cap_Req!$A$2:$K$19,2)=6,VLOOKUP($D300,Cap_Req!$A$2:$K$19,2)=7,VLOOKUP($D300,Cap_Req!$A$2:$K$19,2)=14),IF($S300="","",$S300*$J300),""))</f>
        <v/>
      </c>
      <c r="J300" s="156" t="str">
        <f>IF($D300="","",IF(OR(VLOOKUP($D300,Cap_Req!$A$2:$K$19,2)=6,VLOOKUP($D300,Cap_Req!$A$2:$K$19,2)=7,VLOOKUP($D300,Cap_Req!$A$2:$K$19,2)=14),VLOOKUP($D300,Cap_Req!$A$2:$K$19,7),""))</f>
        <v/>
      </c>
      <c r="K300" s="285"/>
      <c r="L300" s="155" t="str">
        <f>IF($D300="","",IF(OR(VLOOKUP($D300,Cap_Req!$A$2:$K$19,2)=4,VLOOKUP($D300,Cap_Req!$A$2:$K$19,2)=5),IF($T300="","",$T300*$M300),""))</f>
        <v/>
      </c>
      <c r="M300" s="156" t="str">
        <f>IF($D300="","",IF(OR(VLOOKUP($D300,Cap_Req!$A$2:$K$19,2)=4,VLOOKUP($D300,Cap_Req!$A$2:$K$19,2)=5),VLOOKUP($D300,Cap_Req!$A$2:$K$19,8),""))</f>
        <v/>
      </c>
      <c r="N300" s="157" t="str">
        <f t="shared" si="11"/>
        <v/>
      </c>
      <c r="O300" s="158" t="str">
        <f t="shared" si="10"/>
        <v/>
      </c>
      <c r="P300" s="159"/>
      <c r="Q300" s="283"/>
      <c r="R300" s="283"/>
      <c r="S300" s="283"/>
      <c r="T300" s="283"/>
      <c r="U300" s="160" t="str">
        <f>IF($D300="","",IF(OR(VLOOKUP($D300,Cap_Req!$A$2:$K$19,2)=9,VLOOKUP($D300,Cap_Req!$A$2:$K$19,2)=12,VLOOKUP($D300,Cap_Req!$A$2:$K$19,2)=13,VLOOKUP($D300,Cap_Req!$A$2:$K$19,2)=15),VLOOKUP($D300,Cap_Req!$A$2:$K$19,9),IF(VLOOKUP($D300,Cap_Req!$A$2:$K$19,2)=2,-100,$X300+VLOOKUP($D300,Cap_Req!$A$2:$K$19,9))))</f>
        <v/>
      </c>
      <c r="V300" s="160" t="str">
        <f>IF($D300="","",IF(OR(VLOOKUP($D300,Cap_Req!$A$2:$K$19,2)=9,VLOOKUP($D300,Cap_Req!$A$2:$K$19,2)=12,VLOOKUP($D300,Cap_Req!$A$2:$K$19,2)=13),VLOOKUP($D300,Cap_Req!$A$2:$K$19,10),IF(OR(VLOOKUP($D300,Cap_Req!$A$2:$K$19,2)=4,VLOOKUP($D300,Cap_Req!$A$2:$K$19,2)=5,VLOOKUP($D300,Cap_Req!$A$2:$K$19,2)=18),$X300+VLOOKUP($D300,Cap_Req!$A$2:$K$19,10),-100)))</f>
        <v/>
      </c>
      <c r="W300" s="160" t="str">
        <f>IF($D300="","",IF($X300="","",$X300+VLOOKUP($D300,Cap_Req!$A$2:$K$19,11)))</f>
        <v/>
      </c>
      <c r="X300" s="283"/>
      <c r="Y300" s="283"/>
      <c r="Z300" s="133"/>
      <c r="AA300" s="134" t="e">
        <f>VLOOKUP($D300,Cap_Req!$A$2:$K$19,2)</f>
        <v>#N/A</v>
      </c>
    </row>
    <row r="301" spans="1:27" x14ac:dyDescent="0.25">
      <c r="A301" s="133"/>
      <c r="B301" s="283"/>
      <c r="C301" s="283"/>
      <c r="D301" s="284"/>
      <c r="E301" s="285"/>
      <c r="F301" s="155" t="str">
        <f>IF($D301="","",IF($Q301="","",IF(OR(VLOOKUP($D301,Cap_Req!$A$2:$K$19,2)=6,VLOOKUP($D301,Cap_Req!$A$2:$K$19,2)=7,VLOOKUP($D301,Cap_Req!$A$2:$K$19,2)=14),IF($R301="","",IF($N301&lt;=$U301,$R301*$G301,IF(AND($N301&gt;$U301,$N301&lt;=$X301),$G301*($R301+((($Q301-$R301)/($X301-$U301))*($N301-$U301))),0))),$Q301*$G301)))</f>
        <v/>
      </c>
      <c r="G301" s="156" t="str">
        <f>IF($D301="","",IF(VLOOKUP($D301,Cap_Req!$A$2:$K$19,2)=2,VLOOKUP($D301,Cap_Req!$A$2:$K$19,3),IF(OR(VLOOKUP($D301,Cap_Req!$A$2:$K$19,2)=1,VLOOKUP($D301,Cap_Req!$A$2:$K$19,2)=3,VLOOKUP($D301,Cap_Req!$A$2:$K$19,2)=6,VLOOKUP($D301,Cap_Req!$A$2:$K$19,2)=7,VLOOKUP($D301,Cap_Req!$A$2:$K$19,2)=8,VLOOKUP($D301,Cap_Req!$A$2:$K$19,2)=10,VLOOKUP($D301,Cap_Req!$A$2:$K$19,2)=11, VLOOKUP($D301,Cap_Req!$A$2:$K$19,2)=14, VLOOKUP($D301,Cap_Req!$A$2:$K$19,2)=15, VLOOKUP($D301,Cap_Req!$A$2:$K$19,2)=16),IF($N301&lt;=$U301,VLOOKUP($D301,Cap_Req!$A$2:$K$19,3),IF(AND($N301&gt;$U301,$N301&lt;=$W301),VLOOKUP($D301,Cap_Req!$A$2:$K$19,3)+(((VLOOKUP($D301,Cap_Req!$A$2:$K$19,5)-VLOOKUP($D301,Cap_Req!$A$2:$K$19,3))/($W301-$U301))*($N301-$U301)),0)),IF($N301&lt;=$U301,VLOOKUP($D301,Cap_Req!$A$2:$K$19,3),IF(AND($N301&gt;$U301,$N301&lt;=$V301),VLOOKUP($D301,Cap_Req!$A$2:$K$19,3)+(((VLOOKUP($D301,Cap_Req!$A$2:$K$19,4)-VLOOKUP($D301,Cap_Req!$A$2:$K$19,3))/($V301-$U301))*($N301-$U301)),IF(AND($N301&gt;$V301,$N301&lt;=$W301),VLOOKUP($D301,Cap_Req!$A$2:$K$19,4)+(((VLOOKUP($D301,Cap_Req!$A$2:$K$19,5)-VLOOKUP($D301,Cap_Req!$A$2:$K$19,4))/($W301-$V301))*($N301-$V301)),0))))))</f>
        <v/>
      </c>
      <c r="H301" s="285"/>
      <c r="I301" s="155" t="str">
        <f>IF($D301="","",IF(OR(VLOOKUP($D301,Cap_Req!$A$2:$K$19,2)=6,VLOOKUP($D301,Cap_Req!$A$2:$K$19,2)=7,VLOOKUP($D301,Cap_Req!$A$2:$K$19,2)=14),IF($S301="","",$S301*$J301),""))</f>
        <v/>
      </c>
      <c r="J301" s="156" t="str">
        <f>IF($D301="","",IF(OR(VLOOKUP($D301,Cap_Req!$A$2:$K$19,2)=6,VLOOKUP($D301,Cap_Req!$A$2:$K$19,2)=7,VLOOKUP($D301,Cap_Req!$A$2:$K$19,2)=14),VLOOKUP($D301,Cap_Req!$A$2:$K$19,7),""))</f>
        <v/>
      </c>
      <c r="K301" s="285"/>
      <c r="L301" s="155" t="str">
        <f>IF($D301="","",IF(OR(VLOOKUP($D301,Cap_Req!$A$2:$K$19,2)=4,VLOOKUP($D301,Cap_Req!$A$2:$K$19,2)=5),IF($T301="","",$T301*$M301),""))</f>
        <v/>
      </c>
      <c r="M301" s="156" t="str">
        <f>IF($D301="","",IF(OR(VLOOKUP($D301,Cap_Req!$A$2:$K$19,2)=4,VLOOKUP($D301,Cap_Req!$A$2:$K$19,2)=5),VLOOKUP($D301,Cap_Req!$A$2:$K$19,8),""))</f>
        <v/>
      </c>
      <c r="N301" s="157" t="str">
        <f t="shared" si="11"/>
        <v/>
      </c>
      <c r="O301" s="158" t="str">
        <f t="shared" si="10"/>
        <v/>
      </c>
      <c r="P301" s="159"/>
      <c r="Q301" s="283"/>
      <c r="R301" s="283"/>
      <c r="S301" s="283"/>
      <c r="T301" s="283"/>
      <c r="U301" s="160" t="str">
        <f>IF($D301="","",IF(OR(VLOOKUP($D301,Cap_Req!$A$2:$K$19,2)=9,VLOOKUP($D301,Cap_Req!$A$2:$K$19,2)=12,VLOOKUP($D301,Cap_Req!$A$2:$K$19,2)=13,VLOOKUP($D301,Cap_Req!$A$2:$K$19,2)=15),VLOOKUP($D301,Cap_Req!$A$2:$K$19,9),IF(VLOOKUP($D301,Cap_Req!$A$2:$K$19,2)=2,-100,$X301+VLOOKUP($D301,Cap_Req!$A$2:$K$19,9))))</f>
        <v/>
      </c>
      <c r="V301" s="160" t="str">
        <f>IF($D301="","",IF(OR(VLOOKUP($D301,Cap_Req!$A$2:$K$19,2)=9,VLOOKUP($D301,Cap_Req!$A$2:$K$19,2)=12,VLOOKUP($D301,Cap_Req!$A$2:$K$19,2)=13),VLOOKUP($D301,Cap_Req!$A$2:$K$19,10),IF(OR(VLOOKUP($D301,Cap_Req!$A$2:$K$19,2)=4,VLOOKUP($D301,Cap_Req!$A$2:$K$19,2)=5,VLOOKUP($D301,Cap_Req!$A$2:$K$19,2)=18),$X301+VLOOKUP($D301,Cap_Req!$A$2:$K$19,10),-100)))</f>
        <v/>
      </c>
      <c r="W301" s="160" t="str">
        <f>IF($D301="","",IF($X301="","",$X301+VLOOKUP($D301,Cap_Req!$A$2:$K$19,11)))</f>
        <v/>
      </c>
      <c r="X301" s="283"/>
      <c r="Y301" s="283"/>
      <c r="Z301" s="133"/>
      <c r="AA301" s="134" t="e">
        <f>VLOOKUP($D301,Cap_Req!$A$2:$K$19,2)</f>
        <v>#N/A</v>
      </c>
    </row>
    <row r="302" spans="1:27" x14ac:dyDescent="0.25">
      <c r="A302" s="133"/>
      <c r="B302" s="283"/>
      <c r="C302" s="283"/>
      <c r="D302" s="284"/>
      <c r="E302" s="285"/>
      <c r="F302" s="155" t="str">
        <f>IF($D302="","",IF($Q302="","",IF(OR(VLOOKUP($D302,Cap_Req!$A$2:$K$19,2)=6,VLOOKUP($D302,Cap_Req!$A$2:$K$19,2)=7,VLOOKUP($D302,Cap_Req!$A$2:$K$19,2)=14),IF($R302="","",IF($N302&lt;=$U302,$R302*$G302,IF(AND($N302&gt;$U302,$N302&lt;=$X302),$G302*($R302+((($Q302-$R302)/($X302-$U302))*($N302-$U302))),0))),$Q302*$G302)))</f>
        <v/>
      </c>
      <c r="G302" s="156" t="str">
        <f>IF($D302="","",IF(VLOOKUP($D302,Cap_Req!$A$2:$K$19,2)=2,VLOOKUP($D302,Cap_Req!$A$2:$K$19,3),IF(OR(VLOOKUP($D302,Cap_Req!$A$2:$K$19,2)=1,VLOOKUP($D302,Cap_Req!$A$2:$K$19,2)=3,VLOOKUP($D302,Cap_Req!$A$2:$K$19,2)=6,VLOOKUP($D302,Cap_Req!$A$2:$K$19,2)=7,VLOOKUP($D302,Cap_Req!$A$2:$K$19,2)=8,VLOOKUP($D302,Cap_Req!$A$2:$K$19,2)=10,VLOOKUP($D302,Cap_Req!$A$2:$K$19,2)=11, VLOOKUP($D302,Cap_Req!$A$2:$K$19,2)=14, VLOOKUP($D302,Cap_Req!$A$2:$K$19,2)=15, VLOOKUP($D302,Cap_Req!$A$2:$K$19,2)=16),IF($N302&lt;=$U302,VLOOKUP($D302,Cap_Req!$A$2:$K$19,3),IF(AND($N302&gt;$U302,$N302&lt;=$W302),VLOOKUP($D302,Cap_Req!$A$2:$K$19,3)+(((VLOOKUP($D302,Cap_Req!$A$2:$K$19,5)-VLOOKUP($D302,Cap_Req!$A$2:$K$19,3))/($W302-$U302))*($N302-$U302)),0)),IF($N302&lt;=$U302,VLOOKUP($D302,Cap_Req!$A$2:$K$19,3),IF(AND($N302&gt;$U302,$N302&lt;=$V302),VLOOKUP($D302,Cap_Req!$A$2:$K$19,3)+(((VLOOKUP($D302,Cap_Req!$A$2:$K$19,4)-VLOOKUP($D302,Cap_Req!$A$2:$K$19,3))/($V302-$U302))*($N302-$U302)),IF(AND($N302&gt;$V302,$N302&lt;=$W302),VLOOKUP($D302,Cap_Req!$A$2:$K$19,4)+(((VLOOKUP($D302,Cap_Req!$A$2:$K$19,5)-VLOOKUP($D302,Cap_Req!$A$2:$K$19,4))/($W302-$V302))*($N302-$V302)),0))))))</f>
        <v/>
      </c>
      <c r="H302" s="285"/>
      <c r="I302" s="155" t="str">
        <f>IF($D302="","",IF(OR(VLOOKUP($D302,Cap_Req!$A$2:$K$19,2)=6,VLOOKUP($D302,Cap_Req!$A$2:$K$19,2)=7,VLOOKUP($D302,Cap_Req!$A$2:$K$19,2)=14),IF($S302="","",$S302*$J302),""))</f>
        <v/>
      </c>
      <c r="J302" s="156" t="str">
        <f>IF($D302="","",IF(OR(VLOOKUP($D302,Cap_Req!$A$2:$K$19,2)=6,VLOOKUP($D302,Cap_Req!$A$2:$K$19,2)=7,VLOOKUP($D302,Cap_Req!$A$2:$K$19,2)=14),VLOOKUP($D302,Cap_Req!$A$2:$K$19,7),""))</f>
        <v/>
      </c>
      <c r="K302" s="285"/>
      <c r="L302" s="155" t="str">
        <f>IF($D302="","",IF(OR(VLOOKUP($D302,Cap_Req!$A$2:$K$19,2)=4,VLOOKUP($D302,Cap_Req!$A$2:$K$19,2)=5),IF($T302="","",$T302*$M302),""))</f>
        <v/>
      </c>
      <c r="M302" s="156" t="str">
        <f>IF($D302="","",IF(OR(VLOOKUP($D302,Cap_Req!$A$2:$K$19,2)=4,VLOOKUP($D302,Cap_Req!$A$2:$K$19,2)=5),VLOOKUP($D302,Cap_Req!$A$2:$K$19,8),""))</f>
        <v/>
      </c>
      <c r="N302" s="157" t="str">
        <f t="shared" si="11"/>
        <v/>
      </c>
      <c r="O302" s="158" t="str">
        <f t="shared" si="10"/>
        <v/>
      </c>
      <c r="P302" s="159"/>
      <c r="Q302" s="283"/>
      <c r="R302" s="283"/>
      <c r="S302" s="283"/>
      <c r="T302" s="283"/>
      <c r="U302" s="160" t="str">
        <f>IF($D302="","",IF(OR(VLOOKUP($D302,Cap_Req!$A$2:$K$19,2)=9,VLOOKUP($D302,Cap_Req!$A$2:$K$19,2)=12,VLOOKUP($D302,Cap_Req!$A$2:$K$19,2)=13,VLOOKUP($D302,Cap_Req!$A$2:$K$19,2)=15),VLOOKUP($D302,Cap_Req!$A$2:$K$19,9),IF(VLOOKUP($D302,Cap_Req!$A$2:$K$19,2)=2,-100,$X302+VLOOKUP($D302,Cap_Req!$A$2:$K$19,9))))</f>
        <v/>
      </c>
      <c r="V302" s="160" t="str">
        <f>IF($D302="","",IF(OR(VLOOKUP($D302,Cap_Req!$A$2:$K$19,2)=9,VLOOKUP($D302,Cap_Req!$A$2:$K$19,2)=12,VLOOKUP($D302,Cap_Req!$A$2:$K$19,2)=13),VLOOKUP($D302,Cap_Req!$A$2:$K$19,10),IF(OR(VLOOKUP($D302,Cap_Req!$A$2:$K$19,2)=4,VLOOKUP($D302,Cap_Req!$A$2:$K$19,2)=5,VLOOKUP($D302,Cap_Req!$A$2:$K$19,2)=18),$X302+VLOOKUP($D302,Cap_Req!$A$2:$K$19,10),-100)))</f>
        <v/>
      </c>
      <c r="W302" s="160" t="str">
        <f>IF($D302="","",IF($X302="","",$X302+VLOOKUP($D302,Cap_Req!$A$2:$K$19,11)))</f>
        <v/>
      </c>
      <c r="X302" s="283"/>
      <c r="Y302" s="283"/>
      <c r="Z302" s="133"/>
      <c r="AA302" s="134" t="e">
        <f>VLOOKUP($D302,Cap_Req!$A$2:$K$19,2)</f>
        <v>#N/A</v>
      </c>
    </row>
    <row r="303" spans="1:27" x14ac:dyDescent="0.25">
      <c r="A303" s="133"/>
      <c r="B303" s="283"/>
      <c r="C303" s="283"/>
      <c r="D303" s="284"/>
      <c r="E303" s="285"/>
      <c r="F303" s="155" t="str">
        <f>IF($D303="","",IF($Q303="","",IF(OR(VLOOKUP($D303,Cap_Req!$A$2:$K$19,2)=6,VLOOKUP($D303,Cap_Req!$A$2:$K$19,2)=7,VLOOKUP($D303,Cap_Req!$A$2:$K$19,2)=14),IF($R303="","",IF($N303&lt;=$U303,$R303*$G303,IF(AND($N303&gt;$U303,$N303&lt;=$X303),$G303*($R303+((($Q303-$R303)/($X303-$U303))*($N303-$U303))),0))),$Q303*$G303)))</f>
        <v/>
      </c>
      <c r="G303" s="156" t="str">
        <f>IF($D303="","",IF(VLOOKUP($D303,Cap_Req!$A$2:$K$19,2)=2,VLOOKUP($D303,Cap_Req!$A$2:$K$19,3),IF(OR(VLOOKUP($D303,Cap_Req!$A$2:$K$19,2)=1,VLOOKUP($D303,Cap_Req!$A$2:$K$19,2)=3,VLOOKUP($D303,Cap_Req!$A$2:$K$19,2)=6,VLOOKUP($D303,Cap_Req!$A$2:$K$19,2)=7,VLOOKUP($D303,Cap_Req!$A$2:$K$19,2)=8,VLOOKUP($D303,Cap_Req!$A$2:$K$19,2)=10,VLOOKUP($D303,Cap_Req!$A$2:$K$19,2)=11, VLOOKUP($D303,Cap_Req!$A$2:$K$19,2)=14, VLOOKUP($D303,Cap_Req!$A$2:$K$19,2)=15, VLOOKUP($D303,Cap_Req!$A$2:$K$19,2)=16),IF($N303&lt;=$U303,VLOOKUP($D303,Cap_Req!$A$2:$K$19,3),IF(AND($N303&gt;$U303,$N303&lt;=$W303),VLOOKUP($D303,Cap_Req!$A$2:$K$19,3)+(((VLOOKUP($D303,Cap_Req!$A$2:$K$19,5)-VLOOKUP($D303,Cap_Req!$A$2:$K$19,3))/($W303-$U303))*($N303-$U303)),0)),IF($N303&lt;=$U303,VLOOKUP($D303,Cap_Req!$A$2:$K$19,3),IF(AND($N303&gt;$U303,$N303&lt;=$V303),VLOOKUP($D303,Cap_Req!$A$2:$K$19,3)+(((VLOOKUP($D303,Cap_Req!$A$2:$K$19,4)-VLOOKUP($D303,Cap_Req!$A$2:$K$19,3))/($V303-$U303))*($N303-$U303)),IF(AND($N303&gt;$V303,$N303&lt;=$W303),VLOOKUP($D303,Cap_Req!$A$2:$K$19,4)+(((VLOOKUP($D303,Cap_Req!$A$2:$K$19,5)-VLOOKUP($D303,Cap_Req!$A$2:$K$19,4))/($W303-$V303))*($N303-$V303)),0))))))</f>
        <v/>
      </c>
      <c r="H303" s="285"/>
      <c r="I303" s="155" t="str">
        <f>IF($D303="","",IF(OR(VLOOKUP($D303,Cap_Req!$A$2:$K$19,2)=6,VLOOKUP($D303,Cap_Req!$A$2:$K$19,2)=7,VLOOKUP($D303,Cap_Req!$A$2:$K$19,2)=14),IF($S303="","",$S303*$J303),""))</f>
        <v/>
      </c>
      <c r="J303" s="156" t="str">
        <f>IF($D303="","",IF(OR(VLOOKUP($D303,Cap_Req!$A$2:$K$19,2)=6,VLOOKUP($D303,Cap_Req!$A$2:$K$19,2)=7,VLOOKUP($D303,Cap_Req!$A$2:$K$19,2)=14),VLOOKUP($D303,Cap_Req!$A$2:$K$19,7),""))</f>
        <v/>
      </c>
      <c r="K303" s="285"/>
      <c r="L303" s="155" t="str">
        <f>IF($D303="","",IF(OR(VLOOKUP($D303,Cap_Req!$A$2:$K$19,2)=4,VLOOKUP($D303,Cap_Req!$A$2:$K$19,2)=5),IF($T303="","",$T303*$M303),""))</f>
        <v/>
      </c>
      <c r="M303" s="156" t="str">
        <f>IF($D303="","",IF(OR(VLOOKUP($D303,Cap_Req!$A$2:$K$19,2)=4,VLOOKUP($D303,Cap_Req!$A$2:$K$19,2)=5),VLOOKUP($D303,Cap_Req!$A$2:$K$19,8),""))</f>
        <v/>
      </c>
      <c r="N303" s="157" t="str">
        <f t="shared" si="11"/>
        <v/>
      </c>
      <c r="O303" s="158" t="str">
        <f t="shared" si="10"/>
        <v/>
      </c>
      <c r="P303" s="159"/>
      <c r="Q303" s="283"/>
      <c r="R303" s="283"/>
      <c r="S303" s="283"/>
      <c r="T303" s="283"/>
      <c r="U303" s="160" t="str">
        <f>IF($D303="","",IF(OR(VLOOKUP($D303,Cap_Req!$A$2:$K$19,2)=9,VLOOKUP($D303,Cap_Req!$A$2:$K$19,2)=12,VLOOKUP($D303,Cap_Req!$A$2:$K$19,2)=13,VLOOKUP($D303,Cap_Req!$A$2:$K$19,2)=15),VLOOKUP($D303,Cap_Req!$A$2:$K$19,9),IF(VLOOKUP($D303,Cap_Req!$A$2:$K$19,2)=2,-100,$X303+VLOOKUP($D303,Cap_Req!$A$2:$K$19,9))))</f>
        <v/>
      </c>
      <c r="V303" s="160" t="str">
        <f>IF($D303="","",IF(OR(VLOOKUP($D303,Cap_Req!$A$2:$K$19,2)=9,VLOOKUP($D303,Cap_Req!$A$2:$K$19,2)=12,VLOOKUP($D303,Cap_Req!$A$2:$K$19,2)=13),VLOOKUP($D303,Cap_Req!$A$2:$K$19,10),IF(OR(VLOOKUP($D303,Cap_Req!$A$2:$K$19,2)=4,VLOOKUP($D303,Cap_Req!$A$2:$K$19,2)=5,VLOOKUP($D303,Cap_Req!$A$2:$K$19,2)=18),$X303+VLOOKUP($D303,Cap_Req!$A$2:$K$19,10),-100)))</f>
        <v/>
      </c>
      <c r="W303" s="160" t="str">
        <f>IF($D303="","",IF($X303="","",$X303+VLOOKUP($D303,Cap_Req!$A$2:$K$19,11)))</f>
        <v/>
      </c>
      <c r="X303" s="283"/>
      <c r="Y303" s="283"/>
      <c r="Z303" s="133"/>
      <c r="AA303" s="134" t="e">
        <f>VLOOKUP($D303,Cap_Req!$A$2:$K$19,2)</f>
        <v>#N/A</v>
      </c>
    </row>
    <row r="304" spans="1:27" x14ac:dyDescent="0.25">
      <c r="A304" s="133"/>
      <c r="B304" s="283"/>
      <c r="C304" s="283"/>
      <c r="D304" s="284"/>
      <c r="E304" s="285"/>
      <c r="F304" s="155" t="str">
        <f>IF($D304="","",IF($Q304="","",IF(OR(VLOOKUP($D304,Cap_Req!$A$2:$K$19,2)=6,VLOOKUP($D304,Cap_Req!$A$2:$K$19,2)=7,VLOOKUP($D304,Cap_Req!$A$2:$K$19,2)=14),IF($R304="","",IF($N304&lt;=$U304,$R304*$G304,IF(AND($N304&gt;$U304,$N304&lt;=$X304),$G304*($R304+((($Q304-$R304)/($X304-$U304))*($N304-$U304))),0))),$Q304*$G304)))</f>
        <v/>
      </c>
      <c r="G304" s="156" t="str">
        <f>IF($D304="","",IF(VLOOKUP($D304,Cap_Req!$A$2:$K$19,2)=2,VLOOKUP($D304,Cap_Req!$A$2:$K$19,3),IF(OR(VLOOKUP($D304,Cap_Req!$A$2:$K$19,2)=1,VLOOKUP($D304,Cap_Req!$A$2:$K$19,2)=3,VLOOKUP($D304,Cap_Req!$A$2:$K$19,2)=6,VLOOKUP($D304,Cap_Req!$A$2:$K$19,2)=7,VLOOKUP($D304,Cap_Req!$A$2:$K$19,2)=8,VLOOKUP($D304,Cap_Req!$A$2:$K$19,2)=10,VLOOKUP($D304,Cap_Req!$A$2:$K$19,2)=11, VLOOKUP($D304,Cap_Req!$A$2:$K$19,2)=14, VLOOKUP($D304,Cap_Req!$A$2:$K$19,2)=15, VLOOKUP($D304,Cap_Req!$A$2:$K$19,2)=16),IF($N304&lt;=$U304,VLOOKUP($D304,Cap_Req!$A$2:$K$19,3),IF(AND($N304&gt;$U304,$N304&lt;=$W304),VLOOKUP($D304,Cap_Req!$A$2:$K$19,3)+(((VLOOKUP($D304,Cap_Req!$A$2:$K$19,5)-VLOOKUP($D304,Cap_Req!$A$2:$K$19,3))/($W304-$U304))*($N304-$U304)),0)),IF($N304&lt;=$U304,VLOOKUP($D304,Cap_Req!$A$2:$K$19,3),IF(AND($N304&gt;$U304,$N304&lt;=$V304),VLOOKUP($D304,Cap_Req!$A$2:$K$19,3)+(((VLOOKUP($D304,Cap_Req!$A$2:$K$19,4)-VLOOKUP($D304,Cap_Req!$A$2:$K$19,3))/($V304-$U304))*($N304-$U304)),IF(AND($N304&gt;$V304,$N304&lt;=$W304),VLOOKUP($D304,Cap_Req!$A$2:$K$19,4)+(((VLOOKUP($D304,Cap_Req!$A$2:$K$19,5)-VLOOKUP($D304,Cap_Req!$A$2:$K$19,4))/($W304-$V304))*($N304-$V304)),0))))))</f>
        <v/>
      </c>
      <c r="H304" s="285"/>
      <c r="I304" s="155" t="str">
        <f>IF($D304="","",IF(OR(VLOOKUP($D304,Cap_Req!$A$2:$K$19,2)=6,VLOOKUP($D304,Cap_Req!$A$2:$K$19,2)=7,VLOOKUP($D304,Cap_Req!$A$2:$K$19,2)=14),IF($S304="","",$S304*$J304),""))</f>
        <v/>
      </c>
      <c r="J304" s="156" t="str">
        <f>IF($D304="","",IF(OR(VLOOKUP($D304,Cap_Req!$A$2:$K$19,2)=6,VLOOKUP($D304,Cap_Req!$A$2:$K$19,2)=7,VLOOKUP($D304,Cap_Req!$A$2:$K$19,2)=14),VLOOKUP($D304,Cap_Req!$A$2:$K$19,7),""))</f>
        <v/>
      </c>
      <c r="K304" s="285"/>
      <c r="L304" s="155" t="str">
        <f>IF($D304="","",IF(OR(VLOOKUP($D304,Cap_Req!$A$2:$K$19,2)=4,VLOOKUP($D304,Cap_Req!$A$2:$K$19,2)=5),IF($T304="","",$T304*$M304),""))</f>
        <v/>
      </c>
      <c r="M304" s="156" t="str">
        <f>IF($D304="","",IF(OR(VLOOKUP($D304,Cap_Req!$A$2:$K$19,2)=4,VLOOKUP($D304,Cap_Req!$A$2:$K$19,2)=5),VLOOKUP($D304,Cap_Req!$A$2:$K$19,8),""))</f>
        <v/>
      </c>
      <c r="N304" s="157" t="str">
        <f t="shared" si="11"/>
        <v/>
      </c>
      <c r="O304" s="158" t="str">
        <f t="shared" si="10"/>
        <v/>
      </c>
      <c r="P304" s="159"/>
      <c r="Q304" s="283"/>
      <c r="R304" s="283"/>
      <c r="S304" s="283"/>
      <c r="T304" s="283"/>
      <c r="U304" s="160" t="str">
        <f>IF($D304="","",IF(OR(VLOOKUP($D304,Cap_Req!$A$2:$K$19,2)=9,VLOOKUP($D304,Cap_Req!$A$2:$K$19,2)=12,VLOOKUP($D304,Cap_Req!$A$2:$K$19,2)=13,VLOOKUP($D304,Cap_Req!$A$2:$K$19,2)=15),VLOOKUP($D304,Cap_Req!$A$2:$K$19,9),IF(VLOOKUP($D304,Cap_Req!$A$2:$K$19,2)=2,-100,$X304+VLOOKUP($D304,Cap_Req!$A$2:$K$19,9))))</f>
        <v/>
      </c>
      <c r="V304" s="160" t="str">
        <f>IF($D304="","",IF(OR(VLOOKUP($D304,Cap_Req!$A$2:$K$19,2)=9,VLOOKUP($D304,Cap_Req!$A$2:$K$19,2)=12,VLOOKUP($D304,Cap_Req!$A$2:$K$19,2)=13),VLOOKUP($D304,Cap_Req!$A$2:$K$19,10),IF(OR(VLOOKUP($D304,Cap_Req!$A$2:$K$19,2)=4,VLOOKUP($D304,Cap_Req!$A$2:$K$19,2)=5,VLOOKUP($D304,Cap_Req!$A$2:$K$19,2)=18),$X304+VLOOKUP($D304,Cap_Req!$A$2:$K$19,10),-100)))</f>
        <v/>
      </c>
      <c r="W304" s="160" t="str">
        <f>IF($D304="","",IF($X304="","",$X304+VLOOKUP($D304,Cap_Req!$A$2:$K$19,11)))</f>
        <v/>
      </c>
      <c r="X304" s="283"/>
      <c r="Y304" s="283"/>
      <c r="Z304" s="133"/>
      <c r="AA304" s="134" t="e">
        <f>VLOOKUP($D304,Cap_Req!$A$2:$K$19,2)</f>
        <v>#N/A</v>
      </c>
    </row>
    <row r="305" spans="1:27" x14ac:dyDescent="0.25">
      <c r="A305" s="133"/>
      <c r="B305" s="283"/>
      <c r="C305" s="283"/>
      <c r="D305" s="284"/>
      <c r="E305" s="285"/>
      <c r="F305" s="155" t="str">
        <f>IF($D305="","",IF($Q305="","",IF(OR(VLOOKUP($D305,Cap_Req!$A$2:$K$19,2)=6,VLOOKUP($D305,Cap_Req!$A$2:$K$19,2)=7,VLOOKUP($D305,Cap_Req!$A$2:$K$19,2)=14),IF($R305="","",IF($N305&lt;=$U305,$R305*$G305,IF(AND($N305&gt;$U305,$N305&lt;=$X305),$G305*($R305+((($Q305-$R305)/($X305-$U305))*($N305-$U305))),0))),$Q305*$G305)))</f>
        <v/>
      </c>
      <c r="G305" s="156" t="str">
        <f>IF($D305="","",IF(VLOOKUP($D305,Cap_Req!$A$2:$K$19,2)=2,VLOOKUP($D305,Cap_Req!$A$2:$K$19,3),IF(OR(VLOOKUP($D305,Cap_Req!$A$2:$K$19,2)=1,VLOOKUP($D305,Cap_Req!$A$2:$K$19,2)=3,VLOOKUP($D305,Cap_Req!$A$2:$K$19,2)=6,VLOOKUP($D305,Cap_Req!$A$2:$K$19,2)=7,VLOOKUP($D305,Cap_Req!$A$2:$K$19,2)=8,VLOOKUP($D305,Cap_Req!$A$2:$K$19,2)=10,VLOOKUP($D305,Cap_Req!$A$2:$K$19,2)=11, VLOOKUP($D305,Cap_Req!$A$2:$K$19,2)=14, VLOOKUP($D305,Cap_Req!$A$2:$K$19,2)=15, VLOOKUP($D305,Cap_Req!$A$2:$K$19,2)=16),IF($N305&lt;=$U305,VLOOKUP($D305,Cap_Req!$A$2:$K$19,3),IF(AND($N305&gt;$U305,$N305&lt;=$W305),VLOOKUP($D305,Cap_Req!$A$2:$K$19,3)+(((VLOOKUP($D305,Cap_Req!$A$2:$K$19,5)-VLOOKUP($D305,Cap_Req!$A$2:$K$19,3))/($W305-$U305))*($N305-$U305)),0)),IF($N305&lt;=$U305,VLOOKUP($D305,Cap_Req!$A$2:$K$19,3),IF(AND($N305&gt;$U305,$N305&lt;=$V305),VLOOKUP($D305,Cap_Req!$A$2:$K$19,3)+(((VLOOKUP($D305,Cap_Req!$A$2:$K$19,4)-VLOOKUP($D305,Cap_Req!$A$2:$K$19,3))/($V305-$U305))*($N305-$U305)),IF(AND($N305&gt;$V305,$N305&lt;=$W305),VLOOKUP($D305,Cap_Req!$A$2:$K$19,4)+(((VLOOKUP($D305,Cap_Req!$A$2:$K$19,5)-VLOOKUP($D305,Cap_Req!$A$2:$K$19,4))/($W305-$V305))*($N305-$V305)),0))))))</f>
        <v/>
      </c>
      <c r="H305" s="285"/>
      <c r="I305" s="155" t="str">
        <f>IF($D305="","",IF(OR(VLOOKUP($D305,Cap_Req!$A$2:$K$19,2)=6,VLOOKUP($D305,Cap_Req!$A$2:$K$19,2)=7,VLOOKUP($D305,Cap_Req!$A$2:$K$19,2)=14),IF($S305="","",$S305*$J305),""))</f>
        <v/>
      </c>
      <c r="J305" s="156" t="str">
        <f>IF($D305="","",IF(OR(VLOOKUP($D305,Cap_Req!$A$2:$K$19,2)=6,VLOOKUP($D305,Cap_Req!$A$2:$K$19,2)=7,VLOOKUP($D305,Cap_Req!$A$2:$K$19,2)=14),VLOOKUP($D305,Cap_Req!$A$2:$K$19,7),""))</f>
        <v/>
      </c>
      <c r="K305" s="285"/>
      <c r="L305" s="155" t="str">
        <f>IF($D305="","",IF(OR(VLOOKUP($D305,Cap_Req!$A$2:$K$19,2)=4,VLOOKUP($D305,Cap_Req!$A$2:$K$19,2)=5),IF($T305="","",$T305*$M305),""))</f>
        <v/>
      </c>
      <c r="M305" s="156" t="str">
        <f>IF($D305="","",IF(OR(VLOOKUP($D305,Cap_Req!$A$2:$K$19,2)=4,VLOOKUP($D305,Cap_Req!$A$2:$K$19,2)=5),VLOOKUP($D305,Cap_Req!$A$2:$K$19,8),""))</f>
        <v/>
      </c>
      <c r="N305" s="157" t="str">
        <f t="shared" si="11"/>
        <v/>
      </c>
      <c r="O305" s="158" t="str">
        <f t="shared" si="10"/>
        <v/>
      </c>
      <c r="P305" s="159"/>
      <c r="Q305" s="283"/>
      <c r="R305" s="283"/>
      <c r="S305" s="283"/>
      <c r="T305" s="283"/>
      <c r="U305" s="160" t="str">
        <f>IF($D305="","",IF(OR(VLOOKUP($D305,Cap_Req!$A$2:$K$19,2)=9,VLOOKUP($D305,Cap_Req!$A$2:$K$19,2)=12,VLOOKUP($D305,Cap_Req!$A$2:$K$19,2)=13,VLOOKUP($D305,Cap_Req!$A$2:$K$19,2)=15),VLOOKUP($D305,Cap_Req!$A$2:$K$19,9),IF(VLOOKUP($D305,Cap_Req!$A$2:$K$19,2)=2,-100,$X305+VLOOKUP($D305,Cap_Req!$A$2:$K$19,9))))</f>
        <v/>
      </c>
      <c r="V305" s="160" t="str">
        <f>IF($D305="","",IF(OR(VLOOKUP($D305,Cap_Req!$A$2:$K$19,2)=9,VLOOKUP($D305,Cap_Req!$A$2:$K$19,2)=12,VLOOKUP($D305,Cap_Req!$A$2:$K$19,2)=13),VLOOKUP($D305,Cap_Req!$A$2:$K$19,10),IF(OR(VLOOKUP($D305,Cap_Req!$A$2:$K$19,2)=4,VLOOKUP($D305,Cap_Req!$A$2:$K$19,2)=5,VLOOKUP($D305,Cap_Req!$A$2:$K$19,2)=18),$X305+VLOOKUP($D305,Cap_Req!$A$2:$K$19,10),-100)))</f>
        <v/>
      </c>
      <c r="W305" s="160" t="str">
        <f>IF($D305="","",IF($X305="","",$X305+VLOOKUP($D305,Cap_Req!$A$2:$K$19,11)))</f>
        <v/>
      </c>
      <c r="X305" s="283"/>
      <c r="Y305" s="283"/>
      <c r="Z305" s="133"/>
      <c r="AA305" s="134" t="e">
        <f>VLOOKUP($D305,Cap_Req!$A$2:$K$19,2)</f>
        <v>#N/A</v>
      </c>
    </row>
    <row r="306" spans="1:27" x14ac:dyDescent="0.25">
      <c r="A306" s="133"/>
      <c r="B306" s="283"/>
      <c r="C306" s="283"/>
      <c r="D306" s="284"/>
      <c r="E306" s="285"/>
      <c r="F306" s="155" t="str">
        <f>IF($D306="","",IF($Q306="","",IF(OR(VLOOKUP($D306,Cap_Req!$A$2:$K$19,2)=6,VLOOKUP($D306,Cap_Req!$A$2:$K$19,2)=7,VLOOKUP($D306,Cap_Req!$A$2:$K$19,2)=14),IF($R306="","",IF($N306&lt;=$U306,$R306*$G306,IF(AND($N306&gt;$U306,$N306&lt;=$X306),$G306*($R306+((($Q306-$R306)/($X306-$U306))*($N306-$U306))),0))),$Q306*$G306)))</f>
        <v/>
      </c>
      <c r="G306" s="156" t="str">
        <f>IF($D306="","",IF(VLOOKUP($D306,Cap_Req!$A$2:$K$19,2)=2,VLOOKUP($D306,Cap_Req!$A$2:$K$19,3),IF(OR(VLOOKUP($D306,Cap_Req!$A$2:$K$19,2)=1,VLOOKUP($D306,Cap_Req!$A$2:$K$19,2)=3,VLOOKUP($D306,Cap_Req!$A$2:$K$19,2)=6,VLOOKUP($D306,Cap_Req!$A$2:$K$19,2)=7,VLOOKUP($D306,Cap_Req!$A$2:$K$19,2)=8,VLOOKUP($D306,Cap_Req!$A$2:$K$19,2)=10,VLOOKUP($D306,Cap_Req!$A$2:$K$19,2)=11, VLOOKUP($D306,Cap_Req!$A$2:$K$19,2)=14, VLOOKUP($D306,Cap_Req!$A$2:$K$19,2)=15, VLOOKUP($D306,Cap_Req!$A$2:$K$19,2)=16),IF($N306&lt;=$U306,VLOOKUP($D306,Cap_Req!$A$2:$K$19,3),IF(AND($N306&gt;$U306,$N306&lt;=$W306),VLOOKUP($D306,Cap_Req!$A$2:$K$19,3)+(((VLOOKUP($D306,Cap_Req!$A$2:$K$19,5)-VLOOKUP($D306,Cap_Req!$A$2:$K$19,3))/($W306-$U306))*($N306-$U306)),0)),IF($N306&lt;=$U306,VLOOKUP($D306,Cap_Req!$A$2:$K$19,3),IF(AND($N306&gt;$U306,$N306&lt;=$V306),VLOOKUP($D306,Cap_Req!$A$2:$K$19,3)+(((VLOOKUP($D306,Cap_Req!$A$2:$K$19,4)-VLOOKUP($D306,Cap_Req!$A$2:$K$19,3))/($V306-$U306))*($N306-$U306)),IF(AND($N306&gt;$V306,$N306&lt;=$W306),VLOOKUP($D306,Cap_Req!$A$2:$K$19,4)+(((VLOOKUP($D306,Cap_Req!$A$2:$K$19,5)-VLOOKUP($D306,Cap_Req!$A$2:$K$19,4))/($W306-$V306))*($N306-$V306)),0))))))</f>
        <v/>
      </c>
      <c r="H306" s="285"/>
      <c r="I306" s="155" t="str">
        <f>IF($D306="","",IF(OR(VLOOKUP($D306,Cap_Req!$A$2:$K$19,2)=6,VLOOKUP($D306,Cap_Req!$A$2:$K$19,2)=7,VLOOKUP($D306,Cap_Req!$A$2:$K$19,2)=14),IF($S306="","",$S306*$J306),""))</f>
        <v/>
      </c>
      <c r="J306" s="156" t="str">
        <f>IF($D306="","",IF(OR(VLOOKUP($D306,Cap_Req!$A$2:$K$19,2)=6,VLOOKUP($D306,Cap_Req!$A$2:$K$19,2)=7,VLOOKUP($D306,Cap_Req!$A$2:$K$19,2)=14),VLOOKUP($D306,Cap_Req!$A$2:$K$19,7),""))</f>
        <v/>
      </c>
      <c r="K306" s="285"/>
      <c r="L306" s="155" t="str">
        <f>IF($D306="","",IF(OR(VLOOKUP($D306,Cap_Req!$A$2:$K$19,2)=4,VLOOKUP($D306,Cap_Req!$A$2:$K$19,2)=5),IF($T306="","",$T306*$M306),""))</f>
        <v/>
      </c>
      <c r="M306" s="156" t="str">
        <f>IF($D306="","",IF(OR(VLOOKUP($D306,Cap_Req!$A$2:$K$19,2)=4,VLOOKUP($D306,Cap_Req!$A$2:$K$19,2)=5),VLOOKUP($D306,Cap_Req!$A$2:$K$19,8),""))</f>
        <v/>
      </c>
      <c r="N306" s="157" t="str">
        <f t="shared" si="11"/>
        <v/>
      </c>
      <c r="O306" s="158" t="str">
        <f t="shared" si="10"/>
        <v/>
      </c>
      <c r="P306" s="159"/>
      <c r="Q306" s="283"/>
      <c r="R306" s="283"/>
      <c r="S306" s="283"/>
      <c r="T306" s="283"/>
      <c r="U306" s="160" t="str">
        <f>IF($D306="","",IF(OR(VLOOKUP($D306,Cap_Req!$A$2:$K$19,2)=9,VLOOKUP($D306,Cap_Req!$A$2:$K$19,2)=12,VLOOKUP($D306,Cap_Req!$A$2:$K$19,2)=13,VLOOKUP($D306,Cap_Req!$A$2:$K$19,2)=15),VLOOKUP($D306,Cap_Req!$A$2:$K$19,9),IF(VLOOKUP($D306,Cap_Req!$A$2:$K$19,2)=2,-100,$X306+VLOOKUP($D306,Cap_Req!$A$2:$K$19,9))))</f>
        <v/>
      </c>
      <c r="V306" s="160" t="str">
        <f>IF($D306="","",IF(OR(VLOOKUP($D306,Cap_Req!$A$2:$K$19,2)=9,VLOOKUP($D306,Cap_Req!$A$2:$K$19,2)=12,VLOOKUP($D306,Cap_Req!$A$2:$K$19,2)=13),VLOOKUP($D306,Cap_Req!$A$2:$K$19,10),IF(OR(VLOOKUP($D306,Cap_Req!$A$2:$K$19,2)=4,VLOOKUP($D306,Cap_Req!$A$2:$K$19,2)=5,VLOOKUP($D306,Cap_Req!$A$2:$K$19,2)=18),$X306+VLOOKUP($D306,Cap_Req!$A$2:$K$19,10),-100)))</f>
        <v/>
      </c>
      <c r="W306" s="160" t="str">
        <f>IF($D306="","",IF($X306="","",$X306+VLOOKUP($D306,Cap_Req!$A$2:$K$19,11)))</f>
        <v/>
      </c>
      <c r="X306" s="283"/>
      <c r="Y306" s="283"/>
      <c r="Z306" s="133"/>
      <c r="AA306" s="134" t="e">
        <f>VLOOKUP($D306,Cap_Req!$A$2:$K$19,2)</f>
        <v>#N/A</v>
      </c>
    </row>
    <row r="307" spans="1:27" x14ac:dyDescent="0.25">
      <c r="A307" s="133"/>
      <c r="B307" s="283"/>
      <c r="C307" s="283"/>
      <c r="D307" s="284"/>
      <c r="E307" s="285"/>
      <c r="F307" s="155" t="str">
        <f>IF($D307="","",IF($Q307="","",IF(OR(VLOOKUP($D307,Cap_Req!$A$2:$K$19,2)=6,VLOOKUP($D307,Cap_Req!$A$2:$K$19,2)=7,VLOOKUP($D307,Cap_Req!$A$2:$K$19,2)=14),IF($R307="","",IF($N307&lt;=$U307,$R307*$G307,IF(AND($N307&gt;$U307,$N307&lt;=$X307),$G307*($R307+((($Q307-$R307)/($X307-$U307))*($N307-$U307))),0))),$Q307*$G307)))</f>
        <v/>
      </c>
      <c r="G307" s="156" t="str">
        <f>IF($D307="","",IF(VLOOKUP($D307,Cap_Req!$A$2:$K$19,2)=2,VLOOKUP($D307,Cap_Req!$A$2:$K$19,3),IF(OR(VLOOKUP($D307,Cap_Req!$A$2:$K$19,2)=1,VLOOKUP($D307,Cap_Req!$A$2:$K$19,2)=3,VLOOKUP($D307,Cap_Req!$A$2:$K$19,2)=6,VLOOKUP($D307,Cap_Req!$A$2:$K$19,2)=7,VLOOKUP($D307,Cap_Req!$A$2:$K$19,2)=8,VLOOKUP($D307,Cap_Req!$A$2:$K$19,2)=10,VLOOKUP($D307,Cap_Req!$A$2:$K$19,2)=11, VLOOKUP($D307,Cap_Req!$A$2:$K$19,2)=14, VLOOKUP($D307,Cap_Req!$A$2:$K$19,2)=15, VLOOKUP($D307,Cap_Req!$A$2:$K$19,2)=16),IF($N307&lt;=$U307,VLOOKUP($D307,Cap_Req!$A$2:$K$19,3),IF(AND($N307&gt;$U307,$N307&lt;=$W307),VLOOKUP($D307,Cap_Req!$A$2:$K$19,3)+(((VLOOKUP($D307,Cap_Req!$A$2:$K$19,5)-VLOOKUP($D307,Cap_Req!$A$2:$K$19,3))/($W307-$U307))*($N307-$U307)),0)),IF($N307&lt;=$U307,VLOOKUP($D307,Cap_Req!$A$2:$K$19,3),IF(AND($N307&gt;$U307,$N307&lt;=$V307),VLOOKUP($D307,Cap_Req!$A$2:$K$19,3)+(((VLOOKUP($D307,Cap_Req!$A$2:$K$19,4)-VLOOKUP($D307,Cap_Req!$A$2:$K$19,3))/($V307-$U307))*($N307-$U307)),IF(AND($N307&gt;$V307,$N307&lt;=$W307),VLOOKUP($D307,Cap_Req!$A$2:$K$19,4)+(((VLOOKUP($D307,Cap_Req!$A$2:$K$19,5)-VLOOKUP($D307,Cap_Req!$A$2:$K$19,4))/($W307-$V307))*($N307-$V307)),0))))))</f>
        <v/>
      </c>
      <c r="H307" s="285"/>
      <c r="I307" s="155" t="str">
        <f>IF($D307="","",IF(OR(VLOOKUP($D307,Cap_Req!$A$2:$K$19,2)=6,VLOOKUP($D307,Cap_Req!$A$2:$K$19,2)=7,VLOOKUP($D307,Cap_Req!$A$2:$K$19,2)=14),IF($S307="","",$S307*$J307),""))</f>
        <v/>
      </c>
      <c r="J307" s="156" t="str">
        <f>IF($D307="","",IF(OR(VLOOKUP($D307,Cap_Req!$A$2:$K$19,2)=6,VLOOKUP($D307,Cap_Req!$A$2:$K$19,2)=7,VLOOKUP($D307,Cap_Req!$A$2:$K$19,2)=14),VLOOKUP($D307,Cap_Req!$A$2:$K$19,7),""))</f>
        <v/>
      </c>
      <c r="K307" s="285"/>
      <c r="L307" s="155" t="str">
        <f>IF($D307="","",IF(OR(VLOOKUP($D307,Cap_Req!$A$2:$K$19,2)=4,VLOOKUP($D307,Cap_Req!$A$2:$K$19,2)=5),IF($T307="","",$T307*$M307),""))</f>
        <v/>
      </c>
      <c r="M307" s="156" t="str">
        <f>IF($D307="","",IF(OR(VLOOKUP($D307,Cap_Req!$A$2:$K$19,2)=4,VLOOKUP($D307,Cap_Req!$A$2:$K$19,2)=5),VLOOKUP($D307,Cap_Req!$A$2:$K$19,8),""))</f>
        <v/>
      </c>
      <c r="N307" s="157" t="str">
        <f t="shared" si="11"/>
        <v/>
      </c>
      <c r="O307" s="158" t="str">
        <f t="shared" si="10"/>
        <v/>
      </c>
      <c r="P307" s="159"/>
      <c r="Q307" s="283"/>
      <c r="R307" s="283"/>
      <c r="S307" s="283"/>
      <c r="T307" s="283"/>
      <c r="U307" s="160" t="str">
        <f>IF($D307="","",IF(OR(VLOOKUP($D307,Cap_Req!$A$2:$K$19,2)=9,VLOOKUP($D307,Cap_Req!$A$2:$K$19,2)=12,VLOOKUP($D307,Cap_Req!$A$2:$K$19,2)=13,VLOOKUP($D307,Cap_Req!$A$2:$K$19,2)=15),VLOOKUP($D307,Cap_Req!$A$2:$K$19,9),IF(VLOOKUP($D307,Cap_Req!$A$2:$K$19,2)=2,-100,$X307+VLOOKUP($D307,Cap_Req!$A$2:$K$19,9))))</f>
        <v/>
      </c>
      <c r="V307" s="160" t="str">
        <f>IF($D307="","",IF(OR(VLOOKUP($D307,Cap_Req!$A$2:$K$19,2)=9,VLOOKUP($D307,Cap_Req!$A$2:$K$19,2)=12,VLOOKUP($D307,Cap_Req!$A$2:$K$19,2)=13),VLOOKUP($D307,Cap_Req!$A$2:$K$19,10),IF(OR(VLOOKUP($D307,Cap_Req!$A$2:$K$19,2)=4,VLOOKUP($D307,Cap_Req!$A$2:$K$19,2)=5,VLOOKUP($D307,Cap_Req!$A$2:$K$19,2)=18),$X307+VLOOKUP($D307,Cap_Req!$A$2:$K$19,10),-100)))</f>
        <v/>
      </c>
      <c r="W307" s="160" t="str">
        <f>IF($D307="","",IF($X307="","",$X307+VLOOKUP($D307,Cap_Req!$A$2:$K$19,11)))</f>
        <v/>
      </c>
      <c r="X307" s="283"/>
      <c r="Y307" s="283"/>
      <c r="Z307" s="133"/>
      <c r="AA307" s="134" t="e">
        <f>VLOOKUP($D307,Cap_Req!$A$2:$K$19,2)</f>
        <v>#N/A</v>
      </c>
    </row>
    <row r="308" spans="1:27" x14ac:dyDescent="0.25">
      <c r="A308" s="133"/>
      <c r="B308" s="283"/>
      <c r="C308" s="283"/>
      <c r="D308" s="284"/>
      <c r="E308" s="285"/>
      <c r="F308" s="155" t="str">
        <f>IF($D308="","",IF($Q308="","",IF(OR(VLOOKUP($D308,Cap_Req!$A$2:$K$19,2)=6,VLOOKUP($D308,Cap_Req!$A$2:$K$19,2)=7,VLOOKUP($D308,Cap_Req!$A$2:$K$19,2)=14),IF($R308="","",IF($N308&lt;=$U308,$R308*$G308,IF(AND($N308&gt;$U308,$N308&lt;=$X308),$G308*($R308+((($Q308-$R308)/($X308-$U308))*($N308-$U308))),0))),$Q308*$G308)))</f>
        <v/>
      </c>
      <c r="G308" s="156" t="str">
        <f>IF($D308="","",IF(VLOOKUP($D308,Cap_Req!$A$2:$K$19,2)=2,VLOOKUP($D308,Cap_Req!$A$2:$K$19,3),IF(OR(VLOOKUP($D308,Cap_Req!$A$2:$K$19,2)=1,VLOOKUP($D308,Cap_Req!$A$2:$K$19,2)=3,VLOOKUP($D308,Cap_Req!$A$2:$K$19,2)=6,VLOOKUP($D308,Cap_Req!$A$2:$K$19,2)=7,VLOOKUP($D308,Cap_Req!$A$2:$K$19,2)=8,VLOOKUP($D308,Cap_Req!$A$2:$K$19,2)=10,VLOOKUP($D308,Cap_Req!$A$2:$K$19,2)=11, VLOOKUP($D308,Cap_Req!$A$2:$K$19,2)=14, VLOOKUP($D308,Cap_Req!$A$2:$K$19,2)=15, VLOOKUP($D308,Cap_Req!$A$2:$K$19,2)=16),IF($N308&lt;=$U308,VLOOKUP($D308,Cap_Req!$A$2:$K$19,3),IF(AND($N308&gt;$U308,$N308&lt;=$W308),VLOOKUP($D308,Cap_Req!$A$2:$K$19,3)+(((VLOOKUP($D308,Cap_Req!$A$2:$K$19,5)-VLOOKUP($D308,Cap_Req!$A$2:$K$19,3))/($W308-$U308))*($N308-$U308)),0)),IF($N308&lt;=$U308,VLOOKUP($D308,Cap_Req!$A$2:$K$19,3),IF(AND($N308&gt;$U308,$N308&lt;=$V308),VLOOKUP($D308,Cap_Req!$A$2:$K$19,3)+(((VLOOKUP($D308,Cap_Req!$A$2:$K$19,4)-VLOOKUP($D308,Cap_Req!$A$2:$K$19,3))/($V308-$U308))*($N308-$U308)),IF(AND($N308&gt;$V308,$N308&lt;=$W308),VLOOKUP($D308,Cap_Req!$A$2:$K$19,4)+(((VLOOKUP($D308,Cap_Req!$A$2:$K$19,5)-VLOOKUP($D308,Cap_Req!$A$2:$K$19,4))/($W308-$V308))*($N308-$V308)),0))))))</f>
        <v/>
      </c>
      <c r="H308" s="285"/>
      <c r="I308" s="155" t="str">
        <f>IF($D308="","",IF(OR(VLOOKUP($D308,Cap_Req!$A$2:$K$19,2)=6,VLOOKUP($D308,Cap_Req!$A$2:$K$19,2)=7,VLOOKUP($D308,Cap_Req!$A$2:$K$19,2)=14),IF($S308="","",$S308*$J308),""))</f>
        <v/>
      </c>
      <c r="J308" s="156" t="str">
        <f>IF($D308="","",IF(OR(VLOOKUP($D308,Cap_Req!$A$2:$K$19,2)=6,VLOOKUP($D308,Cap_Req!$A$2:$K$19,2)=7,VLOOKUP($D308,Cap_Req!$A$2:$K$19,2)=14),VLOOKUP($D308,Cap_Req!$A$2:$K$19,7),""))</f>
        <v/>
      </c>
      <c r="K308" s="285"/>
      <c r="L308" s="155" t="str">
        <f>IF($D308="","",IF(OR(VLOOKUP($D308,Cap_Req!$A$2:$K$19,2)=4,VLOOKUP($D308,Cap_Req!$A$2:$K$19,2)=5),IF($T308="","",$T308*$M308),""))</f>
        <v/>
      </c>
      <c r="M308" s="156" t="str">
        <f>IF($D308="","",IF(OR(VLOOKUP($D308,Cap_Req!$A$2:$K$19,2)=4,VLOOKUP($D308,Cap_Req!$A$2:$K$19,2)=5),VLOOKUP($D308,Cap_Req!$A$2:$K$19,8),""))</f>
        <v/>
      </c>
      <c r="N308" s="157" t="str">
        <f t="shared" si="11"/>
        <v/>
      </c>
      <c r="O308" s="158" t="str">
        <f t="shared" si="10"/>
        <v/>
      </c>
      <c r="P308" s="159"/>
      <c r="Q308" s="283"/>
      <c r="R308" s="283"/>
      <c r="S308" s="283"/>
      <c r="T308" s="283"/>
      <c r="U308" s="160" t="str">
        <f>IF($D308="","",IF(OR(VLOOKUP($D308,Cap_Req!$A$2:$K$19,2)=9,VLOOKUP($D308,Cap_Req!$A$2:$K$19,2)=12,VLOOKUP($D308,Cap_Req!$A$2:$K$19,2)=13,VLOOKUP($D308,Cap_Req!$A$2:$K$19,2)=15),VLOOKUP($D308,Cap_Req!$A$2:$K$19,9),IF(VLOOKUP($D308,Cap_Req!$A$2:$K$19,2)=2,-100,$X308+VLOOKUP($D308,Cap_Req!$A$2:$K$19,9))))</f>
        <v/>
      </c>
      <c r="V308" s="160" t="str">
        <f>IF($D308="","",IF(OR(VLOOKUP($D308,Cap_Req!$A$2:$K$19,2)=9,VLOOKUP($D308,Cap_Req!$A$2:$K$19,2)=12,VLOOKUP($D308,Cap_Req!$A$2:$K$19,2)=13),VLOOKUP($D308,Cap_Req!$A$2:$K$19,10),IF(OR(VLOOKUP($D308,Cap_Req!$A$2:$K$19,2)=4,VLOOKUP($D308,Cap_Req!$A$2:$K$19,2)=5,VLOOKUP($D308,Cap_Req!$A$2:$K$19,2)=18),$X308+VLOOKUP($D308,Cap_Req!$A$2:$K$19,10),-100)))</f>
        <v/>
      </c>
      <c r="W308" s="160" t="str">
        <f>IF($D308="","",IF($X308="","",$X308+VLOOKUP($D308,Cap_Req!$A$2:$K$19,11)))</f>
        <v/>
      </c>
      <c r="X308" s="283"/>
      <c r="Y308" s="283"/>
      <c r="Z308" s="133"/>
      <c r="AA308" s="134" t="e">
        <f>VLOOKUP($D308,Cap_Req!$A$2:$K$19,2)</f>
        <v>#N/A</v>
      </c>
    </row>
    <row r="309" spans="1:27" x14ac:dyDescent="0.25">
      <c r="A309" s="133"/>
      <c r="B309" s="283"/>
      <c r="C309" s="283"/>
      <c r="D309" s="284"/>
      <c r="E309" s="285"/>
      <c r="F309" s="155" t="str">
        <f>IF($D309="","",IF($Q309="","",IF(OR(VLOOKUP($D309,Cap_Req!$A$2:$K$19,2)=6,VLOOKUP($D309,Cap_Req!$A$2:$K$19,2)=7,VLOOKUP($D309,Cap_Req!$A$2:$K$19,2)=14),IF($R309="","",IF($N309&lt;=$U309,$R309*$G309,IF(AND($N309&gt;$U309,$N309&lt;=$X309),$G309*($R309+((($Q309-$R309)/($X309-$U309))*($N309-$U309))),0))),$Q309*$G309)))</f>
        <v/>
      </c>
      <c r="G309" s="156" t="str">
        <f>IF($D309="","",IF(VLOOKUP($D309,Cap_Req!$A$2:$K$19,2)=2,VLOOKUP($D309,Cap_Req!$A$2:$K$19,3),IF(OR(VLOOKUP($D309,Cap_Req!$A$2:$K$19,2)=1,VLOOKUP($D309,Cap_Req!$A$2:$K$19,2)=3,VLOOKUP($D309,Cap_Req!$A$2:$K$19,2)=6,VLOOKUP($D309,Cap_Req!$A$2:$K$19,2)=7,VLOOKUP($D309,Cap_Req!$A$2:$K$19,2)=8,VLOOKUP($D309,Cap_Req!$A$2:$K$19,2)=10,VLOOKUP($D309,Cap_Req!$A$2:$K$19,2)=11, VLOOKUP($D309,Cap_Req!$A$2:$K$19,2)=14, VLOOKUP($D309,Cap_Req!$A$2:$K$19,2)=15, VLOOKUP($D309,Cap_Req!$A$2:$K$19,2)=16),IF($N309&lt;=$U309,VLOOKUP($D309,Cap_Req!$A$2:$K$19,3),IF(AND($N309&gt;$U309,$N309&lt;=$W309),VLOOKUP($D309,Cap_Req!$A$2:$K$19,3)+(((VLOOKUP($D309,Cap_Req!$A$2:$K$19,5)-VLOOKUP($D309,Cap_Req!$A$2:$K$19,3))/($W309-$U309))*($N309-$U309)),0)),IF($N309&lt;=$U309,VLOOKUP($D309,Cap_Req!$A$2:$K$19,3),IF(AND($N309&gt;$U309,$N309&lt;=$V309),VLOOKUP($D309,Cap_Req!$A$2:$K$19,3)+(((VLOOKUP($D309,Cap_Req!$A$2:$K$19,4)-VLOOKUP($D309,Cap_Req!$A$2:$K$19,3))/($V309-$U309))*($N309-$U309)),IF(AND($N309&gt;$V309,$N309&lt;=$W309),VLOOKUP($D309,Cap_Req!$A$2:$K$19,4)+(((VLOOKUP($D309,Cap_Req!$A$2:$K$19,5)-VLOOKUP($D309,Cap_Req!$A$2:$K$19,4))/($W309-$V309))*($N309-$V309)),0))))))</f>
        <v/>
      </c>
      <c r="H309" s="285"/>
      <c r="I309" s="155" t="str">
        <f>IF($D309="","",IF(OR(VLOOKUP($D309,Cap_Req!$A$2:$K$19,2)=6,VLOOKUP($D309,Cap_Req!$A$2:$K$19,2)=7,VLOOKUP($D309,Cap_Req!$A$2:$K$19,2)=14),IF($S309="","",$S309*$J309),""))</f>
        <v/>
      </c>
      <c r="J309" s="156" t="str">
        <f>IF($D309="","",IF(OR(VLOOKUP($D309,Cap_Req!$A$2:$K$19,2)=6,VLOOKUP($D309,Cap_Req!$A$2:$K$19,2)=7,VLOOKUP($D309,Cap_Req!$A$2:$K$19,2)=14),VLOOKUP($D309,Cap_Req!$A$2:$K$19,7),""))</f>
        <v/>
      </c>
      <c r="K309" s="285"/>
      <c r="L309" s="155" t="str">
        <f>IF($D309="","",IF(OR(VLOOKUP($D309,Cap_Req!$A$2:$K$19,2)=4,VLOOKUP($D309,Cap_Req!$A$2:$K$19,2)=5),IF($T309="","",$T309*$M309),""))</f>
        <v/>
      </c>
      <c r="M309" s="156" t="str">
        <f>IF($D309="","",IF(OR(VLOOKUP($D309,Cap_Req!$A$2:$K$19,2)=4,VLOOKUP($D309,Cap_Req!$A$2:$K$19,2)=5),VLOOKUP($D309,Cap_Req!$A$2:$K$19,8),""))</f>
        <v/>
      </c>
      <c r="N309" s="157" t="str">
        <f t="shared" si="11"/>
        <v/>
      </c>
      <c r="O309" s="158" t="str">
        <f t="shared" si="10"/>
        <v/>
      </c>
      <c r="P309" s="159"/>
      <c r="Q309" s="283"/>
      <c r="R309" s="283"/>
      <c r="S309" s="283"/>
      <c r="T309" s="283"/>
      <c r="U309" s="160" t="str">
        <f>IF($D309="","",IF(OR(VLOOKUP($D309,Cap_Req!$A$2:$K$19,2)=9,VLOOKUP($D309,Cap_Req!$A$2:$K$19,2)=12,VLOOKUP($D309,Cap_Req!$A$2:$K$19,2)=13,VLOOKUP($D309,Cap_Req!$A$2:$K$19,2)=15),VLOOKUP($D309,Cap_Req!$A$2:$K$19,9),IF(VLOOKUP($D309,Cap_Req!$A$2:$K$19,2)=2,-100,$X309+VLOOKUP($D309,Cap_Req!$A$2:$K$19,9))))</f>
        <v/>
      </c>
      <c r="V309" s="160" t="str">
        <f>IF($D309="","",IF(OR(VLOOKUP($D309,Cap_Req!$A$2:$K$19,2)=9,VLOOKUP($D309,Cap_Req!$A$2:$K$19,2)=12,VLOOKUP($D309,Cap_Req!$A$2:$K$19,2)=13),VLOOKUP($D309,Cap_Req!$A$2:$K$19,10),IF(OR(VLOOKUP($D309,Cap_Req!$A$2:$K$19,2)=4,VLOOKUP($D309,Cap_Req!$A$2:$K$19,2)=5,VLOOKUP($D309,Cap_Req!$A$2:$K$19,2)=18),$X309+VLOOKUP($D309,Cap_Req!$A$2:$K$19,10),-100)))</f>
        <v/>
      </c>
      <c r="W309" s="160" t="str">
        <f>IF($D309="","",IF($X309="","",$X309+VLOOKUP($D309,Cap_Req!$A$2:$K$19,11)))</f>
        <v/>
      </c>
      <c r="X309" s="283"/>
      <c r="Y309" s="283"/>
      <c r="Z309" s="133"/>
      <c r="AA309" s="134" t="e">
        <f>VLOOKUP($D309,Cap_Req!$A$2:$K$19,2)</f>
        <v>#N/A</v>
      </c>
    </row>
    <row r="310" spans="1:27" x14ac:dyDescent="0.25">
      <c r="A310" s="133"/>
      <c r="B310" s="283"/>
      <c r="C310" s="283"/>
      <c r="D310" s="284"/>
      <c r="E310" s="285"/>
      <c r="F310" s="155" t="str">
        <f>IF($D310="","",IF($Q310="","",IF(OR(VLOOKUP($D310,Cap_Req!$A$2:$K$19,2)=6,VLOOKUP($D310,Cap_Req!$A$2:$K$19,2)=7,VLOOKUP($D310,Cap_Req!$A$2:$K$19,2)=14),IF($R310="","",IF($N310&lt;=$U310,$R310*$G310,IF(AND($N310&gt;$U310,$N310&lt;=$X310),$G310*($R310+((($Q310-$R310)/($X310-$U310))*($N310-$U310))),0))),$Q310*$G310)))</f>
        <v/>
      </c>
      <c r="G310" s="156" t="str">
        <f>IF($D310="","",IF(VLOOKUP($D310,Cap_Req!$A$2:$K$19,2)=2,VLOOKUP($D310,Cap_Req!$A$2:$K$19,3),IF(OR(VLOOKUP($D310,Cap_Req!$A$2:$K$19,2)=1,VLOOKUP($D310,Cap_Req!$A$2:$K$19,2)=3,VLOOKUP($D310,Cap_Req!$A$2:$K$19,2)=6,VLOOKUP($D310,Cap_Req!$A$2:$K$19,2)=7,VLOOKUP($D310,Cap_Req!$A$2:$K$19,2)=8,VLOOKUP($D310,Cap_Req!$A$2:$K$19,2)=10,VLOOKUP($D310,Cap_Req!$A$2:$K$19,2)=11, VLOOKUP($D310,Cap_Req!$A$2:$K$19,2)=14, VLOOKUP($D310,Cap_Req!$A$2:$K$19,2)=15, VLOOKUP($D310,Cap_Req!$A$2:$K$19,2)=16),IF($N310&lt;=$U310,VLOOKUP($D310,Cap_Req!$A$2:$K$19,3),IF(AND($N310&gt;$U310,$N310&lt;=$W310),VLOOKUP($D310,Cap_Req!$A$2:$K$19,3)+(((VLOOKUP($D310,Cap_Req!$A$2:$K$19,5)-VLOOKUP($D310,Cap_Req!$A$2:$K$19,3))/($W310-$U310))*($N310-$U310)),0)),IF($N310&lt;=$U310,VLOOKUP($D310,Cap_Req!$A$2:$K$19,3),IF(AND($N310&gt;$U310,$N310&lt;=$V310),VLOOKUP($D310,Cap_Req!$A$2:$K$19,3)+(((VLOOKUP($D310,Cap_Req!$A$2:$K$19,4)-VLOOKUP($D310,Cap_Req!$A$2:$K$19,3))/($V310-$U310))*($N310-$U310)),IF(AND($N310&gt;$V310,$N310&lt;=$W310),VLOOKUP($D310,Cap_Req!$A$2:$K$19,4)+(((VLOOKUP($D310,Cap_Req!$A$2:$K$19,5)-VLOOKUP($D310,Cap_Req!$A$2:$K$19,4))/($W310-$V310))*($N310-$V310)),0))))))</f>
        <v/>
      </c>
      <c r="H310" s="285"/>
      <c r="I310" s="155" t="str">
        <f>IF($D310="","",IF(OR(VLOOKUP($D310,Cap_Req!$A$2:$K$19,2)=6,VLOOKUP($D310,Cap_Req!$A$2:$K$19,2)=7,VLOOKUP($D310,Cap_Req!$A$2:$K$19,2)=14),IF($S310="","",$S310*$J310),""))</f>
        <v/>
      </c>
      <c r="J310" s="156" t="str">
        <f>IF($D310="","",IF(OR(VLOOKUP($D310,Cap_Req!$A$2:$K$19,2)=6,VLOOKUP($D310,Cap_Req!$A$2:$K$19,2)=7,VLOOKUP($D310,Cap_Req!$A$2:$K$19,2)=14),VLOOKUP($D310,Cap_Req!$A$2:$K$19,7),""))</f>
        <v/>
      </c>
      <c r="K310" s="285"/>
      <c r="L310" s="155" t="str">
        <f>IF($D310="","",IF(OR(VLOOKUP($D310,Cap_Req!$A$2:$K$19,2)=4,VLOOKUP($D310,Cap_Req!$A$2:$K$19,2)=5),IF($T310="","",$T310*$M310),""))</f>
        <v/>
      </c>
      <c r="M310" s="156" t="str">
        <f>IF($D310="","",IF(OR(VLOOKUP($D310,Cap_Req!$A$2:$K$19,2)=4,VLOOKUP($D310,Cap_Req!$A$2:$K$19,2)=5),VLOOKUP($D310,Cap_Req!$A$2:$K$19,8),""))</f>
        <v/>
      </c>
      <c r="N310" s="157" t="str">
        <f t="shared" si="11"/>
        <v/>
      </c>
      <c r="O310" s="158" t="str">
        <f t="shared" si="10"/>
        <v/>
      </c>
      <c r="P310" s="159"/>
      <c r="Q310" s="283"/>
      <c r="R310" s="283"/>
      <c r="S310" s="283"/>
      <c r="T310" s="283"/>
      <c r="U310" s="160" t="str">
        <f>IF($D310="","",IF(OR(VLOOKUP($D310,Cap_Req!$A$2:$K$19,2)=9,VLOOKUP($D310,Cap_Req!$A$2:$K$19,2)=12,VLOOKUP($D310,Cap_Req!$A$2:$K$19,2)=13,VLOOKUP($D310,Cap_Req!$A$2:$K$19,2)=15),VLOOKUP($D310,Cap_Req!$A$2:$K$19,9),IF(VLOOKUP($D310,Cap_Req!$A$2:$K$19,2)=2,-100,$X310+VLOOKUP($D310,Cap_Req!$A$2:$K$19,9))))</f>
        <v/>
      </c>
      <c r="V310" s="160" t="str">
        <f>IF($D310="","",IF(OR(VLOOKUP($D310,Cap_Req!$A$2:$K$19,2)=9,VLOOKUP($D310,Cap_Req!$A$2:$K$19,2)=12,VLOOKUP($D310,Cap_Req!$A$2:$K$19,2)=13),VLOOKUP($D310,Cap_Req!$A$2:$K$19,10),IF(OR(VLOOKUP($D310,Cap_Req!$A$2:$K$19,2)=4,VLOOKUP($D310,Cap_Req!$A$2:$K$19,2)=5,VLOOKUP($D310,Cap_Req!$A$2:$K$19,2)=18),$X310+VLOOKUP($D310,Cap_Req!$A$2:$K$19,10),-100)))</f>
        <v/>
      </c>
      <c r="W310" s="160" t="str">
        <f>IF($D310="","",IF($X310="","",$X310+VLOOKUP($D310,Cap_Req!$A$2:$K$19,11)))</f>
        <v/>
      </c>
      <c r="X310" s="283"/>
      <c r="Y310" s="283"/>
      <c r="Z310" s="133"/>
      <c r="AA310" s="134" t="e">
        <f>VLOOKUP($D310,Cap_Req!$A$2:$K$19,2)</f>
        <v>#N/A</v>
      </c>
    </row>
    <row r="311" spans="1:27" x14ac:dyDescent="0.25">
      <c r="A311" s="133"/>
      <c r="B311" s="283"/>
      <c r="C311" s="283"/>
      <c r="D311" s="284"/>
      <c r="E311" s="285"/>
      <c r="F311" s="155" t="str">
        <f>IF($D311="","",IF($Q311="","",IF(OR(VLOOKUP($D311,Cap_Req!$A$2:$K$19,2)=6,VLOOKUP($D311,Cap_Req!$A$2:$K$19,2)=7,VLOOKUP($D311,Cap_Req!$A$2:$K$19,2)=14),IF($R311="","",IF($N311&lt;=$U311,$R311*$G311,IF(AND($N311&gt;$U311,$N311&lt;=$X311),$G311*($R311+((($Q311-$R311)/($X311-$U311))*($N311-$U311))),0))),$Q311*$G311)))</f>
        <v/>
      </c>
      <c r="G311" s="156" t="str">
        <f>IF($D311="","",IF(VLOOKUP($D311,Cap_Req!$A$2:$K$19,2)=2,VLOOKUP($D311,Cap_Req!$A$2:$K$19,3),IF(OR(VLOOKUP($D311,Cap_Req!$A$2:$K$19,2)=1,VLOOKUP($D311,Cap_Req!$A$2:$K$19,2)=3,VLOOKUP($D311,Cap_Req!$A$2:$K$19,2)=6,VLOOKUP($D311,Cap_Req!$A$2:$K$19,2)=7,VLOOKUP($D311,Cap_Req!$A$2:$K$19,2)=8,VLOOKUP($D311,Cap_Req!$A$2:$K$19,2)=10,VLOOKUP($D311,Cap_Req!$A$2:$K$19,2)=11, VLOOKUP($D311,Cap_Req!$A$2:$K$19,2)=14, VLOOKUP($D311,Cap_Req!$A$2:$K$19,2)=15, VLOOKUP($D311,Cap_Req!$A$2:$K$19,2)=16),IF($N311&lt;=$U311,VLOOKUP($D311,Cap_Req!$A$2:$K$19,3),IF(AND($N311&gt;$U311,$N311&lt;=$W311),VLOOKUP($D311,Cap_Req!$A$2:$K$19,3)+(((VLOOKUP($D311,Cap_Req!$A$2:$K$19,5)-VLOOKUP($D311,Cap_Req!$A$2:$K$19,3))/($W311-$U311))*($N311-$U311)),0)),IF($N311&lt;=$U311,VLOOKUP($D311,Cap_Req!$A$2:$K$19,3),IF(AND($N311&gt;$U311,$N311&lt;=$V311),VLOOKUP($D311,Cap_Req!$A$2:$K$19,3)+(((VLOOKUP($D311,Cap_Req!$A$2:$K$19,4)-VLOOKUP($D311,Cap_Req!$A$2:$K$19,3))/($V311-$U311))*($N311-$U311)),IF(AND($N311&gt;$V311,$N311&lt;=$W311),VLOOKUP($D311,Cap_Req!$A$2:$K$19,4)+(((VLOOKUP($D311,Cap_Req!$A$2:$K$19,5)-VLOOKUP($D311,Cap_Req!$A$2:$K$19,4))/($W311-$V311))*($N311-$V311)),0))))))</f>
        <v/>
      </c>
      <c r="H311" s="285"/>
      <c r="I311" s="155" t="str">
        <f>IF($D311="","",IF(OR(VLOOKUP($D311,Cap_Req!$A$2:$K$19,2)=6,VLOOKUP($D311,Cap_Req!$A$2:$K$19,2)=7,VLOOKUP($D311,Cap_Req!$A$2:$K$19,2)=14),IF($S311="","",$S311*$J311),""))</f>
        <v/>
      </c>
      <c r="J311" s="156" t="str">
        <f>IF($D311="","",IF(OR(VLOOKUP($D311,Cap_Req!$A$2:$K$19,2)=6,VLOOKUP($D311,Cap_Req!$A$2:$K$19,2)=7,VLOOKUP($D311,Cap_Req!$A$2:$K$19,2)=14),VLOOKUP($D311,Cap_Req!$A$2:$K$19,7),""))</f>
        <v/>
      </c>
      <c r="K311" s="285"/>
      <c r="L311" s="155" t="str">
        <f>IF($D311="","",IF(OR(VLOOKUP($D311,Cap_Req!$A$2:$K$19,2)=4,VLOOKUP($D311,Cap_Req!$A$2:$K$19,2)=5),IF($T311="","",$T311*$M311),""))</f>
        <v/>
      </c>
      <c r="M311" s="156" t="str">
        <f>IF($D311="","",IF(OR(VLOOKUP($D311,Cap_Req!$A$2:$K$19,2)=4,VLOOKUP($D311,Cap_Req!$A$2:$K$19,2)=5),VLOOKUP($D311,Cap_Req!$A$2:$K$19,8),""))</f>
        <v/>
      </c>
      <c r="N311" s="157" t="str">
        <f t="shared" si="11"/>
        <v/>
      </c>
      <c r="O311" s="158" t="str">
        <f t="shared" si="10"/>
        <v/>
      </c>
      <c r="P311" s="159"/>
      <c r="Q311" s="283"/>
      <c r="R311" s="283"/>
      <c r="S311" s="283"/>
      <c r="T311" s="283"/>
      <c r="U311" s="160" t="str">
        <f>IF($D311="","",IF(OR(VLOOKUP($D311,Cap_Req!$A$2:$K$19,2)=9,VLOOKUP($D311,Cap_Req!$A$2:$K$19,2)=12,VLOOKUP($D311,Cap_Req!$A$2:$K$19,2)=13,VLOOKUP($D311,Cap_Req!$A$2:$K$19,2)=15),VLOOKUP($D311,Cap_Req!$A$2:$K$19,9),IF(VLOOKUP($D311,Cap_Req!$A$2:$K$19,2)=2,-100,$X311+VLOOKUP($D311,Cap_Req!$A$2:$K$19,9))))</f>
        <v/>
      </c>
      <c r="V311" s="160" t="str">
        <f>IF($D311="","",IF(OR(VLOOKUP($D311,Cap_Req!$A$2:$K$19,2)=9,VLOOKUP($D311,Cap_Req!$A$2:$K$19,2)=12,VLOOKUP($D311,Cap_Req!$A$2:$K$19,2)=13),VLOOKUP($D311,Cap_Req!$A$2:$K$19,10),IF(OR(VLOOKUP($D311,Cap_Req!$A$2:$K$19,2)=4,VLOOKUP($D311,Cap_Req!$A$2:$K$19,2)=5,VLOOKUP($D311,Cap_Req!$A$2:$K$19,2)=18),$X311+VLOOKUP($D311,Cap_Req!$A$2:$K$19,10),-100)))</f>
        <v/>
      </c>
      <c r="W311" s="160" t="str">
        <f>IF($D311="","",IF($X311="","",$X311+VLOOKUP($D311,Cap_Req!$A$2:$K$19,11)))</f>
        <v/>
      </c>
      <c r="X311" s="283"/>
      <c r="Y311" s="283"/>
      <c r="Z311" s="133"/>
      <c r="AA311" s="134" t="e">
        <f>VLOOKUP($D311,Cap_Req!$A$2:$K$19,2)</f>
        <v>#N/A</v>
      </c>
    </row>
    <row r="312" spans="1:27" x14ac:dyDescent="0.25">
      <c r="A312" s="133"/>
      <c r="B312" s="283"/>
      <c r="C312" s="283"/>
      <c r="D312" s="284"/>
      <c r="E312" s="285"/>
      <c r="F312" s="155" t="str">
        <f>IF($D312="","",IF($Q312="","",IF(OR(VLOOKUP($D312,Cap_Req!$A$2:$K$19,2)=6,VLOOKUP($D312,Cap_Req!$A$2:$K$19,2)=7,VLOOKUP($D312,Cap_Req!$A$2:$K$19,2)=14),IF($R312="","",IF($N312&lt;=$U312,$R312*$G312,IF(AND($N312&gt;$U312,$N312&lt;=$X312),$G312*($R312+((($Q312-$R312)/($X312-$U312))*($N312-$U312))),0))),$Q312*$G312)))</f>
        <v/>
      </c>
      <c r="G312" s="156" t="str">
        <f>IF($D312="","",IF(VLOOKUP($D312,Cap_Req!$A$2:$K$19,2)=2,VLOOKUP($D312,Cap_Req!$A$2:$K$19,3),IF(OR(VLOOKUP($D312,Cap_Req!$A$2:$K$19,2)=1,VLOOKUP($D312,Cap_Req!$A$2:$K$19,2)=3,VLOOKUP($D312,Cap_Req!$A$2:$K$19,2)=6,VLOOKUP($D312,Cap_Req!$A$2:$K$19,2)=7,VLOOKUP($D312,Cap_Req!$A$2:$K$19,2)=8,VLOOKUP($D312,Cap_Req!$A$2:$K$19,2)=10,VLOOKUP($D312,Cap_Req!$A$2:$K$19,2)=11, VLOOKUP($D312,Cap_Req!$A$2:$K$19,2)=14, VLOOKUP($D312,Cap_Req!$A$2:$K$19,2)=15, VLOOKUP($D312,Cap_Req!$A$2:$K$19,2)=16),IF($N312&lt;=$U312,VLOOKUP($D312,Cap_Req!$A$2:$K$19,3),IF(AND($N312&gt;$U312,$N312&lt;=$W312),VLOOKUP($D312,Cap_Req!$A$2:$K$19,3)+(((VLOOKUP($D312,Cap_Req!$A$2:$K$19,5)-VLOOKUP($D312,Cap_Req!$A$2:$K$19,3))/($W312-$U312))*($N312-$U312)),0)),IF($N312&lt;=$U312,VLOOKUP($D312,Cap_Req!$A$2:$K$19,3),IF(AND($N312&gt;$U312,$N312&lt;=$V312),VLOOKUP($D312,Cap_Req!$A$2:$K$19,3)+(((VLOOKUP($D312,Cap_Req!$A$2:$K$19,4)-VLOOKUP($D312,Cap_Req!$A$2:$K$19,3))/($V312-$U312))*($N312-$U312)),IF(AND($N312&gt;$V312,$N312&lt;=$W312),VLOOKUP($D312,Cap_Req!$A$2:$K$19,4)+(((VLOOKUP($D312,Cap_Req!$A$2:$K$19,5)-VLOOKUP($D312,Cap_Req!$A$2:$K$19,4))/($W312-$V312))*($N312-$V312)),0))))))</f>
        <v/>
      </c>
      <c r="H312" s="285"/>
      <c r="I312" s="155" t="str">
        <f>IF($D312="","",IF(OR(VLOOKUP($D312,Cap_Req!$A$2:$K$19,2)=6,VLOOKUP($D312,Cap_Req!$A$2:$K$19,2)=7,VLOOKUP($D312,Cap_Req!$A$2:$K$19,2)=14),IF($S312="","",$S312*$J312),""))</f>
        <v/>
      </c>
      <c r="J312" s="156" t="str">
        <f>IF($D312="","",IF(OR(VLOOKUP($D312,Cap_Req!$A$2:$K$19,2)=6,VLOOKUP($D312,Cap_Req!$A$2:$K$19,2)=7,VLOOKUP($D312,Cap_Req!$A$2:$K$19,2)=14),VLOOKUP($D312,Cap_Req!$A$2:$K$19,7),""))</f>
        <v/>
      </c>
      <c r="K312" s="285"/>
      <c r="L312" s="155" t="str">
        <f>IF($D312="","",IF(OR(VLOOKUP($D312,Cap_Req!$A$2:$K$19,2)=4,VLOOKUP($D312,Cap_Req!$A$2:$K$19,2)=5),IF($T312="","",$T312*$M312),""))</f>
        <v/>
      </c>
      <c r="M312" s="156" t="str">
        <f>IF($D312="","",IF(OR(VLOOKUP($D312,Cap_Req!$A$2:$K$19,2)=4,VLOOKUP($D312,Cap_Req!$A$2:$K$19,2)=5),VLOOKUP($D312,Cap_Req!$A$2:$K$19,8),""))</f>
        <v/>
      </c>
      <c r="N312" s="157" t="str">
        <f t="shared" si="11"/>
        <v/>
      </c>
      <c r="O312" s="158" t="str">
        <f t="shared" si="10"/>
        <v/>
      </c>
      <c r="P312" s="159"/>
      <c r="Q312" s="283"/>
      <c r="R312" s="283"/>
      <c r="S312" s="283"/>
      <c r="T312" s="283"/>
      <c r="U312" s="160" t="str">
        <f>IF($D312="","",IF(OR(VLOOKUP($D312,Cap_Req!$A$2:$K$19,2)=9,VLOOKUP($D312,Cap_Req!$A$2:$K$19,2)=12,VLOOKUP($D312,Cap_Req!$A$2:$K$19,2)=13,VLOOKUP($D312,Cap_Req!$A$2:$K$19,2)=15),VLOOKUP($D312,Cap_Req!$A$2:$K$19,9),IF(VLOOKUP($D312,Cap_Req!$A$2:$K$19,2)=2,-100,$X312+VLOOKUP($D312,Cap_Req!$A$2:$K$19,9))))</f>
        <v/>
      </c>
      <c r="V312" s="160" t="str">
        <f>IF($D312="","",IF(OR(VLOOKUP($D312,Cap_Req!$A$2:$K$19,2)=9,VLOOKUP($D312,Cap_Req!$A$2:$K$19,2)=12,VLOOKUP($D312,Cap_Req!$A$2:$K$19,2)=13),VLOOKUP($D312,Cap_Req!$A$2:$K$19,10),IF(OR(VLOOKUP($D312,Cap_Req!$A$2:$K$19,2)=4,VLOOKUP($D312,Cap_Req!$A$2:$K$19,2)=5,VLOOKUP($D312,Cap_Req!$A$2:$K$19,2)=18),$X312+VLOOKUP($D312,Cap_Req!$A$2:$K$19,10),-100)))</f>
        <v/>
      </c>
      <c r="W312" s="160" t="str">
        <f>IF($D312="","",IF($X312="","",$X312+VLOOKUP($D312,Cap_Req!$A$2:$K$19,11)))</f>
        <v/>
      </c>
      <c r="X312" s="283"/>
      <c r="Y312" s="283"/>
      <c r="Z312" s="133"/>
      <c r="AA312" s="134" t="e">
        <f>VLOOKUP($D312,Cap_Req!$A$2:$K$19,2)</f>
        <v>#N/A</v>
      </c>
    </row>
    <row r="313" spans="1:27" x14ac:dyDescent="0.25">
      <c r="A313" s="133"/>
      <c r="B313" s="283"/>
      <c r="C313" s="283"/>
      <c r="D313" s="284"/>
      <c r="E313" s="285"/>
      <c r="F313" s="155" t="str">
        <f>IF($D313="","",IF($Q313="","",IF(OR(VLOOKUP($D313,Cap_Req!$A$2:$K$19,2)=6,VLOOKUP($D313,Cap_Req!$A$2:$K$19,2)=7,VLOOKUP($D313,Cap_Req!$A$2:$K$19,2)=14),IF($R313="","",IF($N313&lt;=$U313,$R313*$G313,IF(AND($N313&gt;$U313,$N313&lt;=$X313),$G313*($R313+((($Q313-$R313)/($X313-$U313))*($N313-$U313))),0))),$Q313*$G313)))</f>
        <v/>
      </c>
      <c r="G313" s="156" t="str">
        <f>IF($D313="","",IF(VLOOKUP($D313,Cap_Req!$A$2:$K$19,2)=2,VLOOKUP($D313,Cap_Req!$A$2:$K$19,3),IF(OR(VLOOKUP($D313,Cap_Req!$A$2:$K$19,2)=1,VLOOKUP($D313,Cap_Req!$A$2:$K$19,2)=3,VLOOKUP($D313,Cap_Req!$A$2:$K$19,2)=6,VLOOKUP($D313,Cap_Req!$A$2:$K$19,2)=7,VLOOKUP($D313,Cap_Req!$A$2:$K$19,2)=8,VLOOKUP($D313,Cap_Req!$A$2:$K$19,2)=10,VLOOKUP($D313,Cap_Req!$A$2:$K$19,2)=11, VLOOKUP($D313,Cap_Req!$A$2:$K$19,2)=14, VLOOKUP($D313,Cap_Req!$A$2:$K$19,2)=15, VLOOKUP($D313,Cap_Req!$A$2:$K$19,2)=16),IF($N313&lt;=$U313,VLOOKUP($D313,Cap_Req!$A$2:$K$19,3),IF(AND($N313&gt;$U313,$N313&lt;=$W313),VLOOKUP($D313,Cap_Req!$A$2:$K$19,3)+(((VLOOKUP($D313,Cap_Req!$A$2:$K$19,5)-VLOOKUP($D313,Cap_Req!$A$2:$K$19,3))/($W313-$U313))*($N313-$U313)),0)),IF($N313&lt;=$U313,VLOOKUP($D313,Cap_Req!$A$2:$K$19,3),IF(AND($N313&gt;$U313,$N313&lt;=$V313),VLOOKUP($D313,Cap_Req!$A$2:$K$19,3)+(((VLOOKUP($D313,Cap_Req!$A$2:$K$19,4)-VLOOKUP($D313,Cap_Req!$A$2:$K$19,3))/($V313-$U313))*($N313-$U313)),IF(AND($N313&gt;$V313,$N313&lt;=$W313),VLOOKUP($D313,Cap_Req!$A$2:$K$19,4)+(((VLOOKUP($D313,Cap_Req!$A$2:$K$19,5)-VLOOKUP($D313,Cap_Req!$A$2:$K$19,4))/($W313-$V313))*($N313-$V313)),0))))))</f>
        <v/>
      </c>
      <c r="H313" s="285"/>
      <c r="I313" s="155" t="str">
        <f>IF($D313="","",IF(OR(VLOOKUP($D313,Cap_Req!$A$2:$K$19,2)=6,VLOOKUP($D313,Cap_Req!$A$2:$K$19,2)=7,VLOOKUP($D313,Cap_Req!$A$2:$K$19,2)=14),IF($S313="","",$S313*$J313),""))</f>
        <v/>
      </c>
      <c r="J313" s="156" t="str">
        <f>IF($D313="","",IF(OR(VLOOKUP($D313,Cap_Req!$A$2:$K$19,2)=6,VLOOKUP($D313,Cap_Req!$A$2:$K$19,2)=7,VLOOKUP($D313,Cap_Req!$A$2:$K$19,2)=14),VLOOKUP($D313,Cap_Req!$A$2:$K$19,7),""))</f>
        <v/>
      </c>
      <c r="K313" s="285"/>
      <c r="L313" s="155" t="str">
        <f>IF($D313="","",IF(OR(VLOOKUP($D313,Cap_Req!$A$2:$K$19,2)=4,VLOOKUP($D313,Cap_Req!$A$2:$K$19,2)=5),IF($T313="","",$T313*$M313),""))</f>
        <v/>
      </c>
      <c r="M313" s="156" t="str">
        <f>IF($D313="","",IF(OR(VLOOKUP($D313,Cap_Req!$A$2:$K$19,2)=4,VLOOKUP($D313,Cap_Req!$A$2:$K$19,2)=5),VLOOKUP($D313,Cap_Req!$A$2:$K$19,8),""))</f>
        <v/>
      </c>
      <c r="N313" s="157" t="str">
        <f t="shared" si="11"/>
        <v/>
      </c>
      <c r="O313" s="158" t="str">
        <f t="shared" si="10"/>
        <v/>
      </c>
      <c r="P313" s="159"/>
      <c r="Q313" s="283"/>
      <c r="R313" s="283"/>
      <c r="S313" s="283"/>
      <c r="T313" s="283"/>
      <c r="U313" s="160" t="str">
        <f>IF($D313="","",IF(OR(VLOOKUP($D313,Cap_Req!$A$2:$K$19,2)=9,VLOOKUP($D313,Cap_Req!$A$2:$K$19,2)=12,VLOOKUP($D313,Cap_Req!$A$2:$K$19,2)=13,VLOOKUP($D313,Cap_Req!$A$2:$K$19,2)=15),VLOOKUP($D313,Cap_Req!$A$2:$K$19,9),IF(VLOOKUP($D313,Cap_Req!$A$2:$K$19,2)=2,-100,$X313+VLOOKUP($D313,Cap_Req!$A$2:$K$19,9))))</f>
        <v/>
      </c>
      <c r="V313" s="160" t="str">
        <f>IF($D313="","",IF(OR(VLOOKUP($D313,Cap_Req!$A$2:$K$19,2)=9,VLOOKUP($D313,Cap_Req!$A$2:$K$19,2)=12,VLOOKUP($D313,Cap_Req!$A$2:$K$19,2)=13),VLOOKUP($D313,Cap_Req!$A$2:$K$19,10),IF(OR(VLOOKUP($D313,Cap_Req!$A$2:$K$19,2)=4,VLOOKUP($D313,Cap_Req!$A$2:$K$19,2)=5,VLOOKUP($D313,Cap_Req!$A$2:$K$19,2)=18),$X313+VLOOKUP($D313,Cap_Req!$A$2:$K$19,10),-100)))</f>
        <v/>
      </c>
      <c r="W313" s="160" t="str">
        <f>IF($D313="","",IF($X313="","",$X313+VLOOKUP($D313,Cap_Req!$A$2:$K$19,11)))</f>
        <v/>
      </c>
      <c r="X313" s="283"/>
      <c r="Y313" s="283"/>
      <c r="Z313" s="133"/>
      <c r="AA313" s="134" t="e">
        <f>VLOOKUP($D313,Cap_Req!$A$2:$K$19,2)</f>
        <v>#N/A</v>
      </c>
    </row>
    <row r="314" spans="1:27" x14ac:dyDescent="0.25">
      <c r="A314" s="133"/>
      <c r="B314" s="283"/>
      <c r="C314" s="283"/>
      <c r="D314" s="284"/>
      <c r="E314" s="285"/>
      <c r="F314" s="155" t="str">
        <f>IF($D314="","",IF($Q314="","",IF(OR(VLOOKUP($D314,Cap_Req!$A$2:$K$19,2)=6,VLOOKUP($D314,Cap_Req!$A$2:$K$19,2)=7,VLOOKUP($D314,Cap_Req!$A$2:$K$19,2)=14),IF($R314="","",IF($N314&lt;=$U314,$R314*$G314,IF(AND($N314&gt;$U314,$N314&lt;=$X314),$G314*($R314+((($Q314-$R314)/($X314-$U314))*($N314-$U314))),0))),$Q314*$G314)))</f>
        <v/>
      </c>
      <c r="G314" s="156" t="str">
        <f>IF($D314="","",IF(VLOOKUP($D314,Cap_Req!$A$2:$K$19,2)=2,VLOOKUP($D314,Cap_Req!$A$2:$K$19,3),IF(OR(VLOOKUP($D314,Cap_Req!$A$2:$K$19,2)=1,VLOOKUP($D314,Cap_Req!$A$2:$K$19,2)=3,VLOOKUP($D314,Cap_Req!$A$2:$K$19,2)=6,VLOOKUP($D314,Cap_Req!$A$2:$K$19,2)=7,VLOOKUP($D314,Cap_Req!$A$2:$K$19,2)=8,VLOOKUP($D314,Cap_Req!$A$2:$K$19,2)=10,VLOOKUP($D314,Cap_Req!$A$2:$K$19,2)=11, VLOOKUP($D314,Cap_Req!$A$2:$K$19,2)=14, VLOOKUP($D314,Cap_Req!$A$2:$K$19,2)=15, VLOOKUP($D314,Cap_Req!$A$2:$K$19,2)=16),IF($N314&lt;=$U314,VLOOKUP($D314,Cap_Req!$A$2:$K$19,3),IF(AND($N314&gt;$U314,$N314&lt;=$W314),VLOOKUP($D314,Cap_Req!$A$2:$K$19,3)+(((VLOOKUP($D314,Cap_Req!$A$2:$K$19,5)-VLOOKUP($D314,Cap_Req!$A$2:$K$19,3))/($W314-$U314))*($N314-$U314)),0)),IF($N314&lt;=$U314,VLOOKUP($D314,Cap_Req!$A$2:$K$19,3),IF(AND($N314&gt;$U314,$N314&lt;=$V314),VLOOKUP($D314,Cap_Req!$A$2:$K$19,3)+(((VLOOKUP($D314,Cap_Req!$A$2:$K$19,4)-VLOOKUP($D314,Cap_Req!$A$2:$K$19,3))/($V314-$U314))*($N314-$U314)),IF(AND($N314&gt;$V314,$N314&lt;=$W314),VLOOKUP($D314,Cap_Req!$A$2:$K$19,4)+(((VLOOKUP($D314,Cap_Req!$A$2:$K$19,5)-VLOOKUP($D314,Cap_Req!$A$2:$K$19,4))/($W314-$V314))*($N314-$V314)),0))))))</f>
        <v/>
      </c>
      <c r="H314" s="285"/>
      <c r="I314" s="155" t="str">
        <f>IF($D314="","",IF(OR(VLOOKUP($D314,Cap_Req!$A$2:$K$19,2)=6,VLOOKUP($D314,Cap_Req!$A$2:$K$19,2)=7,VLOOKUP($D314,Cap_Req!$A$2:$K$19,2)=14),IF($S314="","",$S314*$J314),""))</f>
        <v/>
      </c>
      <c r="J314" s="156" t="str">
        <f>IF($D314="","",IF(OR(VLOOKUP($D314,Cap_Req!$A$2:$K$19,2)=6,VLOOKUP($D314,Cap_Req!$A$2:$K$19,2)=7,VLOOKUP($D314,Cap_Req!$A$2:$K$19,2)=14),VLOOKUP($D314,Cap_Req!$A$2:$K$19,7),""))</f>
        <v/>
      </c>
      <c r="K314" s="285"/>
      <c r="L314" s="155" t="str">
        <f>IF($D314="","",IF(OR(VLOOKUP($D314,Cap_Req!$A$2:$K$19,2)=4,VLOOKUP($D314,Cap_Req!$A$2:$K$19,2)=5),IF($T314="","",$T314*$M314),""))</f>
        <v/>
      </c>
      <c r="M314" s="156" t="str">
        <f>IF($D314="","",IF(OR(VLOOKUP($D314,Cap_Req!$A$2:$K$19,2)=4,VLOOKUP($D314,Cap_Req!$A$2:$K$19,2)=5),VLOOKUP($D314,Cap_Req!$A$2:$K$19,8),""))</f>
        <v/>
      </c>
      <c r="N314" s="157" t="str">
        <f t="shared" si="11"/>
        <v/>
      </c>
      <c r="O314" s="158" t="str">
        <f t="shared" si="10"/>
        <v/>
      </c>
      <c r="P314" s="159"/>
      <c r="Q314" s="283"/>
      <c r="R314" s="283"/>
      <c r="S314" s="283"/>
      <c r="T314" s="283"/>
      <c r="U314" s="160" t="str">
        <f>IF($D314="","",IF(OR(VLOOKUP($D314,Cap_Req!$A$2:$K$19,2)=9,VLOOKUP($D314,Cap_Req!$A$2:$K$19,2)=12,VLOOKUP($D314,Cap_Req!$A$2:$K$19,2)=13,VLOOKUP($D314,Cap_Req!$A$2:$K$19,2)=15),VLOOKUP($D314,Cap_Req!$A$2:$K$19,9),IF(VLOOKUP($D314,Cap_Req!$A$2:$K$19,2)=2,-100,$X314+VLOOKUP($D314,Cap_Req!$A$2:$K$19,9))))</f>
        <v/>
      </c>
      <c r="V314" s="160" t="str">
        <f>IF($D314="","",IF(OR(VLOOKUP($D314,Cap_Req!$A$2:$K$19,2)=9,VLOOKUP($D314,Cap_Req!$A$2:$K$19,2)=12,VLOOKUP($D314,Cap_Req!$A$2:$K$19,2)=13),VLOOKUP($D314,Cap_Req!$A$2:$K$19,10),IF(OR(VLOOKUP($D314,Cap_Req!$A$2:$K$19,2)=4,VLOOKUP($D314,Cap_Req!$A$2:$K$19,2)=5,VLOOKUP($D314,Cap_Req!$A$2:$K$19,2)=18),$X314+VLOOKUP($D314,Cap_Req!$A$2:$K$19,10),-100)))</f>
        <v/>
      </c>
      <c r="W314" s="160" t="str">
        <f>IF($D314="","",IF($X314="","",$X314+VLOOKUP($D314,Cap_Req!$A$2:$K$19,11)))</f>
        <v/>
      </c>
      <c r="X314" s="283"/>
      <c r="Y314" s="283"/>
      <c r="Z314" s="133"/>
      <c r="AA314" s="134" t="e">
        <f>VLOOKUP($D314,Cap_Req!$A$2:$K$19,2)</f>
        <v>#N/A</v>
      </c>
    </row>
    <row r="315" spans="1:27"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7"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7"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7"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7"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7"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x14ac:dyDescent="0.25">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x14ac:dyDescent="0.25">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sheetData>
  <sheetProtection password="C070" sheet="1" objects="1" scenarios="1"/>
  <mergeCells count="20">
    <mergeCell ref="N13:O13"/>
    <mergeCell ref="C3:E3"/>
    <mergeCell ref="C4:E4"/>
    <mergeCell ref="C6:E6"/>
    <mergeCell ref="H6:J6"/>
    <mergeCell ref="E13:G13"/>
    <mergeCell ref="H13:J13"/>
    <mergeCell ref="K13:M13"/>
    <mergeCell ref="H3:J3"/>
    <mergeCell ref="K3:N3"/>
    <mergeCell ref="H4:J4"/>
    <mergeCell ref="H5:J5"/>
    <mergeCell ref="K5:N5"/>
    <mergeCell ref="K4:N4"/>
    <mergeCell ref="P3:Y3"/>
    <mergeCell ref="P4:Y4"/>
    <mergeCell ref="P5:Y5"/>
    <mergeCell ref="P6:Y6"/>
    <mergeCell ref="Q13:X13"/>
    <mergeCell ref="P7:Y7"/>
  </mergeCells>
  <conditionalFormatting sqref="K15:K314">
    <cfRule type="expression" dxfId="622" priority="680">
      <formula>OR($K15="",$L15="")</formula>
    </cfRule>
    <cfRule type="cellIs" dxfId="621" priority="681" operator="between">
      <formula>0</formula>
      <formula>$L15</formula>
    </cfRule>
    <cfRule type="cellIs" dxfId="620" priority="682" operator="greaterThan">
      <formula>$L15</formula>
    </cfRule>
  </conditionalFormatting>
  <conditionalFormatting sqref="H15:H314">
    <cfRule type="expression" dxfId="619" priority="671">
      <formula>OR($H15="",$I15="")</formula>
    </cfRule>
    <cfRule type="cellIs" dxfId="618" priority="672" operator="between">
      <formula>0</formula>
      <formula>$I15</formula>
    </cfRule>
    <cfRule type="cellIs" dxfId="617" priority="673" operator="greaterThan">
      <formula>$I15</formula>
    </cfRule>
  </conditionalFormatting>
  <conditionalFormatting sqref="N15:N314">
    <cfRule type="expression" dxfId="616" priority="720">
      <formula>OR($N15="",$O15="")</formula>
    </cfRule>
    <cfRule type="cellIs" dxfId="615" priority="721" operator="between">
      <formula>0</formula>
      <formula>$O15</formula>
    </cfRule>
    <cfRule type="cellIs" dxfId="614" priority="722" operator="greaterThan">
      <formula>$O15</formula>
    </cfRule>
  </conditionalFormatting>
  <conditionalFormatting sqref="E15:E314">
    <cfRule type="expression" dxfId="613" priority="726">
      <formula>OR($E15="",$F15="")</formula>
    </cfRule>
    <cfRule type="cellIs" dxfId="612" priority="728" operator="between">
      <formula>0</formula>
      <formula>$F15</formula>
    </cfRule>
    <cfRule type="cellIs" dxfId="611" priority="729" operator="greaterThan">
      <formula>$F15</formula>
    </cfRule>
  </conditionalFormatting>
  <conditionalFormatting sqref="K15:K314">
    <cfRule type="expression" dxfId="610" priority="628">
      <formula>AND($AA15&lt;&gt;4,$AA15&lt;&gt;5)</formula>
    </cfRule>
  </conditionalFormatting>
  <conditionalFormatting sqref="H15:H314">
    <cfRule type="expression" dxfId="609" priority="622">
      <formula>AND($AA15&lt;&gt;6,$AA15&lt;&gt;7,$AA15&lt;&gt;14)</formula>
    </cfRule>
  </conditionalFormatting>
  <conditionalFormatting sqref="T15:T314">
    <cfRule type="expression" dxfId="608" priority="635">
      <formula>AND($AA15&lt;&gt;4,$AA15&lt;&gt;5)</formula>
    </cfRule>
  </conditionalFormatting>
  <conditionalFormatting sqref="M15:M314">
    <cfRule type="expression" dxfId="607" priority="631">
      <formula>AND($AA15&lt;&gt;4,$AA15&lt;&gt;5)</formula>
    </cfRule>
  </conditionalFormatting>
  <conditionalFormatting sqref="S15:S314">
    <cfRule type="expression" dxfId="606" priority="630">
      <formula>AND($AA15&lt;&gt;6,$AA15&lt;&gt;7,$AA15&lt;&gt;14)</formula>
    </cfRule>
  </conditionalFormatting>
  <conditionalFormatting sqref="L15:L314">
    <cfRule type="expression" dxfId="605" priority="629">
      <formula>AND($AA15&lt;&gt;4,$AA15&lt;&gt;5)</formula>
    </cfRule>
  </conditionalFormatting>
  <conditionalFormatting sqref="J15:J314">
    <cfRule type="expression" dxfId="604" priority="627">
      <formula>AND($AA15&lt;&gt;6,$AA15&lt;&gt;7,$AA15&lt;&gt;14)</formula>
    </cfRule>
  </conditionalFormatting>
  <conditionalFormatting sqref="I15:I314">
    <cfRule type="expression" dxfId="603" priority="626">
      <formula>AND($AA15&lt;&gt;6,$AA15&lt;&gt;7,$AA15&lt;&gt;14)</formula>
    </cfRule>
  </conditionalFormatting>
  <conditionalFormatting sqref="R15:R314">
    <cfRule type="expression" dxfId="602" priority="621">
      <formula>AND($AA15&lt;&gt;6,$AA15&lt;&gt;7,$AA15&lt;&gt;14)</formula>
    </cfRule>
  </conditionalFormatting>
  <conditionalFormatting sqref="U15:U314">
    <cfRule type="expression" dxfId="601" priority="620">
      <formula>$AA15=2</formula>
    </cfRule>
  </conditionalFormatting>
  <conditionalFormatting sqref="V15:V314">
    <cfRule type="expression" dxfId="600" priority="616">
      <formula>OR($AA15=1,$AA15=2,$AA15=3,$AA15=6,$AA15=7,$AA15=8,$AA15=10,$AA15=11,$AA15=14,$AA15=15,$AA15=16,$AA15=17)</formula>
    </cfRule>
  </conditionalFormatting>
  <dataValidations count="3">
    <dataValidation type="decimal" operator="greaterThanOrEqual" allowBlank="1" showInputMessage="1" showErrorMessage="1" error="Data must be greater than or equal to 0" sqref="Q15:T314 X15:X314 H15:H314 K15:K314 E15:E314">
      <formula1>0</formula1>
    </dataValidation>
    <dataValidation type="decimal" allowBlank="1" showInputMessage="1" showErrorMessage="1" error="Data must be a numeric value" prompt="Enter the temperature rise from the ambient (reference) to the component case" sqref="Y15:Y314">
      <formula1>-500</formula1>
      <formula2>500</formula2>
    </dataValidation>
    <dataValidation type="list" allowBlank="1" showInputMessage="1" showErrorMessage="1" sqref="D15:D314">
      <formula1>$AD$15:$AD$32</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AE322"/>
  <sheetViews>
    <sheetView workbookViewId="0">
      <pane ySplit="12" topLeftCell="A13" activePane="bottomLeft" state="frozen"/>
      <selection pane="bottomLeft" activeCell="B15" sqref="B15"/>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19" width="9.140625" style="134"/>
    <col min="20" max="20" width="9.140625" style="134" customWidth="1"/>
    <col min="21" max="21" width="9.7109375" style="134" customWidth="1"/>
    <col min="22" max="27" width="9.140625" style="134"/>
    <col min="28" max="28" width="9.140625" style="134" hidden="1" customWidth="1"/>
    <col min="29" max="30" width="9.140625" style="134"/>
    <col min="31" max="31" width="0" style="178" hidden="1" customWidth="1"/>
    <col min="32" max="16384" width="9.140625" style="134"/>
  </cols>
  <sheetData>
    <row r="1" spans="1:3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row>
    <row r="2" spans="1:31"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row>
    <row r="3" spans="1:31" ht="15.75" thickBot="1" x14ac:dyDescent="0.3">
      <c r="A3" s="133"/>
      <c r="B3" s="133"/>
      <c r="C3" s="238" t="s">
        <v>17</v>
      </c>
      <c r="D3" s="220"/>
      <c r="E3" s="221"/>
      <c r="F3" s="135"/>
      <c r="G3" s="135"/>
      <c r="H3" s="238" t="s">
        <v>19</v>
      </c>
      <c r="I3" s="242"/>
      <c r="J3" s="243"/>
      <c r="K3" s="244" t="str">
        <f>IF(GlobalParameters!$C$8="","",GlobalParameters!$C$8)</f>
        <v/>
      </c>
      <c r="L3" s="245"/>
      <c r="M3" s="245"/>
      <c r="N3" s="246"/>
      <c r="O3" s="133"/>
      <c r="P3" s="224" t="s">
        <v>325</v>
      </c>
      <c r="Q3" s="259"/>
      <c r="R3" s="259"/>
      <c r="S3" s="259"/>
      <c r="T3" s="259"/>
      <c r="U3" s="259"/>
      <c r="V3" s="259"/>
      <c r="W3" s="259"/>
      <c r="X3" s="259"/>
      <c r="Y3" s="259"/>
      <c r="Z3" s="260"/>
      <c r="AA3" s="133"/>
    </row>
    <row r="4" spans="1:31" ht="15.75" thickBot="1" x14ac:dyDescent="0.3">
      <c r="A4" s="133"/>
      <c r="B4" s="133"/>
      <c r="C4" s="238" t="s">
        <v>18</v>
      </c>
      <c r="D4" s="220"/>
      <c r="E4" s="221"/>
      <c r="F4" s="135"/>
      <c r="G4" s="136"/>
      <c r="H4" s="238" t="s">
        <v>20</v>
      </c>
      <c r="I4" s="242"/>
      <c r="J4" s="243"/>
      <c r="K4" s="244" t="str">
        <f>IF(GlobalParameters!$E$8="","",GlobalParameters!$E$8)</f>
        <v/>
      </c>
      <c r="L4" s="245"/>
      <c r="M4" s="245"/>
      <c r="N4" s="246"/>
      <c r="O4" s="133"/>
      <c r="P4" s="227" t="s">
        <v>338</v>
      </c>
      <c r="Q4" s="228"/>
      <c r="R4" s="228"/>
      <c r="S4" s="228"/>
      <c r="T4" s="228"/>
      <c r="U4" s="228"/>
      <c r="V4" s="228"/>
      <c r="W4" s="228"/>
      <c r="X4" s="228"/>
      <c r="Y4" s="228"/>
      <c r="Z4" s="229"/>
      <c r="AA4" s="133"/>
    </row>
    <row r="5" spans="1:31" ht="15.75" thickBot="1" x14ac:dyDescent="0.3">
      <c r="A5" s="133"/>
      <c r="B5" s="133"/>
      <c r="C5" s="133"/>
      <c r="D5" s="133"/>
      <c r="E5" s="133"/>
      <c r="F5" s="133"/>
      <c r="G5" s="133"/>
      <c r="H5" s="238" t="s">
        <v>21</v>
      </c>
      <c r="I5" s="220"/>
      <c r="J5" s="221"/>
      <c r="K5" s="244" t="str">
        <f>IF(GlobalParameters!$C$12="","",GlobalParameters!$C$12)</f>
        <v/>
      </c>
      <c r="L5" s="247"/>
      <c r="M5" s="247"/>
      <c r="N5" s="248"/>
      <c r="O5" s="133"/>
      <c r="P5" s="227" t="s">
        <v>329</v>
      </c>
      <c r="Q5" s="228"/>
      <c r="R5" s="228"/>
      <c r="S5" s="228"/>
      <c r="T5" s="228"/>
      <c r="U5" s="228"/>
      <c r="V5" s="228"/>
      <c r="W5" s="228"/>
      <c r="X5" s="228"/>
      <c r="Y5" s="228"/>
      <c r="Z5" s="229"/>
      <c r="AA5" s="133"/>
    </row>
    <row r="6" spans="1:31" ht="15.75" customHeight="1" thickBot="1" x14ac:dyDescent="0.4">
      <c r="A6" s="133"/>
      <c r="B6" s="133"/>
      <c r="C6" s="249" t="s">
        <v>319</v>
      </c>
      <c r="D6" s="250"/>
      <c r="E6" s="251"/>
      <c r="F6" s="137"/>
      <c r="G6" s="137"/>
      <c r="H6" s="252" t="s">
        <v>337</v>
      </c>
      <c r="I6" s="253"/>
      <c r="J6" s="254"/>
      <c r="K6" s="138" t="str">
        <f>IF(GlobalParameters!$K$11="","",GlobalParameters!$K$11)</f>
        <v/>
      </c>
      <c r="L6" s="133"/>
      <c r="M6" s="133"/>
      <c r="N6" s="133"/>
      <c r="O6" s="133"/>
      <c r="P6" s="227" t="s">
        <v>330</v>
      </c>
      <c r="Q6" s="228"/>
      <c r="R6" s="228"/>
      <c r="S6" s="228"/>
      <c r="T6" s="228"/>
      <c r="U6" s="228"/>
      <c r="V6" s="228"/>
      <c r="W6" s="228"/>
      <c r="X6" s="228"/>
      <c r="Y6" s="228"/>
      <c r="Z6" s="229"/>
      <c r="AA6" s="133"/>
    </row>
    <row r="7" spans="1:31" ht="15.75" customHeight="1" thickBot="1" x14ac:dyDescent="0.4">
      <c r="A7" s="133"/>
      <c r="B7" s="133"/>
      <c r="C7" s="139"/>
      <c r="D7" s="140"/>
      <c r="E7" s="140"/>
      <c r="F7" s="135"/>
      <c r="G7" s="135"/>
      <c r="H7" s="136"/>
      <c r="I7" s="133"/>
      <c r="J7" s="133"/>
      <c r="K7" s="133"/>
      <c r="L7" s="133"/>
      <c r="M7" s="133"/>
      <c r="N7" s="133"/>
      <c r="O7" s="133"/>
      <c r="P7" s="227" t="s">
        <v>331</v>
      </c>
      <c r="Q7" s="228"/>
      <c r="R7" s="228"/>
      <c r="S7" s="228"/>
      <c r="T7" s="228"/>
      <c r="U7" s="228"/>
      <c r="V7" s="228"/>
      <c r="W7" s="228"/>
      <c r="X7" s="228"/>
      <c r="Y7" s="228"/>
      <c r="Z7" s="229"/>
      <c r="AA7" s="133"/>
    </row>
    <row r="8" spans="1:31" x14ac:dyDescent="0.25">
      <c r="A8" s="133"/>
      <c r="B8" s="141" t="s">
        <v>301</v>
      </c>
      <c r="C8" s="142" t="s">
        <v>300</v>
      </c>
      <c r="D8" s="135"/>
      <c r="E8" s="135"/>
      <c r="F8" s="136" t="s">
        <v>398</v>
      </c>
      <c r="G8" s="135"/>
      <c r="H8" s="136"/>
      <c r="I8" s="133"/>
      <c r="J8" s="133"/>
      <c r="K8" s="133"/>
      <c r="L8" s="133"/>
      <c r="M8" s="133"/>
      <c r="N8" s="133"/>
      <c r="O8" s="133"/>
      <c r="P8" s="140"/>
      <c r="Q8" s="140"/>
      <c r="R8" s="140"/>
      <c r="S8" s="140"/>
      <c r="T8" s="140"/>
      <c r="U8" s="140"/>
      <c r="V8" s="140"/>
      <c r="W8" s="140"/>
      <c r="X8" s="140"/>
      <c r="Y8" s="140"/>
      <c r="Z8" s="140"/>
      <c r="AA8" s="133"/>
    </row>
    <row r="9" spans="1:31" x14ac:dyDescent="0.25">
      <c r="A9" s="133"/>
      <c r="B9" s="133"/>
      <c r="C9" s="143" t="s">
        <v>200</v>
      </c>
      <c r="D9" s="135"/>
      <c r="E9" s="135"/>
      <c r="F9" s="135"/>
      <c r="G9" s="135"/>
      <c r="H9" s="136"/>
      <c r="I9" s="133"/>
      <c r="J9" s="133"/>
      <c r="K9" s="133"/>
      <c r="L9" s="133"/>
      <c r="M9" s="133"/>
      <c r="N9" s="133"/>
      <c r="O9" s="133"/>
      <c r="P9" s="133"/>
      <c r="Q9" s="133"/>
      <c r="R9" s="133"/>
      <c r="S9" s="133"/>
      <c r="T9" s="133"/>
      <c r="U9" s="133"/>
      <c r="V9" s="133"/>
      <c r="W9" s="133"/>
      <c r="X9" s="133"/>
      <c r="Y9" s="133"/>
      <c r="Z9" s="133"/>
      <c r="AA9" s="133"/>
    </row>
    <row r="10" spans="1:31"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31" ht="30" customHeight="1" x14ac:dyDescent="0.35">
      <c r="A11" s="133"/>
      <c r="B11" s="133"/>
      <c r="C11" s="133"/>
      <c r="D11" s="133"/>
      <c r="E11" s="256" t="s">
        <v>85</v>
      </c>
      <c r="F11" s="257"/>
      <c r="G11" s="257"/>
      <c r="H11" s="258"/>
      <c r="I11" s="255" t="s">
        <v>339</v>
      </c>
      <c r="J11" s="236"/>
      <c r="K11" s="237"/>
      <c r="L11" s="255" t="s">
        <v>340</v>
      </c>
      <c r="M11" s="236"/>
      <c r="N11" s="237"/>
      <c r="O11" s="236" t="s">
        <v>31</v>
      </c>
      <c r="P11" s="237"/>
      <c r="Q11" s="133"/>
      <c r="R11" s="230" t="s">
        <v>302</v>
      </c>
      <c r="S11" s="231"/>
      <c r="T11" s="231"/>
      <c r="U11" s="231"/>
      <c r="V11" s="231"/>
      <c r="W11" s="231"/>
      <c r="X11" s="231"/>
      <c r="Y11" s="232"/>
      <c r="Z11" s="133"/>
      <c r="AA11" s="133"/>
      <c r="AB11" s="151"/>
    </row>
    <row r="12" spans="1:31" ht="90" x14ac:dyDescent="0.25">
      <c r="A12" s="144"/>
      <c r="B12" s="145" t="s">
        <v>22</v>
      </c>
      <c r="C12" s="145" t="s">
        <v>23</v>
      </c>
      <c r="D12" s="145" t="s">
        <v>25</v>
      </c>
      <c r="E12" s="146" t="s">
        <v>98</v>
      </c>
      <c r="F12" s="146" t="s">
        <v>86</v>
      </c>
      <c r="G12" s="146" t="s">
        <v>87</v>
      </c>
      <c r="H12" s="146" t="s">
        <v>28</v>
      </c>
      <c r="I12" s="146" t="s">
        <v>26</v>
      </c>
      <c r="J12" s="146" t="s">
        <v>27</v>
      </c>
      <c r="K12" s="146" t="s">
        <v>28</v>
      </c>
      <c r="L12" s="147" t="s">
        <v>26</v>
      </c>
      <c r="M12" s="147" t="s">
        <v>27</v>
      </c>
      <c r="N12" s="146" t="s">
        <v>28</v>
      </c>
      <c r="O12" s="147" t="s">
        <v>32</v>
      </c>
      <c r="P12" s="146" t="s">
        <v>33</v>
      </c>
      <c r="Q12" s="148"/>
      <c r="R12" s="149" t="s">
        <v>94</v>
      </c>
      <c r="S12" s="149" t="s">
        <v>93</v>
      </c>
      <c r="T12" s="149" t="s">
        <v>96</v>
      </c>
      <c r="U12" s="149" t="s">
        <v>97</v>
      </c>
      <c r="V12" s="149" t="s">
        <v>92</v>
      </c>
      <c r="W12" s="150" t="s">
        <v>332</v>
      </c>
      <c r="X12" s="150" t="s">
        <v>333</v>
      </c>
      <c r="Y12" s="150" t="s">
        <v>334</v>
      </c>
      <c r="Z12" s="147" t="s">
        <v>335</v>
      </c>
      <c r="AA12" s="133"/>
      <c r="AB12" s="151" t="s">
        <v>130</v>
      </c>
    </row>
    <row r="13" spans="1:31" x14ac:dyDescent="0.25">
      <c r="A13" s="133"/>
      <c r="B13" s="152" t="s">
        <v>399</v>
      </c>
      <c r="C13" s="152"/>
      <c r="D13" s="153"/>
      <c r="E13" s="152"/>
      <c r="F13" s="161"/>
      <c r="G13" s="162" t="str">
        <f>IF(OR($D13="",$R13="",$S13="",$H13=""),"",IF(OR(VLOOKUP($D13,Res_Req!$A$2:$K$19,2)=12,VLOOKUP($D13,Res_Req!$A$2:$K$19,2)=13,VLOOKUP($D13,Res_Req!$A$2:$K$19,2)=14,VLOOKUP($D13,Res_Req!$A$2:$K$19,2)=15,VLOOKUP($D13,Res_Req!$A$2:$K$19,2)=16,VLOOKUP($D13,Res_Req!$A$2:$K$19,2)=17),IF($E13="","",IF($O13&lt;=$W13,$S13*($E13/$V13)*$H13,IF(AND($O13&gt;$W13,$O13&lt;=$Y13),$H13*($E13/$V13)*($S13+((($R13-$S13)/($Y13-$W13))*($O13-$W13))),0))),IF($O13&lt;=$W13,$S13*$H13,IF(AND($O13&gt;$W13,$O13&lt;=$Y13),$H13*($S13+((($R13-$S13)/($Y13-$W13))*($O13-$W13))),0))))</f>
        <v/>
      </c>
      <c r="H13" s="156" t="str">
        <f>IF(OR($D13="",$X13="",$O13="",$W13=""),"",IF($O13&lt;=$W13,VLOOKUP($D13,Res_Req!$A$2:$K$19,3),IF(AND($O13&gt;$W13,$O13&lt;=$X13),VLOOKUP($D13,Res_Req!$A$2:$K$19,3)+(((VLOOKUP($D13,Res_Req!$A$2:$K$19,4)-VLOOKUP($D13,Res_Req!$A$2:$K$19,3))/($X13-$W13))*($O13-$W13)),0)))</f>
        <v/>
      </c>
      <c r="I13" s="154"/>
      <c r="J13" s="155" t="str">
        <f>IF(OR($D13="",$T13=""),"",IF(OR(VLOOKUP($D13,Res_Req!$A$2:$K$19,2)=1,VLOOKUP($D13,Res_Req!$A$2:$K$19,2)=2,VLOOKUP($D13,Res_Req!$A$2:$K$19,2)=5,VLOOKUP($D13,Res_Req!$A$2:$K$19,2)=7,VLOOKUP($D13,Res_Req!$A$2:$K$19,2)=8,VLOOKUP($D13,Res_Req!$A$2:$K$19,2)=9,VLOOKUP($D13,Res_Req!$A$2:$K$19,2)=10),$T13*$K13,""))</f>
        <v/>
      </c>
      <c r="K13" s="156" t="str">
        <f>IF($D13="","",IF(OR(VLOOKUP($D13,Res_Req!$A$2:$K$19,2)=1,VLOOKUP($D13,Res_Req!$A$2:$K$19,2)=2,VLOOKUP($D13,Res_Req!$A$2:$K$19,2)=5,VLOOKUP($D13,Res_Req!$A$2:$K$19,2)=7,VLOOKUP($D13,Res_Req!$A$2:$K$19,2)=8,VLOOKUP($D13,Res_Req!$A$2:$K$19,2)=9,VLOOKUP($D13,Res_Req!$A$2:$K$19,2)=10),VLOOKUP($D13,Res_Req!$A$2:$K$19,6),""))</f>
        <v/>
      </c>
      <c r="L13" s="154"/>
      <c r="M13" s="155" t="str">
        <f>IF(OR($D13="",$U13=""),"",IF(OR(VLOOKUP($D13,Res_Req!$A$2:$K$19,2)=1,VLOOKUP($D13,Res_Req!$A$2:$K$19,2)=2,VLOOKUP($D13,Res_Req!$A$2:$K$19,2)=3,VLOOKUP($D13,Res_Req!$A$2:$K$19,2)=4,VLOOKUP($D13,Res_Req!$A$2:$K$19,2)=5,VLOOKUP($D13,Res_Req!$A$2:$K$19,2)=7,VLOOKUP($D13,Res_Req!$A$2:$K$19,2)=8,VLOOKUP($D13,Res_Req!$A$2:$K$19,2)=9,VLOOKUP($D13,Res_Req!$A$2:$K$19,2)=10,VLOOKUP($D13,Res_Req!$A$2:$K$19,2)=18),$N13*U13,""))</f>
        <v/>
      </c>
      <c r="N13" s="156" t="str">
        <f>IF($D13="","",IF(OR(VLOOKUP($D13,Res_Req!$A$2:$K$19,2)=1,VLOOKUP($D13,Res_Req!$A$2:$K$19,2)=2,VLOOKUP($D13,Res_Req!$A$2:$K$19,2)=3,VLOOKUP($D13,Res_Req!$A$2:$K$19,2)=4,VLOOKUP($D13,Res_Req!$A$2:$K$19,2)=5,VLOOKUP($D13,Res_Req!$A$2:$K$19,2)=7,VLOOKUP($D13,Res_Req!$A$2:$K$19,2)=8,VLOOKUP($D13,Res_Req!$A$2:$K$19,2)=9,VLOOKUP($D13,Res_Req!$A$2:$K$19,2)=10,VLOOKUP($D13,Res_Req!$A$2:$K$19,2)=18),SQRT(VLOOKUP($D13,Res_Req!$A$2:$K$19,7)),""))</f>
        <v/>
      </c>
      <c r="O13" s="157" t="str">
        <f t="shared" ref="O13:O29" si="0">IF($D13="","",$K$6+Z13)</f>
        <v/>
      </c>
      <c r="P13" s="158" t="str">
        <f t="shared" ref="P13:P76" si="1">IF($D13="","",$X13)</f>
        <v/>
      </c>
      <c r="Q13" s="159"/>
      <c r="R13" s="152"/>
      <c r="S13" s="152"/>
      <c r="T13" s="152"/>
      <c r="U13" s="152"/>
      <c r="V13" s="152"/>
      <c r="W13" s="152"/>
      <c r="X13" s="160" t="str">
        <f>IF(OR($D13="",$W13="",$Y13=""),"",IF(VLOOKUP($D13,Res_Req!$A$2:$K$19,2)=11,$Y13+VLOOKUP($D13,Res_Req!$A$2:$K$19,9),IF(VLOOKUP($D13,Res_Req!$A$2:$K$19,2)=16,MIN($W13+(VLOOKUP($D13,Res_Req!$A$2:$K$19,9)*($Y13-$W13)),110),$W13+(VLOOKUP($D13,Res_Req!$A$2:$K$19,9)*($Y13-$W13)))))</f>
        <v/>
      </c>
      <c r="Y13" s="152"/>
      <c r="Z13" s="152"/>
      <c r="AA13" s="159"/>
      <c r="AB13" s="134" t="e">
        <f>VLOOKUP($D13,Res_Req!$A$2:$K$19,2)</f>
        <v>#N/A</v>
      </c>
      <c r="AE13" s="178" t="s">
        <v>91</v>
      </c>
    </row>
    <row r="14" spans="1:31" x14ac:dyDescent="0.25">
      <c r="A14" s="133"/>
      <c r="B14" s="152" t="s">
        <v>400</v>
      </c>
      <c r="C14" s="152"/>
      <c r="D14" s="153"/>
      <c r="E14" s="152"/>
      <c r="F14" s="161"/>
      <c r="G14" s="162" t="str">
        <f>IF(OR($D14="",$R14="",$S14="",$H14=""),"",IF(OR(VLOOKUP($D14,Res_Req!$A$2:$K$19,2)=12,VLOOKUP($D14,Res_Req!$A$2:$K$19,2)=13,VLOOKUP($D14,Res_Req!$A$2:$K$19,2)=14,VLOOKUP($D14,Res_Req!$A$2:$K$19,2)=15,VLOOKUP($D14,Res_Req!$A$2:$K$19,2)=16,VLOOKUP($D14,Res_Req!$A$2:$K$19,2)=17),IF($E14="","",IF($O14&lt;=$W14,$S14*($E14/$V14)*$H14,IF(AND($O14&gt;$W14,$O14&lt;=$Y14),$H14*($E14/$V14)*($S14+((($R14-$S14)/($Y14-$W14))*($O14-$W14))),0))),IF($O14&lt;=$W14,$S14*$H14,IF(AND($O14&gt;$W14,$O14&lt;=$Y14),$H14*($S14+((($R14-$S14)/($Y14-$W14))*($O14-$W14))),0))))</f>
        <v/>
      </c>
      <c r="H14" s="156" t="str">
        <f>IF(OR($D14="",$X14="",$O14="",$W14=""),"",IF($O14&lt;=$W14,VLOOKUP($D14,Res_Req!$A$2:$K$19,3),IF(AND($O14&gt;$W14,$O14&lt;=$X14),VLOOKUP($D14,Res_Req!$A$2:$K$19,3)+(((VLOOKUP($D14,Res_Req!$A$2:$K$19,4)-VLOOKUP($D14,Res_Req!$A$2:$K$19,3))/($X14-$W14))*($O14-$W14)),0)))</f>
        <v/>
      </c>
      <c r="I14" s="154"/>
      <c r="J14" s="155" t="str">
        <f>IF(OR($D14="",$T14=""),"",IF(OR(VLOOKUP($D14,Res_Req!$A$2:$K$19,2)=1,VLOOKUP($D14,Res_Req!$A$2:$K$19,2)=2,VLOOKUP($D14,Res_Req!$A$2:$K$19,2)=5,VLOOKUP($D14,Res_Req!$A$2:$K$19,2)=7,VLOOKUP($D14,Res_Req!$A$2:$K$19,2)=8,VLOOKUP($D14,Res_Req!$A$2:$K$19,2)=9,VLOOKUP($D14,Res_Req!$A$2:$K$19,2)=10),$T14*$K14,""))</f>
        <v/>
      </c>
      <c r="K14" s="156" t="str">
        <f>IF($D14="","",IF(OR(VLOOKUP($D14,Res_Req!$A$2:$K$19,2)=1,VLOOKUP($D14,Res_Req!$A$2:$K$19,2)=2,VLOOKUP($D14,Res_Req!$A$2:$K$19,2)=5,VLOOKUP($D14,Res_Req!$A$2:$K$19,2)=7,VLOOKUP($D14,Res_Req!$A$2:$K$19,2)=8,VLOOKUP($D14,Res_Req!$A$2:$K$19,2)=9,VLOOKUP($D14,Res_Req!$A$2:$K$19,2)=10),VLOOKUP($D14,Res_Req!$A$2:$K$19,6),""))</f>
        <v/>
      </c>
      <c r="L14" s="154"/>
      <c r="M14" s="155" t="str">
        <f>IF(OR($D14="",$U14=""),"",IF(OR(VLOOKUP($D14,Res_Req!$A$2:$K$19,2)=1,VLOOKUP($D14,Res_Req!$A$2:$K$19,2)=2,VLOOKUP($D14,Res_Req!$A$2:$K$19,2)=3,VLOOKUP($D14,Res_Req!$A$2:$K$19,2)=4,VLOOKUP($D14,Res_Req!$A$2:$K$19,2)=5,VLOOKUP($D14,Res_Req!$A$2:$K$19,2)=7,VLOOKUP($D14,Res_Req!$A$2:$K$19,2)=8,VLOOKUP($D14,Res_Req!$A$2:$K$19,2)=9,VLOOKUP($D14,Res_Req!$A$2:$K$19,2)=10,VLOOKUP($D14,Res_Req!$A$2:$K$19,2)=18),$N14*U14,""))</f>
        <v/>
      </c>
      <c r="N14" s="156" t="str">
        <f>IF($D14="","",IF(OR(VLOOKUP($D14,Res_Req!$A$2:$K$19,2)=1,VLOOKUP($D14,Res_Req!$A$2:$K$19,2)=2,VLOOKUP($D14,Res_Req!$A$2:$K$19,2)=3,VLOOKUP($D14,Res_Req!$A$2:$K$19,2)=4,VLOOKUP($D14,Res_Req!$A$2:$K$19,2)=5,VLOOKUP($D14,Res_Req!$A$2:$K$19,2)=7,VLOOKUP($D14,Res_Req!$A$2:$K$19,2)=8,VLOOKUP($D14,Res_Req!$A$2:$K$19,2)=9,VLOOKUP($D14,Res_Req!$A$2:$K$19,2)=10,VLOOKUP($D14,Res_Req!$A$2:$K$19,2)=18),SQRT(VLOOKUP($D14,Res_Req!$A$2:$K$19,7)),""))</f>
        <v/>
      </c>
      <c r="O14" s="157" t="str">
        <f t="shared" si="0"/>
        <v/>
      </c>
      <c r="P14" s="158" t="str">
        <f t="shared" si="1"/>
        <v/>
      </c>
      <c r="Q14" s="159"/>
      <c r="R14" s="152"/>
      <c r="S14" s="152"/>
      <c r="T14" s="152"/>
      <c r="U14" s="152"/>
      <c r="V14" s="152"/>
      <c r="W14" s="152"/>
      <c r="X14" s="160" t="str">
        <f>IF(OR($D14="",$W14="",$Y14=""),"",IF(VLOOKUP($D14,Res_Req!$A$2:$K$19,2)=11,$Y14+VLOOKUP($D14,Res_Req!$A$2:$K$19,9),IF(VLOOKUP($D14,Res_Req!$A$2:$K$19,2)=16,MIN($W14+(VLOOKUP($D14,Res_Req!$A$2:$K$19,9)*($Y14-$W14)),110),$W14+(VLOOKUP($D14,Res_Req!$A$2:$K$19,9)*($Y14-$W14)))))</f>
        <v/>
      </c>
      <c r="Y14" s="152"/>
      <c r="Z14" s="152"/>
      <c r="AA14" s="159"/>
      <c r="AB14" s="134" t="e">
        <f>VLOOKUP($D14,Res_Req!$A$2:$K$19,2)</f>
        <v>#N/A</v>
      </c>
      <c r="AE14" s="178" t="s">
        <v>88</v>
      </c>
    </row>
    <row r="15" spans="1:31" x14ac:dyDescent="0.25">
      <c r="A15" s="133"/>
      <c r="B15" s="283"/>
      <c r="C15" s="283"/>
      <c r="D15" s="284"/>
      <c r="E15" s="283"/>
      <c r="F15" s="286"/>
      <c r="G15" s="162" t="str">
        <f>IF(OR($D15="",$R15="",$S15="",$H15=""),"",IF(OR(VLOOKUP($D15,Res_Req!$A$2:$K$19,2)=12,VLOOKUP($D15,Res_Req!$A$2:$K$19,2)=13,VLOOKUP($D15,Res_Req!$A$2:$K$19,2)=14,VLOOKUP($D15,Res_Req!$A$2:$K$19,2)=15,VLOOKUP($D15,Res_Req!$A$2:$K$19,2)=16,VLOOKUP($D15,Res_Req!$A$2:$K$19,2)=17),IF($E15="","",IF($O15&lt;=$W15,$S15*($E15/$V15)*$H15,IF(AND($O15&gt;$W15,$O15&lt;=$Y15),$H15*($E15/$V15)*($S15+((($R15-$S15)/($Y15-$W15))*($O15-$W15))),0))),IF($O15&lt;=$W15,$S15*$H15,IF(AND($O15&gt;$W15,$O15&lt;=$Y15),$H15*($S15+((($R15-$S15)/($Y15-$W15))*($O15-$W15))),0))))</f>
        <v/>
      </c>
      <c r="H15" s="156" t="str">
        <f>IF(OR($D15="",$X15="",$O15="",$W15=""),"",IF($O15&lt;=$W15,VLOOKUP($D15,Res_Req!$A$2:$K$19,3),IF(AND($O15&gt;$W15,$O15&lt;=$X15),VLOOKUP($D15,Res_Req!$A$2:$K$19,3)+(((VLOOKUP($D15,Res_Req!$A$2:$K$19,4)-VLOOKUP($D15,Res_Req!$A$2:$K$19,3))/($X15-$W15))*($O15-$W15)),0)))</f>
        <v/>
      </c>
      <c r="I15" s="285"/>
      <c r="J15" s="155" t="str">
        <f>IF(OR($D15="",$T15=""),"",IF(OR(VLOOKUP($D15,Res_Req!$A$2:$K$19,2)=1,VLOOKUP($D15,Res_Req!$A$2:$K$19,2)=2,VLOOKUP($D15,Res_Req!$A$2:$K$19,2)=5,VLOOKUP($D15,Res_Req!$A$2:$K$19,2)=7,VLOOKUP($D15,Res_Req!$A$2:$K$19,2)=8,VLOOKUP($D15,Res_Req!$A$2:$K$19,2)=9,VLOOKUP($D15,Res_Req!$A$2:$K$19,2)=10),$T15*$K15,""))</f>
        <v/>
      </c>
      <c r="K15" s="156" t="str">
        <f>IF($D15="","",IF(OR(VLOOKUP($D15,Res_Req!$A$2:$K$19,2)=1,VLOOKUP($D15,Res_Req!$A$2:$K$19,2)=2,VLOOKUP($D15,Res_Req!$A$2:$K$19,2)=5,VLOOKUP($D15,Res_Req!$A$2:$K$19,2)=7,VLOOKUP($D15,Res_Req!$A$2:$K$19,2)=8,VLOOKUP($D15,Res_Req!$A$2:$K$19,2)=9,VLOOKUP($D15,Res_Req!$A$2:$K$19,2)=10),VLOOKUP($D15,Res_Req!$A$2:$K$19,6),""))</f>
        <v/>
      </c>
      <c r="L15" s="285"/>
      <c r="M15" s="155" t="str">
        <f>IF(OR($D15="",$U15=""),"",IF(OR(VLOOKUP($D15,Res_Req!$A$2:$K$19,2)=1,VLOOKUP($D15,Res_Req!$A$2:$K$19,2)=2,VLOOKUP($D15,Res_Req!$A$2:$K$19,2)=3,VLOOKUP($D15,Res_Req!$A$2:$K$19,2)=4,VLOOKUP($D15,Res_Req!$A$2:$K$19,2)=5,VLOOKUP($D15,Res_Req!$A$2:$K$19,2)=7,VLOOKUP($D15,Res_Req!$A$2:$K$19,2)=8,VLOOKUP($D15,Res_Req!$A$2:$K$19,2)=9,VLOOKUP($D15,Res_Req!$A$2:$K$19,2)=10,VLOOKUP($D15,Res_Req!$A$2:$K$19,2)=18),$N15*U15,""))</f>
        <v/>
      </c>
      <c r="N15" s="156" t="str">
        <f>IF($D15="","",IF(OR(VLOOKUP($D15,Res_Req!$A$2:$K$19,2)=1,VLOOKUP($D15,Res_Req!$A$2:$K$19,2)=2,VLOOKUP($D15,Res_Req!$A$2:$K$19,2)=3,VLOOKUP($D15,Res_Req!$A$2:$K$19,2)=4,VLOOKUP($D15,Res_Req!$A$2:$K$19,2)=5,VLOOKUP($D15,Res_Req!$A$2:$K$19,2)=7,VLOOKUP($D15,Res_Req!$A$2:$K$19,2)=8,VLOOKUP($D15,Res_Req!$A$2:$K$19,2)=9,VLOOKUP($D15,Res_Req!$A$2:$K$19,2)=10,VLOOKUP($D15,Res_Req!$A$2:$K$19,2)=18),SQRT(VLOOKUP($D15,Res_Req!$A$2:$K$19,7)),""))</f>
        <v/>
      </c>
      <c r="O15" s="157" t="str">
        <f t="shared" si="0"/>
        <v/>
      </c>
      <c r="P15" s="158" t="str">
        <f t="shared" si="1"/>
        <v/>
      </c>
      <c r="Q15" s="159"/>
      <c r="R15" s="283"/>
      <c r="S15" s="283"/>
      <c r="T15" s="283"/>
      <c r="U15" s="283"/>
      <c r="V15" s="283"/>
      <c r="W15" s="283"/>
      <c r="X15" s="160" t="str">
        <f>IF(OR($D15="",$W15="",$Y15=""),"",IF(VLOOKUP($D15,Res_Req!$A$2:$K$19,2)=11,$Y15+VLOOKUP($D15,Res_Req!$A$2:$K$19,9),IF(VLOOKUP($D15,Res_Req!$A$2:$K$19,2)=16,MIN($W15+(VLOOKUP($D15,Res_Req!$A$2:$K$19,9)*($Y15-$W15)),110),$W15+(VLOOKUP($D15,Res_Req!$A$2:$K$19,9)*($Y15-$W15)))))</f>
        <v/>
      </c>
      <c r="Y15" s="283"/>
      <c r="Z15" s="283"/>
      <c r="AA15" s="159"/>
      <c r="AB15" s="134" t="e">
        <f>VLOOKUP($D15,Res_Req!$A$2:$K$19,2)</f>
        <v>#N/A</v>
      </c>
      <c r="AE15" s="178" t="s">
        <v>67</v>
      </c>
    </row>
    <row r="16" spans="1:31" x14ac:dyDescent="0.25">
      <c r="A16" s="133"/>
      <c r="B16" s="283"/>
      <c r="C16" s="283"/>
      <c r="D16" s="284"/>
      <c r="E16" s="283"/>
      <c r="F16" s="286"/>
      <c r="G16" s="162" t="str">
        <f>IF(OR($D16="",$R16="",$S16="",$H16=""),"",IF(OR(VLOOKUP($D16,Res_Req!$A$2:$K$19,2)=12,VLOOKUP($D16,Res_Req!$A$2:$K$19,2)=13,VLOOKUP($D16,Res_Req!$A$2:$K$19,2)=14,VLOOKUP($D16,Res_Req!$A$2:$K$19,2)=15,VLOOKUP($D16,Res_Req!$A$2:$K$19,2)=16,VLOOKUP($D16,Res_Req!$A$2:$K$19,2)=17),IF($E16="","",IF($O16&lt;=$W16,$S16*($E16/$V16)*$H16,IF(AND($O16&gt;$W16,$O16&lt;=$Y16),$H16*($E16/$V16)*($S16+((($R16-$S16)/($Y16-$W16))*($O16-$W16))),0))),IF($O16&lt;=$W16,$S16*$H16,IF(AND($O16&gt;$W16,$O16&lt;=$Y16),$H16*($S16+((($R16-$S16)/($Y16-$W16))*($O16-$W16))),0))))</f>
        <v/>
      </c>
      <c r="H16" s="156" t="str">
        <f>IF(OR($D16="",$X16="",$O16="",$W16=""),"",IF($O16&lt;=$W16,VLOOKUP($D16,Res_Req!$A$2:$K$19,3),IF(AND($O16&gt;$W16,$O16&lt;=$X16),VLOOKUP($D16,Res_Req!$A$2:$K$19,3)+(((VLOOKUP($D16,Res_Req!$A$2:$K$19,4)-VLOOKUP($D16,Res_Req!$A$2:$K$19,3))/($X16-$W16))*($O16-$W16)),0)))</f>
        <v/>
      </c>
      <c r="I16" s="285"/>
      <c r="J16" s="155" t="str">
        <f>IF(OR($D16="",$T16=""),"",IF(OR(VLOOKUP($D16,Res_Req!$A$2:$K$19,2)=1,VLOOKUP($D16,Res_Req!$A$2:$K$19,2)=2,VLOOKUP($D16,Res_Req!$A$2:$K$19,2)=5,VLOOKUP($D16,Res_Req!$A$2:$K$19,2)=7,VLOOKUP($D16,Res_Req!$A$2:$K$19,2)=8,VLOOKUP($D16,Res_Req!$A$2:$K$19,2)=9,VLOOKUP($D16,Res_Req!$A$2:$K$19,2)=10),$T16*$K16,""))</f>
        <v/>
      </c>
      <c r="K16" s="156" t="str">
        <f>IF($D16="","",IF(OR(VLOOKUP($D16,Res_Req!$A$2:$K$19,2)=1,VLOOKUP($D16,Res_Req!$A$2:$K$19,2)=2,VLOOKUP($D16,Res_Req!$A$2:$K$19,2)=5,VLOOKUP($D16,Res_Req!$A$2:$K$19,2)=7,VLOOKUP($D16,Res_Req!$A$2:$K$19,2)=8,VLOOKUP($D16,Res_Req!$A$2:$K$19,2)=9,VLOOKUP($D16,Res_Req!$A$2:$K$19,2)=10),VLOOKUP($D16,Res_Req!$A$2:$K$19,6),""))</f>
        <v/>
      </c>
      <c r="L16" s="285"/>
      <c r="M16" s="155" t="str">
        <f>IF(OR($D16="",$U16=""),"",IF(OR(VLOOKUP($D16,Res_Req!$A$2:$K$19,2)=1,VLOOKUP($D16,Res_Req!$A$2:$K$19,2)=2,VLOOKUP($D16,Res_Req!$A$2:$K$19,2)=3,VLOOKUP($D16,Res_Req!$A$2:$K$19,2)=4,VLOOKUP($D16,Res_Req!$A$2:$K$19,2)=5,VLOOKUP($D16,Res_Req!$A$2:$K$19,2)=7,VLOOKUP($D16,Res_Req!$A$2:$K$19,2)=8,VLOOKUP($D16,Res_Req!$A$2:$K$19,2)=9,VLOOKUP($D16,Res_Req!$A$2:$K$19,2)=10,VLOOKUP($D16,Res_Req!$A$2:$K$19,2)=18),$N16*U16,""))</f>
        <v/>
      </c>
      <c r="N16" s="156" t="str">
        <f>IF($D16="","",IF(OR(VLOOKUP($D16,Res_Req!$A$2:$K$19,2)=1,VLOOKUP($D16,Res_Req!$A$2:$K$19,2)=2,VLOOKUP($D16,Res_Req!$A$2:$K$19,2)=3,VLOOKUP($D16,Res_Req!$A$2:$K$19,2)=4,VLOOKUP($D16,Res_Req!$A$2:$K$19,2)=5,VLOOKUP($D16,Res_Req!$A$2:$K$19,2)=7,VLOOKUP($D16,Res_Req!$A$2:$K$19,2)=8,VLOOKUP($D16,Res_Req!$A$2:$K$19,2)=9,VLOOKUP($D16,Res_Req!$A$2:$K$19,2)=10,VLOOKUP($D16,Res_Req!$A$2:$K$19,2)=18),SQRT(VLOOKUP($D16,Res_Req!$A$2:$K$19,7)),""))</f>
        <v/>
      </c>
      <c r="O16" s="157" t="str">
        <f t="shared" si="0"/>
        <v/>
      </c>
      <c r="P16" s="158" t="str">
        <f t="shared" si="1"/>
        <v/>
      </c>
      <c r="Q16" s="159"/>
      <c r="R16" s="283"/>
      <c r="S16" s="283"/>
      <c r="T16" s="283"/>
      <c r="U16" s="283"/>
      <c r="V16" s="283"/>
      <c r="W16" s="283"/>
      <c r="X16" s="160" t="str">
        <f>IF(OR($D16="",$W16="",$Y16=""),"",IF(VLOOKUP($D16,Res_Req!$A$2:$K$19,2)=11,$Y16+VLOOKUP($D16,Res_Req!$A$2:$K$19,9),IF(VLOOKUP($D16,Res_Req!$A$2:$K$19,2)=16,MIN($W16+(VLOOKUP($D16,Res_Req!$A$2:$K$19,9)*($Y16-$W16)),110),$W16+(VLOOKUP($D16,Res_Req!$A$2:$K$19,9)*($Y16-$W16)))))</f>
        <v/>
      </c>
      <c r="Y16" s="283"/>
      <c r="Z16" s="283"/>
      <c r="AA16" s="159"/>
      <c r="AB16" s="134" t="e">
        <f>VLOOKUP($D16,Res_Req!$A$2:$K$19,2)</f>
        <v>#N/A</v>
      </c>
      <c r="AE16" s="178" t="s">
        <v>68</v>
      </c>
    </row>
    <row r="17" spans="1:31" x14ac:dyDescent="0.25">
      <c r="A17" s="133"/>
      <c r="B17" s="283"/>
      <c r="C17" s="283"/>
      <c r="D17" s="284"/>
      <c r="E17" s="283"/>
      <c r="F17" s="286"/>
      <c r="G17" s="162" t="str">
        <f>IF(OR($D17="",$R17="",$S17="",$H17=""),"",IF(OR(VLOOKUP($D17,Res_Req!$A$2:$K$19,2)=12,VLOOKUP($D17,Res_Req!$A$2:$K$19,2)=13,VLOOKUP($D17,Res_Req!$A$2:$K$19,2)=14,VLOOKUP($D17,Res_Req!$A$2:$K$19,2)=15,VLOOKUP($D17,Res_Req!$A$2:$K$19,2)=16,VLOOKUP($D17,Res_Req!$A$2:$K$19,2)=17),IF($E17="","",IF($O17&lt;=$W17,$S17*($E17/$V17)*$H17,IF(AND($O17&gt;$W17,$O17&lt;=$Y17),$H17*($E17/$V17)*($S17+((($R17-$S17)/($Y17-$W17))*($O17-$W17))),0))),IF($O17&lt;=$W17,$S17*$H17,IF(AND($O17&gt;$W17,$O17&lt;=$Y17),$H17*($S17+((($R17-$S17)/($Y17-$W17))*($O17-$W17))),0))))</f>
        <v/>
      </c>
      <c r="H17" s="156" t="str">
        <f>IF(OR($D17="",$X17="",$O17="",$W17=""),"",IF($O17&lt;=$W17,VLOOKUP($D17,Res_Req!$A$2:$K$19,3),IF(AND($O17&gt;$W17,$O17&lt;=$X17),VLOOKUP($D17,Res_Req!$A$2:$K$19,3)+(((VLOOKUP($D17,Res_Req!$A$2:$K$19,4)-VLOOKUP($D17,Res_Req!$A$2:$K$19,3))/($X17-$W17))*($O17-$W17)),0)))</f>
        <v/>
      </c>
      <c r="I17" s="285"/>
      <c r="J17" s="155" t="str">
        <f>IF(OR($D17="",$T17=""),"",IF(OR(VLOOKUP($D17,Res_Req!$A$2:$K$19,2)=1,VLOOKUP($D17,Res_Req!$A$2:$K$19,2)=2,VLOOKUP($D17,Res_Req!$A$2:$K$19,2)=5,VLOOKUP($D17,Res_Req!$A$2:$K$19,2)=7,VLOOKUP($D17,Res_Req!$A$2:$K$19,2)=8,VLOOKUP($D17,Res_Req!$A$2:$K$19,2)=9,VLOOKUP($D17,Res_Req!$A$2:$K$19,2)=10),$T17*$K17,""))</f>
        <v/>
      </c>
      <c r="K17" s="156" t="str">
        <f>IF($D17="","",IF(OR(VLOOKUP($D17,Res_Req!$A$2:$K$19,2)=1,VLOOKUP($D17,Res_Req!$A$2:$K$19,2)=2,VLOOKUP($D17,Res_Req!$A$2:$K$19,2)=5,VLOOKUP($D17,Res_Req!$A$2:$K$19,2)=7,VLOOKUP($D17,Res_Req!$A$2:$K$19,2)=8,VLOOKUP($D17,Res_Req!$A$2:$K$19,2)=9,VLOOKUP($D17,Res_Req!$A$2:$K$19,2)=10),VLOOKUP($D17,Res_Req!$A$2:$K$19,6),""))</f>
        <v/>
      </c>
      <c r="L17" s="285"/>
      <c r="M17" s="155" t="str">
        <f>IF(OR($D17="",$U17=""),"",IF(OR(VLOOKUP($D17,Res_Req!$A$2:$K$19,2)=1,VLOOKUP($D17,Res_Req!$A$2:$K$19,2)=2,VLOOKUP($D17,Res_Req!$A$2:$K$19,2)=3,VLOOKUP($D17,Res_Req!$A$2:$K$19,2)=4,VLOOKUP($D17,Res_Req!$A$2:$K$19,2)=5,VLOOKUP($D17,Res_Req!$A$2:$K$19,2)=7,VLOOKUP($D17,Res_Req!$A$2:$K$19,2)=8,VLOOKUP($D17,Res_Req!$A$2:$K$19,2)=9,VLOOKUP($D17,Res_Req!$A$2:$K$19,2)=10,VLOOKUP($D17,Res_Req!$A$2:$K$19,2)=18),$N17*U17,""))</f>
        <v/>
      </c>
      <c r="N17" s="156" t="str">
        <f>IF($D17="","",IF(OR(VLOOKUP($D17,Res_Req!$A$2:$K$19,2)=1,VLOOKUP($D17,Res_Req!$A$2:$K$19,2)=2,VLOOKUP($D17,Res_Req!$A$2:$K$19,2)=3,VLOOKUP($D17,Res_Req!$A$2:$K$19,2)=4,VLOOKUP($D17,Res_Req!$A$2:$K$19,2)=5,VLOOKUP($D17,Res_Req!$A$2:$K$19,2)=7,VLOOKUP($D17,Res_Req!$A$2:$K$19,2)=8,VLOOKUP($D17,Res_Req!$A$2:$K$19,2)=9,VLOOKUP($D17,Res_Req!$A$2:$K$19,2)=10,VLOOKUP($D17,Res_Req!$A$2:$K$19,2)=18),SQRT(VLOOKUP($D17,Res_Req!$A$2:$K$19,7)),""))</f>
        <v/>
      </c>
      <c r="O17" s="157" t="str">
        <f t="shared" si="0"/>
        <v/>
      </c>
      <c r="P17" s="158" t="str">
        <f t="shared" si="1"/>
        <v/>
      </c>
      <c r="Q17" s="159"/>
      <c r="R17" s="283"/>
      <c r="S17" s="283"/>
      <c r="T17" s="283"/>
      <c r="U17" s="283"/>
      <c r="V17" s="283"/>
      <c r="W17" s="283"/>
      <c r="X17" s="160" t="str">
        <f>IF(OR($D17="",$W17="",$Y17=""),"",IF(VLOOKUP($D17,Res_Req!$A$2:$K$19,2)=11,$Y17+VLOOKUP($D17,Res_Req!$A$2:$K$19,9),IF(VLOOKUP($D17,Res_Req!$A$2:$K$19,2)=16,MIN($W17+(VLOOKUP($D17,Res_Req!$A$2:$K$19,9)*($Y17-$W17)),110),$W17+(VLOOKUP($D17,Res_Req!$A$2:$K$19,9)*($Y17-$W17)))))</f>
        <v/>
      </c>
      <c r="Y17" s="283"/>
      <c r="Z17" s="283"/>
      <c r="AA17" s="159"/>
      <c r="AB17" s="134" t="e">
        <f>VLOOKUP($D17,Res_Req!$A$2:$K$19,2)</f>
        <v>#N/A</v>
      </c>
      <c r="AE17" s="178" t="s">
        <v>70</v>
      </c>
    </row>
    <row r="18" spans="1:31" x14ac:dyDescent="0.25">
      <c r="A18" s="133"/>
      <c r="B18" s="283"/>
      <c r="C18" s="283"/>
      <c r="D18" s="284"/>
      <c r="E18" s="283"/>
      <c r="F18" s="286"/>
      <c r="G18" s="162" t="str">
        <f>IF(OR($D18="",$R18="",$S18="",$H18=""),"",IF(OR(VLOOKUP($D18,Res_Req!$A$2:$K$19,2)=12,VLOOKUP($D18,Res_Req!$A$2:$K$19,2)=13,VLOOKUP($D18,Res_Req!$A$2:$K$19,2)=14,VLOOKUP($D18,Res_Req!$A$2:$K$19,2)=15,VLOOKUP($D18,Res_Req!$A$2:$K$19,2)=16,VLOOKUP($D18,Res_Req!$A$2:$K$19,2)=17),IF($E18="","",IF($O18&lt;=$W18,$S18*($E18/$V18)*$H18,IF(AND($O18&gt;$W18,$O18&lt;=$Y18),$H18*($E18/$V18)*($S18+((($R18-$S18)/($Y18-$W18))*($O18-$W18))),0))),IF($O18&lt;=$W18,$S18*$H18,IF(AND($O18&gt;$W18,$O18&lt;=$Y18),$H18*($S18+((($R18-$S18)/($Y18-$W18))*($O18-$W18))),0))))</f>
        <v/>
      </c>
      <c r="H18" s="156" t="str">
        <f>IF(OR($D18="",$X18="",$O18="",$W18=""),"",IF($O18&lt;=$W18,VLOOKUP($D18,Res_Req!$A$2:$K$19,3),IF(AND($O18&gt;$W18,$O18&lt;=$X18),VLOOKUP($D18,Res_Req!$A$2:$K$19,3)+(((VLOOKUP($D18,Res_Req!$A$2:$K$19,4)-VLOOKUP($D18,Res_Req!$A$2:$K$19,3))/($X18-$W18))*($O18-$W18)),0)))</f>
        <v/>
      </c>
      <c r="I18" s="285"/>
      <c r="J18" s="155" t="str">
        <f>IF(OR($D18="",$T18=""),"",IF(OR(VLOOKUP($D18,Res_Req!$A$2:$K$19,2)=1,VLOOKUP($D18,Res_Req!$A$2:$K$19,2)=2,VLOOKUP($D18,Res_Req!$A$2:$K$19,2)=5,VLOOKUP($D18,Res_Req!$A$2:$K$19,2)=7,VLOOKUP($D18,Res_Req!$A$2:$K$19,2)=8,VLOOKUP($D18,Res_Req!$A$2:$K$19,2)=9,VLOOKUP($D18,Res_Req!$A$2:$K$19,2)=10),$T18*$K18,""))</f>
        <v/>
      </c>
      <c r="K18" s="156" t="str">
        <f>IF($D18="","",IF(OR(VLOOKUP($D18,Res_Req!$A$2:$K$19,2)=1,VLOOKUP($D18,Res_Req!$A$2:$K$19,2)=2,VLOOKUP($D18,Res_Req!$A$2:$K$19,2)=5,VLOOKUP($D18,Res_Req!$A$2:$K$19,2)=7,VLOOKUP($D18,Res_Req!$A$2:$K$19,2)=8,VLOOKUP($D18,Res_Req!$A$2:$K$19,2)=9,VLOOKUP($D18,Res_Req!$A$2:$K$19,2)=10),VLOOKUP($D18,Res_Req!$A$2:$K$19,6),""))</f>
        <v/>
      </c>
      <c r="L18" s="285"/>
      <c r="M18" s="155" t="str">
        <f>IF(OR($D18="",$U18=""),"",IF(OR(VLOOKUP($D18,Res_Req!$A$2:$K$19,2)=1,VLOOKUP($D18,Res_Req!$A$2:$K$19,2)=2,VLOOKUP($D18,Res_Req!$A$2:$K$19,2)=3,VLOOKUP($D18,Res_Req!$A$2:$K$19,2)=4,VLOOKUP($D18,Res_Req!$A$2:$K$19,2)=5,VLOOKUP($D18,Res_Req!$A$2:$K$19,2)=7,VLOOKUP($D18,Res_Req!$A$2:$K$19,2)=8,VLOOKUP($D18,Res_Req!$A$2:$K$19,2)=9,VLOOKUP($D18,Res_Req!$A$2:$K$19,2)=10,VLOOKUP($D18,Res_Req!$A$2:$K$19,2)=18),$N18*U18,""))</f>
        <v/>
      </c>
      <c r="N18" s="156" t="str">
        <f>IF($D18="","",IF(OR(VLOOKUP($D18,Res_Req!$A$2:$K$19,2)=1,VLOOKUP($D18,Res_Req!$A$2:$K$19,2)=2,VLOOKUP($D18,Res_Req!$A$2:$K$19,2)=3,VLOOKUP($D18,Res_Req!$A$2:$K$19,2)=4,VLOOKUP($D18,Res_Req!$A$2:$K$19,2)=5,VLOOKUP($D18,Res_Req!$A$2:$K$19,2)=7,VLOOKUP($D18,Res_Req!$A$2:$K$19,2)=8,VLOOKUP($D18,Res_Req!$A$2:$K$19,2)=9,VLOOKUP($D18,Res_Req!$A$2:$K$19,2)=10,VLOOKUP($D18,Res_Req!$A$2:$K$19,2)=18),SQRT(VLOOKUP($D18,Res_Req!$A$2:$K$19,7)),""))</f>
        <v/>
      </c>
      <c r="O18" s="157" t="str">
        <f t="shared" si="0"/>
        <v/>
      </c>
      <c r="P18" s="158" t="str">
        <f t="shared" si="1"/>
        <v/>
      </c>
      <c r="Q18" s="159"/>
      <c r="R18" s="283"/>
      <c r="S18" s="283"/>
      <c r="T18" s="283"/>
      <c r="U18" s="283"/>
      <c r="V18" s="283"/>
      <c r="W18" s="283"/>
      <c r="X18" s="160" t="str">
        <f>IF(OR($D18="",$W18="",$Y18=""),"",IF(VLOOKUP($D18,Res_Req!$A$2:$K$19,2)=11,$Y18+VLOOKUP($D18,Res_Req!$A$2:$K$19,9),IF(VLOOKUP($D18,Res_Req!$A$2:$K$19,2)=16,MIN($W18+(VLOOKUP($D18,Res_Req!$A$2:$K$19,9)*($Y18-$W18)),110),$W18+(VLOOKUP($D18,Res_Req!$A$2:$K$19,9)*($Y18-$W18)))))</f>
        <v/>
      </c>
      <c r="Y18" s="283"/>
      <c r="Z18" s="283"/>
      <c r="AA18" s="159"/>
      <c r="AB18" s="134" t="e">
        <f>VLOOKUP($D18,Res_Req!$A$2:$K$19,2)</f>
        <v>#N/A</v>
      </c>
      <c r="AE18" s="178" t="s">
        <v>69</v>
      </c>
    </row>
    <row r="19" spans="1:31" x14ac:dyDescent="0.25">
      <c r="A19" s="133"/>
      <c r="B19" s="283"/>
      <c r="C19" s="283"/>
      <c r="D19" s="284"/>
      <c r="E19" s="283"/>
      <c r="F19" s="286"/>
      <c r="G19" s="162" t="str">
        <f>IF(OR($D19="",$R19="",$S19="",$H19=""),"",IF(OR(VLOOKUP($D19,Res_Req!$A$2:$K$19,2)=12,VLOOKUP($D19,Res_Req!$A$2:$K$19,2)=13,VLOOKUP($D19,Res_Req!$A$2:$K$19,2)=14,VLOOKUP($D19,Res_Req!$A$2:$K$19,2)=15,VLOOKUP($D19,Res_Req!$A$2:$K$19,2)=16,VLOOKUP($D19,Res_Req!$A$2:$K$19,2)=17),IF($E19="","",IF($O19&lt;=$W19,$S19*($E19/$V19)*$H19,IF(AND($O19&gt;$W19,$O19&lt;=$Y19),$H19*($E19/$V19)*($S19+((($R19-$S19)/($Y19-$W19))*($O19-$W19))),0))),IF($O19&lt;=$W19,$S19*$H19,IF(AND($O19&gt;$W19,$O19&lt;=$Y19),$H19*($S19+((($R19-$S19)/($Y19-$W19))*($O19-$W19))),0))))</f>
        <v/>
      </c>
      <c r="H19" s="156" t="str">
        <f>IF(OR($D19="",$X19="",$O19="",$W19=""),"",IF($O19&lt;=$W19,VLOOKUP($D19,Res_Req!$A$2:$K$19,3),IF(AND($O19&gt;$W19,$O19&lt;=$X19),VLOOKUP($D19,Res_Req!$A$2:$K$19,3)+(((VLOOKUP($D19,Res_Req!$A$2:$K$19,4)-VLOOKUP($D19,Res_Req!$A$2:$K$19,3))/($X19-$W19))*($O19-$W19)),0)))</f>
        <v/>
      </c>
      <c r="I19" s="285"/>
      <c r="J19" s="155" t="str">
        <f>IF(OR($D19="",$T19=""),"",IF(OR(VLOOKUP($D19,Res_Req!$A$2:$K$19,2)=1,VLOOKUP($D19,Res_Req!$A$2:$K$19,2)=2,VLOOKUP($D19,Res_Req!$A$2:$K$19,2)=5,VLOOKUP($D19,Res_Req!$A$2:$K$19,2)=7,VLOOKUP($D19,Res_Req!$A$2:$K$19,2)=8,VLOOKUP($D19,Res_Req!$A$2:$K$19,2)=9,VLOOKUP($D19,Res_Req!$A$2:$K$19,2)=10),$T19*$K19,""))</f>
        <v/>
      </c>
      <c r="K19" s="156" t="str">
        <f>IF($D19="","",IF(OR(VLOOKUP($D19,Res_Req!$A$2:$K$19,2)=1,VLOOKUP($D19,Res_Req!$A$2:$K$19,2)=2,VLOOKUP($D19,Res_Req!$A$2:$K$19,2)=5,VLOOKUP($D19,Res_Req!$A$2:$K$19,2)=7,VLOOKUP($D19,Res_Req!$A$2:$K$19,2)=8,VLOOKUP($D19,Res_Req!$A$2:$K$19,2)=9,VLOOKUP($D19,Res_Req!$A$2:$K$19,2)=10),VLOOKUP($D19,Res_Req!$A$2:$K$19,6),""))</f>
        <v/>
      </c>
      <c r="L19" s="285"/>
      <c r="M19" s="155" t="str">
        <f>IF(OR($D19="",$U19=""),"",IF(OR(VLOOKUP($D19,Res_Req!$A$2:$K$19,2)=1,VLOOKUP($D19,Res_Req!$A$2:$K$19,2)=2,VLOOKUP($D19,Res_Req!$A$2:$K$19,2)=3,VLOOKUP($D19,Res_Req!$A$2:$K$19,2)=4,VLOOKUP($D19,Res_Req!$A$2:$K$19,2)=5,VLOOKUP($D19,Res_Req!$A$2:$K$19,2)=7,VLOOKUP($D19,Res_Req!$A$2:$K$19,2)=8,VLOOKUP($D19,Res_Req!$A$2:$K$19,2)=9,VLOOKUP($D19,Res_Req!$A$2:$K$19,2)=10,VLOOKUP($D19,Res_Req!$A$2:$K$19,2)=18),$N19*U19,""))</f>
        <v/>
      </c>
      <c r="N19" s="156" t="str">
        <f>IF($D19="","",IF(OR(VLOOKUP($D19,Res_Req!$A$2:$K$19,2)=1,VLOOKUP($D19,Res_Req!$A$2:$K$19,2)=2,VLOOKUP($D19,Res_Req!$A$2:$K$19,2)=3,VLOOKUP($D19,Res_Req!$A$2:$K$19,2)=4,VLOOKUP($D19,Res_Req!$A$2:$K$19,2)=5,VLOOKUP($D19,Res_Req!$A$2:$K$19,2)=7,VLOOKUP($D19,Res_Req!$A$2:$K$19,2)=8,VLOOKUP($D19,Res_Req!$A$2:$K$19,2)=9,VLOOKUP($D19,Res_Req!$A$2:$K$19,2)=10,VLOOKUP($D19,Res_Req!$A$2:$K$19,2)=18),SQRT(VLOOKUP($D19,Res_Req!$A$2:$K$19,7)),""))</f>
        <v/>
      </c>
      <c r="O19" s="157" t="str">
        <f t="shared" si="0"/>
        <v/>
      </c>
      <c r="P19" s="158" t="str">
        <f t="shared" si="1"/>
        <v/>
      </c>
      <c r="Q19" s="159"/>
      <c r="R19" s="283"/>
      <c r="S19" s="283"/>
      <c r="T19" s="283"/>
      <c r="U19" s="283"/>
      <c r="V19" s="283"/>
      <c r="W19" s="283"/>
      <c r="X19" s="160" t="str">
        <f>IF(OR($D19="",$W19="",$Y19=""),"",IF(VLOOKUP($D19,Res_Req!$A$2:$K$19,2)=11,$Y19+VLOOKUP($D19,Res_Req!$A$2:$K$19,9),IF(VLOOKUP($D19,Res_Req!$A$2:$K$19,2)=16,MIN($W19+(VLOOKUP($D19,Res_Req!$A$2:$K$19,9)*($Y19-$W19)),110),$W19+(VLOOKUP($D19,Res_Req!$A$2:$K$19,9)*($Y19-$W19)))))</f>
        <v/>
      </c>
      <c r="Y19" s="283"/>
      <c r="Z19" s="283"/>
      <c r="AA19" s="159"/>
      <c r="AB19" s="134" t="e">
        <f>VLOOKUP($D19,Res_Req!$A$2:$K$19,2)</f>
        <v>#N/A</v>
      </c>
      <c r="AE19" s="178" t="s">
        <v>90</v>
      </c>
    </row>
    <row r="20" spans="1:31" x14ac:dyDescent="0.25">
      <c r="A20" s="133"/>
      <c r="B20" s="283"/>
      <c r="C20" s="283"/>
      <c r="D20" s="284"/>
      <c r="E20" s="283"/>
      <c r="F20" s="286"/>
      <c r="G20" s="162" t="str">
        <f>IF(OR($D20="",$R20="",$S20="",$H20=""),"",IF(OR(VLOOKUP($D20,Res_Req!$A$2:$K$19,2)=12,VLOOKUP($D20,Res_Req!$A$2:$K$19,2)=13,VLOOKUP($D20,Res_Req!$A$2:$K$19,2)=14,VLOOKUP($D20,Res_Req!$A$2:$K$19,2)=15,VLOOKUP($D20,Res_Req!$A$2:$K$19,2)=16,VLOOKUP($D20,Res_Req!$A$2:$K$19,2)=17),IF($E20="","",IF($O20&lt;=$W20,$S20*($E20/$V20)*$H20,IF(AND($O20&gt;$W20,$O20&lt;=$Y20),$H20*($E20/$V20)*($S20+((($R20-$S20)/($Y20-$W20))*($O20-$W20))),0))),IF($O20&lt;=$W20,$S20*$H20,IF(AND($O20&gt;$W20,$O20&lt;=$Y20),$H20*($S20+((($R20-$S20)/($Y20-$W20))*($O20-$W20))),0))))</f>
        <v/>
      </c>
      <c r="H20" s="156" t="str">
        <f>IF(OR($D20="",$X20="",$O20="",$W20=""),"",IF($O20&lt;=$W20,VLOOKUP($D20,Res_Req!$A$2:$K$19,3),IF(AND($O20&gt;$W20,$O20&lt;=$X20),VLOOKUP($D20,Res_Req!$A$2:$K$19,3)+(((VLOOKUP($D20,Res_Req!$A$2:$K$19,4)-VLOOKUP($D20,Res_Req!$A$2:$K$19,3))/($X20-$W20))*($O20-$W20)),0)))</f>
        <v/>
      </c>
      <c r="I20" s="285"/>
      <c r="J20" s="155" t="str">
        <f>IF(OR($D20="",$T20=""),"",IF(OR(VLOOKUP($D20,Res_Req!$A$2:$K$19,2)=1,VLOOKUP($D20,Res_Req!$A$2:$K$19,2)=2,VLOOKUP($D20,Res_Req!$A$2:$K$19,2)=5,VLOOKUP($D20,Res_Req!$A$2:$K$19,2)=7,VLOOKUP($D20,Res_Req!$A$2:$K$19,2)=8,VLOOKUP($D20,Res_Req!$A$2:$K$19,2)=9,VLOOKUP($D20,Res_Req!$A$2:$K$19,2)=10),$T20*$K20,""))</f>
        <v/>
      </c>
      <c r="K20" s="156" t="str">
        <f>IF($D20="","",IF(OR(VLOOKUP($D20,Res_Req!$A$2:$K$19,2)=1,VLOOKUP($D20,Res_Req!$A$2:$K$19,2)=2,VLOOKUP($D20,Res_Req!$A$2:$K$19,2)=5,VLOOKUP($D20,Res_Req!$A$2:$K$19,2)=7,VLOOKUP($D20,Res_Req!$A$2:$K$19,2)=8,VLOOKUP($D20,Res_Req!$A$2:$K$19,2)=9,VLOOKUP($D20,Res_Req!$A$2:$K$19,2)=10),VLOOKUP($D20,Res_Req!$A$2:$K$19,6),""))</f>
        <v/>
      </c>
      <c r="L20" s="285"/>
      <c r="M20" s="155" t="str">
        <f>IF(OR($D20="",$U20=""),"",IF(OR(VLOOKUP($D20,Res_Req!$A$2:$K$19,2)=1,VLOOKUP($D20,Res_Req!$A$2:$K$19,2)=2,VLOOKUP($D20,Res_Req!$A$2:$K$19,2)=3,VLOOKUP($D20,Res_Req!$A$2:$K$19,2)=4,VLOOKUP($D20,Res_Req!$A$2:$K$19,2)=5,VLOOKUP($D20,Res_Req!$A$2:$K$19,2)=7,VLOOKUP($D20,Res_Req!$A$2:$K$19,2)=8,VLOOKUP($D20,Res_Req!$A$2:$K$19,2)=9,VLOOKUP($D20,Res_Req!$A$2:$K$19,2)=10,VLOOKUP($D20,Res_Req!$A$2:$K$19,2)=18),$N20*U20,""))</f>
        <v/>
      </c>
      <c r="N20" s="156" t="str">
        <f>IF($D20="","",IF(OR(VLOOKUP($D20,Res_Req!$A$2:$K$19,2)=1,VLOOKUP($D20,Res_Req!$A$2:$K$19,2)=2,VLOOKUP($D20,Res_Req!$A$2:$K$19,2)=3,VLOOKUP($D20,Res_Req!$A$2:$K$19,2)=4,VLOOKUP($D20,Res_Req!$A$2:$K$19,2)=5,VLOOKUP($D20,Res_Req!$A$2:$K$19,2)=7,VLOOKUP($D20,Res_Req!$A$2:$K$19,2)=8,VLOOKUP($D20,Res_Req!$A$2:$K$19,2)=9,VLOOKUP($D20,Res_Req!$A$2:$K$19,2)=10,VLOOKUP($D20,Res_Req!$A$2:$K$19,2)=18),SQRT(VLOOKUP($D20,Res_Req!$A$2:$K$19,7)),""))</f>
        <v/>
      </c>
      <c r="O20" s="157" t="str">
        <f t="shared" si="0"/>
        <v/>
      </c>
      <c r="P20" s="158" t="str">
        <f t="shared" si="1"/>
        <v/>
      </c>
      <c r="Q20" s="159"/>
      <c r="R20" s="283"/>
      <c r="S20" s="283"/>
      <c r="T20" s="283"/>
      <c r="U20" s="283"/>
      <c r="V20" s="283"/>
      <c r="W20" s="283"/>
      <c r="X20" s="160" t="str">
        <f>IF(OR($D20="",$W20="",$Y20=""),"",IF(VLOOKUP($D20,Res_Req!$A$2:$K$19,2)=11,$Y20+VLOOKUP($D20,Res_Req!$A$2:$K$19,9),IF(VLOOKUP($D20,Res_Req!$A$2:$K$19,2)=16,MIN($W20+(VLOOKUP($D20,Res_Req!$A$2:$K$19,9)*($Y20-$W20)),110),$W20+(VLOOKUP($D20,Res_Req!$A$2:$K$19,9)*($Y20-$W20)))))</f>
        <v/>
      </c>
      <c r="Y20" s="283"/>
      <c r="Z20" s="283"/>
      <c r="AA20" s="159"/>
      <c r="AB20" s="134" t="e">
        <f>VLOOKUP($D20,Res_Req!$A$2:$K$19,2)</f>
        <v>#N/A</v>
      </c>
      <c r="AE20" s="178" t="s">
        <v>89</v>
      </c>
    </row>
    <row r="21" spans="1:31" x14ac:dyDescent="0.25">
      <c r="A21" s="133"/>
      <c r="B21" s="283"/>
      <c r="C21" s="283"/>
      <c r="D21" s="284"/>
      <c r="E21" s="283"/>
      <c r="F21" s="286"/>
      <c r="G21" s="162" t="str">
        <f>IF(OR($D21="",$R21="",$S21="",$H21=""),"",IF(OR(VLOOKUP($D21,Res_Req!$A$2:$K$19,2)=12,VLOOKUP($D21,Res_Req!$A$2:$K$19,2)=13,VLOOKUP($D21,Res_Req!$A$2:$K$19,2)=14,VLOOKUP($D21,Res_Req!$A$2:$K$19,2)=15,VLOOKUP($D21,Res_Req!$A$2:$K$19,2)=16,VLOOKUP($D21,Res_Req!$A$2:$K$19,2)=17),IF($E21="","",IF($O21&lt;=$W21,$S21*($E21/$V21)*$H21,IF(AND($O21&gt;$W21,$O21&lt;=$Y21),$H21*($E21/$V21)*($S21+((($R21-$S21)/($Y21-$W21))*($O21-$W21))),0))),IF($O21&lt;=$W21,$S21*$H21,IF(AND($O21&gt;$W21,$O21&lt;=$Y21),$H21*($S21+((($R21-$S21)/($Y21-$W21))*($O21-$W21))),0))))</f>
        <v/>
      </c>
      <c r="H21" s="156" t="str">
        <f>IF(OR($D21="",$X21="",$O21="",$W21=""),"",IF($O21&lt;=$W21,VLOOKUP($D21,Res_Req!$A$2:$K$19,3),IF(AND($O21&gt;$W21,$O21&lt;=$X21),VLOOKUP($D21,Res_Req!$A$2:$K$19,3)+(((VLOOKUP($D21,Res_Req!$A$2:$K$19,4)-VLOOKUP($D21,Res_Req!$A$2:$K$19,3))/($X21-$W21))*($O21-$W21)),0)))</f>
        <v/>
      </c>
      <c r="I21" s="285"/>
      <c r="J21" s="155" t="str">
        <f>IF(OR($D21="",$T21=""),"",IF(OR(VLOOKUP($D21,Res_Req!$A$2:$K$19,2)=1,VLOOKUP($D21,Res_Req!$A$2:$K$19,2)=2,VLOOKUP($D21,Res_Req!$A$2:$K$19,2)=5,VLOOKUP($D21,Res_Req!$A$2:$K$19,2)=7,VLOOKUP($D21,Res_Req!$A$2:$K$19,2)=8,VLOOKUP($D21,Res_Req!$A$2:$K$19,2)=9,VLOOKUP($D21,Res_Req!$A$2:$K$19,2)=10),$T21*$K21,""))</f>
        <v/>
      </c>
      <c r="K21" s="156" t="str">
        <f>IF($D21="","",IF(OR(VLOOKUP($D21,Res_Req!$A$2:$K$19,2)=1,VLOOKUP($D21,Res_Req!$A$2:$K$19,2)=2,VLOOKUP($D21,Res_Req!$A$2:$K$19,2)=5,VLOOKUP($D21,Res_Req!$A$2:$K$19,2)=7,VLOOKUP($D21,Res_Req!$A$2:$K$19,2)=8,VLOOKUP($D21,Res_Req!$A$2:$K$19,2)=9,VLOOKUP($D21,Res_Req!$A$2:$K$19,2)=10),VLOOKUP($D21,Res_Req!$A$2:$K$19,6),""))</f>
        <v/>
      </c>
      <c r="L21" s="285"/>
      <c r="M21" s="155" t="str">
        <f>IF(OR($D21="",$U21=""),"",IF(OR(VLOOKUP($D21,Res_Req!$A$2:$K$19,2)=1,VLOOKUP($D21,Res_Req!$A$2:$K$19,2)=2,VLOOKUP($D21,Res_Req!$A$2:$K$19,2)=3,VLOOKUP($D21,Res_Req!$A$2:$K$19,2)=4,VLOOKUP($D21,Res_Req!$A$2:$K$19,2)=5,VLOOKUP($D21,Res_Req!$A$2:$K$19,2)=7,VLOOKUP($D21,Res_Req!$A$2:$K$19,2)=8,VLOOKUP($D21,Res_Req!$A$2:$K$19,2)=9,VLOOKUP($D21,Res_Req!$A$2:$K$19,2)=10,VLOOKUP($D21,Res_Req!$A$2:$K$19,2)=18),$N21*U21,""))</f>
        <v/>
      </c>
      <c r="N21" s="156" t="str">
        <f>IF($D21="","",IF(OR(VLOOKUP($D21,Res_Req!$A$2:$K$19,2)=1,VLOOKUP($D21,Res_Req!$A$2:$K$19,2)=2,VLOOKUP($D21,Res_Req!$A$2:$K$19,2)=3,VLOOKUP($D21,Res_Req!$A$2:$K$19,2)=4,VLOOKUP($D21,Res_Req!$A$2:$K$19,2)=5,VLOOKUP($D21,Res_Req!$A$2:$K$19,2)=7,VLOOKUP($D21,Res_Req!$A$2:$K$19,2)=8,VLOOKUP($D21,Res_Req!$A$2:$K$19,2)=9,VLOOKUP($D21,Res_Req!$A$2:$K$19,2)=10,VLOOKUP($D21,Res_Req!$A$2:$K$19,2)=18),SQRT(VLOOKUP($D21,Res_Req!$A$2:$K$19,7)),""))</f>
        <v/>
      </c>
      <c r="O21" s="157" t="str">
        <f t="shared" si="0"/>
        <v/>
      </c>
      <c r="P21" s="158" t="str">
        <f t="shared" si="1"/>
        <v/>
      </c>
      <c r="Q21" s="159"/>
      <c r="R21" s="283"/>
      <c r="S21" s="283"/>
      <c r="T21" s="283"/>
      <c r="U21" s="283"/>
      <c r="V21" s="283"/>
      <c r="W21" s="283"/>
      <c r="X21" s="160" t="str">
        <f>IF(OR($D21="",$W21="",$Y21=""),"",IF(VLOOKUP($D21,Res_Req!$A$2:$K$19,2)=11,$Y21+VLOOKUP($D21,Res_Req!$A$2:$K$19,9),IF(VLOOKUP($D21,Res_Req!$A$2:$K$19,2)=16,MIN($W21+(VLOOKUP($D21,Res_Req!$A$2:$K$19,9)*($Y21-$W21)),110),$W21+(VLOOKUP($D21,Res_Req!$A$2:$K$19,9)*($Y21-$W21)))))</f>
        <v/>
      </c>
      <c r="Y21" s="283"/>
      <c r="Z21" s="283"/>
      <c r="AA21" s="159"/>
      <c r="AB21" s="134" t="e">
        <f>VLOOKUP($D21,Res_Req!$A$2:$K$19,2)</f>
        <v>#N/A</v>
      </c>
      <c r="AE21" s="178" t="s">
        <v>71</v>
      </c>
    </row>
    <row r="22" spans="1:31" x14ac:dyDescent="0.25">
      <c r="A22" s="133"/>
      <c r="B22" s="283"/>
      <c r="C22" s="283"/>
      <c r="D22" s="284"/>
      <c r="E22" s="283"/>
      <c r="F22" s="286"/>
      <c r="G22" s="162" t="str">
        <f>IF(OR($D22="",$R22="",$S22="",$H22=""),"",IF(OR(VLOOKUP($D22,Res_Req!$A$2:$K$19,2)=12,VLOOKUP($D22,Res_Req!$A$2:$K$19,2)=13,VLOOKUP($D22,Res_Req!$A$2:$K$19,2)=14,VLOOKUP($D22,Res_Req!$A$2:$K$19,2)=15,VLOOKUP($D22,Res_Req!$A$2:$K$19,2)=16,VLOOKUP($D22,Res_Req!$A$2:$K$19,2)=17),IF($E22="","",IF($O22&lt;=$W22,$S22*($E22/$V22)*$H22,IF(AND($O22&gt;$W22,$O22&lt;=$Y22),$H22*($E22/$V22)*($S22+((($R22-$S22)/($Y22-$W22))*($O22-$W22))),0))),IF($O22&lt;=$W22,$S22*$H22,IF(AND($O22&gt;$W22,$O22&lt;=$Y22),$H22*($S22+((($R22-$S22)/($Y22-$W22))*($O22-$W22))),0))))</f>
        <v/>
      </c>
      <c r="H22" s="156" t="str">
        <f>IF(OR($D22="",$X22="",$O22="",$W22=""),"",IF($O22&lt;=$W22,VLOOKUP($D22,Res_Req!$A$2:$K$19,3),IF(AND($O22&gt;$W22,$O22&lt;=$X22),VLOOKUP($D22,Res_Req!$A$2:$K$19,3)+(((VLOOKUP($D22,Res_Req!$A$2:$K$19,4)-VLOOKUP($D22,Res_Req!$A$2:$K$19,3))/($X22-$W22))*($O22-$W22)),0)))</f>
        <v/>
      </c>
      <c r="I22" s="285"/>
      <c r="J22" s="155" t="str">
        <f>IF(OR($D22="",$T22=""),"",IF(OR(VLOOKUP($D22,Res_Req!$A$2:$K$19,2)=1,VLOOKUP($D22,Res_Req!$A$2:$K$19,2)=2,VLOOKUP($D22,Res_Req!$A$2:$K$19,2)=5,VLOOKUP($D22,Res_Req!$A$2:$K$19,2)=7,VLOOKUP($D22,Res_Req!$A$2:$K$19,2)=8,VLOOKUP($D22,Res_Req!$A$2:$K$19,2)=9,VLOOKUP($D22,Res_Req!$A$2:$K$19,2)=10),$T22*$K22,""))</f>
        <v/>
      </c>
      <c r="K22" s="156" t="str">
        <f>IF($D22="","",IF(OR(VLOOKUP($D22,Res_Req!$A$2:$K$19,2)=1,VLOOKUP($D22,Res_Req!$A$2:$K$19,2)=2,VLOOKUP($D22,Res_Req!$A$2:$K$19,2)=5,VLOOKUP($D22,Res_Req!$A$2:$K$19,2)=7,VLOOKUP($D22,Res_Req!$A$2:$K$19,2)=8,VLOOKUP($D22,Res_Req!$A$2:$K$19,2)=9,VLOOKUP($D22,Res_Req!$A$2:$K$19,2)=10),VLOOKUP($D22,Res_Req!$A$2:$K$19,6),""))</f>
        <v/>
      </c>
      <c r="L22" s="285"/>
      <c r="M22" s="155" t="str">
        <f>IF(OR($D22="",$U22=""),"",IF(OR(VLOOKUP($D22,Res_Req!$A$2:$K$19,2)=1,VLOOKUP($D22,Res_Req!$A$2:$K$19,2)=2,VLOOKUP($D22,Res_Req!$A$2:$K$19,2)=3,VLOOKUP($D22,Res_Req!$A$2:$K$19,2)=4,VLOOKUP($D22,Res_Req!$A$2:$K$19,2)=5,VLOOKUP($D22,Res_Req!$A$2:$K$19,2)=7,VLOOKUP($D22,Res_Req!$A$2:$K$19,2)=8,VLOOKUP($D22,Res_Req!$A$2:$K$19,2)=9,VLOOKUP($D22,Res_Req!$A$2:$K$19,2)=10,VLOOKUP($D22,Res_Req!$A$2:$K$19,2)=18),$N22*U22,""))</f>
        <v/>
      </c>
      <c r="N22" s="156" t="str">
        <f>IF($D22="","",IF(OR(VLOOKUP($D22,Res_Req!$A$2:$K$19,2)=1,VLOOKUP($D22,Res_Req!$A$2:$K$19,2)=2,VLOOKUP($D22,Res_Req!$A$2:$K$19,2)=3,VLOOKUP($D22,Res_Req!$A$2:$K$19,2)=4,VLOOKUP($D22,Res_Req!$A$2:$K$19,2)=5,VLOOKUP($D22,Res_Req!$A$2:$K$19,2)=7,VLOOKUP($D22,Res_Req!$A$2:$K$19,2)=8,VLOOKUP($D22,Res_Req!$A$2:$K$19,2)=9,VLOOKUP($D22,Res_Req!$A$2:$K$19,2)=10,VLOOKUP($D22,Res_Req!$A$2:$K$19,2)=18),SQRT(VLOOKUP($D22,Res_Req!$A$2:$K$19,7)),""))</f>
        <v/>
      </c>
      <c r="O22" s="157" t="str">
        <f t="shared" si="0"/>
        <v/>
      </c>
      <c r="P22" s="158" t="str">
        <f t="shared" si="1"/>
        <v/>
      </c>
      <c r="Q22" s="159"/>
      <c r="R22" s="283"/>
      <c r="S22" s="283"/>
      <c r="T22" s="283"/>
      <c r="U22" s="283"/>
      <c r="V22" s="283"/>
      <c r="W22" s="283"/>
      <c r="X22" s="160" t="str">
        <f>IF(OR($D22="",$W22="",$Y22=""),"",IF(VLOOKUP($D22,Res_Req!$A$2:$K$19,2)=11,$Y22+VLOOKUP($D22,Res_Req!$A$2:$K$19,9),IF(VLOOKUP($D22,Res_Req!$A$2:$K$19,2)=16,MIN($W22+(VLOOKUP($D22,Res_Req!$A$2:$K$19,9)*($Y22-$W22)),110),$W22+(VLOOKUP($D22,Res_Req!$A$2:$K$19,9)*($Y22-$W22)))))</f>
        <v/>
      </c>
      <c r="Y22" s="283"/>
      <c r="Z22" s="283"/>
      <c r="AA22" s="159"/>
      <c r="AB22" s="134" t="e">
        <f>VLOOKUP($D22,Res_Req!$A$2:$K$19,2)</f>
        <v>#N/A</v>
      </c>
      <c r="AE22" s="178" t="s">
        <v>72</v>
      </c>
    </row>
    <row r="23" spans="1:31" x14ac:dyDescent="0.25">
      <c r="A23" s="133"/>
      <c r="B23" s="283"/>
      <c r="C23" s="283"/>
      <c r="D23" s="284"/>
      <c r="E23" s="283"/>
      <c r="F23" s="286"/>
      <c r="G23" s="162" t="str">
        <f>IF(OR($D23="",$R23="",$S23="",$H23=""),"",IF(OR(VLOOKUP($D23,Res_Req!$A$2:$K$19,2)=12,VLOOKUP($D23,Res_Req!$A$2:$K$19,2)=13,VLOOKUP($D23,Res_Req!$A$2:$K$19,2)=14,VLOOKUP($D23,Res_Req!$A$2:$K$19,2)=15,VLOOKUP($D23,Res_Req!$A$2:$K$19,2)=16,VLOOKUP($D23,Res_Req!$A$2:$K$19,2)=17),IF($E23="","",IF($O23&lt;=$W23,$S23*($E23/$V23)*$H23,IF(AND($O23&gt;$W23,$O23&lt;=$Y23),$H23*($E23/$V23)*($S23+((($R23-$S23)/($Y23-$W23))*($O23-$W23))),0))),IF($O23&lt;=$W23,$S23*$H23,IF(AND($O23&gt;$W23,$O23&lt;=$Y23),$H23*($S23+((($R23-$S23)/($Y23-$W23))*($O23-$W23))),0))))</f>
        <v/>
      </c>
      <c r="H23" s="156" t="str">
        <f>IF(OR($D23="",$X23="",$O23="",$W23=""),"",IF($O23&lt;=$W23,VLOOKUP($D23,Res_Req!$A$2:$K$19,3),IF(AND($O23&gt;$W23,$O23&lt;=$X23),VLOOKUP($D23,Res_Req!$A$2:$K$19,3)+(((VLOOKUP($D23,Res_Req!$A$2:$K$19,4)-VLOOKUP($D23,Res_Req!$A$2:$K$19,3))/($X23-$W23))*($O23-$W23)),0)))</f>
        <v/>
      </c>
      <c r="I23" s="285"/>
      <c r="J23" s="155" t="str">
        <f>IF(OR($D23="",$T23=""),"",IF(OR(VLOOKUP($D23,Res_Req!$A$2:$K$19,2)=1,VLOOKUP($D23,Res_Req!$A$2:$K$19,2)=2,VLOOKUP($D23,Res_Req!$A$2:$K$19,2)=5,VLOOKUP($D23,Res_Req!$A$2:$K$19,2)=7,VLOOKUP($D23,Res_Req!$A$2:$K$19,2)=8,VLOOKUP($D23,Res_Req!$A$2:$K$19,2)=9,VLOOKUP($D23,Res_Req!$A$2:$K$19,2)=10),$T23*$K23,""))</f>
        <v/>
      </c>
      <c r="K23" s="156" t="str">
        <f>IF($D23="","",IF(OR(VLOOKUP($D23,Res_Req!$A$2:$K$19,2)=1,VLOOKUP($D23,Res_Req!$A$2:$K$19,2)=2,VLOOKUP($D23,Res_Req!$A$2:$K$19,2)=5,VLOOKUP($D23,Res_Req!$A$2:$K$19,2)=7,VLOOKUP($D23,Res_Req!$A$2:$K$19,2)=8,VLOOKUP($D23,Res_Req!$A$2:$K$19,2)=9,VLOOKUP($D23,Res_Req!$A$2:$K$19,2)=10),VLOOKUP($D23,Res_Req!$A$2:$K$19,6),""))</f>
        <v/>
      </c>
      <c r="L23" s="285"/>
      <c r="M23" s="155" t="str">
        <f>IF(OR($D23="",$U23=""),"",IF(OR(VLOOKUP($D23,Res_Req!$A$2:$K$19,2)=1,VLOOKUP($D23,Res_Req!$A$2:$K$19,2)=2,VLOOKUP($D23,Res_Req!$A$2:$K$19,2)=3,VLOOKUP($D23,Res_Req!$A$2:$K$19,2)=4,VLOOKUP($D23,Res_Req!$A$2:$K$19,2)=5,VLOOKUP($D23,Res_Req!$A$2:$K$19,2)=7,VLOOKUP($D23,Res_Req!$A$2:$K$19,2)=8,VLOOKUP($D23,Res_Req!$A$2:$K$19,2)=9,VLOOKUP($D23,Res_Req!$A$2:$K$19,2)=10,VLOOKUP($D23,Res_Req!$A$2:$K$19,2)=18),$N23*U23,""))</f>
        <v/>
      </c>
      <c r="N23" s="156" t="str">
        <f>IF($D23="","",IF(OR(VLOOKUP($D23,Res_Req!$A$2:$K$19,2)=1,VLOOKUP($D23,Res_Req!$A$2:$K$19,2)=2,VLOOKUP($D23,Res_Req!$A$2:$K$19,2)=3,VLOOKUP($D23,Res_Req!$A$2:$K$19,2)=4,VLOOKUP($D23,Res_Req!$A$2:$K$19,2)=5,VLOOKUP($D23,Res_Req!$A$2:$K$19,2)=7,VLOOKUP($D23,Res_Req!$A$2:$K$19,2)=8,VLOOKUP($D23,Res_Req!$A$2:$K$19,2)=9,VLOOKUP($D23,Res_Req!$A$2:$K$19,2)=10,VLOOKUP($D23,Res_Req!$A$2:$K$19,2)=18),SQRT(VLOOKUP($D23,Res_Req!$A$2:$K$19,7)),""))</f>
        <v/>
      </c>
      <c r="O23" s="157" t="str">
        <f t="shared" si="0"/>
        <v/>
      </c>
      <c r="P23" s="158" t="str">
        <f t="shared" si="1"/>
        <v/>
      </c>
      <c r="Q23" s="159"/>
      <c r="R23" s="283"/>
      <c r="S23" s="283"/>
      <c r="T23" s="283"/>
      <c r="U23" s="283"/>
      <c r="V23" s="283"/>
      <c r="W23" s="283"/>
      <c r="X23" s="160" t="str">
        <f>IF(OR($D23="",$W23="",$Y23=""),"",IF(VLOOKUP($D23,Res_Req!$A$2:$K$19,2)=11,$Y23+VLOOKUP($D23,Res_Req!$A$2:$K$19,9),IF(VLOOKUP($D23,Res_Req!$A$2:$K$19,2)=16,MIN($W23+(VLOOKUP($D23,Res_Req!$A$2:$K$19,9)*($Y23-$W23)),110),$W23+(VLOOKUP($D23,Res_Req!$A$2:$K$19,9)*($Y23-$W23)))))</f>
        <v/>
      </c>
      <c r="Y23" s="283"/>
      <c r="Z23" s="283"/>
      <c r="AA23" s="159"/>
      <c r="AB23" s="134" t="e">
        <f>VLOOKUP($D23,Res_Req!$A$2:$K$19,2)</f>
        <v>#N/A</v>
      </c>
      <c r="AE23" s="178" t="s">
        <v>79</v>
      </c>
    </row>
    <row r="24" spans="1:31" x14ac:dyDescent="0.25">
      <c r="A24" s="133"/>
      <c r="B24" s="283"/>
      <c r="C24" s="283"/>
      <c r="D24" s="284"/>
      <c r="E24" s="283"/>
      <c r="F24" s="286"/>
      <c r="G24" s="162" t="str">
        <f>IF(OR($D24="",$R24="",$S24="",$H24=""),"",IF(OR(VLOOKUP($D24,Res_Req!$A$2:$K$19,2)=12,VLOOKUP($D24,Res_Req!$A$2:$K$19,2)=13,VLOOKUP($D24,Res_Req!$A$2:$K$19,2)=14,VLOOKUP($D24,Res_Req!$A$2:$K$19,2)=15,VLOOKUP($D24,Res_Req!$A$2:$K$19,2)=16,VLOOKUP($D24,Res_Req!$A$2:$K$19,2)=17),IF($E24="","",IF($O24&lt;=$W24,$S24*($E24/$V24)*$H24,IF(AND($O24&gt;$W24,$O24&lt;=$Y24),$H24*($E24/$V24)*($S24+((($R24-$S24)/($Y24-$W24))*($O24-$W24))),0))),IF($O24&lt;=$W24,$S24*$H24,IF(AND($O24&gt;$W24,$O24&lt;=$Y24),$H24*($S24+((($R24-$S24)/($Y24-$W24))*($O24-$W24))),0))))</f>
        <v/>
      </c>
      <c r="H24" s="156" t="str">
        <f>IF(OR($D24="",$X24="",$O24="",$W24=""),"",IF($O24&lt;=$W24,VLOOKUP($D24,Res_Req!$A$2:$K$19,3),IF(AND($O24&gt;$W24,$O24&lt;=$X24),VLOOKUP($D24,Res_Req!$A$2:$K$19,3)+(((VLOOKUP($D24,Res_Req!$A$2:$K$19,4)-VLOOKUP($D24,Res_Req!$A$2:$K$19,3))/($X24-$W24))*($O24-$W24)),0)))</f>
        <v/>
      </c>
      <c r="I24" s="285"/>
      <c r="J24" s="155" t="str">
        <f>IF(OR($D24="",$T24=""),"",IF(OR(VLOOKUP($D24,Res_Req!$A$2:$K$19,2)=1,VLOOKUP($D24,Res_Req!$A$2:$K$19,2)=2,VLOOKUP($D24,Res_Req!$A$2:$K$19,2)=5,VLOOKUP($D24,Res_Req!$A$2:$K$19,2)=7,VLOOKUP($D24,Res_Req!$A$2:$K$19,2)=8,VLOOKUP($D24,Res_Req!$A$2:$K$19,2)=9,VLOOKUP($D24,Res_Req!$A$2:$K$19,2)=10),$T24*$K24,""))</f>
        <v/>
      </c>
      <c r="K24" s="156" t="str">
        <f>IF($D24="","",IF(OR(VLOOKUP($D24,Res_Req!$A$2:$K$19,2)=1,VLOOKUP($D24,Res_Req!$A$2:$K$19,2)=2,VLOOKUP($D24,Res_Req!$A$2:$K$19,2)=5,VLOOKUP($D24,Res_Req!$A$2:$K$19,2)=7,VLOOKUP($D24,Res_Req!$A$2:$K$19,2)=8,VLOOKUP($D24,Res_Req!$A$2:$K$19,2)=9,VLOOKUP($D24,Res_Req!$A$2:$K$19,2)=10),VLOOKUP($D24,Res_Req!$A$2:$K$19,6),""))</f>
        <v/>
      </c>
      <c r="L24" s="285"/>
      <c r="M24" s="155" t="str">
        <f>IF(OR($D24="",$U24=""),"",IF(OR(VLOOKUP($D24,Res_Req!$A$2:$K$19,2)=1,VLOOKUP($D24,Res_Req!$A$2:$K$19,2)=2,VLOOKUP($D24,Res_Req!$A$2:$K$19,2)=3,VLOOKUP($D24,Res_Req!$A$2:$K$19,2)=4,VLOOKUP($D24,Res_Req!$A$2:$K$19,2)=5,VLOOKUP($D24,Res_Req!$A$2:$K$19,2)=7,VLOOKUP($D24,Res_Req!$A$2:$K$19,2)=8,VLOOKUP($D24,Res_Req!$A$2:$K$19,2)=9,VLOOKUP($D24,Res_Req!$A$2:$K$19,2)=10,VLOOKUP($D24,Res_Req!$A$2:$K$19,2)=18),$N24*U24,""))</f>
        <v/>
      </c>
      <c r="N24" s="156" t="str">
        <f>IF($D24="","",IF(OR(VLOOKUP($D24,Res_Req!$A$2:$K$19,2)=1,VLOOKUP($D24,Res_Req!$A$2:$K$19,2)=2,VLOOKUP($D24,Res_Req!$A$2:$K$19,2)=3,VLOOKUP($D24,Res_Req!$A$2:$K$19,2)=4,VLOOKUP($D24,Res_Req!$A$2:$K$19,2)=5,VLOOKUP($D24,Res_Req!$A$2:$K$19,2)=7,VLOOKUP($D24,Res_Req!$A$2:$K$19,2)=8,VLOOKUP($D24,Res_Req!$A$2:$K$19,2)=9,VLOOKUP($D24,Res_Req!$A$2:$K$19,2)=10,VLOOKUP($D24,Res_Req!$A$2:$K$19,2)=18),SQRT(VLOOKUP($D24,Res_Req!$A$2:$K$19,7)),""))</f>
        <v/>
      </c>
      <c r="O24" s="157" t="str">
        <f t="shared" si="0"/>
        <v/>
      </c>
      <c r="P24" s="158" t="str">
        <f t="shared" si="1"/>
        <v/>
      </c>
      <c r="Q24" s="159"/>
      <c r="R24" s="283"/>
      <c r="S24" s="283"/>
      <c r="T24" s="283"/>
      <c r="U24" s="283"/>
      <c r="V24" s="283"/>
      <c r="W24" s="283"/>
      <c r="X24" s="160" t="str">
        <f>IF(OR($D24="",$W24="",$Y24=""),"",IF(VLOOKUP($D24,Res_Req!$A$2:$K$19,2)=11,$Y24+VLOOKUP($D24,Res_Req!$A$2:$K$19,9),IF(VLOOKUP($D24,Res_Req!$A$2:$K$19,2)=16,MIN($W24+(VLOOKUP($D24,Res_Req!$A$2:$K$19,9)*($Y24-$W24)),110),$W24+(VLOOKUP($D24,Res_Req!$A$2:$K$19,9)*($Y24-$W24)))))</f>
        <v/>
      </c>
      <c r="Y24" s="283"/>
      <c r="Z24" s="283"/>
      <c r="AA24" s="159"/>
      <c r="AB24" s="134" t="e">
        <f>VLOOKUP($D24,Res_Req!$A$2:$K$19,2)</f>
        <v>#N/A</v>
      </c>
      <c r="AE24" s="178" t="s">
        <v>362</v>
      </c>
    </row>
    <row r="25" spans="1:31" x14ac:dyDescent="0.25">
      <c r="A25" s="133"/>
      <c r="B25" s="283"/>
      <c r="C25" s="283"/>
      <c r="D25" s="284"/>
      <c r="E25" s="283"/>
      <c r="F25" s="286"/>
      <c r="G25" s="162" t="str">
        <f>IF(OR($D25="",$R25="",$S25="",$H25=""),"",IF(OR(VLOOKUP($D25,Res_Req!$A$2:$K$19,2)=12,VLOOKUP($D25,Res_Req!$A$2:$K$19,2)=13,VLOOKUP($D25,Res_Req!$A$2:$K$19,2)=14,VLOOKUP($D25,Res_Req!$A$2:$K$19,2)=15,VLOOKUP($D25,Res_Req!$A$2:$K$19,2)=16,VLOOKUP($D25,Res_Req!$A$2:$K$19,2)=17),IF($E25="","",IF($O25&lt;=$W25,$S25*($E25/$V25)*$H25,IF(AND($O25&gt;$W25,$O25&lt;=$Y25),$H25*($E25/$V25)*($S25+((($R25-$S25)/($Y25-$W25))*($O25-$W25))),0))),IF($O25&lt;=$W25,$S25*$H25,IF(AND($O25&gt;$W25,$O25&lt;=$Y25),$H25*($S25+((($R25-$S25)/($Y25-$W25))*($O25-$W25))),0))))</f>
        <v/>
      </c>
      <c r="H25" s="156" t="str">
        <f>IF(OR($D25="",$X25="",$O25="",$W25=""),"",IF($O25&lt;=$W25,VLOOKUP($D25,Res_Req!$A$2:$K$19,3),IF(AND($O25&gt;$W25,$O25&lt;=$X25),VLOOKUP($D25,Res_Req!$A$2:$K$19,3)+(((VLOOKUP($D25,Res_Req!$A$2:$K$19,4)-VLOOKUP($D25,Res_Req!$A$2:$K$19,3))/($X25-$W25))*($O25-$W25)),0)))</f>
        <v/>
      </c>
      <c r="I25" s="285"/>
      <c r="J25" s="155" t="str">
        <f>IF(OR($D25="",$T25=""),"",IF(OR(VLOOKUP($D25,Res_Req!$A$2:$K$19,2)=1,VLOOKUP($D25,Res_Req!$A$2:$K$19,2)=2,VLOOKUP($D25,Res_Req!$A$2:$K$19,2)=5,VLOOKUP($D25,Res_Req!$A$2:$K$19,2)=7,VLOOKUP($D25,Res_Req!$A$2:$K$19,2)=8,VLOOKUP($D25,Res_Req!$A$2:$K$19,2)=9,VLOOKUP($D25,Res_Req!$A$2:$K$19,2)=10),$T25*$K25,""))</f>
        <v/>
      </c>
      <c r="K25" s="156" t="str">
        <f>IF($D25="","",IF(OR(VLOOKUP($D25,Res_Req!$A$2:$K$19,2)=1,VLOOKUP($D25,Res_Req!$A$2:$K$19,2)=2,VLOOKUP($D25,Res_Req!$A$2:$K$19,2)=5,VLOOKUP($D25,Res_Req!$A$2:$K$19,2)=7,VLOOKUP($D25,Res_Req!$A$2:$K$19,2)=8,VLOOKUP($D25,Res_Req!$A$2:$K$19,2)=9,VLOOKUP($D25,Res_Req!$A$2:$K$19,2)=10),VLOOKUP($D25,Res_Req!$A$2:$K$19,6),""))</f>
        <v/>
      </c>
      <c r="L25" s="285"/>
      <c r="M25" s="155" t="str">
        <f>IF(OR($D25="",$U25=""),"",IF(OR(VLOOKUP($D25,Res_Req!$A$2:$K$19,2)=1,VLOOKUP($D25,Res_Req!$A$2:$K$19,2)=2,VLOOKUP($D25,Res_Req!$A$2:$K$19,2)=3,VLOOKUP($D25,Res_Req!$A$2:$K$19,2)=4,VLOOKUP($D25,Res_Req!$A$2:$K$19,2)=5,VLOOKUP($D25,Res_Req!$A$2:$K$19,2)=7,VLOOKUP($D25,Res_Req!$A$2:$K$19,2)=8,VLOOKUP($D25,Res_Req!$A$2:$K$19,2)=9,VLOOKUP($D25,Res_Req!$A$2:$K$19,2)=10,VLOOKUP($D25,Res_Req!$A$2:$K$19,2)=18),$N25*U25,""))</f>
        <v/>
      </c>
      <c r="N25" s="156" t="str">
        <f>IF($D25="","",IF(OR(VLOOKUP($D25,Res_Req!$A$2:$K$19,2)=1,VLOOKUP($D25,Res_Req!$A$2:$K$19,2)=2,VLOOKUP($D25,Res_Req!$A$2:$K$19,2)=3,VLOOKUP($D25,Res_Req!$A$2:$K$19,2)=4,VLOOKUP($D25,Res_Req!$A$2:$K$19,2)=5,VLOOKUP($D25,Res_Req!$A$2:$K$19,2)=7,VLOOKUP($D25,Res_Req!$A$2:$K$19,2)=8,VLOOKUP($D25,Res_Req!$A$2:$K$19,2)=9,VLOOKUP($D25,Res_Req!$A$2:$K$19,2)=10,VLOOKUP($D25,Res_Req!$A$2:$K$19,2)=18),SQRT(VLOOKUP($D25,Res_Req!$A$2:$K$19,7)),""))</f>
        <v/>
      </c>
      <c r="O25" s="157" t="str">
        <f t="shared" si="0"/>
        <v/>
      </c>
      <c r="P25" s="158" t="str">
        <f t="shared" si="1"/>
        <v/>
      </c>
      <c r="Q25" s="159"/>
      <c r="R25" s="283"/>
      <c r="S25" s="283"/>
      <c r="T25" s="283"/>
      <c r="U25" s="283"/>
      <c r="V25" s="283"/>
      <c r="W25" s="283"/>
      <c r="X25" s="160" t="str">
        <f>IF(OR($D25="",$W25="",$Y25=""),"",IF(VLOOKUP($D25,Res_Req!$A$2:$K$19,2)=11,$Y25+VLOOKUP($D25,Res_Req!$A$2:$K$19,9),IF(VLOOKUP($D25,Res_Req!$A$2:$K$19,2)=16,MIN($W25+(VLOOKUP($D25,Res_Req!$A$2:$K$19,9)*($Y25-$W25)),110),$W25+(VLOOKUP($D25,Res_Req!$A$2:$K$19,9)*($Y25-$W25)))))</f>
        <v/>
      </c>
      <c r="Y25" s="283"/>
      <c r="Z25" s="283"/>
      <c r="AA25" s="159"/>
      <c r="AB25" s="134" t="e">
        <f>VLOOKUP($D25,Res_Req!$A$2:$K$19,2)</f>
        <v>#N/A</v>
      </c>
      <c r="AE25" s="178" t="s">
        <v>76</v>
      </c>
    </row>
    <row r="26" spans="1:31" x14ac:dyDescent="0.25">
      <c r="A26" s="133"/>
      <c r="B26" s="283"/>
      <c r="C26" s="283"/>
      <c r="D26" s="284"/>
      <c r="E26" s="283"/>
      <c r="F26" s="286"/>
      <c r="G26" s="162" t="str">
        <f>IF(OR($D26="",$R26="",$S26="",$H26=""),"",IF(OR(VLOOKUP($D26,Res_Req!$A$2:$K$19,2)=12,VLOOKUP($D26,Res_Req!$A$2:$K$19,2)=13,VLOOKUP($D26,Res_Req!$A$2:$K$19,2)=14,VLOOKUP($D26,Res_Req!$A$2:$K$19,2)=15,VLOOKUP($D26,Res_Req!$A$2:$K$19,2)=16,VLOOKUP($D26,Res_Req!$A$2:$K$19,2)=17),IF($E26="","",IF($O26&lt;=$W26,$S26*($E26/$V26)*$H26,IF(AND($O26&gt;$W26,$O26&lt;=$Y26),$H26*($E26/$V26)*($S26+((($R26-$S26)/($Y26-$W26))*($O26-$W26))),0))),IF($O26&lt;=$W26,$S26*$H26,IF(AND($O26&gt;$W26,$O26&lt;=$Y26),$H26*($S26+((($R26-$S26)/($Y26-$W26))*($O26-$W26))),0))))</f>
        <v/>
      </c>
      <c r="H26" s="156" t="str">
        <f>IF(OR($D26="",$X26="",$O26="",$W26=""),"",IF($O26&lt;=$W26,VLOOKUP($D26,Res_Req!$A$2:$K$19,3),IF(AND($O26&gt;$W26,$O26&lt;=$X26),VLOOKUP($D26,Res_Req!$A$2:$K$19,3)+(((VLOOKUP($D26,Res_Req!$A$2:$K$19,4)-VLOOKUP($D26,Res_Req!$A$2:$K$19,3))/($X26-$W26))*($O26-$W26)),0)))</f>
        <v/>
      </c>
      <c r="I26" s="285"/>
      <c r="J26" s="155" t="str">
        <f>IF(OR($D26="",$T26=""),"",IF(OR(VLOOKUP($D26,Res_Req!$A$2:$K$19,2)=1,VLOOKUP($D26,Res_Req!$A$2:$K$19,2)=2,VLOOKUP($D26,Res_Req!$A$2:$K$19,2)=5,VLOOKUP($D26,Res_Req!$A$2:$K$19,2)=7,VLOOKUP($D26,Res_Req!$A$2:$K$19,2)=8,VLOOKUP($D26,Res_Req!$A$2:$K$19,2)=9,VLOOKUP($D26,Res_Req!$A$2:$K$19,2)=10),$T26*$K26,""))</f>
        <v/>
      </c>
      <c r="K26" s="156" t="str">
        <f>IF($D26="","",IF(OR(VLOOKUP($D26,Res_Req!$A$2:$K$19,2)=1,VLOOKUP($D26,Res_Req!$A$2:$K$19,2)=2,VLOOKUP($D26,Res_Req!$A$2:$K$19,2)=5,VLOOKUP($D26,Res_Req!$A$2:$K$19,2)=7,VLOOKUP($D26,Res_Req!$A$2:$K$19,2)=8,VLOOKUP($D26,Res_Req!$A$2:$K$19,2)=9,VLOOKUP($D26,Res_Req!$A$2:$K$19,2)=10),VLOOKUP($D26,Res_Req!$A$2:$K$19,6),""))</f>
        <v/>
      </c>
      <c r="L26" s="285"/>
      <c r="M26" s="155" t="str">
        <f>IF(OR($D26="",$U26=""),"",IF(OR(VLOOKUP($D26,Res_Req!$A$2:$K$19,2)=1,VLOOKUP($D26,Res_Req!$A$2:$K$19,2)=2,VLOOKUP($D26,Res_Req!$A$2:$K$19,2)=3,VLOOKUP($D26,Res_Req!$A$2:$K$19,2)=4,VLOOKUP($D26,Res_Req!$A$2:$K$19,2)=5,VLOOKUP($D26,Res_Req!$A$2:$K$19,2)=7,VLOOKUP($D26,Res_Req!$A$2:$K$19,2)=8,VLOOKUP($D26,Res_Req!$A$2:$K$19,2)=9,VLOOKUP($D26,Res_Req!$A$2:$K$19,2)=10,VLOOKUP($D26,Res_Req!$A$2:$K$19,2)=18),$N26*U26,""))</f>
        <v/>
      </c>
      <c r="N26" s="156" t="str">
        <f>IF($D26="","",IF(OR(VLOOKUP($D26,Res_Req!$A$2:$K$19,2)=1,VLOOKUP($D26,Res_Req!$A$2:$K$19,2)=2,VLOOKUP($D26,Res_Req!$A$2:$K$19,2)=3,VLOOKUP($D26,Res_Req!$A$2:$K$19,2)=4,VLOOKUP($D26,Res_Req!$A$2:$K$19,2)=5,VLOOKUP($D26,Res_Req!$A$2:$K$19,2)=7,VLOOKUP($D26,Res_Req!$A$2:$K$19,2)=8,VLOOKUP($D26,Res_Req!$A$2:$K$19,2)=9,VLOOKUP($D26,Res_Req!$A$2:$K$19,2)=10,VLOOKUP($D26,Res_Req!$A$2:$K$19,2)=18),SQRT(VLOOKUP($D26,Res_Req!$A$2:$K$19,7)),""))</f>
        <v/>
      </c>
      <c r="O26" s="157" t="str">
        <f t="shared" si="0"/>
        <v/>
      </c>
      <c r="P26" s="158" t="str">
        <f t="shared" si="1"/>
        <v/>
      </c>
      <c r="Q26" s="159"/>
      <c r="R26" s="283"/>
      <c r="S26" s="283"/>
      <c r="T26" s="283"/>
      <c r="U26" s="283"/>
      <c r="V26" s="283"/>
      <c r="W26" s="283"/>
      <c r="X26" s="160" t="str">
        <f>IF(OR($D26="",$W26="",$Y26=""),"",IF(VLOOKUP($D26,Res_Req!$A$2:$K$19,2)=11,$Y26+VLOOKUP($D26,Res_Req!$A$2:$K$19,9),IF(VLOOKUP($D26,Res_Req!$A$2:$K$19,2)=16,MIN($W26+(VLOOKUP($D26,Res_Req!$A$2:$K$19,9)*($Y26-$W26)),110),$W26+(VLOOKUP($D26,Res_Req!$A$2:$K$19,9)*($Y26-$W26)))))</f>
        <v/>
      </c>
      <c r="Y26" s="283"/>
      <c r="Z26" s="283"/>
      <c r="AA26" s="159"/>
      <c r="AB26" s="134" t="e">
        <f>VLOOKUP($D26,Res_Req!$A$2:$K$19,2)</f>
        <v>#N/A</v>
      </c>
      <c r="AE26" s="178" t="s">
        <v>77</v>
      </c>
    </row>
    <row r="27" spans="1:31" x14ac:dyDescent="0.25">
      <c r="A27" s="133"/>
      <c r="B27" s="283"/>
      <c r="C27" s="283"/>
      <c r="D27" s="284"/>
      <c r="E27" s="283"/>
      <c r="F27" s="286"/>
      <c r="G27" s="162" t="str">
        <f>IF(OR($D27="",$R27="",$S27="",$H27=""),"",IF(OR(VLOOKUP($D27,Res_Req!$A$2:$K$19,2)=12,VLOOKUP($D27,Res_Req!$A$2:$K$19,2)=13,VLOOKUP($D27,Res_Req!$A$2:$K$19,2)=14,VLOOKUP($D27,Res_Req!$A$2:$K$19,2)=15,VLOOKUP($D27,Res_Req!$A$2:$K$19,2)=16,VLOOKUP($D27,Res_Req!$A$2:$K$19,2)=17),IF($E27="","",IF($O27&lt;=$W27,$S27*($E27/$V27)*$H27,IF(AND($O27&gt;$W27,$O27&lt;=$Y27),$H27*($E27/$V27)*($S27+((($R27-$S27)/($Y27-$W27))*($O27-$W27))),0))),IF($O27&lt;=$W27,$S27*$H27,IF(AND($O27&gt;$W27,$O27&lt;=$Y27),$H27*($S27+((($R27-$S27)/($Y27-$W27))*($O27-$W27))),0))))</f>
        <v/>
      </c>
      <c r="H27" s="156" t="str">
        <f>IF(OR($D27="",$X27="",$O27="",$W27=""),"",IF($O27&lt;=$W27,VLOOKUP($D27,Res_Req!$A$2:$K$19,3),IF(AND($O27&gt;$W27,$O27&lt;=$X27),VLOOKUP($D27,Res_Req!$A$2:$K$19,3)+(((VLOOKUP($D27,Res_Req!$A$2:$K$19,4)-VLOOKUP($D27,Res_Req!$A$2:$K$19,3))/($X27-$W27))*($O27-$W27)),0)))</f>
        <v/>
      </c>
      <c r="I27" s="285"/>
      <c r="J27" s="155" t="str">
        <f>IF(OR($D27="",$T27=""),"",IF(OR(VLOOKUP($D27,Res_Req!$A$2:$K$19,2)=1,VLOOKUP($D27,Res_Req!$A$2:$K$19,2)=2,VLOOKUP($D27,Res_Req!$A$2:$K$19,2)=5,VLOOKUP($D27,Res_Req!$A$2:$K$19,2)=7,VLOOKUP($D27,Res_Req!$A$2:$K$19,2)=8,VLOOKUP($D27,Res_Req!$A$2:$K$19,2)=9,VLOOKUP($D27,Res_Req!$A$2:$K$19,2)=10),$T27*$K27,""))</f>
        <v/>
      </c>
      <c r="K27" s="156" t="str">
        <f>IF($D27="","",IF(OR(VLOOKUP($D27,Res_Req!$A$2:$K$19,2)=1,VLOOKUP($D27,Res_Req!$A$2:$K$19,2)=2,VLOOKUP($D27,Res_Req!$A$2:$K$19,2)=5,VLOOKUP($D27,Res_Req!$A$2:$K$19,2)=7,VLOOKUP($D27,Res_Req!$A$2:$K$19,2)=8,VLOOKUP($D27,Res_Req!$A$2:$K$19,2)=9,VLOOKUP($D27,Res_Req!$A$2:$K$19,2)=10),VLOOKUP($D27,Res_Req!$A$2:$K$19,6),""))</f>
        <v/>
      </c>
      <c r="L27" s="285"/>
      <c r="M27" s="155" t="str">
        <f>IF(OR($D27="",$U27=""),"",IF(OR(VLOOKUP($D27,Res_Req!$A$2:$K$19,2)=1,VLOOKUP($D27,Res_Req!$A$2:$K$19,2)=2,VLOOKUP($D27,Res_Req!$A$2:$K$19,2)=3,VLOOKUP($D27,Res_Req!$A$2:$K$19,2)=4,VLOOKUP($D27,Res_Req!$A$2:$K$19,2)=5,VLOOKUP($D27,Res_Req!$A$2:$K$19,2)=7,VLOOKUP($D27,Res_Req!$A$2:$K$19,2)=8,VLOOKUP($D27,Res_Req!$A$2:$K$19,2)=9,VLOOKUP($D27,Res_Req!$A$2:$K$19,2)=10,VLOOKUP($D27,Res_Req!$A$2:$K$19,2)=18),$N27*U27,""))</f>
        <v/>
      </c>
      <c r="N27" s="156" t="str">
        <f>IF($D27="","",IF(OR(VLOOKUP($D27,Res_Req!$A$2:$K$19,2)=1,VLOOKUP($D27,Res_Req!$A$2:$K$19,2)=2,VLOOKUP($D27,Res_Req!$A$2:$K$19,2)=3,VLOOKUP($D27,Res_Req!$A$2:$K$19,2)=4,VLOOKUP($D27,Res_Req!$A$2:$K$19,2)=5,VLOOKUP($D27,Res_Req!$A$2:$K$19,2)=7,VLOOKUP($D27,Res_Req!$A$2:$K$19,2)=8,VLOOKUP($D27,Res_Req!$A$2:$K$19,2)=9,VLOOKUP($D27,Res_Req!$A$2:$K$19,2)=10,VLOOKUP($D27,Res_Req!$A$2:$K$19,2)=18),SQRT(VLOOKUP($D27,Res_Req!$A$2:$K$19,7)),""))</f>
        <v/>
      </c>
      <c r="O27" s="157" t="str">
        <f t="shared" si="0"/>
        <v/>
      </c>
      <c r="P27" s="158" t="str">
        <f t="shared" si="1"/>
        <v/>
      </c>
      <c r="Q27" s="159"/>
      <c r="R27" s="283"/>
      <c r="S27" s="283"/>
      <c r="T27" s="283"/>
      <c r="U27" s="283"/>
      <c r="V27" s="283"/>
      <c r="W27" s="283"/>
      <c r="X27" s="160" t="str">
        <f>IF(OR($D27="",$W27="",$Y27=""),"",IF(VLOOKUP($D27,Res_Req!$A$2:$K$19,2)=11,$Y27+VLOOKUP($D27,Res_Req!$A$2:$K$19,9),IF(VLOOKUP($D27,Res_Req!$A$2:$K$19,2)=16,MIN($W27+(VLOOKUP($D27,Res_Req!$A$2:$K$19,9)*($Y27-$W27)),110),$W27+(VLOOKUP($D27,Res_Req!$A$2:$K$19,9)*($Y27-$W27)))))</f>
        <v/>
      </c>
      <c r="Y27" s="283"/>
      <c r="Z27" s="283"/>
      <c r="AA27" s="159"/>
      <c r="AB27" s="134" t="e">
        <f>VLOOKUP($D27,Res_Req!$A$2:$K$19,2)</f>
        <v>#N/A</v>
      </c>
      <c r="AE27" s="178" t="s">
        <v>78</v>
      </c>
    </row>
    <row r="28" spans="1:31" x14ac:dyDescent="0.25">
      <c r="A28" s="133"/>
      <c r="B28" s="283"/>
      <c r="C28" s="283"/>
      <c r="D28" s="284"/>
      <c r="E28" s="283"/>
      <c r="F28" s="286"/>
      <c r="G28" s="162" t="str">
        <f>IF(OR($D28="",$R28="",$S28="",$H28=""),"",IF(OR(VLOOKUP($D28,Res_Req!$A$2:$K$19,2)=12,VLOOKUP($D28,Res_Req!$A$2:$K$19,2)=13,VLOOKUP($D28,Res_Req!$A$2:$K$19,2)=14,VLOOKUP($D28,Res_Req!$A$2:$K$19,2)=15,VLOOKUP($D28,Res_Req!$A$2:$K$19,2)=16,VLOOKUP($D28,Res_Req!$A$2:$K$19,2)=17),IF($E28="","",IF($O28&lt;=$W28,$S28*($E28/$V28)*$H28,IF(AND($O28&gt;$W28,$O28&lt;=$Y28),$H28*($E28/$V28)*($S28+((($R28-$S28)/($Y28-$W28))*($O28-$W28))),0))),IF($O28&lt;=$W28,$S28*$H28,IF(AND($O28&gt;$W28,$O28&lt;=$Y28),$H28*($S28+((($R28-$S28)/($Y28-$W28))*($O28-$W28))),0))))</f>
        <v/>
      </c>
      <c r="H28" s="156" t="str">
        <f>IF(OR($D28="",$X28="",$O28="",$W28=""),"",IF($O28&lt;=$W28,VLOOKUP($D28,Res_Req!$A$2:$K$19,3),IF(AND($O28&gt;$W28,$O28&lt;=$X28),VLOOKUP($D28,Res_Req!$A$2:$K$19,3)+(((VLOOKUP($D28,Res_Req!$A$2:$K$19,4)-VLOOKUP($D28,Res_Req!$A$2:$K$19,3))/($X28-$W28))*($O28-$W28)),0)))</f>
        <v/>
      </c>
      <c r="I28" s="285"/>
      <c r="J28" s="155" t="str">
        <f>IF(OR($D28="",$T28=""),"",IF(OR(VLOOKUP($D28,Res_Req!$A$2:$K$19,2)=1,VLOOKUP($D28,Res_Req!$A$2:$K$19,2)=2,VLOOKUP($D28,Res_Req!$A$2:$K$19,2)=5,VLOOKUP($D28,Res_Req!$A$2:$K$19,2)=7,VLOOKUP($D28,Res_Req!$A$2:$K$19,2)=8,VLOOKUP($D28,Res_Req!$A$2:$K$19,2)=9,VLOOKUP($D28,Res_Req!$A$2:$K$19,2)=10),$T28*$K28,""))</f>
        <v/>
      </c>
      <c r="K28" s="156" t="str">
        <f>IF($D28="","",IF(OR(VLOOKUP($D28,Res_Req!$A$2:$K$19,2)=1,VLOOKUP($D28,Res_Req!$A$2:$K$19,2)=2,VLOOKUP($D28,Res_Req!$A$2:$K$19,2)=5,VLOOKUP($D28,Res_Req!$A$2:$K$19,2)=7,VLOOKUP($D28,Res_Req!$A$2:$K$19,2)=8,VLOOKUP($D28,Res_Req!$A$2:$K$19,2)=9,VLOOKUP($D28,Res_Req!$A$2:$K$19,2)=10),VLOOKUP($D28,Res_Req!$A$2:$K$19,6),""))</f>
        <v/>
      </c>
      <c r="L28" s="285"/>
      <c r="M28" s="155" t="str">
        <f>IF(OR($D28="",$U28=""),"",IF(OR(VLOOKUP($D28,Res_Req!$A$2:$K$19,2)=1,VLOOKUP($D28,Res_Req!$A$2:$K$19,2)=2,VLOOKUP($D28,Res_Req!$A$2:$K$19,2)=3,VLOOKUP($D28,Res_Req!$A$2:$K$19,2)=4,VLOOKUP($D28,Res_Req!$A$2:$K$19,2)=5,VLOOKUP($D28,Res_Req!$A$2:$K$19,2)=7,VLOOKUP($D28,Res_Req!$A$2:$K$19,2)=8,VLOOKUP($D28,Res_Req!$A$2:$K$19,2)=9,VLOOKUP($D28,Res_Req!$A$2:$K$19,2)=10,VLOOKUP($D28,Res_Req!$A$2:$K$19,2)=18),$N28*U28,""))</f>
        <v/>
      </c>
      <c r="N28" s="156" t="str">
        <f>IF($D28="","",IF(OR(VLOOKUP($D28,Res_Req!$A$2:$K$19,2)=1,VLOOKUP($D28,Res_Req!$A$2:$K$19,2)=2,VLOOKUP($D28,Res_Req!$A$2:$K$19,2)=3,VLOOKUP($D28,Res_Req!$A$2:$K$19,2)=4,VLOOKUP($D28,Res_Req!$A$2:$K$19,2)=5,VLOOKUP($D28,Res_Req!$A$2:$K$19,2)=7,VLOOKUP($D28,Res_Req!$A$2:$K$19,2)=8,VLOOKUP($D28,Res_Req!$A$2:$K$19,2)=9,VLOOKUP($D28,Res_Req!$A$2:$K$19,2)=10,VLOOKUP($D28,Res_Req!$A$2:$K$19,2)=18),SQRT(VLOOKUP($D28,Res_Req!$A$2:$K$19,7)),""))</f>
        <v/>
      </c>
      <c r="O28" s="157" t="str">
        <f t="shared" si="0"/>
        <v/>
      </c>
      <c r="P28" s="158" t="str">
        <f t="shared" si="1"/>
        <v/>
      </c>
      <c r="Q28" s="159"/>
      <c r="R28" s="283"/>
      <c r="S28" s="283"/>
      <c r="T28" s="283"/>
      <c r="U28" s="283"/>
      <c r="V28" s="283"/>
      <c r="W28" s="283"/>
      <c r="X28" s="160" t="str">
        <f>IF(OR($D28="",$W28="",$Y28=""),"",IF(VLOOKUP($D28,Res_Req!$A$2:$K$19,2)=11,$Y28+VLOOKUP($D28,Res_Req!$A$2:$K$19,9),IF(VLOOKUP($D28,Res_Req!$A$2:$K$19,2)=16,MIN($W28+(VLOOKUP($D28,Res_Req!$A$2:$K$19,9)*($Y28-$W28)),110),$W28+(VLOOKUP($D28,Res_Req!$A$2:$K$19,9)*($Y28-$W28)))))</f>
        <v/>
      </c>
      <c r="Y28" s="283"/>
      <c r="Z28" s="283"/>
      <c r="AA28" s="159"/>
      <c r="AB28" s="134" t="e">
        <f>VLOOKUP($D28,Res_Req!$A$2:$K$19,2)</f>
        <v>#N/A</v>
      </c>
      <c r="AE28" s="178" t="s">
        <v>73</v>
      </c>
    </row>
    <row r="29" spans="1:31" x14ac:dyDescent="0.25">
      <c r="A29" s="133"/>
      <c r="B29" s="283"/>
      <c r="C29" s="283"/>
      <c r="D29" s="284"/>
      <c r="E29" s="283"/>
      <c r="F29" s="286"/>
      <c r="G29" s="162" t="str">
        <f>IF(OR($D29="",$R29="",$S29="",$H29=""),"",IF(OR(VLOOKUP($D29,Res_Req!$A$2:$K$19,2)=12,VLOOKUP($D29,Res_Req!$A$2:$K$19,2)=13,VLOOKUP($D29,Res_Req!$A$2:$K$19,2)=14,VLOOKUP($D29,Res_Req!$A$2:$K$19,2)=15,VLOOKUP($D29,Res_Req!$A$2:$K$19,2)=16,VLOOKUP($D29,Res_Req!$A$2:$K$19,2)=17),IF($E29="","",IF($O29&lt;=$W29,$S29*($E29/$V29)*$H29,IF(AND($O29&gt;$W29,$O29&lt;=$Y29),$H29*($E29/$V29)*($S29+((($R29-$S29)/($Y29-$W29))*($O29-$W29))),0))),IF($O29&lt;=$W29,$S29*$H29,IF(AND($O29&gt;$W29,$O29&lt;=$Y29),$H29*($S29+((($R29-$S29)/($Y29-$W29))*($O29-$W29))),0))))</f>
        <v/>
      </c>
      <c r="H29" s="156" t="str">
        <f>IF(OR($D29="",$X29="",$O29="",$W29=""),"",IF($O29&lt;=$W29,VLOOKUP($D29,Res_Req!$A$2:$K$19,3),IF(AND($O29&gt;$W29,$O29&lt;=$X29),VLOOKUP($D29,Res_Req!$A$2:$K$19,3)+(((VLOOKUP($D29,Res_Req!$A$2:$K$19,4)-VLOOKUP($D29,Res_Req!$A$2:$K$19,3))/($X29-$W29))*($O29-$W29)),0)))</f>
        <v/>
      </c>
      <c r="I29" s="285"/>
      <c r="J29" s="155" t="str">
        <f>IF(OR($D29="",$T29=""),"",IF(OR(VLOOKUP($D29,Res_Req!$A$2:$K$19,2)=1,VLOOKUP($D29,Res_Req!$A$2:$K$19,2)=2,VLOOKUP($D29,Res_Req!$A$2:$K$19,2)=5,VLOOKUP($D29,Res_Req!$A$2:$K$19,2)=7,VLOOKUP($D29,Res_Req!$A$2:$K$19,2)=8,VLOOKUP($D29,Res_Req!$A$2:$K$19,2)=9,VLOOKUP($D29,Res_Req!$A$2:$K$19,2)=10),$T29*$K29,""))</f>
        <v/>
      </c>
      <c r="K29" s="156" t="str">
        <f>IF($D29="","",IF(OR(VLOOKUP($D29,Res_Req!$A$2:$K$19,2)=1,VLOOKUP($D29,Res_Req!$A$2:$K$19,2)=2,VLOOKUP($D29,Res_Req!$A$2:$K$19,2)=5,VLOOKUP($D29,Res_Req!$A$2:$K$19,2)=7,VLOOKUP($D29,Res_Req!$A$2:$K$19,2)=8,VLOOKUP($D29,Res_Req!$A$2:$K$19,2)=9,VLOOKUP($D29,Res_Req!$A$2:$K$19,2)=10),VLOOKUP($D29,Res_Req!$A$2:$K$19,6),""))</f>
        <v/>
      </c>
      <c r="L29" s="285"/>
      <c r="M29" s="155" t="str">
        <f>IF(OR($D29="",$U29=""),"",IF(OR(VLOOKUP($D29,Res_Req!$A$2:$K$19,2)=1,VLOOKUP($D29,Res_Req!$A$2:$K$19,2)=2,VLOOKUP($D29,Res_Req!$A$2:$K$19,2)=3,VLOOKUP($D29,Res_Req!$A$2:$K$19,2)=4,VLOOKUP($D29,Res_Req!$A$2:$K$19,2)=5,VLOOKUP($D29,Res_Req!$A$2:$K$19,2)=7,VLOOKUP($D29,Res_Req!$A$2:$K$19,2)=8,VLOOKUP($D29,Res_Req!$A$2:$K$19,2)=9,VLOOKUP($D29,Res_Req!$A$2:$K$19,2)=10,VLOOKUP($D29,Res_Req!$A$2:$K$19,2)=18),$N29*U29,""))</f>
        <v/>
      </c>
      <c r="N29" s="156" t="str">
        <f>IF($D29="","",IF(OR(VLOOKUP($D29,Res_Req!$A$2:$K$19,2)=1,VLOOKUP($D29,Res_Req!$A$2:$K$19,2)=2,VLOOKUP($D29,Res_Req!$A$2:$K$19,2)=3,VLOOKUP($D29,Res_Req!$A$2:$K$19,2)=4,VLOOKUP($D29,Res_Req!$A$2:$K$19,2)=5,VLOOKUP($D29,Res_Req!$A$2:$K$19,2)=7,VLOOKUP($D29,Res_Req!$A$2:$K$19,2)=8,VLOOKUP($D29,Res_Req!$A$2:$K$19,2)=9,VLOOKUP($D29,Res_Req!$A$2:$K$19,2)=10,VLOOKUP($D29,Res_Req!$A$2:$K$19,2)=18),SQRT(VLOOKUP($D29,Res_Req!$A$2:$K$19,7)),""))</f>
        <v/>
      </c>
      <c r="O29" s="157" t="str">
        <f t="shared" si="0"/>
        <v/>
      </c>
      <c r="P29" s="158" t="str">
        <f t="shared" si="1"/>
        <v/>
      </c>
      <c r="Q29" s="159"/>
      <c r="R29" s="283"/>
      <c r="S29" s="283"/>
      <c r="T29" s="283"/>
      <c r="U29" s="283"/>
      <c r="V29" s="283"/>
      <c r="W29" s="283"/>
      <c r="X29" s="160" t="str">
        <f>IF(OR($D29="",$W29="",$Y29=""),"",IF(VLOOKUP($D29,Res_Req!$A$2:$K$19,2)=11,$Y29+VLOOKUP($D29,Res_Req!$A$2:$K$19,9),IF(VLOOKUP($D29,Res_Req!$A$2:$K$19,2)=16,MIN($W29+(VLOOKUP($D29,Res_Req!$A$2:$K$19,9)*($Y29-$W29)),110),$W29+(VLOOKUP($D29,Res_Req!$A$2:$K$19,9)*($Y29-$W29)))))</f>
        <v/>
      </c>
      <c r="Y29" s="283"/>
      <c r="Z29" s="283"/>
      <c r="AA29" s="159"/>
      <c r="AB29" s="134" t="e">
        <f>VLOOKUP($D29,Res_Req!$A$2:$K$19,2)</f>
        <v>#N/A</v>
      </c>
      <c r="AE29" s="178" t="s">
        <v>75</v>
      </c>
    </row>
    <row r="30" spans="1:31" x14ac:dyDescent="0.25">
      <c r="A30" s="133"/>
      <c r="B30" s="283"/>
      <c r="C30" s="283"/>
      <c r="D30" s="284"/>
      <c r="E30" s="283"/>
      <c r="F30" s="286"/>
      <c r="G30" s="162" t="str">
        <f>IF(OR($D30="",$R30="",$S30="",$H30=""),"",IF(OR(VLOOKUP($D30,Res_Req!$A$2:$K$19,2)=12,VLOOKUP($D30,Res_Req!$A$2:$K$19,2)=13,VLOOKUP($D30,Res_Req!$A$2:$K$19,2)=14,VLOOKUP($D30,Res_Req!$A$2:$K$19,2)=15,VLOOKUP($D30,Res_Req!$A$2:$K$19,2)=16,VLOOKUP($D30,Res_Req!$A$2:$K$19,2)=17),IF($E30="","",IF($O30&lt;=$W30,$S30*($E30/$V30)*$H30,IF(AND($O30&gt;$W30,$O30&lt;=$Y30),$H30*($E30/$V30)*($S30+((($R30-$S30)/($Y30-$W30))*($O30-$W30))),0))),IF($O30&lt;=$W30,$S30*$H30,IF(AND($O30&gt;$W30,$O30&lt;=$Y30),$H30*($S30+((($R30-$S30)/($Y30-$W30))*($O30-$W30))),0))))</f>
        <v/>
      </c>
      <c r="H30" s="156" t="str">
        <f>IF(OR($D30="",$X30="",$O30="",$W30=""),"",IF($O30&lt;=$W30,VLOOKUP($D30,Res_Req!$A$2:$K$19,3),IF(AND($O30&gt;$W30,$O30&lt;=$X30),VLOOKUP($D30,Res_Req!$A$2:$K$19,3)+(((VLOOKUP($D30,Res_Req!$A$2:$K$19,4)-VLOOKUP($D30,Res_Req!$A$2:$K$19,3))/($X30-$W30))*($O30-$W30)),0)))</f>
        <v/>
      </c>
      <c r="I30" s="285"/>
      <c r="J30" s="155" t="str">
        <f>IF(OR($D30="",$T30=""),"",IF(OR(VLOOKUP($D30,Res_Req!$A$2:$K$19,2)=1,VLOOKUP($D30,Res_Req!$A$2:$K$19,2)=2,VLOOKUP($D30,Res_Req!$A$2:$K$19,2)=5,VLOOKUP($D30,Res_Req!$A$2:$K$19,2)=7,VLOOKUP($D30,Res_Req!$A$2:$K$19,2)=8,VLOOKUP($D30,Res_Req!$A$2:$K$19,2)=9,VLOOKUP($D30,Res_Req!$A$2:$K$19,2)=10),$T30*$K30,""))</f>
        <v/>
      </c>
      <c r="K30" s="156" t="str">
        <f>IF($D30="","",IF(OR(VLOOKUP($D30,Res_Req!$A$2:$K$19,2)=1,VLOOKUP($D30,Res_Req!$A$2:$K$19,2)=2,VLOOKUP($D30,Res_Req!$A$2:$K$19,2)=5,VLOOKUP($D30,Res_Req!$A$2:$K$19,2)=7,VLOOKUP($D30,Res_Req!$A$2:$K$19,2)=8,VLOOKUP($D30,Res_Req!$A$2:$K$19,2)=9,VLOOKUP($D30,Res_Req!$A$2:$K$19,2)=10),VLOOKUP($D30,Res_Req!$A$2:$K$19,6),""))</f>
        <v/>
      </c>
      <c r="L30" s="285"/>
      <c r="M30" s="155" t="str">
        <f>IF(OR($D30="",$U30=""),"",IF(OR(VLOOKUP($D30,Res_Req!$A$2:$K$19,2)=1,VLOOKUP($D30,Res_Req!$A$2:$K$19,2)=2,VLOOKUP($D30,Res_Req!$A$2:$K$19,2)=3,VLOOKUP($D30,Res_Req!$A$2:$K$19,2)=4,VLOOKUP($D30,Res_Req!$A$2:$K$19,2)=5,VLOOKUP($D30,Res_Req!$A$2:$K$19,2)=7,VLOOKUP($D30,Res_Req!$A$2:$K$19,2)=8,VLOOKUP($D30,Res_Req!$A$2:$K$19,2)=9,VLOOKUP($D30,Res_Req!$A$2:$K$19,2)=10,VLOOKUP($D30,Res_Req!$A$2:$K$19,2)=18),$N30*U30,""))</f>
        <v/>
      </c>
      <c r="N30" s="156" t="str">
        <f>IF($D30="","",IF(OR(VLOOKUP($D30,Res_Req!$A$2:$K$19,2)=1,VLOOKUP($D30,Res_Req!$A$2:$K$19,2)=2,VLOOKUP($D30,Res_Req!$A$2:$K$19,2)=3,VLOOKUP($D30,Res_Req!$A$2:$K$19,2)=4,VLOOKUP($D30,Res_Req!$A$2:$K$19,2)=5,VLOOKUP($D30,Res_Req!$A$2:$K$19,2)=7,VLOOKUP($D30,Res_Req!$A$2:$K$19,2)=8,VLOOKUP($D30,Res_Req!$A$2:$K$19,2)=9,VLOOKUP($D30,Res_Req!$A$2:$K$19,2)=10,VLOOKUP($D30,Res_Req!$A$2:$K$19,2)=18),SQRT(VLOOKUP($D30,Res_Req!$A$2:$K$19,7)),""))</f>
        <v/>
      </c>
      <c r="O30" s="157" t="str">
        <f t="shared" ref="O30:O31" si="2">IF($D30="","",$K$6+Z30)</f>
        <v/>
      </c>
      <c r="P30" s="158" t="str">
        <f t="shared" si="1"/>
        <v/>
      </c>
      <c r="Q30" s="159"/>
      <c r="R30" s="283"/>
      <c r="S30" s="283"/>
      <c r="T30" s="283"/>
      <c r="U30" s="283"/>
      <c r="V30" s="283"/>
      <c r="W30" s="283"/>
      <c r="X30" s="160" t="str">
        <f>IF(OR($D30="",$W30="",$Y30=""),"",IF(VLOOKUP($D30,Res_Req!$A$2:$K$19,2)=11,$Y30+VLOOKUP($D30,Res_Req!$A$2:$K$19,9),IF(VLOOKUP($D30,Res_Req!$A$2:$K$19,2)=16,MIN($W30+(VLOOKUP($D30,Res_Req!$A$2:$K$19,9)*($Y30-$W30)),110),$W30+(VLOOKUP($D30,Res_Req!$A$2:$K$19,9)*($Y30-$W30)))))</f>
        <v/>
      </c>
      <c r="Y30" s="283"/>
      <c r="Z30" s="283"/>
      <c r="AA30" s="159"/>
      <c r="AB30" s="134" t="e">
        <f>VLOOKUP($D30,Res_Req!$A$2:$K$19,2)</f>
        <v>#N/A</v>
      </c>
      <c r="AE30" s="178" t="s">
        <v>74</v>
      </c>
    </row>
    <row r="31" spans="1:31" x14ac:dyDescent="0.25">
      <c r="A31" s="133"/>
      <c r="B31" s="283"/>
      <c r="C31" s="283"/>
      <c r="D31" s="284"/>
      <c r="E31" s="283"/>
      <c r="F31" s="286"/>
      <c r="G31" s="162" t="str">
        <f>IF(OR($D31="",$R31="",$S31="",$H31=""),"",IF(OR(VLOOKUP($D31,Res_Req!$A$2:$K$19,2)=12,VLOOKUP($D31,Res_Req!$A$2:$K$19,2)=13,VLOOKUP($D31,Res_Req!$A$2:$K$19,2)=14,VLOOKUP($D31,Res_Req!$A$2:$K$19,2)=15,VLOOKUP($D31,Res_Req!$A$2:$K$19,2)=16,VLOOKUP($D31,Res_Req!$A$2:$K$19,2)=17),IF($E31="","",IF($O31&lt;=$W31,$S31*($E31/$V31)*$H31,IF(AND($O31&gt;$W31,$O31&lt;=$Y31),$H31*($E31/$V31)*($S31+((($R31-$S31)/($Y31-$W31))*($O31-$W31))),0))),IF($O31&lt;=$W31,$S31*$H31,IF(AND($O31&gt;$W31,$O31&lt;=$Y31),$H31*($S31+((($R31-$S31)/($Y31-$W31))*($O31-$W31))),0))))</f>
        <v/>
      </c>
      <c r="H31" s="156" t="str">
        <f>IF(OR($D31="",$X31="",$O31="",$W31=""),"",IF($O31&lt;=$W31,VLOOKUP($D31,Res_Req!$A$2:$K$19,3),IF(AND($O31&gt;$W31,$O31&lt;=$X31),VLOOKUP($D31,Res_Req!$A$2:$K$19,3)+(((VLOOKUP($D31,Res_Req!$A$2:$K$19,4)-VLOOKUP($D31,Res_Req!$A$2:$K$19,3))/($X31-$W31))*($O31-$W31)),0)))</f>
        <v/>
      </c>
      <c r="I31" s="285"/>
      <c r="J31" s="155" t="str">
        <f>IF(OR($D31="",$T31=""),"",IF(OR(VLOOKUP($D31,Res_Req!$A$2:$K$19,2)=1,VLOOKUP($D31,Res_Req!$A$2:$K$19,2)=2,VLOOKUP($D31,Res_Req!$A$2:$K$19,2)=5,VLOOKUP($D31,Res_Req!$A$2:$K$19,2)=7,VLOOKUP($D31,Res_Req!$A$2:$K$19,2)=8,VLOOKUP($D31,Res_Req!$A$2:$K$19,2)=9,VLOOKUP($D31,Res_Req!$A$2:$K$19,2)=10),$T31*$K31,""))</f>
        <v/>
      </c>
      <c r="K31" s="156" t="str">
        <f>IF($D31="","",IF(OR(VLOOKUP($D31,Res_Req!$A$2:$K$19,2)=1,VLOOKUP($D31,Res_Req!$A$2:$K$19,2)=2,VLOOKUP($D31,Res_Req!$A$2:$K$19,2)=5,VLOOKUP($D31,Res_Req!$A$2:$K$19,2)=7,VLOOKUP($D31,Res_Req!$A$2:$K$19,2)=8,VLOOKUP($D31,Res_Req!$A$2:$K$19,2)=9,VLOOKUP($D31,Res_Req!$A$2:$K$19,2)=10),VLOOKUP($D31,Res_Req!$A$2:$K$19,6),""))</f>
        <v/>
      </c>
      <c r="L31" s="285"/>
      <c r="M31" s="155" t="str">
        <f>IF(OR($D31="",$U31=""),"",IF(OR(VLOOKUP($D31,Res_Req!$A$2:$K$19,2)=1,VLOOKUP($D31,Res_Req!$A$2:$K$19,2)=2,VLOOKUP($D31,Res_Req!$A$2:$K$19,2)=3,VLOOKUP($D31,Res_Req!$A$2:$K$19,2)=4,VLOOKUP($D31,Res_Req!$A$2:$K$19,2)=5,VLOOKUP($D31,Res_Req!$A$2:$K$19,2)=7,VLOOKUP($D31,Res_Req!$A$2:$K$19,2)=8,VLOOKUP($D31,Res_Req!$A$2:$K$19,2)=9,VLOOKUP($D31,Res_Req!$A$2:$K$19,2)=10,VLOOKUP($D31,Res_Req!$A$2:$K$19,2)=18),$N31*U31,""))</f>
        <v/>
      </c>
      <c r="N31" s="156" t="str">
        <f>IF($D31="","",IF(OR(VLOOKUP($D31,Res_Req!$A$2:$K$19,2)=1,VLOOKUP($D31,Res_Req!$A$2:$K$19,2)=2,VLOOKUP($D31,Res_Req!$A$2:$K$19,2)=3,VLOOKUP($D31,Res_Req!$A$2:$K$19,2)=4,VLOOKUP($D31,Res_Req!$A$2:$K$19,2)=5,VLOOKUP($D31,Res_Req!$A$2:$K$19,2)=7,VLOOKUP($D31,Res_Req!$A$2:$K$19,2)=8,VLOOKUP($D31,Res_Req!$A$2:$K$19,2)=9,VLOOKUP($D31,Res_Req!$A$2:$K$19,2)=10,VLOOKUP($D31,Res_Req!$A$2:$K$19,2)=18),SQRT(VLOOKUP($D31,Res_Req!$A$2:$K$19,7)),""))</f>
        <v/>
      </c>
      <c r="O31" s="157" t="str">
        <f t="shared" si="2"/>
        <v/>
      </c>
      <c r="P31" s="158" t="str">
        <f t="shared" si="1"/>
        <v/>
      </c>
      <c r="Q31" s="159"/>
      <c r="R31" s="283"/>
      <c r="S31" s="283"/>
      <c r="T31" s="283"/>
      <c r="U31" s="283"/>
      <c r="V31" s="283"/>
      <c r="W31" s="283"/>
      <c r="X31" s="160" t="str">
        <f>IF(OR($D31="",$W31="",$Y31=""),"",IF(VLOOKUP($D31,Res_Req!$A$2:$K$19,2)=11,$Y31+VLOOKUP($D31,Res_Req!$A$2:$K$19,9),IF(VLOOKUP($D31,Res_Req!$A$2:$K$19,2)=16,MIN($W31+(VLOOKUP($D31,Res_Req!$A$2:$K$19,9)*($Y31-$W31)),110),$W31+(VLOOKUP($D31,Res_Req!$A$2:$K$19,9)*($Y31-$W31)))))</f>
        <v/>
      </c>
      <c r="Y31" s="283"/>
      <c r="Z31" s="283"/>
      <c r="AA31" s="159"/>
      <c r="AB31" s="134" t="e">
        <f>VLOOKUP($D31,Res_Req!$A$2:$K$19,2)</f>
        <v>#N/A</v>
      </c>
    </row>
    <row r="32" spans="1:31" x14ac:dyDescent="0.25">
      <c r="A32" s="133"/>
      <c r="B32" s="283"/>
      <c r="C32" s="283"/>
      <c r="D32" s="284"/>
      <c r="E32" s="283"/>
      <c r="F32" s="286"/>
      <c r="G32" s="162" t="str">
        <f>IF(OR($D32="",$R32="",$S32="",$H32=""),"",IF(OR(VLOOKUP($D32,Res_Req!$A$2:$K$19,2)=12,VLOOKUP($D32,Res_Req!$A$2:$K$19,2)=13,VLOOKUP($D32,Res_Req!$A$2:$K$19,2)=14,VLOOKUP($D32,Res_Req!$A$2:$K$19,2)=15,VLOOKUP($D32,Res_Req!$A$2:$K$19,2)=16,VLOOKUP($D32,Res_Req!$A$2:$K$19,2)=17),IF($E32="","",IF($O32&lt;=$W32,$S32*($E32/$V32)*$H32,IF(AND($O32&gt;$W32,$O32&lt;=$Y32),$H32*($E32/$V32)*($S32+((($R32-$S32)/($Y32-$W32))*($O32-$W32))),0))),IF($O32&lt;=$W32,$S32*$H32,IF(AND($O32&gt;$W32,$O32&lt;=$Y32),$H32*($S32+((($R32-$S32)/($Y32-$W32))*($O32-$W32))),0))))</f>
        <v/>
      </c>
      <c r="H32" s="156" t="str">
        <f>IF(OR($D32="",$X32="",$O32="",$W32=""),"",IF($O32&lt;=$W32,VLOOKUP($D32,Res_Req!$A$2:$K$19,3),IF(AND($O32&gt;$W32,$O32&lt;=$X32),VLOOKUP($D32,Res_Req!$A$2:$K$19,3)+(((VLOOKUP($D32,Res_Req!$A$2:$K$19,4)-VLOOKUP($D32,Res_Req!$A$2:$K$19,3))/($X32-$W32))*($O32-$W32)),0)))</f>
        <v/>
      </c>
      <c r="I32" s="285"/>
      <c r="J32" s="155" t="str">
        <f>IF(OR($D32="",$T32=""),"",IF(OR(VLOOKUP($D32,Res_Req!$A$2:$K$19,2)=1,VLOOKUP($D32,Res_Req!$A$2:$K$19,2)=2,VLOOKUP($D32,Res_Req!$A$2:$K$19,2)=5,VLOOKUP($D32,Res_Req!$A$2:$K$19,2)=7,VLOOKUP($D32,Res_Req!$A$2:$K$19,2)=8,VLOOKUP($D32,Res_Req!$A$2:$K$19,2)=9,VLOOKUP($D32,Res_Req!$A$2:$K$19,2)=10),$T32*$K32,""))</f>
        <v/>
      </c>
      <c r="K32" s="156" t="str">
        <f>IF($D32="","",IF(OR(VLOOKUP($D32,Res_Req!$A$2:$K$19,2)=1,VLOOKUP($D32,Res_Req!$A$2:$K$19,2)=2,VLOOKUP($D32,Res_Req!$A$2:$K$19,2)=5,VLOOKUP($D32,Res_Req!$A$2:$K$19,2)=7,VLOOKUP($D32,Res_Req!$A$2:$K$19,2)=8,VLOOKUP($D32,Res_Req!$A$2:$K$19,2)=9,VLOOKUP($D32,Res_Req!$A$2:$K$19,2)=10),VLOOKUP($D32,Res_Req!$A$2:$K$19,6),""))</f>
        <v/>
      </c>
      <c r="L32" s="285"/>
      <c r="M32" s="155" t="str">
        <f>IF(OR($D32="",$U32=""),"",IF(OR(VLOOKUP($D32,Res_Req!$A$2:$K$19,2)=1,VLOOKUP($D32,Res_Req!$A$2:$K$19,2)=2,VLOOKUP($D32,Res_Req!$A$2:$K$19,2)=3,VLOOKUP($D32,Res_Req!$A$2:$K$19,2)=4,VLOOKUP($D32,Res_Req!$A$2:$K$19,2)=5,VLOOKUP($D32,Res_Req!$A$2:$K$19,2)=7,VLOOKUP($D32,Res_Req!$A$2:$K$19,2)=8,VLOOKUP($D32,Res_Req!$A$2:$K$19,2)=9,VLOOKUP($D32,Res_Req!$A$2:$K$19,2)=10,VLOOKUP($D32,Res_Req!$A$2:$K$19,2)=18),$N32*U32,""))</f>
        <v/>
      </c>
      <c r="N32" s="156" t="str">
        <f>IF($D32="","",IF(OR(VLOOKUP($D32,Res_Req!$A$2:$K$19,2)=1,VLOOKUP($D32,Res_Req!$A$2:$K$19,2)=2,VLOOKUP($D32,Res_Req!$A$2:$K$19,2)=3,VLOOKUP($D32,Res_Req!$A$2:$K$19,2)=4,VLOOKUP($D32,Res_Req!$A$2:$K$19,2)=5,VLOOKUP($D32,Res_Req!$A$2:$K$19,2)=7,VLOOKUP($D32,Res_Req!$A$2:$K$19,2)=8,VLOOKUP($D32,Res_Req!$A$2:$K$19,2)=9,VLOOKUP($D32,Res_Req!$A$2:$K$19,2)=10,VLOOKUP($D32,Res_Req!$A$2:$K$19,2)=18),SQRT(VLOOKUP($D32,Res_Req!$A$2:$K$19,7)),""))</f>
        <v/>
      </c>
      <c r="O32" s="157" t="str">
        <f t="shared" ref="O32:O95" si="3">IF($D32="","",$K$6+Z32)</f>
        <v/>
      </c>
      <c r="P32" s="158" t="str">
        <f t="shared" si="1"/>
        <v/>
      </c>
      <c r="Q32" s="159"/>
      <c r="R32" s="283"/>
      <c r="S32" s="283"/>
      <c r="T32" s="283"/>
      <c r="U32" s="283"/>
      <c r="V32" s="283"/>
      <c r="W32" s="283"/>
      <c r="X32" s="160" t="str">
        <f>IF(OR($D32="",$W32="",$Y32=""),"",IF(VLOOKUP($D32,Res_Req!$A$2:$K$19,2)=11,$Y32+VLOOKUP($D32,Res_Req!$A$2:$K$19,9),IF(VLOOKUP($D32,Res_Req!$A$2:$K$19,2)=16,MIN($W32+(VLOOKUP($D32,Res_Req!$A$2:$K$19,9)*($Y32-$W32)),110),$W32+(VLOOKUP($D32,Res_Req!$A$2:$K$19,9)*($Y32-$W32)))))</f>
        <v/>
      </c>
      <c r="Y32" s="283"/>
      <c r="Z32" s="283"/>
      <c r="AA32" s="133"/>
      <c r="AB32" s="134" t="e">
        <f>VLOOKUP($D32,Res_Req!$A$2:$K$19,2)</f>
        <v>#N/A</v>
      </c>
    </row>
    <row r="33" spans="1:28" x14ac:dyDescent="0.25">
      <c r="A33" s="133"/>
      <c r="B33" s="283"/>
      <c r="C33" s="283"/>
      <c r="D33" s="284"/>
      <c r="E33" s="283"/>
      <c r="F33" s="286"/>
      <c r="G33" s="162" t="str">
        <f>IF(OR($D33="",$R33="",$S33="",$H33=""),"",IF(OR(VLOOKUP($D33,Res_Req!$A$2:$K$19,2)=12,VLOOKUP($D33,Res_Req!$A$2:$K$19,2)=13,VLOOKUP($D33,Res_Req!$A$2:$K$19,2)=14,VLOOKUP($D33,Res_Req!$A$2:$K$19,2)=15,VLOOKUP($D33,Res_Req!$A$2:$K$19,2)=16,VLOOKUP($D33,Res_Req!$A$2:$K$19,2)=17),IF($E33="","",IF($O33&lt;=$W33,$S33*($E33/$V33)*$H33,IF(AND($O33&gt;$W33,$O33&lt;=$Y33),$H33*($E33/$V33)*($S33+((($R33-$S33)/($Y33-$W33))*($O33-$W33))),0))),IF($O33&lt;=$W33,$S33*$H33,IF(AND($O33&gt;$W33,$O33&lt;=$Y33),$H33*($S33+((($R33-$S33)/($Y33-$W33))*($O33-$W33))),0))))</f>
        <v/>
      </c>
      <c r="H33" s="156" t="str">
        <f>IF(OR($D33="",$X33="",$O33="",$W33=""),"",IF($O33&lt;=$W33,VLOOKUP($D33,Res_Req!$A$2:$K$19,3),IF(AND($O33&gt;$W33,$O33&lt;=$X33),VLOOKUP($D33,Res_Req!$A$2:$K$19,3)+(((VLOOKUP($D33,Res_Req!$A$2:$K$19,4)-VLOOKUP($D33,Res_Req!$A$2:$K$19,3))/($X33-$W33))*($O33-$W33)),0)))</f>
        <v/>
      </c>
      <c r="I33" s="285"/>
      <c r="J33" s="155" t="str">
        <f>IF(OR($D33="",$T33=""),"",IF(OR(VLOOKUP($D33,Res_Req!$A$2:$K$19,2)=1,VLOOKUP($D33,Res_Req!$A$2:$K$19,2)=2,VLOOKUP($D33,Res_Req!$A$2:$K$19,2)=5,VLOOKUP($D33,Res_Req!$A$2:$K$19,2)=7,VLOOKUP($D33,Res_Req!$A$2:$K$19,2)=8,VLOOKUP($D33,Res_Req!$A$2:$K$19,2)=9,VLOOKUP($D33,Res_Req!$A$2:$K$19,2)=10),$T33*$K33,""))</f>
        <v/>
      </c>
      <c r="K33" s="156" t="str">
        <f>IF($D33="","",IF(OR(VLOOKUP($D33,Res_Req!$A$2:$K$19,2)=1,VLOOKUP($D33,Res_Req!$A$2:$K$19,2)=2,VLOOKUP($D33,Res_Req!$A$2:$K$19,2)=5,VLOOKUP($D33,Res_Req!$A$2:$K$19,2)=7,VLOOKUP($D33,Res_Req!$A$2:$K$19,2)=8,VLOOKUP($D33,Res_Req!$A$2:$K$19,2)=9,VLOOKUP($D33,Res_Req!$A$2:$K$19,2)=10),VLOOKUP($D33,Res_Req!$A$2:$K$19,6),""))</f>
        <v/>
      </c>
      <c r="L33" s="285"/>
      <c r="M33" s="155" t="str">
        <f>IF(OR($D33="",$U33=""),"",IF(OR(VLOOKUP($D33,Res_Req!$A$2:$K$19,2)=1,VLOOKUP($D33,Res_Req!$A$2:$K$19,2)=2,VLOOKUP($D33,Res_Req!$A$2:$K$19,2)=3,VLOOKUP($D33,Res_Req!$A$2:$K$19,2)=4,VLOOKUP($D33,Res_Req!$A$2:$K$19,2)=5,VLOOKUP($D33,Res_Req!$A$2:$K$19,2)=7,VLOOKUP($D33,Res_Req!$A$2:$K$19,2)=8,VLOOKUP($D33,Res_Req!$A$2:$K$19,2)=9,VLOOKUP($D33,Res_Req!$A$2:$K$19,2)=10,VLOOKUP($D33,Res_Req!$A$2:$K$19,2)=18),$N33*U33,""))</f>
        <v/>
      </c>
      <c r="N33" s="156" t="str">
        <f>IF($D33="","",IF(OR(VLOOKUP($D33,Res_Req!$A$2:$K$19,2)=1,VLOOKUP($D33,Res_Req!$A$2:$K$19,2)=2,VLOOKUP($D33,Res_Req!$A$2:$K$19,2)=3,VLOOKUP($D33,Res_Req!$A$2:$K$19,2)=4,VLOOKUP($D33,Res_Req!$A$2:$K$19,2)=5,VLOOKUP($D33,Res_Req!$A$2:$K$19,2)=7,VLOOKUP($D33,Res_Req!$A$2:$K$19,2)=8,VLOOKUP($D33,Res_Req!$A$2:$K$19,2)=9,VLOOKUP($D33,Res_Req!$A$2:$K$19,2)=10,VLOOKUP($D33,Res_Req!$A$2:$K$19,2)=18),SQRT(VLOOKUP($D33,Res_Req!$A$2:$K$19,7)),""))</f>
        <v/>
      </c>
      <c r="O33" s="157" t="str">
        <f t="shared" si="3"/>
        <v/>
      </c>
      <c r="P33" s="158" t="str">
        <f t="shared" si="1"/>
        <v/>
      </c>
      <c r="Q33" s="159"/>
      <c r="R33" s="283"/>
      <c r="S33" s="283"/>
      <c r="T33" s="283"/>
      <c r="U33" s="283"/>
      <c r="V33" s="283"/>
      <c r="W33" s="283"/>
      <c r="X33" s="160" t="str">
        <f>IF(OR($D33="",$W33="",$Y33=""),"",IF(VLOOKUP($D33,Res_Req!$A$2:$K$19,2)=11,$Y33+VLOOKUP($D33,Res_Req!$A$2:$K$19,9),IF(VLOOKUP($D33,Res_Req!$A$2:$K$19,2)=16,MIN($W33+(VLOOKUP($D33,Res_Req!$A$2:$K$19,9)*($Y33-$W33)),110),$W33+(VLOOKUP($D33,Res_Req!$A$2:$K$19,9)*($Y33-$W33)))))</f>
        <v/>
      </c>
      <c r="Y33" s="283"/>
      <c r="Z33" s="283"/>
      <c r="AA33" s="133"/>
      <c r="AB33" s="134" t="e">
        <f>VLOOKUP($D33,Res_Req!$A$2:$K$19,2)</f>
        <v>#N/A</v>
      </c>
    </row>
    <row r="34" spans="1:28" x14ac:dyDescent="0.25">
      <c r="A34" s="133"/>
      <c r="B34" s="283"/>
      <c r="C34" s="283"/>
      <c r="D34" s="284"/>
      <c r="E34" s="283"/>
      <c r="F34" s="286"/>
      <c r="G34" s="162" t="str">
        <f>IF(OR($D34="",$R34="",$S34="",$H34=""),"",IF(OR(VLOOKUP($D34,Res_Req!$A$2:$K$19,2)=12,VLOOKUP($D34,Res_Req!$A$2:$K$19,2)=13,VLOOKUP($D34,Res_Req!$A$2:$K$19,2)=14,VLOOKUP($D34,Res_Req!$A$2:$K$19,2)=15,VLOOKUP($D34,Res_Req!$A$2:$K$19,2)=16,VLOOKUP($D34,Res_Req!$A$2:$K$19,2)=17),IF($E34="","",IF($O34&lt;=$W34,$S34*($E34/$V34)*$H34,IF(AND($O34&gt;$W34,$O34&lt;=$Y34),$H34*($E34/$V34)*($S34+((($R34-$S34)/($Y34-$W34))*($O34-$W34))),0))),IF($O34&lt;=$W34,$S34*$H34,IF(AND($O34&gt;$W34,$O34&lt;=$Y34),$H34*($S34+((($R34-$S34)/($Y34-$W34))*($O34-$W34))),0))))</f>
        <v/>
      </c>
      <c r="H34" s="156" t="str">
        <f>IF(OR($D34="",$X34="",$O34="",$W34=""),"",IF($O34&lt;=$W34,VLOOKUP($D34,Res_Req!$A$2:$K$19,3),IF(AND($O34&gt;$W34,$O34&lt;=$X34),VLOOKUP($D34,Res_Req!$A$2:$K$19,3)+(((VLOOKUP($D34,Res_Req!$A$2:$K$19,4)-VLOOKUP($D34,Res_Req!$A$2:$K$19,3))/($X34-$W34))*($O34-$W34)),0)))</f>
        <v/>
      </c>
      <c r="I34" s="285"/>
      <c r="J34" s="155" t="str">
        <f>IF(OR($D34="",$T34=""),"",IF(OR(VLOOKUP($D34,Res_Req!$A$2:$K$19,2)=1,VLOOKUP($D34,Res_Req!$A$2:$K$19,2)=2,VLOOKUP($D34,Res_Req!$A$2:$K$19,2)=5,VLOOKUP($D34,Res_Req!$A$2:$K$19,2)=7,VLOOKUP($D34,Res_Req!$A$2:$K$19,2)=8,VLOOKUP($D34,Res_Req!$A$2:$K$19,2)=9,VLOOKUP($D34,Res_Req!$A$2:$K$19,2)=10),$T34*$K34,""))</f>
        <v/>
      </c>
      <c r="K34" s="156" t="str">
        <f>IF($D34="","",IF(OR(VLOOKUP($D34,Res_Req!$A$2:$K$19,2)=1,VLOOKUP($D34,Res_Req!$A$2:$K$19,2)=2,VLOOKUP($D34,Res_Req!$A$2:$K$19,2)=5,VLOOKUP($D34,Res_Req!$A$2:$K$19,2)=7,VLOOKUP($D34,Res_Req!$A$2:$K$19,2)=8,VLOOKUP($D34,Res_Req!$A$2:$K$19,2)=9,VLOOKUP($D34,Res_Req!$A$2:$K$19,2)=10),VLOOKUP($D34,Res_Req!$A$2:$K$19,6),""))</f>
        <v/>
      </c>
      <c r="L34" s="285"/>
      <c r="M34" s="155" t="str">
        <f>IF(OR($D34="",$U34=""),"",IF(OR(VLOOKUP($D34,Res_Req!$A$2:$K$19,2)=1,VLOOKUP($D34,Res_Req!$A$2:$K$19,2)=2,VLOOKUP($D34,Res_Req!$A$2:$K$19,2)=3,VLOOKUP($D34,Res_Req!$A$2:$K$19,2)=4,VLOOKUP($D34,Res_Req!$A$2:$K$19,2)=5,VLOOKUP($D34,Res_Req!$A$2:$K$19,2)=7,VLOOKUP($D34,Res_Req!$A$2:$K$19,2)=8,VLOOKUP($D34,Res_Req!$A$2:$K$19,2)=9,VLOOKUP($D34,Res_Req!$A$2:$K$19,2)=10,VLOOKUP($D34,Res_Req!$A$2:$K$19,2)=18),$N34*U34,""))</f>
        <v/>
      </c>
      <c r="N34" s="156" t="str">
        <f>IF($D34="","",IF(OR(VLOOKUP($D34,Res_Req!$A$2:$K$19,2)=1,VLOOKUP($D34,Res_Req!$A$2:$K$19,2)=2,VLOOKUP($D34,Res_Req!$A$2:$K$19,2)=3,VLOOKUP($D34,Res_Req!$A$2:$K$19,2)=4,VLOOKUP($D34,Res_Req!$A$2:$K$19,2)=5,VLOOKUP($D34,Res_Req!$A$2:$K$19,2)=7,VLOOKUP($D34,Res_Req!$A$2:$K$19,2)=8,VLOOKUP($D34,Res_Req!$A$2:$K$19,2)=9,VLOOKUP($D34,Res_Req!$A$2:$K$19,2)=10,VLOOKUP($D34,Res_Req!$A$2:$K$19,2)=18),SQRT(VLOOKUP($D34,Res_Req!$A$2:$K$19,7)),""))</f>
        <v/>
      </c>
      <c r="O34" s="157" t="str">
        <f t="shared" si="3"/>
        <v/>
      </c>
      <c r="P34" s="158" t="str">
        <f t="shared" si="1"/>
        <v/>
      </c>
      <c r="Q34" s="159"/>
      <c r="R34" s="283"/>
      <c r="S34" s="283"/>
      <c r="T34" s="283"/>
      <c r="U34" s="283"/>
      <c r="V34" s="283"/>
      <c r="W34" s="283"/>
      <c r="X34" s="160" t="str">
        <f>IF(OR($D34="",$W34="",$Y34=""),"",IF(VLOOKUP($D34,Res_Req!$A$2:$K$19,2)=11,$Y34+VLOOKUP($D34,Res_Req!$A$2:$K$19,9),IF(VLOOKUP($D34,Res_Req!$A$2:$K$19,2)=16,MIN($W34+(VLOOKUP($D34,Res_Req!$A$2:$K$19,9)*($Y34-$W34)),110),$W34+(VLOOKUP($D34,Res_Req!$A$2:$K$19,9)*($Y34-$W34)))))</f>
        <v/>
      </c>
      <c r="Y34" s="283"/>
      <c r="Z34" s="283"/>
      <c r="AA34" s="133"/>
      <c r="AB34" s="134" t="e">
        <f>VLOOKUP($D34,Res_Req!$A$2:$K$19,2)</f>
        <v>#N/A</v>
      </c>
    </row>
    <row r="35" spans="1:28" x14ac:dyDescent="0.25">
      <c r="A35" s="133"/>
      <c r="B35" s="283"/>
      <c r="C35" s="283"/>
      <c r="D35" s="284"/>
      <c r="E35" s="283"/>
      <c r="F35" s="286"/>
      <c r="G35" s="162" t="str">
        <f>IF(OR($D35="",$R35="",$S35="",$H35=""),"",IF(OR(VLOOKUP($D35,Res_Req!$A$2:$K$19,2)=12,VLOOKUP($D35,Res_Req!$A$2:$K$19,2)=13,VLOOKUP($D35,Res_Req!$A$2:$K$19,2)=14,VLOOKUP($D35,Res_Req!$A$2:$K$19,2)=15,VLOOKUP($D35,Res_Req!$A$2:$K$19,2)=16,VLOOKUP($D35,Res_Req!$A$2:$K$19,2)=17),IF($E35="","",IF($O35&lt;=$W35,$S35*($E35/$V35)*$H35,IF(AND($O35&gt;$W35,$O35&lt;=$Y35),$H35*($E35/$V35)*($S35+((($R35-$S35)/($Y35-$W35))*($O35-$W35))),0))),IF($O35&lt;=$W35,$S35*$H35,IF(AND($O35&gt;$W35,$O35&lt;=$Y35),$H35*($S35+((($R35-$S35)/($Y35-$W35))*($O35-$W35))),0))))</f>
        <v/>
      </c>
      <c r="H35" s="156" t="str">
        <f>IF(OR($D35="",$X35="",$O35="",$W35=""),"",IF($O35&lt;=$W35,VLOOKUP($D35,Res_Req!$A$2:$K$19,3),IF(AND($O35&gt;$W35,$O35&lt;=$X35),VLOOKUP($D35,Res_Req!$A$2:$K$19,3)+(((VLOOKUP($D35,Res_Req!$A$2:$K$19,4)-VLOOKUP($D35,Res_Req!$A$2:$K$19,3))/($X35-$W35))*($O35-$W35)),0)))</f>
        <v/>
      </c>
      <c r="I35" s="285"/>
      <c r="J35" s="155" t="str">
        <f>IF(OR($D35="",$T35=""),"",IF(OR(VLOOKUP($D35,Res_Req!$A$2:$K$19,2)=1,VLOOKUP($D35,Res_Req!$A$2:$K$19,2)=2,VLOOKUP($D35,Res_Req!$A$2:$K$19,2)=5,VLOOKUP($D35,Res_Req!$A$2:$K$19,2)=7,VLOOKUP($D35,Res_Req!$A$2:$K$19,2)=8,VLOOKUP($D35,Res_Req!$A$2:$K$19,2)=9,VLOOKUP($D35,Res_Req!$A$2:$K$19,2)=10),$T35*$K35,""))</f>
        <v/>
      </c>
      <c r="K35" s="156" t="str">
        <f>IF($D35="","",IF(OR(VLOOKUP($D35,Res_Req!$A$2:$K$19,2)=1,VLOOKUP($D35,Res_Req!$A$2:$K$19,2)=2,VLOOKUP($D35,Res_Req!$A$2:$K$19,2)=5,VLOOKUP($D35,Res_Req!$A$2:$K$19,2)=7,VLOOKUP($D35,Res_Req!$A$2:$K$19,2)=8,VLOOKUP($D35,Res_Req!$A$2:$K$19,2)=9,VLOOKUP($D35,Res_Req!$A$2:$K$19,2)=10),VLOOKUP($D35,Res_Req!$A$2:$K$19,6),""))</f>
        <v/>
      </c>
      <c r="L35" s="285"/>
      <c r="M35" s="155" t="str">
        <f>IF(OR($D35="",$U35=""),"",IF(OR(VLOOKUP($D35,Res_Req!$A$2:$K$19,2)=1,VLOOKUP($D35,Res_Req!$A$2:$K$19,2)=2,VLOOKUP($D35,Res_Req!$A$2:$K$19,2)=3,VLOOKUP($D35,Res_Req!$A$2:$K$19,2)=4,VLOOKUP($D35,Res_Req!$A$2:$K$19,2)=5,VLOOKUP($D35,Res_Req!$A$2:$K$19,2)=7,VLOOKUP($D35,Res_Req!$A$2:$K$19,2)=8,VLOOKUP($D35,Res_Req!$A$2:$K$19,2)=9,VLOOKUP($D35,Res_Req!$A$2:$K$19,2)=10,VLOOKUP($D35,Res_Req!$A$2:$K$19,2)=18),$N35*U35,""))</f>
        <v/>
      </c>
      <c r="N35" s="156" t="str">
        <f>IF($D35="","",IF(OR(VLOOKUP($D35,Res_Req!$A$2:$K$19,2)=1,VLOOKUP($D35,Res_Req!$A$2:$K$19,2)=2,VLOOKUP($D35,Res_Req!$A$2:$K$19,2)=3,VLOOKUP($D35,Res_Req!$A$2:$K$19,2)=4,VLOOKUP($D35,Res_Req!$A$2:$K$19,2)=5,VLOOKUP($D35,Res_Req!$A$2:$K$19,2)=7,VLOOKUP($D35,Res_Req!$A$2:$K$19,2)=8,VLOOKUP($D35,Res_Req!$A$2:$K$19,2)=9,VLOOKUP($D35,Res_Req!$A$2:$K$19,2)=10,VLOOKUP($D35,Res_Req!$A$2:$K$19,2)=18),SQRT(VLOOKUP($D35,Res_Req!$A$2:$K$19,7)),""))</f>
        <v/>
      </c>
      <c r="O35" s="157" t="str">
        <f t="shared" si="3"/>
        <v/>
      </c>
      <c r="P35" s="158" t="str">
        <f t="shared" si="1"/>
        <v/>
      </c>
      <c r="Q35" s="159"/>
      <c r="R35" s="283"/>
      <c r="S35" s="283"/>
      <c r="T35" s="283"/>
      <c r="U35" s="283"/>
      <c r="V35" s="283"/>
      <c r="W35" s="283"/>
      <c r="X35" s="160" t="str">
        <f>IF(OR($D35="",$W35="",$Y35=""),"",IF(VLOOKUP($D35,Res_Req!$A$2:$K$19,2)=11,$Y35+VLOOKUP($D35,Res_Req!$A$2:$K$19,9),IF(VLOOKUP($D35,Res_Req!$A$2:$K$19,2)=16,MIN($W35+(VLOOKUP($D35,Res_Req!$A$2:$K$19,9)*($Y35-$W35)),110),$W35+(VLOOKUP($D35,Res_Req!$A$2:$K$19,9)*($Y35-$W35)))))</f>
        <v/>
      </c>
      <c r="Y35" s="283"/>
      <c r="Z35" s="283"/>
      <c r="AA35" s="133"/>
      <c r="AB35" s="134" t="e">
        <f>VLOOKUP($D35,Res_Req!$A$2:$K$19,2)</f>
        <v>#N/A</v>
      </c>
    </row>
    <row r="36" spans="1:28" x14ac:dyDescent="0.25">
      <c r="A36" s="133"/>
      <c r="B36" s="283"/>
      <c r="C36" s="283"/>
      <c r="D36" s="284"/>
      <c r="E36" s="283"/>
      <c r="F36" s="286"/>
      <c r="G36" s="162" t="str">
        <f>IF(OR($D36="",$R36="",$S36="",$H36=""),"",IF(OR(VLOOKUP($D36,Res_Req!$A$2:$K$19,2)=12,VLOOKUP($D36,Res_Req!$A$2:$K$19,2)=13,VLOOKUP($D36,Res_Req!$A$2:$K$19,2)=14,VLOOKUP($D36,Res_Req!$A$2:$K$19,2)=15,VLOOKUP($D36,Res_Req!$A$2:$K$19,2)=16,VLOOKUP($D36,Res_Req!$A$2:$K$19,2)=17),IF($E36="","",IF($O36&lt;=$W36,$S36*($E36/$V36)*$H36,IF(AND($O36&gt;$W36,$O36&lt;=$Y36),$H36*($E36/$V36)*($S36+((($R36-$S36)/($Y36-$W36))*($O36-$W36))),0))),IF($O36&lt;=$W36,$S36*$H36,IF(AND($O36&gt;$W36,$O36&lt;=$Y36),$H36*($S36+((($R36-$S36)/($Y36-$W36))*($O36-$W36))),0))))</f>
        <v/>
      </c>
      <c r="H36" s="156" t="str">
        <f>IF(OR($D36="",$X36="",$O36="",$W36=""),"",IF($O36&lt;=$W36,VLOOKUP($D36,Res_Req!$A$2:$K$19,3),IF(AND($O36&gt;$W36,$O36&lt;=$X36),VLOOKUP($D36,Res_Req!$A$2:$K$19,3)+(((VLOOKUP($D36,Res_Req!$A$2:$K$19,4)-VLOOKUP($D36,Res_Req!$A$2:$K$19,3))/($X36-$W36))*($O36-$W36)),0)))</f>
        <v/>
      </c>
      <c r="I36" s="285"/>
      <c r="J36" s="155" t="str">
        <f>IF(OR($D36="",$T36=""),"",IF(OR(VLOOKUP($D36,Res_Req!$A$2:$K$19,2)=1,VLOOKUP($D36,Res_Req!$A$2:$K$19,2)=2,VLOOKUP($D36,Res_Req!$A$2:$K$19,2)=5,VLOOKUP($D36,Res_Req!$A$2:$K$19,2)=7,VLOOKUP($D36,Res_Req!$A$2:$K$19,2)=8,VLOOKUP($D36,Res_Req!$A$2:$K$19,2)=9,VLOOKUP($D36,Res_Req!$A$2:$K$19,2)=10),$T36*$K36,""))</f>
        <v/>
      </c>
      <c r="K36" s="156" t="str">
        <f>IF($D36="","",IF(OR(VLOOKUP($D36,Res_Req!$A$2:$K$19,2)=1,VLOOKUP($D36,Res_Req!$A$2:$K$19,2)=2,VLOOKUP($D36,Res_Req!$A$2:$K$19,2)=5,VLOOKUP($D36,Res_Req!$A$2:$K$19,2)=7,VLOOKUP($D36,Res_Req!$A$2:$K$19,2)=8,VLOOKUP($D36,Res_Req!$A$2:$K$19,2)=9,VLOOKUP($D36,Res_Req!$A$2:$K$19,2)=10),VLOOKUP($D36,Res_Req!$A$2:$K$19,6),""))</f>
        <v/>
      </c>
      <c r="L36" s="285"/>
      <c r="M36" s="155" t="str">
        <f>IF(OR($D36="",$U36=""),"",IF(OR(VLOOKUP($D36,Res_Req!$A$2:$K$19,2)=1,VLOOKUP($D36,Res_Req!$A$2:$K$19,2)=2,VLOOKUP($D36,Res_Req!$A$2:$K$19,2)=3,VLOOKUP($D36,Res_Req!$A$2:$K$19,2)=4,VLOOKUP($D36,Res_Req!$A$2:$K$19,2)=5,VLOOKUP($D36,Res_Req!$A$2:$K$19,2)=7,VLOOKUP($D36,Res_Req!$A$2:$K$19,2)=8,VLOOKUP($D36,Res_Req!$A$2:$K$19,2)=9,VLOOKUP($D36,Res_Req!$A$2:$K$19,2)=10,VLOOKUP($D36,Res_Req!$A$2:$K$19,2)=18),$N36*U36,""))</f>
        <v/>
      </c>
      <c r="N36" s="156" t="str">
        <f>IF($D36="","",IF(OR(VLOOKUP($D36,Res_Req!$A$2:$K$19,2)=1,VLOOKUP($D36,Res_Req!$A$2:$K$19,2)=2,VLOOKUP($D36,Res_Req!$A$2:$K$19,2)=3,VLOOKUP($D36,Res_Req!$A$2:$K$19,2)=4,VLOOKUP($D36,Res_Req!$A$2:$K$19,2)=5,VLOOKUP($D36,Res_Req!$A$2:$K$19,2)=7,VLOOKUP($D36,Res_Req!$A$2:$K$19,2)=8,VLOOKUP($D36,Res_Req!$A$2:$K$19,2)=9,VLOOKUP($D36,Res_Req!$A$2:$K$19,2)=10,VLOOKUP($D36,Res_Req!$A$2:$K$19,2)=18),SQRT(VLOOKUP($D36,Res_Req!$A$2:$K$19,7)),""))</f>
        <v/>
      </c>
      <c r="O36" s="157" t="str">
        <f t="shared" si="3"/>
        <v/>
      </c>
      <c r="P36" s="158" t="str">
        <f t="shared" si="1"/>
        <v/>
      </c>
      <c r="Q36" s="159"/>
      <c r="R36" s="283"/>
      <c r="S36" s="283"/>
      <c r="T36" s="283"/>
      <c r="U36" s="283"/>
      <c r="V36" s="283"/>
      <c r="W36" s="283"/>
      <c r="X36" s="160" t="str">
        <f>IF(OR($D36="",$W36="",$Y36=""),"",IF(VLOOKUP($D36,Res_Req!$A$2:$K$19,2)=11,$Y36+VLOOKUP($D36,Res_Req!$A$2:$K$19,9),IF(VLOOKUP($D36,Res_Req!$A$2:$K$19,2)=16,MIN($W36+(VLOOKUP($D36,Res_Req!$A$2:$K$19,9)*($Y36-$W36)),110),$W36+(VLOOKUP($D36,Res_Req!$A$2:$K$19,9)*($Y36-$W36)))))</f>
        <v/>
      </c>
      <c r="Y36" s="283"/>
      <c r="Z36" s="283"/>
      <c r="AA36" s="133"/>
      <c r="AB36" s="134" t="e">
        <f>VLOOKUP($D36,Res_Req!$A$2:$K$19,2)</f>
        <v>#N/A</v>
      </c>
    </row>
    <row r="37" spans="1:28" x14ac:dyDescent="0.25">
      <c r="A37" s="133"/>
      <c r="B37" s="283"/>
      <c r="C37" s="283"/>
      <c r="D37" s="284"/>
      <c r="E37" s="283"/>
      <c r="F37" s="286"/>
      <c r="G37" s="162" t="str">
        <f>IF(OR($D37="",$R37="",$S37="",$H37=""),"",IF(OR(VLOOKUP($D37,Res_Req!$A$2:$K$19,2)=12,VLOOKUP($D37,Res_Req!$A$2:$K$19,2)=13,VLOOKUP($D37,Res_Req!$A$2:$K$19,2)=14,VLOOKUP($D37,Res_Req!$A$2:$K$19,2)=15,VLOOKUP($D37,Res_Req!$A$2:$K$19,2)=16,VLOOKUP($D37,Res_Req!$A$2:$K$19,2)=17),IF($E37="","",IF($O37&lt;=$W37,$S37*($E37/$V37)*$H37,IF(AND($O37&gt;$W37,$O37&lt;=$Y37),$H37*($E37/$V37)*($S37+((($R37-$S37)/($Y37-$W37))*($O37-$W37))),0))),IF($O37&lt;=$W37,$S37*$H37,IF(AND($O37&gt;$W37,$O37&lt;=$Y37),$H37*($S37+((($R37-$S37)/($Y37-$W37))*($O37-$W37))),0))))</f>
        <v/>
      </c>
      <c r="H37" s="156" t="str">
        <f>IF(OR($D37="",$X37="",$O37="",$W37=""),"",IF($O37&lt;=$W37,VLOOKUP($D37,Res_Req!$A$2:$K$19,3),IF(AND($O37&gt;$W37,$O37&lt;=$X37),VLOOKUP($D37,Res_Req!$A$2:$K$19,3)+(((VLOOKUP($D37,Res_Req!$A$2:$K$19,4)-VLOOKUP($D37,Res_Req!$A$2:$K$19,3))/($X37-$W37))*($O37-$W37)),0)))</f>
        <v/>
      </c>
      <c r="I37" s="285"/>
      <c r="J37" s="155" t="str">
        <f>IF(OR($D37="",$T37=""),"",IF(OR(VLOOKUP($D37,Res_Req!$A$2:$K$19,2)=1,VLOOKUP($D37,Res_Req!$A$2:$K$19,2)=2,VLOOKUP($D37,Res_Req!$A$2:$K$19,2)=5,VLOOKUP($D37,Res_Req!$A$2:$K$19,2)=7,VLOOKUP($D37,Res_Req!$A$2:$K$19,2)=8,VLOOKUP($D37,Res_Req!$A$2:$K$19,2)=9,VLOOKUP($D37,Res_Req!$A$2:$K$19,2)=10),$T37*$K37,""))</f>
        <v/>
      </c>
      <c r="K37" s="156" t="str">
        <f>IF($D37="","",IF(OR(VLOOKUP($D37,Res_Req!$A$2:$K$19,2)=1,VLOOKUP($D37,Res_Req!$A$2:$K$19,2)=2,VLOOKUP($D37,Res_Req!$A$2:$K$19,2)=5,VLOOKUP($D37,Res_Req!$A$2:$K$19,2)=7,VLOOKUP($D37,Res_Req!$A$2:$K$19,2)=8,VLOOKUP($D37,Res_Req!$A$2:$K$19,2)=9,VLOOKUP($D37,Res_Req!$A$2:$K$19,2)=10),VLOOKUP($D37,Res_Req!$A$2:$K$19,6),""))</f>
        <v/>
      </c>
      <c r="L37" s="285"/>
      <c r="M37" s="155" t="str">
        <f>IF(OR($D37="",$U37=""),"",IF(OR(VLOOKUP($D37,Res_Req!$A$2:$K$19,2)=1,VLOOKUP($D37,Res_Req!$A$2:$K$19,2)=2,VLOOKUP($D37,Res_Req!$A$2:$K$19,2)=3,VLOOKUP($D37,Res_Req!$A$2:$K$19,2)=4,VLOOKUP($D37,Res_Req!$A$2:$K$19,2)=5,VLOOKUP($D37,Res_Req!$A$2:$K$19,2)=7,VLOOKUP($D37,Res_Req!$A$2:$K$19,2)=8,VLOOKUP($D37,Res_Req!$A$2:$K$19,2)=9,VLOOKUP($D37,Res_Req!$A$2:$K$19,2)=10,VLOOKUP($D37,Res_Req!$A$2:$K$19,2)=18),$N37*U37,""))</f>
        <v/>
      </c>
      <c r="N37" s="156" t="str">
        <f>IF($D37="","",IF(OR(VLOOKUP($D37,Res_Req!$A$2:$K$19,2)=1,VLOOKUP($D37,Res_Req!$A$2:$K$19,2)=2,VLOOKUP($D37,Res_Req!$A$2:$K$19,2)=3,VLOOKUP($D37,Res_Req!$A$2:$K$19,2)=4,VLOOKUP($D37,Res_Req!$A$2:$K$19,2)=5,VLOOKUP($D37,Res_Req!$A$2:$K$19,2)=7,VLOOKUP($D37,Res_Req!$A$2:$K$19,2)=8,VLOOKUP($D37,Res_Req!$A$2:$K$19,2)=9,VLOOKUP($D37,Res_Req!$A$2:$K$19,2)=10,VLOOKUP($D37,Res_Req!$A$2:$K$19,2)=18),SQRT(VLOOKUP($D37,Res_Req!$A$2:$K$19,7)),""))</f>
        <v/>
      </c>
      <c r="O37" s="157" t="str">
        <f t="shared" si="3"/>
        <v/>
      </c>
      <c r="P37" s="158" t="str">
        <f t="shared" si="1"/>
        <v/>
      </c>
      <c r="Q37" s="159"/>
      <c r="R37" s="283"/>
      <c r="S37" s="283"/>
      <c r="T37" s="283"/>
      <c r="U37" s="283"/>
      <c r="V37" s="283"/>
      <c r="W37" s="283"/>
      <c r="X37" s="160" t="str">
        <f>IF(OR($D37="",$W37="",$Y37=""),"",IF(VLOOKUP($D37,Res_Req!$A$2:$K$19,2)=11,$Y37+VLOOKUP($D37,Res_Req!$A$2:$K$19,9),IF(VLOOKUP($D37,Res_Req!$A$2:$K$19,2)=16,MIN($W37+(VLOOKUP($D37,Res_Req!$A$2:$K$19,9)*($Y37-$W37)),110),$W37+(VLOOKUP($D37,Res_Req!$A$2:$K$19,9)*($Y37-$W37)))))</f>
        <v/>
      </c>
      <c r="Y37" s="283"/>
      <c r="Z37" s="283"/>
      <c r="AA37" s="133"/>
      <c r="AB37" s="134" t="e">
        <f>VLOOKUP($D37,Res_Req!$A$2:$K$19,2)</f>
        <v>#N/A</v>
      </c>
    </row>
    <row r="38" spans="1:28" x14ac:dyDescent="0.25">
      <c r="A38" s="133"/>
      <c r="B38" s="283"/>
      <c r="C38" s="283"/>
      <c r="D38" s="284"/>
      <c r="E38" s="283"/>
      <c r="F38" s="286"/>
      <c r="G38" s="162" t="str">
        <f>IF(OR($D38="",$R38="",$S38="",$H38=""),"",IF(OR(VLOOKUP($D38,Res_Req!$A$2:$K$19,2)=12,VLOOKUP($D38,Res_Req!$A$2:$K$19,2)=13,VLOOKUP($D38,Res_Req!$A$2:$K$19,2)=14,VLOOKUP($D38,Res_Req!$A$2:$K$19,2)=15,VLOOKUP($D38,Res_Req!$A$2:$K$19,2)=16,VLOOKUP($D38,Res_Req!$A$2:$K$19,2)=17),IF($E38="","",IF($O38&lt;=$W38,$S38*($E38/$V38)*$H38,IF(AND($O38&gt;$W38,$O38&lt;=$Y38),$H38*($E38/$V38)*($S38+((($R38-$S38)/($Y38-$W38))*($O38-$W38))),0))),IF($O38&lt;=$W38,$S38*$H38,IF(AND($O38&gt;$W38,$O38&lt;=$Y38),$H38*($S38+((($R38-$S38)/($Y38-$W38))*($O38-$W38))),0))))</f>
        <v/>
      </c>
      <c r="H38" s="156" t="str">
        <f>IF(OR($D38="",$X38="",$O38="",$W38=""),"",IF($O38&lt;=$W38,VLOOKUP($D38,Res_Req!$A$2:$K$19,3),IF(AND($O38&gt;$W38,$O38&lt;=$X38),VLOOKUP($D38,Res_Req!$A$2:$K$19,3)+(((VLOOKUP($D38,Res_Req!$A$2:$K$19,4)-VLOOKUP($D38,Res_Req!$A$2:$K$19,3))/($X38-$W38))*($O38-$W38)),0)))</f>
        <v/>
      </c>
      <c r="I38" s="285"/>
      <c r="J38" s="155" t="str">
        <f>IF(OR($D38="",$T38=""),"",IF(OR(VLOOKUP($D38,Res_Req!$A$2:$K$19,2)=1,VLOOKUP($D38,Res_Req!$A$2:$K$19,2)=2,VLOOKUP($D38,Res_Req!$A$2:$K$19,2)=5,VLOOKUP($D38,Res_Req!$A$2:$K$19,2)=7,VLOOKUP($D38,Res_Req!$A$2:$K$19,2)=8,VLOOKUP($D38,Res_Req!$A$2:$K$19,2)=9,VLOOKUP($D38,Res_Req!$A$2:$K$19,2)=10),$T38*$K38,""))</f>
        <v/>
      </c>
      <c r="K38" s="156" t="str">
        <f>IF($D38="","",IF(OR(VLOOKUP($D38,Res_Req!$A$2:$K$19,2)=1,VLOOKUP($D38,Res_Req!$A$2:$K$19,2)=2,VLOOKUP($D38,Res_Req!$A$2:$K$19,2)=5,VLOOKUP($D38,Res_Req!$A$2:$K$19,2)=7,VLOOKUP($D38,Res_Req!$A$2:$K$19,2)=8,VLOOKUP($D38,Res_Req!$A$2:$K$19,2)=9,VLOOKUP($D38,Res_Req!$A$2:$K$19,2)=10),VLOOKUP($D38,Res_Req!$A$2:$K$19,6),""))</f>
        <v/>
      </c>
      <c r="L38" s="285"/>
      <c r="M38" s="155" t="str">
        <f>IF(OR($D38="",$U38=""),"",IF(OR(VLOOKUP($D38,Res_Req!$A$2:$K$19,2)=1,VLOOKUP($D38,Res_Req!$A$2:$K$19,2)=2,VLOOKUP($D38,Res_Req!$A$2:$K$19,2)=3,VLOOKUP($D38,Res_Req!$A$2:$K$19,2)=4,VLOOKUP($D38,Res_Req!$A$2:$K$19,2)=5,VLOOKUP($D38,Res_Req!$A$2:$K$19,2)=7,VLOOKUP($D38,Res_Req!$A$2:$K$19,2)=8,VLOOKUP($D38,Res_Req!$A$2:$K$19,2)=9,VLOOKUP($D38,Res_Req!$A$2:$K$19,2)=10,VLOOKUP($D38,Res_Req!$A$2:$K$19,2)=18),$N38*U38,""))</f>
        <v/>
      </c>
      <c r="N38" s="156" t="str">
        <f>IF($D38="","",IF(OR(VLOOKUP($D38,Res_Req!$A$2:$K$19,2)=1,VLOOKUP($D38,Res_Req!$A$2:$K$19,2)=2,VLOOKUP($D38,Res_Req!$A$2:$K$19,2)=3,VLOOKUP($D38,Res_Req!$A$2:$K$19,2)=4,VLOOKUP($D38,Res_Req!$A$2:$K$19,2)=5,VLOOKUP($D38,Res_Req!$A$2:$K$19,2)=7,VLOOKUP($D38,Res_Req!$A$2:$K$19,2)=8,VLOOKUP($D38,Res_Req!$A$2:$K$19,2)=9,VLOOKUP($D38,Res_Req!$A$2:$K$19,2)=10,VLOOKUP($D38,Res_Req!$A$2:$K$19,2)=18),SQRT(VLOOKUP($D38,Res_Req!$A$2:$K$19,7)),""))</f>
        <v/>
      </c>
      <c r="O38" s="157" t="str">
        <f t="shared" si="3"/>
        <v/>
      </c>
      <c r="P38" s="158" t="str">
        <f t="shared" si="1"/>
        <v/>
      </c>
      <c r="Q38" s="159"/>
      <c r="R38" s="283"/>
      <c r="S38" s="283"/>
      <c r="T38" s="283"/>
      <c r="U38" s="283"/>
      <c r="V38" s="283"/>
      <c r="W38" s="283"/>
      <c r="X38" s="160" t="str">
        <f>IF(OR($D38="",$W38="",$Y38=""),"",IF(VLOOKUP($D38,Res_Req!$A$2:$K$19,2)=11,$Y38+VLOOKUP($D38,Res_Req!$A$2:$K$19,9),IF(VLOOKUP($D38,Res_Req!$A$2:$K$19,2)=16,MIN($W38+(VLOOKUP($D38,Res_Req!$A$2:$K$19,9)*($Y38-$W38)),110),$W38+(VLOOKUP($D38,Res_Req!$A$2:$K$19,9)*($Y38-$W38)))))</f>
        <v/>
      </c>
      <c r="Y38" s="283"/>
      <c r="Z38" s="283"/>
      <c r="AA38" s="133"/>
      <c r="AB38" s="134" t="e">
        <f>VLOOKUP($D38,Res_Req!$A$2:$K$19,2)</f>
        <v>#N/A</v>
      </c>
    </row>
    <row r="39" spans="1:28" x14ac:dyDescent="0.25">
      <c r="A39" s="133"/>
      <c r="B39" s="283"/>
      <c r="C39" s="283"/>
      <c r="D39" s="284"/>
      <c r="E39" s="283"/>
      <c r="F39" s="286"/>
      <c r="G39" s="162" t="str">
        <f>IF(OR($D39="",$R39="",$S39="",$H39=""),"",IF(OR(VLOOKUP($D39,Res_Req!$A$2:$K$19,2)=12,VLOOKUP($D39,Res_Req!$A$2:$K$19,2)=13,VLOOKUP($D39,Res_Req!$A$2:$K$19,2)=14,VLOOKUP($D39,Res_Req!$A$2:$K$19,2)=15,VLOOKUP($D39,Res_Req!$A$2:$K$19,2)=16,VLOOKUP($D39,Res_Req!$A$2:$K$19,2)=17),IF($E39="","",IF($O39&lt;=$W39,$S39*($E39/$V39)*$H39,IF(AND($O39&gt;$W39,$O39&lt;=$Y39),$H39*($E39/$V39)*($S39+((($R39-$S39)/($Y39-$W39))*($O39-$W39))),0))),IF($O39&lt;=$W39,$S39*$H39,IF(AND($O39&gt;$W39,$O39&lt;=$Y39),$H39*($S39+((($R39-$S39)/($Y39-$W39))*($O39-$W39))),0))))</f>
        <v/>
      </c>
      <c r="H39" s="156" t="str">
        <f>IF(OR($D39="",$X39="",$O39="",$W39=""),"",IF($O39&lt;=$W39,VLOOKUP($D39,Res_Req!$A$2:$K$19,3),IF(AND($O39&gt;$W39,$O39&lt;=$X39),VLOOKUP($D39,Res_Req!$A$2:$K$19,3)+(((VLOOKUP($D39,Res_Req!$A$2:$K$19,4)-VLOOKUP($D39,Res_Req!$A$2:$K$19,3))/($X39-$W39))*($O39-$W39)),0)))</f>
        <v/>
      </c>
      <c r="I39" s="285"/>
      <c r="J39" s="155" t="str">
        <f>IF(OR($D39="",$T39=""),"",IF(OR(VLOOKUP($D39,Res_Req!$A$2:$K$19,2)=1,VLOOKUP($D39,Res_Req!$A$2:$K$19,2)=2,VLOOKUP($D39,Res_Req!$A$2:$K$19,2)=5,VLOOKUP($D39,Res_Req!$A$2:$K$19,2)=7,VLOOKUP($D39,Res_Req!$A$2:$K$19,2)=8,VLOOKUP($D39,Res_Req!$A$2:$K$19,2)=9,VLOOKUP($D39,Res_Req!$A$2:$K$19,2)=10),$T39*$K39,""))</f>
        <v/>
      </c>
      <c r="K39" s="156" t="str">
        <f>IF($D39="","",IF(OR(VLOOKUP($D39,Res_Req!$A$2:$K$19,2)=1,VLOOKUP($D39,Res_Req!$A$2:$K$19,2)=2,VLOOKUP($D39,Res_Req!$A$2:$K$19,2)=5,VLOOKUP($D39,Res_Req!$A$2:$K$19,2)=7,VLOOKUP($D39,Res_Req!$A$2:$K$19,2)=8,VLOOKUP($D39,Res_Req!$A$2:$K$19,2)=9,VLOOKUP($D39,Res_Req!$A$2:$K$19,2)=10),VLOOKUP($D39,Res_Req!$A$2:$K$19,6),""))</f>
        <v/>
      </c>
      <c r="L39" s="285"/>
      <c r="M39" s="155" t="str">
        <f>IF(OR($D39="",$U39=""),"",IF(OR(VLOOKUP($D39,Res_Req!$A$2:$K$19,2)=1,VLOOKUP($D39,Res_Req!$A$2:$K$19,2)=2,VLOOKUP($D39,Res_Req!$A$2:$K$19,2)=3,VLOOKUP($D39,Res_Req!$A$2:$K$19,2)=4,VLOOKUP($D39,Res_Req!$A$2:$K$19,2)=5,VLOOKUP($D39,Res_Req!$A$2:$K$19,2)=7,VLOOKUP($D39,Res_Req!$A$2:$K$19,2)=8,VLOOKUP($D39,Res_Req!$A$2:$K$19,2)=9,VLOOKUP($D39,Res_Req!$A$2:$K$19,2)=10,VLOOKUP($D39,Res_Req!$A$2:$K$19,2)=18),$N39*U39,""))</f>
        <v/>
      </c>
      <c r="N39" s="156" t="str">
        <f>IF($D39="","",IF(OR(VLOOKUP($D39,Res_Req!$A$2:$K$19,2)=1,VLOOKUP($D39,Res_Req!$A$2:$K$19,2)=2,VLOOKUP($D39,Res_Req!$A$2:$K$19,2)=3,VLOOKUP($D39,Res_Req!$A$2:$K$19,2)=4,VLOOKUP($D39,Res_Req!$A$2:$K$19,2)=5,VLOOKUP($D39,Res_Req!$A$2:$K$19,2)=7,VLOOKUP($D39,Res_Req!$A$2:$K$19,2)=8,VLOOKUP($D39,Res_Req!$A$2:$K$19,2)=9,VLOOKUP($D39,Res_Req!$A$2:$K$19,2)=10,VLOOKUP($D39,Res_Req!$A$2:$K$19,2)=18),SQRT(VLOOKUP($D39,Res_Req!$A$2:$K$19,7)),""))</f>
        <v/>
      </c>
      <c r="O39" s="157" t="str">
        <f t="shared" si="3"/>
        <v/>
      </c>
      <c r="P39" s="158" t="str">
        <f t="shared" si="1"/>
        <v/>
      </c>
      <c r="Q39" s="159"/>
      <c r="R39" s="283"/>
      <c r="S39" s="283"/>
      <c r="T39" s="283"/>
      <c r="U39" s="283"/>
      <c r="V39" s="283"/>
      <c r="W39" s="283"/>
      <c r="X39" s="160" t="str">
        <f>IF(OR($D39="",$W39="",$Y39=""),"",IF(VLOOKUP($D39,Res_Req!$A$2:$K$19,2)=11,$Y39+VLOOKUP($D39,Res_Req!$A$2:$K$19,9),IF(VLOOKUP($D39,Res_Req!$A$2:$K$19,2)=16,MIN($W39+(VLOOKUP($D39,Res_Req!$A$2:$K$19,9)*($Y39-$W39)),110),$W39+(VLOOKUP($D39,Res_Req!$A$2:$K$19,9)*($Y39-$W39)))))</f>
        <v/>
      </c>
      <c r="Y39" s="283"/>
      <c r="Z39" s="283"/>
      <c r="AA39" s="133"/>
      <c r="AB39" s="134" t="e">
        <f>VLOOKUP($D39,Res_Req!$A$2:$K$19,2)</f>
        <v>#N/A</v>
      </c>
    </row>
    <row r="40" spans="1:28" x14ac:dyDescent="0.25">
      <c r="A40" s="133"/>
      <c r="B40" s="283"/>
      <c r="C40" s="283"/>
      <c r="D40" s="284"/>
      <c r="E40" s="283"/>
      <c r="F40" s="286"/>
      <c r="G40" s="162" t="str">
        <f>IF(OR($D40="",$R40="",$S40="",$H40=""),"",IF(OR(VLOOKUP($D40,Res_Req!$A$2:$K$19,2)=12,VLOOKUP($D40,Res_Req!$A$2:$K$19,2)=13,VLOOKUP($D40,Res_Req!$A$2:$K$19,2)=14,VLOOKUP($D40,Res_Req!$A$2:$K$19,2)=15,VLOOKUP($D40,Res_Req!$A$2:$K$19,2)=16,VLOOKUP($D40,Res_Req!$A$2:$K$19,2)=17),IF($E40="","",IF($O40&lt;=$W40,$S40*($E40/$V40)*$H40,IF(AND($O40&gt;$W40,$O40&lt;=$Y40),$H40*($E40/$V40)*($S40+((($R40-$S40)/($Y40-$W40))*($O40-$W40))),0))),IF($O40&lt;=$W40,$S40*$H40,IF(AND($O40&gt;$W40,$O40&lt;=$Y40),$H40*($S40+((($R40-$S40)/($Y40-$W40))*($O40-$W40))),0))))</f>
        <v/>
      </c>
      <c r="H40" s="156" t="str">
        <f>IF(OR($D40="",$X40="",$O40="",$W40=""),"",IF($O40&lt;=$W40,VLOOKUP($D40,Res_Req!$A$2:$K$19,3),IF(AND($O40&gt;$W40,$O40&lt;=$X40),VLOOKUP($D40,Res_Req!$A$2:$K$19,3)+(((VLOOKUP($D40,Res_Req!$A$2:$K$19,4)-VLOOKUP($D40,Res_Req!$A$2:$K$19,3))/($X40-$W40))*($O40-$W40)),0)))</f>
        <v/>
      </c>
      <c r="I40" s="285"/>
      <c r="J40" s="155" t="str">
        <f>IF(OR($D40="",$T40=""),"",IF(OR(VLOOKUP($D40,Res_Req!$A$2:$K$19,2)=1,VLOOKUP($D40,Res_Req!$A$2:$K$19,2)=2,VLOOKUP($D40,Res_Req!$A$2:$K$19,2)=5,VLOOKUP($D40,Res_Req!$A$2:$K$19,2)=7,VLOOKUP($D40,Res_Req!$A$2:$K$19,2)=8,VLOOKUP($D40,Res_Req!$A$2:$K$19,2)=9,VLOOKUP($D40,Res_Req!$A$2:$K$19,2)=10),$T40*$K40,""))</f>
        <v/>
      </c>
      <c r="K40" s="156" t="str">
        <f>IF($D40="","",IF(OR(VLOOKUP($D40,Res_Req!$A$2:$K$19,2)=1,VLOOKUP($D40,Res_Req!$A$2:$K$19,2)=2,VLOOKUP($D40,Res_Req!$A$2:$K$19,2)=5,VLOOKUP($D40,Res_Req!$A$2:$K$19,2)=7,VLOOKUP($D40,Res_Req!$A$2:$K$19,2)=8,VLOOKUP($D40,Res_Req!$A$2:$K$19,2)=9,VLOOKUP($D40,Res_Req!$A$2:$K$19,2)=10),VLOOKUP($D40,Res_Req!$A$2:$K$19,6),""))</f>
        <v/>
      </c>
      <c r="L40" s="285"/>
      <c r="M40" s="155" t="str">
        <f>IF(OR($D40="",$U40=""),"",IF(OR(VLOOKUP($D40,Res_Req!$A$2:$K$19,2)=1,VLOOKUP($D40,Res_Req!$A$2:$K$19,2)=2,VLOOKUP($D40,Res_Req!$A$2:$K$19,2)=3,VLOOKUP($D40,Res_Req!$A$2:$K$19,2)=4,VLOOKUP($D40,Res_Req!$A$2:$K$19,2)=5,VLOOKUP($D40,Res_Req!$A$2:$K$19,2)=7,VLOOKUP($D40,Res_Req!$A$2:$K$19,2)=8,VLOOKUP($D40,Res_Req!$A$2:$K$19,2)=9,VLOOKUP($D40,Res_Req!$A$2:$K$19,2)=10,VLOOKUP($D40,Res_Req!$A$2:$K$19,2)=18),$N40*U40,""))</f>
        <v/>
      </c>
      <c r="N40" s="156" t="str">
        <f>IF($D40="","",IF(OR(VLOOKUP($D40,Res_Req!$A$2:$K$19,2)=1,VLOOKUP($D40,Res_Req!$A$2:$K$19,2)=2,VLOOKUP($D40,Res_Req!$A$2:$K$19,2)=3,VLOOKUP($D40,Res_Req!$A$2:$K$19,2)=4,VLOOKUP($D40,Res_Req!$A$2:$K$19,2)=5,VLOOKUP($D40,Res_Req!$A$2:$K$19,2)=7,VLOOKUP($D40,Res_Req!$A$2:$K$19,2)=8,VLOOKUP($D40,Res_Req!$A$2:$K$19,2)=9,VLOOKUP($D40,Res_Req!$A$2:$K$19,2)=10,VLOOKUP($D40,Res_Req!$A$2:$K$19,2)=18),SQRT(VLOOKUP($D40,Res_Req!$A$2:$K$19,7)),""))</f>
        <v/>
      </c>
      <c r="O40" s="157" t="str">
        <f t="shared" si="3"/>
        <v/>
      </c>
      <c r="P40" s="158" t="str">
        <f t="shared" si="1"/>
        <v/>
      </c>
      <c r="Q40" s="159"/>
      <c r="R40" s="283"/>
      <c r="S40" s="283"/>
      <c r="T40" s="283"/>
      <c r="U40" s="283"/>
      <c r="V40" s="283"/>
      <c r="W40" s="283"/>
      <c r="X40" s="160" t="str">
        <f>IF(OR($D40="",$W40="",$Y40=""),"",IF(VLOOKUP($D40,Res_Req!$A$2:$K$19,2)=11,$Y40+VLOOKUP($D40,Res_Req!$A$2:$K$19,9),IF(VLOOKUP($D40,Res_Req!$A$2:$K$19,2)=16,MIN($W40+(VLOOKUP($D40,Res_Req!$A$2:$K$19,9)*($Y40-$W40)),110),$W40+(VLOOKUP($D40,Res_Req!$A$2:$K$19,9)*($Y40-$W40)))))</f>
        <v/>
      </c>
      <c r="Y40" s="283"/>
      <c r="Z40" s="283"/>
      <c r="AA40" s="133"/>
      <c r="AB40" s="134" t="e">
        <f>VLOOKUP($D40,Res_Req!$A$2:$K$19,2)</f>
        <v>#N/A</v>
      </c>
    </row>
    <row r="41" spans="1:28" x14ac:dyDescent="0.25">
      <c r="A41" s="133"/>
      <c r="B41" s="283"/>
      <c r="C41" s="283"/>
      <c r="D41" s="284"/>
      <c r="E41" s="283"/>
      <c r="F41" s="286"/>
      <c r="G41" s="162" t="str">
        <f>IF(OR($D41="",$R41="",$S41="",$H41=""),"",IF(OR(VLOOKUP($D41,Res_Req!$A$2:$K$19,2)=12,VLOOKUP($D41,Res_Req!$A$2:$K$19,2)=13,VLOOKUP($D41,Res_Req!$A$2:$K$19,2)=14,VLOOKUP($D41,Res_Req!$A$2:$K$19,2)=15,VLOOKUP($D41,Res_Req!$A$2:$K$19,2)=16,VLOOKUP($D41,Res_Req!$A$2:$K$19,2)=17),IF($E41="","",IF($O41&lt;=$W41,$S41*($E41/$V41)*$H41,IF(AND($O41&gt;$W41,$O41&lt;=$Y41),$H41*($E41/$V41)*($S41+((($R41-$S41)/($Y41-$W41))*($O41-$W41))),0))),IF($O41&lt;=$W41,$S41*$H41,IF(AND($O41&gt;$W41,$O41&lt;=$Y41),$H41*($S41+((($R41-$S41)/($Y41-$W41))*($O41-$W41))),0))))</f>
        <v/>
      </c>
      <c r="H41" s="156" t="str">
        <f>IF(OR($D41="",$X41="",$O41="",$W41=""),"",IF($O41&lt;=$W41,VLOOKUP($D41,Res_Req!$A$2:$K$19,3),IF(AND($O41&gt;$W41,$O41&lt;=$X41),VLOOKUP($D41,Res_Req!$A$2:$K$19,3)+(((VLOOKUP($D41,Res_Req!$A$2:$K$19,4)-VLOOKUP($D41,Res_Req!$A$2:$K$19,3))/($X41-$W41))*($O41-$W41)),0)))</f>
        <v/>
      </c>
      <c r="I41" s="285"/>
      <c r="J41" s="155" t="str">
        <f>IF(OR($D41="",$T41=""),"",IF(OR(VLOOKUP($D41,Res_Req!$A$2:$K$19,2)=1,VLOOKUP($D41,Res_Req!$A$2:$K$19,2)=2,VLOOKUP($D41,Res_Req!$A$2:$K$19,2)=5,VLOOKUP($D41,Res_Req!$A$2:$K$19,2)=7,VLOOKUP($D41,Res_Req!$A$2:$K$19,2)=8,VLOOKUP($D41,Res_Req!$A$2:$K$19,2)=9,VLOOKUP($D41,Res_Req!$A$2:$K$19,2)=10),$T41*$K41,""))</f>
        <v/>
      </c>
      <c r="K41" s="156" t="str">
        <f>IF($D41="","",IF(OR(VLOOKUP($D41,Res_Req!$A$2:$K$19,2)=1,VLOOKUP($D41,Res_Req!$A$2:$K$19,2)=2,VLOOKUP($D41,Res_Req!$A$2:$K$19,2)=5,VLOOKUP($D41,Res_Req!$A$2:$K$19,2)=7,VLOOKUP($D41,Res_Req!$A$2:$K$19,2)=8,VLOOKUP($D41,Res_Req!$A$2:$K$19,2)=9,VLOOKUP($D41,Res_Req!$A$2:$K$19,2)=10),VLOOKUP($D41,Res_Req!$A$2:$K$19,6),""))</f>
        <v/>
      </c>
      <c r="L41" s="285"/>
      <c r="M41" s="155" t="str">
        <f>IF(OR($D41="",$U41=""),"",IF(OR(VLOOKUP($D41,Res_Req!$A$2:$K$19,2)=1,VLOOKUP($D41,Res_Req!$A$2:$K$19,2)=2,VLOOKUP($D41,Res_Req!$A$2:$K$19,2)=3,VLOOKUP($D41,Res_Req!$A$2:$K$19,2)=4,VLOOKUP($D41,Res_Req!$A$2:$K$19,2)=5,VLOOKUP($D41,Res_Req!$A$2:$K$19,2)=7,VLOOKUP($D41,Res_Req!$A$2:$K$19,2)=8,VLOOKUP($D41,Res_Req!$A$2:$K$19,2)=9,VLOOKUP($D41,Res_Req!$A$2:$K$19,2)=10,VLOOKUP($D41,Res_Req!$A$2:$K$19,2)=18),$N41*U41,""))</f>
        <v/>
      </c>
      <c r="N41" s="156" t="str">
        <f>IF($D41="","",IF(OR(VLOOKUP($D41,Res_Req!$A$2:$K$19,2)=1,VLOOKUP($D41,Res_Req!$A$2:$K$19,2)=2,VLOOKUP($D41,Res_Req!$A$2:$K$19,2)=3,VLOOKUP($D41,Res_Req!$A$2:$K$19,2)=4,VLOOKUP($D41,Res_Req!$A$2:$K$19,2)=5,VLOOKUP($D41,Res_Req!$A$2:$K$19,2)=7,VLOOKUP($D41,Res_Req!$A$2:$K$19,2)=8,VLOOKUP($D41,Res_Req!$A$2:$K$19,2)=9,VLOOKUP($D41,Res_Req!$A$2:$K$19,2)=10,VLOOKUP($D41,Res_Req!$A$2:$K$19,2)=18),SQRT(VLOOKUP($D41,Res_Req!$A$2:$K$19,7)),""))</f>
        <v/>
      </c>
      <c r="O41" s="157" t="str">
        <f t="shared" si="3"/>
        <v/>
      </c>
      <c r="P41" s="158" t="str">
        <f t="shared" si="1"/>
        <v/>
      </c>
      <c r="Q41" s="159"/>
      <c r="R41" s="283"/>
      <c r="S41" s="283"/>
      <c r="T41" s="283"/>
      <c r="U41" s="283"/>
      <c r="V41" s="283"/>
      <c r="W41" s="283"/>
      <c r="X41" s="160" t="str">
        <f>IF(OR($D41="",$W41="",$Y41=""),"",IF(VLOOKUP($D41,Res_Req!$A$2:$K$19,2)=11,$Y41+VLOOKUP($D41,Res_Req!$A$2:$K$19,9),IF(VLOOKUP($D41,Res_Req!$A$2:$K$19,2)=16,MIN($W41+(VLOOKUP($D41,Res_Req!$A$2:$K$19,9)*($Y41-$W41)),110),$W41+(VLOOKUP($D41,Res_Req!$A$2:$K$19,9)*($Y41-$W41)))))</f>
        <v/>
      </c>
      <c r="Y41" s="283"/>
      <c r="Z41" s="283"/>
      <c r="AA41" s="133"/>
      <c r="AB41" s="134" t="e">
        <f>VLOOKUP($D41,Res_Req!$A$2:$K$19,2)</f>
        <v>#N/A</v>
      </c>
    </row>
    <row r="42" spans="1:28" x14ac:dyDescent="0.25">
      <c r="A42" s="133"/>
      <c r="B42" s="283"/>
      <c r="C42" s="283"/>
      <c r="D42" s="284"/>
      <c r="E42" s="283"/>
      <c r="F42" s="286"/>
      <c r="G42" s="162" t="str">
        <f>IF(OR($D42="",$R42="",$S42="",$H42=""),"",IF(OR(VLOOKUP($D42,Res_Req!$A$2:$K$19,2)=12,VLOOKUP($D42,Res_Req!$A$2:$K$19,2)=13,VLOOKUP($D42,Res_Req!$A$2:$K$19,2)=14,VLOOKUP($D42,Res_Req!$A$2:$K$19,2)=15,VLOOKUP($D42,Res_Req!$A$2:$K$19,2)=16,VLOOKUP($D42,Res_Req!$A$2:$K$19,2)=17),IF($E42="","",IF($O42&lt;=$W42,$S42*($E42/$V42)*$H42,IF(AND($O42&gt;$W42,$O42&lt;=$Y42),$H42*($E42/$V42)*($S42+((($R42-$S42)/($Y42-$W42))*($O42-$W42))),0))),IF($O42&lt;=$W42,$S42*$H42,IF(AND($O42&gt;$W42,$O42&lt;=$Y42),$H42*($S42+((($R42-$S42)/($Y42-$W42))*($O42-$W42))),0))))</f>
        <v/>
      </c>
      <c r="H42" s="156" t="str">
        <f>IF(OR($D42="",$X42="",$O42="",$W42=""),"",IF($O42&lt;=$W42,VLOOKUP($D42,Res_Req!$A$2:$K$19,3),IF(AND($O42&gt;$W42,$O42&lt;=$X42),VLOOKUP($D42,Res_Req!$A$2:$K$19,3)+(((VLOOKUP($D42,Res_Req!$A$2:$K$19,4)-VLOOKUP($D42,Res_Req!$A$2:$K$19,3))/($X42-$W42))*($O42-$W42)),0)))</f>
        <v/>
      </c>
      <c r="I42" s="285"/>
      <c r="J42" s="155" t="str">
        <f>IF(OR($D42="",$T42=""),"",IF(OR(VLOOKUP($D42,Res_Req!$A$2:$K$19,2)=1,VLOOKUP($D42,Res_Req!$A$2:$K$19,2)=2,VLOOKUP($D42,Res_Req!$A$2:$K$19,2)=5,VLOOKUP($D42,Res_Req!$A$2:$K$19,2)=7,VLOOKUP($D42,Res_Req!$A$2:$K$19,2)=8,VLOOKUP($D42,Res_Req!$A$2:$K$19,2)=9,VLOOKUP($D42,Res_Req!$A$2:$K$19,2)=10),$T42*$K42,""))</f>
        <v/>
      </c>
      <c r="K42" s="156" t="str">
        <f>IF($D42="","",IF(OR(VLOOKUP($D42,Res_Req!$A$2:$K$19,2)=1,VLOOKUP($D42,Res_Req!$A$2:$K$19,2)=2,VLOOKUP($D42,Res_Req!$A$2:$K$19,2)=5,VLOOKUP($D42,Res_Req!$A$2:$K$19,2)=7,VLOOKUP($D42,Res_Req!$A$2:$K$19,2)=8,VLOOKUP($D42,Res_Req!$A$2:$K$19,2)=9,VLOOKUP($D42,Res_Req!$A$2:$K$19,2)=10),VLOOKUP($D42,Res_Req!$A$2:$K$19,6),""))</f>
        <v/>
      </c>
      <c r="L42" s="285"/>
      <c r="M42" s="155" t="str">
        <f>IF(OR($D42="",$U42=""),"",IF(OR(VLOOKUP($D42,Res_Req!$A$2:$K$19,2)=1,VLOOKUP($D42,Res_Req!$A$2:$K$19,2)=2,VLOOKUP($D42,Res_Req!$A$2:$K$19,2)=3,VLOOKUP($D42,Res_Req!$A$2:$K$19,2)=4,VLOOKUP($D42,Res_Req!$A$2:$K$19,2)=5,VLOOKUP($D42,Res_Req!$A$2:$K$19,2)=7,VLOOKUP($D42,Res_Req!$A$2:$K$19,2)=8,VLOOKUP($D42,Res_Req!$A$2:$K$19,2)=9,VLOOKUP($D42,Res_Req!$A$2:$K$19,2)=10,VLOOKUP($D42,Res_Req!$A$2:$K$19,2)=18),$N42*U42,""))</f>
        <v/>
      </c>
      <c r="N42" s="156" t="str">
        <f>IF($D42="","",IF(OR(VLOOKUP($D42,Res_Req!$A$2:$K$19,2)=1,VLOOKUP($D42,Res_Req!$A$2:$K$19,2)=2,VLOOKUP($D42,Res_Req!$A$2:$K$19,2)=3,VLOOKUP($D42,Res_Req!$A$2:$K$19,2)=4,VLOOKUP($D42,Res_Req!$A$2:$K$19,2)=5,VLOOKUP($D42,Res_Req!$A$2:$K$19,2)=7,VLOOKUP($D42,Res_Req!$A$2:$K$19,2)=8,VLOOKUP($D42,Res_Req!$A$2:$K$19,2)=9,VLOOKUP($D42,Res_Req!$A$2:$K$19,2)=10,VLOOKUP($D42,Res_Req!$A$2:$K$19,2)=18),SQRT(VLOOKUP($D42,Res_Req!$A$2:$K$19,7)),""))</f>
        <v/>
      </c>
      <c r="O42" s="157" t="str">
        <f t="shared" si="3"/>
        <v/>
      </c>
      <c r="P42" s="158" t="str">
        <f t="shared" si="1"/>
        <v/>
      </c>
      <c r="Q42" s="159"/>
      <c r="R42" s="283"/>
      <c r="S42" s="283"/>
      <c r="T42" s="283"/>
      <c r="U42" s="283"/>
      <c r="V42" s="283"/>
      <c r="W42" s="283"/>
      <c r="X42" s="160" t="str">
        <f>IF(OR($D42="",$W42="",$Y42=""),"",IF(VLOOKUP($D42,Res_Req!$A$2:$K$19,2)=11,$Y42+VLOOKUP($D42,Res_Req!$A$2:$K$19,9),IF(VLOOKUP($D42,Res_Req!$A$2:$K$19,2)=16,MIN($W42+(VLOOKUP($D42,Res_Req!$A$2:$K$19,9)*($Y42-$W42)),110),$W42+(VLOOKUP($D42,Res_Req!$A$2:$K$19,9)*($Y42-$W42)))))</f>
        <v/>
      </c>
      <c r="Y42" s="283"/>
      <c r="Z42" s="283"/>
      <c r="AA42" s="133"/>
      <c r="AB42" s="134" t="e">
        <f>VLOOKUP($D42,Res_Req!$A$2:$K$19,2)</f>
        <v>#N/A</v>
      </c>
    </row>
    <row r="43" spans="1:28" x14ac:dyDescent="0.25">
      <c r="A43" s="133"/>
      <c r="B43" s="283"/>
      <c r="C43" s="283"/>
      <c r="D43" s="284"/>
      <c r="E43" s="283"/>
      <c r="F43" s="286"/>
      <c r="G43" s="162" t="str">
        <f>IF(OR($D43="",$R43="",$S43="",$H43=""),"",IF(OR(VLOOKUP($D43,Res_Req!$A$2:$K$19,2)=12,VLOOKUP($D43,Res_Req!$A$2:$K$19,2)=13,VLOOKUP($D43,Res_Req!$A$2:$K$19,2)=14,VLOOKUP($D43,Res_Req!$A$2:$K$19,2)=15,VLOOKUP($D43,Res_Req!$A$2:$K$19,2)=16,VLOOKUP($D43,Res_Req!$A$2:$K$19,2)=17),IF($E43="","",IF($O43&lt;=$W43,$S43*($E43/$V43)*$H43,IF(AND($O43&gt;$W43,$O43&lt;=$Y43),$H43*($E43/$V43)*($S43+((($R43-$S43)/($Y43-$W43))*($O43-$W43))),0))),IF($O43&lt;=$W43,$S43*$H43,IF(AND($O43&gt;$W43,$O43&lt;=$Y43),$H43*($S43+((($R43-$S43)/($Y43-$W43))*($O43-$W43))),0))))</f>
        <v/>
      </c>
      <c r="H43" s="156" t="str">
        <f>IF(OR($D43="",$X43="",$O43="",$W43=""),"",IF($O43&lt;=$W43,VLOOKUP($D43,Res_Req!$A$2:$K$19,3),IF(AND($O43&gt;$W43,$O43&lt;=$X43),VLOOKUP($D43,Res_Req!$A$2:$K$19,3)+(((VLOOKUP($D43,Res_Req!$A$2:$K$19,4)-VLOOKUP($D43,Res_Req!$A$2:$K$19,3))/($X43-$W43))*($O43-$W43)),0)))</f>
        <v/>
      </c>
      <c r="I43" s="285"/>
      <c r="J43" s="155" t="str">
        <f>IF(OR($D43="",$T43=""),"",IF(OR(VLOOKUP($D43,Res_Req!$A$2:$K$19,2)=1,VLOOKUP($D43,Res_Req!$A$2:$K$19,2)=2,VLOOKUP($D43,Res_Req!$A$2:$K$19,2)=5,VLOOKUP($D43,Res_Req!$A$2:$K$19,2)=7,VLOOKUP($D43,Res_Req!$A$2:$K$19,2)=8,VLOOKUP($D43,Res_Req!$A$2:$K$19,2)=9,VLOOKUP($D43,Res_Req!$A$2:$K$19,2)=10),$T43*$K43,""))</f>
        <v/>
      </c>
      <c r="K43" s="156" t="str">
        <f>IF($D43="","",IF(OR(VLOOKUP($D43,Res_Req!$A$2:$K$19,2)=1,VLOOKUP($D43,Res_Req!$A$2:$K$19,2)=2,VLOOKUP($D43,Res_Req!$A$2:$K$19,2)=5,VLOOKUP($D43,Res_Req!$A$2:$K$19,2)=7,VLOOKUP($D43,Res_Req!$A$2:$K$19,2)=8,VLOOKUP($D43,Res_Req!$A$2:$K$19,2)=9,VLOOKUP($D43,Res_Req!$A$2:$K$19,2)=10),VLOOKUP($D43,Res_Req!$A$2:$K$19,6),""))</f>
        <v/>
      </c>
      <c r="L43" s="285"/>
      <c r="M43" s="155" t="str">
        <f>IF(OR($D43="",$U43=""),"",IF(OR(VLOOKUP($D43,Res_Req!$A$2:$K$19,2)=1,VLOOKUP($D43,Res_Req!$A$2:$K$19,2)=2,VLOOKUP($D43,Res_Req!$A$2:$K$19,2)=3,VLOOKUP($D43,Res_Req!$A$2:$K$19,2)=4,VLOOKUP($D43,Res_Req!$A$2:$K$19,2)=5,VLOOKUP($D43,Res_Req!$A$2:$K$19,2)=7,VLOOKUP($D43,Res_Req!$A$2:$K$19,2)=8,VLOOKUP($D43,Res_Req!$A$2:$K$19,2)=9,VLOOKUP($D43,Res_Req!$A$2:$K$19,2)=10,VLOOKUP($D43,Res_Req!$A$2:$K$19,2)=18),$N43*U43,""))</f>
        <v/>
      </c>
      <c r="N43" s="156" t="str">
        <f>IF($D43="","",IF(OR(VLOOKUP($D43,Res_Req!$A$2:$K$19,2)=1,VLOOKUP($D43,Res_Req!$A$2:$K$19,2)=2,VLOOKUP($D43,Res_Req!$A$2:$K$19,2)=3,VLOOKUP($D43,Res_Req!$A$2:$K$19,2)=4,VLOOKUP($D43,Res_Req!$A$2:$K$19,2)=5,VLOOKUP($D43,Res_Req!$A$2:$K$19,2)=7,VLOOKUP($D43,Res_Req!$A$2:$K$19,2)=8,VLOOKUP($D43,Res_Req!$A$2:$K$19,2)=9,VLOOKUP($D43,Res_Req!$A$2:$K$19,2)=10,VLOOKUP($D43,Res_Req!$A$2:$K$19,2)=18),SQRT(VLOOKUP($D43,Res_Req!$A$2:$K$19,7)),""))</f>
        <v/>
      </c>
      <c r="O43" s="157" t="str">
        <f t="shared" si="3"/>
        <v/>
      </c>
      <c r="P43" s="158" t="str">
        <f t="shared" si="1"/>
        <v/>
      </c>
      <c r="Q43" s="159"/>
      <c r="R43" s="283"/>
      <c r="S43" s="283"/>
      <c r="T43" s="283"/>
      <c r="U43" s="283"/>
      <c r="V43" s="283"/>
      <c r="W43" s="283"/>
      <c r="X43" s="160" t="str">
        <f>IF(OR($D43="",$W43="",$Y43=""),"",IF(VLOOKUP($D43,Res_Req!$A$2:$K$19,2)=11,$Y43+VLOOKUP($D43,Res_Req!$A$2:$K$19,9),IF(VLOOKUP($D43,Res_Req!$A$2:$K$19,2)=16,MIN($W43+(VLOOKUP($D43,Res_Req!$A$2:$K$19,9)*($Y43-$W43)),110),$W43+(VLOOKUP($D43,Res_Req!$A$2:$K$19,9)*($Y43-$W43)))))</f>
        <v/>
      </c>
      <c r="Y43" s="283"/>
      <c r="Z43" s="283"/>
      <c r="AA43" s="133"/>
      <c r="AB43" s="134" t="e">
        <f>VLOOKUP($D43,Res_Req!$A$2:$K$19,2)</f>
        <v>#N/A</v>
      </c>
    </row>
    <row r="44" spans="1:28" x14ac:dyDescent="0.25">
      <c r="A44" s="133"/>
      <c r="B44" s="283"/>
      <c r="C44" s="283"/>
      <c r="D44" s="284"/>
      <c r="E44" s="283"/>
      <c r="F44" s="286"/>
      <c r="G44" s="162" t="str">
        <f>IF(OR($D44="",$R44="",$S44="",$H44=""),"",IF(OR(VLOOKUP($D44,Res_Req!$A$2:$K$19,2)=12,VLOOKUP($D44,Res_Req!$A$2:$K$19,2)=13,VLOOKUP($D44,Res_Req!$A$2:$K$19,2)=14,VLOOKUP($D44,Res_Req!$A$2:$K$19,2)=15,VLOOKUP($D44,Res_Req!$A$2:$K$19,2)=16,VLOOKUP($D44,Res_Req!$A$2:$K$19,2)=17),IF($E44="","",IF($O44&lt;=$W44,$S44*($E44/$V44)*$H44,IF(AND($O44&gt;$W44,$O44&lt;=$Y44),$H44*($E44/$V44)*($S44+((($R44-$S44)/($Y44-$W44))*($O44-$W44))),0))),IF($O44&lt;=$W44,$S44*$H44,IF(AND($O44&gt;$W44,$O44&lt;=$Y44),$H44*($S44+((($R44-$S44)/($Y44-$W44))*($O44-$W44))),0))))</f>
        <v/>
      </c>
      <c r="H44" s="156" t="str">
        <f>IF(OR($D44="",$X44="",$O44="",$W44=""),"",IF($O44&lt;=$W44,VLOOKUP($D44,Res_Req!$A$2:$K$19,3),IF(AND($O44&gt;$W44,$O44&lt;=$X44),VLOOKUP($D44,Res_Req!$A$2:$K$19,3)+(((VLOOKUP($D44,Res_Req!$A$2:$K$19,4)-VLOOKUP($D44,Res_Req!$A$2:$K$19,3))/($X44-$W44))*($O44-$W44)),0)))</f>
        <v/>
      </c>
      <c r="I44" s="285"/>
      <c r="J44" s="155" t="str">
        <f>IF(OR($D44="",$T44=""),"",IF(OR(VLOOKUP($D44,Res_Req!$A$2:$K$19,2)=1,VLOOKUP($D44,Res_Req!$A$2:$K$19,2)=2,VLOOKUP($D44,Res_Req!$A$2:$K$19,2)=5,VLOOKUP($D44,Res_Req!$A$2:$K$19,2)=7,VLOOKUP($D44,Res_Req!$A$2:$K$19,2)=8,VLOOKUP($D44,Res_Req!$A$2:$K$19,2)=9,VLOOKUP($D44,Res_Req!$A$2:$K$19,2)=10),$T44*$K44,""))</f>
        <v/>
      </c>
      <c r="K44" s="156" t="str">
        <f>IF($D44="","",IF(OR(VLOOKUP($D44,Res_Req!$A$2:$K$19,2)=1,VLOOKUP($D44,Res_Req!$A$2:$K$19,2)=2,VLOOKUP($D44,Res_Req!$A$2:$K$19,2)=5,VLOOKUP($D44,Res_Req!$A$2:$K$19,2)=7,VLOOKUP($D44,Res_Req!$A$2:$K$19,2)=8,VLOOKUP($D44,Res_Req!$A$2:$K$19,2)=9,VLOOKUP($D44,Res_Req!$A$2:$K$19,2)=10),VLOOKUP($D44,Res_Req!$A$2:$K$19,6),""))</f>
        <v/>
      </c>
      <c r="L44" s="285"/>
      <c r="M44" s="155" t="str">
        <f>IF(OR($D44="",$U44=""),"",IF(OR(VLOOKUP($D44,Res_Req!$A$2:$K$19,2)=1,VLOOKUP($D44,Res_Req!$A$2:$K$19,2)=2,VLOOKUP($D44,Res_Req!$A$2:$K$19,2)=3,VLOOKUP($D44,Res_Req!$A$2:$K$19,2)=4,VLOOKUP($D44,Res_Req!$A$2:$K$19,2)=5,VLOOKUP($D44,Res_Req!$A$2:$K$19,2)=7,VLOOKUP($D44,Res_Req!$A$2:$K$19,2)=8,VLOOKUP($D44,Res_Req!$A$2:$K$19,2)=9,VLOOKUP($D44,Res_Req!$A$2:$K$19,2)=10,VLOOKUP($D44,Res_Req!$A$2:$K$19,2)=18),$N44*U44,""))</f>
        <v/>
      </c>
      <c r="N44" s="156" t="str">
        <f>IF($D44="","",IF(OR(VLOOKUP($D44,Res_Req!$A$2:$K$19,2)=1,VLOOKUP($D44,Res_Req!$A$2:$K$19,2)=2,VLOOKUP($D44,Res_Req!$A$2:$K$19,2)=3,VLOOKUP($D44,Res_Req!$A$2:$K$19,2)=4,VLOOKUP($D44,Res_Req!$A$2:$K$19,2)=5,VLOOKUP($D44,Res_Req!$A$2:$K$19,2)=7,VLOOKUP($D44,Res_Req!$A$2:$K$19,2)=8,VLOOKUP($D44,Res_Req!$A$2:$K$19,2)=9,VLOOKUP($D44,Res_Req!$A$2:$K$19,2)=10,VLOOKUP($D44,Res_Req!$A$2:$K$19,2)=18),SQRT(VLOOKUP($D44,Res_Req!$A$2:$K$19,7)),""))</f>
        <v/>
      </c>
      <c r="O44" s="157" t="str">
        <f t="shared" si="3"/>
        <v/>
      </c>
      <c r="P44" s="158" t="str">
        <f t="shared" si="1"/>
        <v/>
      </c>
      <c r="Q44" s="159"/>
      <c r="R44" s="283"/>
      <c r="S44" s="283"/>
      <c r="T44" s="283"/>
      <c r="U44" s="283"/>
      <c r="V44" s="283"/>
      <c r="W44" s="283"/>
      <c r="X44" s="160" t="str">
        <f>IF(OR($D44="",$W44="",$Y44=""),"",IF(VLOOKUP($D44,Res_Req!$A$2:$K$19,2)=11,$Y44+VLOOKUP($D44,Res_Req!$A$2:$K$19,9),IF(VLOOKUP($D44,Res_Req!$A$2:$K$19,2)=16,MIN($W44+(VLOOKUP($D44,Res_Req!$A$2:$K$19,9)*($Y44-$W44)),110),$W44+(VLOOKUP($D44,Res_Req!$A$2:$K$19,9)*($Y44-$W44)))))</f>
        <v/>
      </c>
      <c r="Y44" s="283"/>
      <c r="Z44" s="283"/>
      <c r="AA44" s="133"/>
      <c r="AB44" s="134" t="e">
        <f>VLOOKUP($D44,Res_Req!$A$2:$K$19,2)</f>
        <v>#N/A</v>
      </c>
    </row>
    <row r="45" spans="1:28" x14ac:dyDescent="0.25">
      <c r="A45" s="133"/>
      <c r="B45" s="283"/>
      <c r="C45" s="283"/>
      <c r="D45" s="284"/>
      <c r="E45" s="283"/>
      <c r="F45" s="286"/>
      <c r="G45" s="162" t="str">
        <f>IF(OR($D45="",$R45="",$S45="",$H45=""),"",IF(OR(VLOOKUP($D45,Res_Req!$A$2:$K$19,2)=12,VLOOKUP($D45,Res_Req!$A$2:$K$19,2)=13,VLOOKUP($D45,Res_Req!$A$2:$K$19,2)=14,VLOOKUP($D45,Res_Req!$A$2:$K$19,2)=15,VLOOKUP($D45,Res_Req!$A$2:$K$19,2)=16,VLOOKUP($D45,Res_Req!$A$2:$K$19,2)=17),IF($E45="","",IF($O45&lt;=$W45,$S45*($E45/$V45)*$H45,IF(AND($O45&gt;$W45,$O45&lt;=$Y45),$H45*($E45/$V45)*($S45+((($R45-$S45)/($Y45-$W45))*($O45-$W45))),0))),IF($O45&lt;=$W45,$S45*$H45,IF(AND($O45&gt;$W45,$O45&lt;=$Y45),$H45*($S45+((($R45-$S45)/($Y45-$W45))*($O45-$W45))),0))))</f>
        <v/>
      </c>
      <c r="H45" s="156" t="str">
        <f>IF(OR($D45="",$X45="",$O45="",$W45=""),"",IF($O45&lt;=$W45,VLOOKUP($D45,Res_Req!$A$2:$K$19,3),IF(AND($O45&gt;$W45,$O45&lt;=$X45),VLOOKUP($D45,Res_Req!$A$2:$K$19,3)+(((VLOOKUP($D45,Res_Req!$A$2:$K$19,4)-VLOOKUP($D45,Res_Req!$A$2:$K$19,3))/($X45-$W45))*($O45-$W45)),0)))</f>
        <v/>
      </c>
      <c r="I45" s="285"/>
      <c r="J45" s="155" t="str">
        <f>IF(OR($D45="",$T45=""),"",IF(OR(VLOOKUP($D45,Res_Req!$A$2:$K$19,2)=1,VLOOKUP($D45,Res_Req!$A$2:$K$19,2)=2,VLOOKUP($D45,Res_Req!$A$2:$K$19,2)=5,VLOOKUP($D45,Res_Req!$A$2:$K$19,2)=7,VLOOKUP($D45,Res_Req!$A$2:$K$19,2)=8,VLOOKUP($D45,Res_Req!$A$2:$K$19,2)=9,VLOOKUP($D45,Res_Req!$A$2:$K$19,2)=10),$T45*$K45,""))</f>
        <v/>
      </c>
      <c r="K45" s="156" t="str">
        <f>IF($D45="","",IF(OR(VLOOKUP($D45,Res_Req!$A$2:$K$19,2)=1,VLOOKUP($D45,Res_Req!$A$2:$K$19,2)=2,VLOOKUP($D45,Res_Req!$A$2:$K$19,2)=5,VLOOKUP($D45,Res_Req!$A$2:$K$19,2)=7,VLOOKUP($D45,Res_Req!$A$2:$K$19,2)=8,VLOOKUP($D45,Res_Req!$A$2:$K$19,2)=9,VLOOKUP($D45,Res_Req!$A$2:$K$19,2)=10),VLOOKUP($D45,Res_Req!$A$2:$K$19,6),""))</f>
        <v/>
      </c>
      <c r="L45" s="285"/>
      <c r="M45" s="155" t="str">
        <f>IF(OR($D45="",$U45=""),"",IF(OR(VLOOKUP($D45,Res_Req!$A$2:$K$19,2)=1,VLOOKUP($D45,Res_Req!$A$2:$K$19,2)=2,VLOOKUP($D45,Res_Req!$A$2:$K$19,2)=3,VLOOKUP($D45,Res_Req!$A$2:$K$19,2)=4,VLOOKUP($D45,Res_Req!$A$2:$K$19,2)=5,VLOOKUP($D45,Res_Req!$A$2:$K$19,2)=7,VLOOKUP($D45,Res_Req!$A$2:$K$19,2)=8,VLOOKUP($D45,Res_Req!$A$2:$K$19,2)=9,VLOOKUP($D45,Res_Req!$A$2:$K$19,2)=10,VLOOKUP($D45,Res_Req!$A$2:$K$19,2)=18),$N45*U45,""))</f>
        <v/>
      </c>
      <c r="N45" s="156" t="str">
        <f>IF($D45="","",IF(OR(VLOOKUP($D45,Res_Req!$A$2:$K$19,2)=1,VLOOKUP($D45,Res_Req!$A$2:$K$19,2)=2,VLOOKUP($D45,Res_Req!$A$2:$K$19,2)=3,VLOOKUP($D45,Res_Req!$A$2:$K$19,2)=4,VLOOKUP($D45,Res_Req!$A$2:$K$19,2)=5,VLOOKUP($D45,Res_Req!$A$2:$K$19,2)=7,VLOOKUP($D45,Res_Req!$A$2:$K$19,2)=8,VLOOKUP($D45,Res_Req!$A$2:$K$19,2)=9,VLOOKUP($D45,Res_Req!$A$2:$K$19,2)=10,VLOOKUP($D45,Res_Req!$A$2:$K$19,2)=18),SQRT(VLOOKUP($D45,Res_Req!$A$2:$K$19,7)),""))</f>
        <v/>
      </c>
      <c r="O45" s="157" t="str">
        <f t="shared" si="3"/>
        <v/>
      </c>
      <c r="P45" s="158" t="str">
        <f t="shared" si="1"/>
        <v/>
      </c>
      <c r="Q45" s="159"/>
      <c r="R45" s="283"/>
      <c r="S45" s="283"/>
      <c r="T45" s="283"/>
      <c r="U45" s="283"/>
      <c r="V45" s="283"/>
      <c r="W45" s="283"/>
      <c r="X45" s="160" t="str">
        <f>IF(OR($D45="",$W45="",$Y45=""),"",IF(VLOOKUP($D45,Res_Req!$A$2:$K$19,2)=11,$Y45+VLOOKUP($D45,Res_Req!$A$2:$K$19,9),IF(VLOOKUP($D45,Res_Req!$A$2:$K$19,2)=16,MIN($W45+(VLOOKUP($D45,Res_Req!$A$2:$K$19,9)*($Y45-$W45)),110),$W45+(VLOOKUP($D45,Res_Req!$A$2:$K$19,9)*($Y45-$W45)))))</f>
        <v/>
      </c>
      <c r="Y45" s="283"/>
      <c r="Z45" s="283"/>
      <c r="AA45" s="133"/>
      <c r="AB45" s="134" t="e">
        <f>VLOOKUP($D45,Res_Req!$A$2:$K$19,2)</f>
        <v>#N/A</v>
      </c>
    </row>
    <row r="46" spans="1:28" x14ac:dyDescent="0.25">
      <c r="A46" s="133"/>
      <c r="B46" s="283"/>
      <c r="C46" s="283"/>
      <c r="D46" s="284"/>
      <c r="E46" s="283"/>
      <c r="F46" s="286"/>
      <c r="G46" s="162" t="str">
        <f>IF(OR($D46="",$R46="",$S46="",$H46=""),"",IF(OR(VLOOKUP($D46,Res_Req!$A$2:$K$19,2)=12,VLOOKUP($D46,Res_Req!$A$2:$K$19,2)=13,VLOOKUP($D46,Res_Req!$A$2:$K$19,2)=14,VLOOKUP($D46,Res_Req!$A$2:$K$19,2)=15,VLOOKUP($D46,Res_Req!$A$2:$K$19,2)=16,VLOOKUP($D46,Res_Req!$A$2:$K$19,2)=17),IF($E46="","",IF($O46&lt;=$W46,$S46*($E46/$V46)*$H46,IF(AND($O46&gt;$W46,$O46&lt;=$Y46),$H46*($E46/$V46)*($S46+((($R46-$S46)/($Y46-$W46))*($O46-$W46))),0))),IF($O46&lt;=$W46,$S46*$H46,IF(AND($O46&gt;$W46,$O46&lt;=$Y46),$H46*($S46+((($R46-$S46)/($Y46-$W46))*($O46-$W46))),0))))</f>
        <v/>
      </c>
      <c r="H46" s="156" t="str">
        <f>IF(OR($D46="",$X46="",$O46="",$W46=""),"",IF($O46&lt;=$W46,VLOOKUP($D46,Res_Req!$A$2:$K$19,3),IF(AND($O46&gt;$W46,$O46&lt;=$X46),VLOOKUP($D46,Res_Req!$A$2:$K$19,3)+(((VLOOKUP($D46,Res_Req!$A$2:$K$19,4)-VLOOKUP($D46,Res_Req!$A$2:$K$19,3))/($X46-$W46))*($O46-$W46)),0)))</f>
        <v/>
      </c>
      <c r="I46" s="285"/>
      <c r="J46" s="155" t="str">
        <f>IF(OR($D46="",$T46=""),"",IF(OR(VLOOKUP($D46,Res_Req!$A$2:$K$19,2)=1,VLOOKUP($D46,Res_Req!$A$2:$K$19,2)=2,VLOOKUP($D46,Res_Req!$A$2:$K$19,2)=5,VLOOKUP($D46,Res_Req!$A$2:$K$19,2)=7,VLOOKUP($D46,Res_Req!$A$2:$K$19,2)=8,VLOOKUP($D46,Res_Req!$A$2:$K$19,2)=9,VLOOKUP($D46,Res_Req!$A$2:$K$19,2)=10),$T46*$K46,""))</f>
        <v/>
      </c>
      <c r="K46" s="156" t="str">
        <f>IF($D46="","",IF(OR(VLOOKUP($D46,Res_Req!$A$2:$K$19,2)=1,VLOOKUP($D46,Res_Req!$A$2:$K$19,2)=2,VLOOKUP($D46,Res_Req!$A$2:$K$19,2)=5,VLOOKUP($D46,Res_Req!$A$2:$K$19,2)=7,VLOOKUP($D46,Res_Req!$A$2:$K$19,2)=8,VLOOKUP($D46,Res_Req!$A$2:$K$19,2)=9,VLOOKUP($D46,Res_Req!$A$2:$K$19,2)=10),VLOOKUP($D46,Res_Req!$A$2:$K$19,6),""))</f>
        <v/>
      </c>
      <c r="L46" s="285"/>
      <c r="M46" s="155" t="str">
        <f>IF(OR($D46="",$U46=""),"",IF(OR(VLOOKUP($D46,Res_Req!$A$2:$K$19,2)=1,VLOOKUP($D46,Res_Req!$A$2:$K$19,2)=2,VLOOKUP($D46,Res_Req!$A$2:$K$19,2)=3,VLOOKUP($D46,Res_Req!$A$2:$K$19,2)=4,VLOOKUP($D46,Res_Req!$A$2:$K$19,2)=5,VLOOKUP($D46,Res_Req!$A$2:$K$19,2)=7,VLOOKUP($D46,Res_Req!$A$2:$K$19,2)=8,VLOOKUP($D46,Res_Req!$A$2:$K$19,2)=9,VLOOKUP($D46,Res_Req!$A$2:$K$19,2)=10,VLOOKUP($D46,Res_Req!$A$2:$K$19,2)=18),$N46*U46,""))</f>
        <v/>
      </c>
      <c r="N46" s="156" t="str">
        <f>IF($D46="","",IF(OR(VLOOKUP($D46,Res_Req!$A$2:$K$19,2)=1,VLOOKUP($D46,Res_Req!$A$2:$K$19,2)=2,VLOOKUP($D46,Res_Req!$A$2:$K$19,2)=3,VLOOKUP($D46,Res_Req!$A$2:$K$19,2)=4,VLOOKUP($D46,Res_Req!$A$2:$K$19,2)=5,VLOOKUP($D46,Res_Req!$A$2:$K$19,2)=7,VLOOKUP($D46,Res_Req!$A$2:$K$19,2)=8,VLOOKUP($D46,Res_Req!$A$2:$K$19,2)=9,VLOOKUP($D46,Res_Req!$A$2:$K$19,2)=10,VLOOKUP($D46,Res_Req!$A$2:$K$19,2)=18),SQRT(VLOOKUP($D46,Res_Req!$A$2:$K$19,7)),""))</f>
        <v/>
      </c>
      <c r="O46" s="157" t="str">
        <f t="shared" si="3"/>
        <v/>
      </c>
      <c r="P46" s="158" t="str">
        <f t="shared" si="1"/>
        <v/>
      </c>
      <c r="Q46" s="159"/>
      <c r="R46" s="283"/>
      <c r="S46" s="283"/>
      <c r="T46" s="283"/>
      <c r="U46" s="283"/>
      <c r="V46" s="283"/>
      <c r="W46" s="283"/>
      <c r="X46" s="160" t="str">
        <f>IF(OR($D46="",$W46="",$Y46=""),"",IF(VLOOKUP($D46,Res_Req!$A$2:$K$19,2)=11,$Y46+VLOOKUP($D46,Res_Req!$A$2:$K$19,9),IF(VLOOKUP($D46,Res_Req!$A$2:$K$19,2)=16,MIN($W46+(VLOOKUP($D46,Res_Req!$A$2:$K$19,9)*($Y46-$W46)),110),$W46+(VLOOKUP($D46,Res_Req!$A$2:$K$19,9)*($Y46-$W46)))))</f>
        <v/>
      </c>
      <c r="Y46" s="283"/>
      <c r="Z46" s="283"/>
      <c r="AA46" s="133"/>
      <c r="AB46" s="134" t="e">
        <f>VLOOKUP($D46,Res_Req!$A$2:$K$19,2)</f>
        <v>#N/A</v>
      </c>
    </row>
    <row r="47" spans="1:28" x14ac:dyDescent="0.25">
      <c r="A47" s="133"/>
      <c r="B47" s="283"/>
      <c r="C47" s="283"/>
      <c r="D47" s="284"/>
      <c r="E47" s="283"/>
      <c r="F47" s="286"/>
      <c r="G47" s="162" t="str">
        <f>IF(OR($D47="",$R47="",$S47="",$H47=""),"",IF(OR(VLOOKUP($D47,Res_Req!$A$2:$K$19,2)=12,VLOOKUP($D47,Res_Req!$A$2:$K$19,2)=13,VLOOKUP($D47,Res_Req!$A$2:$K$19,2)=14,VLOOKUP($D47,Res_Req!$A$2:$K$19,2)=15,VLOOKUP($D47,Res_Req!$A$2:$K$19,2)=16,VLOOKUP($D47,Res_Req!$A$2:$K$19,2)=17),IF($E47="","",IF($O47&lt;=$W47,$S47*($E47/$V47)*$H47,IF(AND($O47&gt;$W47,$O47&lt;=$Y47),$H47*($E47/$V47)*($S47+((($R47-$S47)/($Y47-$W47))*($O47-$W47))),0))),IF($O47&lt;=$W47,$S47*$H47,IF(AND($O47&gt;$W47,$O47&lt;=$Y47),$H47*($S47+((($R47-$S47)/($Y47-$W47))*($O47-$W47))),0))))</f>
        <v/>
      </c>
      <c r="H47" s="156" t="str">
        <f>IF(OR($D47="",$X47="",$O47="",$W47=""),"",IF($O47&lt;=$W47,VLOOKUP($D47,Res_Req!$A$2:$K$19,3),IF(AND($O47&gt;$W47,$O47&lt;=$X47),VLOOKUP($D47,Res_Req!$A$2:$K$19,3)+(((VLOOKUP($D47,Res_Req!$A$2:$K$19,4)-VLOOKUP($D47,Res_Req!$A$2:$K$19,3))/($X47-$W47))*($O47-$W47)),0)))</f>
        <v/>
      </c>
      <c r="I47" s="285"/>
      <c r="J47" s="155" t="str">
        <f>IF(OR($D47="",$T47=""),"",IF(OR(VLOOKUP($D47,Res_Req!$A$2:$K$19,2)=1,VLOOKUP($D47,Res_Req!$A$2:$K$19,2)=2,VLOOKUP($D47,Res_Req!$A$2:$K$19,2)=5,VLOOKUP($D47,Res_Req!$A$2:$K$19,2)=7,VLOOKUP($D47,Res_Req!$A$2:$K$19,2)=8,VLOOKUP($D47,Res_Req!$A$2:$K$19,2)=9,VLOOKUP($D47,Res_Req!$A$2:$K$19,2)=10),$T47*$K47,""))</f>
        <v/>
      </c>
      <c r="K47" s="156" t="str">
        <f>IF($D47="","",IF(OR(VLOOKUP($D47,Res_Req!$A$2:$K$19,2)=1,VLOOKUP($D47,Res_Req!$A$2:$K$19,2)=2,VLOOKUP($D47,Res_Req!$A$2:$K$19,2)=5,VLOOKUP($D47,Res_Req!$A$2:$K$19,2)=7,VLOOKUP($D47,Res_Req!$A$2:$K$19,2)=8,VLOOKUP($D47,Res_Req!$A$2:$K$19,2)=9,VLOOKUP($D47,Res_Req!$A$2:$K$19,2)=10),VLOOKUP($D47,Res_Req!$A$2:$K$19,6),""))</f>
        <v/>
      </c>
      <c r="L47" s="285"/>
      <c r="M47" s="155" t="str">
        <f>IF(OR($D47="",$U47=""),"",IF(OR(VLOOKUP($D47,Res_Req!$A$2:$K$19,2)=1,VLOOKUP($D47,Res_Req!$A$2:$K$19,2)=2,VLOOKUP($D47,Res_Req!$A$2:$K$19,2)=3,VLOOKUP($D47,Res_Req!$A$2:$K$19,2)=4,VLOOKUP($D47,Res_Req!$A$2:$K$19,2)=5,VLOOKUP($D47,Res_Req!$A$2:$K$19,2)=7,VLOOKUP($D47,Res_Req!$A$2:$K$19,2)=8,VLOOKUP($D47,Res_Req!$A$2:$K$19,2)=9,VLOOKUP($D47,Res_Req!$A$2:$K$19,2)=10,VLOOKUP($D47,Res_Req!$A$2:$K$19,2)=18),$N47*U47,""))</f>
        <v/>
      </c>
      <c r="N47" s="156" t="str">
        <f>IF($D47="","",IF(OR(VLOOKUP($D47,Res_Req!$A$2:$K$19,2)=1,VLOOKUP($D47,Res_Req!$A$2:$K$19,2)=2,VLOOKUP($D47,Res_Req!$A$2:$K$19,2)=3,VLOOKUP($D47,Res_Req!$A$2:$K$19,2)=4,VLOOKUP($D47,Res_Req!$A$2:$K$19,2)=5,VLOOKUP($D47,Res_Req!$A$2:$K$19,2)=7,VLOOKUP($D47,Res_Req!$A$2:$K$19,2)=8,VLOOKUP($D47,Res_Req!$A$2:$K$19,2)=9,VLOOKUP($D47,Res_Req!$A$2:$K$19,2)=10,VLOOKUP($D47,Res_Req!$A$2:$K$19,2)=18),SQRT(VLOOKUP($D47,Res_Req!$A$2:$K$19,7)),""))</f>
        <v/>
      </c>
      <c r="O47" s="157" t="str">
        <f t="shared" si="3"/>
        <v/>
      </c>
      <c r="P47" s="158" t="str">
        <f t="shared" si="1"/>
        <v/>
      </c>
      <c r="Q47" s="159"/>
      <c r="R47" s="283"/>
      <c r="S47" s="283"/>
      <c r="T47" s="283"/>
      <c r="U47" s="283"/>
      <c r="V47" s="283"/>
      <c r="W47" s="283"/>
      <c r="X47" s="160" t="str">
        <f>IF(OR($D47="",$W47="",$Y47=""),"",IF(VLOOKUP($D47,Res_Req!$A$2:$K$19,2)=11,$Y47+VLOOKUP($D47,Res_Req!$A$2:$K$19,9),IF(VLOOKUP($D47,Res_Req!$A$2:$K$19,2)=16,MIN($W47+(VLOOKUP($D47,Res_Req!$A$2:$K$19,9)*($Y47-$W47)),110),$W47+(VLOOKUP($D47,Res_Req!$A$2:$K$19,9)*($Y47-$W47)))))</f>
        <v/>
      </c>
      <c r="Y47" s="283"/>
      <c r="Z47" s="283"/>
      <c r="AA47" s="133"/>
      <c r="AB47" s="134" t="e">
        <f>VLOOKUP($D47,Res_Req!$A$2:$K$19,2)</f>
        <v>#N/A</v>
      </c>
    </row>
    <row r="48" spans="1:28" x14ac:dyDescent="0.25">
      <c r="A48" s="133"/>
      <c r="B48" s="283"/>
      <c r="C48" s="283"/>
      <c r="D48" s="284"/>
      <c r="E48" s="283"/>
      <c r="F48" s="286"/>
      <c r="G48" s="162" t="str">
        <f>IF(OR($D48="",$R48="",$S48="",$H48=""),"",IF(OR(VLOOKUP($D48,Res_Req!$A$2:$K$19,2)=12,VLOOKUP($D48,Res_Req!$A$2:$K$19,2)=13,VLOOKUP($D48,Res_Req!$A$2:$K$19,2)=14,VLOOKUP($D48,Res_Req!$A$2:$K$19,2)=15,VLOOKUP($D48,Res_Req!$A$2:$K$19,2)=16,VLOOKUP($D48,Res_Req!$A$2:$K$19,2)=17),IF($E48="","",IF($O48&lt;=$W48,$S48*($E48/$V48)*$H48,IF(AND($O48&gt;$W48,$O48&lt;=$Y48),$H48*($E48/$V48)*($S48+((($R48-$S48)/($Y48-$W48))*($O48-$W48))),0))),IF($O48&lt;=$W48,$S48*$H48,IF(AND($O48&gt;$W48,$O48&lt;=$Y48),$H48*($S48+((($R48-$S48)/($Y48-$W48))*($O48-$W48))),0))))</f>
        <v/>
      </c>
      <c r="H48" s="156" t="str">
        <f>IF(OR($D48="",$X48="",$O48="",$W48=""),"",IF($O48&lt;=$W48,VLOOKUP($D48,Res_Req!$A$2:$K$19,3),IF(AND($O48&gt;$W48,$O48&lt;=$X48),VLOOKUP($D48,Res_Req!$A$2:$K$19,3)+(((VLOOKUP($D48,Res_Req!$A$2:$K$19,4)-VLOOKUP($D48,Res_Req!$A$2:$K$19,3))/($X48-$W48))*($O48-$W48)),0)))</f>
        <v/>
      </c>
      <c r="I48" s="285"/>
      <c r="J48" s="155" t="str">
        <f>IF(OR($D48="",$T48=""),"",IF(OR(VLOOKUP($D48,Res_Req!$A$2:$K$19,2)=1,VLOOKUP($D48,Res_Req!$A$2:$K$19,2)=2,VLOOKUP($D48,Res_Req!$A$2:$K$19,2)=5,VLOOKUP($D48,Res_Req!$A$2:$K$19,2)=7,VLOOKUP($D48,Res_Req!$A$2:$K$19,2)=8,VLOOKUP($D48,Res_Req!$A$2:$K$19,2)=9,VLOOKUP($D48,Res_Req!$A$2:$K$19,2)=10),$T48*$K48,""))</f>
        <v/>
      </c>
      <c r="K48" s="156" t="str">
        <f>IF($D48="","",IF(OR(VLOOKUP($D48,Res_Req!$A$2:$K$19,2)=1,VLOOKUP($D48,Res_Req!$A$2:$K$19,2)=2,VLOOKUP($D48,Res_Req!$A$2:$K$19,2)=5,VLOOKUP($D48,Res_Req!$A$2:$K$19,2)=7,VLOOKUP($D48,Res_Req!$A$2:$K$19,2)=8,VLOOKUP($D48,Res_Req!$A$2:$K$19,2)=9,VLOOKUP($D48,Res_Req!$A$2:$K$19,2)=10),VLOOKUP($D48,Res_Req!$A$2:$K$19,6),""))</f>
        <v/>
      </c>
      <c r="L48" s="285"/>
      <c r="M48" s="155" t="str">
        <f>IF(OR($D48="",$U48=""),"",IF(OR(VLOOKUP($D48,Res_Req!$A$2:$K$19,2)=1,VLOOKUP($D48,Res_Req!$A$2:$K$19,2)=2,VLOOKUP($D48,Res_Req!$A$2:$K$19,2)=3,VLOOKUP($D48,Res_Req!$A$2:$K$19,2)=4,VLOOKUP($D48,Res_Req!$A$2:$K$19,2)=5,VLOOKUP($D48,Res_Req!$A$2:$K$19,2)=7,VLOOKUP($D48,Res_Req!$A$2:$K$19,2)=8,VLOOKUP($D48,Res_Req!$A$2:$K$19,2)=9,VLOOKUP($D48,Res_Req!$A$2:$K$19,2)=10,VLOOKUP($D48,Res_Req!$A$2:$K$19,2)=18),$N48*U48,""))</f>
        <v/>
      </c>
      <c r="N48" s="156" t="str">
        <f>IF($D48="","",IF(OR(VLOOKUP($D48,Res_Req!$A$2:$K$19,2)=1,VLOOKUP($D48,Res_Req!$A$2:$K$19,2)=2,VLOOKUP($D48,Res_Req!$A$2:$K$19,2)=3,VLOOKUP($D48,Res_Req!$A$2:$K$19,2)=4,VLOOKUP($D48,Res_Req!$A$2:$K$19,2)=5,VLOOKUP($D48,Res_Req!$A$2:$K$19,2)=7,VLOOKUP($D48,Res_Req!$A$2:$K$19,2)=8,VLOOKUP($D48,Res_Req!$A$2:$K$19,2)=9,VLOOKUP($D48,Res_Req!$A$2:$K$19,2)=10,VLOOKUP($D48,Res_Req!$A$2:$K$19,2)=18),SQRT(VLOOKUP($D48,Res_Req!$A$2:$K$19,7)),""))</f>
        <v/>
      </c>
      <c r="O48" s="157" t="str">
        <f t="shared" si="3"/>
        <v/>
      </c>
      <c r="P48" s="158" t="str">
        <f t="shared" si="1"/>
        <v/>
      </c>
      <c r="Q48" s="159"/>
      <c r="R48" s="283"/>
      <c r="S48" s="283"/>
      <c r="T48" s="283"/>
      <c r="U48" s="283"/>
      <c r="V48" s="283"/>
      <c r="W48" s="283"/>
      <c r="X48" s="160" t="str">
        <f>IF(OR($D48="",$W48="",$Y48=""),"",IF(VLOOKUP($D48,Res_Req!$A$2:$K$19,2)=11,$Y48+VLOOKUP($D48,Res_Req!$A$2:$K$19,9),IF(VLOOKUP($D48,Res_Req!$A$2:$K$19,2)=16,MIN($W48+(VLOOKUP($D48,Res_Req!$A$2:$K$19,9)*($Y48-$W48)),110),$W48+(VLOOKUP($D48,Res_Req!$A$2:$K$19,9)*($Y48-$W48)))))</f>
        <v/>
      </c>
      <c r="Y48" s="283"/>
      <c r="Z48" s="283"/>
      <c r="AA48" s="133"/>
      <c r="AB48" s="134" t="e">
        <f>VLOOKUP($D48,Res_Req!$A$2:$K$19,2)</f>
        <v>#N/A</v>
      </c>
    </row>
    <row r="49" spans="1:28" x14ac:dyDescent="0.25">
      <c r="A49" s="133"/>
      <c r="B49" s="283"/>
      <c r="C49" s="283"/>
      <c r="D49" s="284"/>
      <c r="E49" s="283"/>
      <c r="F49" s="286"/>
      <c r="G49" s="162" t="str">
        <f>IF(OR($D49="",$R49="",$S49="",$H49=""),"",IF(OR(VLOOKUP($D49,Res_Req!$A$2:$K$19,2)=12,VLOOKUP($D49,Res_Req!$A$2:$K$19,2)=13,VLOOKUP($D49,Res_Req!$A$2:$K$19,2)=14,VLOOKUP($D49,Res_Req!$A$2:$K$19,2)=15,VLOOKUP($D49,Res_Req!$A$2:$K$19,2)=16,VLOOKUP($D49,Res_Req!$A$2:$K$19,2)=17),IF($E49="","",IF($O49&lt;=$W49,$S49*($E49/$V49)*$H49,IF(AND($O49&gt;$W49,$O49&lt;=$Y49),$H49*($E49/$V49)*($S49+((($R49-$S49)/($Y49-$W49))*($O49-$W49))),0))),IF($O49&lt;=$W49,$S49*$H49,IF(AND($O49&gt;$W49,$O49&lt;=$Y49),$H49*($S49+((($R49-$S49)/($Y49-$W49))*($O49-$W49))),0))))</f>
        <v/>
      </c>
      <c r="H49" s="156" t="str">
        <f>IF(OR($D49="",$X49="",$O49="",$W49=""),"",IF($O49&lt;=$W49,VLOOKUP($D49,Res_Req!$A$2:$K$19,3),IF(AND($O49&gt;$W49,$O49&lt;=$X49),VLOOKUP($D49,Res_Req!$A$2:$K$19,3)+(((VLOOKUP($D49,Res_Req!$A$2:$K$19,4)-VLOOKUP($D49,Res_Req!$A$2:$K$19,3))/($X49-$W49))*($O49-$W49)),0)))</f>
        <v/>
      </c>
      <c r="I49" s="285"/>
      <c r="J49" s="155" t="str">
        <f>IF(OR($D49="",$T49=""),"",IF(OR(VLOOKUP($D49,Res_Req!$A$2:$K$19,2)=1,VLOOKUP($D49,Res_Req!$A$2:$K$19,2)=2,VLOOKUP($D49,Res_Req!$A$2:$K$19,2)=5,VLOOKUP($D49,Res_Req!$A$2:$K$19,2)=7,VLOOKUP($D49,Res_Req!$A$2:$K$19,2)=8,VLOOKUP($D49,Res_Req!$A$2:$K$19,2)=9,VLOOKUP($D49,Res_Req!$A$2:$K$19,2)=10),$T49*$K49,""))</f>
        <v/>
      </c>
      <c r="K49" s="156" t="str">
        <f>IF($D49="","",IF(OR(VLOOKUP($D49,Res_Req!$A$2:$K$19,2)=1,VLOOKUP($D49,Res_Req!$A$2:$K$19,2)=2,VLOOKUP($D49,Res_Req!$A$2:$K$19,2)=5,VLOOKUP($D49,Res_Req!$A$2:$K$19,2)=7,VLOOKUP($D49,Res_Req!$A$2:$K$19,2)=8,VLOOKUP($D49,Res_Req!$A$2:$K$19,2)=9,VLOOKUP($D49,Res_Req!$A$2:$K$19,2)=10),VLOOKUP($D49,Res_Req!$A$2:$K$19,6),""))</f>
        <v/>
      </c>
      <c r="L49" s="285"/>
      <c r="M49" s="155" t="str">
        <f>IF(OR($D49="",$U49=""),"",IF(OR(VLOOKUP($D49,Res_Req!$A$2:$K$19,2)=1,VLOOKUP($D49,Res_Req!$A$2:$K$19,2)=2,VLOOKUP($D49,Res_Req!$A$2:$K$19,2)=3,VLOOKUP($D49,Res_Req!$A$2:$K$19,2)=4,VLOOKUP($D49,Res_Req!$A$2:$K$19,2)=5,VLOOKUP($D49,Res_Req!$A$2:$K$19,2)=7,VLOOKUP($D49,Res_Req!$A$2:$K$19,2)=8,VLOOKUP($D49,Res_Req!$A$2:$K$19,2)=9,VLOOKUP($D49,Res_Req!$A$2:$K$19,2)=10,VLOOKUP($D49,Res_Req!$A$2:$K$19,2)=18),$N49*U49,""))</f>
        <v/>
      </c>
      <c r="N49" s="156" t="str">
        <f>IF($D49="","",IF(OR(VLOOKUP($D49,Res_Req!$A$2:$K$19,2)=1,VLOOKUP($D49,Res_Req!$A$2:$K$19,2)=2,VLOOKUP($D49,Res_Req!$A$2:$K$19,2)=3,VLOOKUP($D49,Res_Req!$A$2:$K$19,2)=4,VLOOKUP($D49,Res_Req!$A$2:$K$19,2)=5,VLOOKUP($D49,Res_Req!$A$2:$K$19,2)=7,VLOOKUP($D49,Res_Req!$A$2:$K$19,2)=8,VLOOKUP($D49,Res_Req!$A$2:$K$19,2)=9,VLOOKUP($D49,Res_Req!$A$2:$K$19,2)=10,VLOOKUP($D49,Res_Req!$A$2:$K$19,2)=18),SQRT(VLOOKUP($D49,Res_Req!$A$2:$K$19,7)),""))</f>
        <v/>
      </c>
      <c r="O49" s="157" t="str">
        <f t="shared" si="3"/>
        <v/>
      </c>
      <c r="P49" s="158" t="str">
        <f t="shared" si="1"/>
        <v/>
      </c>
      <c r="Q49" s="159"/>
      <c r="R49" s="283"/>
      <c r="S49" s="283"/>
      <c r="T49" s="283"/>
      <c r="U49" s="283"/>
      <c r="V49" s="283"/>
      <c r="W49" s="283"/>
      <c r="X49" s="160" t="str">
        <f>IF(OR($D49="",$W49="",$Y49=""),"",IF(VLOOKUP($D49,Res_Req!$A$2:$K$19,2)=11,$Y49+VLOOKUP($D49,Res_Req!$A$2:$K$19,9),IF(VLOOKUP($D49,Res_Req!$A$2:$K$19,2)=16,MIN($W49+(VLOOKUP($D49,Res_Req!$A$2:$K$19,9)*($Y49-$W49)),110),$W49+(VLOOKUP($D49,Res_Req!$A$2:$K$19,9)*($Y49-$W49)))))</f>
        <v/>
      </c>
      <c r="Y49" s="283"/>
      <c r="Z49" s="283"/>
      <c r="AA49" s="133"/>
      <c r="AB49" s="134" t="e">
        <f>VLOOKUP($D49,Res_Req!$A$2:$K$19,2)</f>
        <v>#N/A</v>
      </c>
    </row>
    <row r="50" spans="1:28" x14ac:dyDescent="0.25">
      <c r="A50" s="133"/>
      <c r="B50" s="283"/>
      <c r="C50" s="283"/>
      <c r="D50" s="284"/>
      <c r="E50" s="283"/>
      <c r="F50" s="286"/>
      <c r="G50" s="162" t="str">
        <f>IF(OR($D50="",$R50="",$S50="",$H50=""),"",IF(OR(VLOOKUP($D50,Res_Req!$A$2:$K$19,2)=12,VLOOKUP($D50,Res_Req!$A$2:$K$19,2)=13,VLOOKUP($D50,Res_Req!$A$2:$K$19,2)=14,VLOOKUP($D50,Res_Req!$A$2:$K$19,2)=15,VLOOKUP($D50,Res_Req!$A$2:$K$19,2)=16,VLOOKUP($D50,Res_Req!$A$2:$K$19,2)=17),IF($E50="","",IF($O50&lt;=$W50,$S50*($E50/$V50)*$H50,IF(AND($O50&gt;$W50,$O50&lt;=$Y50),$H50*($E50/$V50)*($S50+((($R50-$S50)/($Y50-$W50))*($O50-$W50))),0))),IF($O50&lt;=$W50,$S50*$H50,IF(AND($O50&gt;$W50,$O50&lt;=$Y50),$H50*($S50+((($R50-$S50)/($Y50-$W50))*($O50-$W50))),0))))</f>
        <v/>
      </c>
      <c r="H50" s="156" t="str">
        <f>IF(OR($D50="",$X50="",$O50="",$W50=""),"",IF($O50&lt;=$W50,VLOOKUP($D50,Res_Req!$A$2:$K$19,3),IF(AND($O50&gt;$W50,$O50&lt;=$X50),VLOOKUP($D50,Res_Req!$A$2:$K$19,3)+(((VLOOKUP($D50,Res_Req!$A$2:$K$19,4)-VLOOKUP($D50,Res_Req!$A$2:$K$19,3))/($X50-$W50))*($O50-$W50)),0)))</f>
        <v/>
      </c>
      <c r="I50" s="285"/>
      <c r="J50" s="155" t="str">
        <f>IF(OR($D50="",$T50=""),"",IF(OR(VLOOKUP($D50,Res_Req!$A$2:$K$19,2)=1,VLOOKUP($D50,Res_Req!$A$2:$K$19,2)=2,VLOOKUP($D50,Res_Req!$A$2:$K$19,2)=5,VLOOKUP($D50,Res_Req!$A$2:$K$19,2)=7,VLOOKUP($D50,Res_Req!$A$2:$K$19,2)=8,VLOOKUP($D50,Res_Req!$A$2:$K$19,2)=9,VLOOKUP($D50,Res_Req!$A$2:$K$19,2)=10),$T50*$K50,""))</f>
        <v/>
      </c>
      <c r="K50" s="156" t="str">
        <f>IF($D50="","",IF(OR(VLOOKUP($D50,Res_Req!$A$2:$K$19,2)=1,VLOOKUP($D50,Res_Req!$A$2:$K$19,2)=2,VLOOKUP($D50,Res_Req!$A$2:$K$19,2)=5,VLOOKUP($D50,Res_Req!$A$2:$K$19,2)=7,VLOOKUP($D50,Res_Req!$A$2:$K$19,2)=8,VLOOKUP($D50,Res_Req!$A$2:$K$19,2)=9,VLOOKUP($D50,Res_Req!$A$2:$K$19,2)=10),VLOOKUP($D50,Res_Req!$A$2:$K$19,6),""))</f>
        <v/>
      </c>
      <c r="L50" s="285"/>
      <c r="M50" s="155" t="str">
        <f>IF(OR($D50="",$U50=""),"",IF(OR(VLOOKUP($D50,Res_Req!$A$2:$K$19,2)=1,VLOOKUP($D50,Res_Req!$A$2:$K$19,2)=2,VLOOKUP($D50,Res_Req!$A$2:$K$19,2)=3,VLOOKUP($D50,Res_Req!$A$2:$K$19,2)=4,VLOOKUP($D50,Res_Req!$A$2:$K$19,2)=5,VLOOKUP($D50,Res_Req!$A$2:$K$19,2)=7,VLOOKUP($D50,Res_Req!$A$2:$K$19,2)=8,VLOOKUP($D50,Res_Req!$A$2:$K$19,2)=9,VLOOKUP($D50,Res_Req!$A$2:$K$19,2)=10,VLOOKUP($D50,Res_Req!$A$2:$K$19,2)=18),$N50*U50,""))</f>
        <v/>
      </c>
      <c r="N50" s="156" t="str">
        <f>IF($D50="","",IF(OR(VLOOKUP($D50,Res_Req!$A$2:$K$19,2)=1,VLOOKUP($D50,Res_Req!$A$2:$K$19,2)=2,VLOOKUP($D50,Res_Req!$A$2:$K$19,2)=3,VLOOKUP($D50,Res_Req!$A$2:$K$19,2)=4,VLOOKUP($D50,Res_Req!$A$2:$K$19,2)=5,VLOOKUP($D50,Res_Req!$A$2:$K$19,2)=7,VLOOKUP($D50,Res_Req!$A$2:$K$19,2)=8,VLOOKUP($D50,Res_Req!$A$2:$K$19,2)=9,VLOOKUP($D50,Res_Req!$A$2:$K$19,2)=10,VLOOKUP($D50,Res_Req!$A$2:$K$19,2)=18),SQRT(VLOOKUP($D50,Res_Req!$A$2:$K$19,7)),""))</f>
        <v/>
      </c>
      <c r="O50" s="157" t="str">
        <f t="shared" si="3"/>
        <v/>
      </c>
      <c r="P50" s="158" t="str">
        <f t="shared" si="1"/>
        <v/>
      </c>
      <c r="Q50" s="159"/>
      <c r="R50" s="283"/>
      <c r="S50" s="283"/>
      <c r="T50" s="283"/>
      <c r="U50" s="283"/>
      <c r="V50" s="283"/>
      <c r="W50" s="283"/>
      <c r="X50" s="160" t="str">
        <f>IF(OR($D50="",$W50="",$Y50=""),"",IF(VLOOKUP($D50,Res_Req!$A$2:$K$19,2)=11,$Y50+VLOOKUP($D50,Res_Req!$A$2:$K$19,9),IF(VLOOKUP($D50,Res_Req!$A$2:$K$19,2)=16,MIN($W50+(VLOOKUP($D50,Res_Req!$A$2:$K$19,9)*($Y50-$W50)),110),$W50+(VLOOKUP($D50,Res_Req!$A$2:$K$19,9)*($Y50-$W50)))))</f>
        <v/>
      </c>
      <c r="Y50" s="283"/>
      <c r="Z50" s="283"/>
      <c r="AA50" s="133"/>
      <c r="AB50" s="134" t="e">
        <f>VLOOKUP($D50,Res_Req!$A$2:$K$19,2)</f>
        <v>#N/A</v>
      </c>
    </row>
    <row r="51" spans="1:28" x14ac:dyDescent="0.25">
      <c r="A51" s="133"/>
      <c r="B51" s="283"/>
      <c r="C51" s="283"/>
      <c r="D51" s="284"/>
      <c r="E51" s="283"/>
      <c r="F51" s="286"/>
      <c r="G51" s="162" t="str">
        <f>IF(OR($D51="",$R51="",$S51="",$H51=""),"",IF(OR(VLOOKUP($D51,Res_Req!$A$2:$K$19,2)=12,VLOOKUP($D51,Res_Req!$A$2:$K$19,2)=13,VLOOKUP($D51,Res_Req!$A$2:$K$19,2)=14,VLOOKUP($D51,Res_Req!$A$2:$K$19,2)=15,VLOOKUP($D51,Res_Req!$A$2:$K$19,2)=16,VLOOKUP($D51,Res_Req!$A$2:$K$19,2)=17),IF($E51="","",IF($O51&lt;=$W51,$S51*($E51/$V51)*$H51,IF(AND($O51&gt;$W51,$O51&lt;=$Y51),$H51*($E51/$V51)*($S51+((($R51-$S51)/($Y51-$W51))*($O51-$W51))),0))),IF($O51&lt;=$W51,$S51*$H51,IF(AND($O51&gt;$W51,$O51&lt;=$Y51),$H51*($S51+((($R51-$S51)/($Y51-$W51))*($O51-$W51))),0))))</f>
        <v/>
      </c>
      <c r="H51" s="156" t="str">
        <f>IF(OR($D51="",$X51="",$O51="",$W51=""),"",IF($O51&lt;=$W51,VLOOKUP($D51,Res_Req!$A$2:$K$19,3),IF(AND($O51&gt;$W51,$O51&lt;=$X51),VLOOKUP($D51,Res_Req!$A$2:$K$19,3)+(((VLOOKUP($D51,Res_Req!$A$2:$K$19,4)-VLOOKUP($D51,Res_Req!$A$2:$K$19,3))/($X51-$W51))*($O51-$W51)),0)))</f>
        <v/>
      </c>
      <c r="I51" s="285"/>
      <c r="J51" s="155" t="str">
        <f>IF(OR($D51="",$T51=""),"",IF(OR(VLOOKUP($D51,Res_Req!$A$2:$K$19,2)=1,VLOOKUP($D51,Res_Req!$A$2:$K$19,2)=2,VLOOKUP($D51,Res_Req!$A$2:$K$19,2)=5,VLOOKUP($D51,Res_Req!$A$2:$K$19,2)=7,VLOOKUP($D51,Res_Req!$A$2:$K$19,2)=8,VLOOKUP($D51,Res_Req!$A$2:$K$19,2)=9,VLOOKUP($D51,Res_Req!$A$2:$K$19,2)=10),$T51*$K51,""))</f>
        <v/>
      </c>
      <c r="K51" s="156" t="str">
        <f>IF($D51="","",IF(OR(VLOOKUP($D51,Res_Req!$A$2:$K$19,2)=1,VLOOKUP($D51,Res_Req!$A$2:$K$19,2)=2,VLOOKUP($D51,Res_Req!$A$2:$K$19,2)=5,VLOOKUP($D51,Res_Req!$A$2:$K$19,2)=7,VLOOKUP($D51,Res_Req!$A$2:$K$19,2)=8,VLOOKUP($D51,Res_Req!$A$2:$K$19,2)=9,VLOOKUP($D51,Res_Req!$A$2:$K$19,2)=10),VLOOKUP($D51,Res_Req!$A$2:$K$19,6),""))</f>
        <v/>
      </c>
      <c r="L51" s="285"/>
      <c r="M51" s="155" t="str">
        <f>IF(OR($D51="",$U51=""),"",IF(OR(VLOOKUP($D51,Res_Req!$A$2:$K$19,2)=1,VLOOKUP($D51,Res_Req!$A$2:$K$19,2)=2,VLOOKUP($D51,Res_Req!$A$2:$K$19,2)=3,VLOOKUP($D51,Res_Req!$A$2:$K$19,2)=4,VLOOKUP($D51,Res_Req!$A$2:$K$19,2)=5,VLOOKUP($D51,Res_Req!$A$2:$K$19,2)=7,VLOOKUP($D51,Res_Req!$A$2:$K$19,2)=8,VLOOKUP($D51,Res_Req!$A$2:$K$19,2)=9,VLOOKUP($D51,Res_Req!$A$2:$K$19,2)=10,VLOOKUP($D51,Res_Req!$A$2:$K$19,2)=18),$N51*U51,""))</f>
        <v/>
      </c>
      <c r="N51" s="156" t="str">
        <f>IF($D51="","",IF(OR(VLOOKUP($D51,Res_Req!$A$2:$K$19,2)=1,VLOOKUP($D51,Res_Req!$A$2:$K$19,2)=2,VLOOKUP($D51,Res_Req!$A$2:$K$19,2)=3,VLOOKUP($D51,Res_Req!$A$2:$K$19,2)=4,VLOOKUP($D51,Res_Req!$A$2:$K$19,2)=5,VLOOKUP($D51,Res_Req!$A$2:$K$19,2)=7,VLOOKUP($D51,Res_Req!$A$2:$K$19,2)=8,VLOOKUP($D51,Res_Req!$A$2:$K$19,2)=9,VLOOKUP($D51,Res_Req!$A$2:$K$19,2)=10,VLOOKUP($D51,Res_Req!$A$2:$K$19,2)=18),SQRT(VLOOKUP($D51,Res_Req!$A$2:$K$19,7)),""))</f>
        <v/>
      </c>
      <c r="O51" s="157" t="str">
        <f t="shared" si="3"/>
        <v/>
      </c>
      <c r="P51" s="158" t="str">
        <f t="shared" si="1"/>
        <v/>
      </c>
      <c r="Q51" s="159"/>
      <c r="R51" s="283"/>
      <c r="S51" s="283"/>
      <c r="T51" s="283"/>
      <c r="U51" s="283"/>
      <c r="V51" s="283"/>
      <c r="W51" s="283"/>
      <c r="X51" s="160" t="str">
        <f>IF(OR($D51="",$W51="",$Y51=""),"",IF(VLOOKUP($D51,Res_Req!$A$2:$K$19,2)=11,$Y51+VLOOKUP($D51,Res_Req!$A$2:$K$19,9),IF(VLOOKUP($D51,Res_Req!$A$2:$K$19,2)=16,MIN($W51+(VLOOKUP($D51,Res_Req!$A$2:$K$19,9)*($Y51-$W51)),110),$W51+(VLOOKUP($D51,Res_Req!$A$2:$K$19,9)*($Y51-$W51)))))</f>
        <v/>
      </c>
      <c r="Y51" s="283"/>
      <c r="Z51" s="283"/>
      <c r="AA51" s="133"/>
      <c r="AB51" s="134" t="e">
        <f>VLOOKUP($D51,Res_Req!$A$2:$K$19,2)</f>
        <v>#N/A</v>
      </c>
    </row>
    <row r="52" spans="1:28" x14ac:dyDescent="0.25">
      <c r="A52" s="133"/>
      <c r="B52" s="283"/>
      <c r="C52" s="283"/>
      <c r="D52" s="284"/>
      <c r="E52" s="283"/>
      <c r="F52" s="286"/>
      <c r="G52" s="162" t="str">
        <f>IF(OR($D52="",$R52="",$S52="",$H52=""),"",IF(OR(VLOOKUP($D52,Res_Req!$A$2:$K$19,2)=12,VLOOKUP($D52,Res_Req!$A$2:$K$19,2)=13,VLOOKUP($D52,Res_Req!$A$2:$K$19,2)=14,VLOOKUP($D52,Res_Req!$A$2:$K$19,2)=15,VLOOKUP($D52,Res_Req!$A$2:$K$19,2)=16,VLOOKUP($D52,Res_Req!$A$2:$K$19,2)=17),IF($E52="","",IF($O52&lt;=$W52,$S52*($E52/$V52)*$H52,IF(AND($O52&gt;$W52,$O52&lt;=$Y52),$H52*($E52/$V52)*($S52+((($R52-$S52)/($Y52-$W52))*($O52-$W52))),0))),IF($O52&lt;=$W52,$S52*$H52,IF(AND($O52&gt;$W52,$O52&lt;=$Y52),$H52*($S52+((($R52-$S52)/($Y52-$W52))*($O52-$W52))),0))))</f>
        <v/>
      </c>
      <c r="H52" s="156" t="str">
        <f>IF(OR($D52="",$X52="",$O52="",$W52=""),"",IF($O52&lt;=$W52,VLOOKUP($D52,Res_Req!$A$2:$K$19,3),IF(AND($O52&gt;$W52,$O52&lt;=$X52),VLOOKUP($D52,Res_Req!$A$2:$K$19,3)+(((VLOOKUP($D52,Res_Req!$A$2:$K$19,4)-VLOOKUP($D52,Res_Req!$A$2:$K$19,3))/($X52-$W52))*($O52-$W52)),0)))</f>
        <v/>
      </c>
      <c r="I52" s="285"/>
      <c r="J52" s="155" t="str">
        <f>IF(OR($D52="",$T52=""),"",IF(OR(VLOOKUP($D52,Res_Req!$A$2:$K$19,2)=1,VLOOKUP($D52,Res_Req!$A$2:$K$19,2)=2,VLOOKUP($D52,Res_Req!$A$2:$K$19,2)=5,VLOOKUP($D52,Res_Req!$A$2:$K$19,2)=7,VLOOKUP($D52,Res_Req!$A$2:$K$19,2)=8,VLOOKUP($D52,Res_Req!$A$2:$K$19,2)=9,VLOOKUP($D52,Res_Req!$A$2:$K$19,2)=10),$T52*$K52,""))</f>
        <v/>
      </c>
      <c r="K52" s="156" t="str">
        <f>IF($D52="","",IF(OR(VLOOKUP($D52,Res_Req!$A$2:$K$19,2)=1,VLOOKUP($D52,Res_Req!$A$2:$K$19,2)=2,VLOOKUP($D52,Res_Req!$A$2:$K$19,2)=5,VLOOKUP($D52,Res_Req!$A$2:$K$19,2)=7,VLOOKUP($D52,Res_Req!$A$2:$K$19,2)=8,VLOOKUP($D52,Res_Req!$A$2:$K$19,2)=9,VLOOKUP($D52,Res_Req!$A$2:$K$19,2)=10),VLOOKUP($D52,Res_Req!$A$2:$K$19,6),""))</f>
        <v/>
      </c>
      <c r="L52" s="285"/>
      <c r="M52" s="155" t="str">
        <f>IF(OR($D52="",$U52=""),"",IF(OR(VLOOKUP($D52,Res_Req!$A$2:$K$19,2)=1,VLOOKUP($D52,Res_Req!$A$2:$K$19,2)=2,VLOOKUP($D52,Res_Req!$A$2:$K$19,2)=3,VLOOKUP($D52,Res_Req!$A$2:$K$19,2)=4,VLOOKUP($D52,Res_Req!$A$2:$K$19,2)=5,VLOOKUP($D52,Res_Req!$A$2:$K$19,2)=7,VLOOKUP($D52,Res_Req!$A$2:$K$19,2)=8,VLOOKUP($D52,Res_Req!$A$2:$K$19,2)=9,VLOOKUP($D52,Res_Req!$A$2:$K$19,2)=10,VLOOKUP($D52,Res_Req!$A$2:$K$19,2)=18),$N52*U52,""))</f>
        <v/>
      </c>
      <c r="N52" s="156" t="str">
        <f>IF($D52="","",IF(OR(VLOOKUP($D52,Res_Req!$A$2:$K$19,2)=1,VLOOKUP($D52,Res_Req!$A$2:$K$19,2)=2,VLOOKUP($D52,Res_Req!$A$2:$K$19,2)=3,VLOOKUP($D52,Res_Req!$A$2:$K$19,2)=4,VLOOKUP($D52,Res_Req!$A$2:$K$19,2)=5,VLOOKUP($D52,Res_Req!$A$2:$K$19,2)=7,VLOOKUP($D52,Res_Req!$A$2:$K$19,2)=8,VLOOKUP($D52,Res_Req!$A$2:$K$19,2)=9,VLOOKUP($D52,Res_Req!$A$2:$K$19,2)=10,VLOOKUP($D52,Res_Req!$A$2:$K$19,2)=18),SQRT(VLOOKUP($D52,Res_Req!$A$2:$K$19,7)),""))</f>
        <v/>
      </c>
      <c r="O52" s="157" t="str">
        <f t="shared" si="3"/>
        <v/>
      </c>
      <c r="P52" s="158" t="str">
        <f t="shared" si="1"/>
        <v/>
      </c>
      <c r="Q52" s="159"/>
      <c r="R52" s="283"/>
      <c r="S52" s="283"/>
      <c r="T52" s="283"/>
      <c r="U52" s="283"/>
      <c r="V52" s="283"/>
      <c r="W52" s="283"/>
      <c r="X52" s="160" t="str">
        <f>IF(OR($D52="",$W52="",$Y52=""),"",IF(VLOOKUP($D52,Res_Req!$A$2:$K$19,2)=11,$Y52+VLOOKUP($D52,Res_Req!$A$2:$K$19,9),IF(VLOOKUP($D52,Res_Req!$A$2:$K$19,2)=16,MIN($W52+(VLOOKUP($D52,Res_Req!$A$2:$K$19,9)*($Y52-$W52)),110),$W52+(VLOOKUP($D52,Res_Req!$A$2:$K$19,9)*($Y52-$W52)))))</f>
        <v/>
      </c>
      <c r="Y52" s="283"/>
      <c r="Z52" s="283"/>
      <c r="AA52" s="133"/>
      <c r="AB52" s="134" t="e">
        <f>VLOOKUP($D52,Res_Req!$A$2:$K$19,2)</f>
        <v>#N/A</v>
      </c>
    </row>
    <row r="53" spans="1:28" x14ac:dyDescent="0.25">
      <c r="A53" s="133"/>
      <c r="B53" s="283"/>
      <c r="C53" s="283"/>
      <c r="D53" s="284"/>
      <c r="E53" s="283"/>
      <c r="F53" s="286"/>
      <c r="G53" s="162" t="str">
        <f>IF(OR($D53="",$R53="",$S53="",$H53=""),"",IF(OR(VLOOKUP($D53,Res_Req!$A$2:$K$19,2)=12,VLOOKUP($D53,Res_Req!$A$2:$K$19,2)=13,VLOOKUP($D53,Res_Req!$A$2:$K$19,2)=14,VLOOKUP($D53,Res_Req!$A$2:$K$19,2)=15,VLOOKUP($D53,Res_Req!$A$2:$K$19,2)=16,VLOOKUP($D53,Res_Req!$A$2:$K$19,2)=17),IF($E53="","",IF($O53&lt;=$W53,$S53*($E53/$V53)*$H53,IF(AND($O53&gt;$W53,$O53&lt;=$Y53),$H53*($E53/$V53)*($S53+((($R53-$S53)/($Y53-$W53))*($O53-$W53))),0))),IF($O53&lt;=$W53,$S53*$H53,IF(AND($O53&gt;$W53,$O53&lt;=$Y53),$H53*($S53+((($R53-$S53)/($Y53-$W53))*($O53-$W53))),0))))</f>
        <v/>
      </c>
      <c r="H53" s="156" t="str">
        <f>IF(OR($D53="",$X53="",$O53="",$W53=""),"",IF($O53&lt;=$W53,VLOOKUP($D53,Res_Req!$A$2:$K$19,3),IF(AND($O53&gt;$W53,$O53&lt;=$X53),VLOOKUP($D53,Res_Req!$A$2:$K$19,3)+(((VLOOKUP($D53,Res_Req!$A$2:$K$19,4)-VLOOKUP($D53,Res_Req!$A$2:$K$19,3))/($X53-$W53))*($O53-$W53)),0)))</f>
        <v/>
      </c>
      <c r="I53" s="285"/>
      <c r="J53" s="155" t="str">
        <f>IF(OR($D53="",$T53=""),"",IF(OR(VLOOKUP($D53,Res_Req!$A$2:$K$19,2)=1,VLOOKUP($D53,Res_Req!$A$2:$K$19,2)=2,VLOOKUP($D53,Res_Req!$A$2:$K$19,2)=5,VLOOKUP($D53,Res_Req!$A$2:$K$19,2)=7,VLOOKUP($D53,Res_Req!$A$2:$K$19,2)=8,VLOOKUP($D53,Res_Req!$A$2:$K$19,2)=9,VLOOKUP($D53,Res_Req!$A$2:$K$19,2)=10),$T53*$K53,""))</f>
        <v/>
      </c>
      <c r="K53" s="156" t="str">
        <f>IF($D53="","",IF(OR(VLOOKUP($D53,Res_Req!$A$2:$K$19,2)=1,VLOOKUP($D53,Res_Req!$A$2:$K$19,2)=2,VLOOKUP($D53,Res_Req!$A$2:$K$19,2)=5,VLOOKUP($D53,Res_Req!$A$2:$K$19,2)=7,VLOOKUP($D53,Res_Req!$A$2:$K$19,2)=8,VLOOKUP($D53,Res_Req!$A$2:$K$19,2)=9,VLOOKUP($D53,Res_Req!$A$2:$K$19,2)=10),VLOOKUP($D53,Res_Req!$A$2:$K$19,6),""))</f>
        <v/>
      </c>
      <c r="L53" s="285"/>
      <c r="M53" s="155" t="str">
        <f>IF(OR($D53="",$U53=""),"",IF(OR(VLOOKUP($D53,Res_Req!$A$2:$K$19,2)=1,VLOOKUP($D53,Res_Req!$A$2:$K$19,2)=2,VLOOKUP($D53,Res_Req!$A$2:$K$19,2)=3,VLOOKUP($D53,Res_Req!$A$2:$K$19,2)=4,VLOOKUP($D53,Res_Req!$A$2:$K$19,2)=5,VLOOKUP($D53,Res_Req!$A$2:$K$19,2)=7,VLOOKUP($D53,Res_Req!$A$2:$K$19,2)=8,VLOOKUP($D53,Res_Req!$A$2:$K$19,2)=9,VLOOKUP($D53,Res_Req!$A$2:$K$19,2)=10,VLOOKUP($D53,Res_Req!$A$2:$K$19,2)=18),$N53*U53,""))</f>
        <v/>
      </c>
      <c r="N53" s="156" t="str">
        <f>IF($D53="","",IF(OR(VLOOKUP($D53,Res_Req!$A$2:$K$19,2)=1,VLOOKUP($D53,Res_Req!$A$2:$K$19,2)=2,VLOOKUP($D53,Res_Req!$A$2:$K$19,2)=3,VLOOKUP($D53,Res_Req!$A$2:$K$19,2)=4,VLOOKUP($D53,Res_Req!$A$2:$K$19,2)=5,VLOOKUP($D53,Res_Req!$A$2:$K$19,2)=7,VLOOKUP($D53,Res_Req!$A$2:$K$19,2)=8,VLOOKUP($D53,Res_Req!$A$2:$K$19,2)=9,VLOOKUP($D53,Res_Req!$A$2:$K$19,2)=10,VLOOKUP($D53,Res_Req!$A$2:$K$19,2)=18),SQRT(VLOOKUP($D53,Res_Req!$A$2:$K$19,7)),""))</f>
        <v/>
      </c>
      <c r="O53" s="157" t="str">
        <f t="shared" si="3"/>
        <v/>
      </c>
      <c r="P53" s="158" t="str">
        <f t="shared" si="1"/>
        <v/>
      </c>
      <c r="Q53" s="159"/>
      <c r="R53" s="283"/>
      <c r="S53" s="283"/>
      <c r="T53" s="283"/>
      <c r="U53" s="283"/>
      <c r="V53" s="283"/>
      <c r="W53" s="283"/>
      <c r="X53" s="160" t="str">
        <f>IF(OR($D53="",$W53="",$Y53=""),"",IF(VLOOKUP($D53,Res_Req!$A$2:$K$19,2)=11,$Y53+VLOOKUP($D53,Res_Req!$A$2:$K$19,9),IF(VLOOKUP($D53,Res_Req!$A$2:$K$19,2)=16,MIN($W53+(VLOOKUP($D53,Res_Req!$A$2:$K$19,9)*($Y53-$W53)),110),$W53+(VLOOKUP($D53,Res_Req!$A$2:$K$19,9)*($Y53-$W53)))))</f>
        <v/>
      </c>
      <c r="Y53" s="283"/>
      <c r="Z53" s="283"/>
      <c r="AA53" s="133"/>
      <c r="AB53" s="134" t="e">
        <f>VLOOKUP($D53,Res_Req!$A$2:$K$19,2)</f>
        <v>#N/A</v>
      </c>
    </row>
    <row r="54" spans="1:28" x14ac:dyDescent="0.25">
      <c r="A54" s="133"/>
      <c r="B54" s="283"/>
      <c r="C54" s="283"/>
      <c r="D54" s="284"/>
      <c r="E54" s="283"/>
      <c r="F54" s="286"/>
      <c r="G54" s="162" t="str">
        <f>IF(OR($D54="",$R54="",$S54="",$H54=""),"",IF(OR(VLOOKUP($D54,Res_Req!$A$2:$K$19,2)=12,VLOOKUP($D54,Res_Req!$A$2:$K$19,2)=13,VLOOKUP($D54,Res_Req!$A$2:$K$19,2)=14,VLOOKUP($D54,Res_Req!$A$2:$K$19,2)=15,VLOOKUP($D54,Res_Req!$A$2:$K$19,2)=16,VLOOKUP($D54,Res_Req!$A$2:$K$19,2)=17),IF($E54="","",IF($O54&lt;=$W54,$S54*($E54/$V54)*$H54,IF(AND($O54&gt;$W54,$O54&lt;=$Y54),$H54*($E54/$V54)*($S54+((($R54-$S54)/($Y54-$W54))*($O54-$W54))),0))),IF($O54&lt;=$W54,$S54*$H54,IF(AND($O54&gt;$W54,$O54&lt;=$Y54),$H54*($S54+((($R54-$S54)/($Y54-$W54))*($O54-$W54))),0))))</f>
        <v/>
      </c>
      <c r="H54" s="156" t="str">
        <f>IF(OR($D54="",$X54="",$O54="",$W54=""),"",IF($O54&lt;=$W54,VLOOKUP($D54,Res_Req!$A$2:$K$19,3),IF(AND($O54&gt;$W54,$O54&lt;=$X54),VLOOKUP($D54,Res_Req!$A$2:$K$19,3)+(((VLOOKUP($D54,Res_Req!$A$2:$K$19,4)-VLOOKUP($D54,Res_Req!$A$2:$K$19,3))/($X54-$W54))*($O54-$W54)),0)))</f>
        <v/>
      </c>
      <c r="I54" s="285"/>
      <c r="J54" s="155" t="str">
        <f>IF(OR($D54="",$T54=""),"",IF(OR(VLOOKUP($D54,Res_Req!$A$2:$K$19,2)=1,VLOOKUP($D54,Res_Req!$A$2:$K$19,2)=2,VLOOKUP($D54,Res_Req!$A$2:$K$19,2)=5,VLOOKUP($D54,Res_Req!$A$2:$K$19,2)=7,VLOOKUP($D54,Res_Req!$A$2:$K$19,2)=8,VLOOKUP($D54,Res_Req!$A$2:$K$19,2)=9,VLOOKUP($D54,Res_Req!$A$2:$K$19,2)=10),$T54*$K54,""))</f>
        <v/>
      </c>
      <c r="K54" s="156" t="str">
        <f>IF($D54="","",IF(OR(VLOOKUP($D54,Res_Req!$A$2:$K$19,2)=1,VLOOKUP($D54,Res_Req!$A$2:$K$19,2)=2,VLOOKUP($D54,Res_Req!$A$2:$K$19,2)=5,VLOOKUP($D54,Res_Req!$A$2:$K$19,2)=7,VLOOKUP($D54,Res_Req!$A$2:$K$19,2)=8,VLOOKUP($D54,Res_Req!$A$2:$K$19,2)=9,VLOOKUP($D54,Res_Req!$A$2:$K$19,2)=10),VLOOKUP($D54,Res_Req!$A$2:$K$19,6),""))</f>
        <v/>
      </c>
      <c r="L54" s="285"/>
      <c r="M54" s="155" t="str">
        <f>IF(OR($D54="",$U54=""),"",IF(OR(VLOOKUP($D54,Res_Req!$A$2:$K$19,2)=1,VLOOKUP($D54,Res_Req!$A$2:$K$19,2)=2,VLOOKUP($D54,Res_Req!$A$2:$K$19,2)=3,VLOOKUP($D54,Res_Req!$A$2:$K$19,2)=4,VLOOKUP($D54,Res_Req!$A$2:$K$19,2)=5,VLOOKUP($D54,Res_Req!$A$2:$K$19,2)=7,VLOOKUP($D54,Res_Req!$A$2:$K$19,2)=8,VLOOKUP($D54,Res_Req!$A$2:$K$19,2)=9,VLOOKUP($D54,Res_Req!$A$2:$K$19,2)=10,VLOOKUP($D54,Res_Req!$A$2:$K$19,2)=18),$N54*U54,""))</f>
        <v/>
      </c>
      <c r="N54" s="156" t="str">
        <f>IF($D54="","",IF(OR(VLOOKUP($D54,Res_Req!$A$2:$K$19,2)=1,VLOOKUP($D54,Res_Req!$A$2:$K$19,2)=2,VLOOKUP($D54,Res_Req!$A$2:$K$19,2)=3,VLOOKUP($D54,Res_Req!$A$2:$K$19,2)=4,VLOOKUP($D54,Res_Req!$A$2:$K$19,2)=5,VLOOKUP($D54,Res_Req!$A$2:$K$19,2)=7,VLOOKUP($D54,Res_Req!$A$2:$K$19,2)=8,VLOOKUP($D54,Res_Req!$A$2:$K$19,2)=9,VLOOKUP($D54,Res_Req!$A$2:$K$19,2)=10,VLOOKUP($D54,Res_Req!$A$2:$K$19,2)=18),SQRT(VLOOKUP($D54,Res_Req!$A$2:$K$19,7)),""))</f>
        <v/>
      </c>
      <c r="O54" s="157" t="str">
        <f t="shared" si="3"/>
        <v/>
      </c>
      <c r="P54" s="158" t="str">
        <f t="shared" si="1"/>
        <v/>
      </c>
      <c r="Q54" s="159"/>
      <c r="R54" s="283"/>
      <c r="S54" s="283"/>
      <c r="T54" s="283"/>
      <c r="U54" s="283"/>
      <c r="V54" s="283"/>
      <c r="W54" s="283"/>
      <c r="X54" s="160" t="str">
        <f>IF(OR($D54="",$W54="",$Y54=""),"",IF(VLOOKUP($D54,Res_Req!$A$2:$K$19,2)=11,$Y54+VLOOKUP($D54,Res_Req!$A$2:$K$19,9),IF(VLOOKUP($D54,Res_Req!$A$2:$K$19,2)=16,MIN($W54+(VLOOKUP($D54,Res_Req!$A$2:$K$19,9)*($Y54-$W54)),110),$W54+(VLOOKUP($D54,Res_Req!$A$2:$K$19,9)*($Y54-$W54)))))</f>
        <v/>
      </c>
      <c r="Y54" s="283"/>
      <c r="Z54" s="283"/>
      <c r="AA54" s="133"/>
      <c r="AB54" s="134" t="e">
        <f>VLOOKUP($D54,Res_Req!$A$2:$K$19,2)</f>
        <v>#N/A</v>
      </c>
    </row>
    <row r="55" spans="1:28" x14ac:dyDescent="0.25">
      <c r="A55" s="133"/>
      <c r="B55" s="283"/>
      <c r="C55" s="283"/>
      <c r="D55" s="284"/>
      <c r="E55" s="283"/>
      <c r="F55" s="286"/>
      <c r="G55" s="162" t="str">
        <f>IF(OR($D55="",$R55="",$S55="",$H55=""),"",IF(OR(VLOOKUP($D55,Res_Req!$A$2:$K$19,2)=12,VLOOKUP($D55,Res_Req!$A$2:$K$19,2)=13,VLOOKUP($D55,Res_Req!$A$2:$K$19,2)=14,VLOOKUP($D55,Res_Req!$A$2:$K$19,2)=15,VLOOKUP($D55,Res_Req!$A$2:$K$19,2)=16,VLOOKUP($D55,Res_Req!$A$2:$K$19,2)=17),IF($E55="","",IF($O55&lt;=$W55,$S55*($E55/$V55)*$H55,IF(AND($O55&gt;$W55,$O55&lt;=$Y55),$H55*($E55/$V55)*($S55+((($R55-$S55)/($Y55-$W55))*($O55-$W55))),0))),IF($O55&lt;=$W55,$S55*$H55,IF(AND($O55&gt;$W55,$O55&lt;=$Y55),$H55*($S55+((($R55-$S55)/($Y55-$W55))*($O55-$W55))),0))))</f>
        <v/>
      </c>
      <c r="H55" s="156" t="str">
        <f>IF(OR($D55="",$X55="",$O55="",$W55=""),"",IF($O55&lt;=$W55,VLOOKUP($D55,Res_Req!$A$2:$K$19,3),IF(AND($O55&gt;$W55,$O55&lt;=$X55),VLOOKUP($D55,Res_Req!$A$2:$K$19,3)+(((VLOOKUP($D55,Res_Req!$A$2:$K$19,4)-VLOOKUP($D55,Res_Req!$A$2:$K$19,3))/($X55-$W55))*($O55-$W55)),0)))</f>
        <v/>
      </c>
      <c r="I55" s="285"/>
      <c r="J55" s="155" t="str">
        <f>IF(OR($D55="",$T55=""),"",IF(OR(VLOOKUP($D55,Res_Req!$A$2:$K$19,2)=1,VLOOKUP($D55,Res_Req!$A$2:$K$19,2)=2,VLOOKUP($D55,Res_Req!$A$2:$K$19,2)=5,VLOOKUP($D55,Res_Req!$A$2:$K$19,2)=7,VLOOKUP($D55,Res_Req!$A$2:$K$19,2)=8,VLOOKUP($D55,Res_Req!$A$2:$K$19,2)=9,VLOOKUP($D55,Res_Req!$A$2:$K$19,2)=10),$T55*$K55,""))</f>
        <v/>
      </c>
      <c r="K55" s="156" t="str">
        <f>IF($D55="","",IF(OR(VLOOKUP($D55,Res_Req!$A$2:$K$19,2)=1,VLOOKUP($D55,Res_Req!$A$2:$K$19,2)=2,VLOOKUP($D55,Res_Req!$A$2:$K$19,2)=5,VLOOKUP($D55,Res_Req!$A$2:$K$19,2)=7,VLOOKUP($D55,Res_Req!$A$2:$K$19,2)=8,VLOOKUP($D55,Res_Req!$A$2:$K$19,2)=9,VLOOKUP($D55,Res_Req!$A$2:$K$19,2)=10),VLOOKUP($D55,Res_Req!$A$2:$K$19,6),""))</f>
        <v/>
      </c>
      <c r="L55" s="285"/>
      <c r="M55" s="155" t="str">
        <f>IF(OR($D55="",$U55=""),"",IF(OR(VLOOKUP($D55,Res_Req!$A$2:$K$19,2)=1,VLOOKUP($D55,Res_Req!$A$2:$K$19,2)=2,VLOOKUP($D55,Res_Req!$A$2:$K$19,2)=3,VLOOKUP($D55,Res_Req!$A$2:$K$19,2)=4,VLOOKUP($D55,Res_Req!$A$2:$K$19,2)=5,VLOOKUP($D55,Res_Req!$A$2:$K$19,2)=7,VLOOKUP($D55,Res_Req!$A$2:$K$19,2)=8,VLOOKUP($D55,Res_Req!$A$2:$K$19,2)=9,VLOOKUP($D55,Res_Req!$A$2:$K$19,2)=10,VLOOKUP($D55,Res_Req!$A$2:$K$19,2)=18),$N55*U55,""))</f>
        <v/>
      </c>
      <c r="N55" s="156" t="str">
        <f>IF($D55="","",IF(OR(VLOOKUP($D55,Res_Req!$A$2:$K$19,2)=1,VLOOKUP($D55,Res_Req!$A$2:$K$19,2)=2,VLOOKUP($D55,Res_Req!$A$2:$K$19,2)=3,VLOOKUP($D55,Res_Req!$A$2:$K$19,2)=4,VLOOKUP($D55,Res_Req!$A$2:$K$19,2)=5,VLOOKUP($D55,Res_Req!$A$2:$K$19,2)=7,VLOOKUP($D55,Res_Req!$A$2:$K$19,2)=8,VLOOKUP($D55,Res_Req!$A$2:$K$19,2)=9,VLOOKUP($D55,Res_Req!$A$2:$K$19,2)=10,VLOOKUP($D55,Res_Req!$A$2:$K$19,2)=18),SQRT(VLOOKUP($D55,Res_Req!$A$2:$K$19,7)),""))</f>
        <v/>
      </c>
      <c r="O55" s="157" t="str">
        <f t="shared" si="3"/>
        <v/>
      </c>
      <c r="P55" s="158" t="str">
        <f t="shared" si="1"/>
        <v/>
      </c>
      <c r="Q55" s="159"/>
      <c r="R55" s="283"/>
      <c r="S55" s="283"/>
      <c r="T55" s="283"/>
      <c r="U55" s="283"/>
      <c r="V55" s="283"/>
      <c r="W55" s="283"/>
      <c r="X55" s="160" t="str">
        <f>IF(OR($D55="",$W55="",$Y55=""),"",IF(VLOOKUP($D55,Res_Req!$A$2:$K$19,2)=11,$Y55+VLOOKUP($D55,Res_Req!$A$2:$K$19,9),IF(VLOOKUP($D55,Res_Req!$A$2:$K$19,2)=16,MIN($W55+(VLOOKUP($D55,Res_Req!$A$2:$K$19,9)*($Y55-$W55)),110),$W55+(VLOOKUP($D55,Res_Req!$A$2:$K$19,9)*($Y55-$W55)))))</f>
        <v/>
      </c>
      <c r="Y55" s="283"/>
      <c r="Z55" s="283"/>
      <c r="AA55" s="133"/>
      <c r="AB55" s="134" t="e">
        <f>VLOOKUP($D55,Res_Req!$A$2:$K$19,2)</f>
        <v>#N/A</v>
      </c>
    </row>
    <row r="56" spans="1:28" x14ac:dyDescent="0.25">
      <c r="A56" s="133"/>
      <c r="B56" s="283"/>
      <c r="C56" s="283"/>
      <c r="D56" s="284"/>
      <c r="E56" s="283"/>
      <c r="F56" s="286"/>
      <c r="G56" s="162" t="str">
        <f>IF(OR($D56="",$R56="",$S56="",$H56=""),"",IF(OR(VLOOKUP($D56,Res_Req!$A$2:$K$19,2)=12,VLOOKUP($D56,Res_Req!$A$2:$K$19,2)=13,VLOOKUP($D56,Res_Req!$A$2:$K$19,2)=14,VLOOKUP($D56,Res_Req!$A$2:$K$19,2)=15,VLOOKUP($D56,Res_Req!$A$2:$K$19,2)=16,VLOOKUP($D56,Res_Req!$A$2:$K$19,2)=17),IF($E56="","",IF($O56&lt;=$W56,$S56*($E56/$V56)*$H56,IF(AND($O56&gt;$W56,$O56&lt;=$Y56),$H56*($E56/$V56)*($S56+((($R56-$S56)/($Y56-$W56))*($O56-$W56))),0))),IF($O56&lt;=$W56,$S56*$H56,IF(AND($O56&gt;$W56,$O56&lt;=$Y56),$H56*($S56+((($R56-$S56)/($Y56-$W56))*($O56-$W56))),0))))</f>
        <v/>
      </c>
      <c r="H56" s="156" t="str">
        <f>IF(OR($D56="",$X56="",$O56="",$W56=""),"",IF($O56&lt;=$W56,VLOOKUP($D56,Res_Req!$A$2:$K$19,3),IF(AND($O56&gt;$W56,$O56&lt;=$X56),VLOOKUP($D56,Res_Req!$A$2:$K$19,3)+(((VLOOKUP($D56,Res_Req!$A$2:$K$19,4)-VLOOKUP($D56,Res_Req!$A$2:$K$19,3))/($X56-$W56))*($O56-$W56)),0)))</f>
        <v/>
      </c>
      <c r="I56" s="285"/>
      <c r="J56" s="155" t="str">
        <f>IF(OR($D56="",$T56=""),"",IF(OR(VLOOKUP($D56,Res_Req!$A$2:$K$19,2)=1,VLOOKUP($D56,Res_Req!$A$2:$K$19,2)=2,VLOOKUP($D56,Res_Req!$A$2:$K$19,2)=5,VLOOKUP($D56,Res_Req!$A$2:$K$19,2)=7,VLOOKUP($D56,Res_Req!$A$2:$K$19,2)=8,VLOOKUP($D56,Res_Req!$A$2:$K$19,2)=9,VLOOKUP($D56,Res_Req!$A$2:$K$19,2)=10),$T56*$K56,""))</f>
        <v/>
      </c>
      <c r="K56" s="156" t="str">
        <f>IF($D56="","",IF(OR(VLOOKUP($D56,Res_Req!$A$2:$K$19,2)=1,VLOOKUP($D56,Res_Req!$A$2:$K$19,2)=2,VLOOKUP($D56,Res_Req!$A$2:$K$19,2)=5,VLOOKUP($D56,Res_Req!$A$2:$K$19,2)=7,VLOOKUP($D56,Res_Req!$A$2:$K$19,2)=8,VLOOKUP($D56,Res_Req!$A$2:$K$19,2)=9,VLOOKUP($D56,Res_Req!$A$2:$K$19,2)=10),VLOOKUP($D56,Res_Req!$A$2:$K$19,6),""))</f>
        <v/>
      </c>
      <c r="L56" s="285"/>
      <c r="M56" s="155" t="str">
        <f>IF(OR($D56="",$U56=""),"",IF(OR(VLOOKUP($D56,Res_Req!$A$2:$K$19,2)=1,VLOOKUP($D56,Res_Req!$A$2:$K$19,2)=2,VLOOKUP($D56,Res_Req!$A$2:$K$19,2)=3,VLOOKUP($D56,Res_Req!$A$2:$K$19,2)=4,VLOOKUP($D56,Res_Req!$A$2:$K$19,2)=5,VLOOKUP($D56,Res_Req!$A$2:$K$19,2)=7,VLOOKUP($D56,Res_Req!$A$2:$K$19,2)=8,VLOOKUP($D56,Res_Req!$A$2:$K$19,2)=9,VLOOKUP($D56,Res_Req!$A$2:$K$19,2)=10,VLOOKUP($D56,Res_Req!$A$2:$K$19,2)=18),$N56*U56,""))</f>
        <v/>
      </c>
      <c r="N56" s="156" t="str">
        <f>IF($D56="","",IF(OR(VLOOKUP($D56,Res_Req!$A$2:$K$19,2)=1,VLOOKUP($D56,Res_Req!$A$2:$K$19,2)=2,VLOOKUP($D56,Res_Req!$A$2:$K$19,2)=3,VLOOKUP($D56,Res_Req!$A$2:$K$19,2)=4,VLOOKUP($D56,Res_Req!$A$2:$K$19,2)=5,VLOOKUP($D56,Res_Req!$A$2:$K$19,2)=7,VLOOKUP($D56,Res_Req!$A$2:$K$19,2)=8,VLOOKUP($D56,Res_Req!$A$2:$K$19,2)=9,VLOOKUP($D56,Res_Req!$A$2:$K$19,2)=10,VLOOKUP($D56,Res_Req!$A$2:$K$19,2)=18),SQRT(VLOOKUP($D56,Res_Req!$A$2:$K$19,7)),""))</f>
        <v/>
      </c>
      <c r="O56" s="157" t="str">
        <f t="shared" si="3"/>
        <v/>
      </c>
      <c r="P56" s="158" t="str">
        <f t="shared" si="1"/>
        <v/>
      </c>
      <c r="Q56" s="159"/>
      <c r="R56" s="283"/>
      <c r="S56" s="283"/>
      <c r="T56" s="283"/>
      <c r="U56" s="283"/>
      <c r="V56" s="283"/>
      <c r="W56" s="283"/>
      <c r="X56" s="160" t="str">
        <f>IF(OR($D56="",$W56="",$Y56=""),"",IF(VLOOKUP($D56,Res_Req!$A$2:$K$19,2)=11,$Y56+VLOOKUP($D56,Res_Req!$A$2:$K$19,9),IF(VLOOKUP($D56,Res_Req!$A$2:$K$19,2)=16,MIN($W56+(VLOOKUP($D56,Res_Req!$A$2:$K$19,9)*($Y56-$W56)),110),$W56+(VLOOKUP($D56,Res_Req!$A$2:$K$19,9)*($Y56-$W56)))))</f>
        <v/>
      </c>
      <c r="Y56" s="283"/>
      <c r="Z56" s="283"/>
      <c r="AA56" s="133"/>
      <c r="AB56" s="134" t="e">
        <f>VLOOKUP($D56,Res_Req!$A$2:$K$19,2)</f>
        <v>#N/A</v>
      </c>
    </row>
    <row r="57" spans="1:28" x14ac:dyDescent="0.25">
      <c r="A57" s="133"/>
      <c r="B57" s="283"/>
      <c r="C57" s="283"/>
      <c r="D57" s="284"/>
      <c r="E57" s="283"/>
      <c r="F57" s="286"/>
      <c r="G57" s="162" t="str">
        <f>IF(OR($D57="",$R57="",$S57="",$H57=""),"",IF(OR(VLOOKUP($D57,Res_Req!$A$2:$K$19,2)=12,VLOOKUP($D57,Res_Req!$A$2:$K$19,2)=13,VLOOKUP($D57,Res_Req!$A$2:$K$19,2)=14,VLOOKUP($D57,Res_Req!$A$2:$K$19,2)=15,VLOOKUP($D57,Res_Req!$A$2:$K$19,2)=16,VLOOKUP($D57,Res_Req!$A$2:$K$19,2)=17),IF($E57="","",IF($O57&lt;=$W57,$S57*($E57/$V57)*$H57,IF(AND($O57&gt;$W57,$O57&lt;=$Y57),$H57*($E57/$V57)*($S57+((($R57-$S57)/($Y57-$W57))*($O57-$W57))),0))),IF($O57&lt;=$W57,$S57*$H57,IF(AND($O57&gt;$W57,$O57&lt;=$Y57),$H57*($S57+((($R57-$S57)/($Y57-$W57))*($O57-$W57))),0))))</f>
        <v/>
      </c>
      <c r="H57" s="156" t="str">
        <f>IF(OR($D57="",$X57="",$O57="",$W57=""),"",IF($O57&lt;=$W57,VLOOKUP($D57,Res_Req!$A$2:$K$19,3),IF(AND($O57&gt;$W57,$O57&lt;=$X57),VLOOKUP($D57,Res_Req!$A$2:$K$19,3)+(((VLOOKUP($D57,Res_Req!$A$2:$K$19,4)-VLOOKUP($D57,Res_Req!$A$2:$K$19,3))/($X57-$W57))*($O57-$W57)),0)))</f>
        <v/>
      </c>
      <c r="I57" s="285"/>
      <c r="J57" s="155" t="str">
        <f>IF(OR($D57="",$T57=""),"",IF(OR(VLOOKUP($D57,Res_Req!$A$2:$K$19,2)=1,VLOOKUP($D57,Res_Req!$A$2:$K$19,2)=2,VLOOKUP($D57,Res_Req!$A$2:$K$19,2)=5,VLOOKUP($D57,Res_Req!$A$2:$K$19,2)=7,VLOOKUP($D57,Res_Req!$A$2:$K$19,2)=8,VLOOKUP($D57,Res_Req!$A$2:$K$19,2)=9,VLOOKUP($D57,Res_Req!$A$2:$K$19,2)=10),$T57*$K57,""))</f>
        <v/>
      </c>
      <c r="K57" s="156" t="str">
        <f>IF($D57="","",IF(OR(VLOOKUP($D57,Res_Req!$A$2:$K$19,2)=1,VLOOKUP($D57,Res_Req!$A$2:$K$19,2)=2,VLOOKUP($D57,Res_Req!$A$2:$K$19,2)=5,VLOOKUP($D57,Res_Req!$A$2:$K$19,2)=7,VLOOKUP($D57,Res_Req!$A$2:$K$19,2)=8,VLOOKUP($D57,Res_Req!$A$2:$K$19,2)=9,VLOOKUP($D57,Res_Req!$A$2:$K$19,2)=10),VLOOKUP($D57,Res_Req!$A$2:$K$19,6),""))</f>
        <v/>
      </c>
      <c r="L57" s="285"/>
      <c r="M57" s="155" t="str">
        <f>IF(OR($D57="",$U57=""),"",IF(OR(VLOOKUP($D57,Res_Req!$A$2:$K$19,2)=1,VLOOKUP($D57,Res_Req!$A$2:$K$19,2)=2,VLOOKUP($D57,Res_Req!$A$2:$K$19,2)=3,VLOOKUP($D57,Res_Req!$A$2:$K$19,2)=4,VLOOKUP($D57,Res_Req!$A$2:$K$19,2)=5,VLOOKUP($D57,Res_Req!$A$2:$K$19,2)=7,VLOOKUP($D57,Res_Req!$A$2:$K$19,2)=8,VLOOKUP($D57,Res_Req!$A$2:$K$19,2)=9,VLOOKUP($D57,Res_Req!$A$2:$K$19,2)=10,VLOOKUP($D57,Res_Req!$A$2:$K$19,2)=18),$N57*U57,""))</f>
        <v/>
      </c>
      <c r="N57" s="156" t="str">
        <f>IF($D57="","",IF(OR(VLOOKUP($D57,Res_Req!$A$2:$K$19,2)=1,VLOOKUP($D57,Res_Req!$A$2:$K$19,2)=2,VLOOKUP($D57,Res_Req!$A$2:$K$19,2)=3,VLOOKUP($D57,Res_Req!$A$2:$K$19,2)=4,VLOOKUP($D57,Res_Req!$A$2:$K$19,2)=5,VLOOKUP($D57,Res_Req!$A$2:$K$19,2)=7,VLOOKUP($D57,Res_Req!$A$2:$K$19,2)=8,VLOOKUP($D57,Res_Req!$A$2:$K$19,2)=9,VLOOKUP($D57,Res_Req!$A$2:$K$19,2)=10,VLOOKUP($D57,Res_Req!$A$2:$K$19,2)=18),SQRT(VLOOKUP($D57,Res_Req!$A$2:$K$19,7)),""))</f>
        <v/>
      </c>
      <c r="O57" s="157" t="str">
        <f t="shared" si="3"/>
        <v/>
      </c>
      <c r="P57" s="158" t="str">
        <f t="shared" si="1"/>
        <v/>
      </c>
      <c r="Q57" s="159"/>
      <c r="R57" s="283"/>
      <c r="S57" s="283"/>
      <c r="T57" s="283"/>
      <c r="U57" s="283"/>
      <c r="V57" s="283"/>
      <c r="W57" s="283"/>
      <c r="X57" s="160" t="str">
        <f>IF(OR($D57="",$W57="",$Y57=""),"",IF(VLOOKUP($D57,Res_Req!$A$2:$K$19,2)=11,$Y57+VLOOKUP($D57,Res_Req!$A$2:$K$19,9),IF(VLOOKUP($D57,Res_Req!$A$2:$K$19,2)=16,MIN($W57+(VLOOKUP($D57,Res_Req!$A$2:$K$19,9)*($Y57-$W57)),110),$W57+(VLOOKUP($D57,Res_Req!$A$2:$K$19,9)*($Y57-$W57)))))</f>
        <v/>
      </c>
      <c r="Y57" s="283"/>
      <c r="Z57" s="283"/>
      <c r="AA57" s="133"/>
      <c r="AB57" s="134" t="e">
        <f>VLOOKUP($D57,Res_Req!$A$2:$K$19,2)</f>
        <v>#N/A</v>
      </c>
    </row>
    <row r="58" spans="1:28" x14ac:dyDescent="0.25">
      <c r="A58" s="133"/>
      <c r="B58" s="283"/>
      <c r="C58" s="283"/>
      <c r="D58" s="284"/>
      <c r="E58" s="283"/>
      <c r="F58" s="286"/>
      <c r="G58" s="162" t="str">
        <f>IF(OR($D58="",$R58="",$S58="",$H58=""),"",IF(OR(VLOOKUP($D58,Res_Req!$A$2:$K$19,2)=12,VLOOKUP($D58,Res_Req!$A$2:$K$19,2)=13,VLOOKUP($D58,Res_Req!$A$2:$K$19,2)=14,VLOOKUP($D58,Res_Req!$A$2:$K$19,2)=15,VLOOKUP($D58,Res_Req!$A$2:$K$19,2)=16,VLOOKUP($D58,Res_Req!$A$2:$K$19,2)=17),IF($E58="","",IF($O58&lt;=$W58,$S58*($E58/$V58)*$H58,IF(AND($O58&gt;$W58,$O58&lt;=$Y58),$H58*($E58/$V58)*($S58+((($R58-$S58)/($Y58-$W58))*($O58-$W58))),0))),IF($O58&lt;=$W58,$S58*$H58,IF(AND($O58&gt;$W58,$O58&lt;=$Y58),$H58*($S58+((($R58-$S58)/($Y58-$W58))*($O58-$W58))),0))))</f>
        <v/>
      </c>
      <c r="H58" s="156" t="str">
        <f>IF(OR($D58="",$X58="",$O58="",$W58=""),"",IF($O58&lt;=$W58,VLOOKUP($D58,Res_Req!$A$2:$K$19,3),IF(AND($O58&gt;$W58,$O58&lt;=$X58),VLOOKUP($D58,Res_Req!$A$2:$K$19,3)+(((VLOOKUP($D58,Res_Req!$A$2:$K$19,4)-VLOOKUP($D58,Res_Req!$A$2:$K$19,3))/($X58-$W58))*($O58-$W58)),0)))</f>
        <v/>
      </c>
      <c r="I58" s="285"/>
      <c r="J58" s="155" t="str">
        <f>IF(OR($D58="",$T58=""),"",IF(OR(VLOOKUP($D58,Res_Req!$A$2:$K$19,2)=1,VLOOKUP($D58,Res_Req!$A$2:$K$19,2)=2,VLOOKUP($D58,Res_Req!$A$2:$K$19,2)=5,VLOOKUP($D58,Res_Req!$A$2:$K$19,2)=7,VLOOKUP($D58,Res_Req!$A$2:$K$19,2)=8,VLOOKUP($D58,Res_Req!$A$2:$K$19,2)=9,VLOOKUP($D58,Res_Req!$A$2:$K$19,2)=10),$T58*$K58,""))</f>
        <v/>
      </c>
      <c r="K58" s="156" t="str">
        <f>IF($D58="","",IF(OR(VLOOKUP($D58,Res_Req!$A$2:$K$19,2)=1,VLOOKUP($D58,Res_Req!$A$2:$K$19,2)=2,VLOOKUP($D58,Res_Req!$A$2:$K$19,2)=5,VLOOKUP($D58,Res_Req!$A$2:$K$19,2)=7,VLOOKUP($D58,Res_Req!$A$2:$K$19,2)=8,VLOOKUP($D58,Res_Req!$A$2:$K$19,2)=9,VLOOKUP($D58,Res_Req!$A$2:$K$19,2)=10),VLOOKUP($D58,Res_Req!$A$2:$K$19,6),""))</f>
        <v/>
      </c>
      <c r="L58" s="285"/>
      <c r="M58" s="155" t="str">
        <f>IF(OR($D58="",$U58=""),"",IF(OR(VLOOKUP($D58,Res_Req!$A$2:$K$19,2)=1,VLOOKUP($D58,Res_Req!$A$2:$K$19,2)=2,VLOOKUP($D58,Res_Req!$A$2:$K$19,2)=3,VLOOKUP($D58,Res_Req!$A$2:$K$19,2)=4,VLOOKUP($D58,Res_Req!$A$2:$K$19,2)=5,VLOOKUP($D58,Res_Req!$A$2:$K$19,2)=7,VLOOKUP($D58,Res_Req!$A$2:$K$19,2)=8,VLOOKUP($D58,Res_Req!$A$2:$K$19,2)=9,VLOOKUP($D58,Res_Req!$A$2:$K$19,2)=10,VLOOKUP($D58,Res_Req!$A$2:$K$19,2)=18),$N58*U58,""))</f>
        <v/>
      </c>
      <c r="N58" s="156" t="str">
        <f>IF($D58="","",IF(OR(VLOOKUP($D58,Res_Req!$A$2:$K$19,2)=1,VLOOKUP($D58,Res_Req!$A$2:$K$19,2)=2,VLOOKUP($D58,Res_Req!$A$2:$K$19,2)=3,VLOOKUP($D58,Res_Req!$A$2:$K$19,2)=4,VLOOKUP($D58,Res_Req!$A$2:$K$19,2)=5,VLOOKUP($D58,Res_Req!$A$2:$K$19,2)=7,VLOOKUP($D58,Res_Req!$A$2:$K$19,2)=8,VLOOKUP($D58,Res_Req!$A$2:$K$19,2)=9,VLOOKUP($D58,Res_Req!$A$2:$K$19,2)=10,VLOOKUP($D58,Res_Req!$A$2:$K$19,2)=18),SQRT(VLOOKUP($D58,Res_Req!$A$2:$K$19,7)),""))</f>
        <v/>
      </c>
      <c r="O58" s="157" t="str">
        <f t="shared" si="3"/>
        <v/>
      </c>
      <c r="P58" s="158" t="str">
        <f t="shared" si="1"/>
        <v/>
      </c>
      <c r="Q58" s="159"/>
      <c r="R58" s="283"/>
      <c r="S58" s="283"/>
      <c r="T58" s="283"/>
      <c r="U58" s="283"/>
      <c r="V58" s="283"/>
      <c r="W58" s="283"/>
      <c r="X58" s="160" t="str">
        <f>IF(OR($D58="",$W58="",$Y58=""),"",IF(VLOOKUP($D58,Res_Req!$A$2:$K$19,2)=11,$Y58+VLOOKUP($D58,Res_Req!$A$2:$K$19,9),IF(VLOOKUP($D58,Res_Req!$A$2:$K$19,2)=16,MIN($W58+(VLOOKUP($D58,Res_Req!$A$2:$K$19,9)*($Y58-$W58)),110),$W58+(VLOOKUP($D58,Res_Req!$A$2:$K$19,9)*($Y58-$W58)))))</f>
        <v/>
      </c>
      <c r="Y58" s="283"/>
      <c r="Z58" s="283"/>
      <c r="AA58" s="133"/>
      <c r="AB58" s="134" t="e">
        <f>VLOOKUP($D58,Res_Req!$A$2:$K$19,2)</f>
        <v>#N/A</v>
      </c>
    </row>
    <row r="59" spans="1:28" x14ac:dyDescent="0.25">
      <c r="A59" s="133"/>
      <c r="B59" s="283"/>
      <c r="C59" s="283"/>
      <c r="D59" s="284"/>
      <c r="E59" s="283"/>
      <c r="F59" s="286"/>
      <c r="G59" s="162" t="str">
        <f>IF(OR($D59="",$R59="",$S59="",$H59=""),"",IF(OR(VLOOKUP($D59,Res_Req!$A$2:$K$19,2)=12,VLOOKUP($D59,Res_Req!$A$2:$K$19,2)=13,VLOOKUP($D59,Res_Req!$A$2:$K$19,2)=14,VLOOKUP($D59,Res_Req!$A$2:$K$19,2)=15,VLOOKUP($D59,Res_Req!$A$2:$K$19,2)=16,VLOOKUP($D59,Res_Req!$A$2:$K$19,2)=17),IF($E59="","",IF($O59&lt;=$W59,$S59*($E59/$V59)*$H59,IF(AND($O59&gt;$W59,$O59&lt;=$Y59),$H59*($E59/$V59)*($S59+((($R59-$S59)/($Y59-$W59))*($O59-$W59))),0))),IF($O59&lt;=$W59,$S59*$H59,IF(AND($O59&gt;$W59,$O59&lt;=$Y59),$H59*($S59+((($R59-$S59)/($Y59-$W59))*($O59-$W59))),0))))</f>
        <v/>
      </c>
      <c r="H59" s="156" t="str">
        <f>IF(OR($D59="",$X59="",$O59="",$W59=""),"",IF($O59&lt;=$W59,VLOOKUP($D59,Res_Req!$A$2:$K$19,3),IF(AND($O59&gt;$W59,$O59&lt;=$X59),VLOOKUP($D59,Res_Req!$A$2:$K$19,3)+(((VLOOKUP($D59,Res_Req!$A$2:$K$19,4)-VLOOKUP($D59,Res_Req!$A$2:$K$19,3))/($X59-$W59))*($O59-$W59)),0)))</f>
        <v/>
      </c>
      <c r="I59" s="285"/>
      <c r="J59" s="155" t="str">
        <f>IF(OR($D59="",$T59=""),"",IF(OR(VLOOKUP($D59,Res_Req!$A$2:$K$19,2)=1,VLOOKUP($D59,Res_Req!$A$2:$K$19,2)=2,VLOOKUP($D59,Res_Req!$A$2:$K$19,2)=5,VLOOKUP($D59,Res_Req!$A$2:$K$19,2)=7,VLOOKUP($D59,Res_Req!$A$2:$K$19,2)=8,VLOOKUP($D59,Res_Req!$A$2:$K$19,2)=9,VLOOKUP($D59,Res_Req!$A$2:$K$19,2)=10),$T59*$K59,""))</f>
        <v/>
      </c>
      <c r="K59" s="156" t="str">
        <f>IF($D59="","",IF(OR(VLOOKUP($D59,Res_Req!$A$2:$K$19,2)=1,VLOOKUP($D59,Res_Req!$A$2:$K$19,2)=2,VLOOKUP($D59,Res_Req!$A$2:$K$19,2)=5,VLOOKUP($D59,Res_Req!$A$2:$K$19,2)=7,VLOOKUP($D59,Res_Req!$A$2:$K$19,2)=8,VLOOKUP($D59,Res_Req!$A$2:$K$19,2)=9,VLOOKUP($D59,Res_Req!$A$2:$K$19,2)=10),VLOOKUP($D59,Res_Req!$A$2:$K$19,6),""))</f>
        <v/>
      </c>
      <c r="L59" s="285"/>
      <c r="M59" s="155" t="str">
        <f>IF(OR($D59="",$U59=""),"",IF(OR(VLOOKUP($D59,Res_Req!$A$2:$K$19,2)=1,VLOOKUP($D59,Res_Req!$A$2:$K$19,2)=2,VLOOKUP($D59,Res_Req!$A$2:$K$19,2)=3,VLOOKUP($D59,Res_Req!$A$2:$K$19,2)=4,VLOOKUP($D59,Res_Req!$A$2:$K$19,2)=5,VLOOKUP($D59,Res_Req!$A$2:$K$19,2)=7,VLOOKUP($D59,Res_Req!$A$2:$K$19,2)=8,VLOOKUP($D59,Res_Req!$A$2:$K$19,2)=9,VLOOKUP($D59,Res_Req!$A$2:$K$19,2)=10,VLOOKUP($D59,Res_Req!$A$2:$K$19,2)=18),$N59*U59,""))</f>
        <v/>
      </c>
      <c r="N59" s="156" t="str">
        <f>IF($D59="","",IF(OR(VLOOKUP($D59,Res_Req!$A$2:$K$19,2)=1,VLOOKUP($D59,Res_Req!$A$2:$K$19,2)=2,VLOOKUP($D59,Res_Req!$A$2:$K$19,2)=3,VLOOKUP($D59,Res_Req!$A$2:$K$19,2)=4,VLOOKUP($D59,Res_Req!$A$2:$K$19,2)=5,VLOOKUP($D59,Res_Req!$A$2:$K$19,2)=7,VLOOKUP($D59,Res_Req!$A$2:$K$19,2)=8,VLOOKUP($D59,Res_Req!$A$2:$K$19,2)=9,VLOOKUP($D59,Res_Req!$A$2:$K$19,2)=10,VLOOKUP($D59,Res_Req!$A$2:$K$19,2)=18),SQRT(VLOOKUP($D59,Res_Req!$A$2:$K$19,7)),""))</f>
        <v/>
      </c>
      <c r="O59" s="157" t="str">
        <f t="shared" si="3"/>
        <v/>
      </c>
      <c r="P59" s="158" t="str">
        <f t="shared" si="1"/>
        <v/>
      </c>
      <c r="Q59" s="159"/>
      <c r="R59" s="283"/>
      <c r="S59" s="283"/>
      <c r="T59" s="283"/>
      <c r="U59" s="283"/>
      <c r="V59" s="283"/>
      <c r="W59" s="283"/>
      <c r="X59" s="160" t="str">
        <f>IF(OR($D59="",$W59="",$Y59=""),"",IF(VLOOKUP($D59,Res_Req!$A$2:$K$19,2)=11,$Y59+VLOOKUP($D59,Res_Req!$A$2:$K$19,9),IF(VLOOKUP($D59,Res_Req!$A$2:$K$19,2)=16,MIN($W59+(VLOOKUP($D59,Res_Req!$A$2:$K$19,9)*($Y59-$W59)),110),$W59+(VLOOKUP($D59,Res_Req!$A$2:$K$19,9)*($Y59-$W59)))))</f>
        <v/>
      </c>
      <c r="Y59" s="283"/>
      <c r="Z59" s="283"/>
      <c r="AA59" s="133"/>
      <c r="AB59" s="134" t="e">
        <f>VLOOKUP($D59,Res_Req!$A$2:$K$19,2)</f>
        <v>#N/A</v>
      </c>
    </row>
    <row r="60" spans="1:28" x14ac:dyDescent="0.25">
      <c r="A60" s="133"/>
      <c r="B60" s="283"/>
      <c r="C60" s="283"/>
      <c r="D60" s="284"/>
      <c r="E60" s="283"/>
      <c r="F60" s="286"/>
      <c r="G60" s="162" t="str">
        <f>IF(OR($D60="",$R60="",$S60="",$H60=""),"",IF(OR(VLOOKUP($D60,Res_Req!$A$2:$K$19,2)=12,VLOOKUP($D60,Res_Req!$A$2:$K$19,2)=13,VLOOKUP($D60,Res_Req!$A$2:$K$19,2)=14,VLOOKUP($D60,Res_Req!$A$2:$K$19,2)=15,VLOOKUP($D60,Res_Req!$A$2:$K$19,2)=16,VLOOKUP($D60,Res_Req!$A$2:$K$19,2)=17),IF($E60="","",IF($O60&lt;=$W60,$S60*($E60/$V60)*$H60,IF(AND($O60&gt;$W60,$O60&lt;=$Y60),$H60*($E60/$V60)*($S60+((($R60-$S60)/($Y60-$W60))*($O60-$W60))),0))),IF($O60&lt;=$W60,$S60*$H60,IF(AND($O60&gt;$W60,$O60&lt;=$Y60),$H60*($S60+((($R60-$S60)/($Y60-$W60))*($O60-$W60))),0))))</f>
        <v/>
      </c>
      <c r="H60" s="156" t="str">
        <f>IF(OR($D60="",$X60="",$O60="",$W60=""),"",IF($O60&lt;=$W60,VLOOKUP($D60,Res_Req!$A$2:$K$19,3),IF(AND($O60&gt;$W60,$O60&lt;=$X60),VLOOKUP($D60,Res_Req!$A$2:$K$19,3)+(((VLOOKUP($D60,Res_Req!$A$2:$K$19,4)-VLOOKUP($D60,Res_Req!$A$2:$K$19,3))/($X60-$W60))*($O60-$W60)),0)))</f>
        <v/>
      </c>
      <c r="I60" s="285"/>
      <c r="J60" s="155" t="str">
        <f>IF(OR($D60="",$T60=""),"",IF(OR(VLOOKUP($D60,Res_Req!$A$2:$K$19,2)=1,VLOOKUP($D60,Res_Req!$A$2:$K$19,2)=2,VLOOKUP($D60,Res_Req!$A$2:$K$19,2)=5,VLOOKUP($D60,Res_Req!$A$2:$K$19,2)=7,VLOOKUP($D60,Res_Req!$A$2:$K$19,2)=8,VLOOKUP($D60,Res_Req!$A$2:$K$19,2)=9,VLOOKUP($D60,Res_Req!$A$2:$K$19,2)=10),$T60*$K60,""))</f>
        <v/>
      </c>
      <c r="K60" s="156" t="str">
        <f>IF($D60="","",IF(OR(VLOOKUP($D60,Res_Req!$A$2:$K$19,2)=1,VLOOKUP($D60,Res_Req!$A$2:$K$19,2)=2,VLOOKUP($D60,Res_Req!$A$2:$K$19,2)=5,VLOOKUP($D60,Res_Req!$A$2:$K$19,2)=7,VLOOKUP($D60,Res_Req!$A$2:$K$19,2)=8,VLOOKUP($D60,Res_Req!$A$2:$K$19,2)=9,VLOOKUP($D60,Res_Req!$A$2:$K$19,2)=10),VLOOKUP($D60,Res_Req!$A$2:$K$19,6),""))</f>
        <v/>
      </c>
      <c r="L60" s="285"/>
      <c r="M60" s="155" t="str">
        <f>IF(OR($D60="",$U60=""),"",IF(OR(VLOOKUP($D60,Res_Req!$A$2:$K$19,2)=1,VLOOKUP($D60,Res_Req!$A$2:$K$19,2)=2,VLOOKUP($D60,Res_Req!$A$2:$K$19,2)=3,VLOOKUP($D60,Res_Req!$A$2:$K$19,2)=4,VLOOKUP($D60,Res_Req!$A$2:$K$19,2)=5,VLOOKUP($D60,Res_Req!$A$2:$K$19,2)=7,VLOOKUP($D60,Res_Req!$A$2:$K$19,2)=8,VLOOKUP($D60,Res_Req!$A$2:$K$19,2)=9,VLOOKUP($D60,Res_Req!$A$2:$K$19,2)=10,VLOOKUP($D60,Res_Req!$A$2:$K$19,2)=18),$N60*U60,""))</f>
        <v/>
      </c>
      <c r="N60" s="156" t="str">
        <f>IF($D60="","",IF(OR(VLOOKUP($D60,Res_Req!$A$2:$K$19,2)=1,VLOOKUP($D60,Res_Req!$A$2:$K$19,2)=2,VLOOKUP($D60,Res_Req!$A$2:$K$19,2)=3,VLOOKUP($D60,Res_Req!$A$2:$K$19,2)=4,VLOOKUP($D60,Res_Req!$A$2:$K$19,2)=5,VLOOKUP($D60,Res_Req!$A$2:$K$19,2)=7,VLOOKUP($D60,Res_Req!$A$2:$K$19,2)=8,VLOOKUP($D60,Res_Req!$A$2:$K$19,2)=9,VLOOKUP($D60,Res_Req!$A$2:$K$19,2)=10,VLOOKUP($D60,Res_Req!$A$2:$K$19,2)=18),SQRT(VLOOKUP($D60,Res_Req!$A$2:$K$19,7)),""))</f>
        <v/>
      </c>
      <c r="O60" s="157" t="str">
        <f t="shared" si="3"/>
        <v/>
      </c>
      <c r="P60" s="158" t="str">
        <f t="shared" si="1"/>
        <v/>
      </c>
      <c r="Q60" s="159"/>
      <c r="R60" s="283"/>
      <c r="S60" s="283"/>
      <c r="T60" s="283"/>
      <c r="U60" s="283"/>
      <c r="V60" s="283"/>
      <c r="W60" s="283"/>
      <c r="X60" s="160" t="str">
        <f>IF(OR($D60="",$W60="",$Y60=""),"",IF(VLOOKUP($D60,Res_Req!$A$2:$K$19,2)=11,$Y60+VLOOKUP($D60,Res_Req!$A$2:$K$19,9),IF(VLOOKUP($D60,Res_Req!$A$2:$K$19,2)=16,MIN($W60+(VLOOKUP($D60,Res_Req!$A$2:$K$19,9)*($Y60-$W60)),110),$W60+(VLOOKUP($D60,Res_Req!$A$2:$K$19,9)*($Y60-$W60)))))</f>
        <v/>
      </c>
      <c r="Y60" s="283"/>
      <c r="Z60" s="283"/>
      <c r="AA60" s="133"/>
      <c r="AB60" s="134" t="e">
        <f>VLOOKUP($D60,Res_Req!$A$2:$K$19,2)</f>
        <v>#N/A</v>
      </c>
    </row>
    <row r="61" spans="1:28" x14ac:dyDescent="0.25">
      <c r="A61" s="133"/>
      <c r="B61" s="283"/>
      <c r="C61" s="283"/>
      <c r="D61" s="284"/>
      <c r="E61" s="283"/>
      <c r="F61" s="286"/>
      <c r="G61" s="162" t="str">
        <f>IF(OR($D61="",$R61="",$S61="",$H61=""),"",IF(OR(VLOOKUP($D61,Res_Req!$A$2:$K$19,2)=12,VLOOKUP($D61,Res_Req!$A$2:$K$19,2)=13,VLOOKUP($D61,Res_Req!$A$2:$K$19,2)=14,VLOOKUP($D61,Res_Req!$A$2:$K$19,2)=15,VLOOKUP($D61,Res_Req!$A$2:$K$19,2)=16,VLOOKUP($D61,Res_Req!$A$2:$K$19,2)=17),IF($E61="","",IF($O61&lt;=$W61,$S61*($E61/$V61)*$H61,IF(AND($O61&gt;$W61,$O61&lt;=$Y61),$H61*($E61/$V61)*($S61+((($R61-$S61)/($Y61-$W61))*($O61-$W61))),0))),IF($O61&lt;=$W61,$S61*$H61,IF(AND($O61&gt;$W61,$O61&lt;=$Y61),$H61*($S61+((($R61-$S61)/($Y61-$W61))*($O61-$W61))),0))))</f>
        <v/>
      </c>
      <c r="H61" s="156" t="str">
        <f>IF(OR($D61="",$X61="",$O61="",$W61=""),"",IF($O61&lt;=$W61,VLOOKUP($D61,Res_Req!$A$2:$K$19,3),IF(AND($O61&gt;$W61,$O61&lt;=$X61),VLOOKUP($D61,Res_Req!$A$2:$K$19,3)+(((VLOOKUP($D61,Res_Req!$A$2:$K$19,4)-VLOOKUP($D61,Res_Req!$A$2:$K$19,3))/($X61-$W61))*($O61-$W61)),0)))</f>
        <v/>
      </c>
      <c r="I61" s="285"/>
      <c r="J61" s="155" t="str">
        <f>IF(OR($D61="",$T61=""),"",IF(OR(VLOOKUP($D61,Res_Req!$A$2:$K$19,2)=1,VLOOKUP($D61,Res_Req!$A$2:$K$19,2)=2,VLOOKUP($D61,Res_Req!$A$2:$K$19,2)=5,VLOOKUP($D61,Res_Req!$A$2:$K$19,2)=7,VLOOKUP($D61,Res_Req!$A$2:$K$19,2)=8,VLOOKUP($D61,Res_Req!$A$2:$K$19,2)=9,VLOOKUP($D61,Res_Req!$A$2:$K$19,2)=10),$T61*$K61,""))</f>
        <v/>
      </c>
      <c r="K61" s="156" t="str">
        <f>IF($D61="","",IF(OR(VLOOKUP($D61,Res_Req!$A$2:$K$19,2)=1,VLOOKUP($D61,Res_Req!$A$2:$K$19,2)=2,VLOOKUP($D61,Res_Req!$A$2:$K$19,2)=5,VLOOKUP($D61,Res_Req!$A$2:$K$19,2)=7,VLOOKUP($D61,Res_Req!$A$2:$K$19,2)=8,VLOOKUP($D61,Res_Req!$A$2:$K$19,2)=9,VLOOKUP($D61,Res_Req!$A$2:$K$19,2)=10),VLOOKUP($D61,Res_Req!$A$2:$K$19,6),""))</f>
        <v/>
      </c>
      <c r="L61" s="285"/>
      <c r="M61" s="155" t="str">
        <f>IF(OR($D61="",$U61=""),"",IF(OR(VLOOKUP($D61,Res_Req!$A$2:$K$19,2)=1,VLOOKUP($D61,Res_Req!$A$2:$K$19,2)=2,VLOOKUP($D61,Res_Req!$A$2:$K$19,2)=3,VLOOKUP($D61,Res_Req!$A$2:$K$19,2)=4,VLOOKUP($D61,Res_Req!$A$2:$K$19,2)=5,VLOOKUP($D61,Res_Req!$A$2:$K$19,2)=7,VLOOKUP($D61,Res_Req!$A$2:$K$19,2)=8,VLOOKUP($D61,Res_Req!$A$2:$K$19,2)=9,VLOOKUP($D61,Res_Req!$A$2:$K$19,2)=10,VLOOKUP($D61,Res_Req!$A$2:$K$19,2)=18),$N61*U61,""))</f>
        <v/>
      </c>
      <c r="N61" s="156" t="str">
        <f>IF($D61="","",IF(OR(VLOOKUP($D61,Res_Req!$A$2:$K$19,2)=1,VLOOKUP($D61,Res_Req!$A$2:$K$19,2)=2,VLOOKUP($D61,Res_Req!$A$2:$K$19,2)=3,VLOOKUP($D61,Res_Req!$A$2:$K$19,2)=4,VLOOKUP($D61,Res_Req!$A$2:$K$19,2)=5,VLOOKUP($D61,Res_Req!$A$2:$K$19,2)=7,VLOOKUP($D61,Res_Req!$A$2:$K$19,2)=8,VLOOKUP($D61,Res_Req!$A$2:$K$19,2)=9,VLOOKUP($D61,Res_Req!$A$2:$K$19,2)=10,VLOOKUP($D61,Res_Req!$A$2:$K$19,2)=18),SQRT(VLOOKUP($D61,Res_Req!$A$2:$K$19,7)),""))</f>
        <v/>
      </c>
      <c r="O61" s="157" t="str">
        <f t="shared" si="3"/>
        <v/>
      </c>
      <c r="P61" s="158" t="str">
        <f t="shared" si="1"/>
        <v/>
      </c>
      <c r="Q61" s="159"/>
      <c r="R61" s="283"/>
      <c r="S61" s="283"/>
      <c r="T61" s="283"/>
      <c r="U61" s="283"/>
      <c r="V61" s="283"/>
      <c r="W61" s="283"/>
      <c r="X61" s="160" t="str">
        <f>IF(OR($D61="",$W61="",$Y61=""),"",IF(VLOOKUP($D61,Res_Req!$A$2:$K$19,2)=11,$Y61+VLOOKUP($D61,Res_Req!$A$2:$K$19,9),IF(VLOOKUP($D61,Res_Req!$A$2:$K$19,2)=16,MIN($W61+(VLOOKUP($D61,Res_Req!$A$2:$K$19,9)*($Y61-$W61)),110),$W61+(VLOOKUP($D61,Res_Req!$A$2:$K$19,9)*($Y61-$W61)))))</f>
        <v/>
      </c>
      <c r="Y61" s="283"/>
      <c r="Z61" s="283"/>
      <c r="AA61" s="133"/>
      <c r="AB61" s="134" t="e">
        <f>VLOOKUP($D61,Res_Req!$A$2:$K$19,2)</f>
        <v>#N/A</v>
      </c>
    </row>
    <row r="62" spans="1:28" x14ac:dyDescent="0.25">
      <c r="A62" s="133"/>
      <c r="B62" s="283"/>
      <c r="C62" s="283"/>
      <c r="D62" s="284"/>
      <c r="E62" s="283"/>
      <c r="F62" s="286"/>
      <c r="G62" s="162" t="str">
        <f>IF(OR($D62="",$R62="",$S62="",$H62=""),"",IF(OR(VLOOKUP($D62,Res_Req!$A$2:$K$19,2)=12,VLOOKUP($D62,Res_Req!$A$2:$K$19,2)=13,VLOOKUP($D62,Res_Req!$A$2:$K$19,2)=14,VLOOKUP($D62,Res_Req!$A$2:$K$19,2)=15,VLOOKUP($D62,Res_Req!$A$2:$K$19,2)=16,VLOOKUP($D62,Res_Req!$A$2:$K$19,2)=17),IF($E62="","",IF($O62&lt;=$W62,$S62*($E62/$V62)*$H62,IF(AND($O62&gt;$W62,$O62&lt;=$Y62),$H62*($E62/$V62)*($S62+((($R62-$S62)/($Y62-$W62))*($O62-$W62))),0))),IF($O62&lt;=$W62,$S62*$H62,IF(AND($O62&gt;$W62,$O62&lt;=$Y62),$H62*($S62+((($R62-$S62)/($Y62-$W62))*($O62-$W62))),0))))</f>
        <v/>
      </c>
      <c r="H62" s="156" t="str">
        <f>IF(OR($D62="",$X62="",$O62="",$W62=""),"",IF($O62&lt;=$W62,VLOOKUP($D62,Res_Req!$A$2:$K$19,3),IF(AND($O62&gt;$W62,$O62&lt;=$X62),VLOOKUP($D62,Res_Req!$A$2:$K$19,3)+(((VLOOKUP($D62,Res_Req!$A$2:$K$19,4)-VLOOKUP($D62,Res_Req!$A$2:$K$19,3))/($X62-$W62))*($O62-$W62)),0)))</f>
        <v/>
      </c>
      <c r="I62" s="285"/>
      <c r="J62" s="155" t="str">
        <f>IF(OR($D62="",$T62=""),"",IF(OR(VLOOKUP($D62,Res_Req!$A$2:$K$19,2)=1,VLOOKUP($D62,Res_Req!$A$2:$K$19,2)=2,VLOOKUP($D62,Res_Req!$A$2:$K$19,2)=5,VLOOKUP($D62,Res_Req!$A$2:$K$19,2)=7,VLOOKUP($D62,Res_Req!$A$2:$K$19,2)=8,VLOOKUP($D62,Res_Req!$A$2:$K$19,2)=9,VLOOKUP($D62,Res_Req!$A$2:$K$19,2)=10),$T62*$K62,""))</f>
        <v/>
      </c>
      <c r="K62" s="156" t="str">
        <f>IF($D62="","",IF(OR(VLOOKUP($D62,Res_Req!$A$2:$K$19,2)=1,VLOOKUP($D62,Res_Req!$A$2:$K$19,2)=2,VLOOKUP($D62,Res_Req!$A$2:$K$19,2)=5,VLOOKUP($D62,Res_Req!$A$2:$K$19,2)=7,VLOOKUP($D62,Res_Req!$A$2:$K$19,2)=8,VLOOKUP($D62,Res_Req!$A$2:$K$19,2)=9,VLOOKUP($D62,Res_Req!$A$2:$K$19,2)=10),VLOOKUP($D62,Res_Req!$A$2:$K$19,6),""))</f>
        <v/>
      </c>
      <c r="L62" s="285"/>
      <c r="M62" s="155" t="str">
        <f>IF(OR($D62="",$U62=""),"",IF(OR(VLOOKUP($D62,Res_Req!$A$2:$K$19,2)=1,VLOOKUP($D62,Res_Req!$A$2:$K$19,2)=2,VLOOKUP($D62,Res_Req!$A$2:$K$19,2)=3,VLOOKUP($D62,Res_Req!$A$2:$K$19,2)=4,VLOOKUP($D62,Res_Req!$A$2:$K$19,2)=5,VLOOKUP($D62,Res_Req!$A$2:$K$19,2)=7,VLOOKUP($D62,Res_Req!$A$2:$K$19,2)=8,VLOOKUP($D62,Res_Req!$A$2:$K$19,2)=9,VLOOKUP($D62,Res_Req!$A$2:$K$19,2)=10,VLOOKUP($D62,Res_Req!$A$2:$K$19,2)=18),$N62*U62,""))</f>
        <v/>
      </c>
      <c r="N62" s="156" t="str">
        <f>IF($D62="","",IF(OR(VLOOKUP($D62,Res_Req!$A$2:$K$19,2)=1,VLOOKUP($D62,Res_Req!$A$2:$K$19,2)=2,VLOOKUP($D62,Res_Req!$A$2:$K$19,2)=3,VLOOKUP($D62,Res_Req!$A$2:$K$19,2)=4,VLOOKUP($D62,Res_Req!$A$2:$K$19,2)=5,VLOOKUP($D62,Res_Req!$A$2:$K$19,2)=7,VLOOKUP($D62,Res_Req!$A$2:$K$19,2)=8,VLOOKUP($D62,Res_Req!$A$2:$K$19,2)=9,VLOOKUP($D62,Res_Req!$A$2:$K$19,2)=10,VLOOKUP($D62,Res_Req!$A$2:$K$19,2)=18),SQRT(VLOOKUP($D62,Res_Req!$A$2:$K$19,7)),""))</f>
        <v/>
      </c>
      <c r="O62" s="157" t="str">
        <f t="shared" si="3"/>
        <v/>
      </c>
      <c r="P62" s="158" t="str">
        <f t="shared" si="1"/>
        <v/>
      </c>
      <c r="Q62" s="159"/>
      <c r="R62" s="283"/>
      <c r="S62" s="283"/>
      <c r="T62" s="283"/>
      <c r="U62" s="283"/>
      <c r="V62" s="283"/>
      <c r="W62" s="283"/>
      <c r="X62" s="160" t="str">
        <f>IF(OR($D62="",$W62="",$Y62=""),"",IF(VLOOKUP($D62,Res_Req!$A$2:$K$19,2)=11,$Y62+VLOOKUP($D62,Res_Req!$A$2:$K$19,9),IF(VLOOKUP($D62,Res_Req!$A$2:$K$19,2)=16,MIN($W62+(VLOOKUP($D62,Res_Req!$A$2:$K$19,9)*($Y62-$W62)),110),$W62+(VLOOKUP($D62,Res_Req!$A$2:$K$19,9)*($Y62-$W62)))))</f>
        <v/>
      </c>
      <c r="Y62" s="283"/>
      <c r="Z62" s="283"/>
      <c r="AA62" s="133"/>
      <c r="AB62" s="134" t="e">
        <f>VLOOKUP($D62,Res_Req!$A$2:$K$19,2)</f>
        <v>#N/A</v>
      </c>
    </row>
    <row r="63" spans="1:28" x14ac:dyDescent="0.25">
      <c r="A63" s="133"/>
      <c r="B63" s="283"/>
      <c r="C63" s="283"/>
      <c r="D63" s="284"/>
      <c r="E63" s="283"/>
      <c r="F63" s="286"/>
      <c r="G63" s="162" t="str">
        <f>IF(OR($D63="",$R63="",$S63="",$H63=""),"",IF(OR(VLOOKUP($D63,Res_Req!$A$2:$K$19,2)=12,VLOOKUP($D63,Res_Req!$A$2:$K$19,2)=13,VLOOKUP($D63,Res_Req!$A$2:$K$19,2)=14,VLOOKUP($D63,Res_Req!$A$2:$K$19,2)=15,VLOOKUP($D63,Res_Req!$A$2:$K$19,2)=16,VLOOKUP($D63,Res_Req!$A$2:$K$19,2)=17),IF($E63="","",IF($O63&lt;=$W63,$S63*($E63/$V63)*$H63,IF(AND($O63&gt;$W63,$O63&lt;=$Y63),$H63*($E63/$V63)*($S63+((($R63-$S63)/($Y63-$W63))*($O63-$W63))),0))),IF($O63&lt;=$W63,$S63*$H63,IF(AND($O63&gt;$W63,$O63&lt;=$Y63),$H63*($S63+((($R63-$S63)/($Y63-$W63))*($O63-$W63))),0))))</f>
        <v/>
      </c>
      <c r="H63" s="156" t="str">
        <f>IF(OR($D63="",$X63="",$O63="",$W63=""),"",IF($O63&lt;=$W63,VLOOKUP($D63,Res_Req!$A$2:$K$19,3),IF(AND($O63&gt;$W63,$O63&lt;=$X63),VLOOKUP($D63,Res_Req!$A$2:$K$19,3)+(((VLOOKUP($D63,Res_Req!$A$2:$K$19,4)-VLOOKUP($D63,Res_Req!$A$2:$K$19,3))/($X63-$W63))*($O63-$W63)),0)))</f>
        <v/>
      </c>
      <c r="I63" s="285"/>
      <c r="J63" s="155" t="str">
        <f>IF(OR($D63="",$T63=""),"",IF(OR(VLOOKUP($D63,Res_Req!$A$2:$K$19,2)=1,VLOOKUP($D63,Res_Req!$A$2:$K$19,2)=2,VLOOKUP($D63,Res_Req!$A$2:$K$19,2)=5,VLOOKUP($D63,Res_Req!$A$2:$K$19,2)=7,VLOOKUP($D63,Res_Req!$A$2:$K$19,2)=8,VLOOKUP($D63,Res_Req!$A$2:$K$19,2)=9,VLOOKUP($D63,Res_Req!$A$2:$K$19,2)=10),$T63*$K63,""))</f>
        <v/>
      </c>
      <c r="K63" s="156" t="str">
        <f>IF($D63="","",IF(OR(VLOOKUP($D63,Res_Req!$A$2:$K$19,2)=1,VLOOKUP($D63,Res_Req!$A$2:$K$19,2)=2,VLOOKUP($D63,Res_Req!$A$2:$K$19,2)=5,VLOOKUP($D63,Res_Req!$A$2:$K$19,2)=7,VLOOKUP($D63,Res_Req!$A$2:$K$19,2)=8,VLOOKUP($D63,Res_Req!$A$2:$K$19,2)=9,VLOOKUP($D63,Res_Req!$A$2:$K$19,2)=10),VLOOKUP($D63,Res_Req!$A$2:$K$19,6),""))</f>
        <v/>
      </c>
      <c r="L63" s="285"/>
      <c r="M63" s="155" t="str">
        <f>IF(OR($D63="",$U63=""),"",IF(OR(VLOOKUP($D63,Res_Req!$A$2:$K$19,2)=1,VLOOKUP($D63,Res_Req!$A$2:$K$19,2)=2,VLOOKUP($D63,Res_Req!$A$2:$K$19,2)=3,VLOOKUP($D63,Res_Req!$A$2:$K$19,2)=4,VLOOKUP($D63,Res_Req!$A$2:$K$19,2)=5,VLOOKUP($D63,Res_Req!$A$2:$K$19,2)=7,VLOOKUP($D63,Res_Req!$A$2:$K$19,2)=8,VLOOKUP($D63,Res_Req!$A$2:$K$19,2)=9,VLOOKUP($D63,Res_Req!$A$2:$K$19,2)=10,VLOOKUP($D63,Res_Req!$A$2:$K$19,2)=18),$N63*U63,""))</f>
        <v/>
      </c>
      <c r="N63" s="156" t="str">
        <f>IF($D63="","",IF(OR(VLOOKUP($D63,Res_Req!$A$2:$K$19,2)=1,VLOOKUP($D63,Res_Req!$A$2:$K$19,2)=2,VLOOKUP($D63,Res_Req!$A$2:$K$19,2)=3,VLOOKUP($D63,Res_Req!$A$2:$K$19,2)=4,VLOOKUP($D63,Res_Req!$A$2:$K$19,2)=5,VLOOKUP($D63,Res_Req!$A$2:$K$19,2)=7,VLOOKUP($D63,Res_Req!$A$2:$K$19,2)=8,VLOOKUP($D63,Res_Req!$A$2:$K$19,2)=9,VLOOKUP($D63,Res_Req!$A$2:$K$19,2)=10,VLOOKUP($D63,Res_Req!$A$2:$K$19,2)=18),SQRT(VLOOKUP($D63,Res_Req!$A$2:$K$19,7)),""))</f>
        <v/>
      </c>
      <c r="O63" s="157" t="str">
        <f t="shared" si="3"/>
        <v/>
      </c>
      <c r="P63" s="158" t="str">
        <f t="shared" si="1"/>
        <v/>
      </c>
      <c r="Q63" s="159"/>
      <c r="R63" s="283"/>
      <c r="S63" s="283"/>
      <c r="T63" s="283"/>
      <c r="U63" s="283"/>
      <c r="V63" s="283"/>
      <c r="W63" s="283"/>
      <c r="X63" s="160" t="str">
        <f>IF(OR($D63="",$W63="",$Y63=""),"",IF(VLOOKUP($D63,Res_Req!$A$2:$K$19,2)=11,$Y63+VLOOKUP($D63,Res_Req!$A$2:$K$19,9),IF(VLOOKUP($D63,Res_Req!$A$2:$K$19,2)=16,MIN($W63+(VLOOKUP($D63,Res_Req!$A$2:$K$19,9)*($Y63-$W63)),110),$W63+(VLOOKUP($D63,Res_Req!$A$2:$K$19,9)*($Y63-$W63)))))</f>
        <v/>
      </c>
      <c r="Y63" s="283"/>
      <c r="Z63" s="283"/>
      <c r="AA63" s="133"/>
      <c r="AB63" s="134" t="e">
        <f>VLOOKUP($D63,Res_Req!$A$2:$K$19,2)</f>
        <v>#N/A</v>
      </c>
    </row>
    <row r="64" spans="1:28" x14ac:dyDescent="0.25">
      <c r="A64" s="133"/>
      <c r="B64" s="283"/>
      <c r="C64" s="283"/>
      <c r="D64" s="284"/>
      <c r="E64" s="283"/>
      <c r="F64" s="286"/>
      <c r="G64" s="162" t="str">
        <f>IF(OR($D64="",$R64="",$S64="",$H64=""),"",IF(OR(VLOOKUP($D64,Res_Req!$A$2:$K$19,2)=12,VLOOKUP($D64,Res_Req!$A$2:$K$19,2)=13,VLOOKUP($D64,Res_Req!$A$2:$K$19,2)=14,VLOOKUP($D64,Res_Req!$A$2:$K$19,2)=15,VLOOKUP($D64,Res_Req!$A$2:$K$19,2)=16,VLOOKUP($D64,Res_Req!$A$2:$K$19,2)=17),IF($E64="","",IF($O64&lt;=$W64,$S64*($E64/$V64)*$H64,IF(AND($O64&gt;$W64,$O64&lt;=$Y64),$H64*($E64/$V64)*($S64+((($R64-$S64)/($Y64-$W64))*($O64-$W64))),0))),IF($O64&lt;=$W64,$S64*$H64,IF(AND($O64&gt;$W64,$O64&lt;=$Y64),$H64*($S64+((($R64-$S64)/($Y64-$W64))*($O64-$W64))),0))))</f>
        <v/>
      </c>
      <c r="H64" s="156" t="str">
        <f>IF(OR($D64="",$X64="",$O64="",$W64=""),"",IF($O64&lt;=$W64,VLOOKUP($D64,Res_Req!$A$2:$K$19,3),IF(AND($O64&gt;$W64,$O64&lt;=$X64),VLOOKUP($D64,Res_Req!$A$2:$K$19,3)+(((VLOOKUP($D64,Res_Req!$A$2:$K$19,4)-VLOOKUP($D64,Res_Req!$A$2:$K$19,3))/($X64-$W64))*($O64-$W64)),0)))</f>
        <v/>
      </c>
      <c r="I64" s="285"/>
      <c r="J64" s="155" t="str">
        <f>IF(OR($D64="",$T64=""),"",IF(OR(VLOOKUP($D64,Res_Req!$A$2:$K$19,2)=1,VLOOKUP($D64,Res_Req!$A$2:$K$19,2)=2,VLOOKUP($D64,Res_Req!$A$2:$K$19,2)=5,VLOOKUP($D64,Res_Req!$A$2:$K$19,2)=7,VLOOKUP($D64,Res_Req!$A$2:$K$19,2)=8,VLOOKUP($D64,Res_Req!$A$2:$K$19,2)=9,VLOOKUP($D64,Res_Req!$A$2:$K$19,2)=10),$T64*$K64,""))</f>
        <v/>
      </c>
      <c r="K64" s="156" t="str">
        <f>IF($D64="","",IF(OR(VLOOKUP($D64,Res_Req!$A$2:$K$19,2)=1,VLOOKUP($D64,Res_Req!$A$2:$K$19,2)=2,VLOOKUP($D64,Res_Req!$A$2:$K$19,2)=5,VLOOKUP($D64,Res_Req!$A$2:$K$19,2)=7,VLOOKUP($D64,Res_Req!$A$2:$K$19,2)=8,VLOOKUP($D64,Res_Req!$A$2:$K$19,2)=9,VLOOKUP($D64,Res_Req!$A$2:$K$19,2)=10),VLOOKUP($D64,Res_Req!$A$2:$K$19,6),""))</f>
        <v/>
      </c>
      <c r="L64" s="285"/>
      <c r="M64" s="155" t="str">
        <f>IF(OR($D64="",$U64=""),"",IF(OR(VLOOKUP($D64,Res_Req!$A$2:$K$19,2)=1,VLOOKUP($D64,Res_Req!$A$2:$K$19,2)=2,VLOOKUP($D64,Res_Req!$A$2:$K$19,2)=3,VLOOKUP($D64,Res_Req!$A$2:$K$19,2)=4,VLOOKUP($D64,Res_Req!$A$2:$K$19,2)=5,VLOOKUP($D64,Res_Req!$A$2:$K$19,2)=7,VLOOKUP($D64,Res_Req!$A$2:$K$19,2)=8,VLOOKUP($D64,Res_Req!$A$2:$K$19,2)=9,VLOOKUP($D64,Res_Req!$A$2:$K$19,2)=10,VLOOKUP($D64,Res_Req!$A$2:$K$19,2)=18),$N64*U64,""))</f>
        <v/>
      </c>
      <c r="N64" s="156" t="str">
        <f>IF($D64="","",IF(OR(VLOOKUP($D64,Res_Req!$A$2:$K$19,2)=1,VLOOKUP($D64,Res_Req!$A$2:$K$19,2)=2,VLOOKUP($D64,Res_Req!$A$2:$K$19,2)=3,VLOOKUP($D64,Res_Req!$A$2:$K$19,2)=4,VLOOKUP($D64,Res_Req!$A$2:$K$19,2)=5,VLOOKUP($D64,Res_Req!$A$2:$K$19,2)=7,VLOOKUP($D64,Res_Req!$A$2:$K$19,2)=8,VLOOKUP($D64,Res_Req!$A$2:$K$19,2)=9,VLOOKUP($D64,Res_Req!$A$2:$K$19,2)=10,VLOOKUP($D64,Res_Req!$A$2:$K$19,2)=18),SQRT(VLOOKUP($D64,Res_Req!$A$2:$K$19,7)),""))</f>
        <v/>
      </c>
      <c r="O64" s="157" t="str">
        <f t="shared" si="3"/>
        <v/>
      </c>
      <c r="P64" s="158" t="str">
        <f t="shared" si="1"/>
        <v/>
      </c>
      <c r="Q64" s="159"/>
      <c r="R64" s="283"/>
      <c r="S64" s="283"/>
      <c r="T64" s="283"/>
      <c r="U64" s="283"/>
      <c r="V64" s="283"/>
      <c r="W64" s="283"/>
      <c r="X64" s="160" t="str">
        <f>IF(OR($D64="",$W64="",$Y64=""),"",IF(VLOOKUP($D64,Res_Req!$A$2:$K$19,2)=11,$Y64+VLOOKUP($D64,Res_Req!$A$2:$K$19,9),IF(VLOOKUP($D64,Res_Req!$A$2:$K$19,2)=16,MIN($W64+(VLOOKUP($D64,Res_Req!$A$2:$K$19,9)*($Y64-$W64)),110),$W64+(VLOOKUP($D64,Res_Req!$A$2:$K$19,9)*($Y64-$W64)))))</f>
        <v/>
      </c>
      <c r="Y64" s="283"/>
      <c r="Z64" s="283"/>
      <c r="AA64" s="133"/>
      <c r="AB64" s="134" t="e">
        <f>VLOOKUP($D64,Res_Req!$A$2:$K$19,2)</f>
        <v>#N/A</v>
      </c>
    </row>
    <row r="65" spans="1:28" x14ac:dyDescent="0.25">
      <c r="A65" s="133"/>
      <c r="B65" s="283"/>
      <c r="C65" s="283"/>
      <c r="D65" s="284"/>
      <c r="E65" s="283"/>
      <c r="F65" s="286"/>
      <c r="G65" s="162" t="str">
        <f>IF(OR($D65="",$R65="",$S65="",$H65=""),"",IF(OR(VLOOKUP($D65,Res_Req!$A$2:$K$19,2)=12,VLOOKUP($D65,Res_Req!$A$2:$K$19,2)=13,VLOOKUP($D65,Res_Req!$A$2:$K$19,2)=14,VLOOKUP($D65,Res_Req!$A$2:$K$19,2)=15,VLOOKUP($D65,Res_Req!$A$2:$K$19,2)=16,VLOOKUP($D65,Res_Req!$A$2:$K$19,2)=17),IF($E65="","",IF($O65&lt;=$W65,$S65*($E65/$V65)*$H65,IF(AND($O65&gt;$W65,$O65&lt;=$Y65),$H65*($E65/$V65)*($S65+((($R65-$S65)/($Y65-$W65))*($O65-$W65))),0))),IF($O65&lt;=$W65,$S65*$H65,IF(AND($O65&gt;$W65,$O65&lt;=$Y65),$H65*($S65+((($R65-$S65)/($Y65-$W65))*($O65-$W65))),0))))</f>
        <v/>
      </c>
      <c r="H65" s="156" t="str">
        <f>IF(OR($D65="",$X65="",$O65="",$W65=""),"",IF($O65&lt;=$W65,VLOOKUP($D65,Res_Req!$A$2:$K$19,3),IF(AND($O65&gt;$W65,$O65&lt;=$X65),VLOOKUP($D65,Res_Req!$A$2:$K$19,3)+(((VLOOKUP($D65,Res_Req!$A$2:$K$19,4)-VLOOKUP($D65,Res_Req!$A$2:$K$19,3))/($X65-$W65))*($O65-$W65)),0)))</f>
        <v/>
      </c>
      <c r="I65" s="285"/>
      <c r="J65" s="155" t="str">
        <f>IF(OR($D65="",$T65=""),"",IF(OR(VLOOKUP($D65,Res_Req!$A$2:$K$19,2)=1,VLOOKUP($D65,Res_Req!$A$2:$K$19,2)=2,VLOOKUP($D65,Res_Req!$A$2:$K$19,2)=5,VLOOKUP($D65,Res_Req!$A$2:$K$19,2)=7,VLOOKUP($D65,Res_Req!$A$2:$K$19,2)=8,VLOOKUP($D65,Res_Req!$A$2:$K$19,2)=9,VLOOKUP($D65,Res_Req!$A$2:$K$19,2)=10),$T65*$K65,""))</f>
        <v/>
      </c>
      <c r="K65" s="156" t="str">
        <f>IF($D65="","",IF(OR(VLOOKUP($D65,Res_Req!$A$2:$K$19,2)=1,VLOOKUP($D65,Res_Req!$A$2:$K$19,2)=2,VLOOKUP($D65,Res_Req!$A$2:$K$19,2)=5,VLOOKUP($D65,Res_Req!$A$2:$K$19,2)=7,VLOOKUP($D65,Res_Req!$A$2:$K$19,2)=8,VLOOKUP($D65,Res_Req!$A$2:$K$19,2)=9,VLOOKUP($D65,Res_Req!$A$2:$K$19,2)=10),VLOOKUP($D65,Res_Req!$A$2:$K$19,6),""))</f>
        <v/>
      </c>
      <c r="L65" s="285"/>
      <c r="M65" s="155" t="str">
        <f>IF(OR($D65="",$U65=""),"",IF(OR(VLOOKUP($D65,Res_Req!$A$2:$K$19,2)=1,VLOOKUP($D65,Res_Req!$A$2:$K$19,2)=2,VLOOKUP($D65,Res_Req!$A$2:$K$19,2)=3,VLOOKUP($D65,Res_Req!$A$2:$K$19,2)=4,VLOOKUP($D65,Res_Req!$A$2:$K$19,2)=5,VLOOKUP($D65,Res_Req!$A$2:$K$19,2)=7,VLOOKUP($D65,Res_Req!$A$2:$K$19,2)=8,VLOOKUP($D65,Res_Req!$A$2:$K$19,2)=9,VLOOKUP($D65,Res_Req!$A$2:$K$19,2)=10,VLOOKUP($D65,Res_Req!$A$2:$K$19,2)=18),$N65*U65,""))</f>
        <v/>
      </c>
      <c r="N65" s="156" t="str">
        <f>IF($D65="","",IF(OR(VLOOKUP($D65,Res_Req!$A$2:$K$19,2)=1,VLOOKUP($D65,Res_Req!$A$2:$K$19,2)=2,VLOOKUP($D65,Res_Req!$A$2:$K$19,2)=3,VLOOKUP($D65,Res_Req!$A$2:$K$19,2)=4,VLOOKUP($D65,Res_Req!$A$2:$K$19,2)=5,VLOOKUP($D65,Res_Req!$A$2:$K$19,2)=7,VLOOKUP($D65,Res_Req!$A$2:$K$19,2)=8,VLOOKUP($D65,Res_Req!$A$2:$K$19,2)=9,VLOOKUP($D65,Res_Req!$A$2:$K$19,2)=10,VLOOKUP($D65,Res_Req!$A$2:$K$19,2)=18),SQRT(VLOOKUP($D65,Res_Req!$A$2:$K$19,7)),""))</f>
        <v/>
      </c>
      <c r="O65" s="157" t="str">
        <f t="shared" si="3"/>
        <v/>
      </c>
      <c r="P65" s="158" t="str">
        <f t="shared" si="1"/>
        <v/>
      </c>
      <c r="Q65" s="159"/>
      <c r="R65" s="283"/>
      <c r="S65" s="283"/>
      <c r="T65" s="283"/>
      <c r="U65" s="283"/>
      <c r="V65" s="283"/>
      <c r="W65" s="283"/>
      <c r="X65" s="160" t="str">
        <f>IF(OR($D65="",$W65="",$Y65=""),"",IF(VLOOKUP($D65,Res_Req!$A$2:$K$19,2)=11,$Y65+VLOOKUP($D65,Res_Req!$A$2:$K$19,9),IF(VLOOKUP($D65,Res_Req!$A$2:$K$19,2)=16,MIN($W65+(VLOOKUP($D65,Res_Req!$A$2:$K$19,9)*($Y65-$W65)),110),$W65+(VLOOKUP($D65,Res_Req!$A$2:$K$19,9)*($Y65-$W65)))))</f>
        <v/>
      </c>
      <c r="Y65" s="283"/>
      <c r="Z65" s="283"/>
      <c r="AA65" s="133"/>
      <c r="AB65" s="134" t="e">
        <f>VLOOKUP($D65,Res_Req!$A$2:$K$19,2)</f>
        <v>#N/A</v>
      </c>
    </row>
    <row r="66" spans="1:28" x14ac:dyDescent="0.25">
      <c r="A66" s="133"/>
      <c r="B66" s="283"/>
      <c r="C66" s="283"/>
      <c r="D66" s="284"/>
      <c r="E66" s="283"/>
      <c r="F66" s="286"/>
      <c r="G66" s="162" t="str">
        <f>IF(OR($D66="",$R66="",$S66="",$H66=""),"",IF(OR(VLOOKUP($D66,Res_Req!$A$2:$K$19,2)=12,VLOOKUP($D66,Res_Req!$A$2:$K$19,2)=13,VLOOKUP($D66,Res_Req!$A$2:$K$19,2)=14,VLOOKUP($D66,Res_Req!$A$2:$K$19,2)=15,VLOOKUP($D66,Res_Req!$A$2:$K$19,2)=16,VLOOKUP($D66,Res_Req!$A$2:$K$19,2)=17),IF($E66="","",IF($O66&lt;=$W66,$S66*($E66/$V66)*$H66,IF(AND($O66&gt;$W66,$O66&lt;=$Y66),$H66*($E66/$V66)*($S66+((($R66-$S66)/($Y66-$W66))*($O66-$W66))),0))),IF($O66&lt;=$W66,$S66*$H66,IF(AND($O66&gt;$W66,$O66&lt;=$Y66),$H66*($S66+((($R66-$S66)/($Y66-$W66))*($O66-$W66))),0))))</f>
        <v/>
      </c>
      <c r="H66" s="156" t="str">
        <f>IF(OR($D66="",$X66="",$O66="",$W66=""),"",IF($O66&lt;=$W66,VLOOKUP($D66,Res_Req!$A$2:$K$19,3),IF(AND($O66&gt;$W66,$O66&lt;=$X66),VLOOKUP($D66,Res_Req!$A$2:$K$19,3)+(((VLOOKUP($D66,Res_Req!$A$2:$K$19,4)-VLOOKUP($D66,Res_Req!$A$2:$K$19,3))/($X66-$W66))*($O66-$W66)),0)))</f>
        <v/>
      </c>
      <c r="I66" s="285"/>
      <c r="J66" s="155" t="str">
        <f>IF(OR($D66="",$T66=""),"",IF(OR(VLOOKUP($D66,Res_Req!$A$2:$K$19,2)=1,VLOOKUP($D66,Res_Req!$A$2:$K$19,2)=2,VLOOKUP($D66,Res_Req!$A$2:$K$19,2)=5,VLOOKUP($D66,Res_Req!$A$2:$K$19,2)=7,VLOOKUP($D66,Res_Req!$A$2:$K$19,2)=8,VLOOKUP($D66,Res_Req!$A$2:$K$19,2)=9,VLOOKUP($D66,Res_Req!$A$2:$K$19,2)=10),$T66*$K66,""))</f>
        <v/>
      </c>
      <c r="K66" s="156" t="str">
        <f>IF($D66="","",IF(OR(VLOOKUP($D66,Res_Req!$A$2:$K$19,2)=1,VLOOKUP($D66,Res_Req!$A$2:$K$19,2)=2,VLOOKUP($D66,Res_Req!$A$2:$K$19,2)=5,VLOOKUP($D66,Res_Req!$A$2:$K$19,2)=7,VLOOKUP($D66,Res_Req!$A$2:$K$19,2)=8,VLOOKUP($D66,Res_Req!$A$2:$K$19,2)=9,VLOOKUP($D66,Res_Req!$A$2:$K$19,2)=10),VLOOKUP($D66,Res_Req!$A$2:$K$19,6),""))</f>
        <v/>
      </c>
      <c r="L66" s="285"/>
      <c r="M66" s="155" t="str">
        <f>IF(OR($D66="",$U66=""),"",IF(OR(VLOOKUP($D66,Res_Req!$A$2:$K$19,2)=1,VLOOKUP($D66,Res_Req!$A$2:$K$19,2)=2,VLOOKUP($D66,Res_Req!$A$2:$K$19,2)=3,VLOOKUP($D66,Res_Req!$A$2:$K$19,2)=4,VLOOKUP($D66,Res_Req!$A$2:$K$19,2)=5,VLOOKUP($D66,Res_Req!$A$2:$K$19,2)=7,VLOOKUP($D66,Res_Req!$A$2:$K$19,2)=8,VLOOKUP($D66,Res_Req!$A$2:$K$19,2)=9,VLOOKUP($D66,Res_Req!$A$2:$K$19,2)=10,VLOOKUP($D66,Res_Req!$A$2:$K$19,2)=18),$N66*U66,""))</f>
        <v/>
      </c>
      <c r="N66" s="156" t="str">
        <f>IF($D66="","",IF(OR(VLOOKUP($D66,Res_Req!$A$2:$K$19,2)=1,VLOOKUP($D66,Res_Req!$A$2:$K$19,2)=2,VLOOKUP($D66,Res_Req!$A$2:$K$19,2)=3,VLOOKUP($D66,Res_Req!$A$2:$K$19,2)=4,VLOOKUP($D66,Res_Req!$A$2:$K$19,2)=5,VLOOKUP($D66,Res_Req!$A$2:$K$19,2)=7,VLOOKUP($D66,Res_Req!$A$2:$K$19,2)=8,VLOOKUP($D66,Res_Req!$A$2:$K$19,2)=9,VLOOKUP($D66,Res_Req!$A$2:$K$19,2)=10,VLOOKUP($D66,Res_Req!$A$2:$K$19,2)=18),SQRT(VLOOKUP($D66,Res_Req!$A$2:$K$19,7)),""))</f>
        <v/>
      </c>
      <c r="O66" s="157" t="str">
        <f t="shared" si="3"/>
        <v/>
      </c>
      <c r="P66" s="158" t="str">
        <f t="shared" si="1"/>
        <v/>
      </c>
      <c r="Q66" s="159"/>
      <c r="R66" s="283"/>
      <c r="S66" s="283"/>
      <c r="T66" s="283"/>
      <c r="U66" s="283"/>
      <c r="V66" s="283"/>
      <c r="W66" s="283"/>
      <c r="X66" s="160" t="str">
        <f>IF(OR($D66="",$W66="",$Y66=""),"",IF(VLOOKUP($D66,Res_Req!$A$2:$K$19,2)=11,$Y66+VLOOKUP($D66,Res_Req!$A$2:$K$19,9),IF(VLOOKUP($D66,Res_Req!$A$2:$K$19,2)=16,MIN($W66+(VLOOKUP($D66,Res_Req!$A$2:$K$19,9)*($Y66-$W66)),110),$W66+(VLOOKUP($D66,Res_Req!$A$2:$K$19,9)*($Y66-$W66)))))</f>
        <v/>
      </c>
      <c r="Y66" s="283"/>
      <c r="Z66" s="283"/>
      <c r="AA66" s="133"/>
      <c r="AB66" s="134" t="e">
        <f>VLOOKUP($D66,Res_Req!$A$2:$K$19,2)</f>
        <v>#N/A</v>
      </c>
    </row>
    <row r="67" spans="1:28" x14ac:dyDescent="0.25">
      <c r="A67" s="133"/>
      <c r="B67" s="283"/>
      <c r="C67" s="283"/>
      <c r="D67" s="284"/>
      <c r="E67" s="283"/>
      <c r="F67" s="286"/>
      <c r="G67" s="162" t="str">
        <f>IF(OR($D67="",$R67="",$S67="",$H67=""),"",IF(OR(VLOOKUP($D67,Res_Req!$A$2:$K$19,2)=12,VLOOKUP($D67,Res_Req!$A$2:$K$19,2)=13,VLOOKUP($D67,Res_Req!$A$2:$K$19,2)=14,VLOOKUP($D67,Res_Req!$A$2:$K$19,2)=15,VLOOKUP($D67,Res_Req!$A$2:$K$19,2)=16,VLOOKUP($D67,Res_Req!$A$2:$K$19,2)=17),IF($E67="","",IF($O67&lt;=$W67,$S67*($E67/$V67)*$H67,IF(AND($O67&gt;$W67,$O67&lt;=$Y67),$H67*($E67/$V67)*($S67+((($R67-$S67)/($Y67-$W67))*($O67-$W67))),0))),IF($O67&lt;=$W67,$S67*$H67,IF(AND($O67&gt;$W67,$O67&lt;=$Y67),$H67*($S67+((($R67-$S67)/($Y67-$W67))*($O67-$W67))),0))))</f>
        <v/>
      </c>
      <c r="H67" s="156" t="str">
        <f>IF(OR($D67="",$X67="",$O67="",$W67=""),"",IF($O67&lt;=$W67,VLOOKUP($D67,Res_Req!$A$2:$K$19,3),IF(AND($O67&gt;$W67,$O67&lt;=$X67),VLOOKUP($D67,Res_Req!$A$2:$K$19,3)+(((VLOOKUP($D67,Res_Req!$A$2:$K$19,4)-VLOOKUP($D67,Res_Req!$A$2:$K$19,3))/($X67-$W67))*($O67-$W67)),0)))</f>
        <v/>
      </c>
      <c r="I67" s="285"/>
      <c r="J67" s="155" t="str">
        <f>IF(OR($D67="",$T67=""),"",IF(OR(VLOOKUP($D67,Res_Req!$A$2:$K$19,2)=1,VLOOKUP($D67,Res_Req!$A$2:$K$19,2)=2,VLOOKUP($D67,Res_Req!$A$2:$K$19,2)=5,VLOOKUP($D67,Res_Req!$A$2:$K$19,2)=7,VLOOKUP($D67,Res_Req!$A$2:$K$19,2)=8,VLOOKUP($D67,Res_Req!$A$2:$K$19,2)=9,VLOOKUP($D67,Res_Req!$A$2:$K$19,2)=10),$T67*$K67,""))</f>
        <v/>
      </c>
      <c r="K67" s="156" t="str">
        <f>IF($D67="","",IF(OR(VLOOKUP($D67,Res_Req!$A$2:$K$19,2)=1,VLOOKUP($D67,Res_Req!$A$2:$K$19,2)=2,VLOOKUP($D67,Res_Req!$A$2:$K$19,2)=5,VLOOKUP($D67,Res_Req!$A$2:$K$19,2)=7,VLOOKUP($D67,Res_Req!$A$2:$K$19,2)=8,VLOOKUP($D67,Res_Req!$A$2:$K$19,2)=9,VLOOKUP($D67,Res_Req!$A$2:$K$19,2)=10),VLOOKUP($D67,Res_Req!$A$2:$K$19,6),""))</f>
        <v/>
      </c>
      <c r="L67" s="285"/>
      <c r="M67" s="155" t="str">
        <f>IF(OR($D67="",$U67=""),"",IF(OR(VLOOKUP($D67,Res_Req!$A$2:$K$19,2)=1,VLOOKUP($D67,Res_Req!$A$2:$K$19,2)=2,VLOOKUP($D67,Res_Req!$A$2:$K$19,2)=3,VLOOKUP($D67,Res_Req!$A$2:$K$19,2)=4,VLOOKUP($D67,Res_Req!$A$2:$K$19,2)=5,VLOOKUP($D67,Res_Req!$A$2:$K$19,2)=7,VLOOKUP($D67,Res_Req!$A$2:$K$19,2)=8,VLOOKUP($D67,Res_Req!$A$2:$K$19,2)=9,VLOOKUP($D67,Res_Req!$A$2:$K$19,2)=10,VLOOKUP($D67,Res_Req!$A$2:$K$19,2)=18),$N67*U67,""))</f>
        <v/>
      </c>
      <c r="N67" s="156" t="str">
        <f>IF($D67="","",IF(OR(VLOOKUP($D67,Res_Req!$A$2:$K$19,2)=1,VLOOKUP($D67,Res_Req!$A$2:$K$19,2)=2,VLOOKUP($D67,Res_Req!$A$2:$K$19,2)=3,VLOOKUP($D67,Res_Req!$A$2:$K$19,2)=4,VLOOKUP($D67,Res_Req!$A$2:$K$19,2)=5,VLOOKUP($D67,Res_Req!$A$2:$K$19,2)=7,VLOOKUP($D67,Res_Req!$A$2:$K$19,2)=8,VLOOKUP($D67,Res_Req!$A$2:$K$19,2)=9,VLOOKUP($D67,Res_Req!$A$2:$K$19,2)=10,VLOOKUP($D67,Res_Req!$A$2:$K$19,2)=18),SQRT(VLOOKUP($D67,Res_Req!$A$2:$K$19,7)),""))</f>
        <v/>
      </c>
      <c r="O67" s="157" t="str">
        <f t="shared" si="3"/>
        <v/>
      </c>
      <c r="P67" s="158" t="str">
        <f t="shared" si="1"/>
        <v/>
      </c>
      <c r="Q67" s="159"/>
      <c r="R67" s="283"/>
      <c r="S67" s="283"/>
      <c r="T67" s="283"/>
      <c r="U67" s="283"/>
      <c r="V67" s="283"/>
      <c r="W67" s="283"/>
      <c r="X67" s="160" t="str">
        <f>IF(OR($D67="",$W67="",$Y67=""),"",IF(VLOOKUP($D67,Res_Req!$A$2:$K$19,2)=11,$Y67+VLOOKUP($D67,Res_Req!$A$2:$K$19,9),IF(VLOOKUP($D67,Res_Req!$A$2:$K$19,2)=16,MIN($W67+(VLOOKUP($D67,Res_Req!$A$2:$K$19,9)*($Y67-$W67)),110),$W67+(VLOOKUP($D67,Res_Req!$A$2:$K$19,9)*($Y67-$W67)))))</f>
        <v/>
      </c>
      <c r="Y67" s="283"/>
      <c r="Z67" s="283"/>
      <c r="AA67" s="133"/>
      <c r="AB67" s="134" t="e">
        <f>VLOOKUP($D67,Res_Req!$A$2:$K$19,2)</f>
        <v>#N/A</v>
      </c>
    </row>
    <row r="68" spans="1:28" x14ac:dyDescent="0.25">
      <c r="A68" s="133"/>
      <c r="B68" s="283"/>
      <c r="C68" s="283"/>
      <c r="D68" s="284"/>
      <c r="E68" s="283"/>
      <c r="F68" s="286"/>
      <c r="G68" s="162" t="str">
        <f>IF(OR($D68="",$R68="",$S68="",$H68=""),"",IF(OR(VLOOKUP($D68,Res_Req!$A$2:$K$19,2)=12,VLOOKUP($D68,Res_Req!$A$2:$K$19,2)=13,VLOOKUP($D68,Res_Req!$A$2:$K$19,2)=14,VLOOKUP($D68,Res_Req!$A$2:$K$19,2)=15,VLOOKUP($D68,Res_Req!$A$2:$K$19,2)=16,VLOOKUP($D68,Res_Req!$A$2:$K$19,2)=17),IF($E68="","",IF($O68&lt;=$W68,$S68*($E68/$V68)*$H68,IF(AND($O68&gt;$W68,$O68&lt;=$Y68),$H68*($E68/$V68)*($S68+((($R68-$S68)/($Y68-$W68))*($O68-$W68))),0))),IF($O68&lt;=$W68,$S68*$H68,IF(AND($O68&gt;$W68,$O68&lt;=$Y68),$H68*($S68+((($R68-$S68)/($Y68-$W68))*($O68-$W68))),0))))</f>
        <v/>
      </c>
      <c r="H68" s="156" t="str">
        <f>IF(OR($D68="",$X68="",$O68="",$W68=""),"",IF($O68&lt;=$W68,VLOOKUP($D68,Res_Req!$A$2:$K$19,3),IF(AND($O68&gt;$W68,$O68&lt;=$X68),VLOOKUP($D68,Res_Req!$A$2:$K$19,3)+(((VLOOKUP($D68,Res_Req!$A$2:$K$19,4)-VLOOKUP($D68,Res_Req!$A$2:$K$19,3))/($X68-$W68))*($O68-$W68)),0)))</f>
        <v/>
      </c>
      <c r="I68" s="285"/>
      <c r="J68" s="155" t="str">
        <f>IF(OR($D68="",$T68=""),"",IF(OR(VLOOKUP($D68,Res_Req!$A$2:$K$19,2)=1,VLOOKUP($D68,Res_Req!$A$2:$K$19,2)=2,VLOOKUP($D68,Res_Req!$A$2:$K$19,2)=5,VLOOKUP($D68,Res_Req!$A$2:$K$19,2)=7,VLOOKUP($D68,Res_Req!$A$2:$K$19,2)=8,VLOOKUP($D68,Res_Req!$A$2:$K$19,2)=9,VLOOKUP($D68,Res_Req!$A$2:$K$19,2)=10),$T68*$K68,""))</f>
        <v/>
      </c>
      <c r="K68" s="156" t="str">
        <f>IF($D68="","",IF(OR(VLOOKUP($D68,Res_Req!$A$2:$K$19,2)=1,VLOOKUP($D68,Res_Req!$A$2:$K$19,2)=2,VLOOKUP($D68,Res_Req!$A$2:$K$19,2)=5,VLOOKUP($D68,Res_Req!$A$2:$K$19,2)=7,VLOOKUP($D68,Res_Req!$A$2:$K$19,2)=8,VLOOKUP($D68,Res_Req!$A$2:$K$19,2)=9,VLOOKUP($D68,Res_Req!$A$2:$K$19,2)=10),VLOOKUP($D68,Res_Req!$A$2:$K$19,6),""))</f>
        <v/>
      </c>
      <c r="L68" s="285"/>
      <c r="M68" s="155" t="str">
        <f>IF(OR($D68="",$U68=""),"",IF(OR(VLOOKUP($D68,Res_Req!$A$2:$K$19,2)=1,VLOOKUP($D68,Res_Req!$A$2:$K$19,2)=2,VLOOKUP($D68,Res_Req!$A$2:$K$19,2)=3,VLOOKUP($D68,Res_Req!$A$2:$K$19,2)=4,VLOOKUP($D68,Res_Req!$A$2:$K$19,2)=5,VLOOKUP($D68,Res_Req!$A$2:$K$19,2)=7,VLOOKUP($D68,Res_Req!$A$2:$K$19,2)=8,VLOOKUP($D68,Res_Req!$A$2:$K$19,2)=9,VLOOKUP($D68,Res_Req!$A$2:$K$19,2)=10,VLOOKUP($D68,Res_Req!$A$2:$K$19,2)=18),$N68*U68,""))</f>
        <v/>
      </c>
      <c r="N68" s="156" t="str">
        <f>IF($D68="","",IF(OR(VLOOKUP($D68,Res_Req!$A$2:$K$19,2)=1,VLOOKUP($D68,Res_Req!$A$2:$K$19,2)=2,VLOOKUP($D68,Res_Req!$A$2:$K$19,2)=3,VLOOKUP($D68,Res_Req!$A$2:$K$19,2)=4,VLOOKUP($D68,Res_Req!$A$2:$K$19,2)=5,VLOOKUP($D68,Res_Req!$A$2:$K$19,2)=7,VLOOKUP($D68,Res_Req!$A$2:$K$19,2)=8,VLOOKUP($D68,Res_Req!$A$2:$K$19,2)=9,VLOOKUP($D68,Res_Req!$A$2:$K$19,2)=10,VLOOKUP($D68,Res_Req!$A$2:$K$19,2)=18),SQRT(VLOOKUP($D68,Res_Req!$A$2:$K$19,7)),""))</f>
        <v/>
      </c>
      <c r="O68" s="157" t="str">
        <f t="shared" si="3"/>
        <v/>
      </c>
      <c r="P68" s="158" t="str">
        <f t="shared" si="1"/>
        <v/>
      </c>
      <c r="Q68" s="159"/>
      <c r="R68" s="283"/>
      <c r="S68" s="283"/>
      <c r="T68" s="283"/>
      <c r="U68" s="283"/>
      <c r="V68" s="283"/>
      <c r="W68" s="283"/>
      <c r="X68" s="160" t="str">
        <f>IF(OR($D68="",$W68="",$Y68=""),"",IF(VLOOKUP($D68,Res_Req!$A$2:$K$19,2)=11,$Y68+VLOOKUP($D68,Res_Req!$A$2:$K$19,9),IF(VLOOKUP($D68,Res_Req!$A$2:$K$19,2)=16,MIN($W68+(VLOOKUP($D68,Res_Req!$A$2:$K$19,9)*($Y68-$W68)),110),$W68+(VLOOKUP($D68,Res_Req!$A$2:$K$19,9)*($Y68-$W68)))))</f>
        <v/>
      </c>
      <c r="Y68" s="283"/>
      <c r="Z68" s="283"/>
      <c r="AA68" s="133"/>
      <c r="AB68" s="134" t="e">
        <f>VLOOKUP($D68,Res_Req!$A$2:$K$19,2)</f>
        <v>#N/A</v>
      </c>
    </row>
    <row r="69" spans="1:28" x14ac:dyDescent="0.25">
      <c r="A69" s="133"/>
      <c r="B69" s="283"/>
      <c r="C69" s="283"/>
      <c r="D69" s="284"/>
      <c r="E69" s="283"/>
      <c r="F69" s="286"/>
      <c r="G69" s="162" t="str">
        <f>IF(OR($D69="",$R69="",$S69="",$H69=""),"",IF(OR(VLOOKUP($D69,Res_Req!$A$2:$K$19,2)=12,VLOOKUP($D69,Res_Req!$A$2:$K$19,2)=13,VLOOKUP($D69,Res_Req!$A$2:$K$19,2)=14,VLOOKUP($D69,Res_Req!$A$2:$K$19,2)=15,VLOOKUP($D69,Res_Req!$A$2:$K$19,2)=16,VLOOKUP($D69,Res_Req!$A$2:$K$19,2)=17),IF($E69="","",IF($O69&lt;=$W69,$S69*($E69/$V69)*$H69,IF(AND($O69&gt;$W69,$O69&lt;=$Y69),$H69*($E69/$V69)*($S69+((($R69-$S69)/($Y69-$W69))*($O69-$W69))),0))),IF($O69&lt;=$W69,$S69*$H69,IF(AND($O69&gt;$W69,$O69&lt;=$Y69),$H69*($S69+((($R69-$S69)/($Y69-$W69))*($O69-$W69))),0))))</f>
        <v/>
      </c>
      <c r="H69" s="156" t="str">
        <f>IF(OR($D69="",$X69="",$O69="",$W69=""),"",IF($O69&lt;=$W69,VLOOKUP($D69,Res_Req!$A$2:$K$19,3),IF(AND($O69&gt;$W69,$O69&lt;=$X69),VLOOKUP($D69,Res_Req!$A$2:$K$19,3)+(((VLOOKUP($D69,Res_Req!$A$2:$K$19,4)-VLOOKUP($D69,Res_Req!$A$2:$K$19,3))/($X69-$W69))*($O69-$W69)),0)))</f>
        <v/>
      </c>
      <c r="I69" s="285"/>
      <c r="J69" s="155" t="str">
        <f>IF(OR($D69="",$T69=""),"",IF(OR(VLOOKUP($D69,Res_Req!$A$2:$K$19,2)=1,VLOOKUP($D69,Res_Req!$A$2:$K$19,2)=2,VLOOKUP($D69,Res_Req!$A$2:$K$19,2)=5,VLOOKUP($D69,Res_Req!$A$2:$K$19,2)=7,VLOOKUP($D69,Res_Req!$A$2:$K$19,2)=8,VLOOKUP($D69,Res_Req!$A$2:$K$19,2)=9,VLOOKUP($D69,Res_Req!$A$2:$K$19,2)=10),$T69*$K69,""))</f>
        <v/>
      </c>
      <c r="K69" s="156" t="str">
        <f>IF($D69="","",IF(OR(VLOOKUP($D69,Res_Req!$A$2:$K$19,2)=1,VLOOKUP($D69,Res_Req!$A$2:$K$19,2)=2,VLOOKUP($D69,Res_Req!$A$2:$K$19,2)=5,VLOOKUP($D69,Res_Req!$A$2:$K$19,2)=7,VLOOKUP($D69,Res_Req!$A$2:$K$19,2)=8,VLOOKUP($D69,Res_Req!$A$2:$K$19,2)=9,VLOOKUP($D69,Res_Req!$A$2:$K$19,2)=10),VLOOKUP($D69,Res_Req!$A$2:$K$19,6),""))</f>
        <v/>
      </c>
      <c r="L69" s="285"/>
      <c r="M69" s="155" t="str">
        <f>IF(OR($D69="",$U69=""),"",IF(OR(VLOOKUP($D69,Res_Req!$A$2:$K$19,2)=1,VLOOKUP($D69,Res_Req!$A$2:$K$19,2)=2,VLOOKUP($D69,Res_Req!$A$2:$K$19,2)=3,VLOOKUP($D69,Res_Req!$A$2:$K$19,2)=4,VLOOKUP($D69,Res_Req!$A$2:$K$19,2)=5,VLOOKUP($D69,Res_Req!$A$2:$K$19,2)=7,VLOOKUP($D69,Res_Req!$A$2:$K$19,2)=8,VLOOKUP($D69,Res_Req!$A$2:$K$19,2)=9,VLOOKUP($D69,Res_Req!$A$2:$K$19,2)=10,VLOOKUP($D69,Res_Req!$A$2:$K$19,2)=18),$N69*U69,""))</f>
        <v/>
      </c>
      <c r="N69" s="156" t="str">
        <f>IF($D69="","",IF(OR(VLOOKUP($D69,Res_Req!$A$2:$K$19,2)=1,VLOOKUP($D69,Res_Req!$A$2:$K$19,2)=2,VLOOKUP($D69,Res_Req!$A$2:$K$19,2)=3,VLOOKUP($D69,Res_Req!$A$2:$K$19,2)=4,VLOOKUP($D69,Res_Req!$A$2:$K$19,2)=5,VLOOKUP($D69,Res_Req!$A$2:$K$19,2)=7,VLOOKUP($D69,Res_Req!$A$2:$K$19,2)=8,VLOOKUP($D69,Res_Req!$A$2:$K$19,2)=9,VLOOKUP($D69,Res_Req!$A$2:$K$19,2)=10,VLOOKUP($D69,Res_Req!$A$2:$K$19,2)=18),SQRT(VLOOKUP($D69,Res_Req!$A$2:$K$19,7)),""))</f>
        <v/>
      </c>
      <c r="O69" s="157" t="str">
        <f t="shared" si="3"/>
        <v/>
      </c>
      <c r="P69" s="158" t="str">
        <f t="shared" si="1"/>
        <v/>
      </c>
      <c r="Q69" s="159"/>
      <c r="R69" s="283"/>
      <c r="S69" s="283"/>
      <c r="T69" s="283"/>
      <c r="U69" s="283"/>
      <c r="V69" s="283"/>
      <c r="W69" s="283"/>
      <c r="X69" s="160" t="str">
        <f>IF(OR($D69="",$W69="",$Y69=""),"",IF(VLOOKUP($D69,Res_Req!$A$2:$K$19,2)=11,$Y69+VLOOKUP($D69,Res_Req!$A$2:$K$19,9),IF(VLOOKUP($D69,Res_Req!$A$2:$K$19,2)=16,MIN($W69+(VLOOKUP($D69,Res_Req!$A$2:$K$19,9)*($Y69-$W69)),110),$W69+(VLOOKUP($D69,Res_Req!$A$2:$K$19,9)*($Y69-$W69)))))</f>
        <v/>
      </c>
      <c r="Y69" s="283"/>
      <c r="Z69" s="283"/>
      <c r="AA69" s="133"/>
      <c r="AB69" s="134" t="e">
        <f>VLOOKUP($D69,Res_Req!$A$2:$K$19,2)</f>
        <v>#N/A</v>
      </c>
    </row>
    <row r="70" spans="1:28" x14ac:dyDescent="0.25">
      <c r="A70" s="133"/>
      <c r="B70" s="283"/>
      <c r="C70" s="283"/>
      <c r="D70" s="284"/>
      <c r="E70" s="283"/>
      <c r="F70" s="286"/>
      <c r="G70" s="162" t="str">
        <f>IF(OR($D70="",$R70="",$S70="",$H70=""),"",IF(OR(VLOOKUP($D70,Res_Req!$A$2:$K$19,2)=12,VLOOKUP($D70,Res_Req!$A$2:$K$19,2)=13,VLOOKUP($D70,Res_Req!$A$2:$K$19,2)=14,VLOOKUP($D70,Res_Req!$A$2:$K$19,2)=15,VLOOKUP($D70,Res_Req!$A$2:$K$19,2)=16,VLOOKUP($D70,Res_Req!$A$2:$K$19,2)=17),IF($E70="","",IF($O70&lt;=$W70,$S70*($E70/$V70)*$H70,IF(AND($O70&gt;$W70,$O70&lt;=$Y70),$H70*($E70/$V70)*($S70+((($R70-$S70)/($Y70-$W70))*($O70-$W70))),0))),IF($O70&lt;=$W70,$S70*$H70,IF(AND($O70&gt;$W70,$O70&lt;=$Y70),$H70*($S70+((($R70-$S70)/($Y70-$W70))*($O70-$W70))),0))))</f>
        <v/>
      </c>
      <c r="H70" s="156" t="str">
        <f>IF(OR($D70="",$X70="",$O70="",$W70=""),"",IF($O70&lt;=$W70,VLOOKUP($D70,Res_Req!$A$2:$K$19,3),IF(AND($O70&gt;$W70,$O70&lt;=$X70),VLOOKUP($D70,Res_Req!$A$2:$K$19,3)+(((VLOOKUP($D70,Res_Req!$A$2:$K$19,4)-VLOOKUP($D70,Res_Req!$A$2:$K$19,3))/($X70-$W70))*($O70-$W70)),0)))</f>
        <v/>
      </c>
      <c r="I70" s="285"/>
      <c r="J70" s="155" t="str">
        <f>IF(OR($D70="",$T70=""),"",IF(OR(VLOOKUP($D70,Res_Req!$A$2:$K$19,2)=1,VLOOKUP($D70,Res_Req!$A$2:$K$19,2)=2,VLOOKUP($D70,Res_Req!$A$2:$K$19,2)=5,VLOOKUP($D70,Res_Req!$A$2:$K$19,2)=7,VLOOKUP($D70,Res_Req!$A$2:$K$19,2)=8,VLOOKUP($D70,Res_Req!$A$2:$K$19,2)=9,VLOOKUP($D70,Res_Req!$A$2:$K$19,2)=10),$T70*$K70,""))</f>
        <v/>
      </c>
      <c r="K70" s="156" t="str">
        <f>IF($D70="","",IF(OR(VLOOKUP($D70,Res_Req!$A$2:$K$19,2)=1,VLOOKUP($D70,Res_Req!$A$2:$K$19,2)=2,VLOOKUP($D70,Res_Req!$A$2:$K$19,2)=5,VLOOKUP($D70,Res_Req!$A$2:$K$19,2)=7,VLOOKUP($D70,Res_Req!$A$2:$K$19,2)=8,VLOOKUP($D70,Res_Req!$A$2:$K$19,2)=9,VLOOKUP($D70,Res_Req!$A$2:$K$19,2)=10),VLOOKUP($D70,Res_Req!$A$2:$K$19,6),""))</f>
        <v/>
      </c>
      <c r="L70" s="285"/>
      <c r="M70" s="155" t="str">
        <f>IF(OR($D70="",$U70=""),"",IF(OR(VLOOKUP($D70,Res_Req!$A$2:$K$19,2)=1,VLOOKUP($D70,Res_Req!$A$2:$K$19,2)=2,VLOOKUP($D70,Res_Req!$A$2:$K$19,2)=3,VLOOKUP($D70,Res_Req!$A$2:$K$19,2)=4,VLOOKUP($D70,Res_Req!$A$2:$K$19,2)=5,VLOOKUP($D70,Res_Req!$A$2:$K$19,2)=7,VLOOKUP($D70,Res_Req!$A$2:$K$19,2)=8,VLOOKUP($D70,Res_Req!$A$2:$K$19,2)=9,VLOOKUP($D70,Res_Req!$A$2:$K$19,2)=10,VLOOKUP($D70,Res_Req!$A$2:$K$19,2)=18),$N70*U70,""))</f>
        <v/>
      </c>
      <c r="N70" s="156" t="str">
        <f>IF($D70="","",IF(OR(VLOOKUP($D70,Res_Req!$A$2:$K$19,2)=1,VLOOKUP($D70,Res_Req!$A$2:$K$19,2)=2,VLOOKUP($D70,Res_Req!$A$2:$K$19,2)=3,VLOOKUP($D70,Res_Req!$A$2:$K$19,2)=4,VLOOKUP($D70,Res_Req!$A$2:$K$19,2)=5,VLOOKUP($D70,Res_Req!$A$2:$K$19,2)=7,VLOOKUP($D70,Res_Req!$A$2:$K$19,2)=8,VLOOKUP($D70,Res_Req!$A$2:$K$19,2)=9,VLOOKUP($D70,Res_Req!$A$2:$K$19,2)=10,VLOOKUP($D70,Res_Req!$A$2:$K$19,2)=18),SQRT(VLOOKUP($D70,Res_Req!$A$2:$K$19,7)),""))</f>
        <v/>
      </c>
      <c r="O70" s="157" t="str">
        <f t="shared" si="3"/>
        <v/>
      </c>
      <c r="P70" s="158" t="str">
        <f t="shared" si="1"/>
        <v/>
      </c>
      <c r="Q70" s="159"/>
      <c r="R70" s="283"/>
      <c r="S70" s="283"/>
      <c r="T70" s="283"/>
      <c r="U70" s="283"/>
      <c r="V70" s="283"/>
      <c r="W70" s="283"/>
      <c r="X70" s="160" t="str">
        <f>IF(OR($D70="",$W70="",$Y70=""),"",IF(VLOOKUP($D70,Res_Req!$A$2:$K$19,2)=11,$Y70+VLOOKUP($D70,Res_Req!$A$2:$K$19,9),IF(VLOOKUP($D70,Res_Req!$A$2:$K$19,2)=16,MIN($W70+(VLOOKUP($D70,Res_Req!$A$2:$K$19,9)*($Y70-$W70)),110),$W70+(VLOOKUP($D70,Res_Req!$A$2:$K$19,9)*($Y70-$W70)))))</f>
        <v/>
      </c>
      <c r="Y70" s="283"/>
      <c r="Z70" s="283"/>
      <c r="AA70" s="133"/>
      <c r="AB70" s="134" t="e">
        <f>VLOOKUP($D70,Res_Req!$A$2:$K$19,2)</f>
        <v>#N/A</v>
      </c>
    </row>
    <row r="71" spans="1:28" x14ac:dyDescent="0.25">
      <c r="A71" s="133"/>
      <c r="B71" s="283"/>
      <c r="C71" s="283"/>
      <c r="D71" s="284"/>
      <c r="E71" s="283"/>
      <c r="F71" s="286"/>
      <c r="G71" s="162" t="str">
        <f>IF(OR($D71="",$R71="",$S71="",$H71=""),"",IF(OR(VLOOKUP($D71,Res_Req!$A$2:$K$19,2)=12,VLOOKUP($D71,Res_Req!$A$2:$K$19,2)=13,VLOOKUP($D71,Res_Req!$A$2:$K$19,2)=14,VLOOKUP($D71,Res_Req!$A$2:$K$19,2)=15,VLOOKUP($D71,Res_Req!$A$2:$K$19,2)=16,VLOOKUP($D71,Res_Req!$A$2:$K$19,2)=17),IF($E71="","",IF($O71&lt;=$W71,$S71*($E71/$V71)*$H71,IF(AND($O71&gt;$W71,$O71&lt;=$Y71),$H71*($E71/$V71)*($S71+((($R71-$S71)/($Y71-$W71))*($O71-$W71))),0))),IF($O71&lt;=$W71,$S71*$H71,IF(AND($O71&gt;$W71,$O71&lt;=$Y71),$H71*($S71+((($R71-$S71)/($Y71-$W71))*($O71-$W71))),0))))</f>
        <v/>
      </c>
      <c r="H71" s="156" t="str">
        <f>IF(OR($D71="",$X71="",$O71="",$W71=""),"",IF($O71&lt;=$W71,VLOOKUP($D71,Res_Req!$A$2:$K$19,3),IF(AND($O71&gt;$W71,$O71&lt;=$X71),VLOOKUP($D71,Res_Req!$A$2:$K$19,3)+(((VLOOKUP($D71,Res_Req!$A$2:$K$19,4)-VLOOKUP($D71,Res_Req!$A$2:$K$19,3))/($X71-$W71))*($O71-$W71)),0)))</f>
        <v/>
      </c>
      <c r="I71" s="285"/>
      <c r="J71" s="155" t="str">
        <f>IF(OR($D71="",$T71=""),"",IF(OR(VLOOKUP($D71,Res_Req!$A$2:$K$19,2)=1,VLOOKUP($D71,Res_Req!$A$2:$K$19,2)=2,VLOOKUP($D71,Res_Req!$A$2:$K$19,2)=5,VLOOKUP($D71,Res_Req!$A$2:$K$19,2)=7,VLOOKUP($D71,Res_Req!$A$2:$K$19,2)=8,VLOOKUP($D71,Res_Req!$A$2:$K$19,2)=9,VLOOKUP($D71,Res_Req!$A$2:$K$19,2)=10),$T71*$K71,""))</f>
        <v/>
      </c>
      <c r="K71" s="156" t="str">
        <f>IF($D71="","",IF(OR(VLOOKUP($D71,Res_Req!$A$2:$K$19,2)=1,VLOOKUP($D71,Res_Req!$A$2:$K$19,2)=2,VLOOKUP($D71,Res_Req!$A$2:$K$19,2)=5,VLOOKUP($D71,Res_Req!$A$2:$K$19,2)=7,VLOOKUP($D71,Res_Req!$A$2:$K$19,2)=8,VLOOKUP($D71,Res_Req!$A$2:$K$19,2)=9,VLOOKUP($D71,Res_Req!$A$2:$K$19,2)=10),VLOOKUP($D71,Res_Req!$A$2:$K$19,6),""))</f>
        <v/>
      </c>
      <c r="L71" s="285"/>
      <c r="M71" s="155" t="str">
        <f>IF(OR($D71="",$U71=""),"",IF(OR(VLOOKUP($D71,Res_Req!$A$2:$K$19,2)=1,VLOOKUP($D71,Res_Req!$A$2:$K$19,2)=2,VLOOKUP($D71,Res_Req!$A$2:$K$19,2)=3,VLOOKUP($D71,Res_Req!$A$2:$K$19,2)=4,VLOOKUP($D71,Res_Req!$A$2:$K$19,2)=5,VLOOKUP($D71,Res_Req!$A$2:$K$19,2)=7,VLOOKUP($D71,Res_Req!$A$2:$K$19,2)=8,VLOOKUP($D71,Res_Req!$A$2:$K$19,2)=9,VLOOKUP($D71,Res_Req!$A$2:$K$19,2)=10,VLOOKUP($D71,Res_Req!$A$2:$K$19,2)=18),$N71*U71,""))</f>
        <v/>
      </c>
      <c r="N71" s="156" t="str">
        <f>IF($D71="","",IF(OR(VLOOKUP($D71,Res_Req!$A$2:$K$19,2)=1,VLOOKUP($D71,Res_Req!$A$2:$K$19,2)=2,VLOOKUP($D71,Res_Req!$A$2:$K$19,2)=3,VLOOKUP($D71,Res_Req!$A$2:$K$19,2)=4,VLOOKUP($D71,Res_Req!$A$2:$K$19,2)=5,VLOOKUP($D71,Res_Req!$A$2:$K$19,2)=7,VLOOKUP($D71,Res_Req!$A$2:$K$19,2)=8,VLOOKUP($D71,Res_Req!$A$2:$K$19,2)=9,VLOOKUP($D71,Res_Req!$A$2:$K$19,2)=10,VLOOKUP($D71,Res_Req!$A$2:$K$19,2)=18),SQRT(VLOOKUP($D71,Res_Req!$A$2:$K$19,7)),""))</f>
        <v/>
      </c>
      <c r="O71" s="157" t="str">
        <f t="shared" si="3"/>
        <v/>
      </c>
      <c r="P71" s="158" t="str">
        <f t="shared" si="1"/>
        <v/>
      </c>
      <c r="Q71" s="159"/>
      <c r="R71" s="283"/>
      <c r="S71" s="283"/>
      <c r="T71" s="283"/>
      <c r="U71" s="283"/>
      <c r="V71" s="283"/>
      <c r="W71" s="283"/>
      <c r="X71" s="160" t="str">
        <f>IF(OR($D71="",$W71="",$Y71=""),"",IF(VLOOKUP($D71,Res_Req!$A$2:$K$19,2)=11,$Y71+VLOOKUP($D71,Res_Req!$A$2:$K$19,9),IF(VLOOKUP($D71,Res_Req!$A$2:$K$19,2)=16,MIN($W71+(VLOOKUP($D71,Res_Req!$A$2:$K$19,9)*($Y71-$W71)),110),$W71+(VLOOKUP($D71,Res_Req!$A$2:$K$19,9)*($Y71-$W71)))))</f>
        <v/>
      </c>
      <c r="Y71" s="283"/>
      <c r="Z71" s="283"/>
      <c r="AA71" s="133"/>
      <c r="AB71" s="134" t="e">
        <f>VLOOKUP($D71,Res_Req!$A$2:$K$19,2)</f>
        <v>#N/A</v>
      </c>
    </row>
    <row r="72" spans="1:28" x14ac:dyDescent="0.25">
      <c r="A72" s="133"/>
      <c r="B72" s="283"/>
      <c r="C72" s="283"/>
      <c r="D72" s="284"/>
      <c r="E72" s="283"/>
      <c r="F72" s="286"/>
      <c r="G72" s="162" t="str">
        <f>IF(OR($D72="",$R72="",$S72="",$H72=""),"",IF(OR(VLOOKUP($D72,Res_Req!$A$2:$K$19,2)=12,VLOOKUP($D72,Res_Req!$A$2:$K$19,2)=13,VLOOKUP($D72,Res_Req!$A$2:$K$19,2)=14,VLOOKUP($D72,Res_Req!$A$2:$K$19,2)=15,VLOOKUP($D72,Res_Req!$A$2:$K$19,2)=16,VLOOKUP($D72,Res_Req!$A$2:$K$19,2)=17),IF($E72="","",IF($O72&lt;=$W72,$S72*($E72/$V72)*$H72,IF(AND($O72&gt;$W72,$O72&lt;=$Y72),$H72*($E72/$V72)*($S72+((($R72-$S72)/($Y72-$W72))*($O72-$W72))),0))),IF($O72&lt;=$W72,$S72*$H72,IF(AND($O72&gt;$W72,$O72&lt;=$Y72),$H72*($S72+((($R72-$S72)/($Y72-$W72))*($O72-$W72))),0))))</f>
        <v/>
      </c>
      <c r="H72" s="156" t="str">
        <f>IF(OR($D72="",$X72="",$O72="",$W72=""),"",IF($O72&lt;=$W72,VLOOKUP($D72,Res_Req!$A$2:$K$19,3),IF(AND($O72&gt;$W72,$O72&lt;=$X72),VLOOKUP($D72,Res_Req!$A$2:$K$19,3)+(((VLOOKUP($D72,Res_Req!$A$2:$K$19,4)-VLOOKUP($D72,Res_Req!$A$2:$K$19,3))/($X72-$W72))*($O72-$W72)),0)))</f>
        <v/>
      </c>
      <c r="I72" s="285"/>
      <c r="J72" s="155" t="str">
        <f>IF(OR($D72="",$T72=""),"",IF(OR(VLOOKUP($D72,Res_Req!$A$2:$K$19,2)=1,VLOOKUP($D72,Res_Req!$A$2:$K$19,2)=2,VLOOKUP($D72,Res_Req!$A$2:$K$19,2)=5,VLOOKUP($D72,Res_Req!$A$2:$K$19,2)=7,VLOOKUP($D72,Res_Req!$A$2:$K$19,2)=8,VLOOKUP($D72,Res_Req!$A$2:$K$19,2)=9,VLOOKUP($D72,Res_Req!$A$2:$K$19,2)=10),$T72*$K72,""))</f>
        <v/>
      </c>
      <c r="K72" s="156" t="str">
        <f>IF($D72="","",IF(OR(VLOOKUP($D72,Res_Req!$A$2:$K$19,2)=1,VLOOKUP($D72,Res_Req!$A$2:$K$19,2)=2,VLOOKUP($D72,Res_Req!$A$2:$K$19,2)=5,VLOOKUP($D72,Res_Req!$A$2:$K$19,2)=7,VLOOKUP($D72,Res_Req!$A$2:$K$19,2)=8,VLOOKUP($D72,Res_Req!$A$2:$K$19,2)=9,VLOOKUP($D72,Res_Req!$A$2:$K$19,2)=10),VLOOKUP($D72,Res_Req!$A$2:$K$19,6),""))</f>
        <v/>
      </c>
      <c r="L72" s="285"/>
      <c r="M72" s="155" t="str">
        <f>IF(OR($D72="",$U72=""),"",IF(OR(VLOOKUP($D72,Res_Req!$A$2:$K$19,2)=1,VLOOKUP($D72,Res_Req!$A$2:$K$19,2)=2,VLOOKUP($D72,Res_Req!$A$2:$K$19,2)=3,VLOOKUP($D72,Res_Req!$A$2:$K$19,2)=4,VLOOKUP($D72,Res_Req!$A$2:$K$19,2)=5,VLOOKUP($D72,Res_Req!$A$2:$K$19,2)=7,VLOOKUP($D72,Res_Req!$A$2:$K$19,2)=8,VLOOKUP($D72,Res_Req!$A$2:$K$19,2)=9,VLOOKUP($D72,Res_Req!$A$2:$K$19,2)=10,VLOOKUP($D72,Res_Req!$A$2:$K$19,2)=18),$N72*U72,""))</f>
        <v/>
      </c>
      <c r="N72" s="156" t="str">
        <f>IF($D72="","",IF(OR(VLOOKUP($D72,Res_Req!$A$2:$K$19,2)=1,VLOOKUP($D72,Res_Req!$A$2:$K$19,2)=2,VLOOKUP($D72,Res_Req!$A$2:$K$19,2)=3,VLOOKUP($D72,Res_Req!$A$2:$K$19,2)=4,VLOOKUP($D72,Res_Req!$A$2:$K$19,2)=5,VLOOKUP($D72,Res_Req!$A$2:$K$19,2)=7,VLOOKUP($D72,Res_Req!$A$2:$K$19,2)=8,VLOOKUP($D72,Res_Req!$A$2:$K$19,2)=9,VLOOKUP($D72,Res_Req!$A$2:$K$19,2)=10,VLOOKUP($D72,Res_Req!$A$2:$K$19,2)=18),SQRT(VLOOKUP($D72,Res_Req!$A$2:$K$19,7)),""))</f>
        <v/>
      </c>
      <c r="O72" s="157" t="str">
        <f t="shared" si="3"/>
        <v/>
      </c>
      <c r="P72" s="158" t="str">
        <f t="shared" si="1"/>
        <v/>
      </c>
      <c r="Q72" s="159"/>
      <c r="R72" s="283"/>
      <c r="S72" s="283"/>
      <c r="T72" s="283"/>
      <c r="U72" s="283"/>
      <c r="V72" s="283"/>
      <c r="W72" s="283"/>
      <c r="X72" s="160" t="str">
        <f>IF(OR($D72="",$W72="",$Y72=""),"",IF(VLOOKUP($D72,Res_Req!$A$2:$K$19,2)=11,$Y72+VLOOKUP($D72,Res_Req!$A$2:$K$19,9),IF(VLOOKUP($D72,Res_Req!$A$2:$K$19,2)=16,MIN($W72+(VLOOKUP($D72,Res_Req!$A$2:$K$19,9)*($Y72-$W72)),110),$W72+(VLOOKUP($D72,Res_Req!$A$2:$K$19,9)*($Y72-$W72)))))</f>
        <v/>
      </c>
      <c r="Y72" s="283"/>
      <c r="Z72" s="283"/>
      <c r="AA72" s="133"/>
      <c r="AB72" s="134" t="e">
        <f>VLOOKUP($D72,Res_Req!$A$2:$K$19,2)</f>
        <v>#N/A</v>
      </c>
    </row>
    <row r="73" spans="1:28" x14ac:dyDescent="0.25">
      <c r="A73" s="133"/>
      <c r="B73" s="283"/>
      <c r="C73" s="283"/>
      <c r="D73" s="284"/>
      <c r="E73" s="283"/>
      <c r="F73" s="286"/>
      <c r="G73" s="162" t="str">
        <f>IF(OR($D73="",$R73="",$S73="",$H73=""),"",IF(OR(VLOOKUP($D73,Res_Req!$A$2:$K$19,2)=12,VLOOKUP($D73,Res_Req!$A$2:$K$19,2)=13,VLOOKUP($D73,Res_Req!$A$2:$K$19,2)=14,VLOOKUP($D73,Res_Req!$A$2:$K$19,2)=15,VLOOKUP($D73,Res_Req!$A$2:$K$19,2)=16,VLOOKUP($D73,Res_Req!$A$2:$K$19,2)=17),IF($E73="","",IF($O73&lt;=$W73,$S73*($E73/$V73)*$H73,IF(AND($O73&gt;$W73,$O73&lt;=$Y73),$H73*($E73/$V73)*($S73+((($R73-$S73)/($Y73-$W73))*($O73-$W73))),0))),IF($O73&lt;=$W73,$S73*$H73,IF(AND($O73&gt;$W73,$O73&lt;=$Y73),$H73*($S73+((($R73-$S73)/($Y73-$W73))*($O73-$W73))),0))))</f>
        <v/>
      </c>
      <c r="H73" s="156" t="str">
        <f>IF(OR($D73="",$X73="",$O73="",$W73=""),"",IF($O73&lt;=$W73,VLOOKUP($D73,Res_Req!$A$2:$K$19,3),IF(AND($O73&gt;$W73,$O73&lt;=$X73),VLOOKUP($D73,Res_Req!$A$2:$K$19,3)+(((VLOOKUP($D73,Res_Req!$A$2:$K$19,4)-VLOOKUP($D73,Res_Req!$A$2:$K$19,3))/($X73-$W73))*($O73-$W73)),0)))</f>
        <v/>
      </c>
      <c r="I73" s="285"/>
      <c r="J73" s="155" t="str">
        <f>IF(OR($D73="",$T73=""),"",IF(OR(VLOOKUP($D73,Res_Req!$A$2:$K$19,2)=1,VLOOKUP($D73,Res_Req!$A$2:$K$19,2)=2,VLOOKUP($D73,Res_Req!$A$2:$K$19,2)=5,VLOOKUP($D73,Res_Req!$A$2:$K$19,2)=7,VLOOKUP($D73,Res_Req!$A$2:$K$19,2)=8,VLOOKUP($D73,Res_Req!$A$2:$K$19,2)=9,VLOOKUP($D73,Res_Req!$A$2:$K$19,2)=10),$T73*$K73,""))</f>
        <v/>
      </c>
      <c r="K73" s="156" t="str">
        <f>IF($D73="","",IF(OR(VLOOKUP($D73,Res_Req!$A$2:$K$19,2)=1,VLOOKUP($D73,Res_Req!$A$2:$K$19,2)=2,VLOOKUP($D73,Res_Req!$A$2:$K$19,2)=5,VLOOKUP($D73,Res_Req!$A$2:$K$19,2)=7,VLOOKUP($D73,Res_Req!$A$2:$K$19,2)=8,VLOOKUP($D73,Res_Req!$A$2:$K$19,2)=9,VLOOKUP($D73,Res_Req!$A$2:$K$19,2)=10),VLOOKUP($D73,Res_Req!$A$2:$K$19,6),""))</f>
        <v/>
      </c>
      <c r="L73" s="285"/>
      <c r="M73" s="155" t="str">
        <f>IF(OR($D73="",$U73=""),"",IF(OR(VLOOKUP($D73,Res_Req!$A$2:$K$19,2)=1,VLOOKUP($D73,Res_Req!$A$2:$K$19,2)=2,VLOOKUP($D73,Res_Req!$A$2:$K$19,2)=3,VLOOKUP($D73,Res_Req!$A$2:$K$19,2)=4,VLOOKUP($D73,Res_Req!$A$2:$K$19,2)=5,VLOOKUP($D73,Res_Req!$A$2:$K$19,2)=7,VLOOKUP($D73,Res_Req!$A$2:$K$19,2)=8,VLOOKUP($D73,Res_Req!$A$2:$K$19,2)=9,VLOOKUP($D73,Res_Req!$A$2:$K$19,2)=10,VLOOKUP($D73,Res_Req!$A$2:$K$19,2)=18),$N73*U73,""))</f>
        <v/>
      </c>
      <c r="N73" s="156" t="str">
        <f>IF($D73="","",IF(OR(VLOOKUP($D73,Res_Req!$A$2:$K$19,2)=1,VLOOKUP($D73,Res_Req!$A$2:$K$19,2)=2,VLOOKUP($D73,Res_Req!$A$2:$K$19,2)=3,VLOOKUP($D73,Res_Req!$A$2:$K$19,2)=4,VLOOKUP($D73,Res_Req!$A$2:$K$19,2)=5,VLOOKUP($D73,Res_Req!$A$2:$K$19,2)=7,VLOOKUP($D73,Res_Req!$A$2:$K$19,2)=8,VLOOKUP($D73,Res_Req!$A$2:$K$19,2)=9,VLOOKUP($D73,Res_Req!$A$2:$K$19,2)=10,VLOOKUP($D73,Res_Req!$A$2:$K$19,2)=18),SQRT(VLOOKUP($D73,Res_Req!$A$2:$K$19,7)),""))</f>
        <v/>
      </c>
      <c r="O73" s="157" t="str">
        <f t="shared" si="3"/>
        <v/>
      </c>
      <c r="P73" s="158" t="str">
        <f t="shared" si="1"/>
        <v/>
      </c>
      <c r="Q73" s="159"/>
      <c r="R73" s="283"/>
      <c r="S73" s="283"/>
      <c r="T73" s="283"/>
      <c r="U73" s="283"/>
      <c r="V73" s="283"/>
      <c r="W73" s="283"/>
      <c r="X73" s="160" t="str">
        <f>IF(OR($D73="",$W73="",$Y73=""),"",IF(VLOOKUP($D73,Res_Req!$A$2:$K$19,2)=11,$Y73+VLOOKUP($D73,Res_Req!$A$2:$K$19,9),IF(VLOOKUP($D73,Res_Req!$A$2:$K$19,2)=16,MIN($W73+(VLOOKUP($D73,Res_Req!$A$2:$K$19,9)*($Y73-$W73)),110),$W73+(VLOOKUP($D73,Res_Req!$A$2:$K$19,9)*($Y73-$W73)))))</f>
        <v/>
      </c>
      <c r="Y73" s="283"/>
      <c r="Z73" s="283"/>
      <c r="AA73" s="133"/>
      <c r="AB73" s="134" t="e">
        <f>VLOOKUP($D73,Res_Req!$A$2:$K$19,2)</f>
        <v>#N/A</v>
      </c>
    </row>
    <row r="74" spans="1:28" x14ac:dyDescent="0.25">
      <c r="A74" s="133"/>
      <c r="B74" s="283"/>
      <c r="C74" s="283"/>
      <c r="D74" s="284"/>
      <c r="E74" s="283"/>
      <c r="F74" s="286"/>
      <c r="G74" s="162" t="str">
        <f>IF(OR($D74="",$R74="",$S74="",$H74=""),"",IF(OR(VLOOKUP($D74,Res_Req!$A$2:$K$19,2)=12,VLOOKUP($D74,Res_Req!$A$2:$K$19,2)=13,VLOOKUP($D74,Res_Req!$A$2:$K$19,2)=14,VLOOKUP($D74,Res_Req!$A$2:$K$19,2)=15,VLOOKUP($D74,Res_Req!$A$2:$K$19,2)=16,VLOOKUP($D74,Res_Req!$A$2:$K$19,2)=17),IF($E74="","",IF($O74&lt;=$W74,$S74*($E74/$V74)*$H74,IF(AND($O74&gt;$W74,$O74&lt;=$Y74),$H74*($E74/$V74)*($S74+((($R74-$S74)/($Y74-$W74))*($O74-$W74))),0))),IF($O74&lt;=$W74,$S74*$H74,IF(AND($O74&gt;$W74,$O74&lt;=$Y74),$H74*($S74+((($R74-$S74)/($Y74-$W74))*($O74-$W74))),0))))</f>
        <v/>
      </c>
      <c r="H74" s="156" t="str">
        <f>IF(OR($D74="",$X74="",$O74="",$W74=""),"",IF($O74&lt;=$W74,VLOOKUP($D74,Res_Req!$A$2:$K$19,3),IF(AND($O74&gt;$W74,$O74&lt;=$X74),VLOOKUP($D74,Res_Req!$A$2:$K$19,3)+(((VLOOKUP($D74,Res_Req!$A$2:$K$19,4)-VLOOKUP($D74,Res_Req!$A$2:$K$19,3))/($X74-$W74))*($O74-$W74)),0)))</f>
        <v/>
      </c>
      <c r="I74" s="285"/>
      <c r="J74" s="155" t="str">
        <f>IF(OR($D74="",$T74=""),"",IF(OR(VLOOKUP($D74,Res_Req!$A$2:$K$19,2)=1,VLOOKUP($D74,Res_Req!$A$2:$K$19,2)=2,VLOOKUP($D74,Res_Req!$A$2:$K$19,2)=5,VLOOKUP($D74,Res_Req!$A$2:$K$19,2)=7,VLOOKUP($D74,Res_Req!$A$2:$K$19,2)=8,VLOOKUP($D74,Res_Req!$A$2:$K$19,2)=9,VLOOKUP($D74,Res_Req!$A$2:$K$19,2)=10),$T74*$K74,""))</f>
        <v/>
      </c>
      <c r="K74" s="156" t="str">
        <f>IF($D74="","",IF(OR(VLOOKUP($D74,Res_Req!$A$2:$K$19,2)=1,VLOOKUP($D74,Res_Req!$A$2:$K$19,2)=2,VLOOKUP($D74,Res_Req!$A$2:$K$19,2)=5,VLOOKUP($D74,Res_Req!$A$2:$K$19,2)=7,VLOOKUP($D74,Res_Req!$A$2:$K$19,2)=8,VLOOKUP($D74,Res_Req!$A$2:$K$19,2)=9,VLOOKUP($D74,Res_Req!$A$2:$K$19,2)=10),VLOOKUP($D74,Res_Req!$A$2:$K$19,6),""))</f>
        <v/>
      </c>
      <c r="L74" s="285"/>
      <c r="M74" s="155" t="str">
        <f>IF(OR($D74="",$U74=""),"",IF(OR(VLOOKUP($D74,Res_Req!$A$2:$K$19,2)=1,VLOOKUP($D74,Res_Req!$A$2:$K$19,2)=2,VLOOKUP($D74,Res_Req!$A$2:$K$19,2)=3,VLOOKUP($D74,Res_Req!$A$2:$K$19,2)=4,VLOOKUP($D74,Res_Req!$A$2:$K$19,2)=5,VLOOKUP($D74,Res_Req!$A$2:$K$19,2)=7,VLOOKUP($D74,Res_Req!$A$2:$K$19,2)=8,VLOOKUP($D74,Res_Req!$A$2:$K$19,2)=9,VLOOKUP($D74,Res_Req!$A$2:$K$19,2)=10,VLOOKUP($D74,Res_Req!$A$2:$K$19,2)=18),$N74*U74,""))</f>
        <v/>
      </c>
      <c r="N74" s="156" t="str">
        <f>IF($D74="","",IF(OR(VLOOKUP($D74,Res_Req!$A$2:$K$19,2)=1,VLOOKUP($D74,Res_Req!$A$2:$K$19,2)=2,VLOOKUP($D74,Res_Req!$A$2:$K$19,2)=3,VLOOKUP($D74,Res_Req!$A$2:$K$19,2)=4,VLOOKUP($D74,Res_Req!$A$2:$K$19,2)=5,VLOOKUP($D74,Res_Req!$A$2:$K$19,2)=7,VLOOKUP($D74,Res_Req!$A$2:$K$19,2)=8,VLOOKUP($D74,Res_Req!$A$2:$K$19,2)=9,VLOOKUP($D74,Res_Req!$A$2:$K$19,2)=10,VLOOKUP($D74,Res_Req!$A$2:$K$19,2)=18),SQRT(VLOOKUP($D74,Res_Req!$A$2:$K$19,7)),""))</f>
        <v/>
      </c>
      <c r="O74" s="157" t="str">
        <f t="shared" si="3"/>
        <v/>
      </c>
      <c r="P74" s="158" t="str">
        <f t="shared" si="1"/>
        <v/>
      </c>
      <c r="Q74" s="159"/>
      <c r="R74" s="283"/>
      <c r="S74" s="283"/>
      <c r="T74" s="283"/>
      <c r="U74" s="283"/>
      <c r="V74" s="283"/>
      <c r="W74" s="283"/>
      <c r="X74" s="160" t="str">
        <f>IF(OR($D74="",$W74="",$Y74=""),"",IF(VLOOKUP($D74,Res_Req!$A$2:$K$19,2)=11,$Y74+VLOOKUP($D74,Res_Req!$A$2:$K$19,9),IF(VLOOKUP($D74,Res_Req!$A$2:$K$19,2)=16,MIN($W74+(VLOOKUP($D74,Res_Req!$A$2:$K$19,9)*($Y74-$W74)),110),$W74+(VLOOKUP($D74,Res_Req!$A$2:$K$19,9)*($Y74-$W74)))))</f>
        <v/>
      </c>
      <c r="Y74" s="283"/>
      <c r="Z74" s="283"/>
      <c r="AA74" s="133"/>
      <c r="AB74" s="134" t="e">
        <f>VLOOKUP($D74,Res_Req!$A$2:$K$19,2)</f>
        <v>#N/A</v>
      </c>
    </row>
    <row r="75" spans="1:28" x14ac:dyDescent="0.25">
      <c r="A75" s="133"/>
      <c r="B75" s="283"/>
      <c r="C75" s="283"/>
      <c r="D75" s="284"/>
      <c r="E75" s="283"/>
      <c r="F75" s="286"/>
      <c r="G75" s="162" t="str">
        <f>IF(OR($D75="",$R75="",$S75="",$H75=""),"",IF(OR(VLOOKUP($D75,Res_Req!$A$2:$K$19,2)=12,VLOOKUP($D75,Res_Req!$A$2:$K$19,2)=13,VLOOKUP($D75,Res_Req!$A$2:$K$19,2)=14,VLOOKUP($D75,Res_Req!$A$2:$K$19,2)=15,VLOOKUP($D75,Res_Req!$A$2:$K$19,2)=16,VLOOKUP($D75,Res_Req!$A$2:$K$19,2)=17),IF($E75="","",IF($O75&lt;=$W75,$S75*($E75/$V75)*$H75,IF(AND($O75&gt;$W75,$O75&lt;=$Y75),$H75*($E75/$V75)*($S75+((($R75-$S75)/($Y75-$W75))*($O75-$W75))),0))),IF($O75&lt;=$W75,$S75*$H75,IF(AND($O75&gt;$W75,$O75&lt;=$Y75),$H75*($S75+((($R75-$S75)/($Y75-$W75))*($O75-$W75))),0))))</f>
        <v/>
      </c>
      <c r="H75" s="156" t="str">
        <f>IF(OR($D75="",$X75="",$O75="",$W75=""),"",IF($O75&lt;=$W75,VLOOKUP($D75,Res_Req!$A$2:$K$19,3),IF(AND($O75&gt;$W75,$O75&lt;=$X75),VLOOKUP($D75,Res_Req!$A$2:$K$19,3)+(((VLOOKUP($D75,Res_Req!$A$2:$K$19,4)-VLOOKUP($D75,Res_Req!$A$2:$K$19,3))/($X75-$W75))*($O75-$W75)),0)))</f>
        <v/>
      </c>
      <c r="I75" s="285"/>
      <c r="J75" s="155" t="str">
        <f>IF(OR($D75="",$T75=""),"",IF(OR(VLOOKUP($D75,Res_Req!$A$2:$K$19,2)=1,VLOOKUP($D75,Res_Req!$A$2:$K$19,2)=2,VLOOKUP($D75,Res_Req!$A$2:$K$19,2)=5,VLOOKUP($D75,Res_Req!$A$2:$K$19,2)=7,VLOOKUP($D75,Res_Req!$A$2:$K$19,2)=8,VLOOKUP($D75,Res_Req!$A$2:$K$19,2)=9,VLOOKUP($D75,Res_Req!$A$2:$K$19,2)=10),$T75*$K75,""))</f>
        <v/>
      </c>
      <c r="K75" s="156" t="str">
        <f>IF($D75="","",IF(OR(VLOOKUP($D75,Res_Req!$A$2:$K$19,2)=1,VLOOKUP($D75,Res_Req!$A$2:$K$19,2)=2,VLOOKUP($D75,Res_Req!$A$2:$K$19,2)=5,VLOOKUP($D75,Res_Req!$A$2:$K$19,2)=7,VLOOKUP($D75,Res_Req!$A$2:$K$19,2)=8,VLOOKUP($D75,Res_Req!$A$2:$K$19,2)=9,VLOOKUP($D75,Res_Req!$A$2:$K$19,2)=10),VLOOKUP($D75,Res_Req!$A$2:$K$19,6),""))</f>
        <v/>
      </c>
      <c r="L75" s="285"/>
      <c r="M75" s="155" t="str">
        <f>IF(OR($D75="",$U75=""),"",IF(OR(VLOOKUP($D75,Res_Req!$A$2:$K$19,2)=1,VLOOKUP($D75,Res_Req!$A$2:$K$19,2)=2,VLOOKUP($D75,Res_Req!$A$2:$K$19,2)=3,VLOOKUP($D75,Res_Req!$A$2:$K$19,2)=4,VLOOKUP($D75,Res_Req!$A$2:$K$19,2)=5,VLOOKUP($D75,Res_Req!$A$2:$K$19,2)=7,VLOOKUP($D75,Res_Req!$A$2:$K$19,2)=8,VLOOKUP($D75,Res_Req!$A$2:$K$19,2)=9,VLOOKUP($D75,Res_Req!$A$2:$K$19,2)=10,VLOOKUP($D75,Res_Req!$A$2:$K$19,2)=18),$N75*U75,""))</f>
        <v/>
      </c>
      <c r="N75" s="156" t="str">
        <f>IF($D75="","",IF(OR(VLOOKUP($D75,Res_Req!$A$2:$K$19,2)=1,VLOOKUP($D75,Res_Req!$A$2:$K$19,2)=2,VLOOKUP($D75,Res_Req!$A$2:$K$19,2)=3,VLOOKUP($D75,Res_Req!$A$2:$K$19,2)=4,VLOOKUP($D75,Res_Req!$A$2:$K$19,2)=5,VLOOKUP($D75,Res_Req!$A$2:$K$19,2)=7,VLOOKUP($D75,Res_Req!$A$2:$K$19,2)=8,VLOOKUP($D75,Res_Req!$A$2:$K$19,2)=9,VLOOKUP($D75,Res_Req!$A$2:$K$19,2)=10,VLOOKUP($D75,Res_Req!$A$2:$K$19,2)=18),SQRT(VLOOKUP($D75,Res_Req!$A$2:$K$19,7)),""))</f>
        <v/>
      </c>
      <c r="O75" s="157" t="str">
        <f t="shared" si="3"/>
        <v/>
      </c>
      <c r="P75" s="158" t="str">
        <f t="shared" si="1"/>
        <v/>
      </c>
      <c r="Q75" s="159"/>
      <c r="R75" s="283"/>
      <c r="S75" s="283"/>
      <c r="T75" s="283"/>
      <c r="U75" s="283"/>
      <c r="V75" s="283"/>
      <c r="W75" s="283"/>
      <c r="X75" s="160" t="str">
        <f>IF(OR($D75="",$W75="",$Y75=""),"",IF(VLOOKUP($D75,Res_Req!$A$2:$K$19,2)=11,$Y75+VLOOKUP($D75,Res_Req!$A$2:$K$19,9),IF(VLOOKUP($D75,Res_Req!$A$2:$K$19,2)=16,MIN($W75+(VLOOKUP($D75,Res_Req!$A$2:$K$19,9)*($Y75-$W75)),110),$W75+(VLOOKUP($D75,Res_Req!$A$2:$K$19,9)*($Y75-$W75)))))</f>
        <v/>
      </c>
      <c r="Y75" s="283"/>
      <c r="Z75" s="283"/>
      <c r="AA75" s="133"/>
      <c r="AB75" s="134" t="e">
        <f>VLOOKUP($D75,Res_Req!$A$2:$K$19,2)</f>
        <v>#N/A</v>
      </c>
    </row>
    <row r="76" spans="1:28" x14ac:dyDescent="0.25">
      <c r="A76" s="133"/>
      <c r="B76" s="283"/>
      <c r="C76" s="283"/>
      <c r="D76" s="284"/>
      <c r="E76" s="283"/>
      <c r="F76" s="286"/>
      <c r="G76" s="162" t="str">
        <f>IF(OR($D76="",$R76="",$S76="",$H76=""),"",IF(OR(VLOOKUP($D76,Res_Req!$A$2:$K$19,2)=12,VLOOKUP($D76,Res_Req!$A$2:$K$19,2)=13,VLOOKUP($D76,Res_Req!$A$2:$K$19,2)=14,VLOOKUP($D76,Res_Req!$A$2:$K$19,2)=15,VLOOKUP($D76,Res_Req!$A$2:$K$19,2)=16,VLOOKUP($D76,Res_Req!$A$2:$K$19,2)=17),IF($E76="","",IF($O76&lt;=$W76,$S76*($E76/$V76)*$H76,IF(AND($O76&gt;$W76,$O76&lt;=$Y76),$H76*($E76/$V76)*($S76+((($R76-$S76)/($Y76-$W76))*($O76-$W76))),0))),IF($O76&lt;=$W76,$S76*$H76,IF(AND($O76&gt;$W76,$O76&lt;=$Y76),$H76*($S76+((($R76-$S76)/($Y76-$W76))*($O76-$W76))),0))))</f>
        <v/>
      </c>
      <c r="H76" s="156" t="str">
        <f>IF(OR($D76="",$X76="",$O76="",$W76=""),"",IF($O76&lt;=$W76,VLOOKUP($D76,Res_Req!$A$2:$K$19,3),IF(AND($O76&gt;$W76,$O76&lt;=$X76),VLOOKUP($D76,Res_Req!$A$2:$K$19,3)+(((VLOOKUP($D76,Res_Req!$A$2:$K$19,4)-VLOOKUP($D76,Res_Req!$A$2:$K$19,3))/($X76-$W76))*($O76-$W76)),0)))</f>
        <v/>
      </c>
      <c r="I76" s="285"/>
      <c r="J76" s="155" t="str">
        <f>IF(OR($D76="",$T76=""),"",IF(OR(VLOOKUP($D76,Res_Req!$A$2:$K$19,2)=1,VLOOKUP($D76,Res_Req!$A$2:$K$19,2)=2,VLOOKUP($D76,Res_Req!$A$2:$K$19,2)=5,VLOOKUP($D76,Res_Req!$A$2:$K$19,2)=7,VLOOKUP($D76,Res_Req!$A$2:$K$19,2)=8,VLOOKUP($D76,Res_Req!$A$2:$K$19,2)=9,VLOOKUP($D76,Res_Req!$A$2:$K$19,2)=10),$T76*$K76,""))</f>
        <v/>
      </c>
      <c r="K76" s="156" t="str">
        <f>IF($D76="","",IF(OR(VLOOKUP($D76,Res_Req!$A$2:$K$19,2)=1,VLOOKUP($D76,Res_Req!$A$2:$K$19,2)=2,VLOOKUP($D76,Res_Req!$A$2:$K$19,2)=5,VLOOKUP($D76,Res_Req!$A$2:$K$19,2)=7,VLOOKUP($D76,Res_Req!$A$2:$K$19,2)=8,VLOOKUP($D76,Res_Req!$A$2:$K$19,2)=9,VLOOKUP($D76,Res_Req!$A$2:$K$19,2)=10),VLOOKUP($D76,Res_Req!$A$2:$K$19,6),""))</f>
        <v/>
      </c>
      <c r="L76" s="285"/>
      <c r="M76" s="155" t="str">
        <f>IF(OR($D76="",$U76=""),"",IF(OR(VLOOKUP($D76,Res_Req!$A$2:$K$19,2)=1,VLOOKUP($D76,Res_Req!$A$2:$K$19,2)=2,VLOOKUP($D76,Res_Req!$A$2:$K$19,2)=3,VLOOKUP($D76,Res_Req!$A$2:$K$19,2)=4,VLOOKUP($D76,Res_Req!$A$2:$K$19,2)=5,VLOOKUP($D76,Res_Req!$A$2:$K$19,2)=7,VLOOKUP($D76,Res_Req!$A$2:$K$19,2)=8,VLOOKUP($D76,Res_Req!$A$2:$K$19,2)=9,VLOOKUP($D76,Res_Req!$A$2:$K$19,2)=10,VLOOKUP($D76,Res_Req!$A$2:$K$19,2)=18),$N76*U76,""))</f>
        <v/>
      </c>
      <c r="N76" s="156" t="str">
        <f>IF($D76="","",IF(OR(VLOOKUP($D76,Res_Req!$A$2:$K$19,2)=1,VLOOKUP($D76,Res_Req!$A$2:$K$19,2)=2,VLOOKUP($D76,Res_Req!$A$2:$K$19,2)=3,VLOOKUP($D76,Res_Req!$A$2:$K$19,2)=4,VLOOKUP($D76,Res_Req!$A$2:$K$19,2)=5,VLOOKUP($D76,Res_Req!$A$2:$K$19,2)=7,VLOOKUP($D76,Res_Req!$A$2:$K$19,2)=8,VLOOKUP($D76,Res_Req!$A$2:$K$19,2)=9,VLOOKUP($D76,Res_Req!$A$2:$K$19,2)=10,VLOOKUP($D76,Res_Req!$A$2:$K$19,2)=18),SQRT(VLOOKUP($D76,Res_Req!$A$2:$K$19,7)),""))</f>
        <v/>
      </c>
      <c r="O76" s="157" t="str">
        <f t="shared" si="3"/>
        <v/>
      </c>
      <c r="P76" s="158" t="str">
        <f t="shared" si="1"/>
        <v/>
      </c>
      <c r="Q76" s="159"/>
      <c r="R76" s="283"/>
      <c r="S76" s="283"/>
      <c r="T76" s="283"/>
      <c r="U76" s="283"/>
      <c r="V76" s="283"/>
      <c r="W76" s="283"/>
      <c r="X76" s="160" t="str">
        <f>IF(OR($D76="",$W76="",$Y76=""),"",IF(VLOOKUP($D76,Res_Req!$A$2:$K$19,2)=11,$Y76+VLOOKUP($D76,Res_Req!$A$2:$K$19,9),IF(VLOOKUP($D76,Res_Req!$A$2:$K$19,2)=16,MIN($W76+(VLOOKUP($D76,Res_Req!$A$2:$K$19,9)*($Y76-$W76)),110),$W76+(VLOOKUP($D76,Res_Req!$A$2:$K$19,9)*($Y76-$W76)))))</f>
        <v/>
      </c>
      <c r="Y76" s="283"/>
      <c r="Z76" s="283"/>
      <c r="AA76" s="133"/>
      <c r="AB76" s="134" t="e">
        <f>VLOOKUP($D76,Res_Req!$A$2:$K$19,2)</f>
        <v>#N/A</v>
      </c>
    </row>
    <row r="77" spans="1:28" x14ac:dyDescent="0.25">
      <c r="A77" s="133"/>
      <c r="B77" s="283"/>
      <c r="C77" s="283"/>
      <c r="D77" s="284"/>
      <c r="E77" s="283"/>
      <c r="F77" s="286"/>
      <c r="G77" s="162" t="str">
        <f>IF(OR($D77="",$R77="",$S77="",$H77=""),"",IF(OR(VLOOKUP($D77,Res_Req!$A$2:$K$19,2)=12,VLOOKUP($D77,Res_Req!$A$2:$K$19,2)=13,VLOOKUP($D77,Res_Req!$A$2:$K$19,2)=14,VLOOKUP($D77,Res_Req!$A$2:$K$19,2)=15,VLOOKUP($D77,Res_Req!$A$2:$K$19,2)=16,VLOOKUP($D77,Res_Req!$A$2:$K$19,2)=17),IF($E77="","",IF($O77&lt;=$W77,$S77*($E77/$V77)*$H77,IF(AND($O77&gt;$W77,$O77&lt;=$Y77),$H77*($E77/$V77)*($S77+((($R77-$S77)/($Y77-$W77))*($O77-$W77))),0))),IF($O77&lt;=$W77,$S77*$H77,IF(AND($O77&gt;$W77,$O77&lt;=$Y77),$H77*($S77+((($R77-$S77)/($Y77-$W77))*($O77-$W77))),0))))</f>
        <v/>
      </c>
      <c r="H77" s="156" t="str">
        <f>IF(OR($D77="",$X77="",$O77="",$W77=""),"",IF($O77&lt;=$W77,VLOOKUP($D77,Res_Req!$A$2:$K$19,3),IF(AND($O77&gt;$W77,$O77&lt;=$X77),VLOOKUP($D77,Res_Req!$A$2:$K$19,3)+(((VLOOKUP($D77,Res_Req!$A$2:$K$19,4)-VLOOKUP($D77,Res_Req!$A$2:$K$19,3))/($X77-$W77))*($O77-$W77)),0)))</f>
        <v/>
      </c>
      <c r="I77" s="285"/>
      <c r="J77" s="155" t="str">
        <f>IF(OR($D77="",$T77=""),"",IF(OR(VLOOKUP($D77,Res_Req!$A$2:$K$19,2)=1,VLOOKUP($D77,Res_Req!$A$2:$K$19,2)=2,VLOOKUP($D77,Res_Req!$A$2:$K$19,2)=5,VLOOKUP($D77,Res_Req!$A$2:$K$19,2)=7,VLOOKUP($D77,Res_Req!$A$2:$K$19,2)=8,VLOOKUP($D77,Res_Req!$A$2:$K$19,2)=9,VLOOKUP($D77,Res_Req!$A$2:$K$19,2)=10),$T77*$K77,""))</f>
        <v/>
      </c>
      <c r="K77" s="156" t="str">
        <f>IF($D77="","",IF(OR(VLOOKUP($D77,Res_Req!$A$2:$K$19,2)=1,VLOOKUP($D77,Res_Req!$A$2:$K$19,2)=2,VLOOKUP($D77,Res_Req!$A$2:$K$19,2)=5,VLOOKUP($D77,Res_Req!$A$2:$K$19,2)=7,VLOOKUP($D77,Res_Req!$A$2:$K$19,2)=8,VLOOKUP($D77,Res_Req!$A$2:$K$19,2)=9,VLOOKUP($D77,Res_Req!$A$2:$K$19,2)=10),VLOOKUP($D77,Res_Req!$A$2:$K$19,6),""))</f>
        <v/>
      </c>
      <c r="L77" s="285"/>
      <c r="M77" s="155" t="str">
        <f>IF(OR($D77="",$U77=""),"",IF(OR(VLOOKUP($D77,Res_Req!$A$2:$K$19,2)=1,VLOOKUP($D77,Res_Req!$A$2:$K$19,2)=2,VLOOKUP($D77,Res_Req!$A$2:$K$19,2)=3,VLOOKUP($D77,Res_Req!$A$2:$K$19,2)=4,VLOOKUP($D77,Res_Req!$A$2:$K$19,2)=5,VLOOKUP($D77,Res_Req!$A$2:$K$19,2)=7,VLOOKUP($D77,Res_Req!$A$2:$K$19,2)=8,VLOOKUP($D77,Res_Req!$A$2:$K$19,2)=9,VLOOKUP($D77,Res_Req!$A$2:$K$19,2)=10,VLOOKUP($D77,Res_Req!$A$2:$K$19,2)=18),$N77*U77,""))</f>
        <v/>
      </c>
      <c r="N77" s="156" t="str">
        <f>IF($D77="","",IF(OR(VLOOKUP($D77,Res_Req!$A$2:$K$19,2)=1,VLOOKUP($D77,Res_Req!$A$2:$K$19,2)=2,VLOOKUP($D77,Res_Req!$A$2:$K$19,2)=3,VLOOKUP($D77,Res_Req!$A$2:$K$19,2)=4,VLOOKUP($D77,Res_Req!$A$2:$K$19,2)=5,VLOOKUP($D77,Res_Req!$A$2:$K$19,2)=7,VLOOKUP($D77,Res_Req!$A$2:$K$19,2)=8,VLOOKUP($D77,Res_Req!$A$2:$K$19,2)=9,VLOOKUP($D77,Res_Req!$A$2:$K$19,2)=10,VLOOKUP($D77,Res_Req!$A$2:$K$19,2)=18),SQRT(VLOOKUP($D77,Res_Req!$A$2:$K$19,7)),""))</f>
        <v/>
      </c>
      <c r="O77" s="157" t="str">
        <f t="shared" si="3"/>
        <v/>
      </c>
      <c r="P77" s="158" t="str">
        <f t="shared" ref="P77:P140" si="4">IF($D77="","",$X77)</f>
        <v/>
      </c>
      <c r="Q77" s="159"/>
      <c r="R77" s="283"/>
      <c r="S77" s="283"/>
      <c r="T77" s="283"/>
      <c r="U77" s="283"/>
      <c r="V77" s="283"/>
      <c r="W77" s="283"/>
      <c r="X77" s="160" t="str">
        <f>IF(OR($D77="",$W77="",$Y77=""),"",IF(VLOOKUP($D77,Res_Req!$A$2:$K$19,2)=11,$Y77+VLOOKUP($D77,Res_Req!$A$2:$K$19,9),IF(VLOOKUP($D77,Res_Req!$A$2:$K$19,2)=16,MIN($W77+(VLOOKUP($D77,Res_Req!$A$2:$K$19,9)*($Y77-$W77)),110),$W77+(VLOOKUP($D77,Res_Req!$A$2:$K$19,9)*($Y77-$W77)))))</f>
        <v/>
      </c>
      <c r="Y77" s="283"/>
      <c r="Z77" s="283"/>
      <c r="AA77" s="133"/>
      <c r="AB77" s="134" t="e">
        <f>VLOOKUP($D77,Res_Req!$A$2:$K$19,2)</f>
        <v>#N/A</v>
      </c>
    </row>
    <row r="78" spans="1:28" x14ac:dyDescent="0.25">
      <c r="A78" s="133"/>
      <c r="B78" s="283"/>
      <c r="C78" s="283"/>
      <c r="D78" s="284"/>
      <c r="E78" s="283"/>
      <c r="F78" s="286"/>
      <c r="G78" s="162" t="str">
        <f>IF(OR($D78="",$R78="",$S78="",$H78=""),"",IF(OR(VLOOKUP($D78,Res_Req!$A$2:$K$19,2)=12,VLOOKUP($D78,Res_Req!$A$2:$K$19,2)=13,VLOOKUP($D78,Res_Req!$A$2:$K$19,2)=14,VLOOKUP($D78,Res_Req!$A$2:$K$19,2)=15,VLOOKUP($D78,Res_Req!$A$2:$K$19,2)=16,VLOOKUP($D78,Res_Req!$A$2:$K$19,2)=17),IF($E78="","",IF($O78&lt;=$W78,$S78*($E78/$V78)*$H78,IF(AND($O78&gt;$W78,$O78&lt;=$Y78),$H78*($E78/$V78)*($S78+((($R78-$S78)/($Y78-$W78))*($O78-$W78))),0))),IF($O78&lt;=$W78,$S78*$H78,IF(AND($O78&gt;$W78,$O78&lt;=$Y78),$H78*($S78+((($R78-$S78)/($Y78-$W78))*($O78-$W78))),0))))</f>
        <v/>
      </c>
      <c r="H78" s="156" t="str">
        <f>IF(OR($D78="",$X78="",$O78="",$W78=""),"",IF($O78&lt;=$W78,VLOOKUP($D78,Res_Req!$A$2:$K$19,3),IF(AND($O78&gt;$W78,$O78&lt;=$X78),VLOOKUP($D78,Res_Req!$A$2:$K$19,3)+(((VLOOKUP($D78,Res_Req!$A$2:$K$19,4)-VLOOKUP($D78,Res_Req!$A$2:$K$19,3))/($X78-$W78))*($O78-$W78)),0)))</f>
        <v/>
      </c>
      <c r="I78" s="285"/>
      <c r="J78" s="155" t="str">
        <f>IF(OR($D78="",$T78=""),"",IF(OR(VLOOKUP($D78,Res_Req!$A$2:$K$19,2)=1,VLOOKUP($D78,Res_Req!$A$2:$K$19,2)=2,VLOOKUP($D78,Res_Req!$A$2:$K$19,2)=5,VLOOKUP($D78,Res_Req!$A$2:$K$19,2)=7,VLOOKUP($D78,Res_Req!$A$2:$K$19,2)=8,VLOOKUP($D78,Res_Req!$A$2:$K$19,2)=9,VLOOKUP($D78,Res_Req!$A$2:$K$19,2)=10),$T78*$K78,""))</f>
        <v/>
      </c>
      <c r="K78" s="156" t="str">
        <f>IF($D78="","",IF(OR(VLOOKUP($D78,Res_Req!$A$2:$K$19,2)=1,VLOOKUP($D78,Res_Req!$A$2:$K$19,2)=2,VLOOKUP($D78,Res_Req!$A$2:$K$19,2)=5,VLOOKUP($D78,Res_Req!$A$2:$K$19,2)=7,VLOOKUP($D78,Res_Req!$A$2:$K$19,2)=8,VLOOKUP($D78,Res_Req!$A$2:$K$19,2)=9,VLOOKUP($D78,Res_Req!$A$2:$K$19,2)=10),VLOOKUP($D78,Res_Req!$A$2:$K$19,6),""))</f>
        <v/>
      </c>
      <c r="L78" s="285"/>
      <c r="M78" s="155" t="str">
        <f>IF(OR($D78="",$U78=""),"",IF(OR(VLOOKUP($D78,Res_Req!$A$2:$K$19,2)=1,VLOOKUP($D78,Res_Req!$A$2:$K$19,2)=2,VLOOKUP($D78,Res_Req!$A$2:$K$19,2)=3,VLOOKUP($D78,Res_Req!$A$2:$K$19,2)=4,VLOOKUP($D78,Res_Req!$A$2:$K$19,2)=5,VLOOKUP($D78,Res_Req!$A$2:$K$19,2)=7,VLOOKUP($D78,Res_Req!$A$2:$K$19,2)=8,VLOOKUP($D78,Res_Req!$A$2:$K$19,2)=9,VLOOKUP($D78,Res_Req!$A$2:$K$19,2)=10,VLOOKUP($D78,Res_Req!$A$2:$K$19,2)=18),$N78*U78,""))</f>
        <v/>
      </c>
      <c r="N78" s="156" t="str">
        <f>IF($D78="","",IF(OR(VLOOKUP($D78,Res_Req!$A$2:$K$19,2)=1,VLOOKUP($D78,Res_Req!$A$2:$K$19,2)=2,VLOOKUP($D78,Res_Req!$A$2:$K$19,2)=3,VLOOKUP($D78,Res_Req!$A$2:$K$19,2)=4,VLOOKUP($D78,Res_Req!$A$2:$K$19,2)=5,VLOOKUP($D78,Res_Req!$A$2:$K$19,2)=7,VLOOKUP($D78,Res_Req!$A$2:$K$19,2)=8,VLOOKUP($D78,Res_Req!$A$2:$K$19,2)=9,VLOOKUP($D78,Res_Req!$A$2:$K$19,2)=10,VLOOKUP($D78,Res_Req!$A$2:$K$19,2)=18),SQRT(VLOOKUP($D78,Res_Req!$A$2:$K$19,7)),""))</f>
        <v/>
      </c>
      <c r="O78" s="157" t="str">
        <f t="shared" si="3"/>
        <v/>
      </c>
      <c r="P78" s="158" t="str">
        <f t="shared" si="4"/>
        <v/>
      </c>
      <c r="Q78" s="159"/>
      <c r="R78" s="283"/>
      <c r="S78" s="283"/>
      <c r="T78" s="283"/>
      <c r="U78" s="283"/>
      <c r="V78" s="283"/>
      <c r="W78" s="283"/>
      <c r="X78" s="160" t="str">
        <f>IF(OR($D78="",$W78="",$Y78=""),"",IF(VLOOKUP($D78,Res_Req!$A$2:$K$19,2)=11,$Y78+VLOOKUP($D78,Res_Req!$A$2:$K$19,9),IF(VLOOKUP($D78,Res_Req!$A$2:$K$19,2)=16,MIN($W78+(VLOOKUP($D78,Res_Req!$A$2:$K$19,9)*($Y78-$W78)),110),$W78+(VLOOKUP($D78,Res_Req!$A$2:$K$19,9)*($Y78-$W78)))))</f>
        <v/>
      </c>
      <c r="Y78" s="283"/>
      <c r="Z78" s="283"/>
      <c r="AA78" s="133"/>
      <c r="AB78" s="134" t="e">
        <f>VLOOKUP($D78,Res_Req!$A$2:$K$19,2)</f>
        <v>#N/A</v>
      </c>
    </row>
    <row r="79" spans="1:28" x14ac:dyDescent="0.25">
      <c r="A79" s="133"/>
      <c r="B79" s="283"/>
      <c r="C79" s="283"/>
      <c r="D79" s="284"/>
      <c r="E79" s="283"/>
      <c r="F79" s="286"/>
      <c r="G79" s="162" t="str">
        <f>IF(OR($D79="",$R79="",$S79="",$H79=""),"",IF(OR(VLOOKUP($D79,Res_Req!$A$2:$K$19,2)=12,VLOOKUP($D79,Res_Req!$A$2:$K$19,2)=13,VLOOKUP($D79,Res_Req!$A$2:$K$19,2)=14,VLOOKUP($D79,Res_Req!$A$2:$K$19,2)=15,VLOOKUP($D79,Res_Req!$A$2:$K$19,2)=16,VLOOKUP($D79,Res_Req!$A$2:$K$19,2)=17),IF($E79="","",IF($O79&lt;=$W79,$S79*($E79/$V79)*$H79,IF(AND($O79&gt;$W79,$O79&lt;=$Y79),$H79*($E79/$V79)*($S79+((($R79-$S79)/($Y79-$W79))*($O79-$W79))),0))),IF($O79&lt;=$W79,$S79*$H79,IF(AND($O79&gt;$W79,$O79&lt;=$Y79),$H79*($S79+((($R79-$S79)/($Y79-$W79))*($O79-$W79))),0))))</f>
        <v/>
      </c>
      <c r="H79" s="156" t="str">
        <f>IF(OR($D79="",$X79="",$O79="",$W79=""),"",IF($O79&lt;=$W79,VLOOKUP($D79,Res_Req!$A$2:$K$19,3),IF(AND($O79&gt;$W79,$O79&lt;=$X79),VLOOKUP($D79,Res_Req!$A$2:$K$19,3)+(((VLOOKUP($D79,Res_Req!$A$2:$K$19,4)-VLOOKUP($D79,Res_Req!$A$2:$K$19,3))/($X79-$W79))*($O79-$W79)),0)))</f>
        <v/>
      </c>
      <c r="I79" s="285"/>
      <c r="J79" s="155" t="str">
        <f>IF(OR($D79="",$T79=""),"",IF(OR(VLOOKUP($D79,Res_Req!$A$2:$K$19,2)=1,VLOOKUP($D79,Res_Req!$A$2:$K$19,2)=2,VLOOKUP($D79,Res_Req!$A$2:$K$19,2)=5,VLOOKUP($D79,Res_Req!$A$2:$K$19,2)=7,VLOOKUP($D79,Res_Req!$A$2:$K$19,2)=8,VLOOKUP($D79,Res_Req!$A$2:$K$19,2)=9,VLOOKUP($D79,Res_Req!$A$2:$K$19,2)=10),$T79*$K79,""))</f>
        <v/>
      </c>
      <c r="K79" s="156" t="str">
        <f>IF($D79="","",IF(OR(VLOOKUP($D79,Res_Req!$A$2:$K$19,2)=1,VLOOKUP($D79,Res_Req!$A$2:$K$19,2)=2,VLOOKUP($D79,Res_Req!$A$2:$K$19,2)=5,VLOOKUP($D79,Res_Req!$A$2:$K$19,2)=7,VLOOKUP($D79,Res_Req!$A$2:$K$19,2)=8,VLOOKUP($D79,Res_Req!$A$2:$K$19,2)=9,VLOOKUP($D79,Res_Req!$A$2:$K$19,2)=10),VLOOKUP($D79,Res_Req!$A$2:$K$19,6),""))</f>
        <v/>
      </c>
      <c r="L79" s="285"/>
      <c r="M79" s="155" t="str">
        <f>IF(OR($D79="",$U79=""),"",IF(OR(VLOOKUP($D79,Res_Req!$A$2:$K$19,2)=1,VLOOKUP($D79,Res_Req!$A$2:$K$19,2)=2,VLOOKUP($D79,Res_Req!$A$2:$K$19,2)=3,VLOOKUP($D79,Res_Req!$A$2:$K$19,2)=4,VLOOKUP($D79,Res_Req!$A$2:$K$19,2)=5,VLOOKUP($D79,Res_Req!$A$2:$K$19,2)=7,VLOOKUP($D79,Res_Req!$A$2:$K$19,2)=8,VLOOKUP($D79,Res_Req!$A$2:$K$19,2)=9,VLOOKUP($D79,Res_Req!$A$2:$K$19,2)=10,VLOOKUP($D79,Res_Req!$A$2:$K$19,2)=18),$N79*U79,""))</f>
        <v/>
      </c>
      <c r="N79" s="156" t="str">
        <f>IF($D79="","",IF(OR(VLOOKUP($D79,Res_Req!$A$2:$K$19,2)=1,VLOOKUP($D79,Res_Req!$A$2:$K$19,2)=2,VLOOKUP($D79,Res_Req!$A$2:$K$19,2)=3,VLOOKUP($D79,Res_Req!$A$2:$K$19,2)=4,VLOOKUP($D79,Res_Req!$A$2:$K$19,2)=5,VLOOKUP($D79,Res_Req!$A$2:$K$19,2)=7,VLOOKUP($D79,Res_Req!$A$2:$K$19,2)=8,VLOOKUP($D79,Res_Req!$A$2:$K$19,2)=9,VLOOKUP($D79,Res_Req!$A$2:$K$19,2)=10,VLOOKUP($D79,Res_Req!$A$2:$K$19,2)=18),SQRT(VLOOKUP($D79,Res_Req!$A$2:$K$19,7)),""))</f>
        <v/>
      </c>
      <c r="O79" s="157" t="str">
        <f t="shared" si="3"/>
        <v/>
      </c>
      <c r="P79" s="158" t="str">
        <f t="shared" si="4"/>
        <v/>
      </c>
      <c r="Q79" s="159"/>
      <c r="R79" s="283"/>
      <c r="S79" s="283"/>
      <c r="T79" s="283"/>
      <c r="U79" s="283"/>
      <c r="V79" s="283"/>
      <c r="W79" s="283"/>
      <c r="X79" s="160" t="str">
        <f>IF(OR($D79="",$W79="",$Y79=""),"",IF(VLOOKUP($D79,Res_Req!$A$2:$K$19,2)=11,$Y79+VLOOKUP($D79,Res_Req!$A$2:$K$19,9),IF(VLOOKUP($D79,Res_Req!$A$2:$K$19,2)=16,MIN($W79+(VLOOKUP($D79,Res_Req!$A$2:$K$19,9)*($Y79-$W79)),110),$W79+(VLOOKUP($D79,Res_Req!$A$2:$K$19,9)*($Y79-$W79)))))</f>
        <v/>
      </c>
      <c r="Y79" s="283"/>
      <c r="Z79" s="283"/>
      <c r="AA79" s="133"/>
      <c r="AB79" s="134" t="e">
        <f>VLOOKUP($D79,Res_Req!$A$2:$K$19,2)</f>
        <v>#N/A</v>
      </c>
    </row>
    <row r="80" spans="1:28" x14ac:dyDescent="0.25">
      <c r="A80" s="133"/>
      <c r="B80" s="283"/>
      <c r="C80" s="283"/>
      <c r="D80" s="284"/>
      <c r="E80" s="283"/>
      <c r="F80" s="286"/>
      <c r="G80" s="162" t="str">
        <f>IF(OR($D80="",$R80="",$S80="",$H80=""),"",IF(OR(VLOOKUP($D80,Res_Req!$A$2:$K$19,2)=12,VLOOKUP($D80,Res_Req!$A$2:$K$19,2)=13,VLOOKUP($D80,Res_Req!$A$2:$K$19,2)=14,VLOOKUP($D80,Res_Req!$A$2:$K$19,2)=15,VLOOKUP($D80,Res_Req!$A$2:$K$19,2)=16,VLOOKUP($D80,Res_Req!$A$2:$K$19,2)=17),IF($E80="","",IF($O80&lt;=$W80,$S80*($E80/$V80)*$H80,IF(AND($O80&gt;$W80,$O80&lt;=$Y80),$H80*($E80/$V80)*($S80+((($R80-$S80)/($Y80-$W80))*($O80-$W80))),0))),IF($O80&lt;=$W80,$S80*$H80,IF(AND($O80&gt;$W80,$O80&lt;=$Y80),$H80*($S80+((($R80-$S80)/($Y80-$W80))*($O80-$W80))),0))))</f>
        <v/>
      </c>
      <c r="H80" s="156" t="str">
        <f>IF(OR($D80="",$X80="",$O80="",$W80=""),"",IF($O80&lt;=$W80,VLOOKUP($D80,Res_Req!$A$2:$K$19,3),IF(AND($O80&gt;$W80,$O80&lt;=$X80),VLOOKUP($D80,Res_Req!$A$2:$K$19,3)+(((VLOOKUP($D80,Res_Req!$A$2:$K$19,4)-VLOOKUP($D80,Res_Req!$A$2:$K$19,3))/($X80-$W80))*($O80-$W80)),0)))</f>
        <v/>
      </c>
      <c r="I80" s="285"/>
      <c r="J80" s="155" t="str">
        <f>IF(OR($D80="",$T80=""),"",IF(OR(VLOOKUP($D80,Res_Req!$A$2:$K$19,2)=1,VLOOKUP($D80,Res_Req!$A$2:$K$19,2)=2,VLOOKUP($D80,Res_Req!$A$2:$K$19,2)=5,VLOOKUP($D80,Res_Req!$A$2:$K$19,2)=7,VLOOKUP($D80,Res_Req!$A$2:$K$19,2)=8,VLOOKUP($D80,Res_Req!$A$2:$K$19,2)=9,VLOOKUP($D80,Res_Req!$A$2:$K$19,2)=10),$T80*$K80,""))</f>
        <v/>
      </c>
      <c r="K80" s="156" t="str">
        <f>IF($D80="","",IF(OR(VLOOKUP($D80,Res_Req!$A$2:$K$19,2)=1,VLOOKUP($D80,Res_Req!$A$2:$K$19,2)=2,VLOOKUP($D80,Res_Req!$A$2:$K$19,2)=5,VLOOKUP($D80,Res_Req!$A$2:$K$19,2)=7,VLOOKUP($D80,Res_Req!$A$2:$K$19,2)=8,VLOOKUP($D80,Res_Req!$A$2:$K$19,2)=9,VLOOKUP($D80,Res_Req!$A$2:$K$19,2)=10),VLOOKUP($D80,Res_Req!$A$2:$K$19,6),""))</f>
        <v/>
      </c>
      <c r="L80" s="285"/>
      <c r="M80" s="155" t="str">
        <f>IF(OR($D80="",$U80=""),"",IF(OR(VLOOKUP($D80,Res_Req!$A$2:$K$19,2)=1,VLOOKUP($D80,Res_Req!$A$2:$K$19,2)=2,VLOOKUP($D80,Res_Req!$A$2:$K$19,2)=3,VLOOKUP($D80,Res_Req!$A$2:$K$19,2)=4,VLOOKUP($D80,Res_Req!$A$2:$K$19,2)=5,VLOOKUP($D80,Res_Req!$A$2:$K$19,2)=7,VLOOKUP($D80,Res_Req!$A$2:$K$19,2)=8,VLOOKUP($D80,Res_Req!$A$2:$K$19,2)=9,VLOOKUP($D80,Res_Req!$A$2:$K$19,2)=10,VLOOKUP($D80,Res_Req!$A$2:$K$19,2)=18),$N80*U80,""))</f>
        <v/>
      </c>
      <c r="N80" s="156" t="str">
        <f>IF($D80="","",IF(OR(VLOOKUP($D80,Res_Req!$A$2:$K$19,2)=1,VLOOKUP($D80,Res_Req!$A$2:$K$19,2)=2,VLOOKUP($D80,Res_Req!$A$2:$K$19,2)=3,VLOOKUP($D80,Res_Req!$A$2:$K$19,2)=4,VLOOKUP($D80,Res_Req!$A$2:$K$19,2)=5,VLOOKUP($D80,Res_Req!$A$2:$K$19,2)=7,VLOOKUP($D80,Res_Req!$A$2:$K$19,2)=8,VLOOKUP($D80,Res_Req!$A$2:$K$19,2)=9,VLOOKUP($D80,Res_Req!$A$2:$K$19,2)=10,VLOOKUP($D80,Res_Req!$A$2:$K$19,2)=18),SQRT(VLOOKUP($D80,Res_Req!$A$2:$K$19,7)),""))</f>
        <v/>
      </c>
      <c r="O80" s="157" t="str">
        <f t="shared" si="3"/>
        <v/>
      </c>
      <c r="P80" s="158" t="str">
        <f t="shared" si="4"/>
        <v/>
      </c>
      <c r="Q80" s="159"/>
      <c r="R80" s="283"/>
      <c r="S80" s="283"/>
      <c r="T80" s="283"/>
      <c r="U80" s="283"/>
      <c r="V80" s="283"/>
      <c r="W80" s="283"/>
      <c r="X80" s="160" t="str">
        <f>IF(OR($D80="",$W80="",$Y80=""),"",IF(VLOOKUP($D80,Res_Req!$A$2:$K$19,2)=11,$Y80+VLOOKUP($D80,Res_Req!$A$2:$K$19,9),IF(VLOOKUP($D80,Res_Req!$A$2:$K$19,2)=16,MIN($W80+(VLOOKUP($D80,Res_Req!$A$2:$K$19,9)*($Y80-$W80)),110),$W80+(VLOOKUP($D80,Res_Req!$A$2:$K$19,9)*($Y80-$W80)))))</f>
        <v/>
      </c>
      <c r="Y80" s="283"/>
      <c r="Z80" s="283"/>
      <c r="AA80" s="133"/>
      <c r="AB80" s="134" t="e">
        <f>VLOOKUP($D80,Res_Req!$A$2:$K$19,2)</f>
        <v>#N/A</v>
      </c>
    </row>
    <row r="81" spans="1:28" x14ac:dyDescent="0.25">
      <c r="A81" s="133"/>
      <c r="B81" s="283"/>
      <c r="C81" s="283"/>
      <c r="D81" s="284"/>
      <c r="E81" s="283"/>
      <c r="F81" s="286"/>
      <c r="G81" s="162" t="str">
        <f>IF(OR($D81="",$R81="",$S81="",$H81=""),"",IF(OR(VLOOKUP($D81,Res_Req!$A$2:$K$19,2)=12,VLOOKUP($D81,Res_Req!$A$2:$K$19,2)=13,VLOOKUP($D81,Res_Req!$A$2:$K$19,2)=14,VLOOKUP($D81,Res_Req!$A$2:$K$19,2)=15,VLOOKUP($D81,Res_Req!$A$2:$K$19,2)=16,VLOOKUP($D81,Res_Req!$A$2:$K$19,2)=17),IF($E81="","",IF($O81&lt;=$W81,$S81*($E81/$V81)*$H81,IF(AND($O81&gt;$W81,$O81&lt;=$Y81),$H81*($E81/$V81)*($S81+((($R81-$S81)/($Y81-$W81))*($O81-$W81))),0))),IF($O81&lt;=$W81,$S81*$H81,IF(AND($O81&gt;$W81,$O81&lt;=$Y81),$H81*($S81+((($R81-$S81)/($Y81-$W81))*($O81-$W81))),0))))</f>
        <v/>
      </c>
      <c r="H81" s="156" t="str">
        <f>IF(OR($D81="",$X81="",$O81="",$W81=""),"",IF($O81&lt;=$W81,VLOOKUP($D81,Res_Req!$A$2:$K$19,3),IF(AND($O81&gt;$W81,$O81&lt;=$X81),VLOOKUP($D81,Res_Req!$A$2:$K$19,3)+(((VLOOKUP($D81,Res_Req!$A$2:$K$19,4)-VLOOKUP($D81,Res_Req!$A$2:$K$19,3))/($X81-$W81))*($O81-$W81)),0)))</f>
        <v/>
      </c>
      <c r="I81" s="285"/>
      <c r="J81" s="155" t="str">
        <f>IF(OR($D81="",$T81=""),"",IF(OR(VLOOKUP($D81,Res_Req!$A$2:$K$19,2)=1,VLOOKUP($D81,Res_Req!$A$2:$K$19,2)=2,VLOOKUP($D81,Res_Req!$A$2:$K$19,2)=5,VLOOKUP($D81,Res_Req!$A$2:$K$19,2)=7,VLOOKUP($D81,Res_Req!$A$2:$K$19,2)=8,VLOOKUP($D81,Res_Req!$A$2:$K$19,2)=9,VLOOKUP($D81,Res_Req!$A$2:$K$19,2)=10),$T81*$K81,""))</f>
        <v/>
      </c>
      <c r="K81" s="156" t="str">
        <f>IF($D81="","",IF(OR(VLOOKUP($D81,Res_Req!$A$2:$K$19,2)=1,VLOOKUP($D81,Res_Req!$A$2:$K$19,2)=2,VLOOKUP($D81,Res_Req!$A$2:$K$19,2)=5,VLOOKUP($D81,Res_Req!$A$2:$K$19,2)=7,VLOOKUP($D81,Res_Req!$A$2:$K$19,2)=8,VLOOKUP($D81,Res_Req!$A$2:$K$19,2)=9,VLOOKUP($D81,Res_Req!$A$2:$K$19,2)=10),VLOOKUP($D81,Res_Req!$A$2:$K$19,6),""))</f>
        <v/>
      </c>
      <c r="L81" s="285"/>
      <c r="M81" s="155" t="str">
        <f>IF(OR($D81="",$U81=""),"",IF(OR(VLOOKUP($D81,Res_Req!$A$2:$K$19,2)=1,VLOOKUP($D81,Res_Req!$A$2:$K$19,2)=2,VLOOKUP($D81,Res_Req!$A$2:$K$19,2)=3,VLOOKUP($D81,Res_Req!$A$2:$K$19,2)=4,VLOOKUP($D81,Res_Req!$A$2:$K$19,2)=5,VLOOKUP($D81,Res_Req!$A$2:$K$19,2)=7,VLOOKUP($D81,Res_Req!$A$2:$K$19,2)=8,VLOOKUP($D81,Res_Req!$A$2:$K$19,2)=9,VLOOKUP($D81,Res_Req!$A$2:$K$19,2)=10,VLOOKUP($D81,Res_Req!$A$2:$K$19,2)=18),$N81*U81,""))</f>
        <v/>
      </c>
      <c r="N81" s="156" t="str">
        <f>IF($D81="","",IF(OR(VLOOKUP($D81,Res_Req!$A$2:$K$19,2)=1,VLOOKUP($D81,Res_Req!$A$2:$K$19,2)=2,VLOOKUP($D81,Res_Req!$A$2:$K$19,2)=3,VLOOKUP($D81,Res_Req!$A$2:$K$19,2)=4,VLOOKUP($D81,Res_Req!$A$2:$K$19,2)=5,VLOOKUP($D81,Res_Req!$A$2:$K$19,2)=7,VLOOKUP($D81,Res_Req!$A$2:$K$19,2)=8,VLOOKUP($D81,Res_Req!$A$2:$K$19,2)=9,VLOOKUP($D81,Res_Req!$A$2:$K$19,2)=10,VLOOKUP($D81,Res_Req!$A$2:$K$19,2)=18),SQRT(VLOOKUP($D81,Res_Req!$A$2:$K$19,7)),""))</f>
        <v/>
      </c>
      <c r="O81" s="157" t="str">
        <f t="shared" si="3"/>
        <v/>
      </c>
      <c r="P81" s="158" t="str">
        <f t="shared" si="4"/>
        <v/>
      </c>
      <c r="Q81" s="159"/>
      <c r="R81" s="283"/>
      <c r="S81" s="283"/>
      <c r="T81" s="283"/>
      <c r="U81" s="283"/>
      <c r="V81" s="283"/>
      <c r="W81" s="283"/>
      <c r="X81" s="160" t="str">
        <f>IF(OR($D81="",$W81="",$Y81=""),"",IF(VLOOKUP($D81,Res_Req!$A$2:$K$19,2)=11,$Y81+VLOOKUP($D81,Res_Req!$A$2:$K$19,9),IF(VLOOKUP($D81,Res_Req!$A$2:$K$19,2)=16,MIN($W81+(VLOOKUP($D81,Res_Req!$A$2:$K$19,9)*($Y81-$W81)),110),$W81+(VLOOKUP($D81,Res_Req!$A$2:$K$19,9)*($Y81-$W81)))))</f>
        <v/>
      </c>
      <c r="Y81" s="283"/>
      <c r="Z81" s="283"/>
      <c r="AA81" s="133"/>
      <c r="AB81" s="134" t="e">
        <f>VLOOKUP($D81,Res_Req!$A$2:$K$19,2)</f>
        <v>#N/A</v>
      </c>
    </row>
    <row r="82" spans="1:28" x14ac:dyDescent="0.25">
      <c r="A82" s="133"/>
      <c r="B82" s="283"/>
      <c r="C82" s="283"/>
      <c r="D82" s="284"/>
      <c r="E82" s="283"/>
      <c r="F82" s="286"/>
      <c r="G82" s="162" t="str">
        <f>IF(OR($D82="",$R82="",$S82="",$H82=""),"",IF(OR(VLOOKUP($D82,Res_Req!$A$2:$K$19,2)=12,VLOOKUP($D82,Res_Req!$A$2:$K$19,2)=13,VLOOKUP($D82,Res_Req!$A$2:$K$19,2)=14,VLOOKUP($D82,Res_Req!$A$2:$K$19,2)=15,VLOOKUP($D82,Res_Req!$A$2:$K$19,2)=16,VLOOKUP($D82,Res_Req!$A$2:$K$19,2)=17),IF($E82="","",IF($O82&lt;=$W82,$S82*($E82/$V82)*$H82,IF(AND($O82&gt;$W82,$O82&lt;=$Y82),$H82*($E82/$V82)*($S82+((($R82-$S82)/($Y82-$W82))*($O82-$W82))),0))),IF($O82&lt;=$W82,$S82*$H82,IF(AND($O82&gt;$W82,$O82&lt;=$Y82),$H82*($S82+((($R82-$S82)/($Y82-$W82))*($O82-$W82))),0))))</f>
        <v/>
      </c>
      <c r="H82" s="156" t="str">
        <f>IF(OR($D82="",$X82="",$O82="",$W82=""),"",IF($O82&lt;=$W82,VLOOKUP($D82,Res_Req!$A$2:$K$19,3),IF(AND($O82&gt;$W82,$O82&lt;=$X82),VLOOKUP($D82,Res_Req!$A$2:$K$19,3)+(((VLOOKUP($D82,Res_Req!$A$2:$K$19,4)-VLOOKUP($D82,Res_Req!$A$2:$K$19,3))/($X82-$W82))*($O82-$W82)),0)))</f>
        <v/>
      </c>
      <c r="I82" s="285"/>
      <c r="J82" s="155" t="str">
        <f>IF(OR($D82="",$T82=""),"",IF(OR(VLOOKUP($D82,Res_Req!$A$2:$K$19,2)=1,VLOOKUP($D82,Res_Req!$A$2:$K$19,2)=2,VLOOKUP($D82,Res_Req!$A$2:$K$19,2)=5,VLOOKUP($D82,Res_Req!$A$2:$K$19,2)=7,VLOOKUP($D82,Res_Req!$A$2:$K$19,2)=8,VLOOKUP($D82,Res_Req!$A$2:$K$19,2)=9,VLOOKUP($D82,Res_Req!$A$2:$K$19,2)=10),$T82*$K82,""))</f>
        <v/>
      </c>
      <c r="K82" s="156" t="str">
        <f>IF($D82="","",IF(OR(VLOOKUP($D82,Res_Req!$A$2:$K$19,2)=1,VLOOKUP($D82,Res_Req!$A$2:$K$19,2)=2,VLOOKUP($D82,Res_Req!$A$2:$K$19,2)=5,VLOOKUP($D82,Res_Req!$A$2:$K$19,2)=7,VLOOKUP($D82,Res_Req!$A$2:$K$19,2)=8,VLOOKUP($D82,Res_Req!$A$2:$K$19,2)=9,VLOOKUP($D82,Res_Req!$A$2:$K$19,2)=10),VLOOKUP($D82,Res_Req!$A$2:$K$19,6),""))</f>
        <v/>
      </c>
      <c r="L82" s="285"/>
      <c r="M82" s="155" t="str">
        <f>IF(OR($D82="",$U82=""),"",IF(OR(VLOOKUP($D82,Res_Req!$A$2:$K$19,2)=1,VLOOKUP($D82,Res_Req!$A$2:$K$19,2)=2,VLOOKUP($D82,Res_Req!$A$2:$K$19,2)=3,VLOOKUP($D82,Res_Req!$A$2:$K$19,2)=4,VLOOKUP($D82,Res_Req!$A$2:$K$19,2)=5,VLOOKUP($D82,Res_Req!$A$2:$K$19,2)=7,VLOOKUP($D82,Res_Req!$A$2:$K$19,2)=8,VLOOKUP($D82,Res_Req!$A$2:$K$19,2)=9,VLOOKUP($D82,Res_Req!$A$2:$K$19,2)=10,VLOOKUP($D82,Res_Req!$A$2:$K$19,2)=18),$N82*U82,""))</f>
        <v/>
      </c>
      <c r="N82" s="156" t="str">
        <f>IF($D82="","",IF(OR(VLOOKUP($D82,Res_Req!$A$2:$K$19,2)=1,VLOOKUP($D82,Res_Req!$A$2:$K$19,2)=2,VLOOKUP($D82,Res_Req!$A$2:$K$19,2)=3,VLOOKUP($D82,Res_Req!$A$2:$K$19,2)=4,VLOOKUP($D82,Res_Req!$A$2:$K$19,2)=5,VLOOKUP($D82,Res_Req!$A$2:$K$19,2)=7,VLOOKUP($D82,Res_Req!$A$2:$K$19,2)=8,VLOOKUP($D82,Res_Req!$A$2:$K$19,2)=9,VLOOKUP($D82,Res_Req!$A$2:$K$19,2)=10,VLOOKUP($D82,Res_Req!$A$2:$K$19,2)=18),SQRT(VLOOKUP($D82,Res_Req!$A$2:$K$19,7)),""))</f>
        <v/>
      </c>
      <c r="O82" s="157" t="str">
        <f t="shared" si="3"/>
        <v/>
      </c>
      <c r="P82" s="158" t="str">
        <f t="shared" si="4"/>
        <v/>
      </c>
      <c r="Q82" s="159"/>
      <c r="R82" s="283"/>
      <c r="S82" s="283"/>
      <c r="T82" s="283"/>
      <c r="U82" s="283"/>
      <c r="V82" s="283"/>
      <c r="W82" s="283"/>
      <c r="X82" s="160" t="str">
        <f>IF(OR($D82="",$W82="",$Y82=""),"",IF(VLOOKUP($D82,Res_Req!$A$2:$K$19,2)=11,$Y82+VLOOKUP($D82,Res_Req!$A$2:$K$19,9),IF(VLOOKUP($D82,Res_Req!$A$2:$K$19,2)=16,MIN($W82+(VLOOKUP($D82,Res_Req!$A$2:$K$19,9)*($Y82-$W82)),110),$W82+(VLOOKUP($D82,Res_Req!$A$2:$K$19,9)*($Y82-$W82)))))</f>
        <v/>
      </c>
      <c r="Y82" s="283"/>
      <c r="Z82" s="283"/>
      <c r="AA82" s="133"/>
      <c r="AB82" s="134" t="e">
        <f>VLOOKUP($D82,Res_Req!$A$2:$K$19,2)</f>
        <v>#N/A</v>
      </c>
    </row>
    <row r="83" spans="1:28" x14ac:dyDescent="0.25">
      <c r="A83" s="133"/>
      <c r="B83" s="283"/>
      <c r="C83" s="283"/>
      <c r="D83" s="284"/>
      <c r="E83" s="283"/>
      <c r="F83" s="286"/>
      <c r="G83" s="162" t="str">
        <f>IF(OR($D83="",$R83="",$S83="",$H83=""),"",IF(OR(VLOOKUP($D83,Res_Req!$A$2:$K$19,2)=12,VLOOKUP($D83,Res_Req!$A$2:$K$19,2)=13,VLOOKUP($D83,Res_Req!$A$2:$K$19,2)=14,VLOOKUP($D83,Res_Req!$A$2:$K$19,2)=15,VLOOKUP($D83,Res_Req!$A$2:$K$19,2)=16,VLOOKUP($D83,Res_Req!$A$2:$K$19,2)=17),IF($E83="","",IF($O83&lt;=$W83,$S83*($E83/$V83)*$H83,IF(AND($O83&gt;$W83,$O83&lt;=$Y83),$H83*($E83/$V83)*($S83+((($R83-$S83)/($Y83-$W83))*($O83-$W83))),0))),IF($O83&lt;=$W83,$S83*$H83,IF(AND($O83&gt;$W83,$O83&lt;=$Y83),$H83*($S83+((($R83-$S83)/($Y83-$W83))*($O83-$W83))),0))))</f>
        <v/>
      </c>
      <c r="H83" s="156" t="str">
        <f>IF(OR($D83="",$X83="",$O83="",$W83=""),"",IF($O83&lt;=$W83,VLOOKUP($D83,Res_Req!$A$2:$K$19,3),IF(AND($O83&gt;$W83,$O83&lt;=$X83),VLOOKUP($D83,Res_Req!$A$2:$K$19,3)+(((VLOOKUP($D83,Res_Req!$A$2:$K$19,4)-VLOOKUP($D83,Res_Req!$A$2:$K$19,3))/($X83-$W83))*($O83-$W83)),0)))</f>
        <v/>
      </c>
      <c r="I83" s="285"/>
      <c r="J83" s="155" t="str">
        <f>IF(OR($D83="",$T83=""),"",IF(OR(VLOOKUP($D83,Res_Req!$A$2:$K$19,2)=1,VLOOKUP($D83,Res_Req!$A$2:$K$19,2)=2,VLOOKUP($D83,Res_Req!$A$2:$K$19,2)=5,VLOOKUP($D83,Res_Req!$A$2:$K$19,2)=7,VLOOKUP($D83,Res_Req!$A$2:$K$19,2)=8,VLOOKUP($D83,Res_Req!$A$2:$K$19,2)=9,VLOOKUP($D83,Res_Req!$A$2:$K$19,2)=10),$T83*$K83,""))</f>
        <v/>
      </c>
      <c r="K83" s="156" t="str">
        <f>IF($D83="","",IF(OR(VLOOKUP($D83,Res_Req!$A$2:$K$19,2)=1,VLOOKUP($D83,Res_Req!$A$2:$K$19,2)=2,VLOOKUP($D83,Res_Req!$A$2:$K$19,2)=5,VLOOKUP($D83,Res_Req!$A$2:$K$19,2)=7,VLOOKUP($D83,Res_Req!$A$2:$K$19,2)=8,VLOOKUP($D83,Res_Req!$A$2:$K$19,2)=9,VLOOKUP($D83,Res_Req!$A$2:$K$19,2)=10),VLOOKUP($D83,Res_Req!$A$2:$K$19,6),""))</f>
        <v/>
      </c>
      <c r="L83" s="285"/>
      <c r="M83" s="155" t="str">
        <f>IF(OR($D83="",$U83=""),"",IF(OR(VLOOKUP($D83,Res_Req!$A$2:$K$19,2)=1,VLOOKUP($D83,Res_Req!$A$2:$K$19,2)=2,VLOOKUP($D83,Res_Req!$A$2:$K$19,2)=3,VLOOKUP($D83,Res_Req!$A$2:$K$19,2)=4,VLOOKUP($D83,Res_Req!$A$2:$K$19,2)=5,VLOOKUP($D83,Res_Req!$A$2:$K$19,2)=7,VLOOKUP($D83,Res_Req!$A$2:$K$19,2)=8,VLOOKUP($D83,Res_Req!$A$2:$K$19,2)=9,VLOOKUP($D83,Res_Req!$A$2:$K$19,2)=10,VLOOKUP($D83,Res_Req!$A$2:$K$19,2)=18),$N83*U83,""))</f>
        <v/>
      </c>
      <c r="N83" s="156" t="str">
        <f>IF($D83="","",IF(OR(VLOOKUP($D83,Res_Req!$A$2:$K$19,2)=1,VLOOKUP($D83,Res_Req!$A$2:$K$19,2)=2,VLOOKUP($D83,Res_Req!$A$2:$K$19,2)=3,VLOOKUP($D83,Res_Req!$A$2:$K$19,2)=4,VLOOKUP($D83,Res_Req!$A$2:$K$19,2)=5,VLOOKUP($D83,Res_Req!$A$2:$K$19,2)=7,VLOOKUP($D83,Res_Req!$A$2:$K$19,2)=8,VLOOKUP($D83,Res_Req!$A$2:$K$19,2)=9,VLOOKUP($D83,Res_Req!$A$2:$K$19,2)=10,VLOOKUP($D83,Res_Req!$A$2:$K$19,2)=18),SQRT(VLOOKUP($D83,Res_Req!$A$2:$K$19,7)),""))</f>
        <v/>
      </c>
      <c r="O83" s="157" t="str">
        <f t="shared" si="3"/>
        <v/>
      </c>
      <c r="P83" s="158" t="str">
        <f t="shared" si="4"/>
        <v/>
      </c>
      <c r="Q83" s="159"/>
      <c r="R83" s="283"/>
      <c r="S83" s="283"/>
      <c r="T83" s="283"/>
      <c r="U83" s="283"/>
      <c r="V83" s="283"/>
      <c r="W83" s="283"/>
      <c r="X83" s="160" t="str">
        <f>IF(OR($D83="",$W83="",$Y83=""),"",IF(VLOOKUP($D83,Res_Req!$A$2:$K$19,2)=11,$Y83+VLOOKUP($D83,Res_Req!$A$2:$K$19,9),IF(VLOOKUP($D83,Res_Req!$A$2:$K$19,2)=16,MIN($W83+(VLOOKUP($D83,Res_Req!$A$2:$K$19,9)*($Y83-$W83)),110),$W83+(VLOOKUP($D83,Res_Req!$A$2:$K$19,9)*($Y83-$W83)))))</f>
        <v/>
      </c>
      <c r="Y83" s="283"/>
      <c r="Z83" s="283"/>
      <c r="AA83" s="133"/>
      <c r="AB83" s="134" t="e">
        <f>VLOOKUP($D83,Res_Req!$A$2:$K$19,2)</f>
        <v>#N/A</v>
      </c>
    </row>
    <row r="84" spans="1:28" x14ac:dyDescent="0.25">
      <c r="A84" s="133"/>
      <c r="B84" s="283"/>
      <c r="C84" s="283"/>
      <c r="D84" s="284"/>
      <c r="E84" s="283"/>
      <c r="F84" s="286"/>
      <c r="G84" s="162" t="str">
        <f>IF(OR($D84="",$R84="",$S84="",$H84=""),"",IF(OR(VLOOKUP($D84,Res_Req!$A$2:$K$19,2)=12,VLOOKUP($D84,Res_Req!$A$2:$K$19,2)=13,VLOOKUP($D84,Res_Req!$A$2:$K$19,2)=14,VLOOKUP($D84,Res_Req!$A$2:$K$19,2)=15,VLOOKUP($D84,Res_Req!$A$2:$K$19,2)=16,VLOOKUP($D84,Res_Req!$A$2:$K$19,2)=17),IF($E84="","",IF($O84&lt;=$W84,$S84*($E84/$V84)*$H84,IF(AND($O84&gt;$W84,$O84&lt;=$Y84),$H84*($E84/$V84)*($S84+((($R84-$S84)/($Y84-$W84))*($O84-$W84))),0))),IF($O84&lt;=$W84,$S84*$H84,IF(AND($O84&gt;$W84,$O84&lt;=$Y84),$H84*($S84+((($R84-$S84)/($Y84-$W84))*($O84-$W84))),0))))</f>
        <v/>
      </c>
      <c r="H84" s="156" t="str">
        <f>IF(OR($D84="",$X84="",$O84="",$W84=""),"",IF($O84&lt;=$W84,VLOOKUP($D84,Res_Req!$A$2:$K$19,3),IF(AND($O84&gt;$W84,$O84&lt;=$X84),VLOOKUP($D84,Res_Req!$A$2:$K$19,3)+(((VLOOKUP($D84,Res_Req!$A$2:$K$19,4)-VLOOKUP($D84,Res_Req!$A$2:$K$19,3))/($X84-$W84))*($O84-$W84)),0)))</f>
        <v/>
      </c>
      <c r="I84" s="285"/>
      <c r="J84" s="155" t="str">
        <f>IF(OR($D84="",$T84=""),"",IF(OR(VLOOKUP($D84,Res_Req!$A$2:$K$19,2)=1,VLOOKUP($D84,Res_Req!$A$2:$K$19,2)=2,VLOOKUP($D84,Res_Req!$A$2:$K$19,2)=5,VLOOKUP($D84,Res_Req!$A$2:$K$19,2)=7,VLOOKUP($D84,Res_Req!$A$2:$K$19,2)=8,VLOOKUP($D84,Res_Req!$A$2:$K$19,2)=9,VLOOKUP($D84,Res_Req!$A$2:$K$19,2)=10),$T84*$K84,""))</f>
        <v/>
      </c>
      <c r="K84" s="156" t="str">
        <f>IF($D84="","",IF(OR(VLOOKUP($D84,Res_Req!$A$2:$K$19,2)=1,VLOOKUP($D84,Res_Req!$A$2:$K$19,2)=2,VLOOKUP($D84,Res_Req!$A$2:$K$19,2)=5,VLOOKUP($D84,Res_Req!$A$2:$K$19,2)=7,VLOOKUP($D84,Res_Req!$A$2:$K$19,2)=8,VLOOKUP($D84,Res_Req!$A$2:$K$19,2)=9,VLOOKUP($D84,Res_Req!$A$2:$K$19,2)=10),VLOOKUP($D84,Res_Req!$A$2:$K$19,6),""))</f>
        <v/>
      </c>
      <c r="L84" s="285"/>
      <c r="M84" s="155" t="str">
        <f>IF(OR($D84="",$U84=""),"",IF(OR(VLOOKUP($D84,Res_Req!$A$2:$K$19,2)=1,VLOOKUP($D84,Res_Req!$A$2:$K$19,2)=2,VLOOKUP($D84,Res_Req!$A$2:$K$19,2)=3,VLOOKUP($D84,Res_Req!$A$2:$K$19,2)=4,VLOOKUP($D84,Res_Req!$A$2:$K$19,2)=5,VLOOKUP($D84,Res_Req!$A$2:$K$19,2)=7,VLOOKUP($D84,Res_Req!$A$2:$K$19,2)=8,VLOOKUP($D84,Res_Req!$A$2:$K$19,2)=9,VLOOKUP($D84,Res_Req!$A$2:$K$19,2)=10,VLOOKUP($D84,Res_Req!$A$2:$K$19,2)=18),$N84*U84,""))</f>
        <v/>
      </c>
      <c r="N84" s="156" t="str">
        <f>IF($D84="","",IF(OR(VLOOKUP($D84,Res_Req!$A$2:$K$19,2)=1,VLOOKUP($D84,Res_Req!$A$2:$K$19,2)=2,VLOOKUP($D84,Res_Req!$A$2:$K$19,2)=3,VLOOKUP($D84,Res_Req!$A$2:$K$19,2)=4,VLOOKUP($D84,Res_Req!$A$2:$K$19,2)=5,VLOOKUP($D84,Res_Req!$A$2:$K$19,2)=7,VLOOKUP($D84,Res_Req!$A$2:$K$19,2)=8,VLOOKUP($D84,Res_Req!$A$2:$K$19,2)=9,VLOOKUP($D84,Res_Req!$A$2:$K$19,2)=10,VLOOKUP($D84,Res_Req!$A$2:$K$19,2)=18),SQRT(VLOOKUP($D84,Res_Req!$A$2:$K$19,7)),""))</f>
        <v/>
      </c>
      <c r="O84" s="157" t="str">
        <f t="shared" si="3"/>
        <v/>
      </c>
      <c r="P84" s="158" t="str">
        <f t="shared" si="4"/>
        <v/>
      </c>
      <c r="Q84" s="159"/>
      <c r="R84" s="283"/>
      <c r="S84" s="283"/>
      <c r="T84" s="283"/>
      <c r="U84" s="283"/>
      <c r="V84" s="283"/>
      <c r="W84" s="283"/>
      <c r="X84" s="160" t="str">
        <f>IF(OR($D84="",$W84="",$Y84=""),"",IF(VLOOKUP($D84,Res_Req!$A$2:$K$19,2)=11,$Y84+VLOOKUP($D84,Res_Req!$A$2:$K$19,9),IF(VLOOKUP($D84,Res_Req!$A$2:$K$19,2)=16,MIN($W84+(VLOOKUP($D84,Res_Req!$A$2:$K$19,9)*($Y84-$W84)),110),$W84+(VLOOKUP($D84,Res_Req!$A$2:$K$19,9)*($Y84-$W84)))))</f>
        <v/>
      </c>
      <c r="Y84" s="283"/>
      <c r="Z84" s="283"/>
      <c r="AA84" s="133"/>
      <c r="AB84" s="134" t="e">
        <f>VLOOKUP($D84,Res_Req!$A$2:$K$19,2)</f>
        <v>#N/A</v>
      </c>
    </row>
    <row r="85" spans="1:28" x14ac:dyDescent="0.25">
      <c r="A85" s="133"/>
      <c r="B85" s="283"/>
      <c r="C85" s="283"/>
      <c r="D85" s="284"/>
      <c r="E85" s="283"/>
      <c r="F85" s="286"/>
      <c r="G85" s="162" t="str">
        <f>IF(OR($D85="",$R85="",$S85="",$H85=""),"",IF(OR(VLOOKUP($D85,Res_Req!$A$2:$K$19,2)=12,VLOOKUP($D85,Res_Req!$A$2:$K$19,2)=13,VLOOKUP($D85,Res_Req!$A$2:$K$19,2)=14,VLOOKUP($D85,Res_Req!$A$2:$K$19,2)=15,VLOOKUP($D85,Res_Req!$A$2:$K$19,2)=16,VLOOKUP($D85,Res_Req!$A$2:$K$19,2)=17),IF($E85="","",IF($O85&lt;=$W85,$S85*($E85/$V85)*$H85,IF(AND($O85&gt;$W85,$O85&lt;=$Y85),$H85*($E85/$V85)*($S85+((($R85-$S85)/($Y85-$W85))*($O85-$W85))),0))),IF($O85&lt;=$W85,$S85*$H85,IF(AND($O85&gt;$W85,$O85&lt;=$Y85),$H85*($S85+((($R85-$S85)/($Y85-$W85))*($O85-$W85))),0))))</f>
        <v/>
      </c>
      <c r="H85" s="156" t="str">
        <f>IF(OR($D85="",$X85="",$O85="",$W85=""),"",IF($O85&lt;=$W85,VLOOKUP($D85,Res_Req!$A$2:$K$19,3),IF(AND($O85&gt;$W85,$O85&lt;=$X85),VLOOKUP($D85,Res_Req!$A$2:$K$19,3)+(((VLOOKUP($D85,Res_Req!$A$2:$K$19,4)-VLOOKUP($D85,Res_Req!$A$2:$K$19,3))/($X85-$W85))*($O85-$W85)),0)))</f>
        <v/>
      </c>
      <c r="I85" s="285"/>
      <c r="J85" s="155" t="str">
        <f>IF(OR($D85="",$T85=""),"",IF(OR(VLOOKUP($D85,Res_Req!$A$2:$K$19,2)=1,VLOOKUP($D85,Res_Req!$A$2:$K$19,2)=2,VLOOKUP($D85,Res_Req!$A$2:$K$19,2)=5,VLOOKUP($D85,Res_Req!$A$2:$K$19,2)=7,VLOOKUP($D85,Res_Req!$A$2:$K$19,2)=8,VLOOKUP($D85,Res_Req!$A$2:$K$19,2)=9,VLOOKUP($D85,Res_Req!$A$2:$K$19,2)=10),$T85*$K85,""))</f>
        <v/>
      </c>
      <c r="K85" s="156" t="str">
        <f>IF($D85="","",IF(OR(VLOOKUP($D85,Res_Req!$A$2:$K$19,2)=1,VLOOKUP($D85,Res_Req!$A$2:$K$19,2)=2,VLOOKUP($D85,Res_Req!$A$2:$K$19,2)=5,VLOOKUP($D85,Res_Req!$A$2:$K$19,2)=7,VLOOKUP($D85,Res_Req!$A$2:$K$19,2)=8,VLOOKUP($D85,Res_Req!$A$2:$K$19,2)=9,VLOOKUP($D85,Res_Req!$A$2:$K$19,2)=10),VLOOKUP($D85,Res_Req!$A$2:$K$19,6),""))</f>
        <v/>
      </c>
      <c r="L85" s="285"/>
      <c r="M85" s="155" t="str">
        <f>IF(OR($D85="",$U85=""),"",IF(OR(VLOOKUP($D85,Res_Req!$A$2:$K$19,2)=1,VLOOKUP($D85,Res_Req!$A$2:$K$19,2)=2,VLOOKUP($D85,Res_Req!$A$2:$K$19,2)=3,VLOOKUP($D85,Res_Req!$A$2:$K$19,2)=4,VLOOKUP($D85,Res_Req!$A$2:$K$19,2)=5,VLOOKUP($D85,Res_Req!$A$2:$K$19,2)=7,VLOOKUP($D85,Res_Req!$A$2:$K$19,2)=8,VLOOKUP($D85,Res_Req!$A$2:$K$19,2)=9,VLOOKUP($D85,Res_Req!$A$2:$K$19,2)=10,VLOOKUP($D85,Res_Req!$A$2:$K$19,2)=18),$N85*U85,""))</f>
        <v/>
      </c>
      <c r="N85" s="156" t="str">
        <f>IF($D85="","",IF(OR(VLOOKUP($D85,Res_Req!$A$2:$K$19,2)=1,VLOOKUP($D85,Res_Req!$A$2:$K$19,2)=2,VLOOKUP($D85,Res_Req!$A$2:$K$19,2)=3,VLOOKUP($D85,Res_Req!$A$2:$K$19,2)=4,VLOOKUP($D85,Res_Req!$A$2:$K$19,2)=5,VLOOKUP($D85,Res_Req!$A$2:$K$19,2)=7,VLOOKUP($D85,Res_Req!$A$2:$K$19,2)=8,VLOOKUP($D85,Res_Req!$A$2:$K$19,2)=9,VLOOKUP($D85,Res_Req!$A$2:$K$19,2)=10,VLOOKUP($D85,Res_Req!$A$2:$K$19,2)=18),SQRT(VLOOKUP($D85,Res_Req!$A$2:$K$19,7)),""))</f>
        <v/>
      </c>
      <c r="O85" s="157" t="str">
        <f t="shared" si="3"/>
        <v/>
      </c>
      <c r="P85" s="158" t="str">
        <f t="shared" si="4"/>
        <v/>
      </c>
      <c r="Q85" s="159"/>
      <c r="R85" s="283"/>
      <c r="S85" s="283"/>
      <c r="T85" s="283"/>
      <c r="U85" s="283"/>
      <c r="V85" s="283"/>
      <c r="W85" s="283"/>
      <c r="X85" s="160" t="str">
        <f>IF(OR($D85="",$W85="",$Y85=""),"",IF(VLOOKUP($D85,Res_Req!$A$2:$K$19,2)=11,$Y85+VLOOKUP($D85,Res_Req!$A$2:$K$19,9),IF(VLOOKUP($D85,Res_Req!$A$2:$K$19,2)=16,MIN($W85+(VLOOKUP($D85,Res_Req!$A$2:$K$19,9)*($Y85-$W85)),110),$W85+(VLOOKUP($D85,Res_Req!$A$2:$K$19,9)*($Y85-$W85)))))</f>
        <v/>
      </c>
      <c r="Y85" s="283"/>
      <c r="Z85" s="283"/>
      <c r="AA85" s="133"/>
      <c r="AB85" s="134" t="e">
        <f>VLOOKUP($D85,Res_Req!$A$2:$K$19,2)</f>
        <v>#N/A</v>
      </c>
    </row>
    <row r="86" spans="1:28" x14ac:dyDescent="0.25">
      <c r="A86" s="133"/>
      <c r="B86" s="283"/>
      <c r="C86" s="283"/>
      <c r="D86" s="284"/>
      <c r="E86" s="283"/>
      <c r="F86" s="286"/>
      <c r="G86" s="162" t="str">
        <f>IF(OR($D86="",$R86="",$S86="",$H86=""),"",IF(OR(VLOOKUP($D86,Res_Req!$A$2:$K$19,2)=12,VLOOKUP($D86,Res_Req!$A$2:$K$19,2)=13,VLOOKUP($D86,Res_Req!$A$2:$K$19,2)=14,VLOOKUP($D86,Res_Req!$A$2:$K$19,2)=15,VLOOKUP($D86,Res_Req!$A$2:$K$19,2)=16,VLOOKUP($D86,Res_Req!$A$2:$K$19,2)=17),IF($E86="","",IF($O86&lt;=$W86,$S86*($E86/$V86)*$H86,IF(AND($O86&gt;$W86,$O86&lt;=$Y86),$H86*($E86/$V86)*($S86+((($R86-$S86)/($Y86-$W86))*($O86-$W86))),0))),IF($O86&lt;=$W86,$S86*$H86,IF(AND($O86&gt;$W86,$O86&lt;=$Y86),$H86*($S86+((($R86-$S86)/($Y86-$W86))*($O86-$W86))),0))))</f>
        <v/>
      </c>
      <c r="H86" s="156" t="str">
        <f>IF(OR($D86="",$X86="",$O86="",$W86=""),"",IF($O86&lt;=$W86,VLOOKUP($D86,Res_Req!$A$2:$K$19,3),IF(AND($O86&gt;$W86,$O86&lt;=$X86),VLOOKUP($D86,Res_Req!$A$2:$K$19,3)+(((VLOOKUP($D86,Res_Req!$A$2:$K$19,4)-VLOOKUP($D86,Res_Req!$A$2:$K$19,3))/($X86-$W86))*($O86-$W86)),0)))</f>
        <v/>
      </c>
      <c r="I86" s="285"/>
      <c r="J86" s="155" t="str">
        <f>IF(OR($D86="",$T86=""),"",IF(OR(VLOOKUP($D86,Res_Req!$A$2:$K$19,2)=1,VLOOKUP($D86,Res_Req!$A$2:$K$19,2)=2,VLOOKUP($D86,Res_Req!$A$2:$K$19,2)=5,VLOOKUP($D86,Res_Req!$A$2:$K$19,2)=7,VLOOKUP($D86,Res_Req!$A$2:$K$19,2)=8,VLOOKUP($D86,Res_Req!$A$2:$K$19,2)=9,VLOOKUP($D86,Res_Req!$A$2:$K$19,2)=10),$T86*$K86,""))</f>
        <v/>
      </c>
      <c r="K86" s="156" t="str">
        <f>IF($D86="","",IF(OR(VLOOKUP($D86,Res_Req!$A$2:$K$19,2)=1,VLOOKUP($D86,Res_Req!$A$2:$K$19,2)=2,VLOOKUP($D86,Res_Req!$A$2:$K$19,2)=5,VLOOKUP($D86,Res_Req!$A$2:$K$19,2)=7,VLOOKUP($D86,Res_Req!$A$2:$K$19,2)=8,VLOOKUP($D86,Res_Req!$A$2:$K$19,2)=9,VLOOKUP($D86,Res_Req!$A$2:$K$19,2)=10),VLOOKUP($D86,Res_Req!$A$2:$K$19,6),""))</f>
        <v/>
      </c>
      <c r="L86" s="285"/>
      <c r="M86" s="155" t="str">
        <f>IF(OR($D86="",$U86=""),"",IF(OR(VLOOKUP($D86,Res_Req!$A$2:$K$19,2)=1,VLOOKUP($D86,Res_Req!$A$2:$K$19,2)=2,VLOOKUP($D86,Res_Req!$A$2:$K$19,2)=3,VLOOKUP($D86,Res_Req!$A$2:$K$19,2)=4,VLOOKUP($D86,Res_Req!$A$2:$K$19,2)=5,VLOOKUP($D86,Res_Req!$A$2:$K$19,2)=7,VLOOKUP($D86,Res_Req!$A$2:$K$19,2)=8,VLOOKUP($D86,Res_Req!$A$2:$K$19,2)=9,VLOOKUP($D86,Res_Req!$A$2:$K$19,2)=10,VLOOKUP($D86,Res_Req!$A$2:$K$19,2)=18),$N86*U86,""))</f>
        <v/>
      </c>
      <c r="N86" s="156" t="str">
        <f>IF($D86="","",IF(OR(VLOOKUP($D86,Res_Req!$A$2:$K$19,2)=1,VLOOKUP($D86,Res_Req!$A$2:$K$19,2)=2,VLOOKUP($D86,Res_Req!$A$2:$K$19,2)=3,VLOOKUP($D86,Res_Req!$A$2:$K$19,2)=4,VLOOKUP($D86,Res_Req!$A$2:$K$19,2)=5,VLOOKUP($D86,Res_Req!$A$2:$K$19,2)=7,VLOOKUP($D86,Res_Req!$A$2:$K$19,2)=8,VLOOKUP($D86,Res_Req!$A$2:$K$19,2)=9,VLOOKUP($D86,Res_Req!$A$2:$K$19,2)=10,VLOOKUP($D86,Res_Req!$A$2:$K$19,2)=18),SQRT(VLOOKUP($D86,Res_Req!$A$2:$K$19,7)),""))</f>
        <v/>
      </c>
      <c r="O86" s="157" t="str">
        <f t="shared" si="3"/>
        <v/>
      </c>
      <c r="P86" s="158" t="str">
        <f t="shared" si="4"/>
        <v/>
      </c>
      <c r="Q86" s="159"/>
      <c r="R86" s="283"/>
      <c r="S86" s="283"/>
      <c r="T86" s="283"/>
      <c r="U86" s="283"/>
      <c r="V86" s="283"/>
      <c r="W86" s="283"/>
      <c r="X86" s="160" t="str">
        <f>IF(OR($D86="",$W86="",$Y86=""),"",IF(VLOOKUP($D86,Res_Req!$A$2:$K$19,2)=11,$Y86+VLOOKUP($D86,Res_Req!$A$2:$K$19,9),IF(VLOOKUP($D86,Res_Req!$A$2:$K$19,2)=16,MIN($W86+(VLOOKUP($D86,Res_Req!$A$2:$K$19,9)*($Y86-$W86)),110),$W86+(VLOOKUP($D86,Res_Req!$A$2:$K$19,9)*($Y86-$W86)))))</f>
        <v/>
      </c>
      <c r="Y86" s="283"/>
      <c r="Z86" s="283"/>
      <c r="AA86" s="133"/>
      <c r="AB86" s="134" t="e">
        <f>VLOOKUP($D86,Res_Req!$A$2:$K$19,2)</f>
        <v>#N/A</v>
      </c>
    </row>
    <row r="87" spans="1:28" x14ac:dyDescent="0.25">
      <c r="A87" s="133"/>
      <c r="B87" s="283"/>
      <c r="C87" s="283"/>
      <c r="D87" s="284"/>
      <c r="E87" s="283"/>
      <c r="F87" s="286"/>
      <c r="G87" s="162" t="str">
        <f>IF(OR($D87="",$R87="",$S87="",$H87=""),"",IF(OR(VLOOKUP($D87,Res_Req!$A$2:$K$19,2)=12,VLOOKUP($D87,Res_Req!$A$2:$K$19,2)=13,VLOOKUP($D87,Res_Req!$A$2:$K$19,2)=14,VLOOKUP($D87,Res_Req!$A$2:$K$19,2)=15,VLOOKUP($D87,Res_Req!$A$2:$K$19,2)=16,VLOOKUP($D87,Res_Req!$A$2:$K$19,2)=17),IF($E87="","",IF($O87&lt;=$W87,$S87*($E87/$V87)*$H87,IF(AND($O87&gt;$W87,$O87&lt;=$Y87),$H87*($E87/$V87)*($S87+((($R87-$S87)/($Y87-$W87))*($O87-$W87))),0))),IF($O87&lt;=$W87,$S87*$H87,IF(AND($O87&gt;$W87,$O87&lt;=$Y87),$H87*($S87+((($R87-$S87)/($Y87-$W87))*($O87-$W87))),0))))</f>
        <v/>
      </c>
      <c r="H87" s="156" t="str">
        <f>IF(OR($D87="",$X87="",$O87="",$W87=""),"",IF($O87&lt;=$W87,VLOOKUP($D87,Res_Req!$A$2:$K$19,3),IF(AND($O87&gt;$W87,$O87&lt;=$X87),VLOOKUP($D87,Res_Req!$A$2:$K$19,3)+(((VLOOKUP($D87,Res_Req!$A$2:$K$19,4)-VLOOKUP($D87,Res_Req!$A$2:$K$19,3))/($X87-$W87))*($O87-$W87)),0)))</f>
        <v/>
      </c>
      <c r="I87" s="285"/>
      <c r="J87" s="155" t="str">
        <f>IF(OR($D87="",$T87=""),"",IF(OR(VLOOKUP($D87,Res_Req!$A$2:$K$19,2)=1,VLOOKUP($D87,Res_Req!$A$2:$K$19,2)=2,VLOOKUP($D87,Res_Req!$A$2:$K$19,2)=5,VLOOKUP($D87,Res_Req!$A$2:$K$19,2)=7,VLOOKUP($D87,Res_Req!$A$2:$K$19,2)=8,VLOOKUP($D87,Res_Req!$A$2:$K$19,2)=9,VLOOKUP($D87,Res_Req!$A$2:$K$19,2)=10),$T87*$K87,""))</f>
        <v/>
      </c>
      <c r="K87" s="156" t="str">
        <f>IF($D87="","",IF(OR(VLOOKUP($D87,Res_Req!$A$2:$K$19,2)=1,VLOOKUP($D87,Res_Req!$A$2:$K$19,2)=2,VLOOKUP($D87,Res_Req!$A$2:$K$19,2)=5,VLOOKUP($D87,Res_Req!$A$2:$K$19,2)=7,VLOOKUP($D87,Res_Req!$A$2:$K$19,2)=8,VLOOKUP($D87,Res_Req!$A$2:$K$19,2)=9,VLOOKUP($D87,Res_Req!$A$2:$K$19,2)=10),VLOOKUP($D87,Res_Req!$A$2:$K$19,6),""))</f>
        <v/>
      </c>
      <c r="L87" s="285"/>
      <c r="M87" s="155" t="str">
        <f>IF(OR($D87="",$U87=""),"",IF(OR(VLOOKUP($D87,Res_Req!$A$2:$K$19,2)=1,VLOOKUP($D87,Res_Req!$A$2:$K$19,2)=2,VLOOKUP($D87,Res_Req!$A$2:$K$19,2)=3,VLOOKUP($D87,Res_Req!$A$2:$K$19,2)=4,VLOOKUP($D87,Res_Req!$A$2:$K$19,2)=5,VLOOKUP($D87,Res_Req!$A$2:$K$19,2)=7,VLOOKUP($D87,Res_Req!$A$2:$K$19,2)=8,VLOOKUP($D87,Res_Req!$A$2:$K$19,2)=9,VLOOKUP($D87,Res_Req!$A$2:$K$19,2)=10,VLOOKUP($D87,Res_Req!$A$2:$K$19,2)=18),$N87*U87,""))</f>
        <v/>
      </c>
      <c r="N87" s="156" t="str">
        <f>IF($D87="","",IF(OR(VLOOKUP($D87,Res_Req!$A$2:$K$19,2)=1,VLOOKUP($D87,Res_Req!$A$2:$K$19,2)=2,VLOOKUP($D87,Res_Req!$A$2:$K$19,2)=3,VLOOKUP($D87,Res_Req!$A$2:$K$19,2)=4,VLOOKUP($D87,Res_Req!$A$2:$K$19,2)=5,VLOOKUP($D87,Res_Req!$A$2:$K$19,2)=7,VLOOKUP($D87,Res_Req!$A$2:$K$19,2)=8,VLOOKUP($D87,Res_Req!$A$2:$K$19,2)=9,VLOOKUP($D87,Res_Req!$A$2:$K$19,2)=10,VLOOKUP($D87,Res_Req!$A$2:$K$19,2)=18),SQRT(VLOOKUP($D87,Res_Req!$A$2:$K$19,7)),""))</f>
        <v/>
      </c>
      <c r="O87" s="157" t="str">
        <f t="shared" si="3"/>
        <v/>
      </c>
      <c r="P87" s="158" t="str">
        <f t="shared" si="4"/>
        <v/>
      </c>
      <c r="Q87" s="159"/>
      <c r="R87" s="283"/>
      <c r="S87" s="283"/>
      <c r="T87" s="283"/>
      <c r="U87" s="283"/>
      <c r="V87" s="283"/>
      <c r="W87" s="283"/>
      <c r="X87" s="160" t="str">
        <f>IF(OR($D87="",$W87="",$Y87=""),"",IF(VLOOKUP($D87,Res_Req!$A$2:$K$19,2)=11,$Y87+VLOOKUP($D87,Res_Req!$A$2:$K$19,9),IF(VLOOKUP($D87,Res_Req!$A$2:$K$19,2)=16,MIN($W87+(VLOOKUP($D87,Res_Req!$A$2:$K$19,9)*($Y87-$W87)),110),$W87+(VLOOKUP($D87,Res_Req!$A$2:$K$19,9)*($Y87-$W87)))))</f>
        <v/>
      </c>
      <c r="Y87" s="283"/>
      <c r="Z87" s="283"/>
      <c r="AA87" s="133"/>
      <c r="AB87" s="134" t="e">
        <f>VLOOKUP($D87,Res_Req!$A$2:$K$19,2)</f>
        <v>#N/A</v>
      </c>
    </row>
    <row r="88" spans="1:28" x14ac:dyDescent="0.25">
      <c r="A88" s="133"/>
      <c r="B88" s="283"/>
      <c r="C88" s="283"/>
      <c r="D88" s="284"/>
      <c r="E88" s="283"/>
      <c r="F88" s="286"/>
      <c r="G88" s="162" t="str">
        <f>IF(OR($D88="",$R88="",$S88="",$H88=""),"",IF(OR(VLOOKUP($D88,Res_Req!$A$2:$K$19,2)=12,VLOOKUP($D88,Res_Req!$A$2:$K$19,2)=13,VLOOKUP($D88,Res_Req!$A$2:$K$19,2)=14,VLOOKUP($D88,Res_Req!$A$2:$K$19,2)=15,VLOOKUP($D88,Res_Req!$A$2:$K$19,2)=16,VLOOKUP($D88,Res_Req!$A$2:$K$19,2)=17),IF($E88="","",IF($O88&lt;=$W88,$S88*($E88/$V88)*$H88,IF(AND($O88&gt;$W88,$O88&lt;=$Y88),$H88*($E88/$V88)*($S88+((($R88-$S88)/($Y88-$W88))*($O88-$W88))),0))),IF($O88&lt;=$W88,$S88*$H88,IF(AND($O88&gt;$W88,$O88&lt;=$Y88),$H88*($S88+((($R88-$S88)/($Y88-$W88))*($O88-$W88))),0))))</f>
        <v/>
      </c>
      <c r="H88" s="156" t="str">
        <f>IF(OR($D88="",$X88="",$O88="",$W88=""),"",IF($O88&lt;=$W88,VLOOKUP($D88,Res_Req!$A$2:$K$19,3),IF(AND($O88&gt;$W88,$O88&lt;=$X88),VLOOKUP($D88,Res_Req!$A$2:$K$19,3)+(((VLOOKUP($D88,Res_Req!$A$2:$K$19,4)-VLOOKUP($D88,Res_Req!$A$2:$K$19,3))/($X88-$W88))*($O88-$W88)),0)))</f>
        <v/>
      </c>
      <c r="I88" s="285"/>
      <c r="J88" s="155" t="str">
        <f>IF(OR($D88="",$T88=""),"",IF(OR(VLOOKUP($D88,Res_Req!$A$2:$K$19,2)=1,VLOOKUP($D88,Res_Req!$A$2:$K$19,2)=2,VLOOKUP($D88,Res_Req!$A$2:$K$19,2)=5,VLOOKUP($D88,Res_Req!$A$2:$K$19,2)=7,VLOOKUP($D88,Res_Req!$A$2:$K$19,2)=8,VLOOKUP($D88,Res_Req!$A$2:$K$19,2)=9,VLOOKUP($D88,Res_Req!$A$2:$K$19,2)=10),$T88*$K88,""))</f>
        <v/>
      </c>
      <c r="K88" s="156" t="str">
        <f>IF($D88="","",IF(OR(VLOOKUP($D88,Res_Req!$A$2:$K$19,2)=1,VLOOKUP($D88,Res_Req!$A$2:$K$19,2)=2,VLOOKUP($D88,Res_Req!$A$2:$K$19,2)=5,VLOOKUP($D88,Res_Req!$A$2:$K$19,2)=7,VLOOKUP($D88,Res_Req!$A$2:$K$19,2)=8,VLOOKUP($D88,Res_Req!$A$2:$K$19,2)=9,VLOOKUP($D88,Res_Req!$A$2:$K$19,2)=10),VLOOKUP($D88,Res_Req!$A$2:$K$19,6),""))</f>
        <v/>
      </c>
      <c r="L88" s="285"/>
      <c r="M88" s="155" t="str">
        <f>IF(OR($D88="",$U88=""),"",IF(OR(VLOOKUP($D88,Res_Req!$A$2:$K$19,2)=1,VLOOKUP($D88,Res_Req!$A$2:$K$19,2)=2,VLOOKUP($D88,Res_Req!$A$2:$K$19,2)=3,VLOOKUP($D88,Res_Req!$A$2:$K$19,2)=4,VLOOKUP($D88,Res_Req!$A$2:$K$19,2)=5,VLOOKUP($D88,Res_Req!$A$2:$K$19,2)=7,VLOOKUP($D88,Res_Req!$A$2:$K$19,2)=8,VLOOKUP($D88,Res_Req!$A$2:$K$19,2)=9,VLOOKUP($D88,Res_Req!$A$2:$K$19,2)=10,VLOOKUP($D88,Res_Req!$A$2:$K$19,2)=18),$N88*U88,""))</f>
        <v/>
      </c>
      <c r="N88" s="156" t="str">
        <f>IF($D88="","",IF(OR(VLOOKUP($D88,Res_Req!$A$2:$K$19,2)=1,VLOOKUP($D88,Res_Req!$A$2:$K$19,2)=2,VLOOKUP($D88,Res_Req!$A$2:$K$19,2)=3,VLOOKUP($D88,Res_Req!$A$2:$K$19,2)=4,VLOOKUP($D88,Res_Req!$A$2:$K$19,2)=5,VLOOKUP($D88,Res_Req!$A$2:$K$19,2)=7,VLOOKUP($D88,Res_Req!$A$2:$K$19,2)=8,VLOOKUP($D88,Res_Req!$A$2:$K$19,2)=9,VLOOKUP($D88,Res_Req!$A$2:$K$19,2)=10,VLOOKUP($D88,Res_Req!$A$2:$K$19,2)=18),SQRT(VLOOKUP($D88,Res_Req!$A$2:$K$19,7)),""))</f>
        <v/>
      </c>
      <c r="O88" s="157" t="str">
        <f t="shared" si="3"/>
        <v/>
      </c>
      <c r="P88" s="158" t="str">
        <f t="shared" si="4"/>
        <v/>
      </c>
      <c r="Q88" s="159"/>
      <c r="R88" s="283"/>
      <c r="S88" s="283"/>
      <c r="T88" s="283"/>
      <c r="U88" s="283"/>
      <c r="V88" s="283"/>
      <c r="W88" s="283"/>
      <c r="X88" s="160" t="str">
        <f>IF(OR($D88="",$W88="",$Y88=""),"",IF(VLOOKUP($D88,Res_Req!$A$2:$K$19,2)=11,$Y88+VLOOKUP($D88,Res_Req!$A$2:$K$19,9),IF(VLOOKUP($D88,Res_Req!$A$2:$K$19,2)=16,MIN($W88+(VLOOKUP($D88,Res_Req!$A$2:$K$19,9)*($Y88-$W88)),110),$W88+(VLOOKUP($D88,Res_Req!$A$2:$K$19,9)*($Y88-$W88)))))</f>
        <v/>
      </c>
      <c r="Y88" s="283"/>
      <c r="Z88" s="283"/>
      <c r="AA88" s="133"/>
      <c r="AB88" s="134" t="e">
        <f>VLOOKUP($D88,Res_Req!$A$2:$K$19,2)</f>
        <v>#N/A</v>
      </c>
    </row>
    <row r="89" spans="1:28" x14ac:dyDescent="0.25">
      <c r="A89" s="133"/>
      <c r="B89" s="283"/>
      <c r="C89" s="283"/>
      <c r="D89" s="284"/>
      <c r="E89" s="283"/>
      <c r="F89" s="286"/>
      <c r="G89" s="162" t="str">
        <f>IF(OR($D89="",$R89="",$S89="",$H89=""),"",IF(OR(VLOOKUP($D89,Res_Req!$A$2:$K$19,2)=12,VLOOKUP($D89,Res_Req!$A$2:$K$19,2)=13,VLOOKUP($D89,Res_Req!$A$2:$K$19,2)=14,VLOOKUP($D89,Res_Req!$A$2:$K$19,2)=15,VLOOKUP($D89,Res_Req!$A$2:$K$19,2)=16,VLOOKUP($D89,Res_Req!$A$2:$K$19,2)=17),IF($E89="","",IF($O89&lt;=$W89,$S89*($E89/$V89)*$H89,IF(AND($O89&gt;$W89,$O89&lt;=$Y89),$H89*($E89/$V89)*($S89+((($R89-$S89)/($Y89-$W89))*($O89-$W89))),0))),IF($O89&lt;=$W89,$S89*$H89,IF(AND($O89&gt;$W89,$O89&lt;=$Y89),$H89*($S89+((($R89-$S89)/($Y89-$W89))*($O89-$W89))),0))))</f>
        <v/>
      </c>
      <c r="H89" s="156" t="str">
        <f>IF(OR($D89="",$X89="",$O89="",$W89=""),"",IF($O89&lt;=$W89,VLOOKUP($D89,Res_Req!$A$2:$K$19,3),IF(AND($O89&gt;$W89,$O89&lt;=$X89),VLOOKUP($D89,Res_Req!$A$2:$K$19,3)+(((VLOOKUP($D89,Res_Req!$A$2:$K$19,4)-VLOOKUP($D89,Res_Req!$A$2:$K$19,3))/($X89-$W89))*($O89-$W89)),0)))</f>
        <v/>
      </c>
      <c r="I89" s="285"/>
      <c r="J89" s="155" t="str">
        <f>IF(OR($D89="",$T89=""),"",IF(OR(VLOOKUP($D89,Res_Req!$A$2:$K$19,2)=1,VLOOKUP($D89,Res_Req!$A$2:$K$19,2)=2,VLOOKUP($D89,Res_Req!$A$2:$K$19,2)=5,VLOOKUP($D89,Res_Req!$A$2:$K$19,2)=7,VLOOKUP($D89,Res_Req!$A$2:$K$19,2)=8,VLOOKUP($D89,Res_Req!$A$2:$K$19,2)=9,VLOOKUP($D89,Res_Req!$A$2:$K$19,2)=10),$T89*$K89,""))</f>
        <v/>
      </c>
      <c r="K89" s="156" t="str">
        <f>IF($D89="","",IF(OR(VLOOKUP($D89,Res_Req!$A$2:$K$19,2)=1,VLOOKUP($D89,Res_Req!$A$2:$K$19,2)=2,VLOOKUP($D89,Res_Req!$A$2:$K$19,2)=5,VLOOKUP($D89,Res_Req!$A$2:$K$19,2)=7,VLOOKUP($D89,Res_Req!$A$2:$K$19,2)=8,VLOOKUP($D89,Res_Req!$A$2:$K$19,2)=9,VLOOKUP($D89,Res_Req!$A$2:$K$19,2)=10),VLOOKUP($D89,Res_Req!$A$2:$K$19,6),""))</f>
        <v/>
      </c>
      <c r="L89" s="285"/>
      <c r="M89" s="155" t="str">
        <f>IF(OR($D89="",$U89=""),"",IF(OR(VLOOKUP($D89,Res_Req!$A$2:$K$19,2)=1,VLOOKUP($D89,Res_Req!$A$2:$K$19,2)=2,VLOOKUP($D89,Res_Req!$A$2:$K$19,2)=3,VLOOKUP($D89,Res_Req!$A$2:$K$19,2)=4,VLOOKUP($D89,Res_Req!$A$2:$K$19,2)=5,VLOOKUP($D89,Res_Req!$A$2:$K$19,2)=7,VLOOKUP($D89,Res_Req!$A$2:$K$19,2)=8,VLOOKUP($D89,Res_Req!$A$2:$K$19,2)=9,VLOOKUP($D89,Res_Req!$A$2:$K$19,2)=10,VLOOKUP($D89,Res_Req!$A$2:$K$19,2)=18),$N89*U89,""))</f>
        <v/>
      </c>
      <c r="N89" s="156" t="str">
        <f>IF($D89="","",IF(OR(VLOOKUP($D89,Res_Req!$A$2:$K$19,2)=1,VLOOKUP($D89,Res_Req!$A$2:$K$19,2)=2,VLOOKUP($D89,Res_Req!$A$2:$K$19,2)=3,VLOOKUP($D89,Res_Req!$A$2:$K$19,2)=4,VLOOKUP($D89,Res_Req!$A$2:$K$19,2)=5,VLOOKUP($D89,Res_Req!$A$2:$K$19,2)=7,VLOOKUP($D89,Res_Req!$A$2:$K$19,2)=8,VLOOKUP($D89,Res_Req!$A$2:$K$19,2)=9,VLOOKUP($D89,Res_Req!$A$2:$K$19,2)=10,VLOOKUP($D89,Res_Req!$A$2:$K$19,2)=18),SQRT(VLOOKUP($D89,Res_Req!$A$2:$K$19,7)),""))</f>
        <v/>
      </c>
      <c r="O89" s="157" t="str">
        <f t="shared" si="3"/>
        <v/>
      </c>
      <c r="P89" s="158" t="str">
        <f t="shared" si="4"/>
        <v/>
      </c>
      <c r="Q89" s="159"/>
      <c r="R89" s="283"/>
      <c r="S89" s="283"/>
      <c r="T89" s="283"/>
      <c r="U89" s="283"/>
      <c r="V89" s="283"/>
      <c r="W89" s="283"/>
      <c r="X89" s="160" t="str">
        <f>IF(OR($D89="",$W89="",$Y89=""),"",IF(VLOOKUP($D89,Res_Req!$A$2:$K$19,2)=11,$Y89+VLOOKUP($D89,Res_Req!$A$2:$K$19,9),IF(VLOOKUP($D89,Res_Req!$A$2:$K$19,2)=16,MIN($W89+(VLOOKUP($D89,Res_Req!$A$2:$K$19,9)*($Y89-$W89)),110),$W89+(VLOOKUP($D89,Res_Req!$A$2:$K$19,9)*($Y89-$W89)))))</f>
        <v/>
      </c>
      <c r="Y89" s="283"/>
      <c r="Z89" s="283"/>
      <c r="AA89" s="133"/>
      <c r="AB89" s="134" t="e">
        <f>VLOOKUP($D89,Res_Req!$A$2:$K$19,2)</f>
        <v>#N/A</v>
      </c>
    </row>
    <row r="90" spans="1:28" x14ac:dyDescent="0.25">
      <c r="A90" s="133"/>
      <c r="B90" s="283"/>
      <c r="C90" s="283"/>
      <c r="D90" s="284"/>
      <c r="E90" s="283"/>
      <c r="F90" s="286"/>
      <c r="G90" s="162" t="str">
        <f>IF(OR($D90="",$R90="",$S90="",$H90=""),"",IF(OR(VLOOKUP($D90,Res_Req!$A$2:$K$19,2)=12,VLOOKUP($D90,Res_Req!$A$2:$K$19,2)=13,VLOOKUP($D90,Res_Req!$A$2:$K$19,2)=14,VLOOKUP($D90,Res_Req!$A$2:$K$19,2)=15,VLOOKUP($D90,Res_Req!$A$2:$K$19,2)=16,VLOOKUP($D90,Res_Req!$A$2:$K$19,2)=17),IF($E90="","",IF($O90&lt;=$W90,$S90*($E90/$V90)*$H90,IF(AND($O90&gt;$W90,$O90&lt;=$Y90),$H90*($E90/$V90)*($S90+((($R90-$S90)/($Y90-$W90))*($O90-$W90))),0))),IF($O90&lt;=$W90,$S90*$H90,IF(AND($O90&gt;$W90,$O90&lt;=$Y90),$H90*($S90+((($R90-$S90)/($Y90-$W90))*($O90-$W90))),0))))</f>
        <v/>
      </c>
      <c r="H90" s="156" t="str">
        <f>IF(OR($D90="",$X90="",$O90="",$W90=""),"",IF($O90&lt;=$W90,VLOOKUP($D90,Res_Req!$A$2:$K$19,3),IF(AND($O90&gt;$W90,$O90&lt;=$X90),VLOOKUP($D90,Res_Req!$A$2:$K$19,3)+(((VLOOKUP($D90,Res_Req!$A$2:$K$19,4)-VLOOKUP($D90,Res_Req!$A$2:$K$19,3))/($X90-$W90))*($O90-$W90)),0)))</f>
        <v/>
      </c>
      <c r="I90" s="285"/>
      <c r="J90" s="155" t="str">
        <f>IF(OR($D90="",$T90=""),"",IF(OR(VLOOKUP($D90,Res_Req!$A$2:$K$19,2)=1,VLOOKUP($D90,Res_Req!$A$2:$K$19,2)=2,VLOOKUP($D90,Res_Req!$A$2:$K$19,2)=5,VLOOKUP($D90,Res_Req!$A$2:$K$19,2)=7,VLOOKUP($D90,Res_Req!$A$2:$K$19,2)=8,VLOOKUP($D90,Res_Req!$A$2:$K$19,2)=9,VLOOKUP($D90,Res_Req!$A$2:$K$19,2)=10),$T90*$K90,""))</f>
        <v/>
      </c>
      <c r="K90" s="156" t="str">
        <f>IF($D90="","",IF(OR(VLOOKUP($D90,Res_Req!$A$2:$K$19,2)=1,VLOOKUP($D90,Res_Req!$A$2:$K$19,2)=2,VLOOKUP($D90,Res_Req!$A$2:$K$19,2)=5,VLOOKUP($D90,Res_Req!$A$2:$K$19,2)=7,VLOOKUP($D90,Res_Req!$A$2:$K$19,2)=8,VLOOKUP($D90,Res_Req!$A$2:$K$19,2)=9,VLOOKUP($D90,Res_Req!$A$2:$K$19,2)=10),VLOOKUP($D90,Res_Req!$A$2:$K$19,6),""))</f>
        <v/>
      </c>
      <c r="L90" s="285"/>
      <c r="M90" s="155" t="str">
        <f>IF(OR($D90="",$U90=""),"",IF(OR(VLOOKUP($D90,Res_Req!$A$2:$K$19,2)=1,VLOOKUP($D90,Res_Req!$A$2:$K$19,2)=2,VLOOKUP($D90,Res_Req!$A$2:$K$19,2)=3,VLOOKUP($D90,Res_Req!$A$2:$K$19,2)=4,VLOOKUP($D90,Res_Req!$A$2:$K$19,2)=5,VLOOKUP($D90,Res_Req!$A$2:$K$19,2)=7,VLOOKUP($D90,Res_Req!$A$2:$K$19,2)=8,VLOOKUP($D90,Res_Req!$A$2:$K$19,2)=9,VLOOKUP($D90,Res_Req!$A$2:$K$19,2)=10,VLOOKUP($D90,Res_Req!$A$2:$K$19,2)=18),$N90*U90,""))</f>
        <v/>
      </c>
      <c r="N90" s="156" t="str">
        <f>IF($D90="","",IF(OR(VLOOKUP($D90,Res_Req!$A$2:$K$19,2)=1,VLOOKUP($D90,Res_Req!$A$2:$K$19,2)=2,VLOOKUP($D90,Res_Req!$A$2:$K$19,2)=3,VLOOKUP($D90,Res_Req!$A$2:$K$19,2)=4,VLOOKUP($D90,Res_Req!$A$2:$K$19,2)=5,VLOOKUP($D90,Res_Req!$A$2:$K$19,2)=7,VLOOKUP($D90,Res_Req!$A$2:$K$19,2)=8,VLOOKUP($D90,Res_Req!$A$2:$K$19,2)=9,VLOOKUP($D90,Res_Req!$A$2:$K$19,2)=10,VLOOKUP($D90,Res_Req!$A$2:$K$19,2)=18),SQRT(VLOOKUP($D90,Res_Req!$A$2:$K$19,7)),""))</f>
        <v/>
      </c>
      <c r="O90" s="157" t="str">
        <f t="shared" si="3"/>
        <v/>
      </c>
      <c r="P90" s="158" t="str">
        <f t="shared" si="4"/>
        <v/>
      </c>
      <c r="Q90" s="159"/>
      <c r="R90" s="283"/>
      <c r="S90" s="283"/>
      <c r="T90" s="283"/>
      <c r="U90" s="283"/>
      <c r="V90" s="283"/>
      <c r="W90" s="283"/>
      <c r="X90" s="160" t="str">
        <f>IF(OR($D90="",$W90="",$Y90=""),"",IF(VLOOKUP($D90,Res_Req!$A$2:$K$19,2)=11,$Y90+VLOOKUP($D90,Res_Req!$A$2:$K$19,9),IF(VLOOKUP($D90,Res_Req!$A$2:$K$19,2)=16,MIN($W90+(VLOOKUP($D90,Res_Req!$A$2:$K$19,9)*($Y90-$W90)),110),$W90+(VLOOKUP($D90,Res_Req!$A$2:$K$19,9)*($Y90-$W90)))))</f>
        <v/>
      </c>
      <c r="Y90" s="283"/>
      <c r="Z90" s="283"/>
      <c r="AA90" s="133"/>
      <c r="AB90" s="134" t="e">
        <f>VLOOKUP($D90,Res_Req!$A$2:$K$19,2)</f>
        <v>#N/A</v>
      </c>
    </row>
    <row r="91" spans="1:28" x14ac:dyDescent="0.25">
      <c r="A91" s="133"/>
      <c r="B91" s="283"/>
      <c r="C91" s="283"/>
      <c r="D91" s="284"/>
      <c r="E91" s="283"/>
      <c r="F91" s="286"/>
      <c r="G91" s="162" t="str">
        <f>IF(OR($D91="",$R91="",$S91="",$H91=""),"",IF(OR(VLOOKUP($D91,Res_Req!$A$2:$K$19,2)=12,VLOOKUP($D91,Res_Req!$A$2:$K$19,2)=13,VLOOKUP($D91,Res_Req!$A$2:$K$19,2)=14,VLOOKUP($D91,Res_Req!$A$2:$K$19,2)=15,VLOOKUP($D91,Res_Req!$A$2:$K$19,2)=16,VLOOKUP($D91,Res_Req!$A$2:$K$19,2)=17),IF($E91="","",IF($O91&lt;=$W91,$S91*($E91/$V91)*$H91,IF(AND($O91&gt;$W91,$O91&lt;=$Y91),$H91*($E91/$V91)*($S91+((($R91-$S91)/($Y91-$W91))*($O91-$W91))),0))),IF($O91&lt;=$W91,$S91*$H91,IF(AND($O91&gt;$W91,$O91&lt;=$Y91),$H91*($S91+((($R91-$S91)/($Y91-$W91))*($O91-$W91))),0))))</f>
        <v/>
      </c>
      <c r="H91" s="156" t="str">
        <f>IF(OR($D91="",$X91="",$O91="",$W91=""),"",IF($O91&lt;=$W91,VLOOKUP($D91,Res_Req!$A$2:$K$19,3),IF(AND($O91&gt;$W91,$O91&lt;=$X91),VLOOKUP($D91,Res_Req!$A$2:$K$19,3)+(((VLOOKUP($D91,Res_Req!$A$2:$K$19,4)-VLOOKUP($D91,Res_Req!$A$2:$K$19,3))/($X91-$W91))*($O91-$W91)),0)))</f>
        <v/>
      </c>
      <c r="I91" s="285"/>
      <c r="J91" s="155" t="str">
        <f>IF(OR($D91="",$T91=""),"",IF(OR(VLOOKUP($D91,Res_Req!$A$2:$K$19,2)=1,VLOOKUP($D91,Res_Req!$A$2:$K$19,2)=2,VLOOKUP($D91,Res_Req!$A$2:$K$19,2)=5,VLOOKUP($D91,Res_Req!$A$2:$K$19,2)=7,VLOOKUP($D91,Res_Req!$A$2:$K$19,2)=8,VLOOKUP($D91,Res_Req!$A$2:$K$19,2)=9,VLOOKUP($D91,Res_Req!$A$2:$K$19,2)=10),$T91*$K91,""))</f>
        <v/>
      </c>
      <c r="K91" s="156" t="str">
        <f>IF($D91="","",IF(OR(VLOOKUP($D91,Res_Req!$A$2:$K$19,2)=1,VLOOKUP($D91,Res_Req!$A$2:$K$19,2)=2,VLOOKUP($D91,Res_Req!$A$2:$K$19,2)=5,VLOOKUP($D91,Res_Req!$A$2:$K$19,2)=7,VLOOKUP($D91,Res_Req!$A$2:$K$19,2)=8,VLOOKUP($D91,Res_Req!$A$2:$K$19,2)=9,VLOOKUP($D91,Res_Req!$A$2:$K$19,2)=10),VLOOKUP($D91,Res_Req!$A$2:$K$19,6),""))</f>
        <v/>
      </c>
      <c r="L91" s="285"/>
      <c r="M91" s="155" t="str">
        <f>IF(OR($D91="",$U91=""),"",IF(OR(VLOOKUP($D91,Res_Req!$A$2:$K$19,2)=1,VLOOKUP($D91,Res_Req!$A$2:$K$19,2)=2,VLOOKUP($D91,Res_Req!$A$2:$K$19,2)=3,VLOOKUP($D91,Res_Req!$A$2:$K$19,2)=4,VLOOKUP($D91,Res_Req!$A$2:$K$19,2)=5,VLOOKUP($D91,Res_Req!$A$2:$K$19,2)=7,VLOOKUP($D91,Res_Req!$A$2:$K$19,2)=8,VLOOKUP($D91,Res_Req!$A$2:$K$19,2)=9,VLOOKUP($D91,Res_Req!$A$2:$K$19,2)=10,VLOOKUP($D91,Res_Req!$A$2:$K$19,2)=18),$N91*U91,""))</f>
        <v/>
      </c>
      <c r="N91" s="156" t="str">
        <f>IF($D91="","",IF(OR(VLOOKUP($D91,Res_Req!$A$2:$K$19,2)=1,VLOOKUP($D91,Res_Req!$A$2:$K$19,2)=2,VLOOKUP($D91,Res_Req!$A$2:$K$19,2)=3,VLOOKUP($D91,Res_Req!$A$2:$K$19,2)=4,VLOOKUP($D91,Res_Req!$A$2:$K$19,2)=5,VLOOKUP($D91,Res_Req!$A$2:$K$19,2)=7,VLOOKUP($D91,Res_Req!$A$2:$K$19,2)=8,VLOOKUP($D91,Res_Req!$A$2:$K$19,2)=9,VLOOKUP($D91,Res_Req!$A$2:$K$19,2)=10,VLOOKUP($D91,Res_Req!$A$2:$K$19,2)=18),SQRT(VLOOKUP($D91,Res_Req!$A$2:$K$19,7)),""))</f>
        <v/>
      </c>
      <c r="O91" s="157" t="str">
        <f t="shared" si="3"/>
        <v/>
      </c>
      <c r="P91" s="158" t="str">
        <f t="shared" si="4"/>
        <v/>
      </c>
      <c r="Q91" s="159"/>
      <c r="R91" s="283"/>
      <c r="S91" s="283"/>
      <c r="T91" s="283"/>
      <c r="U91" s="283"/>
      <c r="V91" s="283"/>
      <c r="W91" s="283"/>
      <c r="X91" s="160" t="str">
        <f>IF(OR($D91="",$W91="",$Y91=""),"",IF(VLOOKUP($D91,Res_Req!$A$2:$K$19,2)=11,$Y91+VLOOKUP($D91,Res_Req!$A$2:$K$19,9),IF(VLOOKUP($D91,Res_Req!$A$2:$K$19,2)=16,MIN($W91+(VLOOKUP($D91,Res_Req!$A$2:$K$19,9)*($Y91-$W91)),110),$W91+(VLOOKUP($D91,Res_Req!$A$2:$K$19,9)*($Y91-$W91)))))</f>
        <v/>
      </c>
      <c r="Y91" s="283"/>
      <c r="Z91" s="283"/>
      <c r="AA91" s="133"/>
      <c r="AB91" s="134" t="e">
        <f>VLOOKUP($D91,Res_Req!$A$2:$K$19,2)</f>
        <v>#N/A</v>
      </c>
    </row>
    <row r="92" spans="1:28" x14ac:dyDescent="0.25">
      <c r="A92" s="133"/>
      <c r="B92" s="283"/>
      <c r="C92" s="283"/>
      <c r="D92" s="284"/>
      <c r="E92" s="283"/>
      <c r="F92" s="286"/>
      <c r="G92" s="162" t="str">
        <f>IF(OR($D92="",$R92="",$S92="",$H92=""),"",IF(OR(VLOOKUP($D92,Res_Req!$A$2:$K$19,2)=12,VLOOKUP($D92,Res_Req!$A$2:$K$19,2)=13,VLOOKUP($D92,Res_Req!$A$2:$K$19,2)=14,VLOOKUP($D92,Res_Req!$A$2:$K$19,2)=15,VLOOKUP($D92,Res_Req!$A$2:$K$19,2)=16,VLOOKUP($D92,Res_Req!$A$2:$K$19,2)=17),IF($E92="","",IF($O92&lt;=$W92,$S92*($E92/$V92)*$H92,IF(AND($O92&gt;$W92,$O92&lt;=$Y92),$H92*($E92/$V92)*($S92+((($R92-$S92)/($Y92-$W92))*($O92-$W92))),0))),IF($O92&lt;=$W92,$S92*$H92,IF(AND($O92&gt;$W92,$O92&lt;=$Y92),$H92*($S92+((($R92-$S92)/($Y92-$W92))*($O92-$W92))),0))))</f>
        <v/>
      </c>
      <c r="H92" s="156" t="str">
        <f>IF(OR($D92="",$X92="",$O92="",$W92=""),"",IF($O92&lt;=$W92,VLOOKUP($D92,Res_Req!$A$2:$K$19,3),IF(AND($O92&gt;$W92,$O92&lt;=$X92),VLOOKUP($D92,Res_Req!$A$2:$K$19,3)+(((VLOOKUP($D92,Res_Req!$A$2:$K$19,4)-VLOOKUP($D92,Res_Req!$A$2:$K$19,3))/($X92-$W92))*($O92-$W92)),0)))</f>
        <v/>
      </c>
      <c r="I92" s="285"/>
      <c r="J92" s="155" t="str">
        <f>IF(OR($D92="",$T92=""),"",IF(OR(VLOOKUP($D92,Res_Req!$A$2:$K$19,2)=1,VLOOKUP($D92,Res_Req!$A$2:$K$19,2)=2,VLOOKUP($D92,Res_Req!$A$2:$K$19,2)=5,VLOOKUP($D92,Res_Req!$A$2:$K$19,2)=7,VLOOKUP($D92,Res_Req!$A$2:$K$19,2)=8,VLOOKUP($D92,Res_Req!$A$2:$K$19,2)=9,VLOOKUP($D92,Res_Req!$A$2:$K$19,2)=10),$T92*$K92,""))</f>
        <v/>
      </c>
      <c r="K92" s="156" t="str">
        <f>IF($D92="","",IF(OR(VLOOKUP($D92,Res_Req!$A$2:$K$19,2)=1,VLOOKUP($D92,Res_Req!$A$2:$K$19,2)=2,VLOOKUP($D92,Res_Req!$A$2:$K$19,2)=5,VLOOKUP($D92,Res_Req!$A$2:$K$19,2)=7,VLOOKUP($D92,Res_Req!$A$2:$K$19,2)=8,VLOOKUP($D92,Res_Req!$A$2:$K$19,2)=9,VLOOKUP($D92,Res_Req!$A$2:$K$19,2)=10),VLOOKUP($D92,Res_Req!$A$2:$K$19,6),""))</f>
        <v/>
      </c>
      <c r="L92" s="285"/>
      <c r="M92" s="155" t="str">
        <f>IF(OR($D92="",$U92=""),"",IF(OR(VLOOKUP($D92,Res_Req!$A$2:$K$19,2)=1,VLOOKUP($D92,Res_Req!$A$2:$K$19,2)=2,VLOOKUP($D92,Res_Req!$A$2:$K$19,2)=3,VLOOKUP($D92,Res_Req!$A$2:$K$19,2)=4,VLOOKUP($D92,Res_Req!$A$2:$K$19,2)=5,VLOOKUP($D92,Res_Req!$A$2:$K$19,2)=7,VLOOKUP($D92,Res_Req!$A$2:$K$19,2)=8,VLOOKUP($D92,Res_Req!$A$2:$K$19,2)=9,VLOOKUP($D92,Res_Req!$A$2:$K$19,2)=10,VLOOKUP($D92,Res_Req!$A$2:$K$19,2)=18),$N92*U92,""))</f>
        <v/>
      </c>
      <c r="N92" s="156" t="str">
        <f>IF($D92="","",IF(OR(VLOOKUP($D92,Res_Req!$A$2:$K$19,2)=1,VLOOKUP($D92,Res_Req!$A$2:$K$19,2)=2,VLOOKUP($D92,Res_Req!$A$2:$K$19,2)=3,VLOOKUP($D92,Res_Req!$A$2:$K$19,2)=4,VLOOKUP($D92,Res_Req!$A$2:$K$19,2)=5,VLOOKUP($D92,Res_Req!$A$2:$K$19,2)=7,VLOOKUP($D92,Res_Req!$A$2:$K$19,2)=8,VLOOKUP($D92,Res_Req!$A$2:$K$19,2)=9,VLOOKUP($D92,Res_Req!$A$2:$K$19,2)=10,VLOOKUP($D92,Res_Req!$A$2:$K$19,2)=18),SQRT(VLOOKUP($D92,Res_Req!$A$2:$K$19,7)),""))</f>
        <v/>
      </c>
      <c r="O92" s="157" t="str">
        <f t="shared" si="3"/>
        <v/>
      </c>
      <c r="P92" s="158" t="str">
        <f t="shared" si="4"/>
        <v/>
      </c>
      <c r="Q92" s="159"/>
      <c r="R92" s="283"/>
      <c r="S92" s="283"/>
      <c r="T92" s="283"/>
      <c r="U92" s="283"/>
      <c r="V92" s="283"/>
      <c r="W92" s="283"/>
      <c r="X92" s="160" t="str">
        <f>IF(OR($D92="",$W92="",$Y92=""),"",IF(VLOOKUP($D92,Res_Req!$A$2:$K$19,2)=11,$Y92+VLOOKUP($D92,Res_Req!$A$2:$K$19,9),IF(VLOOKUP($D92,Res_Req!$A$2:$K$19,2)=16,MIN($W92+(VLOOKUP($D92,Res_Req!$A$2:$K$19,9)*($Y92-$W92)),110),$W92+(VLOOKUP($D92,Res_Req!$A$2:$K$19,9)*($Y92-$W92)))))</f>
        <v/>
      </c>
      <c r="Y92" s="283"/>
      <c r="Z92" s="283"/>
      <c r="AA92" s="133"/>
      <c r="AB92" s="134" t="e">
        <f>VLOOKUP($D92,Res_Req!$A$2:$K$19,2)</f>
        <v>#N/A</v>
      </c>
    </row>
    <row r="93" spans="1:28" x14ac:dyDescent="0.25">
      <c r="A93" s="133"/>
      <c r="B93" s="283"/>
      <c r="C93" s="283"/>
      <c r="D93" s="284"/>
      <c r="E93" s="283"/>
      <c r="F93" s="286"/>
      <c r="G93" s="162" t="str">
        <f>IF(OR($D93="",$R93="",$S93="",$H93=""),"",IF(OR(VLOOKUP($D93,Res_Req!$A$2:$K$19,2)=12,VLOOKUP($D93,Res_Req!$A$2:$K$19,2)=13,VLOOKUP($D93,Res_Req!$A$2:$K$19,2)=14,VLOOKUP($D93,Res_Req!$A$2:$K$19,2)=15,VLOOKUP($D93,Res_Req!$A$2:$K$19,2)=16,VLOOKUP($D93,Res_Req!$A$2:$K$19,2)=17),IF($E93="","",IF($O93&lt;=$W93,$S93*($E93/$V93)*$H93,IF(AND($O93&gt;$W93,$O93&lt;=$Y93),$H93*($E93/$V93)*($S93+((($R93-$S93)/($Y93-$W93))*($O93-$W93))),0))),IF($O93&lt;=$W93,$S93*$H93,IF(AND($O93&gt;$W93,$O93&lt;=$Y93),$H93*($S93+((($R93-$S93)/($Y93-$W93))*($O93-$W93))),0))))</f>
        <v/>
      </c>
      <c r="H93" s="156" t="str">
        <f>IF(OR($D93="",$X93="",$O93="",$W93=""),"",IF($O93&lt;=$W93,VLOOKUP($D93,Res_Req!$A$2:$K$19,3),IF(AND($O93&gt;$W93,$O93&lt;=$X93),VLOOKUP($D93,Res_Req!$A$2:$K$19,3)+(((VLOOKUP($D93,Res_Req!$A$2:$K$19,4)-VLOOKUP($D93,Res_Req!$A$2:$K$19,3))/($X93-$W93))*($O93-$W93)),0)))</f>
        <v/>
      </c>
      <c r="I93" s="285"/>
      <c r="J93" s="155" t="str">
        <f>IF(OR($D93="",$T93=""),"",IF(OR(VLOOKUP($D93,Res_Req!$A$2:$K$19,2)=1,VLOOKUP($D93,Res_Req!$A$2:$K$19,2)=2,VLOOKUP($D93,Res_Req!$A$2:$K$19,2)=5,VLOOKUP($D93,Res_Req!$A$2:$K$19,2)=7,VLOOKUP($D93,Res_Req!$A$2:$K$19,2)=8,VLOOKUP($D93,Res_Req!$A$2:$K$19,2)=9,VLOOKUP($D93,Res_Req!$A$2:$K$19,2)=10),$T93*$K93,""))</f>
        <v/>
      </c>
      <c r="K93" s="156" t="str">
        <f>IF($D93="","",IF(OR(VLOOKUP($D93,Res_Req!$A$2:$K$19,2)=1,VLOOKUP($D93,Res_Req!$A$2:$K$19,2)=2,VLOOKUP($D93,Res_Req!$A$2:$K$19,2)=5,VLOOKUP($D93,Res_Req!$A$2:$K$19,2)=7,VLOOKUP($D93,Res_Req!$A$2:$K$19,2)=8,VLOOKUP($D93,Res_Req!$A$2:$K$19,2)=9,VLOOKUP($D93,Res_Req!$A$2:$K$19,2)=10),VLOOKUP($D93,Res_Req!$A$2:$K$19,6),""))</f>
        <v/>
      </c>
      <c r="L93" s="285"/>
      <c r="M93" s="155" t="str">
        <f>IF(OR($D93="",$U93=""),"",IF(OR(VLOOKUP($D93,Res_Req!$A$2:$K$19,2)=1,VLOOKUP($D93,Res_Req!$A$2:$K$19,2)=2,VLOOKUP($D93,Res_Req!$A$2:$K$19,2)=3,VLOOKUP($D93,Res_Req!$A$2:$K$19,2)=4,VLOOKUP($D93,Res_Req!$A$2:$K$19,2)=5,VLOOKUP($D93,Res_Req!$A$2:$K$19,2)=7,VLOOKUP($D93,Res_Req!$A$2:$K$19,2)=8,VLOOKUP($D93,Res_Req!$A$2:$K$19,2)=9,VLOOKUP($D93,Res_Req!$A$2:$K$19,2)=10,VLOOKUP($D93,Res_Req!$A$2:$K$19,2)=18),$N93*U93,""))</f>
        <v/>
      </c>
      <c r="N93" s="156" t="str">
        <f>IF($D93="","",IF(OR(VLOOKUP($D93,Res_Req!$A$2:$K$19,2)=1,VLOOKUP($D93,Res_Req!$A$2:$K$19,2)=2,VLOOKUP($D93,Res_Req!$A$2:$K$19,2)=3,VLOOKUP($D93,Res_Req!$A$2:$K$19,2)=4,VLOOKUP($D93,Res_Req!$A$2:$K$19,2)=5,VLOOKUP($D93,Res_Req!$A$2:$K$19,2)=7,VLOOKUP($D93,Res_Req!$A$2:$K$19,2)=8,VLOOKUP($D93,Res_Req!$A$2:$K$19,2)=9,VLOOKUP($D93,Res_Req!$A$2:$K$19,2)=10,VLOOKUP($D93,Res_Req!$A$2:$K$19,2)=18),SQRT(VLOOKUP($D93,Res_Req!$A$2:$K$19,7)),""))</f>
        <v/>
      </c>
      <c r="O93" s="157" t="str">
        <f t="shared" si="3"/>
        <v/>
      </c>
      <c r="P93" s="158" t="str">
        <f t="shared" si="4"/>
        <v/>
      </c>
      <c r="Q93" s="159"/>
      <c r="R93" s="283"/>
      <c r="S93" s="283"/>
      <c r="T93" s="283"/>
      <c r="U93" s="283"/>
      <c r="V93" s="283"/>
      <c r="W93" s="283"/>
      <c r="X93" s="160" t="str">
        <f>IF(OR($D93="",$W93="",$Y93=""),"",IF(VLOOKUP($D93,Res_Req!$A$2:$K$19,2)=11,$Y93+VLOOKUP($D93,Res_Req!$A$2:$K$19,9),IF(VLOOKUP($D93,Res_Req!$A$2:$K$19,2)=16,MIN($W93+(VLOOKUP($D93,Res_Req!$A$2:$K$19,9)*($Y93-$W93)),110),$W93+(VLOOKUP($D93,Res_Req!$A$2:$K$19,9)*($Y93-$W93)))))</f>
        <v/>
      </c>
      <c r="Y93" s="283"/>
      <c r="Z93" s="283"/>
      <c r="AA93" s="133"/>
      <c r="AB93" s="134" t="e">
        <f>VLOOKUP($D93,Res_Req!$A$2:$K$19,2)</f>
        <v>#N/A</v>
      </c>
    </row>
    <row r="94" spans="1:28" x14ac:dyDescent="0.25">
      <c r="A94" s="133"/>
      <c r="B94" s="283"/>
      <c r="C94" s="283"/>
      <c r="D94" s="284"/>
      <c r="E94" s="283"/>
      <c r="F94" s="286"/>
      <c r="G94" s="162" t="str">
        <f>IF(OR($D94="",$R94="",$S94="",$H94=""),"",IF(OR(VLOOKUP($D94,Res_Req!$A$2:$K$19,2)=12,VLOOKUP($D94,Res_Req!$A$2:$K$19,2)=13,VLOOKUP($D94,Res_Req!$A$2:$K$19,2)=14,VLOOKUP($D94,Res_Req!$A$2:$K$19,2)=15,VLOOKUP($D94,Res_Req!$A$2:$K$19,2)=16,VLOOKUP($D94,Res_Req!$A$2:$K$19,2)=17),IF($E94="","",IF($O94&lt;=$W94,$S94*($E94/$V94)*$H94,IF(AND($O94&gt;$W94,$O94&lt;=$Y94),$H94*($E94/$V94)*($S94+((($R94-$S94)/($Y94-$W94))*($O94-$W94))),0))),IF($O94&lt;=$W94,$S94*$H94,IF(AND($O94&gt;$W94,$O94&lt;=$Y94),$H94*($S94+((($R94-$S94)/($Y94-$W94))*($O94-$W94))),0))))</f>
        <v/>
      </c>
      <c r="H94" s="156" t="str">
        <f>IF(OR($D94="",$X94="",$O94="",$W94=""),"",IF($O94&lt;=$W94,VLOOKUP($D94,Res_Req!$A$2:$K$19,3),IF(AND($O94&gt;$W94,$O94&lt;=$X94),VLOOKUP($D94,Res_Req!$A$2:$K$19,3)+(((VLOOKUP($D94,Res_Req!$A$2:$K$19,4)-VLOOKUP($D94,Res_Req!$A$2:$K$19,3))/($X94-$W94))*($O94-$W94)),0)))</f>
        <v/>
      </c>
      <c r="I94" s="285"/>
      <c r="J94" s="155" t="str">
        <f>IF(OR($D94="",$T94=""),"",IF(OR(VLOOKUP($D94,Res_Req!$A$2:$K$19,2)=1,VLOOKUP($D94,Res_Req!$A$2:$K$19,2)=2,VLOOKUP($D94,Res_Req!$A$2:$K$19,2)=5,VLOOKUP($D94,Res_Req!$A$2:$K$19,2)=7,VLOOKUP($D94,Res_Req!$A$2:$K$19,2)=8,VLOOKUP($D94,Res_Req!$A$2:$K$19,2)=9,VLOOKUP($D94,Res_Req!$A$2:$K$19,2)=10),$T94*$K94,""))</f>
        <v/>
      </c>
      <c r="K94" s="156" t="str">
        <f>IF($D94="","",IF(OR(VLOOKUP($D94,Res_Req!$A$2:$K$19,2)=1,VLOOKUP($D94,Res_Req!$A$2:$K$19,2)=2,VLOOKUP($D94,Res_Req!$A$2:$K$19,2)=5,VLOOKUP($D94,Res_Req!$A$2:$K$19,2)=7,VLOOKUP($D94,Res_Req!$A$2:$K$19,2)=8,VLOOKUP($D94,Res_Req!$A$2:$K$19,2)=9,VLOOKUP($D94,Res_Req!$A$2:$K$19,2)=10),VLOOKUP($D94,Res_Req!$A$2:$K$19,6),""))</f>
        <v/>
      </c>
      <c r="L94" s="285"/>
      <c r="M94" s="155" t="str">
        <f>IF(OR($D94="",$U94=""),"",IF(OR(VLOOKUP($D94,Res_Req!$A$2:$K$19,2)=1,VLOOKUP($D94,Res_Req!$A$2:$K$19,2)=2,VLOOKUP($D94,Res_Req!$A$2:$K$19,2)=3,VLOOKUP($D94,Res_Req!$A$2:$K$19,2)=4,VLOOKUP($D94,Res_Req!$A$2:$K$19,2)=5,VLOOKUP($D94,Res_Req!$A$2:$K$19,2)=7,VLOOKUP($D94,Res_Req!$A$2:$K$19,2)=8,VLOOKUP($D94,Res_Req!$A$2:$K$19,2)=9,VLOOKUP($D94,Res_Req!$A$2:$K$19,2)=10,VLOOKUP($D94,Res_Req!$A$2:$K$19,2)=18),$N94*U94,""))</f>
        <v/>
      </c>
      <c r="N94" s="156" t="str">
        <f>IF($D94="","",IF(OR(VLOOKUP($D94,Res_Req!$A$2:$K$19,2)=1,VLOOKUP($D94,Res_Req!$A$2:$K$19,2)=2,VLOOKUP($D94,Res_Req!$A$2:$K$19,2)=3,VLOOKUP($D94,Res_Req!$A$2:$K$19,2)=4,VLOOKUP($D94,Res_Req!$A$2:$K$19,2)=5,VLOOKUP($D94,Res_Req!$A$2:$K$19,2)=7,VLOOKUP($D94,Res_Req!$A$2:$K$19,2)=8,VLOOKUP($D94,Res_Req!$A$2:$K$19,2)=9,VLOOKUP($D94,Res_Req!$A$2:$K$19,2)=10,VLOOKUP($D94,Res_Req!$A$2:$K$19,2)=18),SQRT(VLOOKUP($D94,Res_Req!$A$2:$K$19,7)),""))</f>
        <v/>
      </c>
      <c r="O94" s="157" t="str">
        <f t="shared" si="3"/>
        <v/>
      </c>
      <c r="P94" s="158" t="str">
        <f t="shared" si="4"/>
        <v/>
      </c>
      <c r="Q94" s="159"/>
      <c r="R94" s="283"/>
      <c r="S94" s="283"/>
      <c r="T94" s="283"/>
      <c r="U94" s="283"/>
      <c r="V94" s="283"/>
      <c r="W94" s="283"/>
      <c r="X94" s="160" t="str">
        <f>IF(OR($D94="",$W94="",$Y94=""),"",IF(VLOOKUP($D94,Res_Req!$A$2:$K$19,2)=11,$Y94+VLOOKUP($D94,Res_Req!$A$2:$K$19,9),IF(VLOOKUP($D94,Res_Req!$A$2:$K$19,2)=16,MIN($W94+(VLOOKUP($D94,Res_Req!$A$2:$K$19,9)*($Y94-$W94)),110),$W94+(VLOOKUP($D94,Res_Req!$A$2:$K$19,9)*($Y94-$W94)))))</f>
        <v/>
      </c>
      <c r="Y94" s="283"/>
      <c r="Z94" s="283"/>
      <c r="AA94" s="133"/>
      <c r="AB94" s="134" t="e">
        <f>VLOOKUP($D94,Res_Req!$A$2:$K$19,2)</f>
        <v>#N/A</v>
      </c>
    </row>
    <row r="95" spans="1:28" x14ac:dyDescent="0.25">
      <c r="A95" s="133"/>
      <c r="B95" s="283"/>
      <c r="C95" s="283"/>
      <c r="D95" s="284"/>
      <c r="E95" s="283"/>
      <c r="F95" s="286"/>
      <c r="G95" s="162" t="str">
        <f>IF(OR($D95="",$R95="",$S95="",$H95=""),"",IF(OR(VLOOKUP($D95,Res_Req!$A$2:$K$19,2)=12,VLOOKUP($D95,Res_Req!$A$2:$K$19,2)=13,VLOOKUP($D95,Res_Req!$A$2:$K$19,2)=14,VLOOKUP($D95,Res_Req!$A$2:$K$19,2)=15,VLOOKUP($D95,Res_Req!$A$2:$K$19,2)=16,VLOOKUP($D95,Res_Req!$A$2:$K$19,2)=17),IF($E95="","",IF($O95&lt;=$W95,$S95*($E95/$V95)*$H95,IF(AND($O95&gt;$W95,$O95&lt;=$Y95),$H95*($E95/$V95)*($S95+((($R95-$S95)/($Y95-$W95))*($O95-$W95))),0))),IF($O95&lt;=$W95,$S95*$H95,IF(AND($O95&gt;$W95,$O95&lt;=$Y95),$H95*($S95+((($R95-$S95)/($Y95-$W95))*($O95-$W95))),0))))</f>
        <v/>
      </c>
      <c r="H95" s="156" t="str">
        <f>IF(OR($D95="",$X95="",$O95="",$W95=""),"",IF($O95&lt;=$W95,VLOOKUP($D95,Res_Req!$A$2:$K$19,3),IF(AND($O95&gt;$W95,$O95&lt;=$X95),VLOOKUP($D95,Res_Req!$A$2:$K$19,3)+(((VLOOKUP($D95,Res_Req!$A$2:$K$19,4)-VLOOKUP($D95,Res_Req!$A$2:$K$19,3))/($X95-$W95))*($O95-$W95)),0)))</f>
        <v/>
      </c>
      <c r="I95" s="285"/>
      <c r="J95" s="155" t="str">
        <f>IF(OR($D95="",$T95=""),"",IF(OR(VLOOKUP($D95,Res_Req!$A$2:$K$19,2)=1,VLOOKUP($D95,Res_Req!$A$2:$K$19,2)=2,VLOOKUP($D95,Res_Req!$A$2:$K$19,2)=5,VLOOKUP($D95,Res_Req!$A$2:$K$19,2)=7,VLOOKUP($D95,Res_Req!$A$2:$K$19,2)=8,VLOOKUP($D95,Res_Req!$A$2:$K$19,2)=9,VLOOKUP($D95,Res_Req!$A$2:$K$19,2)=10),$T95*$K95,""))</f>
        <v/>
      </c>
      <c r="K95" s="156" t="str">
        <f>IF($D95="","",IF(OR(VLOOKUP($D95,Res_Req!$A$2:$K$19,2)=1,VLOOKUP($D95,Res_Req!$A$2:$K$19,2)=2,VLOOKUP($D95,Res_Req!$A$2:$K$19,2)=5,VLOOKUP($D95,Res_Req!$A$2:$K$19,2)=7,VLOOKUP($D95,Res_Req!$A$2:$K$19,2)=8,VLOOKUP($D95,Res_Req!$A$2:$K$19,2)=9,VLOOKUP($D95,Res_Req!$A$2:$K$19,2)=10),VLOOKUP($D95,Res_Req!$A$2:$K$19,6),""))</f>
        <v/>
      </c>
      <c r="L95" s="285"/>
      <c r="M95" s="155" t="str">
        <f>IF(OR($D95="",$U95=""),"",IF(OR(VLOOKUP($D95,Res_Req!$A$2:$K$19,2)=1,VLOOKUP($D95,Res_Req!$A$2:$K$19,2)=2,VLOOKUP($D95,Res_Req!$A$2:$K$19,2)=3,VLOOKUP($D95,Res_Req!$A$2:$K$19,2)=4,VLOOKUP($D95,Res_Req!$A$2:$K$19,2)=5,VLOOKUP($D95,Res_Req!$A$2:$K$19,2)=7,VLOOKUP($D95,Res_Req!$A$2:$K$19,2)=8,VLOOKUP($D95,Res_Req!$A$2:$K$19,2)=9,VLOOKUP($D95,Res_Req!$A$2:$K$19,2)=10,VLOOKUP($D95,Res_Req!$A$2:$K$19,2)=18),$N95*U95,""))</f>
        <v/>
      </c>
      <c r="N95" s="156" t="str">
        <f>IF($D95="","",IF(OR(VLOOKUP($D95,Res_Req!$A$2:$K$19,2)=1,VLOOKUP($D95,Res_Req!$A$2:$K$19,2)=2,VLOOKUP($D95,Res_Req!$A$2:$K$19,2)=3,VLOOKUP($D95,Res_Req!$A$2:$K$19,2)=4,VLOOKUP($D95,Res_Req!$A$2:$K$19,2)=5,VLOOKUP($D95,Res_Req!$A$2:$K$19,2)=7,VLOOKUP($D95,Res_Req!$A$2:$K$19,2)=8,VLOOKUP($D95,Res_Req!$A$2:$K$19,2)=9,VLOOKUP($D95,Res_Req!$A$2:$K$19,2)=10,VLOOKUP($D95,Res_Req!$A$2:$K$19,2)=18),SQRT(VLOOKUP($D95,Res_Req!$A$2:$K$19,7)),""))</f>
        <v/>
      </c>
      <c r="O95" s="157" t="str">
        <f t="shared" si="3"/>
        <v/>
      </c>
      <c r="P95" s="158" t="str">
        <f t="shared" si="4"/>
        <v/>
      </c>
      <c r="Q95" s="159"/>
      <c r="R95" s="283"/>
      <c r="S95" s="283"/>
      <c r="T95" s="283"/>
      <c r="U95" s="283"/>
      <c r="V95" s="283"/>
      <c r="W95" s="283"/>
      <c r="X95" s="160" t="str">
        <f>IF(OR($D95="",$W95="",$Y95=""),"",IF(VLOOKUP($D95,Res_Req!$A$2:$K$19,2)=11,$Y95+VLOOKUP($D95,Res_Req!$A$2:$K$19,9),IF(VLOOKUP($D95,Res_Req!$A$2:$K$19,2)=16,MIN($W95+(VLOOKUP($D95,Res_Req!$A$2:$K$19,9)*($Y95-$W95)),110),$W95+(VLOOKUP($D95,Res_Req!$A$2:$K$19,9)*($Y95-$W95)))))</f>
        <v/>
      </c>
      <c r="Y95" s="283"/>
      <c r="Z95" s="283"/>
      <c r="AA95" s="133"/>
      <c r="AB95" s="134" t="e">
        <f>VLOOKUP($D95,Res_Req!$A$2:$K$19,2)</f>
        <v>#N/A</v>
      </c>
    </row>
    <row r="96" spans="1:28" x14ac:dyDescent="0.25">
      <c r="A96" s="133"/>
      <c r="B96" s="283"/>
      <c r="C96" s="283"/>
      <c r="D96" s="284"/>
      <c r="E96" s="283"/>
      <c r="F96" s="286"/>
      <c r="G96" s="162" t="str">
        <f>IF(OR($D96="",$R96="",$S96="",$H96=""),"",IF(OR(VLOOKUP($D96,Res_Req!$A$2:$K$19,2)=12,VLOOKUP($D96,Res_Req!$A$2:$K$19,2)=13,VLOOKUP($D96,Res_Req!$A$2:$K$19,2)=14,VLOOKUP($D96,Res_Req!$A$2:$K$19,2)=15,VLOOKUP($D96,Res_Req!$A$2:$K$19,2)=16,VLOOKUP($D96,Res_Req!$A$2:$K$19,2)=17),IF($E96="","",IF($O96&lt;=$W96,$S96*($E96/$V96)*$H96,IF(AND($O96&gt;$W96,$O96&lt;=$Y96),$H96*($E96/$V96)*($S96+((($R96-$S96)/($Y96-$W96))*($O96-$W96))),0))),IF($O96&lt;=$W96,$S96*$H96,IF(AND($O96&gt;$W96,$O96&lt;=$Y96),$H96*($S96+((($R96-$S96)/($Y96-$W96))*($O96-$W96))),0))))</f>
        <v/>
      </c>
      <c r="H96" s="156" t="str">
        <f>IF(OR($D96="",$X96="",$O96="",$W96=""),"",IF($O96&lt;=$W96,VLOOKUP($D96,Res_Req!$A$2:$K$19,3),IF(AND($O96&gt;$W96,$O96&lt;=$X96),VLOOKUP($D96,Res_Req!$A$2:$K$19,3)+(((VLOOKUP($D96,Res_Req!$A$2:$K$19,4)-VLOOKUP($D96,Res_Req!$A$2:$K$19,3))/($X96-$W96))*($O96-$W96)),0)))</f>
        <v/>
      </c>
      <c r="I96" s="285"/>
      <c r="J96" s="155" t="str">
        <f>IF(OR($D96="",$T96=""),"",IF(OR(VLOOKUP($D96,Res_Req!$A$2:$K$19,2)=1,VLOOKUP($D96,Res_Req!$A$2:$K$19,2)=2,VLOOKUP($D96,Res_Req!$A$2:$K$19,2)=5,VLOOKUP($D96,Res_Req!$A$2:$K$19,2)=7,VLOOKUP($D96,Res_Req!$A$2:$K$19,2)=8,VLOOKUP($D96,Res_Req!$A$2:$K$19,2)=9,VLOOKUP($D96,Res_Req!$A$2:$K$19,2)=10),$T96*$K96,""))</f>
        <v/>
      </c>
      <c r="K96" s="156" t="str">
        <f>IF($D96="","",IF(OR(VLOOKUP($D96,Res_Req!$A$2:$K$19,2)=1,VLOOKUP($D96,Res_Req!$A$2:$K$19,2)=2,VLOOKUP($D96,Res_Req!$A$2:$K$19,2)=5,VLOOKUP($D96,Res_Req!$A$2:$K$19,2)=7,VLOOKUP($D96,Res_Req!$A$2:$K$19,2)=8,VLOOKUP($D96,Res_Req!$A$2:$K$19,2)=9,VLOOKUP($D96,Res_Req!$A$2:$K$19,2)=10),VLOOKUP($D96,Res_Req!$A$2:$K$19,6),""))</f>
        <v/>
      </c>
      <c r="L96" s="285"/>
      <c r="M96" s="155" t="str">
        <f>IF(OR($D96="",$U96=""),"",IF(OR(VLOOKUP($D96,Res_Req!$A$2:$K$19,2)=1,VLOOKUP($D96,Res_Req!$A$2:$K$19,2)=2,VLOOKUP($D96,Res_Req!$A$2:$K$19,2)=3,VLOOKUP($D96,Res_Req!$A$2:$K$19,2)=4,VLOOKUP($D96,Res_Req!$A$2:$K$19,2)=5,VLOOKUP($D96,Res_Req!$A$2:$K$19,2)=7,VLOOKUP($D96,Res_Req!$A$2:$K$19,2)=8,VLOOKUP($D96,Res_Req!$A$2:$K$19,2)=9,VLOOKUP($D96,Res_Req!$A$2:$K$19,2)=10,VLOOKUP($D96,Res_Req!$A$2:$K$19,2)=18),$N96*U96,""))</f>
        <v/>
      </c>
      <c r="N96" s="156" t="str">
        <f>IF($D96="","",IF(OR(VLOOKUP($D96,Res_Req!$A$2:$K$19,2)=1,VLOOKUP($D96,Res_Req!$A$2:$K$19,2)=2,VLOOKUP($D96,Res_Req!$A$2:$K$19,2)=3,VLOOKUP($D96,Res_Req!$A$2:$K$19,2)=4,VLOOKUP($D96,Res_Req!$A$2:$K$19,2)=5,VLOOKUP($D96,Res_Req!$A$2:$K$19,2)=7,VLOOKUP($D96,Res_Req!$A$2:$K$19,2)=8,VLOOKUP($D96,Res_Req!$A$2:$K$19,2)=9,VLOOKUP($D96,Res_Req!$A$2:$K$19,2)=10,VLOOKUP($D96,Res_Req!$A$2:$K$19,2)=18),SQRT(VLOOKUP($D96,Res_Req!$A$2:$K$19,7)),""))</f>
        <v/>
      </c>
      <c r="O96" s="157" t="str">
        <f t="shared" ref="O96:O159" si="5">IF($D96="","",$K$6+Z96)</f>
        <v/>
      </c>
      <c r="P96" s="158" t="str">
        <f t="shared" si="4"/>
        <v/>
      </c>
      <c r="Q96" s="159"/>
      <c r="R96" s="283"/>
      <c r="S96" s="283"/>
      <c r="T96" s="283"/>
      <c r="U96" s="283"/>
      <c r="V96" s="283"/>
      <c r="W96" s="283"/>
      <c r="X96" s="160" t="str">
        <f>IF(OR($D96="",$W96="",$Y96=""),"",IF(VLOOKUP($D96,Res_Req!$A$2:$K$19,2)=11,$Y96+VLOOKUP($D96,Res_Req!$A$2:$K$19,9),IF(VLOOKUP($D96,Res_Req!$A$2:$K$19,2)=16,MIN($W96+(VLOOKUP($D96,Res_Req!$A$2:$K$19,9)*($Y96-$W96)),110),$W96+(VLOOKUP($D96,Res_Req!$A$2:$K$19,9)*($Y96-$W96)))))</f>
        <v/>
      </c>
      <c r="Y96" s="283"/>
      <c r="Z96" s="283"/>
      <c r="AA96" s="133"/>
      <c r="AB96" s="134" t="e">
        <f>VLOOKUP($D96,Res_Req!$A$2:$K$19,2)</f>
        <v>#N/A</v>
      </c>
    </row>
    <row r="97" spans="1:28" x14ac:dyDescent="0.25">
      <c r="A97" s="133"/>
      <c r="B97" s="283"/>
      <c r="C97" s="283"/>
      <c r="D97" s="284"/>
      <c r="E97" s="283"/>
      <c r="F97" s="286"/>
      <c r="G97" s="162" t="str">
        <f>IF(OR($D97="",$R97="",$S97="",$H97=""),"",IF(OR(VLOOKUP($D97,Res_Req!$A$2:$K$19,2)=12,VLOOKUP($D97,Res_Req!$A$2:$K$19,2)=13,VLOOKUP($D97,Res_Req!$A$2:$K$19,2)=14,VLOOKUP($D97,Res_Req!$A$2:$K$19,2)=15,VLOOKUP($D97,Res_Req!$A$2:$K$19,2)=16,VLOOKUP($D97,Res_Req!$A$2:$K$19,2)=17),IF($E97="","",IF($O97&lt;=$W97,$S97*($E97/$V97)*$H97,IF(AND($O97&gt;$W97,$O97&lt;=$Y97),$H97*($E97/$V97)*($S97+((($R97-$S97)/($Y97-$W97))*($O97-$W97))),0))),IF($O97&lt;=$W97,$S97*$H97,IF(AND($O97&gt;$W97,$O97&lt;=$Y97),$H97*($S97+((($R97-$S97)/($Y97-$W97))*($O97-$W97))),0))))</f>
        <v/>
      </c>
      <c r="H97" s="156" t="str">
        <f>IF(OR($D97="",$X97="",$O97="",$W97=""),"",IF($O97&lt;=$W97,VLOOKUP($D97,Res_Req!$A$2:$K$19,3),IF(AND($O97&gt;$W97,$O97&lt;=$X97),VLOOKUP($D97,Res_Req!$A$2:$K$19,3)+(((VLOOKUP($D97,Res_Req!$A$2:$K$19,4)-VLOOKUP($D97,Res_Req!$A$2:$K$19,3))/($X97-$W97))*($O97-$W97)),0)))</f>
        <v/>
      </c>
      <c r="I97" s="285"/>
      <c r="J97" s="155" t="str">
        <f>IF(OR($D97="",$T97=""),"",IF(OR(VLOOKUP($D97,Res_Req!$A$2:$K$19,2)=1,VLOOKUP($D97,Res_Req!$A$2:$K$19,2)=2,VLOOKUP($D97,Res_Req!$A$2:$K$19,2)=5,VLOOKUP($D97,Res_Req!$A$2:$K$19,2)=7,VLOOKUP($D97,Res_Req!$A$2:$K$19,2)=8,VLOOKUP($D97,Res_Req!$A$2:$K$19,2)=9,VLOOKUP($D97,Res_Req!$A$2:$K$19,2)=10),$T97*$K97,""))</f>
        <v/>
      </c>
      <c r="K97" s="156" t="str">
        <f>IF($D97="","",IF(OR(VLOOKUP($D97,Res_Req!$A$2:$K$19,2)=1,VLOOKUP($D97,Res_Req!$A$2:$K$19,2)=2,VLOOKUP($D97,Res_Req!$A$2:$K$19,2)=5,VLOOKUP($D97,Res_Req!$A$2:$K$19,2)=7,VLOOKUP($D97,Res_Req!$A$2:$K$19,2)=8,VLOOKUP($D97,Res_Req!$A$2:$K$19,2)=9,VLOOKUP($D97,Res_Req!$A$2:$K$19,2)=10),VLOOKUP($D97,Res_Req!$A$2:$K$19,6),""))</f>
        <v/>
      </c>
      <c r="L97" s="285"/>
      <c r="M97" s="155" t="str">
        <f>IF(OR($D97="",$U97=""),"",IF(OR(VLOOKUP($D97,Res_Req!$A$2:$K$19,2)=1,VLOOKUP($D97,Res_Req!$A$2:$K$19,2)=2,VLOOKUP($D97,Res_Req!$A$2:$K$19,2)=3,VLOOKUP($D97,Res_Req!$A$2:$K$19,2)=4,VLOOKUP($D97,Res_Req!$A$2:$K$19,2)=5,VLOOKUP($D97,Res_Req!$A$2:$K$19,2)=7,VLOOKUP($D97,Res_Req!$A$2:$K$19,2)=8,VLOOKUP($D97,Res_Req!$A$2:$K$19,2)=9,VLOOKUP($D97,Res_Req!$A$2:$K$19,2)=10,VLOOKUP($D97,Res_Req!$A$2:$K$19,2)=18),$N97*U97,""))</f>
        <v/>
      </c>
      <c r="N97" s="156" t="str">
        <f>IF($D97="","",IF(OR(VLOOKUP($D97,Res_Req!$A$2:$K$19,2)=1,VLOOKUP($D97,Res_Req!$A$2:$K$19,2)=2,VLOOKUP($D97,Res_Req!$A$2:$K$19,2)=3,VLOOKUP($D97,Res_Req!$A$2:$K$19,2)=4,VLOOKUP($D97,Res_Req!$A$2:$K$19,2)=5,VLOOKUP($D97,Res_Req!$A$2:$K$19,2)=7,VLOOKUP($D97,Res_Req!$A$2:$K$19,2)=8,VLOOKUP($D97,Res_Req!$A$2:$K$19,2)=9,VLOOKUP($D97,Res_Req!$A$2:$K$19,2)=10,VLOOKUP($D97,Res_Req!$A$2:$K$19,2)=18),SQRT(VLOOKUP($D97,Res_Req!$A$2:$K$19,7)),""))</f>
        <v/>
      </c>
      <c r="O97" s="157" t="str">
        <f t="shared" si="5"/>
        <v/>
      </c>
      <c r="P97" s="158" t="str">
        <f t="shared" si="4"/>
        <v/>
      </c>
      <c r="Q97" s="159"/>
      <c r="R97" s="283"/>
      <c r="S97" s="283"/>
      <c r="T97" s="283"/>
      <c r="U97" s="283"/>
      <c r="V97" s="283"/>
      <c r="W97" s="283"/>
      <c r="X97" s="160" t="str">
        <f>IF(OR($D97="",$W97="",$Y97=""),"",IF(VLOOKUP($D97,Res_Req!$A$2:$K$19,2)=11,$Y97+VLOOKUP($D97,Res_Req!$A$2:$K$19,9),IF(VLOOKUP($D97,Res_Req!$A$2:$K$19,2)=16,MIN($W97+(VLOOKUP($D97,Res_Req!$A$2:$K$19,9)*($Y97-$W97)),110),$W97+(VLOOKUP($D97,Res_Req!$A$2:$K$19,9)*($Y97-$W97)))))</f>
        <v/>
      </c>
      <c r="Y97" s="283"/>
      <c r="Z97" s="283"/>
      <c r="AA97" s="133"/>
      <c r="AB97" s="134" t="e">
        <f>VLOOKUP($D97,Res_Req!$A$2:$K$19,2)</f>
        <v>#N/A</v>
      </c>
    </row>
    <row r="98" spans="1:28" x14ac:dyDescent="0.25">
      <c r="A98" s="133"/>
      <c r="B98" s="283"/>
      <c r="C98" s="283"/>
      <c r="D98" s="284"/>
      <c r="E98" s="283"/>
      <c r="F98" s="286"/>
      <c r="G98" s="162" t="str">
        <f>IF(OR($D98="",$R98="",$S98="",$H98=""),"",IF(OR(VLOOKUP($D98,Res_Req!$A$2:$K$19,2)=12,VLOOKUP($D98,Res_Req!$A$2:$K$19,2)=13,VLOOKUP($D98,Res_Req!$A$2:$K$19,2)=14,VLOOKUP($D98,Res_Req!$A$2:$K$19,2)=15,VLOOKUP($D98,Res_Req!$A$2:$K$19,2)=16,VLOOKUP($D98,Res_Req!$A$2:$K$19,2)=17),IF($E98="","",IF($O98&lt;=$W98,$S98*($E98/$V98)*$H98,IF(AND($O98&gt;$W98,$O98&lt;=$Y98),$H98*($E98/$V98)*($S98+((($R98-$S98)/($Y98-$W98))*($O98-$W98))),0))),IF($O98&lt;=$W98,$S98*$H98,IF(AND($O98&gt;$W98,$O98&lt;=$Y98),$H98*($S98+((($R98-$S98)/($Y98-$W98))*($O98-$W98))),0))))</f>
        <v/>
      </c>
      <c r="H98" s="156" t="str">
        <f>IF(OR($D98="",$X98="",$O98="",$W98=""),"",IF($O98&lt;=$W98,VLOOKUP($D98,Res_Req!$A$2:$K$19,3),IF(AND($O98&gt;$W98,$O98&lt;=$X98),VLOOKUP($D98,Res_Req!$A$2:$K$19,3)+(((VLOOKUP($D98,Res_Req!$A$2:$K$19,4)-VLOOKUP($D98,Res_Req!$A$2:$K$19,3))/($X98-$W98))*($O98-$W98)),0)))</f>
        <v/>
      </c>
      <c r="I98" s="285"/>
      <c r="J98" s="155" t="str">
        <f>IF(OR($D98="",$T98=""),"",IF(OR(VLOOKUP($D98,Res_Req!$A$2:$K$19,2)=1,VLOOKUP($D98,Res_Req!$A$2:$K$19,2)=2,VLOOKUP($D98,Res_Req!$A$2:$K$19,2)=5,VLOOKUP($D98,Res_Req!$A$2:$K$19,2)=7,VLOOKUP($D98,Res_Req!$A$2:$K$19,2)=8,VLOOKUP($D98,Res_Req!$A$2:$K$19,2)=9,VLOOKUP($D98,Res_Req!$A$2:$K$19,2)=10),$T98*$K98,""))</f>
        <v/>
      </c>
      <c r="K98" s="156" t="str">
        <f>IF($D98="","",IF(OR(VLOOKUP($D98,Res_Req!$A$2:$K$19,2)=1,VLOOKUP($D98,Res_Req!$A$2:$K$19,2)=2,VLOOKUP($D98,Res_Req!$A$2:$K$19,2)=5,VLOOKUP($D98,Res_Req!$A$2:$K$19,2)=7,VLOOKUP($D98,Res_Req!$A$2:$K$19,2)=8,VLOOKUP($D98,Res_Req!$A$2:$K$19,2)=9,VLOOKUP($D98,Res_Req!$A$2:$K$19,2)=10),VLOOKUP($D98,Res_Req!$A$2:$K$19,6),""))</f>
        <v/>
      </c>
      <c r="L98" s="285"/>
      <c r="M98" s="155" t="str">
        <f>IF(OR($D98="",$U98=""),"",IF(OR(VLOOKUP($D98,Res_Req!$A$2:$K$19,2)=1,VLOOKUP($D98,Res_Req!$A$2:$K$19,2)=2,VLOOKUP($D98,Res_Req!$A$2:$K$19,2)=3,VLOOKUP($D98,Res_Req!$A$2:$K$19,2)=4,VLOOKUP($D98,Res_Req!$A$2:$K$19,2)=5,VLOOKUP($D98,Res_Req!$A$2:$K$19,2)=7,VLOOKUP($D98,Res_Req!$A$2:$K$19,2)=8,VLOOKUP($D98,Res_Req!$A$2:$K$19,2)=9,VLOOKUP($D98,Res_Req!$A$2:$K$19,2)=10,VLOOKUP($D98,Res_Req!$A$2:$K$19,2)=18),$N98*U98,""))</f>
        <v/>
      </c>
      <c r="N98" s="156" t="str">
        <f>IF($D98="","",IF(OR(VLOOKUP($D98,Res_Req!$A$2:$K$19,2)=1,VLOOKUP($D98,Res_Req!$A$2:$K$19,2)=2,VLOOKUP($D98,Res_Req!$A$2:$K$19,2)=3,VLOOKUP($D98,Res_Req!$A$2:$K$19,2)=4,VLOOKUP($D98,Res_Req!$A$2:$K$19,2)=5,VLOOKUP($D98,Res_Req!$A$2:$K$19,2)=7,VLOOKUP($D98,Res_Req!$A$2:$K$19,2)=8,VLOOKUP($D98,Res_Req!$A$2:$K$19,2)=9,VLOOKUP($D98,Res_Req!$A$2:$K$19,2)=10,VLOOKUP($D98,Res_Req!$A$2:$K$19,2)=18),SQRT(VLOOKUP($D98,Res_Req!$A$2:$K$19,7)),""))</f>
        <v/>
      </c>
      <c r="O98" s="157" t="str">
        <f t="shared" si="5"/>
        <v/>
      </c>
      <c r="P98" s="158" t="str">
        <f t="shared" si="4"/>
        <v/>
      </c>
      <c r="Q98" s="159"/>
      <c r="R98" s="283"/>
      <c r="S98" s="283"/>
      <c r="T98" s="283"/>
      <c r="U98" s="283"/>
      <c r="V98" s="283"/>
      <c r="W98" s="283"/>
      <c r="X98" s="160" t="str">
        <f>IF(OR($D98="",$W98="",$Y98=""),"",IF(VLOOKUP($D98,Res_Req!$A$2:$K$19,2)=11,$Y98+VLOOKUP($D98,Res_Req!$A$2:$K$19,9),IF(VLOOKUP($D98,Res_Req!$A$2:$K$19,2)=16,MIN($W98+(VLOOKUP($D98,Res_Req!$A$2:$K$19,9)*($Y98-$W98)),110),$W98+(VLOOKUP($D98,Res_Req!$A$2:$K$19,9)*($Y98-$W98)))))</f>
        <v/>
      </c>
      <c r="Y98" s="283"/>
      <c r="Z98" s="283"/>
      <c r="AA98" s="133"/>
      <c r="AB98" s="134" t="e">
        <f>VLOOKUP($D98,Res_Req!$A$2:$K$19,2)</f>
        <v>#N/A</v>
      </c>
    </row>
    <row r="99" spans="1:28" x14ac:dyDescent="0.25">
      <c r="A99" s="133"/>
      <c r="B99" s="283"/>
      <c r="C99" s="283"/>
      <c r="D99" s="284"/>
      <c r="E99" s="283"/>
      <c r="F99" s="286"/>
      <c r="G99" s="162" t="str">
        <f>IF(OR($D99="",$R99="",$S99="",$H99=""),"",IF(OR(VLOOKUP($D99,Res_Req!$A$2:$K$19,2)=12,VLOOKUP($D99,Res_Req!$A$2:$K$19,2)=13,VLOOKUP($D99,Res_Req!$A$2:$K$19,2)=14,VLOOKUP($D99,Res_Req!$A$2:$K$19,2)=15,VLOOKUP($D99,Res_Req!$A$2:$K$19,2)=16,VLOOKUP($D99,Res_Req!$A$2:$K$19,2)=17),IF($E99="","",IF($O99&lt;=$W99,$S99*($E99/$V99)*$H99,IF(AND($O99&gt;$W99,$O99&lt;=$Y99),$H99*($E99/$V99)*($S99+((($R99-$S99)/($Y99-$W99))*($O99-$W99))),0))),IF($O99&lt;=$W99,$S99*$H99,IF(AND($O99&gt;$W99,$O99&lt;=$Y99),$H99*($S99+((($R99-$S99)/($Y99-$W99))*($O99-$W99))),0))))</f>
        <v/>
      </c>
      <c r="H99" s="156" t="str">
        <f>IF(OR($D99="",$X99="",$O99="",$W99=""),"",IF($O99&lt;=$W99,VLOOKUP($D99,Res_Req!$A$2:$K$19,3),IF(AND($O99&gt;$W99,$O99&lt;=$X99),VLOOKUP($D99,Res_Req!$A$2:$K$19,3)+(((VLOOKUP($D99,Res_Req!$A$2:$K$19,4)-VLOOKUP($D99,Res_Req!$A$2:$K$19,3))/($X99-$W99))*($O99-$W99)),0)))</f>
        <v/>
      </c>
      <c r="I99" s="285"/>
      <c r="J99" s="155" t="str">
        <f>IF(OR($D99="",$T99=""),"",IF(OR(VLOOKUP($D99,Res_Req!$A$2:$K$19,2)=1,VLOOKUP($D99,Res_Req!$A$2:$K$19,2)=2,VLOOKUP($D99,Res_Req!$A$2:$K$19,2)=5,VLOOKUP($D99,Res_Req!$A$2:$K$19,2)=7,VLOOKUP($D99,Res_Req!$A$2:$K$19,2)=8,VLOOKUP($D99,Res_Req!$A$2:$K$19,2)=9,VLOOKUP($D99,Res_Req!$A$2:$K$19,2)=10),$T99*$K99,""))</f>
        <v/>
      </c>
      <c r="K99" s="156" t="str">
        <f>IF($D99="","",IF(OR(VLOOKUP($D99,Res_Req!$A$2:$K$19,2)=1,VLOOKUP($D99,Res_Req!$A$2:$K$19,2)=2,VLOOKUP($D99,Res_Req!$A$2:$K$19,2)=5,VLOOKUP($D99,Res_Req!$A$2:$K$19,2)=7,VLOOKUP($D99,Res_Req!$A$2:$K$19,2)=8,VLOOKUP($D99,Res_Req!$A$2:$K$19,2)=9,VLOOKUP($D99,Res_Req!$A$2:$K$19,2)=10),VLOOKUP($D99,Res_Req!$A$2:$K$19,6),""))</f>
        <v/>
      </c>
      <c r="L99" s="285"/>
      <c r="M99" s="155" t="str">
        <f>IF(OR($D99="",$U99=""),"",IF(OR(VLOOKUP($D99,Res_Req!$A$2:$K$19,2)=1,VLOOKUP($D99,Res_Req!$A$2:$K$19,2)=2,VLOOKUP($D99,Res_Req!$A$2:$K$19,2)=3,VLOOKUP($D99,Res_Req!$A$2:$K$19,2)=4,VLOOKUP($D99,Res_Req!$A$2:$K$19,2)=5,VLOOKUP($D99,Res_Req!$A$2:$K$19,2)=7,VLOOKUP($D99,Res_Req!$A$2:$K$19,2)=8,VLOOKUP($D99,Res_Req!$A$2:$K$19,2)=9,VLOOKUP($D99,Res_Req!$A$2:$K$19,2)=10,VLOOKUP($D99,Res_Req!$A$2:$K$19,2)=18),$N99*U99,""))</f>
        <v/>
      </c>
      <c r="N99" s="156" t="str">
        <f>IF($D99="","",IF(OR(VLOOKUP($D99,Res_Req!$A$2:$K$19,2)=1,VLOOKUP($D99,Res_Req!$A$2:$K$19,2)=2,VLOOKUP($D99,Res_Req!$A$2:$K$19,2)=3,VLOOKUP($D99,Res_Req!$A$2:$K$19,2)=4,VLOOKUP($D99,Res_Req!$A$2:$K$19,2)=5,VLOOKUP($D99,Res_Req!$A$2:$K$19,2)=7,VLOOKUP($D99,Res_Req!$A$2:$K$19,2)=8,VLOOKUP($D99,Res_Req!$A$2:$K$19,2)=9,VLOOKUP($D99,Res_Req!$A$2:$K$19,2)=10,VLOOKUP($D99,Res_Req!$A$2:$K$19,2)=18),SQRT(VLOOKUP($D99,Res_Req!$A$2:$K$19,7)),""))</f>
        <v/>
      </c>
      <c r="O99" s="157" t="str">
        <f t="shared" si="5"/>
        <v/>
      </c>
      <c r="P99" s="158" t="str">
        <f t="shared" si="4"/>
        <v/>
      </c>
      <c r="Q99" s="159"/>
      <c r="R99" s="283"/>
      <c r="S99" s="283"/>
      <c r="T99" s="283"/>
      <c r="U99" s="283"/>
      <c r="V99" s="283"/>
      <c r="W99" s="283"/>
      <c r="X99" s="160" t="str">
        <f>IF(OR($D99="",$W99="",$Y99=""),"",IF(VLOOKUP($D99,Res_Req!$A$2:$K$19,2)=11,$Y99+VLOOKUP($D99,Res_Req!$A$2:$K$19,9),IF(VLOOKUP($D99,Res_Req!$A$2:$K$19,2)=16,MIN($W99+(VLOOKUP($D99,Res_Req!$A$2:$K$19,9)*($Y99-$W99)),110),$W99+(VLOOKUP($D99,Res_Req!$A$2:$K$19,9)*($Y99-$W99)))))</f>
        <v/>
      </c>
      <c r="Y99" s="283"/>
      <c r="Z99" s="283"/>
      <c r="AA99" s="133"/>
      <c r="AB99" s="134" t="e">
        <f>VLOOKUP($D99,Res_Req!$A$2:$K$19,2)</f>
        <v>#N/A</v>
      </c>
    </row>
    <row r="100" spans="1:28" x14ac:dyDescent="0.25">
      <c r="A100" s="133"/>
      <c r="B100" s="283"/>
      <c r="C100" s="283"/>
      <c r="D100" s="284"/>
      <c r="E100" s="283"/>
      <c r="F100" s="286"/>
      <c r="G100" s="162" t="str">
        <f>IF(OR($D100="",$R100="",$S100="",$H100=""),"",IF(OR(VLOOKUP($D100,Res_Req!$A$2:$K$19,2)=12,VLOOKUP($D100,Res_Req!$A$2:$K$19,2)=13,VLOOKUP($D100,Res_Req!$A$2:$K$19,2)=14,VLOOKUP($D100,Res_Req!$A$2:$K$19,2)=15,VLOOKUP($D100,Res_Req!$A$2:$K$19,2)=16,VLOOKUP($D100,Res_Req!$A$2:$K$19,2)=17),IF($E100="","",IF($O100&lt;=$W100,$S100*($E100/$V100)*$H100,IF(AND($O100&gt;$W100,$O100&lt;=$Y100),$H100*($E100/$V100)*($S100+((($R100-$S100)/($Y100-$W100))*($O100-$W100))),0))),IF($O100&lt;=$W100,$S100*$H100,IF(AND($O100&gt;$W100,$O100&lt;=$Y100),$H100*($S100+((($R100-$S100)/($Y100-$W100))*($O100-$W100))),0))))</f>
        <v/>
      </c>
      <c r="H100" s="156" t="str">
        <f>IF(OR($D100="",$X100="",$O100="",$W100=""),"",IF($O100&lt;=$W100,VLOOKUP($D100,Res_Req!$A$2:$K$19,3),IF(AND($O100&gt;$W100,$O100&lt;=$X100),VLOOKUP($D100,Res_Req!$A$2:$K$19,3)+(((VLOOKUP($D100,Res_Req!$A$2:$K$19,4)-VLOOKUP($D100,Res_Req!$A$2:$K$19,3))/($X100-$W100))*($O100-$W100)),0)))</f>
        <v/>
      </c>
      <c r="I100" s="285"/>
      <c r="J100" s="155" t="str">
        <f>IF(OR($D100="",$T100=""),"",IF(OR(VLOOKUP($D100,Res_Req!$A$2:$K$19,2)=1,VLOOKUP($D100,Res_Req!$A$2:$K$19,2)=2,VLOOKUP($D100,Res_Req!$A$2:$K$19,2)=5,VLOOKUP($D100,Res_Req!$A$2:$K$19,2)=7,VLOOKUP($D100,Res_Req!$A$2:$K$19,2)=8,VLOOKUP($D100,Res_Req!$A$2:$K$19,2)=9,VLOOKUP($D100,Res_Req!$A$2:$K$19,2)=10),$T100*$K100,""))</f>
        <v/>
      </c>
      <c r="K100" s="156" t="str">
        <f>IF($D100="","",IF(OR(VLOOKUP($D100,Res_Req!$A$2:$K$19,2)=1,VLOOKUP($D100,Res_Req!$A$2:$K$19,2)=2,VLOOKUP($D100,Res_Req!$A$2:$K$19,2)=5,VLOOKUP($D100,Res_Req!$A$2:$K$19,2)=7,VLOOKUP($D100,Res_Req!$A$2:$K$19,2)=8,VLOOKUP($D100,Res_Req!$A$2:$K$19,2)=9,VLOOKUP($D100,Res_Req!$A$2:$K$19,2)=10),VLOOKUP($D100,Res_Req!$A$2:$K$19,6),""))</f>
        <v/>
      </c>
      <c r="L100" s="285"/>
      <c r="M100" s="155" t="str">
        <f>IF(OR($D100="",$U100=""),"",IF(OR(VLOOKUP($D100,Res_Req!$A$2:$K$19,2)=1,VLOOKUP($D100,Res_Req!$A$2:$K$19,2)=2,VLOOKUP($D100,Res_Req!$A$2:$K$19,2)=3,VLOOKUP($D100,Res_Req!$A$2:$K$19,2)=4,VLOOKUP($D100,Res_Req!$A$2:$K$19,2)=5,VLOOKUP($D100,Res_Req!$A$2:$K$19,2)=7,VLOOKUP($D100,Res_Req!$A$2:$K$19,2)=8,VLOOKUP($D100,Res_Req!$A$2:$K$19,2)=9,VLOOKUP($D100,Res_Req!$A$2:$K$19,2)=10,VLOOKUP($D100,Res_Req!$A$2:$K$19,2)=18),$N100*U100,""))</f>
        <v/>
      </c>
      <c r="N100" s="156" t="str">
        <f>IF($D100="","",IF(OR(VLOOKUP($D100,Res_Req!$A$2:$K$19,2)=1,VLOOKUP($D100,Res_Req!$A$2:$K$19,2)=2,VLOOKUP($D100,Res_Req!$A$2:$K$19,2)=3,VLOOKUP($D100,Res_Req!$A$2:$K$19,2)=4,VLOOKUP($D100,Res_Req!$A$2:$K$19,2)=5,VLOOKUP($D100,Res_Req!$A$2:$K$19,2)=7,VLOOKUP($D100,Res_Req!$A$2:$K$19,2)=8,VLOOKUP($D100,Res_Req!$A$2:$K$19,2)=9,VLOOKUP($D100,Res_Req!$A$2:$K$19,2)=10,VLOOKUP($D100,Res_Req!$A$2:$K$19,2)=18),SQRT(VLOOKUP($D100,Res_Req!$A$2:$K$19,7)),""))</f>
        <v/>
      </c>
      <c r="O100" s="157" t="str">
        <f t="shared" si="5"/>
        <v/>
      </c>
      <c r="P100" s="158" t="str">
        <f t="shared" si="4"/>
        <v/>
      </c>
      <c r="Q100" s="159"/>
      <c r="R100" s="283"/>
      <c r="S100" s="283"/>
      <c r="T100" s="283"/>
      <c r="U100" s="283"/>
      <c r="V100" s="283"/>
      <c r="W100" s="283"/>
      <c r="X100" s="160" t="str">
        <f>IF(OR($D100="",$W100="",$Y100=""),"",IF(VLOOKUP($D100,Res_Req!$A$2:$K$19,2)=11,$Y100+VLOOKUP($D100,Res_Req!$A$2:$K$19,9),IF(VLOOKUP($D100,Res_Req!$A$2:$K$19,2)=16,MIN($W100+(VLOOKUP($D100,Res_Req!$A$2:$K$19,9)*($Y100-$W100)),110),$W100+(VLOOKUP($D100,Res_Req!$A$2:$K$19,9)*($Y100-$W100)))))</f>
        <v/>
      </c>
      <c r="Y100" s="283"/>
      <c r="Z100" s="283"/>
      <c r="AA100" s="133"/>
      <c r="AB100" s="134" t="e">
        <f>VLOOKUP($D100,Res_Req!$A$2:$K$19,2)</f>
        <v>#N/A</v>
      </c>
    </row>
    <row r="101" spans="1:28" x14ac:dyDescent="0.25">
      <c r="A101" s="133"/>
      <c r="B101" s="283"/>
      <c r="C101" s="283"/>
      <c r="D101" s="284"/>
      <c r="E101" s="283"/>
      <c r="F101" s="286"/>
      <c r="G101" s="162" t="str">
        <f>IF(OR($D101="",$R101="",$S101="",$H101=""),"",IF(OR(VLOOKUP($D101,Res_Req!$A$2:$K$19,2)=12,VLOOKUP($D101,Res_Req!$A$2:$K$19,2)=13,VLOOKUP($D101,Res_Req!$A$2:$K$19,2)=14,VLOOKUP($D101,Res_Req!$A$2:$K$19,2)=15,VLOOKUP($D101,Res_Req!$A$2:$K$19,2)=16,VLOOKUP($D101,Res_Req!$A$2:$K$19,2)=17),IF($E101="","",IF($O101&lt;=$W101,$S101*($E101/$V101)*$H101,IF(AND($O101&gt;$W101,$O101&lt;=$Y101),$H101*($E101/$V101)*($S101+((($R101-$S101)/($Y101-$W101))*($O101-$W101))),0))),IF($O101&lt;=$W101,$S101*$H101,IF(AND($O101&gt;$W101,$O101&lt;=$Y101),$H101*($S101+((($R101-$S101)/($Y101-$W101))*($O101-$W101))),0))))</f>
        <v/>
      </c>
      <c r="H101" s="156" t="str">
        <f>IF(OR($D101="",$X101="",$O101="",$W101=""),"",IF($O101&lt;=$W101,VLOOKUP($D101,Res_Req!$A$2:$K$19,3),IF(AND($O101&gt;$W101,$O101&lt;=$X101),VLOOKUP($D101,Res_Req!$A$2:$K$19,3)+(((VLOOKUP($D101,Res_Req!$A$2:$K$19,4)-VLOOKUP($D101,Res_Req!$A$2:$K$19,3))/($X101-$W101))*($O101-$W101)),0)))</f>
        <v/>
      </c>
      <c r="I101" s="285"/>
      <c r="J101" s="155" t="str">
        <f>IF(OR($D101="",$T101=""),"",IF(OR(VLOOKUP($D101,Res_Req!$A$2:$K$19,2)=1,VLOOKUP($D101,Res_Req!$A$2:$K$19,2)=2,VLOOKUP($D101,Res_Req!$A$2:$K$19,2)=5,VLOOKUP($D101,Res_Req!$A$2:$K$19,2)=7,VLOOKUP($D101,Res_Req!$A$2:$K$19,2)=8,VLOOKUP($D101,Res_Req!$A$2:$K$19,2)=9,VLOOKUP($D101,Res_Req!$A$2:$K$19,2)=10),$T101*$K101,""))</f>
        <v/>
      </c>
      <c r="K101" s="156" t="str">
        <f>IF($D101="","",IF(OR(VLOOKUP($D101,Res_Req!$A$2:$K$19,2)=1,VLOOKUP($D101,Res_Req!$A$2:$K$19,2)=2,VLOOKUP($D101,Res_Req!$A$2:$K$19,2)=5,VLOOKUP($D101,Res_Req!$A$2:$K$19,2)=7,VLOOKUP($D101,Res_Req!$A$2:$K$19,2)=8,VLOOKUP($D101,Res_Req!$A$2:$K$19,2)=9,VLOOKUP($D101,Res_Req!$A$2:$K$19,2)=10),VLOOKUP($D101,Res_Req!$A$2:$K$19,6),""))</f>
        <v/>
      </c>
      <c r="L101" s="285"/>
      <c r="M101" s="155" t="str">
        <f>IF(OR($D101="",$U101=""),"",IF(OR(VLOOKUP($D101,Res_Req!$A$2:$K$19,2)=1,VLOOKUP($D101,Res_Req!$A$2:$K$19,2)=2,VLOOKUP($D101,Res_Req!$A$2:$K$19,2)=3,VLOOKUP($D101,Res_Req!$A$2:$K$19,2)=4,VLOOKUP($D101,Res_Req!$A$2:$K$19,2)=5,VLOOKUP($D101,Res_Req!$A$2:$K$19,2)=7,VLOOKUP($D101,Res_Req!$A$2:$K$19,2)=8,VLOOKUP($D101,Res_Req!$A$2:$K$19,2)=9,VLOOKUP($D101,Res_Req!$A$2:$K$19,2)=10,VLOOKUP($D101,Res_Req!$A$2:$K$19,2)=18),$N101*U101,""))</f>
        <v/>
      </c>
      <c r="N101" s="156" t="str">
        <f>IF($D101="","",IF(OR(VLOOKUP($D101,Res_Req!$A$2:$K$19,2)=1,VLOOKUP($D101,Res_Req!$A$2:$K$19,2)=2,VLOOKUP($D101,Res_Req!$A$2:$K$19,2)=3,VLOOKUP($D101,Res_Req!$A$2:$K$19,2)=4,VLOOKUP($D101,Res_Req!$A$2:$K$19,2)=5,VLOOKUP($D101,Res_Req!$A$2:$K$19,2)=7,VLOOKUP($D101,Res_Req!$A$2:$K$19,2)=8,VLOOKUP($D101,Res_Req!$A$2:$K$19,2)=9,VLOOKUP($D101,Res_Req!$A$2:$K$19,2)=10,VLOOKUP($D101,Res_Req!$A$2:$K$19,2)=18),SQRT(VLOOKUP($D101,Res_Req!$A$2:$K$19,7)),""))</f>
        <v/>
      </c>
      <c r="O101" s="157" t="str">
        <f t="shared" si="5"/>
        <v/>
      </c>
      <c r="P101" s="158" t="str">
        <f t="shared" si="4"/>
        <v/>
      </c>
      <c r="Q101" s="159"/>
      <c r="R101" s="283"/>
      <c r="S101" s="283"/>
      <c r="T101" s="283"/>
      <c r="U101" s="283"/>
      <c r="V101" s="283"/>
      <c r="W101" s="283"/>
      <c r="X101" s="160" t="str">
        <f>IF(OR($D101="",$W101="",$Y101=""),"",IF(VLOOKUP($D101,Res_Req!$A$2:$K$19,2)=11,$Y101+VLOOKUP($D101,Res_Req!$A$2:$K$19,9),IF(VLOOKUP($D101,Res_Req!$A$2:$K$19,2)=16,MIN($W101+(VLOOKUP($D101,Res_Req!$A$2:$K$19,9)*($Y101-$W101)),110),$W101+(VLOOKUP($D101,Res_Req!$A$2:$K$19,9)*($Y101-$W101)))))</f>
        <v/>
      </c>
      <c r="Y101" s="283"/>
      <c r="Z101" s="283"/>
      <c r="AA101" s="133"/>
      <c r="AB101" s="134" t="e">
        <f>VLOOKUP($D101,Res_Req!$A$2:$K$19,2)</f>
        <v>#N/A</v>
      </c>
    </row>
    <row r="102" spans="1:28" x14ac:dyDescent="0.25">
      <c r="A102" s="133"/>
      <c r="B102" s="283"/>
      <c r="C102" s="283"/>
      <c r="D102" s="284"/>
      <c r="E102" s="283"/>
      <c r="F102" s="286"/>
      <c r="G102" s="162" t="str">
        <f>IF(OR($D102="",$R102="",$S102="",$H102=""),"",IF(OR(VLOOKUP($D102,Res_Req!$A$2:$K$19,2)=12,VLOOKUP($D102,Res_Req!$A$2:$K$19,2)=13,VLOOKUP($D102,Res_Req!$A$2:$K$19,2)=14,VLOOKUP($D102,Res_Req!$A$2:$K$19,2)=15,VLOOKUP($D102,Res_Req!$A$2:$K$19,2)=16,VLOOKUP($D102,Res_Req!$A$2:$K$19,2)=17),IF($E102="","",IF($O102&lt;=$W102,$S102*($E102/$V102)*$H102,IF(AND($O102&gt;$W102,$O102&lt;=$Y102),$H102*($E102/$V102)*($S102+((($R102-$S102)/($Y102-$W102))*($O102-$W102))),0))),IF($O102&lt;=$W102,$S102*$H102,IF(AND($O102&gt;$W102,$O102&lt;=$Y102),$H102*($S102+((($R102-$S102)/($Y102-$W102))*($O102-$W102))),0))))</f>
        <v/>
      </c>
      <c r="H102" s="156" t="str">
        <f>IF(OR($D102="",$X102="",$O102="",$W102=""),"",IF($O102&lt;=$W102,VLOOKUP($D102,Res_Req!$A$2:$K$19,3),IF(AND($O102&gt;$W102,$O102&lt;=$X102),VLOOKUP($D102,Res_Req!$A$2:$K$19,3)+(((VLOOKUP($D102,Res_Req!$A$2:$K$19,4)-VLOOKUP($D102,Res_Req!$A$2:$K$19,3))/($X102-$W102))*($O102-$W102)),0)))</f>
        <v/>
      </c>
      <c r="I102" s="285"/>
      <c r="J102" s="155" t="str">
        <f>IF(OR($D102="",$T102=""),"",IF(OR(VLOOKUP($D102,Res_Req!$A$2:$K$19,2)=1,VLOOKUP($D102,Res_Req!$A$2:$K$19,2)=2,VLOOKUP($D102,Res_Req!$A$2:$K$19,2)=5,VLOOKUP($D102,Res_Req!$A$2:$K$19,2)=7,VLOOKUP($D102,Res_Req!$A$2:$K$19,2)=8,VLOOKUP($D102,Res_Req!$A$2:$K$19,2)=9,VLOOKUP($D102,Res_Req!$A$2:$K$19,2)=10),$T102*$K102,""))</f>
        <v/>
      </c>
      <c r="K102" s="156" t="str">
        <f>IF($D102="","",IF(OR(VLOOKUP($D102,Res_Req!$A$2:$K$19,2)=1,VLOOKUP($D102,Res_Req!$A$2:$K$19,2)=2,VLOOKUP($D102,Res_Req!$A$2:$K$19,2)=5,VLOOKUP($D102,Res_Req!$A$2:$K$19,2)=7,VLOOKUP($D102,Res_Req!$A$2:$K$19,2)=8,VLOOKUP($D102,Res_Req!$A$2:$K$19,2)=9,VLOOKUP($D102,Res_Req!$A$2:$K$19,2)=10),VLOOKUP($D102,Res_Req!$A$2:$K$19,6),""))</f>
        <v/>
      </c>
      <c r="L102" s="285"/>
      <c r="M102" s="155" t="str">
        <f>IF(OR($D102="",$U102=""),"",IF(OR(VLOOKUP($D102,Res_Req!$A$2:$K$19,2)=1,VLOOKUP($D102,Res_Req!$A$2:$K$19,2)=2,VLOOKUP($D102,Res_Req!$A$2:$K$19,2)=3,VLOOKUP($D102,Res_Req!$A$2:$K$19,2)=4,VLOOKUP($D102,Res_Req!$A$2:$K$19,2)=5,VLOOKUP($D102,Res_Req!$A$2:$K$19,2)=7,VLOOKUP($D102,Res_Req!$A$2:$K$19,2)=8,VLOOKUP($D102,Res_Req!$A$2:$K$19,2)=9,VLOOKUP($D102,Res_Req!$A$2:$K$19,2)=10,VLOOKUP($D102,Res_Req!$A$2:$K$19,2)=18),$N102*U102,""))</f>
        <v/>
      </c>
      <c r="N102" s="156" t="str">
        <f>IF($D102="","",IF(OR(VLOOKUP($D102,Res_Req!$A$2:$K$19,2)=1,VLOOKUP($D102,Res_Req!$A$2:$K$19,2)=2,VLOOKUP($D102,Res_Req!$A$2:$K$19,2)=3,VLOOKUP($D102,Res_Req!$A$2:$K$19,2)=4,VLOOKUP($D102,Res_Req!$A$2:$K$19,2)=5,VLOOKUP($D102,Res_Req!$A$2:$K$19,2)=7,VLOOKUP($D102,Res_Req!$A$2:$K$19,2)=8,VLOOKUP($D102,Res_Req!$A$2:$K$19,2)=9,VLOOKUP($D102,Res_Req!$A$2:$K$19,2)=10,VLOOKUP($D102,Res_Req!$A$2:$K$19,2)=18),SQRT(VLOOKUP($D102,Res_Req!$A$2:$K$19,7)),""))</f>
        <v/>
      </c>
      <c r="O102" s="157" t="str">
        <f t="shared" si="5"/>
        <v/>
      </c>
      <c r="P102" s="158" t="str">
        <f t="shared" si="4"/>
        <v/>
      </c>
      <c r="Q102" s="159"/>
      <c r="R102" s="283"/>
      <c r="S102" s="283"/>
      <c r="T102" s="283"/>
      <c r="U102" s="283"/>
      <c r="V102" s="283"/>
      <c r="W102" s="283"/>
      <c r="X102" s="160" t="str">
        <f>IF(OR($D102="",$W102="",$Y102=""),"",IF(VLOOKUP($D102,Res_Req!$A$2:$K$19,2)=11,$Y102+VLOOKUP($D102,Res_Req!$A$2:$K$19,9),IF(VLOOKUP($D102,Res_Req!$A$2:$K$19,2)=16,MIN($W102+(VLOOKUP($D102,Res_Req!$A$2:$K$19,9)*($Y102-$W102)),110),$W102+(VLOOKUP($D102,Res_Req!$A$2:$K$19,9)*($Y102-$W102)))))</f>
        <v/>
      </c>
      <c r="Y102" s="283"/>
      <c r="Z102" s="283"/>
      <c r="AA102" s="133"/>
      <c r="AB102" s="134" t="e">
        <f>VLOOKUP($D102,Res_Req!$A$2:$K$19,2)</f>
        <v>#N/A</v>
      </c>
    </row>
    <row r="103" spans="1:28" x14ac:dyDescent="0.25">
      <c r="A103" s="133"/>
      <c r="B103" s="283"/>
      <c r="C103" s="283"/>
      <c r="D103" s="284"/>
      <c r="E103" s="283"/>
      <c r="F103" s="286"/>
      <c r="G103" s="162" t="str">
        <f>IF(OR($D103="",$R103="",$S103="",$H103=""),"",IF(OR(VLOOKUP($D103,Res_Req!$A$2:$K$19,2)=12,VLOOKUP($D103,Res_Req!$A$2:$K$19,2)=13,VLOOKUP($D103,Res_Req!$A$2:$K$19,2)=14,VLOOKUP($D103,Res_Req!$A$2:$K$19,2)=15,VLOOKUP($D103,Res_Req!$A$2:$K$19,2)=16,VLOOKUP($D103,Res_Req!$A$2:$K$19,2)=17),IF($E103="","",IF($O103&lt;=$W103,$S103*($E103/$V103)*$H103,IF(AND($O103&gt;$W103,$O103&lt;=$Y103),$H103*($E103/$V103)*($S103+((($R103-$S103)/($Y103-$W103))*($O103-$W103))),0))),IF($O103&lt;=$W103,$S103*$H103,IF(AND($O103&gt;$W103,$O103&lt;=$Y103),$H103*($S103+((($R103-$S103)/($Y103-$W103))*($O103-$W103))),0))))</f>
        <v/>
      </c>
      <c r="H103" s="156" t="str">
        <f>IF(OR($D103="",$X103="",$O103="",$W103=""),"",IF($O103&lt;=$W103,VLOOKUP($D103,Res_Req!$A$2:$K$19,3),IF(AND($O103&gt;$W103,$O103&lt;=$X103),VLOOKUP($D103,Res_Req!$A$2:$K$19,3)+(((VLOOKUP($D103,Res_Req!$A$2:$K$19,4)-VLOOKUP($D103,Res_Req!$A$2:$K$19,3))/($X103-$W103))*($O103-$W103)),0)))</f>
        <v/>
      </c>
      <c r="I103" s="285"/>
      <c r="J103" s="155" t="str">
        <f>IF(OR($D103="",$T103=""),"",IF(OR(VLOOKUP($D103,Res_Req!$A$2:$K$19,2)=1,VLOOKUP($D103,Res_Req!$A$2:$K$19,2)=2,VLOOKUP($D103,Res_Req!$A$2:$K$19,2)=5,VLOOKUP($D103,Res_Req!$A$2:$K$19,2)=7,VLOOKUP($D103,Res_Req!$A$2:$K$19,2)=8,VLOOKUP($D103,Res_Req!$A$2:$K$19,2)=9,VLOOKUP($D103,Res_Req!$A$2:$K$19,2)=10),$T103*$K103,""))</f>
        <v/>
      </c>
      <c r="K103" s="156" t="str">
        <f>IF($D103="","",IF(OR(VLOOKUP($D103,Res_Req!$A$2:$K$19,2)=1,VLOOKUP($D103,Res_Req!$A$2:$K$19,2)=2,VLOOKUP($D103,Res_Req!$A$2:$K$19,2)=5,VLOOKUP($D103,Res_Req!$A$2:$K$19,2)=7,VLOOKUP($D103,Res_Req!$A$2:$K$19,2)=8,VLOOKUP($D103,Res_Req!$A$2:$K$19,2)=9,VLOOKUP($D103,Res_Req!$A$2:$K$19,2)=10),VLOOKUP($D103,Res_Req!$A$2:$K$19,6),""))</f>
        <v/>
      </c>
      <c r="L103" s="285"/>
      <c r="M103" s="155" t="str">
        <f>IF(OR($D103="",$U103=""),"",IF(OR(VLOOKUP($D103,Res_Req!$A$2:$K$19,2)=1,VLOOKUP($D103,Res_Req!$A$2:$K$19,2)=2,VLOOKUP($D103,Res_Req!$A$2:$K$19,2)=3,VLOOKUP($D103,Res_Req!$A$2:$K$19,2)=4,VLOOKUP($D103,Res_Req!$A$2:$K$19,2)=5,VLOOKUP($D103,Res_Req!$A$2:$K$19,2)=7,VLOOKUP($D103,Res_Req!$A$2:$K$19,2)=8,VLOOKUP($D103,Res_Req!$A$2:$K$19,2)=9,VLOOKUP($D103,Res_Req!$A$2:$K$19,2)=10,VLOOKUP($D103,Res_Req!$A$2:$K$19,2)=18),$N103*U103,""))</f>
        <v/>
      </c>
      <c r="N103" s="156" t="str">
        <f>IF($D103="","",IF(OR(VLOOKUP($D103,Res_Req!$A$2:$K$19,2)=1,VLOOKUP($D103,Res_Req!$A$2:$K$19,2)=2,VLOOKUP($D103,Res_Req!$A$2:$K$19,2)=3,VLOOKUP($D103,Res_Req!$A$2:$K$19,2)=4,VLOOKUP($D103,Res_Req!$A$2:$K$19,2)=5,VLOOKUP($D103,Res_Req!$A$2:$K$19,2)=7,VLOOKUP($D103,Res_Req!$A$2:$K$19,2)=8,VLOOKUP($D103,Res_Req!$A$2:$K$19,2)=9,VLOOKUP($D103,Res_Req!$A$2:$K$19,2)=10,VLOOKUP($D103,Res_Req!$A$2:$K$19,2)=18),SQRT(VLOOKUP($D103,Res_Req!$A$2:$K$19,7)),""))</f>
        <v/>
      </c>
      <c r="O103" s="157" t="str">
        <f t="shared" si="5"/>
        <v/>
      </c>
      <c r="P103" s="158" t="str">
        <f t="shared" si="4"/>
        <v/>
      </c>
      <c r="Q103" s="159"/>
      <c r="R103" s="283"/>
      <c r="S103" s="283"/>
      <c r="T103" s="283"/>
      <c r="U103" s="283"/>
      <c r="V103" s="283"/>
      <c r="W103" s="283"/>
      <c r="X103" s="160" t="str">
        <f>IF(OR($D103="",$W103="",$Y103=""),"",IF(VLOOKUP($D103,Res_Req!$A$2:$K$19,2)=11,$Y103+VLOOKUP($D103,Res_Req!$A$2:$K$19,9),IF(VLOOKUP($D103,Res_Req!$A$2:$K$19,2)=16,MIN($W103+(VLOOKUP($D103,Res_Req!$A$2:$K$19,9)*($Y103-$W103)),110),$W103+(VLOOKUP($D103,Res_Req!$A$2:$K$19,9)*($Y103-$W103)))))</f>
        <v/>
      </c>
      <c r="Y103" s="283"/>
      <c r="Z103" s="283"/>
      <c r="AA103" s="133"/>
      <c r="AB103" s="134" t="e">
        <f>VLOOKUP($D103,Res_Req!$A$2:$K$19,2)</f>
        <v>#N/A</v>
      </c>
    </row>
    <row r="104" spans="1:28" x14ac:dyDescent="0.25">
      <c r="A104" s="133"/>
      <c r="B104" s="283"/>
      <c r="C104" s="283"/>
      <c r="D104" s="284"/>
      <c r="E104" s="283"/>
      <c r="F104" s="286"/>
      <c r="G104" s="162" t="str">
        <f>IF(OR($D104="",$R104="",$S104="",$H104=""),"",IF(OR(VLOOKUP($D104,Res_Req!$A$2:$K$19,2)=12,VLOOKUP($D104,Res_Req!$A$2:$K$19,2)=13,VLOOKUP($D104,Res_Req!$A$2:$K$19,2)=14,VLOOKUP($D104,Res_Req!$A$2:$K$19,2)=15,VLOOKUP($D104,Res_Req!$A$2:$K$19,2)=16,VLOOKUP($D104,Res_Req!$A$2:$K$19,2)=17),IF($E104="","",IF($O104&lt;=$W104,$S104*($E104/$V104)*$H104,IF(AND($O104&gt;$W104,$O104&lt;=$Y104),$H104*($E104/$V104)*($S104+((($R104-$S104)/($Y104-$W104))*($O104-$W104))),0))),IF($O104&lt;=$W104,$S104*$H104,IF(AND($O104&gt;$W104,$O104&lt;=$Y104),$H104*($S104+((($R104-$S104)/($Y104-$W104))*($O104-$W104))),0))))</f>
        <v/>
      </c>
      <c r="H104" s="156" t="str">
        <f>IF(OR($D104="",$X104="",$O104="",$W104=""),"",IF($O104&lt;=$W104,VLOOKUP($D104,Res_Req!$A$2:$K$19,3),IF(AND($O104&gt;$W104,$O104&lt;=$X104),VLOOKUP($D104,Res_Req!$A$2:$K$19,3)+(((VLOOKUP($D104,Res_Req!$A$2:$K$19,4)-VLOOKUP($D104,Res_Req!$A$2:$K$19,3))/($X104-$W104))*($O104-$W104)),0)))</f>
        <v/>
      </c>
      <c r="I104" s="285"/>
      <c r="J104" s="155" t="str">
        <f>IF(OR($D104="",$T104=""),"",IF(OR(VLOOKUP($D104,Res_Req!$A$2:$K$19,2)=1,VLOOKUP($D104,Res_Req!$A$2:$K$19,2)=2,VLOOKUP($D104,Res_Req!$A$2:$K$19,2)=5,VLOOKUP($D104,Res_Req!$A$2:$K$19,2)=7,VLOOKUP($D104,Res_Req!$A$2:$K$19,2)=8,VLOOKUP($D104,Res_Req!$A$2:$K$19,2)=9,VLOOKUP($D104,Res_Req!$A$2:$K$19,2)=10),$T104*$K104,""))</f>
        <v/>
      </c>
      <c r="K104" s="156" t="str">
        <f>IF($D104="","",IF(OR(VLOOKUP($D104,Res_Req!$A$2:$K$19,2)=1,VLOOKUP($D104,Res_Req!$A$2:$K$19,2)=2,VLOOKUP($D104,Res_Req!$A$2:$K$19,2)=5,VLOOKUP($D104,Res_Req!$A$2:$K$19,2)=7,VLOOKUP($D104,Res_Req!$A$2:$K$19,2)=8,VLOOKUP($D104,Res_Req!$A$2:$K$19,2)=9,VLOOKUP($D104,Res_Req!$A$2:$K$19,2)=10),VLOOKUP($D104,Res_Req!$A$2:$K$19,6),""))</f>
        <v/>
      </c>
      <c r="L104" s="285"/>
      <c r="M104" s="155" t="str">
        <f>IF(OR($D104="",$U104=""),"",IF(OR(VLOOKUP($D104,Res_Req!$A$2:$K$19,2)=1,VLOOKUP($D104,Res_Req!$A$2:$K$19,2)=2,VLOOKUP($D104,Res_Req!$A$2:$K$19,2)=3,VLOOKUP($D104,Res_Req!$A$2:$K$19,2)=4,VLOOKUP($D104,Res_Req!$A$2:$K$19,2)=5,VLOOKUP($D104,Res_Req!$A$2:$K$19,2)=7,VLOOKUP($D104,Res_Req!$A$2:$K$19,2)=8,VLOOKUP($D104,Res_Req!$A$2:$K$19,2)=9,VLOOKUP($D104,Res_Req!$A$2:$K$19,2)=10,VLOOKUP($D104,Res_Req!$A$2:$K$19,2)=18),$N104*U104,""))</f>
        <v/>
      </c>
      <c r="N104" s="156" t="str">
        <f>IF($D104="","",IF(OR(VLOOKUP($D104,Res_Req!$A$2:$K$19,2)=1,VLOOKUP($D104,Res_Req!$A$2:$K$19,2)=2,VLOOKUP($D104,Res_Req!$A$2:$K$19,2)=3,VLOOKUP($D104,Res_Req!$A$2:$K$19,2)=4,VLOOKUP($D104,Res_Req!$A$2:$K$19,2)=5,VLOOKUP($D104,Res_Req!$A$2:$K$19,2)=7,VLOOKUP($D104,Res_Req!$A$2:$K$19,2)=8,VLOOKUP($D104,Res_Req!$A$2:$K$19,2)=9,VLOOKUP($D104,Res_Req!$A$2:$K$19,2)=10,VLOOKUP($D104,Res_Req!$A$2:$K$19,2)=18),SQRT(VLOOKUP($D104,Res_Req!$A$2:$K$19,7)),""))</f>
        <v/>
      </c>
      <c r="O104" s="157" t="str">
        <f t="shared" si="5"/>
        <v/>
      </c>
      <c r="P104" s="158" t="str">
        <f t="shared" si="4"/>
        <v/>
      </c>
      <c r="Q104" s="159"/>
      <c r="R104" s="283"/>
      <c r="S104" s="283"/>
      <c r="T104" s="283"/>
      <c r="U104" s="283"/>
      <c r="V104" s="283"/>
      <c r="W104" s="283"/>
      <c r="X104" s="160" t="str">
        <f>IF(OR($D104="",$W104="",$Y104=""),"",IF(VLOOKUP($D104,Res_Req!$A$2:$K$19,2)=11,$Y104+VLOOKUP($D104,Res_Req!$A$2:$K$19,9),IF(VLOOKUP($D104,Res_Req!$A$2:$K$19,2)=16,MIN($W104+(VLOOKUP($D104,Res_Req!$A$2:$K$19,9)*($Y104-$W104)),110),$W104+(VLOOKUP($D104,Res_Req!$A$2:$K$19,9)*($Y104-$W104)))))</f>
        <v/>
      </c>
      <c r="Y104" s="283"/>
      <c r="Z104" s="283"/>
      <c r="AA104" s="133"/>
      <c r="AB104" s="134" t="e">
        <f>VLOOKUP($D104,Res_Req!$A$2:$K$19,2)</f>
        <v>#N/A</v>
      </c>
    </row>
    <row r="105" spans="1:28" x14ac:dyDescent="0.25">
      <c r="A105" s="133"/>
      <c r="B105" s="283"/>
      <c r="C105" s="283"/>
      <c r="D105" s="284"/>
      <c r="E105" s="283"/>
      <c r="F105" s="286"/>
      <c r="G105" s="162" t="str">
        <f>IF(OR($D105="",$R105="",$S105="",$H105=""),"",IF(OR(VLOOKUP($D105,Res_Req!$A$2:$K$19,2)=12,VLOOKUP($D105,Res_Req!$A$2:$K$19,2)=13,VLOOKUP($D105,Res_Req!$A$2:$K$19,2)=14,VLOOKUP($D105,Res_Req!$A$2:$K$19,2)=15,VLOOKUP($D105,Res_Req!$A$2:$K$19,2)=16,VLOOKUP($D105,Res_Req!$A$2:$K$19,2)=17),IF($E105="","",IF($O105&lt;=$W105,$S105*($E105/$V105)*$H105,IF(AND($O105&gt;$W105,$O105&lt;=$Y105),$H105*($E105/$V105)*($S105+((($R105-$S105)/($Y105-$W105))*($O105-$W105))),0))),IF($O105&lt;=$W105,$S105*$H105,IF(AND($O105&gt;$W105,$O105&lt;=$Y105),$H105*($S105+((($R105-$S105)/($Y105-$W105))*($O105-$W105))),0))))</f>
        <v/>
      </c>
      <c r="H105" s="156" t="str">
        <f>IF(OR($D105="",$X105="",$O105="",$W105=""),"",IF($O105&lt;=$W105,VLOOKUP($D105,Res_Req!$A$2:$K$19,3),IF(AND($O105&gt;$W105,$O105&lt;=$X105),VLOOKUP($D105,Res_Req!$A$2:$K$19,3)+(((VLOOKUP($D105,Res_Req!$A$2:$K$19,4)-VLOOKUP($D105,Res_Req!$A$2:$K$19,3))/($X105-$W105))*($O105-$W105)),0)))</f>
        <v/>
      </c>
      <c r="I105" s="285"/>
      <c r="J105" s="155" t="str">
        <f>IF(OR($D105="",$T105=""),"",IF(OR(VLOOKUP($D105,Res_Req!$A$2:$K$19,2)=1,VLOOKUP($D105,Res_Req!$A$2:$K$19,2)=2,VLOOKUP($D105,Res_Req!$A$2:$K$19,2)=5,VLOOKUP($D105,Res_Req!$A$2:$K$19,2)=7,VLOOKUP($D105,Res_Req!$A$2:$K$19,2)=8,VLOOKUP($D105,Res_Req!$A$2:$K$19,2)=9,VLOOKUP($D105,Res_Req!$A$2:$K$19,2)=10),$T105*$K105,""))</f>
        <v/>
      </c>
      <c r="K105" s="156" t="str">
        <f>IF($D105="","",IF(OR(VLOOKUP($D105,Res_Req!$A$2:$K$19,2)=1,VLOOKUP($D105,Res_Req!$A$2:$K$19,2)=2,VLOOKUP($D105,Res_Req!$A$2:$K$19,2)=5,VLOOKUP($D105,Res_Req!$A$2:$K$19,2)=7,VLOOKUP($D105,Res_Req!$A$2:$K$19,2)=8,VLOOKUP($D105,Res_Req!$A$2:$K$19,2)=9,VLOOKUP($D105,Res_Req!$A$2:$K$19,2)=10),VLOOKUP($D105,Res_Req!$A$2:$K$19,6),""))</f>
        <v/>
      </c>
      <c r="L105" s="285"/>
      <c r="M105" s="155" t="str">
        <f>IF(OR($D105="",$U105=""),"",IF(OR(VLOOKUP($D105,Res_Req!$A$2:$K$19,2)=1,VLOOKUP($D105,Res_Req!$A$2:$K$19,2)=2,VLOOKUP($D105,Res_Req!$A$2:$K$19,2)=3,VLOOKUP($D105,Res_Req!$A$2:$K$19,2)=4,VLOOKUP($D105,Res_Req!$A$2:$K$19,2)=5,VLOOKUP($D105,Res_Req!$A$2:$K$19,2)=7,VLOOKUP($D105,Res_Req!$A$2:$K$19,2)=8,VLOOKUP($D105,Res_Req!$A$2:$K$19,2)=9,VLOOKUP($D105,Res_Req!$A$2:$K$19,2)=10,VLOOKUP($D105,Res_Req!$A$2:$K$19,2)=18),$N105*U105,""))</f>
        <v/>
      </c>
      <c r="N105" s="156" t="str">
        <f>IF($D105="","",IF(OR(VLOOKUP($D105,Res_Req!$A$2:$K$19,2)=1,VLOOKUP($D105,Res_Req!$A$2:$K$19,2)=2,VLOOKUP($D105,Res_Req!$A$2:$K$19,2)=3,VLOOKUP($D105,Res_Req!$A$2:$K$19,2)=4,VLOOKUP($D105,Res_Req!$A$2:$K$19,2)=5,VLOOKUP($D105,Res_Req!$A$2:$K$19,2)=7,VLOOKUP($D105,Res_Req!$A$2:$K$19,2)=8,VLOOKUP($D105,Res_Req!$A$2:$K$19,2)=9,VLOOKUP($D105,Res_Req!$A$2:$K$19,2)=10,VLOOKUP($D105,Res_Req!$A$2:$K$19,2)=18),SQRT(VLOOKUP($D105,Res_Req!$A$2:$K$19,7)),""))</f>
        <v/>
      </c>
      <c r="O105" s="157" t="str">
        <f t="shared" si="5"/>
        <v/>
      </c>
      <c r="P105" s="158" t="str">
        <f t="shared" si="4"/>
        <v/>
      </c>
      <c r="Q105" s="159"/>
      <c r="R105" s="283"/>
      <c r="S105" s="283"/>
      <c r="T105" s="283"/>
      <c r="U105" s="283"/>
      <c r="V105" s="283"/>
      <c r="W105" s="283"/>
      <c r="X105" s="160" t="str">
        <f>IF(OR($D105="",$W105="",$Y105=""),"",IF(VLOOKUP($D105,Res_Req!$A$2:$K$19,2)=11,$Y105+VLOOKUP($D105,Res_Req!$A$2:$K$19,9),IF(VLOOKUP($D105,Res_Req!$A$2:$K$19,2)=16,MIN($W105+(VLOOKUP($D105,Res_Req!$A$2:$K$19,9)*($Y105-$W105)),110),$W105+(VLOOKUP($D105,Res_Req!$A$2:$K$19,9)*($Y105-$W105)))))</f>
        <v/>
      </c>
      <c r="Y105" s="283"/>
      <c r="Z105" s="283"/>
      <c r="AA105" s="133"/>
      <c r="AB105" s="134" t="e">
        <f>VLOOKUP($D105,Res_Req!$A$2:$K$19,2)</f>
        <v>#N/A</v>
      </c>
    </row>
    <row r="106" spans="1:28" x14ac:dyDescent="0.25">
      <c r="A106" s="133"/>
      <c r="B106" s="283"/>
      <c r="C106" s="283"/>
      <c r="D106" s="284"/>
      <c r="E106" s="283"/>
      <c r="F106" s="286"/>
      <c r="G106" s="162" t="str">
        <f>IF(OR($D106="",$R106="",$S106="",$H106=""),"",IF(OR(VLOOKUP($D106,Res_Req!$A$2:$K$19,2)=12,VLOOKUP($D106,Res_Req!$A$2:$K$19,2)=13,VLOOKUP($D106,Res_Req!$A$2:$K$19,2)=14,VLOOKUP($D106,Res_Req!$A$2:$K$19,2)=15,VLOOKUP($D106,Res_Req!$A$2:$K$19,2)=16,VLOOKUP($D106,Res_Req!$A$2:$K$19,2)=17),IF($E106="","",IF($O106&lt;=$W106,$S106*($E106/$V106)*$H106,IF(AND($O106&gt;$W106,$O106&lt;=$Y106),$H106*($E106/$V106)*($S106+((($R106-$S106)/($Y106-$W106))*($O106-$W106))),0))),IF($O106&lt;=$W106,$S106*$H106,IF(AND($O106&gt;$W106,$O106&lt;=$Y106),$H106*($S106+((($R106-$S106)/($Y106-$W106))*($O106-$W106))),0))))</f>
        <v/>
      </c>
      <c r="H106" s="156" t="str">
        <f>IF(OR($D106="",$X106="",$O106="",$W106=""),"",IF($O106&lt;=$W106,VLOOKUP($D106,Res_Req!$A$2:$K$19,3),IF(AND($O106&gt;$W106,$O106&lt;=$X106),VLOOKUP($D106,Res_Req!$A$2:$K$19,3)+(((VLOOKUP($D106,Res_Req!$A$2:$K$19,4)-VLOOKUP($D106,Res_Req!$A$2:$K$19,3))/($X106-$W106))*($O106-$W106)),0)))</f>
        <v/>
      </c>
      <c r="I106" s="285"/>
      <c r="J106" s="155" t="str">
        <f>IF(OR($D106="",$T106=""),"",IF(OR(VLOOKUP($D106,Res_Req!$A$2:$K$19,2)=1,VLOOKUP($D106,Res_Req!$A$2:$K$19,2)=2,VLOOKUP($D106,Res_Req!$A$2:$K$19,2)=5,VLOOKUP($D106,Res_Req!$A$2:$K$19,2)=7,VLOOKUP($D106,Res_Req!$A$2:$K$19,2)=8,VLOOKUP($D106,Res_Req!$A$2:$K$19,2)=9,VLOOKUP($D106,Res_Req!$A$2:$K$19,2)=10),$T106*$K106,""))</f>
        <v/>
      </c>
      <c r="K106" s="156" t="str">
        <f>IF($D106="","",IF(OR(VLOOKUP($D106,Res_Req!$A$2:$K$19,2)=1,VLOOKUP($D106,Res_Req!$A$2:$K$19,2)=2,VLOOKUP($D106,Res_Req!$A$2:$K$19,2)=5,VLOOKUP($D106,Res_Req!$A$2:$K$19,2)=7,VLOOKUP($D106,Res_Req!$A$2:$K$19,2)=8,VLOOKUP($D106,Res_Req!$A$2:$K$19,2)=9,VLOOKUP($D106,Res_Req!$A$2:$K$19,2)=10),VLOOKUP($D106,Res_Req!$A$2:$K$19,6),""))</f>
        <v/>
      </c>
      <c r="L106" s="285"/>
      <c r="M106" s="155" t="str">
        <f>IF(OR($D106="",$U106=""),"",IF(OR(VLOOKUP($D106,Res_Req!$A$2:$K$19,2)=1,VLOOKUP($D106,Res_Req!$A$2:$K$19,2)=2,VLOOKUP($D106,Res_Req!$A$2:$K$19,2)=3,VLOOKUP($D106,Res_Req!$A$2:$K$19,2)=4,VLOOKUP($D106,Res_Req!$A$2:$K$19,2)=5,VLOOKUP($D106,Res_Req!$A$2:$K$19,2)=7,VLOOKUP($D106,Res_Req!$A$2:$K$19,2)=8,VLOOKUP($D106,Res_Req!$A$2:$K$19,2)=9,VLOOKUP($D106,Res_Req!$A$2:$K$19,2)=10,VLOOKUP($D106,Res_Req!$A$2:$K$19,2)=18),$N106*U106,""))</f>
        <v/>
      </c>
      <c r="N106" s="156" t="str">
        <f>IF($D106="","",IF(OR(VLOOKUP($D106,Res_Req!$A$2:$K$19,2)=1,VLOOKUP($D106,Res_Req!$A$2:$K$19,2)=2,VLOOKUP($D106,Res_Req!$A$2:$K$19,2)=3,VLOOKUP($D106,Res_Req!$A$2:$K$19,2)=4,VLOOKUP($D106,Res_Req!$A$2:$K$19,2)=5,VLOOKUP($D106,Res_Req!$A$2:$K$19,2)=7,VLOOKUP($D106,Res_Req!$A$2:$K$19,2)=8,VLOOKUP($D106,Res_Req!$A$2:$K$19,2)=9,VLOOKUP($D106,Res_Req!$A$2:$K$19,2)=10,VLOOKUP($D106,Res_Req!$A$2:$K$19,2)=18),SQRT(VLOOKUP($D106,Res_Req!$A$2:$K$19,7)),""))</f>
        <v/>
      </c>
      <c r="O106" s="157" t="str">
        <f t="shared" si="5"/>
        <v/>
      </c>
      <c r="P106" s="158" t="str">
        <f t="shared" si="4"/>
        <v/>
      </c>
      <c r="Q106" s="159"/>
      <c r="R106" s="283"/>
      <c r="S106" s="283"/>
      <c r="T106" s="283"/>
      <c r="U106" s="283"/>
      <c r="V106" s="283"/>
      <c r="W106" s="283"/>
      <c r="X106" s="160" t="str">
        <f>IF(OR($D106="",$W106="",$Y106=""),"",IF(VLOOKUP($D106,Res_Req!$A$2:$K$19,2)=11,$Y106+VLOOKUP($D106,Res_Req!$A$2:$K$19,9),IF(VLOOKUP($D106,Res_Req!$A$2:$K$19,2)=16,MIN($W106+(VLOOKUP($D106,Res_Req!$A$2:$K$19,9)*($Y106-$W106)),110),$W106+(VLOOKUP($D106,Res_Req!$A$2:$K$19,9)*($Y106-$W106)))))</f>
        <v/>
      </c>
      <c r="Y106" s="283"/>
      <c r="Z106" s="283"/>
      <c r="AA106" s="133"/>
      <c r="AB106" s="134" t="e">
        <f>VLOOKUP($D106,Res_Req!$A$2:$K$19,2)</f>
        <v>#N/A</v>
      </c>
    </row>
    <row r="107" spans="1:28" x14ac:dyDescent="0.25">
      <c r="A107" s="133"/>
      <c r="B107" s="283"/>
      <c r="C107" s="283"/>
      <c r="D107" s="284"/>
      <c r="E107" s="283"/>
      <c r="F107" s="286"/>
      <c r="G107" s="162" t="str">
        <f>IF(OR($D107="",$R107="",$S107="",$H107=""),"",IF(OR(VLOOKUP($D107,Res_Req!$A$2:$K$19,2)=12,VLOOKUP($D107,Res_Req!$A$2:$K$19,2)=13,VLOOKUP($D107,Res_Req!$A$2:$K$19,2)=14,VLOOKUP($D107,Res_Req!$A$2:$K$19,2)=15,VLOOKUP($D107,Res_Req!$A$2:$K$19,2)=16,VLOOKUP($D107,Res_Req!$A$2:$K$19,2)=17),IF($E107="","",IF($O107&lt;=$W107,$S107*($E107/$V107)*$H107,IF(AND($O107&gt;$W107,$O107&lt;=$Y107),$H107*($E107/$V107)*($S107+((($R107-$S107)/($Y107-$W107))*($O107-$W107))),0))),IF($O107&lt;=$W107,$S107*$H107,IF(AND($O107&gt;$W107,$O107&lt;=$Y107),$H107*($S107+((($R107-$S107)/($Y107-$W107))*($O107-$W107))),0))))</f>
        <v/>
      </c>
      <c r="H107" s="156" t="str">
        <f>IF(OR($D107="",$X107="",$O107="",$W107=""),"",IF($O107&lt;=$W107,VLOOKUP($D107,Res_Req!$A$2:$K$19,3),IF(AND($O107&gt;$W107,$O107&lt;=$X107),VLOOKUP($D107,Res_Req!$A$2:$K$19,3)+(((VLOOKUP($D107,Res_Req!$A$2:$K$19,4)-VLOOKUP($D107,Res_Req!$A$2:$K$19,3))/($X107-$W107))*($O107-$W107)),0)))</f>
        <v/>
      </c>
      <c r="I107" s="285"/>
      <c r="J107" s="155" t="str">
        <f>IF(OR($D107="",$T107=""),"",IF(OR(VLOOKUP($D107,Res_Req!$A$2:$K$19,2)=1,VLOOKUP($D107,Res_Req!$A$2:$K$19,2)=2,VLOOKUP($D107,Res_Req!$A$2:$K$19,2)=5,VLOOKUP($D107,Res_Req!$A$2:$K$19,2)=7,VLOOKUP($D107,Res_Req!$A$2:$K$19,2)=8,VLOOKUP($D107,Res_Req!$A$2:$K$19,2)=9,VLOOKUP($D107,Res_Req!$A$2:$K$19,2)=10),$T107*$K107,""))</f>
        <v/>
      </c>
      <c r="K107" s="156" t="str">
        <f>IF($D107="","",IF(OR(VLOOKUP($D107,Res_Req!$A$2:$K$19,2)=1,VLOOKUP($D107,Res_Req!$A$2:$K$19,2)=2,VLOOKUP($D107,Res_Req!$A$2:$K$19,2)=5,VLOOKUP($D107,Res_Req!$A$2:$K$19,2)=7,VLOOKUP($D107,Res_Req!$A$2:$K$19,2)=8,VLOOKUP($D107,Res_Req!$A$2:$K$19,2)=9,VLOOKUP($D107,Res_Req!$A$2:$K$19,2)=10),VLOOKUP($D107,Res_Req!$A$2:$K$19,6),""))</f>
        <v/>
      </c>
      <c r="L107" s="285"/>
      <c r="M107" s="155" t="str">
        <f>IF(OR($D107="",$U107=""),"",IF(OR(VLOOKUP($D107,Res_Req!$A$2:$K$19,2)=1,VLOOKUP($D107,Res_Req!$A$2:$K$19,2)=2,VLOOKUP($D107,Res_Req!$A$2:$K$19,2)=3,VLOOKUP($D107,Res_Req!$A$2:$K$19,2)=4,VLOOKUP($D107,Res_Req!$A$2:$K$19,2)=5,VLOOKUP($D107,Res_Req!$A$2:$K$19,2)=7,VLOOKUP($D107,Res_Req!$A$2:$K$19,2)=8,VLOOKUP($D107,Res_Req!$A$2:$K$19,2)=9,VLOOKUP($D107,Res_Req!$A$2:$K$19,2)=10,VLOOKUP($D107,Res_Req!$A$2:$K$19,2)=18),$N107*U107,""))</f>
        <v/>
      </c>
      <c r="N107" s="156" t="str">
        <f>IF($D107="","",IF(OR(VLOOKUP($D107,Res_Req!$A$2:$K$19,2)=1,VLOOKUP($D107,Res_Req!$A$2:$K$19,2)=2,VLOOKUP($D107,Res_Req!$A$2:$K$19,2)=3,VLOOKUP($D107,Res_Req!$A$2:$K$19,2)=4,VLOOKUP($D107,Res_Req!$A$2:$K$19,2)=5,VLOOKUP($D107,Res_Req!$A$2:$K$19,2)=7,VLOOKUP($D107,Res_Req!$A$2:$K$19,2)=8,VLOOKUP($D107,Res_Req!$A$2:$K$19,2)=9,VLOOKUP($D107,Res_Req!$A$2:$K$19,2)=10,VLOOKUP($D107,Res_Req!$A$2:$K$19,2)=18),SQRT(VLOOKUP($D107,Res_Req!$A$2:$K$19,7)),""))</f>
        <v/>
      </c>
      <c r="O107" s="157" t="str">
        <f t="shared" si="5"/>
        <v/>
      </c>
      <c r="P107" s="158" t="str">
        <f t="shared" si="4"/>
        <v/>
      </c>
      <c r="Q107" s="159"/>
      <c r="R107" s="283"/>
      <c r="S107" s="283"/>
      <c r="T107" s="283"/>
      <c r="U107" s="283"/>
      <c r="V107" s="283"/>
      <c r="W107" s="283"/>
      <c r="X107" s="160" t="str">
        <f>IF(OR($D107="",$W107="",$Y107=""),"",IF(VLOOKUP($D107,Res_Req!$A$2:$K$19,2)=11,$Y107+VLOOKUP($D107,Res_Req!$A$2:$K$19,9),IF(VLOOKUP($D107,Res_Req!$A$2:$K$19,2)=16,MIN($W107+(VLOOKUP($D107,Res_Req!$A$2:$K$19,9)*($Y107-$W107)),110),$W107+(VLOOKUP($D107,Res_Req!$A$2:$K$19,9)*($Y107-$W107)))))</f>
        <v/>
      </c>
      <c r="Y107" s="283"/>
      <c r="Z107" s="283"/>
      <c r="AA107" s="133"/>
      <c r="AB107" s="134" t="e">
        <f>VLOOKUP($D107,Res_Req!$A$2:$K$19,2)</f>
        <v>#N/A</v>
      </c>
    </row>
    <row r="108" spans="1:28" x14ac:dyDescent="0.25">
      <c r="A108" s="133"/>
      <c r="B108" s="283"/>
      <c r="C108" s="283"/>
      <c r="D108" s="284"/>
      <c r="E108" s="283"/>
      <c r="F108" s="286"/>
      <c r="G108" s="162" t="str">
        <f>IF(OR($D108="",$R108="",$S108="",$H108=""),"",IF(OR(VLOOKUP($D108,Res_Req!$A$2:$K$19,2)=12,VLOOKUP($D108,Res_Req!$A$2:$K$19,2)=13,VLOOKUP($D108,Res_Req!$A$2:$K$19,2)=14,VLOOKUP($D108,Res_Req!$A$2:$K$19,2)=15,VLOOKUP($D108,Res_Req!$A$2:$K$19,2)=16,VLOOKUP($D108,Res_Req!$A$2:$K$19,2)=17),IF($E108="","",IF($O108&lt;=$W108,$S108*($E108/$V108)*$H108,IF(AND($O108&gt;$W108,$O108&lt;=$Y108),$H108*($E108/$V108)*($S108+((($R108-$S108)/($Y108-$W108))*($O108-$W108))),0))),IF($O108&lt;=$W108,$S108*$H108,IF(AND($O108&gt;$W108,$O108&lt;=$Y108),$H108*($S108+((($R108-$S108)/($Y108-$W108))*($O108-$W108))),0))))</f>
        <v/>
      </c>
      <c r="H108" s="156" t="str">
        <f>IF(OR($D108="",$X108="",$O108="",$W108=""),"",IF($O108&lt;=$W108,VLOOKUP($D108,Res_Req!$A$2:$K$19,3),IF(AND($O108&gt;$W108,$O108&lt;=$X108),VLOOKUP($D108,Res_Req!$A$2:$K$19,3)+(((VLOOKUP($D108,Res_Req!$A$2:$K$19,4)-VLOOKUP($D108,Res_Req!$A$2:$K$19,3))/($X108-$W108))*($O108-$W108)),0)))</f>
        <v/>
      </c>
      <c r="I108" s="285"/>
      <c r="J108" s="155" t="str">
        <f>IF(OR($D108="",$T108=""),"",IF(OR(VLOOKUP($D108,Res_Req!$A$2:$K$19,2)=1,VLOOKUP($D108,Res_Req!$A$2:$K$19,2)=2,VLOOKUP($D108,Res_Req!$A$2:$K$19,2)=5,VLOOKUP($D108,Res_Req!$A$2:$K$19,2)=7,VLOOKUP($D108,Res_Req!$A$2:$K$19,2)=8,VLOOKUP($D108,Res_Req!$A$2:$K$19,2)=9,VLOOKUP($D108,Res_Req!$A$2:$K$19,2)=10),$T108*$K108,""))</f>
        <v/>
      </c>
      <c r="K108" s="156" t="str">
        <f>IF($D108="","",IF(OR(VLOOKUP($D108,Res_Req!$A$2:$K$19,2)=1,VLOOKUP($D108,Res_Req!$A$2:$K$19,2)=2,VLOOKUP($D108,Res_Req!$A$2:$K$19,2)=5,VLOOKUP($D108,Res_Req!$A$2:$K$19,2)=7,VLOOKUP($D108,Res_Req!$A$2:$K$19,2)=8,VLOOKUP($D108,Res_Req!$A$2:$K$19,2)=9,VLOOKUP($D108,Res_Req!$A$2:$K$19,2)=10),VLOOKUP($D108,Res_Req!$A$2:$K$19,6),""))</f>
        <v/>
      </c>
      <c r="L108" s="285"/>
      <c r="M108" s="155" t="str">
        <f>IF(OR($D108="",$U108=""),"",IF(OR(VLOOKUP($D108,Res_Req!$A$2:$K$19,2)=1,VLOOKUP($D108,Res_Req!$A$2:$K$19,2)=2,VLOOKUP($D108,Res_Req!$A$2:$K$19,2)=3,VLOOKUP($D108,Res_Req!$A$2:$K$19,2)=4,VLOOKUP($D108,Res_Req!$A$2:$K$19,2)=5,VLOOKUP($D108,Res_Req!$A$2:$K$19,2)=7,VLOOKUP($D108,Res_Req!$A$2:$K$19,2)=8,VLOOKUP($D108,Res_Req!$A$2:$K$19,2)=9,VLOOKUP($D108,Res_Req!$A$2:$K$19,2)=10,VLOOKUP($D108,Res_Req!$A$2:$K$19,2)=18),$N108*U108,""))</f>
        <v/>
      </c>
      <c r="N108" s="156" t="str">
        <f>IF($D108="","",IF(OR(VLOOKUP($D108,Res_Req!$A$2:$K$19,2)=1,VLOOKUP($D108,Res_Req!$A$2:$K$19,2)=2,VLOOKUP($D108,Res_Req!$A$2:$K$19,2)=3,VLOOKUP($D108,Res_Req!$A$2:$K$19,2)=4,VLOOKUP($D108,Res_Req!$A$2:$K$19,2)=5,VLOOKUP($D108,Res_Req!$A$2:$K$19,2)=7,VLOOKUP($D108,Res_Req!$A$2:$K$19,2)=8,VLOOKUP($D108,Res_Req!$A$2:$K$19,2)=9,VLOOKUP($D108,Res_Req!$A$2:$K$19,2)=10,VLOOKUP($D108,Res_Req!$A$2:$K$19,2)=18),SQRT(VLOOKUP($D108,Res_Req!$A$2:$K$19,7)),""))</f>
        <v/>
      </c>
      <c r="O108" s="157" t="str">
        <f t="shared" si="5"/>
        <v/>
      </c>
      <c r="P108" s="158" t="str">
        <f t="shared" si="4"/>
        <v/>
      </c>
      <c r="Q108" s="159"/>
      <c r="R108" s="283"/>
      <c r="S108" s="283"/>
      <c r="T108" s="283"/>
      <c r="U108" s="283"/>
      <c r="V108" s="283"/>
      <c r="W108" s="283"/>
      <c r="X108" s="160" t="str">
        <f>IF(OR($D108="",$W108="",$Y108=""),"",IF(VLOOKUP($D108,Res_Req!$A$2:$K$19,2)=11,$Y108+VLOOKUP($D108,Res_Req!$A$2:$K$19,9),IF(VLOOKUP($D108,Res_Req!$A$2:$K$19,2)=16,MIN($W108+(VLOOKUP($D108,Res_Req!$A$2:$K$19,9)*($Y108-$W108)),110),$W108+(VLOOKUP($D108,Res_Req!$A$2:$K$19,9)*($Y108-$W108)))))</f>
        <v/>
      </c>
      <c r="Y108" s="283"/>
      <c r="Z108" s="283"/>
      <c r="AA108" s="133"/>
      <c r="AB108" s="134" t="e">
        <f>VLOOKUP($D108,Res_Req!$A$2:$K$19,2)</f>
        <v>#N/A</v>
      </c>
    </row>
    <row r="109" spans="1:28" x14ac:dyDescent="0.25">
      <c r="A109" s="133"/>
      <c r="B109" s="283"/>
      <c r="C109" s="283"/>
      <c r="D109" s="284"/>
      <c r="E109" s="283"/>
      <c r="F109" s="286"/>
      <c r="G109" s="162" t="str">
        <f>IF(OR($D109="",$R109="",$S109="",$H109=""),"",IF(OR(VLOOKUP($D109,Res_Req!$A$2:$K$19,2)=12,VLOOKUP($D109,Res_Req!$A$2:$K$19,2)=13,VLOOKUP($D109,Res_Req!$A$2:$K$19,2)=14,VLOOKUP($D109,Res_Req!$A$2:$K$19,2)=15,VLOOKUP($D109,Res_Req!$A$2:$K$19,2)=16,VLOOKUP($D109,Res_Req!$A$2:$K$19,2)=17),IF($E109="","",IF($O109&lt;=$W109,$S109*($E109/$V109)*$H109,IF(AND($O109&gt;$W109,$O109&lt;=$Y109),$H109*($E109/$V109)*($S109+((($R109-$S109)/($Y109-$W109))*($O109-$W109))),0))),IF($O109&lt;=$W109,$S109*$H109,IF(AND($O109&gt;$W109,$O109&lt;=$Y109),$H109*($S109+((($R109-$S109)/($Y109-$W109))*($O109-$W109))),0))))</f>
        <v/>
      </c>
      <c r="H109" s="156" t="str">
        <f>IF(OR($D109="",$X109="",$O109="",$W109=""),"",IF($O109&lt;=$W109,VLOOKUP($D109,Res_Req!$A$2:$K$19,3),IF(AND($O109&gt;$W109,$O109&lt;=$X109),VLOOKUP($D109,Res_Req!$A$2:$K$19,3)+(((VLOOKUP($D109,Res_Req!$A$2:$K$19,4)-VLOOKUP($D109,Res_Req!$A$2:$K$19,3))/($X109-$W109))*($O109-$W109)),0)))</f>
        <v/>
      </c>
      <c r="I109" s="285"/>
      <c r="J109" s="155" t="str">
        <f>IF(OR($D109="",$T109=""),"",IF(OR(VLOOKUP($D109,Res_Req!$A$2:$K$19,2)=1,VLOOKUP($D109,Res_Req!$A$2:$K$19,2)=2,VLOOKUP($D109,Res_Req!$A$2:$K$19,2)=5,VLOOKUP($D109,Res_Req!$A$2:$K$19,2)=7,VLOOKUP($D109,Res_Req!$A$2:$K$19,2)=8,VLOOKUP($D109,Res_Req!$A$2:$K$19,2)=9,VLOOKUP($D109,Res_Req!$A$2:$K$19,2)=10),$T109*$K109,""))</f>
        <v/>
      </c>
      <c r="K109" s="156" t="str">
        <f>IF($D109="","",IF(OR(VLOOKUP($D109,Res_Req!$A$2:$K$19,2)=1,VLOOKUP($D109,Res_Req!$A$2:$K$19,2)=2,VLOOKUP($D109,Res_Req!$A$2:$K$19,2)=5,VLOOKUP($D109,Res_Req!$A$2:$K$19,2)=7,VLOOKUP($D109,Res_Req!$A$2:$K$19,2)=8,VLOOKUP($D109,Res_Req!$A$2:$K$19,2)=9,VLOOKUP($D109,Res_Req!$A$2:$K$19,2)=10),VLOOKUP($D109,Res_Req!$A$2:$K$19,6),""))</f>
        <v/>
      </c>
      <c r="L109" s="285"/>
      <c r="M109" s="155" t="str">
        <f>IF(OR($D109="",$U109=""),"",IF(OR(VLOOKUP($D109,Res_Req!$A$2:$K$19,2)=1,VLOOKUP($D109,Res_Req!$A$2:$K$19,2)=2,VLOOKUP($D109,Res_Req!$A$2:$K$19,2)=3,VLOOKUP($D109,Res_Req!$A$2:$K$19,2)=4,VLOOKUP($D109,Res_Req!$A$2:$K$19,2)=5,VLOOKUP($D109,Res_Req!$A$2:$K$19,2)=7,VLOOKUP($D109,Res_Req!$A$2:$K$19,2)=8,VLOOKUP($D109,Res_Req!$A$2:$K$19,2)=9,VLOOKUP($D109,Res_Req!$A$2:$K$19,2)=10,VLOOKUP($D109,Res_Req!$A$2:$K$19,2)=18),$N109*U109,""))</f>
        <v/>
      </c>
      <c r="N109" s="156" t="str">
        <f>IF($D109="","",IF(OR(VLOOKUP($D109,Res_Req!$A$2:$K$19,2)=1,VLOOKUP($D109,Res_Req!$A$2:$K$19,2)=2,VLOOKUP($D109,Res_Req!$A$2:$K$19,2)=3,VLOOKUP($D109,Res_Req!$A$2:$K$19,2)=4,VLOOKUP($D109,Res_Req!$A$2:$K$19,2)=5,VLOOKUP($D109,Res_Req!$A$2:$K$19,2)=7,VLOOKUP($D109,Res_Req!$A$2:$K$19,2)=8,VLOOKUP($D109,Res_Req!$A$2:$K$19,2)=9,VLOOKUP($D109,Res_Req!$A$2:$K$19,2)=10,VLOOKUP($D109,Res_Req!$A$2:$K$19,2)=18),SQRT(VLOOKUP($D109,Res_Req!$A$2:$K$19,7)),""))</f>
        <v/>
      </c>
      <c r="O109" s="157" t="str">
        <f t="shared" si="5"/>
        <v/>
      </c>
      <c r="P109" s="158" t="str">
        <f t="shared" si="4"/>
        <v/>
      </c>
      <c r="Q109" s="159"/>
      <c r="R109" s="283"/>
      <c r="S109" s="283"/>
      <c r="T109" s="283"/>
      <c r="U109" s="283"/>
      <c r="V109" s="283"/>
      <c r="W109" s="283"/>
      <c r="X109" s="160" t="str">
        <f>IF(OR($D109="",$W109="",$Y109=""),"",IF(VLOOKUP($D109,Res_Req!$A$2:$K$19,2)=11,$Y109+VLOOKUP($D109,Res_Req!$A$2:$K$19,9),IF(VLOOKUP($D109,Res_Req!$A$2:$K$19,2)=16,MIN($W109+(VLOOKUP($D109,Res_Req!$A$2:$K$19,9)*($Y109-$W109)),110),$W109+(VLOOKUP($D109,Res_Req!$A$2:$K$19,9)*($Y109-$W109)))))</f>
        <v/>
      </c>
      <c r="Y109" s="283"/>
      <c r="Z109" s="283"/>
      <c r="AA109" s="133"/>
      <c r="AB109" s="134" t="e">
        <f>VLOOKUP($D109,Res_Req!$A$2:$K$19,2)</f>
        <v>#N/A</v>
      </c>
    </row>
    <row r="110" spans="1:28" x14ac:dyDescent="0.25">
      <c r="A110" s="133"/>
      <c r="B110" s="283"/>
      <c r="C110" s="283"/>
      <c r="D110" s="284"/>
      <c r="E110" s="283"/>
      <c r="F110" s="286"/>
      <c r="G110" s="162" t="str">
        <f>IF(OR($D110="",$R110="",$S110="",$H110=""),"",IF(OR(VLOOKUP($D110,Res_Req!$A$2:$K$19,2)=12,VLOOKUP($D110,Res_Req!$A$2:$K$19,2)=13,VLOOKUP($D110,Res_Req!$A$2:$K$19,2)=14,VLOOKUP($D110,Res_Req!$A$2:$K$19,2)=15,VLOOKUP($D110,Res_Req!$A$2:$K$19,2)=16,VLOOKUP($D110,Res_Req!$A$2:$K$19,2)=17),IF($E110="","",IF($O110&lt;=$W110,$S110*($E110/$V110)*$H110,IF(AND($O110&gt;$W110,$O110&lt;=$Y110),$H110*($E110/$V110)*($S110+((($R110-$S110)/($Y110-$W110))*($O110-$W110))),0))),IF($O110&lt;=$W110,$S110*$H110,IF(AND($O110&gt;$W110,$O110&lt;=$Y110),$H110*($S110+((($R110-$S110)/($Y110-$W110))*($O110-$W110))),0))))</f>
        <v/>
      </c>
      <c r="H110" s="156" t="str">
        <f>IF(OR($D110="",$X110="",$O110="",$W110=""),"",IF($O110&lt;=$W110,VLOOKUP($D110,Res_Req!$A$2:$K$19,3),IF(AND($O110&gt;$W110,$O110&lt;=$X110),VLOOKUP($D110,Res_Req!$A$2:$K$19,3)+(((VLOOKUP($D110,Res_Req!$A$2:$K$19,4)-VLOOKUP($D110,Res_Req!$A$2:$K$19,3))/($X110-$W110))*($O110-$W110)),0)))</f>
        <v/>
      </c>
      <c r="I110" s="285"/>
      <c r="J110" s="155" t="str">
        <f>IF(OR($D110="",$T110=""),"",IF(OR(VLOOKUP($D110,Res_Req!$A$2:$K$19,2)=1,VLOOKUP($D110,Res_Req!$A$2:$K$19,2)=2,VLOOKUP($D110,Res_Req!$A$2:$K$19,2)=5,VLOOKUP($D110,Res_Req!$A$2:$K$19,2)=7,VLOOKUP($D110,Res_Req!$A$2:$K$19,2)=8,VLOOKUP($D110,Res_Req!$A$2:$K$19,2)=9,VLOOKUP($D110,Res_Req!$A$2:$K$19,2)=10),$T110*$K110,""))</f>
        <v/>
      </c>
      <c r="K110" s="156" t="str">
        <f>IF($D110="","",IF(OR(VLOOKUP($D110,Res_Req!$A$2:$K$19,2)=1,VLOOKUP($D110,Res_Req!$A$2:$K$19,2)=2,VLOOKUP($D110,Res_Req!$A$2:$K$19,2)=5,VLOOKUP($D110,Res_Req!$A$2:$K$19,2)=7,VLOOKUP($D110,Res_Req!$A$2:$K$19,2)=8,VLOOKUP($D110,Res_Req!$A$2:$K$19,2)=9,VLOOKUP($D110,Res_Req!$A$2:$K$19,2)=10),VLOOKUP($D110,Res_Req!$A$2:$K$19,6),""))</f>
        <v/>
      </c>
      <c r="L110" s="285"/>
      <c r="M110" s="155" t="str">
        <f>IF(OR($D110="",$U110=""),"",IF(OR(VLOOKUP($D110,Res_Req!$A$2:$K$19,2)=1,VLOOKUP($D110,Res_Req!$A$2:$K$19,2)=2,VLOOKUP($D110,Res_Req!$A$2:$K$19,2)=3,VLOOKUP($D110,Res_Req!$A$2:$K$19,2)=4,VLOOKUP($D110,Res_Req!$A$2:$K$19,2)=5,VLOOKUP($D110,Res_Req!$A$2:$K$19,2)=7,VLOOKUP($D110,Res_Req!$A$2:$K$19,2)=8,VLOOKUP($D110,Res_Req!$A$2:$K$19,2)=9,VLOOKUP($D110,Res_Req!$A$2:$K$19,2)=10,VLOOKUP($D110,Res_Req!$A$2:$K$19,2)=18),$N110*U110,""))</f>
        <v/>
      </c>
      <c r="N110" s="156" t="str">
        <f>IF($D110="","",IF(OR(VLOOKUP($D110,Res_Req!$A$2:$K$19,2)=1,VLOOKUP($D110,Res_Req!$A$2:$K$19,2)=2,VLOOKUP($D110,Res_Req!$A$2:$K$19,2)=3,VLOOKUP($D110,Res_Req!$A$2:$K$19,2)=4,VLOOKUP($D110,Res_Req!$A$2:$K$19,2)=5,VLOOKUP($D110,Res_Req!$A$2:$K$19,2)=7,VLOOKUP($D110,Res_Req!$A$2:$K$19,2)=8,VLOOKUP($D110,Res_Req!$A$2:$K$19,2)=9,VLOOKUP($D110,Res_Req!$A$2:$K$19,2)=10,VLOOKUP($D110,Res_Req!$A$2:$K$19,2)=18),SQRT(VLOOKUP($D110,Res_Req!$A$2:$K$19,7)),""))</f>
        <v/>
      </c>
      <c r="O110" s="157" t="str">
        <f t="shared" si="5"/>
        <v/>
      </c>
      <c r="P110" s="158" t="str">
        <f t="shared" si="4"/>
        <v/>
      </c>
      <c r="Q110" s="159"/>
      <c r="R110" s="283"/>
      <c r="S110" s="283"/>
      <c r="T110" s="283"/>
      <c r="U110" s="283"/>
      <c r="V110" s="283"/>
      <c r="W110" s="283"/>
      <c r="X110" s="160" t="str">
        <f>IF(OR($D110="",$W110="",$Y110=""),"",IF(VLOOKUP($D110,Res_Req!$A$2:$K$19,2)=11,$Y110+VLOOKUP($D110,Res_Req!$A$2:$K$19,9),IF(VLOOKUP($D110,Res_Req!$A$2:$K$19,2)=16,MIN($W110+(VLOOKUP($D110,Res_Req!$A$2:$K$19,9)*($Y110-$W110)),110),$W110+(VLOOKUP($D110,Res_Req!$A$2:$K$19,9)*($Y110-$W110)))))</f>
        <v/>
      </c>
      <c r="Y110" s="283"/>
      <c r="Z110" s="283"/>
      <c r="AA110" s="133"/>
      <c r="AB110" s="134" t="e">
        <f>VLOOKUP($D110,Res_Req!$A$2:$K$19,2)</f>
        <v>#N/A</v>
      </c>
    </row>
    <row r="111" spans="1:28" x14ac:dyDescent="0.25">
      <c r="A111" s="133"/>
      <c r="B111" s="283"/>
      <c r="C111" s="283"/>
      <c r="D111" s="284"/>
      <c r="E111" s="283"/>
      <c r="F111" s="286"/>
      <c r="G111" s="162" t="str">
        <f>IF(OR($D111="",$R111="",$S111="",$H111=""),"",IF(OR(VLOOKUP($D111,Res_Req!$A$2:$K$19,2)=12,VLOOKUP($D111,Res_Req!$A$2:$K$19,2)=13,VLOOKUP($D111,Res_Req!$A$2:$K$19,2)=14,VLOOKUP($D111,Res_Req!$A$2:$K$19,2)=15,VLOOKUP($D111,Res_Req!$A$2:$K$19,2)=16,VLOOKUP($D111,Res_Req!$A$2:$K$19,2)=17),IF($E111="","",IF($O111&lt;=$W111,$S111*($E111/$V111)*$H111,IF(AND($O111&gt;$W111,$O111&lt;=$Y111),$H111*($E111/$V111)*($S111+((($R111-$S111)/($Y111-$W111))*($O111-$W111))),0))),IF($O111&lt;=$W111,$S111*$H111,IF(AND($O111&gt;$W111,$O111&lt;=$Y111),$H111*($S111+((($R111-$S111)/($Y111-$W111))*($O111-$W111))),0))))</f>
        <v/>
      </c>
      <c r="H111" s="156" t="str">
        <f>IF(OR($D111="",$X111="",$O111="",$W111=""),"",IF($O111&lt;=$W111,VLOOKUP($D111,Res_Req!$A$2:$K$19,3),IF(AND($O111&gt;$W111,$O111&lt;=$X111),VLOOKUP($D111,Res_Req!$A$2:$K$19,3)+(((VLOOKUP($D111,Res_Req!$A$2:$K$19,4)-VLOOKUP($D111,Res_Req!$A$2:$K$19,3))/($X111-$W111))*($O111-$W111)),0)))</f>
        <v/>
      </c>
      <c r="I111" s="285"/>
      <c r="J111" s="155" t="str">
        <f>IF(OR($D111="",$T111=""),"",IF(OR(VLOOKUP($D111,Res_Req!$A$2:$K$19,2)=1,VLOOKUP($D111,Res_Req!$A$2:$K$19,2)=2,VLOOKUP($D111,Res_Req!$A$2:$K$19,2)=5,VLOOKUP($D111,Res_Req!$A$2:$K$19,2)=7,VLOOKUP($D111,Res_Req!$A$2:$K$19,2)=8,VLOOKUP($D111,Res_Req!$A$2:$K$19,2)=9,VLOOKUP($D111,Res_Req!$A$2:$K$19,2)=10),$T111*$K111,""))</f>
        <v/>
      </c>
      <c r="K111" s="156" t="str">
        <f>IF($D111="","",IF(OR(VLOOKUP($D111,Res_Req!$A$2:$K$19,2)=1,VLOOKUP($D111,Res_Req!$A$2:$K$19,2)=2,VLOOKUP($D111,Res_Req!$A$2:$K$19,2)=5,VLOOKUP($D111,Res_Req!$A$2:$K$19,2)=7,VLOOKUP($D111,Res_Req!$A$2:$K$19,2)=8,VLOOKUP($D111,Res_Req!$A$2:$K$19,2)=9,VLOOKUP($D111,Res_Req!$A$2:$K$19,2)=10),VLOOKUP($D111,Res_Req!$A$2:$K$19,6),""))</f>
        <v/>
      </c>
      <c r="L111" s="285"/>
      <c r="M111" s="155" t="str">
        <f>IF(OR($D111="",$U111=""),"",IF(OR(VLOOKUP($D111,Res_Req!$A$2:$K$19,2)=1,VLOOKUP($D111,Res_Req!$A$2:$K$19,2)=2,VLOOKUP($D111,Res_Req!$A$2:$K$19,2)=3,VLOOKUP($D111,Res_Req!$A$2:$K$19,2)=4,VLOOKUP($D111,Res_Req!$A$2:$K$19,2)=5,VLOOKUP($D111,Res_Req!$A$2:$K$19,2)=7,VLOOKUP($D111,Res_Req!$A$2:$K$19,2)=8,VLOOKUP($D111,Res_Req!$A$2:$K$19,2)=9,VLOOKUP($D111,Res_Req!$A$2:$K$19,2)=10,VLOOKUP($D111,Res_Req!$A$2:$K$19,2)=18),$N111*U111,""))</f>
        <v/>
      </c>
      <c r="N111" s="156" t="str">
        <f>IF($D111="","",IF(OR(VLOOKUP($D111,Res_Req!$A$2:$K$19,2)=1,VLOOKUP($D111,Res_Req!$A$2:$K$19,2)=2,VLOOKUP($D111,Res_Req!$A$2:$K$19,2)=3,VLOOKUP($D111,Res_Req!$A$2:$K$19,2)=4,VLOOKUP($D111,Res_Req!$A$2:$K$19,2)=5,VLOOKUP($D111,Res_Req!$A$2:$K$19,2)=7,VLOOKUP($D111,Res_Req!$A$2:$K$19,2)=8,VLOOKUP($D111,Res_Req!$A$2:$K$19,2)=9,VLOOKUP($D111,Res_Req!$A$2:$K$19,2)=10,VLOOKUP($D111,Res_Req!$A$2:$K$19,2)=18),SQRT(VLOOKUP($D111,Res_Req!$A$2:$K$19,7)),""))</f>
        <v/>
      </c>
      <c r="O111" s="157" t="str">
        <f t="shared" si="5"/>
        <v/>
      </c>
      <c r="P111" s="158" t="str">
        <f t="shared" si="4"/>
        <v/>
      </c>
      <c r="Q111" s="159"/>
      <c r="R111" s="283"/>
      <c r="S111" s="283"/>
      <c r="T111" s="283"/>
      <c r="U111" s="283"/>
      <c r="V111" s="283"/>
      <c r="W111" s="283"/>
      <c r="X111" s="160" t="str">
        <f>IF(OR($D111="",$W111="",$Y111=""),"",IF(VLOOKUP($D111,Res_Req!$A$2:$K$19,2)=11,$Y111+VLOOKUP($D111,Res_Req!$A$2:$K$19,9),IF(VLOOKUP($D111,Res_Req!$A$2:$K$19,2)=16,MIN($W111+(VLOOKUP($D111,Res_Req!$A$2:$K$19,9)*($Y111-$W111)),110),$W111+(VLOOKUP($D111,Res_Req!$A$2:$K$19,9)*($Y111-$W111)))))</f>
        <v/>
      </c>
      <c r="Y111" s="283"/>
      <c r="Z111" s="283"/>
      <c r="AA111" s="133"/>
      <c r="AB111" s="134" t="e">
        <f>VLOOKUP($D111,Res_Req!$A$2:$K$19,2)</f>
        <v>#N/A</v>
      </c>
    </row>
    <row r="112" spans="1:28" x14ac:dyDescent="0.25">
      <c r="A112" s="133"/>
      <c r="B112" s="283"/>
      <c r="C112" s="283"/>
      <c r="D112" s="284"/>
      <c r="E112" s="283"/>
      <c r="F112" s="286"/>
      <c r="G112" s="162" t="str">
        <f>IF(OR($D112="",$R112="",$S112="",$H112=""),"",IF(OR(VLOOKUP($D112,Res_Req!$A$2:$K$19,2)=12,VLOOKUP($D112,Res_Req!$A$2:$K$19,2)=13,VLOOKUP($D112,Res_Req!$A$2:$K$19,2)=14,VLOOKUP($D112,Res_Req!$A$2:$K$19,2)=15,VLOOKUP($D112,Res_Req!$A$2:$K$19,2)=16,VLOOKUP($D112,Res_Req!$A$2:$K$19,2)=17),IF($E112="","",IF($O112&lt;=$W112,$S112*($E112/$V112)*$H112,IF(AND($O112&gt;$W112,$O112&lt;=$Y112),$H112*($E112/$V112)*($S112+((($R112-$S112)/($Y112-$W112))*($O112-$W112))),0))),IF($O112&lt;=$W112,$S112*$H112,IF(AND($O112&gt;$W112,$O112&lt;=$Y112),$H112*($S112+((($R112-$S112)/($Y112-$W112))*($O112-$W112))),0))))</f>
        <v/>
      </c>
      <c r="H112" s="156" t="str">
        <f>IF(OR($D112="",$X112="",$O112="",$W112=""),"",IF($O112&lt;=$W112,VLOOKUP($D112,Res_Req!$A$2:$K$19,3),IF(AND($O112&gt;$W112,$O112&lt;=$X112),VLOOKUP($D112,Res_Req!$A$2:$K$19,3)+(((VLOOKUP($D112,Res_Req!$A$2:$K$19,4)-VLOOKUP($D112,Res_Req!$A$2:$K$19,3))/($X112-$W112))*($O112-$W112)),0)))</f>
        <v/>
      </c>
      <c r="I112" s="285"/>
      <c r="J112" s="155" t="str">
        <f>IF(OR($D112="",$T112=""),"",IF(OR(VLOOKUP($D112,Res_Req!$A$2:$K$19,2)=1,VLOOKUP($D112,Res_Req!$A$2:$K$19,2)=2,VLOOKUP($D112,Res_Req!$A$2:$K$19,2)=5,VLOOKUP($D112,Res_Req!$A$2:$K$19,2)=7,VLOOKUP($D112,Res_Req!$A$2:$K$19,2)=8,VLOOKUP($D112,Res_Req!$A$2:$K$19,2)=9,VLOOKUP($D112,Res_Req!$A$2:$K$19,2)=10),$T112*$K112,""))</f>
        <v/>
      </c>
      <c r="K112" s="156" t="str">
        <f>IF($D112="","",IF(OR(VLOOKUP($D112,Res_Req!$A$2:$K$19,2)=1,VLOOKUP($D112,Res_Req!$A$2:$K$19,2)=2,VLOOKUP($D112,Res_Req!$A$2:$K$19,2)=5,VLOOKUP($D112,Res_Req!$A$2:$K$19,2)=7,VLOOKUP($D112,Res_Req!$A$2:$K$19,2)=8,VLOOKUP($D112,Res_Req!$A$2:$K$19,2)=9,VLOOKUP($D112,Res_Req!$A$2:$K$19,2)=10),VLOOKUP($D112,Res_Req!$A$2:$K$19,6),""))</f>
        <v/>
      </c>
      <c r="L112" s="285"/>
      <c r="M112" s="155" t="str">
        <f>IF(OR($D112="",$U112=""),"",IF(OR(VLOOKUP($D112,Res_Req!$A$2:$K$19,2)=1,VLOOKUP($D112,Res_Req!$A$2:$K$19,2)=2,VLOOKUP($D112,Res_Req!$A$2:$K$19,2)=3,VLOOKUP($D112,Res_Req!$A$2:$K$19,2)=4,VLOOKUP($D112,Res_Req!$A$2:$K$19,2)=5,VLOOKUP($D112,Res_Req!$A$2:$K$19,2)=7,VLOOKUP($D112,Res_Req!$A$2:$K$19,2)=8,VLOOKUP($D112,Res_Req!$A$2:$K$19,2)=9,VLOOKUP($D112,Res_Req!$A$2:$K$19,2)=10,VLOOKUP($D112,Res_Req!$A$2:$K$19,2)=18),$N112*U112,""))</f>
        <v/>
      </c>
      <c r="N112" s="156" t="str">
        <f>IF($D112="","",IF(OR(VLOOKUP($D112,Res_Req!$A$2:$K$19,2)=1,VLOOKUP($D112,Res_Req!$A$2:$K$19,2)=2,VLOOKUP($D112,Res_Req!$A$2:$K$19,2)=3,VLOOKUP($D112,Res_Req!$A$2:$K$19,2)=4,VLOOKUP($D112,Res_Req!$A$2:$K$19,2)=5,VLOOKUP($D112,Res_Req!$A$2:$K$19,2)=7,VLOOKUP($D112,Res_Req!$A$2:$K$19,2)=8,VLOOKUP($D112,Res_Req!$A$2:$K$19,2)=9,VLOOKUP($D112,Res_Req!$A$2:$K$19,2)=10,VLOOKUP($D112,Res_Req!$A$2:$K$19,2)=18),SQRT(VLOOKUP($D112,Res_Req!$A$2:$K$19,7)),""))</f>
        <v/>
      </c>
      <c r="O112" s="157" t="str">
        <f t="shared" si="5"/>
        <v/>
      </c>
      <c r="P112" s="158" t="str">
        <f t="shared" si="4"/>
        <v/>
      </c>
      <c r="Q112" s="159"/>
      <c r="R112" s="283"/>
      <c r="S112" s="283"/>
      <c r="T112" s="283"/>
      <c r="U112" s="283"/>
      <c r="V112" s="283"/>
      <c r="W112" s="283"/>
      <c r="X112" s="160" t="str">
        <f>IF(OR($D112="",$W112="",$Y112=""),"",IF(VLOOKUP($D112,Res_Req!$A$2:$K$19,2)=11,$Y112+VLOOKUP($D112,Res_Req!$A$2:$K$19,9),IF(VLOOKUP($D112,Res_Req!$A$2:$K$19,2)=16,MIN($W112+(VLOOKUP($D112,Res_Req!$A$2:$K$19,9)*($Y112-$W112)),110),$W112+(VLOOKUP($D112,Res_Req!$A$2:$K$19,9)*($Y112-$W112)))))</f>
        <v/>
      </c>
      <c r="Y112" s="283"/>
      <c r="Z112" s="283"/>
      <c r="AA112" s="133"/>
      <c r="AB112" s="134" t="e">
        <f>VLOOKUP($D112,Res_Req!$A$2:$K$19,2)</f>
        <v>#N/A</v>
      </c>
    </row>
    <row r="113" spans="1:28" x14ac:dyDescent="0.25">
      <c r="A113" s="133"/>
      <c r="B113" s="283"/>
      <c r="C113" s="283"/>
      <c r="D113" s="284"/>
      <c r="E113" s="283"/>
      <c r="F113" s="286"/>
      <c r="G113" s="162" t="str">
        <f>IF(OR($D113="",$R113="",$S113="",$H113=""),"",IF(OR(VLOOKUP($D113,Res_Req!$A$2:$K$19,2)=12,VLOOKUP($D113,Res_Req!$A$2:$K$19,2)=13,VLOOKUP($D113,Res_Req!$A$2:$K$19,2)=14,VLOOKUP($D113,Res_Req!$A$2:$K$19,2)=15,VLOOKUP($D113,Res_Req!$A$2:$K$19,2)=16,VLOOKUP($D113,Res_Req!$A$2:$K$19,2)=17),IF($E113="","",IF($O113&lt;=$W113,$S113*($E113/$V113)*$H113,IF(AND($O113&gt;$W113,$O113&lt;=$Y113),$H113*($E113/$V113)*($S113+((($R113-$S113)/($Y113-$W113))*($O113-$W113))),0))),IF($O113&lt;=$W113,$S113*$H113,IF(AND($O113&gt;$W113,$O113&lt;=$Y113),$H113*($S113+((($R113-$S113)/($Y113-$W113))*($O113-$W113))),0))))</f>
        <v/>
      </c>
      <c r="H113" s="156" t="str">
        <f>IF(OR($D113="",$X113="",$O113="",$W113=""),"",IF($O113&lt;=$W113,VLOOKUP($D113,Res_Req!$A$2:$K$19,3),IF(AND($O113&gt;$W113,$O113&lt;=$X113),VLOOKUP($D113,Res_Req!$A$2:$K$19,3)+(((VLOOKUP($D113,Res_Req!$A$2:$K$19,4)-VLOOKUP($D113,Res_Req!$A$2:$K$19,3))/($X113-$W113))*($O113-$W113)),0)))</f>
        <v/>
      </c>
      <c r="I113" s="285"/>
      <c r="J113" s="155" t="str">
        <f>IF(OR($D113="",$T113=""),"",IF(OR(VLOOKUP($D113,Res_Req!$A$2:$K$19,2)=1,VLOOKUP($D113,Res_Req!$A$2:$K$19,2)=2,VLOOKUP($D113,Res_Req!$A$2:$K$19,2)=5,VLOOKUP($D113,Res_Req!$A$2:$K$19,2)=7,VLOOKUP($D113,Res_Req!$A$2:$K$19,2)=8,VLOOKUP($D113,Res_Req!$A$2:$K$19,2)=9,VLOOKUP($D113,Res_Req!$A$2:$K$19,2)=10),$T113*$K113,""))</f>
        <v/>
      </c>
      <c r="K113" s="156" t="str">
        <f>IF($D113="","",IF(OR(VLOOKUP($D113,Res_Req!$A$2:$K$19,2)=1,VLOOKUP($D113,Res_Req!$A$2:$K$19,2)=2,VLOOKUP($D113,Res_Req!$A$2:$K$19,2)=5,VLOOKUP($D113,Res_Req!$A$2:$K$19,2)=7,VLOOKUP($D113,Res_Req!$A$2:$K$19,2)=8,VLOOKUP($D113,Res_Req!$A$2:$K$19,2)=9,VLOOKUP($D113,Res_Req!$A$2:$K$19,2)=10),VLOOKUP($D113,Res_Req!$A$2:$K$19,6),""))</f>
        <v/>
      </c>
      <c r="L113" s="285"/>
      <c r="M113" s="155" t="str">
        <f>IF(OR($D113="",$U113=""),"",IF(OR(VLOOKUP($D113,Res_Req!$A$2:$K$19,2)=1,VLOOKUP($D113,Res_Req!$A$2:$K$19,2)=2,VLOOKUP($D113,Res_Req!$A$2:$K$19,2)=3,VLOOKUP($D113,Res_Req!$A$2:$K$19,2)=4,VLOOKUP($D113,Res_Req!$A$2:$K$19,2)=5,VLOOKUP($D113,Res_Req!$A$2:$K$19,2)=7,VLOOKUP($D113,Res_Req!$A$2:$K$19,2)=8,VLOOKUP($D113,Res_Req!$A$2:$K$19,2)=9,VLOOKUP($D113,Res_Req!$A$2:$K$19,2)=10,VLOOKUP($D113,Res_Req!$A$2:$K$19,2)=18),$N113*U113,""))</f>
        <v/>
      </c>
      <c r="N113" s="156" t="str">
        <f>IF($D113="","",IF(OR(VLOOKUP($D113,Res_Req!$A$2:$K$19,2)=1,VLOOKUP($D113,Res_Req!$A$2:$K$19,2)=2,VLOOKUP($D113,Res_Req!$A$2:$K$19,2)=3,VLOOKUP($D113,Res_Req!$A$2:$K$19,2)=4,VLOOKUP($D113,Res_Req!$A$2:$K$19,2)=5,VLOOKUP($D113,Res_Req!$A$2:$K$19,2)=7,VLOOKUP($D113,Res_Req!$A$2:$K$19,2)=8,VLOOKUP($D113,Res_Req!$A$2:$K$19,2)=9,VLOOKUP($D113,Res_Req!$A$2:$K$19,2)=10,VLOOKUP($D113,Res_Req!$A$2:$K$19,2)=18),SQRT(VLOOKUP($D113,Res_Req!$A$2:$K$19,7)),""))</f>
        <v/>
      </c>
      <c r="O113" s="157" t="str">
        <f t="shared" si="5"/>
        <v/>
      </c>
      <c r="P113" s="158" t="str">
        <f t="shared" si="4"/>
        <v/>
      </c>
      <c r="Q113" s="159"/>
      <c r="R113" s="283"/>
      <c r="S113" s="283"/>
      <c r="T113" s="283"/>
      <c r="U113" s="283"/>
      <c r="V113" s="283"/>
      <c r="W113" s="283"/>
      <c r="X113" s="160" t="str">
        <f>IF(OR($D113="",$W113="",$Y113=""),"",IF(VLOOKUP($D113,Res_Req!$A$2:$K$19,2)=11,$Y113+VLOOKUP($D113,Res_Req!$A$2:$K$19,9),IF(VLOOKUP($D113,Res_Req!$A$2:$K$19,2)=16,MIN($W113+(VLOOKUP($D113,Res_Req!$A$2:$K$19,9)*($Y113-$W113)),110),$W113+(VLOOKUP($D113,Res_Req!$A$2:$K$19,9)*($Y113-$W113)))))</f>
        <v/>
      </c>
      <c r="Y113" s="283"/>
      <c r="Z113" s="283"/>
      <c r="AA113" s="133"/>
      <c r="AB113" s="134" t="e">
        <f>VLOOKUP($D113,Res_Req!$A$2:$K$19,2)</f>
        <v>#N/A</v>
      </c>
    </row>
    <row r="114" spans="1:28" x14ac:dyDescent="0.25">
      <c r="A114" s="133"/>
      <c r="B114" s="283"/>
      <c r="C114" s="283"/>
      <c r="D114" s="284"/>
      <c r="E114" s="283"/>
      <c r="F114" s="286"/>
      <c r="G114" s="162" t="str">
        <f>IF(OR($D114="",$R114="",$S114="",$H114=""),"",IF(OR(VLOOKUP($D114,Res_Req!$A$2:$K$19,2)=12,VLOOKUP($D114,Res_Req!$A$2:$K$19,2)=13,VLOOKUP($D114,Res_Req!$A$2:$K$19,2)=14,VLOOKUP($D114,Res_Req!$A$2:$K$19,2)=15,VLOOKUP($D114,Res_Req!$A$2:$K$19,2)=16,VLOOKUP($D114,Res_Req!$A$2:$K$19,2)=17),IF($E114="","",IF($O114&lt;=$W114,$S114*($E114/$V114)*$H114,IF(AND($O114&gt;$W114,$O114&lt;=$Y114),$H114*($E114/$V114)*($S114+((($R114-$S114)/($Y114-$W114))*($O114-$W114))),0))),IF($O114&lt;=$W114,$S114*$H114,IF(AND($O114&gt;$W114,$O114&lt;=$Y114),$H114*($S114+((($R114-$S114)/($Y114-$W114))*($O114-$W114))),0))))</f>
        <v/>
      </c>
      <c r="H114" s="156" t="str">
        <f>IF(OR($D114="",$X114="",$O114="",$W114=""),"",IF($O114&lt;=$W114,VLOOKUP($D114,Res_Req!$A$2:$K$19,3),IF(AND($O114&gt;$W114,$O114&lt;=$X114),VLOOKUP($D114,Res_Req!$A$2:$K$19,3)+(((VLOOKUP($D114,Res_Req!$A$2:$K$19,4)-VLOOKUP($D114,Res_Req!$A$2:$K$19,3))/($X114-$W114))*($O114-$W114)),0)))</f>
        <v/>
      </c>
      <c r="I114" s="285"/>
      <c r="J114" s="155" t="str">
        <f>IF(OR($D114="",$T114=""),"",IF(OR(VLOOKUP($D114,Res_Req!$A$2:$K$19,2)=1,VLOOKUP($D114,Res_Req!$A$2:$K$19,2)=2,VLOOKUP($D114,Res_Req!$A$2:$K$19,2)=5,VLOOKUP($D114,Res_Req!$A$2:$K$19,2)=7,VLOOKUP($D114,Res_Req!$A$2:$K$19,2)=8,VLOOKUP($D114,Res_Req!$A$2:$K$19,2)=9,VLOOKUP($D114,Res_Req!$A$2:$K$19,2)=10),$T114*$K114,""))</f>
        <v/>
      </c>
      <c r="K114" s="156" t="str">
        <f>IF($D114="","",IF(OR(VLOOKUP($D114,Res_Req!$A$2:$K$19,2)=1,VLOOKUP($D114,Res_Req!$A$2:$K$19,2)=2,VLOOKUP($D114,Res_Req!$A$2:$K$19,2)=5,VLOOKUP($D114,Res_Req!$A$2:$K$19,2)=7,VLOOKUP($D114,Res_Req!$A$2:$K$19,2)=8,VLOOKUP($D114,Res_Req!$A$2:$K$19,2)=9,VLOOKUP($D114,Res_Req!$A$2:$K$19,2)=10),VLOOKUP($D114,Res_Req!$A$2:$K$19,6),""))</f>
        <v/>
      </c>
      <c r="L114" s="285"/>
      <c r="M114" s="155" t="str">
        <f>IF(OR($D114="",$U114=""),"",IF(OR(VLOOKUP($D114,Res_Req!$A$2:$K$19,2)=1,VLOOKUP($D114,Res_Req!$A$2:$K$19,2)=2,VLOOKUP($D114,Res_Req!$A$2:$K$19,2)=3,VLOOKUP($D114,Res_Req!$A$2:$K$19,2)=4,VLOOKUP($D114,Res_Req!$A$2:$K$19,2)=5,VLOOKUP($D114,Res_Req!$A$2:$K$19,2)=7,VLOOKUP($D114,Res_Req!$A$2:$K$19,2)=8,VLOOKUP($D114,Res_Req!$A$2:$K$19,2)=9,VLOOKUP($D114,Res_Req!$A$2:$K$19,2)=10,VLOOKUP($D114,Res_Req!$A$2:$K$19,2)=18),$N114*U114,""))</f>
        <v/>
      </c>
      <c r="N114" s="156" t="str">
        <f>IF($D114="","",IF(OR(VLOOKUP($D114,Res_Req!$A$2:$K$19,2)=1,VLOOKUP($D114,Res_Req!$A$2:$K$19,2)=2,VLOOKUP($D114,Res_Req!$A$2:$K$19,2)=3,VLOOKUP($D114,Res_Req!$A$2:$K$19,2)=4,VLOOKUP($D114,Res_Req!$A$2:$K$19,2)=5,VLOOKUP($D114,Res_Req!$A$2:$K$19,2)=7,VLOOKUP($D114,Res_Req!$A$2:$K$19,2)=8,VLOOKUP($D114,Res_Req!$A$2:$K$19,2)=9,VLOOKUP($D114,Res_Req!$A$2:$K$19,2)=10,VLOOKUP($D114,Res_Req!$A$2:$K$19,2)=18),SQRT(VLOOKUP($D114,Res_Req!$A$2:$K$19,7)),""))</f>
        <v/>
      </c>
      <c r="O114" s="157" t="str">
        <f t="shared" si="5"/>
        <v/>
      </c>
      <c r="P114" s="158" t="str">
        <f t="shared" si="4"/>
        <v/>
      </c>
      <c r="Q114" s="159"/>
      <c r="R114" s="283"/>
      <c r="S114" s="283"/>
      <c r="T114" s="283"/>
      <c r="U114" s="283"/>
      <c r="V114" s="283"/>
      <c r="W114" s="283"/>
      <c r="X114" s="160" t="str">
        <f>IF(OR($D114="",$W114="",$Y114=""),"",IF(VLOOKUP($D114,Res_Req!$A$2:$K$19,2)=11,$Y114+VLOOKUP($D114,Res_Req!$A$2:$K$19,9),IF(VLOOKUP($D114,Res_Req!$A$2:$K$19,2)=16,MIN($W114+(VLOOKUP($D114,Res_Req!$A$2:$K$19,9)*($Y114-$W114)),110),$W114+(VLOOKUP($D114,Res_Req!$A$2:$K$19,9)*($Y114-$W114)))))</f>
        <v/>
      </c>
      <c r="Y114" s="283"/>
      <c r="Z114" s="283"/>
      <c r="AA114" s="133"/>
      <c r="AB114" s="134" t="e">
        <f>VLOOKUP($D114,Res_Req!$A$2:$K$19,2)</f>
        <v>#N/A</v>
      </c>
    </row>
    <row r="115" spans="1:28" x14ac:dyDescent="0.25">
      <c r="A115" s="133"/>
      <c r="B115" s="283"/>
      <c r="C115" s="283"/>
      <c r="D115" s="284"/>
      <c r="E115" s="283"/>
      <c r="F115" s="286"/>
      <c r="G115" s="162" t="str">
        <f>IF(OR($D115="",$R115="",$S115="",$H115=""),"",IF(OR(VLOOKUP($D115,Res_Req!$A$2:$K$19,2)=12,VLOOKUP($D115,Res_Req!$A$2:$K$19,2)=13,VLOOKUP($D115,Res_Req!$A$2:$K$19,2)=14,VLOOKUP($D115,Res_Req!$A$2:$K$19,2)=15,VLOOKUP($D115,Res_Req!$A$2:$K$19,2)=16,VLOOKUP($D115,Res_Req!$A$2:$K$19,2)=17),IF($E115="","",IF($O115&lt;=$W115,$S115*($E115/$V115)*$H115,IF(AND($O115&gt;$W115,$O115&lt;=$Y115),$H115*($E115/$V115)*($S115+((($R115-$S115)/($Y115-$W115))*($O115-$W115))),0))),IF($O115&lt;=$W115,$S115*$H115,IF(AND($O115&gt;$W115,$O115&lt;=$Y115),$H115*($S115+((($R115-$S115)/($Y115-$W115))*($O115-$W115))),0))))</f>
        <v/>
      </c>
      <c r="H115" s="156" t="str">
        <f>IF(OR($D115="",$X115="",$O115="",$W115=""),"",IF($O115&lt;=$W115,VLOOKUP($D115,Res_Req!$A$2:$K$19,3),IF(AND($O115&gt;$W115,$O115&lt;=$X115),VLOOKUP($D115,Res_Req!$A$2:$K$19,3)+(((VLOOKUP($D115,Res_Req!$A$2:$K$19,4)-VLOOKUP($D115,Res_Req!$A$2:$K$19,3))/($X115-$W115))*($O115-$W115)),0)))</f>
        <v/>
      </c>
      <c r="I115" s="285"/>
      <c r="J115" s="155" t="str">
        <f>IF(OR($D115="",$T115=""),"",IF(OR(VLOOKUP($D115,Res_Req!$A$2:$K$19,2)=1,VLOOKUP($D115,Res_Req!$A$2:$K$19,2)=2,VLOOKUP($D115,Res_Req!$A$2:$K$19,2)=5,VLOOKUP($D115,Res_Req!$A$2:$K$19,2)=7,VLOOKUP($D115,Res_Req!$A$2:$K$19,2)=8,VLOOKUP($D115,Res_Req!$A$2:$K$19,2)=9,VLOOKUP($D115,Res_Req!$A$2:$K$19,2)=10),$T115*$K115,""))</f>
        <v/>
      </c>
      <c r="K115" s="156" t="str">
        <f>IF($D115="","",IF(OR(VLOOKUP($D115,Res_Req!$A$2:$K$19,2)=1,VLOOKUP($D115,Res_Req!$A$2:$K$19,2)=2,VLOOKUP($D115,Res_Req!$A$2:$K$19,2)=5,VLOOKUP($D115,Res_Req!$A$2:$K$19,2)=7,VLOOKUP($D115,Res_Req!$A$2:$K$19,2)=8,VLOOKUP($D115,Res_Req!$A$2:$K$19,2)=9,VLOOKUP($D115,Res_Req!$A$2:$K$19,2)=10),VLOOKUP($D115,Res_Req!$A$2:$K$19,6),""))</f>
        <v/>
      </c>
      <c r="L115" s="285"/>
      <c r="M115" s="155" t="str">
        <f>IF(OR($D115="",$U115=""),"",IF(OR(VLOOKUP($D115,Res_Req!$A$2:$K$19,2)=1,VLOOKUP($D115,Res_Req!$A$2:$K$19,2)=2,VLOOKUP($D115,Res_Req!$A$2:$K$19,2)=3,VLOOKUP($D115,Res_Req!$A$2:$K$19,2)=4,VLOOKUP($D115,Res_Req!$A$2:$K$19,2)=5,VLOOKUP($D115,Res_Req!$A$2:$K$19,2)=7,VLOOKUP($D115,Res_Req!$A$2:$K$19,2)=8,VLOOKUP($D115,Res_Req!$A$2:$K$19,2)=9,VLOOKUP($D115,Res_Req!$A$2:$K$19,2)=10,VLOOKUP($D115,Res_Req!$A$2:$K$19,2)=18),$N115*U115,""))</f>
        <v/>
      </c>
      <c r="N115" s="156" t="str">
        <f>IF($D115="","",IF(OR(VLOOKUP($D115,Res_Req!$A$2:$K$19,2)=1,VLOOKUP($D115,Res_Req!$A$2:$K$19,2)=2,VLOOKUP($D115,Res_Req!$A$2:$K$19,2)=3,VLOOKUP($D115,Res_Req!$A$2:$K$19,2)=4,VLOOKUP($D115,Res_Req!$A$2:$K$19,2)=5,VLOOKUP($D115,Res_Req!$A$2:$K$19,2)=7,VLOOKUP($D115,Res_Req!$A$2:$K$19,2)=8,VLOOKUP($D115,Res_Req!$A$2:$K$19,2)=9,VLOOKUP($D115,Res_Req!$A$2:$K$19,2)=10,VLOOKUP($D115,Res_Req!$A$2:$K$19,2)=18),SQRT(VLOOKUP($D115,Res_Req!$A$2:$K$19,7)),""))</f>
        <v/>
      </c>
      <c r="O115" s="157" t="str">
        <f t="shared" si="5"/>
        <v/>
      </c>
      <c r="P115" s="158" t="str">
        <f t="shared" si="4"/>
        <v/>
      </c>
      <c r="Q115" s="159"/>
      <c r="R115" s="283"/>
      <c r="S115" s="283"/>
      <c r="T115" s="283"/>
      <c r="U115" s="283"/>
      <c r="V115" s="283"/>
      <c r="W115" s="283"/>
      <c r="X115" s="160" t="str">
        <f>IF(OR($D115="",$W115="",$Y115=""),"",IF(VLOOKUP($D115,Res_Req!$A$2:$K$19,2)=11,$Y115+VLOOKUP($D115,Res_Req!$A$2:$K$19,9),IF(VLOOKUP($D115,Res_Req!$A$2:$K$19,2)=16,MIN($W115+(VLOOKUP($D115,Res_Req!$A$2:$K$19,9)*($Y115-$W115)),110),$W115+(VLOOKUP($D115,Res_Req!$A$2:$K$19,9)*($Y115-$W115)))))</f>
        <v/>
      </c>
      <c r="Y115" s="283"/>
      <c r="Z115" s="283"/>
      <c r="AA115" s="133"/>
      <c r="AB115" s="134" t="e">
        <f>VLOOKUP($D115,Res_Req!$A$2:$K$19,2)</f>
        <v>#N/A</v>
      </c>
    </row>
    <row r="116" spans="1:28" x14ac:dyDescent="0.25">
      <c r="A116" s="133"/>
      <c r="B116" s="283"/>
      <c r="C116" s="283"/>
      <c r="D116" s="284"/>
      <c r="E116" s="283"/>
      <c r="F116" s="286"/>
      <c r="G116" s="162" t="str">
        <f>IF(OR($D116="",$R116="",$S116="",$H116=""),"",IF(OR(VLOOKUP($D116,Res_Req!$A$2:$K$19,2)=12,VLOOKUP($D116,Res_Req!$A$2:$K$19,2)=13,VLOOKUP($D116,Res_Req!$A$2:$K$19,2)=14,VLOOKUP($D116,Res_Req!$A$2:$K$19,2)=15,VLOOKUP($D116,Res_Req!$A$2:$K$19,2)=16,VLOOKUP($D116,Res_Req!$A$2:$K$19,2)=17),IF($E116="","",IF($O116&lt;=$W116,$S116*($E116/$V116)*$H116,IF(AND($O116&gt;$W116,$O116&lt;=$Y116),$H116*($E116/$V116)*($S116+((($R116-$S116)/($Y116-$W116))*($O116-$W116))),0))),IF($O116&lt;=$W116,$S116*$H116,IF(AND($O116&gt;$W116,$O116&lt;=$Y116),$H116*($S116+((($R116-$S116)/($Y116-$W116))*($O116-$W116))),0))))</f>
        <v/>
      </c>
      <c r="H116" s="156" t="str">
        <f>IF(OR($D116="",$X116="",$O116="",$W116=""),"",IF($O116&lt;=$W116,VLOOKUP($D116,Res_Req!$A$2:$K$19,3),IF(AND($O116&gt;$W116,$O116&lt;=$X116),VLOOKUP($D116,Res_Req!$A$2:$K$19,3)+(((VLOOKUP($D116,Res_Req!$A$2:$K$19,4)-VLOOKUP($D116,Res_Req!$A$2:$K$19,3))/($X116-$W116))*($O116-$W116)),0)))</f>
        <v/>
      </c>
      <c r="I116" s="285"/>
      <c r="J116" s="155" t="str">
        <f>IF(OR($D116="",$T116=""),"",IF(OR(VLOOKUP($D116,Res_Req!$A$2:$K$19,2)=1,VLOOKUP($D116,Res_Req!$A$2:$K$19,2)=2,VLOOKUP($D116,Res_Req!$A$2:$K$19,2)=5,VLOOKUP($D116,Res_Req!$A$2:$K$19,2)=7,VLOOKUP($D116,Res_Req!$A$2:$K$19,2)=8,VLOOKUP($D116,Res_Req!$A$2:$K$19,2)=9,VLOOKUP($D116,Res_Req!$A$2:$K$19,2)=10),$T116*$K116,""))</f>
        <v/>
      </c>
      <c r="K116" s="156" t="str">
        <f>IF($D116="","",IF(OR(VLOOKUP($D116,Res_Req!$A$2:$K$19,2)=1,VLOOKUP($D116,Res_Req!$A$2:$K$19,2)=2,VLOOKUP($D116,Res_Req!$A$2:$K$19,2)=5,VLOOKUP($D116,Res_Req!$A$2:$K$19,2)=7,VLOOKUP($D116,Res_Req!$A$2:$K$19,2)=8,VLOOKUP($D116,Res_Req!$A$2:$K$19,2)=9,VLOOKUP($D116,Res_Req!$A$2:$K$19,2)=10),VLOOKUP($D116,Res_Req!$A$2:$K$19,6),""))</f>
        <v/>
      </c>
      <c r="L116" s="285"/>
      <c r="M116" s="155" t="str">
        <f>IF(OR($D116="",$U116=""),"",IF(OR(VLOOKUP($D116,Res_Req!$A$2:$K$19,2)=1,VLOOKUP($D116,Res_Req!$A$2:$K$19,2)=2,VLOOKUP($D116,Res_Req!$A$2:$K$19,2)=3,VLOOKUP($D116,Res_Req!$A$2:$K$19,2)=4,VLOOKUP($D116,Res_Req!$A$2:$K$19,2)=5,VLOOKUP($D116,Res_Req!$A$2:$K$19,2)=7,VLOOKUP($D116,Res_Req!$A$2:$K$19,2)=8,VLOOKUP($D116,Res_Req!$A$2:$K$19,2)=9,VLOOKUP($D116,Res_Req!$A$2:$K$19,2)=10,VLOOKUP($D116,Res_Req!$A$2:$K$19,2)=18),$N116*U116,""))</f>
        <v/>
      </c>
      <c r="N116" s="156" t="str">
        <f>IF($D116="","",IF(OR(VLOOKUP($D116,Res_Req!$A$2:$K$19,2)=1,VLOOKUP($D116,Res_Req!$A$2:$K$19,2)=2,VLOOKUP($D116,Res_Req!$A$2:$K$19,2)=3,VLOOKUP($D116,Res_Req!$A$2:$K$19,2)=4,VLOOKUP($D116,Res_Req!$A$2:$K$19,2)=5,VLOOKUP($D116,Res_Req!$A$2:$K$19,2)=7,VLOOKUP($D116,Res_Req!$A$2:$K$19,2)=8,VLOOKUP($D116,Res_Req!$A$2:$K$19,2)=9,VLOOKUP($D116,Res_Req!$A$2:$K$19,2)=10,VLOOKUP($D116,Res_Req!$A$2:$K$19,2)=18),SQRT(VLOOKUP($D116,Res_Req!$A$2:$K$19,7)),""))</f>
        <v/>
      </c>
      <c r="O116" s="157" t="str">
        <f t="shared" si="5"/>
        <v/>
      </c>
      <c r="P116" s="158" t="str">
        <f t="shared" si="4"/>
        <v/>
      </c>
      <c r="Q116" s="159"/>
      <c r="R116" s="283"/>
      <c r="S116" s="283"/>
      <c r="T116" s="283"/>
      <c r="U116" s="283"/>
      <c r="V116" s="283"/>
      <c r="W116" s="283"/>
      <c r="X116" s="160" t="str">
        <f>IF(OR($D116="",$W116="",$Y116=""),"",IF(VLOOKUP($D116,Res_Req!$A$2:$K$19,2)=11,$Y116+VLOOKUP($D116,Res_Req!$A$2:$K$19,9),IF(VLOOKUP($D116,Res_Req!$A$2:$K$19,2)=16,MIN($W116+(VLOOKUP($D116,Res_Req!$A$2:$K$19,9)*($Y116-$W116)),110),$W116+(VLOOKUP($D116,Res_Req!$A$2:$K$19,9)*($Y116-$W116)))))</f>
        <v/>
      </c>
      <c r="Y116" s="283"/>
      <c r="Z116" s="283"/>
      <c r="AA116" s="133"/>
      <c r="AB116" s="134" t="e">
        <f>VLOOKUP($D116,Res_Req!$A$2:$K$19,2)</f>
        <v>#N/A</v>
      </c>
    </row>
    <row r="117" spans="1:28" x14ac:dyDescent="0.25">
      <c r="A117" s="133"/>
      <c r="B117" s="283"/>
      <c r="C117" s="283"/>
      <c r="D117" s="284"/>
      <c r="E117" s="283"/>
      <c r="F117" s="286"/>
      <c r="G117" s="162" t="str">
        <f>IF(OR($D117="",$R117="",$S117="",$H117=""),"",IF(OR(VLOOKUP($D117,Res_Req!$A$2:$K$19,2)=12,VLOOKUP($D117,Res_Req!$A$2:$K$19,2)=13,VLOOKUP($D117,Res_Req!$A$2:$K$19,2)=14,VLOOKUP($D117,Res_Req!$A$2:$K$19,2)=15,VLOOKUP($D117,Res_Req!$A$2:$K$19,2)=16,VLOOKUP($D117,Res_Req!$A$2:$K$19,2)=17),IF($E117="","",IF($O117&lt;=$W117,$S117*($E117/$V117)*$H117,IF(AND($O117&gt;$W117,$O117&lt;=$Y117),$H117*($E117/$V117)*($S117+((($R117-$S117)/($Y117-$W117))*($O117-$W117))),0))),IF($O117&lt;=$W117,$S117*$H117,IF(AND($O117&gt;$W117,$O117&lt;=$Y117),$H117*($S117+((($R117-$S117)/($Y117-$W117))*($O117-$W117))),0))))</f>
        <v/>
      </c>
      <c r="H117" s="156" t="str">
        <f>IF(OR($D117="",$X117="",$O117="",$W117=""),"",IF($O117&lt;=$W117,VLOOKUP($D117,Res_Req!$A$2:$K$19,3),IF(AND($O117&gt;$W117,$O117&lt;=$X117),VLOOKUP($D117,Res_Req!$A$2:$K$19,3)+(((VLOOKUP($D117,Res_Req!$A$2:$K$19,4)-VLOOKUP($D117,Res_Req!$A$2:$K$19,3))/($X117-$W117))*($O117-$W117)),0)))</f>
        <v/>
      </c>
      <c r="I117" s="285"/>
      <c r="J117" s="155" t="str">
        <f>IF(OR($D117="",$T117=""),"",IF(OR(VLOOKUP($D117,Res_Req!$A$2:$K$19,2)=1,VLOOKUP($D117,Res_Req!$A$2:$K$19,2)=2,VLOOKUP($D117,Res_Req!$A$2:$K$19,2)=5,VLOOKUP($D117,Res_Req!$A$2:$K$19,2)=7,VLOOKUP($D117,Res_Req!$A$2:$K$19,2)=8,VLOOKUP($D117,Res_Req!$A$2:$K$19,2)=9,VLOOKUP($D117,Res_Req!$A$2:$K$19,2)=10),$T117*$K117,""))</f>
        <v/>
      </c>
      <c r="K117" s="156" t="str">
        <f>IF($D117="","",IF(OR(VLOOKUP($D117,Res_Req!$A$2:$K$19,2)=1,VLOOKUP($D117,Res_Req!$A$2:$K$19,2)=2,VLOOKUP($D117,Res_Req!$A$2:$K$19,2)=5,VLOOKUP($D117,Res_Req!$A$2:$K$19,2)=7,VLOOKUP($D117,Res_Req!$A$2:$K$19,2)=8,VLOOKUP($D117,Res_Req!$A$2:$K$19,2)=9,VLOOKUP($D117,Res_Req!$A$2:$K$19,2)=10),VLOOKUP($D117,Res_Req!$A$2:$K$19,6),""))</f>
        <v/>
      </c>
      <c r="L117" s="285"/>
      <c r="M117" s="155" t="str">
        <f>IF(OR($D117="",$U117=""),"",IF(OR(VLOOKUP($D117,Res_Req!$A$2:$K$19,2)=1,VLOOKUP($D117,Res_Req!$A$2:$K$19,2)=2,VLOOKUP($D117,Res_Req!$A$2:$K$19,2)=3,VLOOKUP($D117,Res_Req!$A$2:$K$19,2)=4,VLOOKUP($D117,Res_Req!$A$2:$K$19,2)=5,VLOOKUP($D117,Res_Req!$A$2:$K$19,2)=7,VLOOKUP($D117,Res_Req!$A$2:$K$19,2)=8,VLOOKUP($D117,Res_Req!$A$2:$K$19,2)=9,VLOOKUP($D117,Res_Req!$A$2:$K$19,2)=10,VLOOKUP($D117,Res_Req!$A$2:$K$19,2)=18),$N117*U117,""))</f>
        <v/>
      </c>
      <c r="N117" s="156" t="str">
        <f>IF($D117="","",IF(OR(VLOOKUP($D117,Res_Req!$A$2:$K$19,2)=1,VLOOKUP($D117,Res_Req!$A$2:$K$19,2)=2,VLOOKUP($D117,Res_Req!$A$2:$K$19,2)=3,VLOOKUP($D117,Res_Req!$A$2:$K$19,2)=4,VLOOKUP($D117,Res_Req!$A$2:$K$19,2)=5,VLOOKUP($D117,Res_Req!$A$2:$K$19,2)=7,VLOOKUP($D117,Res_Req!$A$2:$K$19,2)=8,VLOOKUP($D117,Res_Req!$A$2:$K$19,2)=9,VLOOKUP($D117,Res_Req!$A$2:$K$19,2)=10,VLOOKUP($D117,Res_Req!$A$2:$K$19,2)=18),SQRT(VLOOKUP($D117,Res_Req!$A$2:$K$19,7)),""))</f>
        <v/>
      </c>
      <c r="O117" s="157" t="str">
        <f t="shared" si="5"/>
        <v/>
      </c>
      <c r="P117" s="158" t="str">
        <f t="shared" si="4"/>
        <v/>
      </c>
      <c r="Q117" s="159"/>
      <c r="R117" s="283"/>
      <c r="S117" s="283"/>
      <c r="T117" s="283"/>
      <c r="U117" s="283"/>
      <c r="V117" s="283"/>
      <c r="W117" s="283"/>
      <c r="X117" s="160" t="str">
        <f>IF(OR($D117="",$W117="",$Y117=""),"",IF(VLOOKUP($D117,Res_Req!$A$2:$K$19,2)=11,$Y117+VLOOKUP($D117,Res_Req!$A$2:$K$19,9),IF(VLOOKUP($D117,Res_Req!$A$2:$K$19,2)=16,MIN($W117+(VLOOKUP($D117,Res_Req!$A$2:$K$19,9)*($Y117-$W117)),110),$W117+(VLOOKUP($D117,Res_Req!$A$2:$K$19,9)*($Y117-$W117)))))</f>
        <v/>
      </c>
      <c r="Y117" s="283"/>
      <c r="Z117" s="283"/>
      <c r="AA117" s="133"/>
      <c r="AB117" s="134" t="e">
        <f>VLOOKUP($D117,Res_Req!$A$2:$K$19,2)</f>
        <v>#N/A</v>
      </c>
    </row>
    <row r="118" spans="1:28" x14ac:dyDescent="0.25">
      <c r="A118" s="133"/>
      <c r="B118" s="283"/>
      <c r="C118" s="283"/>
      <c r="D118" s="284"/>
      <c r="E118" s="283"/>
      <c r="F118" s="286"/>
      <c r="G118" s="162" t="str">
        <f>IF(OR($D118="",$R118="",$S118="",$H118=""),"",IF(OR(VLOOKUP($D118,Res_Req!$A$2:$K$19,2)=12,VLOOKUP($D118,Res_Req!$A$2:$K$19,2)=13,VLOOKUP($D118,Res_Req!$A$2:$K$19,2)=14,VLOOKUP($D118,Res_Req!$A$2:$K$19,2)=15,VLOOKUP($D118,Res_Req!$A$2:$K$19,2)=16,VLOOKUP($D118,Res_Req!$A$2:$K$19,2)=17),IF($E118="","",IF($O118&lt;=$W118,$S118*($E118/$V118)*$H118,IF(AND($O118&gt;$W118,$O118&lt;=$Y118),$H118*($E118/$V118)*($S118+((($R118-$S118)/($Y118-$W118))*($O118-$W118))),0))),IF($O118&lt;=$W118,$S118*$H118,IF(AND($O118&gt;$W118,$O118&lt;=$Y118),$H118*($S118+((($R118-$S118)/($Y118-$W118))*($O118-$W118))),0))))</f>
        <v/>
      </c>
      <c r="H118" s="156" t="str">
        <f>IF(OR($D118="",$X118="",$O118="",$W118=""),"",IF($O118&lt;=$W118,VLOOKUP($D118,Res_Req!$A$2:$K$19,3),IF(AND($O118&gt;$W118,$O118&lt;=$X118),VLOOKUP($D118,Res_Req!$A$2:$K$19,3)+(((VLOOKUP($D118,Res_Req!$A$2:$K$19,4)-VLOOKUP($D118,Res_Req!$A$2:$K$19,3))/($X118-$W118))*($O118-$W118)),0)))</f>
        <v/>
      </c>
      <c r="I118" s="285"/>
      <c r="J118" s="155" t="str">
        <f>IF(OR($D118="",$T118=""),"",IF(OR(VLOOKUP($D118,Res_Req!$A$2:$K$19,2)=1,VLOOKUP($D118,Res_Req!$A$2:$K$19,2)=2,VLOOKUP($D118,Res_Req!$A$2:$K$19,2)=5,VLOOKUP($D118,Res_Req!$A$2:$K$19,2)=7,VLOOKUP($D118,Res_Req!$A$2:$K$19,2)=8,VLOOKUP($D118,Res_Req!$A$2:$K$19,2)=9,VLOOKUP($D118,Res_Req!$A$2:$K$19,2)=10),$T118*$K118,""))</f>
        <v/>
      </c>
      <c r="K118" s="156" t="str">
        <f>IF($D118="","",IF(OR(VLOOKUP($D118,Res_Req!$A$2:$K$19,2)=1,VLOOKUP($D118,Res_Req!$A$2:$K$19,2)=2,VLOOKUP($D118,Res_Req!$A$2:$K$19,2)=5,VLOOKUP($D118,Res_Req!$A$2:$K$19,2)=7,VLOOKUP($D118,Res_Req!$A$2:$K$19,2)=8,VLOOKUP($D118,Res_Req!$A$2:$K$19,2)=9,VLOOKUP($D118,Res_Req!$A$2:$K$19,2)=10),VLOOKUP($D118,Res_Req!$A$2:$K$19,6),""))</f>
        <v/>
      </c>
      <c r="L118" s="285"/>
      <c r="M118" s="155" t="str">
        <f>IF(OR($D118="",$U118=""),"",IF(OR(VLOOKUP($D118,Res_Req!$A$2:$K$19,2)=1,VLOOKUP($D118,Res_Req!$A$2:$K$19,2)=2,VLOOKUP($D118,Res_Req!$A$2:$K$19,2)=3,VLOOKUP($D118,Res_Req!$A$2:$K$19,2)=4,VLOOKUP($D118,Res_Req!$A$2:$K$19,2)=5,VLOOKUP($D118,Res_Req!$A$2:$K$19,2)=7,VLOOKUP($D118,Res_Req!$A$2:$K$19,2)=8,VLOOKUP($D118,Res_Req!$A$2:$K$19,2)=9,VLOOKUP($D118,Res_Req!$A$2:$K$19,2)=10,VLOOKUP($D118,Res_Req!$A$2:$K$19,2)=18),$N118*U118,""))</f>
        <v/>
      </c>
      <c r="N118" s="156" t="str">
        <f>IF($D118="","",IF(OR(VLOOKUP($D118,Res_Req!$A$2:$K$19,2)=1,VLOOKUP($D118,Res_Req!$A$2:$K$19,2)=2,VLOOKUP($D118,Res_Req!$A$2:$K$19,2)=3,VLOOKUP($D118,Res_Req!$A$2:$K$19,2)=4,VLOOKUP($D118,Res_Req!$A$2:$K$19,2)=5,VLOOKUP($D118,Res_Req!$A$2:$K$19,2)=7,VLOOKUP($D118,Res_Req!$A$2:$K$19,2)=8,VLOOKUP($D118,Res_Req!$A$2:$K$19,2)=9,VLOOKUP($D118,Res_Req!$A$2:$K$19,2)=10,VLOOKUP($D118,Res_Req!$A$2:$K$19,2)=18),SQRT(VLOOKUP($D118,Res_Req!$A$2:$K$19,7)),""))</f>
        <v/>
      </c>
      <c r="O118" s="157" t="str">
        <f t="shared" si="5"/>
        <v/>
      </c>
      <c r="P118" s="158" t="str">
        <f t="shared" si="4"/>
        <v/>
      </c>
      <c r="Q118" s="159"/>
      <c r="R118" s="283"/>
      <c r="S118" s="283"/>
      <c r="T118" s="283"/>
      <c r="U118" s="283"/>
      <c r="V118" s="283"/>
      <c r="W118" s="283"/>
      <c r="X118" s="160" t="str">
        <f>IF(OR($D118="",$W118="",$Y118=""),"",IF(VLOOKUP($D118,Res_Req!$A$2:$K$19,2)=11,$Y118+VLOOKUP($D118,Res_Req!$A$2:$K$19,9),IF(VLOOKUP($D118,Res_Req!$A$2:$K$19,2)=16,MIN($W118+(VLOOKUP($D118,Res_Req!$A$2:$K$19,9)*($Y118-$W118)),110),$W118+(VLOOKUP($D118,Res_Req!$A$2:$K$19,9)*($Y118-$W118)))))</f>
        <v/>
      </c>
      <c r="Y118" s="283"/>
      <c r="Z118" s="283"/>
      <c r="AA118" s="133"/>
      <c r="AB118" s="134" t="e">
        <f>VLOOKUP($D118,Res_Req!$A$2:$K$19,2)</f>
        <v>#N/A</v>
      </c>
    </row>
    <row r="119" spans="1:28" x14ac:dyDescent="0.25">
      <c r="A119" s="133"/>
      <c r="B119" s="283"/>
      <c r="C119" s="283"/>
      <c r="D119" s="284"/>
      <c r="E119" s="283"/>
      <c r="F119" s="286"/>
      <c r="G119" s="162" t="str">
        <f>IF(OR($D119="",$R119="",$S119="",$H119=""),"",IF(OR(VLOOKUP($D119,Res_Req!$A$2:$K$19,2)=12,VLOOKUP($D119,Res_Req!$A$2:$K$19,2)=13,VLOOKUP($D119,Res_Req!$A$2:$K$19,2)=14,VLOOKUP($D119,Res_Req!$A$2:$K$19,2)=15,VLOOKUP($D119,Res_Req!$A$2:$K$19,2)=16,VLOOKUP($D119,Res_Req!$A$2:$K$19,2)=17),IF($E119="","",IF($O119&lt;=$W119,$S119*($E119/$V119)*$H119,IF(AND($O119&gt;$W119,$O119&lt;=$Y119),$H119*($E119/$V119)*($S119+((($R119-$S119)/($Y119-$W119))*($O119-$W119))),0))),IF($O119&lt;=$W119,$S119*$H119,IF(AND($O119&gt;$W119,$O119&lt;=$Y119),$H119*($S119+((($R119-$S119)/($Y119-$W119))*($O119-$W119))),0))))</f>
        <v/>
      </c>
      <c r="H119" s="156" t="str">
        <f>IF(OR($D119="",$X119="",$O119="",$W119=""),"",IF($O119&lt;=$W119,VLOOKUP($D119,Res_Req!$A$2:$K$19,3),IF(AND($O119&gt;$W119,$O119&lt;=$X119),VLOOKUP($D119,Res_Req!$A$2:$K$19,3)+(((VLOOKUP($D119,Res_Req!$A$2:$K$19,4)-VLOOKUP($D119,Res_Req!$A$2:$K$19,3))/($X119-$W119))*($O119-$W119)),0)))</f>
        <v/>
      </c>
      <c r="I119" s="285"/>
      <c r="J119" s="155" t="str">
        <f>IF(OR($D119="",$T119=""),"",IF(OR(VLOOKUP($D119,Res_Req!$A$2:$K$19,2)=1,VLOOKUP($D119,Res_Req!$A$2:$K$19,2)=2,VLOOKUP($D119,Res_Req!$A$2:$K$19,2)=5,VLOOKUP($D119,Res_Req!$A$2:$K$19,2)=7,VLOOKUP($D119,Res_Req!$A$2:$K$19,2)=8,VLOOKUP($D119,Res_Req!$A$2:$K$19,2)=9,VLOOKUP($D119,Res_Req!$A$2:$K$19,2)=10),$T119*$K119,""))</f>
        <v/>
      </c>
      <c r="K119" s="156" t="str">
        <f>IF($D119="","",IF(OR(VLOOKUP($D119,Res_Req!$A$2:$K$19,2)=1,VLOOKUP($D119,Res_Req!$A$2:$K$19,2)=2,VLOOKUP($D119,Res_Req!$A$2:$K$19,2)=5,VLOOKUP($D119,Res_Req!$A$2:$K$19,2)=7,VLOOKUP($D119,Res_Req!$A$2:$K$19,2)=8,VLOOKUP($D119,Res_Req!$A$2:$K$19,2)=9,VLOOKUP($D119,Res_Req!$A$2:$K$19,2)=10),VLOOKUP($D119,Res_Req!$A$2:$K$19,6),""))</f>
        <v/>
      </c>
      <c r="L119" s="285"/>
      <c r="M119" s="155" t="str">
        <f>IF(OR($D119="",$U119=""),"",IF(OR(VLOOKUP($D119,Res_Req!$A$2:$K$19,2)=1,VLOOKUP($D119,Res_Req!$A$2:$K$19,2)=2,VLOOKUP($D119,Res_Req!$A$2:$K$19,2)=3,VLOOKUP($D119,Res_Req!$A$2:$K$19,2)=4,VLOOKUP($D119,Res_Req!$A$2:$K$19,2)=5,VLOOKUP($D119,Res_Req!$A$2:$K$19,2)=7,VLOOKUP($D119,Res_Req!$A$2:$K$19,2)=8,VLOOKUP($D119,Res_Req!$A$2:$K$19,2)=9,VLOOKUP($D119,Res_Req!$A$2:$K$19,2)=10,VLOOKUP($D119,Res_Req!$A$2:$K$19,2)=18),$N119*U119,""))</f>
        <v/>
      </c>
      <c r="N119" s="156" t="str">
        <f>IF($D119="","",IF(OR(VLOOKUP($D119,Res_Req!$A$2:$K$19,2)=1,VLOOKUP($D119,Res_Req!$A$2:$K$19,2)=2,VLOOKUP($D119,Res_Req!$A$2:$K$19,2)=3,VLOOKUP($D119,Res_Req!$A$2:$K$19,2)=4,VLOOKUP($D119,Res_Req!$A$2:$K$19,2)=5,VLOOKUP($D119,Res_Req!$A$2:$K$19,2)=7,VLOOKUP($D119,Res_Req!$A$2:$K$19,2)=8,VLOOKUP($D119,Res_Req!$A$2:$K$19,2)=9,VLOOKUP($D119,Res_Req!$A$2:$K$19,2)=10,VLOOKUP($D119,Res_Req!$A$2:$K$19,2)=18),SQRT(VLOOKUP($D119,Res_Req!$A$2:$K$19,7)),""))</f>
        <v/>
      </c>
      <c r="O119" s="157" t="str">
        <f t="shared" si="5"/>
        <v/>
      </c>
      <c r="P119" s="158" t="str">
        <f t="shared" si="4"/>
        <v/>
      </c>
      <c r="Q119" s="159"/>
      <c r="R119" s="283"/>
      <c r="S119" s="283"/>
      <c r="T119" s="283"/>
      <c r="U119" s="283"/>
      <c r="V119" s="283"/>
      <c r="W119" s="283"/>
      <c r="X119" s="160" t="str">
        <f>IF(OR($D119="",$W119="",$Y119=""),"",IF(VLOOKUP($D119,Res_Req!$A$2:$K$19,2)=11,$Y119+VLOOKUP($D119,Res_Req!$A$2:$K$19,9),IF(VLOOKUP($D119,Res_Req!$A$2:$K$19,2)=16,MIN($W119+(VLOOKUP($D119,Res_Req!$A$2:$K$19,9)*($Y119-$W119)),110),$W119+(VLOOKUP($D119,Res_Req!$A$2:$K$19,9)*($Y119-$W119)))))</f>
        <v/>
      </c>
      <c r="Y119" s="283"/>
      <c r="Z119" s="283"/>
      <c r="AA119" s="133"/>
      <c r="AB119" s="134" t="e">
        <f>VLOOKUP($D119,Res_Req!$A$2:$K$19,2)</f>
        <v>#N/A</v>
      </c>
    </row>
    <row r="120" spans="1:28" x14ac:dyDescent="0.25">
      <c r="A120" s="133"/>
      <c r="B120" s="283"/>
      <c r="C120" s="283"/>
      <c r="D120" s="284"/>
      <c r="E120" s="283"/>
      <c r="F120" s="286"/>
      <c r="G120" s="162" t="str">
        <f>IF(OR($D120="",$R120="",$S120="",$H120=""),"",IF(OR(VLOOKUP($D120,Res_Req!$A$2:$K$19,2)=12,VLOOKUP($D120,Res_Req!$A$2:$K$19,2)=13,VLOOKUP($D120,Res_Req!$A$2:$K$19,2)=14,VLOOKUP($D120,Res_Req!$A$2:$K$19,2)=15,VLOOKUP($D120,Res_Req!$A$2:$K$19,2)=16,VLOOKUP($D120,Res_Req!$A$2:$K$19,2)=17),IF($E120="","",IF($O120&lt;=$W120,$S120*($E120/$V120)*$H120,IF(AND($O120&gt;$W120,$O120&lt;=$Y120),$H120*($E120/$V120)*($S120+((($R120-$S120)/($Y120-$W120))*($O120-$W120))),0))),IF($O120&lt;=$W120,$S120*$H120,IF(AND($O120&gt;$W120,$O120&lt;=$Y120),$H120*($S120+((($R120-$S120)/($Y120-$W120))*($O120-$W120))),0))))</f>
        <v/>
      </c>
      <c r="H120" s="156" t="str">
        <f>IF(OR($D120="",$X120="",$O120="",$W120=""),"",IF($O120&lt;=$W120,VLOOKUP($D120,Res_Req!$A$2:$K$19,3),IF(AND($O120&gt;$W120,$O120&lt;=$X120),VLOOKUP($D120,Res_Req!$A$2:$K$19,3)+(((VLOOKUP($D120,Res_Req!$A$2:$K$19,4)-VLOOKUP($D120,Res_Req!$A$2:$K$19,3))/($X120-$W120))*($O120-$W120)),0)))</f>
        <v/>
      </c>
      <c r="I120" s="285"/>
      <c r="J120" s="155" t="str">
        <f>IF(OR($D120="",$T120=""),"",IF(OR(VLOOKUP($D120,Res_Req!$A$2:$K$19,2)=1,VLOOKUP($D120,Res_Req!$A$2:$K$19,2)=2,VLOOKUP($D120,Res_Req!$A$2:$K$19,2)=5,VLOOKUP($D120,Res_Req!$A$2:$K$19,2)=7,VLOOKUP($D120,Res_Req!$A$2:$K$19,2)=8,VLOOKUP($D120,Res_Req!$A$2:$K$19,2)=9,VLOOKUP($D120,Res_Req!$A$2:$K$19,2)=10),$T120*$K120,""))</f>
        <v/>
      </c>
      <c r="K120" s="156" t="str">
        <f>IF($D120="","",IF(OR(VLOOKUP($D120,Res_Req!$A$2:$K$19,2)=1,VLOOKUP($D120,Res_Req!$A$2:$K$19,2)=2,VLOOKUP($D120,Res_Req!$A$2:$K$19,2)=5,VLOOKUP($D120,Res_Req!$A$2:$K$19,2)=7,VLOOKUP($D120,Res_Req!$A$2:$K$19,2)=8,VLOOKUP($D120,Res_Req!$A$2:$K$19,2)=9,VLOOKUP($D120,Res_Req!$A$2:$K$19,2)=10),VLOOKUP($D120,Res_Req!$A$2:$K$19,6),""))</f>
        <v/>
      </c>
      <c r="L120" s="285"/>
      <c r="M120" s="155" t="str">
        <f>IF(OR($D120="",$U120=""),"",IF(OR(VLOOKUP($D120,Res_Req!$A$2:$K$19,2)=1,VLOOKUP($D120,Res_Req!$A$2:$K$19,2)=2,VLOOKUP($D120,Res_Req!$A$2:$K$19,2)=3,VLOOKUP($D120,Res_Req!$A$2:$K$19,2)=4,VLOOKUP($D120,Res_Req!$A$2:$K$19,2)=5,VLOOKUP($D120,Res_Req!$A$2:$K$19,2)=7,VLOOKUP($D120,Res_Req!$A$2:$K$19,2)=8,VLOOKUP($D120,Res_Req!$A$2:$K$19,2)=9,VLOOKUP($D120,Res_Req!$A$2:$K$19,2)=10,VLOOKUP($D120,Res_Req!$A$2:$K$19,2)=18),$N120*U120,""))</f>
        <v/>
      </c>
      <c r="N120" s="156" t="str">
        <f>IF($D120="","",IF(OR(VLOOKUP($D120,Res_Req!$A$2:$K$19,2)=1,VLOOKUP($D120,Res_Req!$A$2:$K$19,2)=2,VLOOKUP($D120,Res_Req!$A$2:$K$19,2)=3,VLOOKUP($D120,Res_Req!$A$2:$K$19,2)=4,VLOOKUP($D120,Res_Req!$A$2:$K$19,2)=5,VLOOKUP($D120,Res_Req!$A$2:$K$19,2)=7,VLOOKUP($D120,Res_Req!$A$2:$K$19,2)=8,VLOOKUP($D120,Res_Req!$A$2:$K$19,2)=9,VLOOKUP($D120,Res_Req!$A$2:$K$19,2)=10,VLOOKUP($D120,Res_Req!$A$2:$K$19,2)=18),SQRT(VLOOKUP($D120,Res_Req!$A$2:$K$19,7)),""))</f>
        <v/>
      </c>
      <c r="O120" s="157" t="str">
        <f t="shared" si="5"/>
        <v/>
      </c>
      <c r="P120" s="158" t="str">
        <f t="shared" si="4"/>
        <v/>
      </c>
      <c r="Q120" s="159"/>
      <c r="R120" s="283"/>
      <c r="S120" s="283"/>
      <c r="T120" s="283"/>
      <c r="U120" s="283"/>
      <c r="V120" s="283"/>
      <c r="W120" s="283"/>
      <c r="X120" s="160" t="str">
        <f>IF(OR($D120="",$W120="",$Y120=""),"",IF(VLOOKUP($D120,Res_Req!$A$2:$K$19,2)=11,$Y120+VLOOKUP($D120,Res_Req!$A$2:$K$19,9),IF(VLOOKUP($D120,Res_Req!$A$2:$K$19,2)=16,MIN($W120+(VLOOKUP($D120,Res_Req!$A$2:$K$19,9)*($Y120-$W120)),110),$W120+(VLOOKUP($D120,Res_Req!$A$2:$K$19,9)*($Y120-$W120)))))</f>
        <v/>
      </c>
      <c r="Y120" s="283"/>
      <c r="Z120" s="283"/>
      <c r="AA120" s="133"/>
      <c r="AB120" s="134" t="e">
        <f>VLOOKUP($D120,Res_Req!$A$2:$K$19,2)</f>
        <v>#N/A</v>
      </c>
    </row>
    <row r="121" spans="1:28" x14ac:dyDescent="0.25">
      <c r="A121" s="133"/>
      <c r="B121" s="283"/>
      <c r="C121" s="283"/>
      <c r="D121" s="284"/>
      <c r="E121" s="283"/>
      <c r="F121" s="286"/>
      <c r="G121" s="162" t="str">
        <f>IF(OR($D121="",$R121="",$S121="",$H121=""),"",IF(OR(VLOOKUP($D121,Res_Req!$A$2:$K$19,2)=12,VLOOKUP($D121,Res_Req!$A$2:$K$19,2)=13,VLOOKUP($D121,Res_Req!$A$2:$K$19,2)=14,VLOOKUP($D121,Res_Req!$A$2:$K$19,2)=15,VLOOKUP($D121,Res_Req!$A$2:$K$19,2)=16,VLOOKUP($D121,Res_Req!$A$2:$K$19,2)=17),IF($E121="","",IF($O121&lt;=$W121,$S121*($E121/$V121)*$H121,IF(AND($O121&gt;$W121,$O121&lt;=$Y121),$H121*($E121/$V121)*($S121+((($R121-$S121)/($Y121-$W121))*($O121-$W121))),0))),IF($O121&lt;=$W121,$S121*$H121,IF(AND($O121&gt;$W121,$O121&lt;=$Y121),$H121*($S121+((($R121-$S121)/($Y121-$W121))*($O121-$W121))),0))))</f>
        <v/>
      </c>
      <c r="H121" s="156" t="str">
        <f>IF(OR($D121="",$X121="",$O121="",$W121=""),"",IF($O121&lt;=$W121,VLOOKUP($D121,Res_Req!$A$2:$K$19,3),IF(AND($O121&gt;$W121,$O121&lt;=$X121),VLOOKUP($D121,Res_Req!$A$2:$K$19,3)+(((VLOOKUP($D121,Res_Req!$A$2:$K$19,4)-VLOOKUP($D121,Res_Req!$A$2:$K$19,3))/($X121-$W121))*($O121-$W121)),0)))</f>
        <v/>
      </c>
      <c r="I121" s="285"/>
      <c r="J121" s="155" t="str">
        <f>IF(OR($D121="",$T121=""),"",IF(OR(VLOOKUP($D121,Res_Req!$A$2:$K$19,2)=1,VLOOKUP($D121,Res_Req!$A$2:$K$19,2)=2,VLOOKUP($D121,Res_Req!$A$2:$K$19,2)=5,VLOOKUP($D121,Res_Req!$A$2:$K$19,2)=7,VLOOKUP($D121,Res_Req!$A$2:$K$19,2)=8,VLOOKUP($D121,Res_Req!$A$2:$K$19,2)=9,VLOOKUP($D121,Res_Req!$A$2:$K$19,2)=10),$T121*$K121,""))</f>
        <v/>
      </c>
      <c r="K121" s="156" t="str">
        <f>IF($D121="","",IF(OR(VLOOKUP($D121,Res_Req!$A$2:$K$19,2)=1,VLOOKUP($D121,Res_Req!$A$2:$K$19,2)=2,VLOOKUP($D121,Res_Req!$A$2:$K$19,2)=5,VLOOKUP($D121,Res_Req!$A$2:$K$19,2)=7,VLOOKUP($D121,Res_Req!$A$2:$K$19,2)=8,VLOOKUP($D121,Res_Req!$A$2:$K$19,2)=9,VLOOKUP($D121,Res_Req!$A$2:$K$19,2)=10),VLOOKUP($D121,Res_Req!$A$2:$K$19,6),""))</f>
        <v/>
      </c>
      <c r="L121" s="285"/>
      <c r="M121" s="155" t="str">
        <f>IF(OR($D121="",$U121=""),"",IF(OR(VLOOKUP($D121,Res_Req!$A$2:$K$19,2)=1,VLOOKUP($D121,Res_Req!$A$2:$K$19,2)=2,VLOOKUP($D121,Res_Req!$A$2:$K$19,2)=3,VLOOKUP($D121,Res_Req!$A$2:$K$19,2)=4,VLOOKUP($D121,Res_Req!$A$2:$K$19,2)=5,VLOOKUP($D121,Res_Req!$A$2:$K$19,2)=7,VLOOKUP($D121,Res_Req!$A$2:$K$19,2)=8,VLOOKUP($D121,Res_Req!$A$2:$K$19,2)=9,VLOOKUP($D121,Res_Req!$A$2:$K$19,2)=10,VLOOKUP($D121,Res_Req!$A$2:$K$19,2)=18),$N121*U121,""))</f>
        <v/>
      </c>
      <c r="N121" s="156" t="str">
        <f>IF($D121="","",IF(OR(VLOOKUP($D121,Res_Req!$A$2:$K$19,2)=1,VLOOKUP($D121,Res_Req!$A$2:$K$19,2)=2,VLOOKUP($D121,Res_Req!$A$2:$K$19,2)=3,VLOOKUP($D121,Res_Req!$A$2:$K$19,2)=4,VLOOKUP($D121,Res_Req!$A$2:$K$19,2)=5,VLOOKUP($D121,Res_Req!$A$2:$K$19,2)=7,VLOOKUP($D121,Res_Req!$A$2:$K$19,2)=8,VLOOKUP($D121,Res_Req!$A$2:$K$19,2)=9,VLOOKUP($D121,Res_Req!$A$2:$K$19,2)=10,VLOOKUP($D121,Res_Req!$A$2:$K$19,2)=18),SQRT(VLOOKUP($D121,Res_Req!$A$2:$K$19,7)),""))</f>
        <v/>
      </c>
      <c r="O121" s="157" t="str">
        <f t="shared" si="5"/>
        <v/>
      </c>
      <c r="P121" s="158" t="str">
        <f t="shared" si="4"/>
        <v/>
      </c>
      <c r="Q121" s="159"/>
      <c r="R121" s="283"/>
      <c r="S121" s="283"/>
      <c r="T121" s="283"/>
      <c r="U121" s="283"/>
      <c r="V121" s="283"/>
      <c r="W121" s="283"/>
      <c r="X121" s="160" t="str">
        <f>IF(OR($D121="",$W121="",$Y121=""),"",IF(VLOOKUP($D121,Res_Req!$A$2:$K$19,2)=11,$Y121+VLOOKUP($D121,Res_Req!$A$2:$K$19,9),IF(VLOOKUP($D121,Res_Req!$A$2:$K$19,2)=16,MIN($W121+(VLOOKUP($D121,Res_Req!$A$2:$K$19,9)*($Y121-$W121)),110),$W121+(VLOOKUP($D121,Res_Req!$A$2:$K$19,9)*($Y121-$W121)))))</f>
        <v/>
      </c>
      <c r="Y121" s="283"/>
      <c r="Z121" s="283"/>
      <c r="AA121" s="133"/>
      <c r="AB121" s="134" t="e">
        <f>VLOOKUP($D121,Res_Req!$A$2:$K$19,2)</f>
        <v>#N/A</v>
      </c>
    </row>
    <row r="122" spans="1:28" x14ac:dyDescent="0.25">
      <c r="A122" s="133"/>
      <c r="B122" s="283"/>
      <c r="C122" s="283"/>
      <c r="D122" s="284"/>
      <c r="E122" s="283"/>
      <c r="F122" s="286"/>
      <c r="G122" s="162" t="str">
        <f>IF(OR($D122="",$R122="",$S122="",$H122=""),"",IF(OR(VLOOKUP($D122,Res_Req!$A$2:$K$19,2)=12,VLOOKUP($D122,Res_Req!$A$2:$K$19,2)=13,VLOOKUP($D122,Res_Req!$A$2:$K$19,2)=14,VLOOKUP($D122,Res_Req!$A$2:$K$19,2)=15,VLOOKUP($D122,Res_Req!$A$2:$K$19,2)=16,VLOOKUP($D122,Res_Req!$A$2:$K$19,2)=17),IF($E122="","",IF($O122&lt;=$W122,$S122*($E122/$V122)*$H122,IF(AND($O122&gt;$W122,$O122&lt;=$Y122),$H122*($E122/$V122)*($S122+((($R122-$S122)/($Y122-$W122))*($O122-$W122))),0))),IF($O122&lt;=$W122,$S122*$H122,IF(AND($O122&gt;$W122,$O122&lt;=$Y122),$H122*($S122+((($R122-$S122)/($Y122-$W122))*($O122-$W122))),0))))</f>
        <v/>
      </c>
      <c r="H122" s="156" t="str">
        <f>IF(OR($D122="",$X122="",$O122="",$W122=""),"",IF($O122&lt;=$W122,VLOOKUP($D122,Res_Req!$A$2:$K$19,3),IF(AND($O122&gt;$W122,$O122&lt;=$X122),VLOOKUP($D122,Res_Req!$A$2:$K$19,3)+(((VLOOKUP($D122,Res_Req!$A$2:$K$19,4)-VLOOKUP($D122,Res_Req!$A$2:$K$19,3))/($X122-$W122))*($O122-$W122)),0)))</f>
        <v/>
      </c>
      <c r="I122" s="285"/>
      <c r="J122" s="155" t="str">
        <f>IF(OR($D122="",$T122=""),"",IF(OR(VLOOKUP($D122,Res_Req!$A$2:$K$19,2)=1,VLOOKUP($D122,Res_Req!$A$2:$K$19,2)=2,VLOOKUP($D122,Res_Req!$A$2:$K$19,2)=5,VLOOKUP($D122,Res_Req!$A$2:$K$19,2)=7,VLOOKUP($D122,Res_Req!$A$2:$K$19,2)=8,VLOOKUP($D122,Res_Req!$A$2:$K$19,2)=9,VLOOKUP($D122,Res_Req!$A$2:$K$19,2)=10),$T122*$K122,""))</f>
        <v/>
      </c>
      <c r="K122" s="156" t="str">
        <f>IF($D122="","",IF(OR(VLOOKUP($D122,Res_Req!$A$2:$K$19,2)=1,VLOOKUP($D122,Res_Req!$A$2:$K$19,2)=2,VLOOKUP($D122,Res_Req!$A$2:$K$19,2)=5,VLOOKUP($D122,Res_Req!$A$2:$K$19,2)=7,VLOOKUP($D122,Res_Req!$A$2:$K$19,2)=8,VLOOKUP($D122,Res_Req!$A$2:$K$19,2)=9,VLOOKUP($D122,Res_Req!$A$2:$K$19,2)=10),VLOOKUP($D122,Res_Req!$A$2:$K$19,6),""))</f>
        <v/>
      </c>
      <c r="L122" s="285"/>
      <c r="M122" s="155" t="str">
        <f>IF(OR($D122="",$U122=""),"",IF(OR(VLOOKUP($D122,Res_Req!$A$2:$K$19,2)=1,VLOOKUP($D122,Res_Req!$A$2:$K$19,2)=2,VLOOKUP($D122,Res_Req!$A$2:$K$19,2)=3,VLOOKUP($D122,Res_Req!$A$2:$K$19,2)=4,VLOOKUP($D122,Res_Req!$A$2:$K$19,2)=5,VLOOKUP($D122,Res_Req!$A$2:$K$19,2)=7,VLOOKUP($D122,Res_Req!$A$2:$K$19,2)=8,VLOOKUP($D122,Res_Req!$A$2:$K$19,2)=9,VLOOKUP($D122,Res_Req!$A$2:$K$19,2)=10,VLOOKUP($D122,Res_Req!$A$2:$K$19,2)=18),$N122*U122,""))</f>
        <v/>
      </c>
      <c r="N122" s="156" t="str">
        <f>IF($D122="","",IF(OR(VLOOKUP($D122,Res_Req!$A$2:$K$19,2)=1,VLOOKUP($D122,Res_Req!$A$2:$K$19,2)=2,VLOOKUP($D122,Res_Req!$A$2:$K$19,2)=3,VLOOKUP($D122,Res_Req!$A$2:$K$19,2)=4,VLOOKUP($D122,Res_Req!$A$2:$K$19,2)=5,VLOOKUP($D122,Res_Req!$A$2:$K$19,2)=7,VLOOKUP($D122,Res_Req!$A$2:$K$19,2)=8,VLOOKUP($D122,Res_Req!$A$2:$K$19,2)=9,VLOOKUP($D122,Res_Req!$A$2:$K$19,2)=10,VLOOKUP($D122,Res_Req!$A$2:$K$19,2)=18),SQRT(VLOOKUP($D122,Res_Req!$A$2:$K$19,7)),""))</f>
        <v/>
      </c>
      <c r="O122" s="157" t="str">
        <f t="shared" si="5"/>
        <v/>
      </c>
      <c r="P122" s="158" t="str">
        <f t="shared" si="4"/>
        <v/>
      </c>
      <c r="Q122" s="159"/>
      <c r="R122" s="283"/>
      <c r="S122" s="283"/>
      <c r="T122" s="283"/>
      <c r="U122" s="283"/>
      <c r="V122" s="283"/>
      <c r="W122" s="283"/>
      <c r="X122" s="160" t="str">
        <f>IF(OR($D122="",$W122="",$Y122=""),"",IF(VLOOKUP($D122,Res_Req!$A$2:$K$19,2)=11,$Y122+VLOOKUP($D122,Res_Req!$A$2:$K$19,9),IF(VLOOKUP($D122,Res_Req!$A$2:$K$19,2)=16,MIN($W122+(VLOOKUP($D122,Res_Req!$A$2:$K$19,9)*($Y122-$W122)),110),$W122+(VLOOKUP($D122,Res_Req!$A$2:$K$19,9)*($Y122-$W122)))))</f>
        <v/>
      </c>
      <c r="Y122" s="283"/>
      <c r="Z122" s="283"/>
      <c r="AA122" s="133"/>
      <c r="AB122" s="134" t="e">
        <f>VLOOKUP($D122,Res_Req!$A$2:$K$19,2)</f>
        <v>#N/A</v>
      </c>
    </row>
    <row r="123" spans="1:28" x14ac:dyDescent="0.25">
      <c r="A123" s="133"/>
      <c r="B123" s="283"/>
      <c r="C123" s="283"/>
      <c r="D123" s="284"/>
      <c r="E123" s="283"/>
      <c r="F123" s="286"/>
      <c r="G123" s="162" t="str">
        <f>IF(OR($D123="",$R123="",$S123="",$H123=""),"",IF(OR(VLOOKUP($D123,Res_Req!$A$2:$K$19,2)=12,VLOOKUP($D123,Res_Req!$A$2:$K$19,2)=13,VLOOKUP($D123,Res_Req!$A$2:$K$19,2)=14,VLOOKUP($D123,Res_Req!$A$2:$K$19,2)=15,VLOOKUP($D123,Res_Req!$A$2:$K$19,2)=16,VLOOKUP($D123,Res_Req!$A$2:$K$19,2)=17),IF($E123="","",IF($O123&lt;=$W123,$S123*($E123/$V123)*$H123,IF(AND($O123&gt;$W123,$O123&lt;=$Y123),$H123*($E123/$V123)*($S123+((($R123-$S123)/($Y123-$W123))*($O123-$W123))),0))),IF($O123&lt;=$W123,$S123*$H123,IF(AND($O123&gt;$W123,$O123&lt;=$Y123),$H123*($S123+((($R123-$S123)/($Y123-$W123))*($O123-$W123))),0))))</f>
        <v/>
      </c>
      <c r="H123" s="156" t="str">
        <f>IF(OR($D123="",$X123="",$O123="",$W123=""),"",IF($O123&lt;=$W123,VLOOKUP($D123,Res_Req!$A$2:$K$19,3),IF(AND($O123&gt;$W123,$O123&lt;=$X123),VLOOKUP($D123,Res_Req!$A$2:$K$19,3)+(((VLOOKUP($D123,Res_Req!$A$2:$K$19,4)-VLOOKUP($D123,Res_Req!$A$2:$K$19,3))/($X123-$W123))*($O123-$W123)),0)))</f>
        <v/>
      </c>
      <c r="I123" s="285"/>
      <c r="J123" s="155" t="str">
        <f>IF(OR($D123="",$T123=""),"",IF(OR(VLOOKUP($D123,Res_Req!$A$2:$K$19,2)=1,VLOOKUP($D123,Res_Req!$A$2:$K$19,2)=2,VLOOKUP($D123,Res_Req!$A$2:$K$19,2)=5,VLOOKUP($D123,Res_Req!$A$2:$K$19,2)=7,VLOOKUP($D123,Res_Req!$A$2:$K$19,2)=8,VLOOKUP($D123,Res_Req!$A$2:$K$19,2)=9,VLOOKUP($D123,Res_Req!$A$2:$K$19,2)=10),$T123*$K123,""))</f>
        <v/>
      </c>
      <c r="K123" s="156" t="str">
        <f>IF($D123="","",IF(OR(VLOOKUP($D123,Res_Req!$A$2:$K$19,2)=1,VLOOKUP($D123,Res_Req!$A$2:$K$19,2)=2,VLOOKUP($D123,Res_Req!$A$2:$K$19,2)=5,VLOOKUP($D123,Res_Req!$A$2:$K$19,2)=7,VLOOKUP($D123,Res_Req!$A$2:$K$19,2)=8,VLOOKUP($D123,Res_Req!$A$2:$K$19,2)=9,VLOOKUP($D123,Res_Req!$A$2:$K$19,2)=10),VLOOKUP($D123,Res_Req!$A$2:$K$19,6),""))</f>
        <v/>
      </c>
      <c r="L123" s="285"/>
      <c r="M123" s="155" t="str">
        <f>IF(OR($D123="",$U123=""),"",IF(OR(VLOOKUP($D123,Res_Req!$A$2:$K$19,2)=1,VLOOKUP($D123,Res_Req!$A$2:$K$19,2)=2,VLOOKUP($D123,Res_Req!$A$2:$K$19,2)=3,VLOOKUP($D123,Res_Req!$A$2:$K$19,2)=4,VLOOKUP($D123,Res_Req!$A$2:$K$19,2)=5,VLOOKUP($D123,Res_Req!$A$2:$K$19,2)=7,VLOOKUP($D123,Res_Req!$A$2:$K$19,2)=8,VLOOKUP($D123,Res_Req!$A$2:$K$19,2)=9,VLOOKUP($D123,Res_Req!$A$2:$K$19,2)=10,VLOOKUP($D123,Res_Req!$A$2:$K$19,2)=18),$N123*U123,""))</f>
        <v/>
      </c>
      <c r="N123" s="156" t="str">
        <f>IF($D123="","",IF(OR(VLOOKUP($D123,Res_Req!$A$2:$K$19,2)=1,VLOOKUP($D123,Res_Req!$A$2:$K$19,2)=2,VLOOKUP($D123,Res_Req!$A$2:$K$19,2)=3,VLOOKUP($D123,Res_Req!$A$2:$K$19,2)=4,VLOOKUP($D123,Res_Req!$A$2:$K$19,2)=5,VLOOKUP($D123,Res_Req!$A$2:$K$19,2)=7,VLOOKUP($D123,Res_Req!$A$2:$K$19,2)=8,VLOOKUP($D123,Res_Req!$A$2:$K$19,2)=9,VLOOKUP($D123,Res_Req!$A$2:$K$19,2)=10,VLOOKUP($D123,Res_Req!$A$2:$K$19,2)=18),SQRT(VLOOKUP($D123,Res_Req!$A$2:$K$19,7)),""))</f>
        <v/>
      </c>
      <c r="O123" s="157" t="str">
        <f t="shared" si="5"/>
        <v/>
      </c>
      <c r="P123" s="158" t="str">
        <f t="shared" si="4"/>
        <v/>
      </c>
      <c r="Q123" s="159"/>
      <c r="R123" s="283"/>
      <c r="S123" s="283"/>
      <c r="T123" s="283"/>
      <c r="U123" s="283"/>
      <c r="V123" s="283"/>
      <c r="W123" s="283"/>
      <c r="X123" s="160" t="str">
        <f>IF(OR($D123="",$W123="",$Y123=""),"",IF(VLOOKUP($D123,Res_Req!$A$2:$K$19,2)=11,$Y123+VLOOKUP($D123,Res_Req!$A$2:$K$19,9),IF(VLOOKUP($D123,Res_Req!$A$2:$K$19,2)=16,MIN($W123+(VLOOKUP($D123,Res_Req!$A$2:$K$19,9)*($Y123-$W123)),110),$W123+(VLOOKUP($D123,Res_Req!$A$2:$K$19,9)*($Y123-$W123)))))</f>
        <v/>
      </c>
      <c r="Y123" s="283"/>
      <c r="Z123" s="283"/>
      <c r="AA123" s="133"/>
      <c r="AB123" s="134" t="e">
        <f>VLOOKUP($D123,Res_Req!$A$2:$K$19,2)</f>
        <v>#N/A</v>
      </c>
    </row>
    <row r="124" spans="1:28" x14ac:dyDescent="0.25">
      <c r="A124" s="133"/>
      <c r="B124" s="283"/>
      <c r="C124" s="283"/>
      <c r="D124" s="284"/>
      <c r="E124" s="283"/>
      <c r="F124" s="286"/>
      <c r="G124" s="162" t="str">
        <f>IF(OR($D124="",$R124="",$S124="",$H124=""),"",IF(OR(VLOOKUP($D124,Res_Req!$A$2:$K$19,2)=12,VLOOKUP($D124,Res_Req!$A$2:$K$19,2)=13,VLOOKUP($D124,Res_Req!$A$2:$K$19,2)=14,VLOOKUP($D124,Res_Req!$A$2:$K$19,2)=15,VLOOKUP($D124,Res_Req!$A$2:$K$19,2)=16,VLOOKUP($D124,Res_Req!$A$2:$K$19,2)=17),IF($E124="","",IF($O124&lt;=$W124,$S124*($E124/$V124)*$H124,IF(AND($O124&gt;$W124,$O124&lt;=$Y124),$H124*($E124/$V124)*($S124+((($R124-$S124)/($Y124-$W124))*($O124-$W124))),0))),IF($O124&lt;=$W124,$S124*$H124,IF(AND($O124&gt;$W124,$O124&lt;=$Y124),$H124*($S124+((($R124-$S124)/($Y124-$W124))*($O124-$W124))),0))))</f>
        <v/>
      </c>
      <c r="H124" s="156" t="str">
        <f>IF(OR($D124="",$X124="",$O124="",$W124=""),"",IF($O124&lt;=$W124,VLOOKUP($D124,Res_Req!$A$2:$K$19,3),IF(AND($O124&gt;$W124,$O124&lt;=$X124),VLOOKUP($D124,Res_Req!$A$2:$K$19,3)+(((VLOOKUP($D124,Res_Req!$A$2:$K$19,4)-VLOOKUP($D124,Res_Req!$A$2:$K$19,3))/($X124-$W124))*($O124-$W124)),0)))</f>
        <v/>
      </c>
      <c r="I124" s="285"/>
      <c r="J124" s="155" t="str">
        <f>IF(OR($D124="",$T124=""),"",IF(OR(VLOOKUP($D124,Res_Req!$A$2:$K$19,2)=1,VLOOKUP($D124,Res_Req!$A$2:$K$19,2)=2,VLOOKUP($D124,Res_Req!$A$2:$K$19,2)=5,VLOOKUP($D124,Res_Req!$A$2:$K$19,2)=7,VLOOKUP($D124,Res_Req!$A$2:$K$19,2)=8,VLOOKUP($D124,Res_Req!$A$2:$K$19,2)=9,VLOOKUP($D124,Res_Req!$A$2:$K$19,2)=10),$T124*$K124,""))</f>
        <v/>
      </c>
      <c r="K124" s="156" t="str">
        <f>IF($D124="","",IF(OR(VLOOKUP($D124,Res_Req!$A$2:$K$19,2)=1,VLOOKUP($D124,Res_Req!$A$2:$K$19,2)=2,VLOOKUP($D124,Res_Req!$A$2:$K$19,2)=5,VLOOKUP($D124,Res_Req!$A$2:$K$19,2)=7,VLOOKUP($D124,Res_Req!$A$2:$K$19,2)=8,VLOOKUP($D124,Res_Req!$A$2:$K$19,2)=9,VLOOKUP($D124,Res_Req!$A$2:$K$19,2)=10),VLOOKUP($D124,Res_Req!$A$2:$K$19,6),""))</f>
        <v/>
      </c>
      <c r="L124" s="285"/>
      <c r="M124" s="155" t="str">
        <f>IF(OR($D124="",$U124=""),"",IF(OR(VLOOKUP($D124,Res_Req!$A$2:$K$19,2)=1,VLOOKUP($D124,Res_Req!$A$2:$K$19,2)=2,VLOOKUP($D124,Res_Req!$A$2:$K$19,2)=3,VLOOKUP($D124,Res_Req!$A$2:$K$19,2)=4,VLOOKUP($D124,Res_Req!$A$2:$K$19,2)=5,VLOOKUP($D124,Res_Req!$A$2:$K$19,2)=7,VLOOKUP($D124,Res_Req!$A$2:$K$19,2)=8,VLOOKUP($D124,Res_Req!$A$2:$K$19,2)=9,VLOOKUP($D124,Res_Req!$A$2:$K$19,2)=10,VLOOKUP($D124,Res_Req!$A$2:$K$19,2)=18),$N124*U124,""))</f>
        <v/>
      </c>
      <c r="N124" s="156" t="str">
        <f>IF($D124="","",IF(OR(VLOOKUP($D124,Res_Req!$A$2:$K$19,2)=1,VLOOKUP($D124,Res_Req!$A$2:$K$19,2)=2,VLOOKUP($D124,Res_Req!$A$2:$K$19,2)=3,VLOOKUP($D124,Res_Req!$A$2:$K$19,2)=4,VLOOKUP($D124,Res_Req!$A$2:$K$19,2)=5,VLOOKUP($D124,Res_Req!$A$2:$K$19,2)=7,VLOOKUP($D124,Res_Req!$A$2:$K$19,2)=8,VLOOKUP($D124,Res_Req!$A$2:$K$19,2)=9,VLOOKUP($D124,Res_Req!$A$2:$K$19,2)=10,VLOOKUP($D124,Res_Req!$A$2:$K$19,2)=18),SQRT(VLOOKUP($D124,Res_Req!$A$2:$K$19,7)),""))</f>
        <v/>
      </c>
      <c r="O124" s="157" t="str">
        <f t="shared" si="5"/>
        <v/>
      </c>
      <c r="P124" s="158" t="str">
        <f t="shared" si="4"/>
        <v/>
      </c>
      <c r="Q124" s="159"/>
      <c r="R124" s="283"/>
      <c r="S124" s="283"/>
      <c r="T124" s="283"/>
      <c r="U124" s="283"/>
      <c r="V124" s="283"/>
      <c r="W124" s="283"/>
      <c r="X124" s="160" t="str">
        <f>IF(OR($D124="",$W124="",$Y124=""),"",IF(VLOOKUP($D124,Res_Req!$A$2:$K$19,2)=11,$Y124+VLOOKUP($D124,Res_Req!$A$2:$K$19,9),IF(VLOOKUP($D124,Res_Req!$A$2:$K$19,2)=16,MIN($W124+(VLOOKUP($D124,Res_Req!$A$2:$K$19,9)*($Y124-$W124)),110),$W124+(VLOOKUP($D124,Res_Req!$A$2:$K$19,9)*($Y124-$W124)))))</f>
        <v/>
      </c>
      <c r="Y124" s="283"/>
      <c r="Z124" s="283"/>
      <c r="AA124" s="133"/>
      <c r="AB124" s="134" t="e">
        <f>VLOOKUP($D124,Res_Req!$A$2:$K$19,2)</f>
        <v>#N/A</v>
      </c>
    </row>
    <row r="125" spans="1:28" x14ac:dyDescent="0.25">
      <c r="A125" s="133"/>
      <c r="B125" s="283"/>
      <c r="C125" s="283"/>
      <c r="D125" s="284"/>
      <c r="E125" s="283"/>
      <c r="F125" s="286"/>
      <c r="G125" s="162" t="str">
        <f>IF(OR($D125="",$R125="",$S125="",$H125=""),"",IF(OR(VLOOKUP($D125,Res_Req!$A$2:$K$19,2)=12,VLOOKUP($D125,Res_Req!$A$2:$K$19,2)=13,VLOOKUP($D125,Res_Req!$A$2:$K$19,2)=14,VLOOKUP($D125,Res_Req!$A$2:$K$19,2)=15,VLOOKUP($D125,Res_Req!$A$2:$K$19,2)=16,VLOOKUP($D125,Res_Req!$A$2:$K$19,2)=17),IF($E125="","",IF($O125&lt;=$W125,$S125*($E125/$V125)*$H125,IF(AND($O125&gt;$W125,$O125&lt;=$Y125),$H125*($E125/$V125)*($S125+((($R125-$S125)/($Y125-$W125))*($O125-$W125))),0))),IF($O125&lt;=$W125,$S125*$H125,IF(AND($O125&gt;$W125,$O125&lt;=$Y125),$H125*($S125+((($R125-$S125)/($Y125-$W125))*($O125-$W125))),0))))</f>
        <v/>
      </c>
      <c r="H125" s="156" t="str">
        <f>IF(OR($D125="",$X125="",$O125="",$W125=""),"",IF($O125&lt;=$W125,VLOOKUP($D125,Res_Req!$A$2:$K$19,3),IF(AND($O125&gt;$W125,$O125&lt;=$X125),VLOOKUP($D125,Res_Req!$A$2:$K$19,3)+(((VLOOKUP($D125,Res_Req!$A$2:$K$19,4)-VLOOKUP($D125,Res_Req!$A$2:$K$19,3))/($X125-$W125))*($O125-$W125)),0)))</f>
        <v/>
      </c>
      <c r="I125" s="285"/>
      <c r="J125" s="155" t="str">
        <f>IF(OR($D125="",$T125=""),"",IF(OR(VLOOKUP($D125,Res_Req!$A$2:$K$19,2)=1,VLOOKUP($D125,Res_Req!$A$2:$K$19,2)=2,VLOOKUP($D125,Res_Req!$A$2:$K$19,2)=5,VLOOKUP($D125,Res_Req!$A$2:$K$19,2)=7,VLOOKUP($D125,Res_Req!$A$2:$K$19,2)=8,VLOOKUP($D125,Res_Req!$A$2:$K$19,2)=9,VLOOKUP($D125,Res_Req!$A$2:$K$19,2)=10),$T125*$K125,""))</f>
        <v/>
      </c>
      <c r="K125" s="156" t="str">
        <f>IF($D125="","",IF(OR(VLOOKUP($D125,Res_Req!$A$2:$K$19,2)=1,VLOOKUP($D125,Res_Req!$A$2:$K$19,2)=2,VLOOKUP($D125,Res_Req!$A$2:$K$19,2)=5,VLOOKUP($D125,Res_Req!$A$2:$K$19,2)=7,VLOOKUP($D125,Res_Req!$A$2:$K$19,2)=8,VLOOKUP($D125,Res_Req!$A$2:$K$19,2)=9,VLOOKUP($D125,Res_Req!$A$2:$K$19,2)=10),VLOOKUP($D125,Res_Req!$A$2:$K$19,6),""))</f>
        <v/>
      </c>
      <c r="L125" s="285"/>
      <c r="M125" s="155" t="str">
        <f>IF(OR($D125="",$U125=""),"",IF(OR(VLOOKUP($D125,Res_Req!$A$2:$K$19,2)=1,VLOOKUP($D125,Res_Req!$A$2:$K$19,2)=2,VLOOKUP($D125,Res_Req!$A$2:$K$19,2)=3,VLOOKUP($D125,Res_Req!$A$2:$K$19,2)=4,VLOOKUP($D125,Res_Req!$A$2:$K$19,2)=5,VLOOKUP($D125,Res_Req!$A$2:$K$19,2)=7,VLOOKUP($D125,Res_Req!$A$2:$K$19,2)=8,VLOOKUP($D125,Res_Req!$A$2:$K$19,2)=9,VLOOKUP($D125,Res_Req!$A$2:$K$19,2)=10,VLOOKUP($D125,Res_Req!$A$2:$K$19,2)=18),$N125*U125,""))</f>
        <v/>
      </c>
      <c r="N125" s="156" t="str">
        <f>IF($D125="","",IF(OR(VLOOKUP($D125,Res_Req!$A$2:$K$19,2)=1,VLOOKUP($D125,Res_Req!$A$2:$K$19,2)=2,VLOOKUP($D125,Res_Req!$A$2:$K$19,2)=3,VLOOKUP($D125,Res_Req!$A$2:$K$19,2)=4,VLOOKUP($D125,Res_Req!$A$2:$K$19,2)=5,VLOOKUP($D125,Res_Req!$A$2:$K$19,2)=7,VLOOKUP($D125,Res_Req!$A$2:$K$19,2)=8,VLOOKUP($D125,Res_Req!$A$2:$K$19,2)=9,VLOOKUP($D125,Res_Req!$A$2:$K$19,2)=10,VLOOKUP($D125,Res_Req!$A$2:$K$19,2)=18),SQRT(VLOOKUP($D125,Res_Req!$A$2:$K$19,7)),""))</f>
        <v/>
      </c>
      <c r="O125" s="157" t="str">
        <f t="shared" si="5"/>
        <v/>
      </c>
      <c r="P125" s="158" t="str">
        <f t="shared" si="4"/>
        <v/>
      </c>
      <c r="Q125" s="159"/>
      <c r="R125" s="283"/>
      <c r="S125" s="283"/>
      <c r="T125" s="283"/>
      <c r="U125" s="283"/>
      <c r="V125" s="283"/>
      <c r="W125" s="283"/>
      <c r="X125" s="160" t="str">
        <f>IF(OR($D125="",$W125="",$Y125=""),"",IF(VLOOKUP($D125,Res_Req!$A$2:$K$19,2)=11,$Y125+VLOOKUP($D125,Res_Req!$A$2:$K$19,9),IF(VLOOKUP($D125,Res_Req!$A$2:$K$19,2)=16,MIN($W125+(VLOOKUP($D125,Res_Req!$A$2:$K$19,9)*($Y125-$W125)),110),$W125+(VLOOKUP($D125,Res_Req!$A$2:$K$19,9)*($Y125-$W125)))))</f>
        <v/>
      </c>
      <c r="Y125" s="283"/>
      <c r="Z125" s="283"/>
      <c r="AA125" s="133"/>
      <c r="AB125" s="134" t="e">
        <f>VLOOKUP($D125,Res_Req!$A$2:$K$19,2)</f>
        <v>#N/A</v>
      </c>
    </row>
    <row r="126" spans="1:28" x14ac:dyDescent="0.25">
      <c r="A126" s="133"/>
      <c r="B126" s="283"/>
      <c r="C126" s="283"/>
      <c r="D126" s="284"/>
      <c r="E126" s="283"/>
      <c r="F126" s="286"/>
      <c r="G126" s="162" t="str">
        <f>IF(OR($D126="",$R126="",$S126="",$H126=""),"",IF(OR(VLOOKUP($D126,Res_Req!$A$2:$K$19,2)=12,VLOOKUP($D126,Res_Req!$A$2:$K$19,2)=13,VLOOKUP($D126,Res_Req!$A$2:$K$19,2)=14,VLOOKUP($D126,Res_Req!$A$2:$K$19,2)=15,VLOOKUP($D126,Res_Req!$A$2:$K$19,2)=16,VLOOKUP($D126,Res_Req!$A$2:$K$19,2)=17),IF($E126="","",IF($O126&lt;=$W126,$S126*($E126/$V126)*$H126,IF(AND($O126&gt;$W126,$O126&lt;=$Y126),$H126*($E126/$V126)*($S126+((($R126-$S126)/($Y126-$W126))*($O126-$W126))),0))),IF($O126&lt;=$W126,$S126*$H126,IF(AND($O126&gt;$W126,$O126&lt;=$Y126),$H126*($S126+((($R126-$S126)/($Y126-$W126))*($O126-$W126))),0))))</f>
        <v/>
      </c>
      <c r="H126" s="156" t="str">
        <f>IF(OR($D126="",$X126="",$O126="",$W126=""),"",IF($O126&lt;=$W126,VLOOKUP($D126,Res_Req!$A$2:$K$19,3),IF(AND($O126&gt;$W126,$O126&lt;=$X126),VLOOKUP($D126,Res_Req!$A$2:$K$19,3)+(((VLOOKUP($D126,Res_Req!$A$2:$K$19,4)-VLOOKUP($D126,Res_Req!$A$2:$K$19,3))/($X126-$W126))*($O126-$W126)),0)))</f>
        <v/>
      </c>
      <c r="I126" s="285"/>
      <c r="J126" s="155" t="str">
        <f>IF(OR($D126="",$T126=""),"",IF(OR(VLOOKUP($D126,Res_Req!$A$2:$K$19,2)=1,VLOOKUP($D126,Res_Req!$A$2:$K$19,2)=2,VLOOKUP($D126,Res_Req!$A$2:$K$19,2)=5,VLOOKUP($D126,Res_Req!$A$2:$K$19,2)=7,VLOOKUP($D126,Res_Req!$A$2:$K$19,2)=8,VLOOKUP($D126,Res_Req!$A$2:$K$19,2)=9,VLOOKUP($D126,Res_Req!$A$2:$K$19,2)=10),$T126*$K126,""))</f>
        <v/>
      </c>
      <c r="K126" s="156" t="str">
        <f>IF($D126="","",IF(OR(VLOOKUP($D126,Res_Req!$A$2:$K$19,2)=1,VLOOKUP($D126,Res_Req!$A$2:$K$19,2)=2,VLOOKUP($D126,Res_Req!$A$2:$K$19,2)=5,VLOOKUP($D126,Res_Req!$A$2:$K$19,2)=7,VLOOKUP($D126,Res_Req!$A$2:$K$19,2)=8,VLOOKUP($D126,Res_Req!$A$2:$K$19,2)=9,VLOOKUP($D126,Res_Req!$A$2:$K$19,2)=10),VLOOKUP($D126,Res_Req!$A$2:$K$19,6),""))</f>
        <v/>
      </c>
      <c r="L126" s="285"/>
      <c r="M126" s="155" t="str">
        <f>IF(OR($D126="",$U126=""),"",IF(OR(VLOOKUP($D126,Res_Req!$A$2:$K$19,2)=1,VLOOKUP($D126,Res_Req!$A$2:$K$19,2)=2,VLOOKUP($D126,Res_Req!$A$2:$K$19,2)=3,VLOOKUP($D126,Res_Req!$A$2:$K$19,2)=4,VLOOKUP($D126,Res_Req!$A$2:$K$19,2)=5,VLOOKUP($D126,Res_Req!$A$2:$K$19,2)=7,VLOOKUP($D126,Res_Req!$A$2:$K$19,2)=8,VLOOKUP($D126,Res_Req!$A$2:$K$19,2)=9,VLOOKUP($D126,Res_Req!$A$2:$K$19,2)=10,VLOOKUP($D126,Res_Req!$A$2:$K$19,2)=18),$N126*U126,""))</f>
        <v/>
      </c>
      <c r="N126" s="156" t="str">
        <f>IF($D126="","",IF(OR(VLOOKUP($D126,Res_Req!$A$2:$K$19,2)=1,VLOOKUP($D126,Res_Req!$A$2:$K$19,2)=2,VLOOKUP($D126,Res_Req!$A$2:$K$19,2)=3,VLOOKUP($D126,Res_Req!$A$2:$K$19,2)=4,VLOOKUP($D126,Res_Req!$A$2:$K$19,2)=5,VLOOKUP($D126,Res_Req!$A$2:$K$19,2)=7,VLOOKUP($D126,Res_Req!$A$2:$K$19,2)=8,VLOOKUP($D126,Res_Req!$A$2:$K$19,2)=9,VLOOKUP($D126,Res_Req!$A$2:$K$19,2)=10,VLOOKUP($D126,Res_Req!$A$2:$K$19,2)=18),SQRT(VLOOKUP($D126,Res_Req!$A$2:$K$19,7)),""))</f>
        <v/>
      </c>
      <c r="O126" s="157" t="str">
        <f t="shared" si="5"/>
        <v/>
      </c>
      <c r="P126" s="158" t="str">
        <f t="shared" si="4"/>
        <v/>
      </c>
      <c r="Q126" s="159"/>
      <c r="R126" s="283"/>
      <c r="S126" s="283"/>
      <c r="T126" s="283"/>
      <c r="U126" s="283"/>
      <c r="V126" s="283"/>
      <c r="W126" s="283"/>
      <c r="X126" s="160" t="str">
        <f>IF(OR($D126="",$W126="",$Y126=""),"",IF(VLOOKUP($D126,Res_Req!$A$2:$K$19,2)=11,$Y126+VLOOKUP($D126,Res_Req!$A$2:$K$19,9),IF(VLOOKUP($D126,Res_Req!$A$2:$K$19,2)=16,MIN($W126+(VLOOKUP($D126,Res_Req!$A$2:$K$19,9)*($Y126-$W126)),110),$W126+(VLOOKUP($D126,Res_Req!$A$2:$K$19,9)*($Y126-$W126)))))</f>
        <v/>
      </c>
      <c r="Y126" s="283"/>
      <c r="Z126" s="283"/>
      <c r="AA126" s="133"/>
      <c r="AB126" s="134" t="e">
        <f>VLOOKUP($D126,Res_Req!$A$2:$K$19,2)</f>
        <v>#N/A</v>
      </c>
    </row>
    <row r="127" spans="1:28" x14ac:dyDescent="0.25">
      <c r="A127" s="133"/>
      <c r="B127" s="283"/>
      <c r="C127" s="283"/>
      <c r="D127" s="284"/>
      <c r="E127" s="283"/>
      <c r="F127" s="286"/>
      <c r="G127" s="162" t="str">
        <f>IF(OR($D127="",$R127="",$S127="",$H127=""),"",IF(OR(VLOOKUP($D127,Res_Req!$A$2:$K$19,2)=12,VLOOKUP($D127,Res_Req!$A$2:$K$19,2)=13,VLOOKUP($D127,Res_Req!$A$2:$K$19,2)=14,VLOOKUP($D127,Res_Req!$A$2:$K$19,2)=15,VLOOKUP($D127,Res_Req!$A$2:$K$19,2)=16,VLOOKUP($D127,Res_Req!$A$2:$K$19,2)=17),IF($E127="","",IF($O127&lt;=$W127,$S127*($E127/$V127)*$H127,IF(AND($O127&gt;$W127,$O127&lt;=$Y127),$H127*($E127/$V127)*($S127+((($R127-$S127)/($Y127-$W127))*($O127-$W127))),0))),IF($O127&lt;=$W127,$S127*$H127,IF(AND($O127&gt;$W127,$O127&lt;=$Y127),$H127*($S127+((($R127-$S127)/($Y127-$W127))*($O127-$W127))),0))))</f>
        <v/>
      </c>
      <c r="H127" s="156" t="str">
        <f>IF(OR($D127="",$X127="",$O127="",$W127=""),"",IF($O127&lt;=$W127,VLOOKUP($D127,Res_Req!$A$2:$K$19,3),IF(AND($O127&gt;$W127,$O127&lt;=$X127),VLOOKUP($D127,Res_Req!$A$2:$K$19,3)+(((VLOOKUP($D127,Res_Req!$A$2:$K$19,4)-VLOOKUP($D127,Res_Req!$A$2:$K$19,3))/($X127-$W127))*($O127-$W127)),0)))</f>
        <v/>
      </c>
      <c r="I127" s="285"/>
      <c r="J127" s="155" t="str">
        <f>IF(OR($D127="",$T127=""),"",IF(OR(VLOOKUP($D127,Res_Req!$A$2:$K$19,2)=1,VLOOKUP($D127,Res_Req!$A$2:$K$19,2)=2,VLOOKUP($D127,Res_Req!$A$2:$K$19,2)=5,VLOOKUP($D127,Res_Req!$A$2:$K$19,2)=7,VLOOKUP($D127,Res_Req!$A$2:$K$19,2)=8,VLOOKUP($D127,Res_Req!$A$2:$K$19,2)=9,VLOOKUP($D127,Res_Req!$A$2:$K$19,2)=10),$T127*$K127,""))</f>
        <v/>
      </c>
      <c r="K127" s="156" t="str">
        <f>IF($D127="","",IF(OR(VLOOKUP($D127,Res_Req!$A$2:$K$19,2)=1,VLOOKUP($D127,Res_Req!$A$2:$K$19,2)=2,VLOOKUP($D127,Res_Req!$A$2:$K$19,2)=5,VLOOKUP($D127,Res_Req!$A$2:$K$19,2)=7,VLOOKUP($D127,Res_Req!$A$2:$K$19,2)=8,VLOOKUP($D127,Res_Req!$A$2:$K$19,2)=9,VLOOKUP($D127,Res_Req!$A$2:$K$19,2)=10),VLOOKUP($D127,Res_Req!$A$2:$K$19,6),""))</f>
        <v/>
      </c>
      <c r="L127" s="285"/>
      <c r="M127" s="155" t="str">
        <f>IF(OR($D127="",$U127=""),"",IF(OR(VLOOKUP($D127,Res_Req!$A$2:$K$19,2)=1,VLOOKUP($D127,Res_Req!$A$2:$K$19,2)=2,VLOOKUP($D127,Res_Req!$A$2:$K$19,2)=3,VLOOKUP($D127,Res_Req!$A$2:$K$19,2)=4,VLOOKUP($D127,Res_Req!$A$2:$K$19,2)=5,VLOOKUP($D127,Res_Req!$A$2:$K$19,2)=7,VLOOKUP($D127,Res_Req!$A$2:$K$19,2)=8,VLOOKUP($D127,Res_Req!$A$2:$K$19,2)=9,VLOOKUP($D127,Res_Req!$A$2:$K$19,2)=10,VLOOKUP($D127,Res_Req!$A$2:$K$19,2)=18),$N127*U127,""))</f>
        <v/>
      </c>
      <c r="N127" s="156" t="str">
        <f>IF($D127="","",IF(OR(VLOOKUP($D127,Res_Req!$A$2:$K$19,2)=1,VLOOKUP($D127,Res_Req!$A$2:$K$19,2)=2,VLOOKUP($D127,Res_Req!$A$2:$K$19,2)=3,VLOOKUP($D127,Res_Req!$A$2:$K$19,2)=4,VLOOKUP($D127,Res_Req!$A$2:$K$19,2)=5,VLOOKUP($D127,Res_Req!$A$2:$K$19,2)=7,VLOOKUP($D127,Res_Req!$A$2:$K$19,2)=8,VLOOKUP($D127,Res_Req!$A$2:$K$19,2)=9,VLOOKUP($D127,Res_Req!$A$2:$K$19,2)=10,VLOOKUP($D127,Res_Req!$A$2:$K$19,2)=18),SQRT(VLOOKUP($D127,Res_Req!$A$2:$K$19,7)),""))</f>
        <v/>
      </c>
      <c r="O127" s="157" t="str">
        <f t="shared" si="5"/>
        <v/>
      </c>
      <c r="P127" s="158" t="str">
        <f t="shared" si="4"/>
        <v/>
      </c>
      <c r="Q127" s="159"/>
      <c r="R127" s="283"/>
      <c r="S127" s="283"/>
      <c r="T127" s="283"/>
      <c r="U127" s="283"/>
      <c r="V127" s="283"/>
      <c r="W127" s="283"/>
      <c r="X127" s="160" t="str">
        <f>IF(OR($D127="",$W127="",$Y127=""),"",IF(VLOOKUP($D127,Res_Req!$A$2:$K$19,2)=11,$Y127+VLOOKUP($D127,Res_Req!$A$2:$K$19,9),IF(VLOOKUP($D127,Res_Req!$A$2:$K$19,2)=16,MIN($W127+(VLOOKUP($D127,Res_Req!$A$2:$K$19,9)*($Y127-$W127)),110),$W127+(VLOOKUP($D127,Res_Req!$A$2:$K$19,9)*($Y127-$W127)))))</f>
        <v/>
      </c>
      <c r="Y127" s="283"/>
      <c r="Z127" s="283"/>
      <c r="AA127" s="133"/>
      <c r="AB127" s="134" t="e">
        <f>VLOOKUP($D127,Res_Req!$A$2:$K$19,2)</f>
        <v>#N/A</v>
      </c>
    </row>
    <row r="128" spans="1:28" x14ac:dyDescent="0.25">
      <c r="A128" s="133"/>
      <c r="B128" s="283"/>
      <c r="C128" s="283"/>
      <c r="D128" s="284"/>
      <c r="E128" s="283"/>
      <c r="F128" s="286"/>
      <c r="G128" s="162" t="str">
        <f>IF(OR($D128="",$R128="",$S128="",$H128=""),"",IF(OR(VLOOKUP($D128,Res_Req!$A$2:$K$19,2)=12,VLOOKUP($D128,Res_Req!$A$2:$K$19,2)=13,VLOOKUP($D128,Res_Req!$A$2:$K$19,2)=14,VLOOKUP($D128,Res_Req!$A$2:$K$19,2)=15,VLOOKUP($D128,Res_Req!$A$2:$K$19,2)=16,VLOOKUP($D128,Res_Req!$A$2:$K$19,2)=17),IF($E128="","",IF($O128&lt;=$W128,$S128*($E128/$V128)*$H128,IF(AND($O128&gt;$W128,$O128&lt;=$Y128),$H128*($E128/$V128)*($S128+((($R128-$S128)/($Y128-$W128))*($O128-$W128))),0))),IF($O128&lt;=$W128,$S128*$H128,IF(AND($O128&gt;$W128,$O128&lt;=$Y128),$H128*($S128+((($R128-$S128)/($Y128-$W128))*($O128-$W128))),0))))</f>
        <v/>
      </c>
      <c r="H128" s="156" t="str">
        <f>IF(OR($D128="",$X128="",$O128="",$W128=""),"",IF($O128&lt;=$W128,VLOOKUP($D128,Res_Req!$A$2:$K$19,3),IF(AND($O128&gt;$W128,$O128&lt;=$X128),VLOOKUP($D128,Res_Req!$A$2:$K$19,3)+(((VLOOKUP($D128,Res_Req!$A$2:$K$19,4)-VLOOKUP($D128,Res_Req!$A$2:$K$19,3))/($X128-$W128))*($O128-$W128)),0)))</f>
        <v/>
      </c>
      <c r="I128" s="285"/>
      <c r="J128" s="155" t="str">
        <f>IF(OR($D128="",$T128=""),"",IF(OR(VLOOKUP($D128,Res_Req!$A$2:$K$19,2)=1,VLOOKUP($D128,Res_Req!$A$2:$K$19,2)=2,VLOOKUP($D128,Res_Req!$A$2:$K$19,2)=5,VLOOKUP($D128,Res_Req!$A$2:$K$19,2)=7,VLOOKUP($D128,Res_Req!$A$2:$K$19,2)=8,VLOOKUP($D128,Res_Req!$A$2:$K$19,2)=9,VLOOKUP($D128,Res_Req!$A$2:$K$19,2)=10),$T128*$K128,""))</f>
        <v/>
      </c>
      <c r="K128" s="156" t="str">
        <f>IF($D128="","",IF(OR(VLOOKUP($D128,Res_Req!$A$2:$K$19,2)=1,VLOOKUP($D128,Res_Req!$A$2:$K$19,2)=2,VLOOKUP($D128,Res_Req!$A$2:$K$19,2)=5,VLOOKUP($D128,Res_Req!$A$2:$K$19,2)=7,VLOOKUP($D128,Res_Req!$A$2:$K$19,2)=8,VLOOKUP($D128,Res_Req!$A$2:$K$19,2)=9,VLOOKUP($D128,Res_Req!$A$2:$K$19,2)=10),VLOOKUP($D128,Res_Req!$A$2:$K$19,6),""))</f>
        <v/>
      </c>
      <c r="L128" s="285"/>
      <c r="M128" s="155" t="str">
        <f>IF(OR($D128="",$U128=""),"",IF(OR(VLOOKUP($D128,Res_Req!$A$2:$K$19,2)=1,VLOOKUP($D128,Res_Req!$A$2:$K$19,2)=2,VLOOKUP($D128,Res_Req!$A$2:$K$19,2)=3,VLOOKUP($D128,Res_Req!$A$2:$K$19,2)=4,VLOOKUP($D128,Res_Req!$A$2:$K$19,2)=5,VLOOKUP($D128,Res_Req!$A$2:$K$19,2)=7,VLOOKUP($D128,Res_Req!$A$2:$K$19,2)=8,VLOOKUP($D128,Res_Req!$A$2:$K$19,2)=9,VLOOKUP($D128,Res_Req!$A$2:$K$19,2)=10,VLOOKUP($D128,Res_Req!$A$2:$K$19,2)=18),$N128*U128,""))</f>
        <v/>
      </c>
      <c r="N128" s="156" t="str">
        <f>IF($D128="","",IF(OR(VLOOKUP($D128,Res_Req!$A$2:$K$19,2)=1,VLOOKUP($D128,Res_Req!$A$2:$K$19,2)=2,VLOOKUP($D128,Res_Req!$A$2:$K$19,2)=3,VLOOKUP($D128,Res_Req!$A$2:$K$19,2)=4,VLOOKUP($D128,Res_Req!$A$2:$K$19,2)=5,VLOOKUP($D128,Res_Req!$A$2:$K$19,2)=7,VLOOKUP($D128,Res_Req!$A$2:$K$19,2)=8,VLOOKUP($D128,Res_Req!$A$2:$K$19,2)=9,VLOOKUP($D128,Res_Req!$A$2:$K$19,2)=10,VLOOKUP($D128,Res_Req!$A$2:$K$19,2)=18),SQRT(VLOOKUP($D128,Res_Req!$A$2:$K$19,7)),""))</f>
        <v/>
      </c>
      <c r="O128" s="157" t="str">
        <f t="shared" si="5"/>
        <v/>
      </c>
      <c r="P128" s="158" t="str">
        <f t="shared" si="4"/>
        <v/>
      </c>
      <c r="Q128" s="159"/>
      <c r="R128" s="283"/>
      <c r="S128" s="283"/>
      <c r="T128" s="283"/>
      <c r="U128" s="283"/>
      <c r="V128" s="283"/>
      <c r="W128" s="283"/>
      <c r="X128" s="160" t="str">
        <f>IF(OR($D128="",$W128="",$Y128=""),"",IF(VLOOKUP($D128,Res_Req!$A$2:$K$19,2)=11,$Y128+VLOOKUP($D128,Res_Req!$A$2:$K$19,9),IF(VLOOKUP($D128,Res_Req!$A$2:$K$19,2)=16,MIN($W128+(VLOOKUP($D128,Res_Req!$A$2:$K$19,9)*($Y128-$W128)),110),$W128+(VLOOKUP($D128,Res_Req!$A$2:$K$19,9)*($Y128-$W128)))))</f>
        <v/>
      </c>
      <c r="Y128" s="283"/>
      <c r="Z128" s="283"/>
      <c r="AA128" s="133"/>
      <c r="AB128" s="134" t="e">
        <f>VLOOKUP($D128,Res_Req!$A$2:$K$19,2)</f>
        <v>#N/A</v>
      </c>
    </row>
    <row r="129" spans="1:28" x14ac:dyDescent="0.25">
      <c r="A129" s="133"/>
      <c r="B129" s="283"/>
      <c r="C129" s="283"/>
      <c r="D129" s="284"/>
      <c r="E129" s="283"/>
      <c r="F129" s="286"/>
      <c r="G129" s="162" t="str">
        <f>IF(OR($D129="",$R129="",$S129="",$H129=""),"",IF(OR(VLOOKUP($D129,Res_Req!$A$2:$K$19,2)=12,VLOOKUP($D129,Res_Req!$A$2:$K$19,2)=13,VLOOKUP($D129,Res_Req!$A$2:$K$19,2)=14,VLOOKUP($D129,Res_Req!$A$2:$K$19,2)=15,VLOOKUP($D129,Res_Req!$A$2:$K$19,2)=16,VLOOKUP($D129,Res_Req!$A$2:$K$19,2)=17),IF($E129="","",IF($O129&lt;=$W129,$S129*($E129/$V129)*$H129,IF(AND($O129&gt;$W129,$O129&lt;=$Y129),$H129*($E129/$V129)*($S129+((($R129-$S129)/($Y129-$W129))*($O129-$W129))),0))),IF($O129&lt;=$W129,$S129*$H129,IF(AND($O129&gt;$W129,$O129&lt;=$Y129),$H129*($S129+((($R129-$S129)/($Y129-$W129))*($O129-$W129))),0))))</f>
        <v/>
      </c>
      <c r="H129" s="156" t="str">
        <f>IF(OR($D129="",$X129="",$O129="",$W129=""),"",IF($O129&lt;=$W129,VLOOKUP($D129,Res_Req!$A$2:$K$19,3),IF(AND($O129&gt;$W129,$O129&lt;=$X129),VLOOKUP($D129,Res_Req!$A$2:$K$19,3)+(((VLOOKUP($D129,Res_Req!$A$2:$K$19,4)-VLOOKUP($D129,Res_Req!$A$2:$K$19,3))/($X129-$W129))*($O129-$W129)),0)))</f>
        <v/>
      </c>
      <c r="I129" s="285"/>
      <c r="J129" s="155" t="str">
        <f>IF(OR($D129="",$T129=""),"",IF(OR(VLOOKUP($D129,Res_Req!$A$2:$K$19,2)=1,VLOOKUP($D129,Res_Req!$A$2:$K$19,2)=2,VLOOKUP($D129,Res_Req!$A$2:$K$19,2)=5,VLOOKUP($D129,Res_Req!$A$2:$K$19,2)=7,VLOOKUP($D129,Res_Req!$A$2:$K$19,2)=8,VLOOKUP($D129,Res_Req!$A$2:$K$19,2)=9,VLOOKUP($D129,Res_Req!$A$2:$K$19,2)=10),$T129*$K129,""))</f>
        <v/>
      </c>
      <c r="K129" s="156" t="str">
        <f>IF($D129="","",IF(OR(VLOOKUP($D129,Res_Req!$A$2:$K$19,2)=1,VLOOKUP($D129,Res_Req!$A$2:$K$19,2)=2,VLOOKUP($D129,Res_Req!$A$2:$K$19,2)=5,VLOOKUP($D129,Res_Req!$A$2:$K$19,2)=7,VLOOKUP($D129,Res_Req!$A$2:$K$19,2)=8,VLOOKUP($D129,Res_Req!$A$2:$K$19,2)=9,VLOOKUP($D129,Res_Req!$A$2:$K$19,2)=10),VLOOKUP($D129,Res_Req!$A$2:$K$19,6),""))</f>
        <v/>
      </c>
      <c r="L129" s="285"/>
      <c r="M129" s="155" t="str">
        <f>IF(OR($D129="",$U129=""),"",IF(OR(VLOOKUP($D129,Res_Req!$A$2:$K$19,2)=1,VLOOKUP($D129,Res_Req!$A$2:$K$19,2)=2,VLOOKUP($D129,Res_Req!$A$2:$K$19,2)=3,VLOOKUP($D129,Res_Req!$A$2:$K$19,2)=4,VLOOKUP($D129,Res_Req!$A$2:$K$19,2)=5,VLOOKUP($D129,Res_Req!$A$2:$K$19,2)=7,VLOOKUP($D129,Res_Req!$A$2:$K$19,2)=8,VLOOKUP($D129,Res_Req!$A$2:$K$19,2)=9,VLOOKUP($D129,Res_Req!$A$2:$K$19,2)=10,VLOOKUP($D129,Res_Req!$A$2:$K$19,2)=18),$N129*U129,""))</f>
        <v/>
      </c>
      <c r="N129" s="156" t="str">
        <f>IF($D129="","",IF(OR(VLOOKUP($D129,Res_Req!$A$2:$K$19,2)=1,VLOOKUP($D129,Res_Req!$A$2:$K$19,2)=2,VLOOKUP($D129,Res_Req!$A$2:$K$19,2)=3,VLOOKUP($D129,Res_Req!$A$2:$K$19,2)=4,VLOOKUP($D129,Res_Req!$A$2:$K$19,2)=5,VLOOKUP($D129,Res_Req!$A$2:$K$19,2)=7,VLOOKUP($D129,Res_Req!$A$2:$K$19,2)=8,VLOOKUP($D129,Res_Req!$A$2:$K$19,2)=9,VLOOKUP($D129,Res_Req!$A$2:$K$19,2)=10,VLOOKUP($D129,Res_Req!$A$2:$K$19,2)=18),SQRT(VLOOKUP($D129,Res_Req!$A$2:$K$19,7)),""))</f>
        <v/>
      </c>
      <c r="O129" s="157" t="str">
        <f t="shared" si="5"/>
        <v/>
      </c>
      <c r="P129" s="158" t="str">
        <f t="shared" si="4"/>
        <v/>
      </c>
      <c r="Q129" s="159"/>
      <c r="R129" s="283"/>
      <c r="S129" s="283"/>
      <c r="T129" s="283"/>
      <c r="U129" s="283"/>
      <c r="V129" s="283"/>
      <c r="W129" s="283"/>
      <c r="X129" s="160" t="str">
        <f>IF(OR($D129="",$W129="",$Y129=""),"",IF(VLOOKUP($D129,Res_Req!$A$2:$K$19,2)=11,$Y129+VLOOKUP($D129,Res_Req!$A$2:$K$19,9),IF(VLOOKUP($D129,Res_Req!$A$2:$K$19,2)=16,MIN($W129+(VLOOKUP($D129,Res_Req!$A$2:$K$19,9)*($Y129-$W129)),110),$W129+(VLOOKUP($D129,Res_Req!$A$2:$K$19,9)*($Y129-$W129)))))</f>
        <v/>
      </c>
      <c r="Y129" s="283"/>
      <c r="Z129" s="283"/>
      <c r="AA129" s="133"/>
      <c r="AB129" s="134" t="e">
        <f>VLOOKUP($D129,Res_Req!$A$2:$K$19,2)</f>
        <v>#N/A</v>
      </c>
    </row>
    <row r="130" spans="1:28" x14ac:dyDescent="0.25">
      <c r="A130" s="133"/>
      <c r="B130" s="283"/>
      <c r="C130" s="283"/>
      <c r="D130" s="284"/>
      <c r="E130" s="283"/>
      <c r="F130" s="286"/>
      <c r="G130" s="162" t="str">
        <f>IF(OR($D130="",$R130="",$S130="",$H130=""),"",IF(OR(VLOOKUP($D130,Res_Req!$A$2:$K$19,2)=12,VLOOKUP($D130,Res_Req!$A$2:$K$19,2)=13,VLOOKUP($D130,Res_Req!$A$2:$K$19,2)=14,VLOOKUP($D130,Res_Req!$A$2:$K$19,2)=15,VLOOKUP($D130,Res_Req!$A$2:$K$19,2)=16,VLOOKUP($D130,Res_Req!$A$2:$K$19,2)=17),IF($E130="","",IF($O130&lt;=$W130,$S130*($E130/$V130)*$H130,IF(AND($O130&gt;$W130,$O130&lt;=$Y130),$H130*($E130/$V130)*($S130+((($R130-$S130)/($Y130-$W130))*($O130-$W130))),0))),IF($O130&lt;=$W130,$S130*$H130,IF(AND($O130&gt;$W130,$O130&lt;=$Y130),$H130*($S130+((($R130-$S130)/($Y130-$W130))*($O130-$W130))),0))))</f>
        <v/>
      </c>
      <c r="H130" s="156" t="str">
        <f>IF(OR($D130="",$X130="",$O130="",$W130=""),"",IF($O130&lt;=$W130,VLOOKUP($D130,Res_Req!$A$2:$K$19,3),IF(AND($O130&gt;$W130,$O130&lt;=$X130),VLOOKUP($D130,Res_Req!$A$2:$K$19,3)+(((VLOOKUP($D130,Res_Req!$A$2:$K$19,4)-VLOOKUP($D130,Res_Req!$A$2:$K$19,3))/($X130-$W130))*($O130-$W130)),0)))</f>
        <v/>
      </c>
      <c r="I130" s="285"/>
      <c r="J130" s="155" t="str">
        <f>IF(OR($D130="",$T130=""),"",IF(OR(VLOOKUP($D130,Res_Req!$A$2:$K$19,2)=1,VLOOKUP($D130,Res_Req!$A$2:$K$19,2)=2,VLOOKUP($D130,Res_Req!$A$2:$K$19,2)=5,VLOOKUP($D130,Res_Req!$A$2:$K$19,2)=7,VLOOKUP($D130,Res_Req!$A$2:$K$19,2)=8,VLOOKUP($D130,Res_Req!$A$2:$K$19,2)=9,VLOOKUP($D130,Res_Req!$A$2:$K$19,2)=10),$T130*$K130,""))</f>
        <v/>
      </c>
      <c r="K130" s="156" t="str">
        <f>IF($D130="","",IF(OR(VLOOKUP($D130,Res_Req!$A$2:$K$19,2)=1,VLOOKUP($D130,Res_Req!$A$2:$K$19,2)=2,VLOOKUP($D130,Res_Req!$A$2:$K$19,2)=5,VLOOKUP($D130,Res_Req!$A$2:$K$19,2)=7,VLOOKUP($D130,Res_Req!$A$2:$K$19,2)=8,VLOOKUP($D130,Res_Req!$A$2:$K$19,2)=9,VLOOKUP($D130,Res_Req!$A$2:$K$19,2)=10),VLOOKUP($D130,Res_Req!$A$2:$K$19,6),""))</f>
        <v/>
      </c>
      <c r="L130" s="285"/>
      <c r="M130" s="155" t="str">
        <f>IF(OR($D130="",$U130=""),"",IF(OR(VLOOKUP($D130,Res_Req!$A$2:$K$19,2)=1,VLOOKUP($D130,Res_Req!$A$2:$K$19,2)=2,VLOOKUP($D130,Res_Req!$A$2:$K$19,2)=3,VLOOKUP($D130,Res_Req!$A$2:$K$19,2)=4,VLOOKUP($D130,Res_Req!$A$2:$K$19,2)=5,VLOOKUP($D130,Res_Req!$A$2:$K$19,2)=7,VLOOKUP($D130,Res_Req!$A$2:$K$19,2)=8,VLOOKUP($D130,Res_Req!$A$2:$K$19,2)=9,VLOOKUP($D130,Res_Req!$A$2:$K$19,2)=10,VLOOKUP($D130,Res_Req!$A$2:$K$19,2)=18),$N130*U130,""))</f>
        <v/>
      </c>
      <c r="N130" s="156" t="str">
        <f>IF($D130="","",IF(OR(VLOOKUP($D130,Res_Req!$A$2:$K$19,2)=1,VLOOKUP($D130,Res_Req!$A$2:$K$19,2)=2,VLOOKUP($D130,Res_Req!$A$2:$K$19,2)=3,VLOOKUP($D130,Res_Req!$A$2:$K$19,2)=4,VLOOKUP($D130,Res_Req!$A$2:$K$19,2)=5,VLOOKUP($D130,Res_Req!$A$2:$K$19,2)=7,VLOOKUP($D130,Res_Req!$A$2:$K$19,2)=8,VLOOKUP($D130,Res_Req!$A$2:$K$19,2)=9,VLOOKUP($D130,Res_Req!$A$2:$K$19,2)=10,VLOOKUP($D130,Res_Req!$A$2:$K$19,2)=18),SQRT(VLOOKUP($D130,Res_Req!$A$2:$K$19,7)),""))</f>
        <v/>
      </c>
      <c r="O130" s="157" t="str">
        <f t="shared" si="5"/>
        <v/>
      </c>
      <c r="P130" s="158" t="str">
        <f t="shared" si="4"/>
        <v/>
      </c>
      <c r="Q130" s="159"/>
      <c r="R130" s="283"/>
      <c r="S130" s="283"/>
      <c r="T130" s="283"/>
      <c r="U130" s="283"/>
      <c r="V130" s="283"/>
      <c r="W130" s="283"/>
      <c r="X130" s="160" t="str">
        <f>IF(OR($D130="",$W130="",$Y130=""),"",IF(VLOOKUP($D130,Res_Req!$A$2:$K$19,2)=11,$Y130+VLOOKUP($D130,Res_Req!$A$2:$K$19,9),IF(VLOOKUP($D130,Res_Req!$A$2:$K$19,2)=16,MIN($W130+(VLOOKUP($D130,Res_Req!$A$2:$K$19,9)*($Y130-$W130)),110),$W130+(VLOOKUP($D130,Res_Req!$A$2:$K$19,9)*($Y130-$W130)))))</f>
        <v/>
      </c>
      <c r="Y130" s="283"/>
      <c r="Z130" s="283"/>
      <c r="AA130" s="133"/>
      <c r="AB130" s="134" t="e">
        <f>VLOOKUP($D130,Res_Req!$A$2:$K$19,2)</f>
        <v>#N/A</v>
      </c>
    </row>
    <row r="131" spans="1:28" x14ac:dyDescent="0.25">
      <c r="A131" s="133"/>
      <c r="B131" s="283"/>
      <c r="C131" s="283"/>
      <c r="D131" s="284"/>
      <c r="E131" s="283"/>
      <c r="F131" s="286"/>
      <c r="G131" s="162" t="str">
        <f>IF(OR($D131="",$R131="",$S131="",$H131=""),"",IF(OR(VLOOKUP($D131,Res_Req!$A$2:$K$19,2)=12,VLOOKUP($D131,Res_Req!$A$2:$K$19,2)=13,VLOOKUP($D131,Res_Req!$A$2:$K$19,2)=14,VLOOKUP($D131,Res_Req!$A$2:$K$19,2)=15,VLOOKUP($D131,Res_Req!$A$2:$K$19,2)=16,VLOOKUP($D131,Res_Req!$A$2:$K$19,2)=17),IF($E131="","",IF($O131&lt;=$W131,$S131*($E131/$V131)*$H131,IF(AND($O131&gt;$W131,$O131&lt;=$Y131),$H131*($E131/$V131)*($S131+((($R131-$S131)/($Y131-$W131))*($O131-$W131))),0))),IF($O131&lt;=$W131,$S131*$H131,IF(AND($O131&gt;$W131,$O131&lt;=$Y131),$H131*($S131+((($R131-$S131)/($Y131-$W131))*($O131-$W131))),0))))</f>
        <v/>
      </c>
      <c r="H131" s="156" t="str">
        <f>IF(OR($D131="",$X131="",$O131="",$W131=""),"",IF($O131&lt;=$W131,VLOOKUP($D131,Res_Req!$A$2:$K$19,3),IF(AND($O131&gt;$W131,$O131&lt;=$X131),VLOOKUP($D131,Res_Req!$A$2:$K$19,3)+(((VLOOKUP($D131,Res_Req!$A$2:$K$19,4)-VLOOKUP($D131,Res_Req!$A$2:$K$19,3))/($X131-$W131))*($O131-$W131)),0)))</f>
        <v/>
      </c>
      <c r="I131" s="285"/>
      <c r="J131" s="155" t="str">
        <f>IF(OR($D131="",$T131=""),"",IF(OR(VLOOKUP($D131,Res_Req!$A$2:$K$19,2)=1,VLOOKUP($D131,Res_Req!$A$2:$K$19,2)=2,VLOOKUP($D131,Res_Req!$A$2:$K$19,2)=5,VLOOKUP($D131,Res_Req!$A$2:$K$19,2)=7,VLOOKUP($D131,Res_Req!$A$2:$K$19,2)=8,VLOOKUP($D131,Res_Req!$A$2:$K$19,2)=9,VLOOKUP($D131,Res_Req!$A$2:$K$19,2)=10),$T131*$K131,""))</f>
        <v/>
      </c>
      <c r="K131" s="156" t="str">
        <f>IF($D131="","",IF(OR(VLOOKUP($D131,Res_Req!$A$2:$K$19,2)=1,VLOOKUP($D131,Res_Req!$A$2:$K$19,2)=2,VLOOKUP($D131,Res_Req!$A$2:$K$19,2)=5,VLOOKUP($D131,Res_Req!$A$2:$K$19,2)=7,VLOOKUP($D131,Res_Req!$A$2:$K$19,2)=8,VLOOKUP($D131,Res_Req!$A$2:$K$19,2)=9,VLOOKUP($D131,Res_Req!$A$2:$K$19,2)=10),VLOOKUP($D131,Res_Req!$A$2:$K$19,6),""))</f>
        <v/>
      </c>
      <c r="L131" s="285"/>
      <c r="M131" s="155" t="str">
        <f>IF(OR($D131="",$U131=""),"",IF(OR(VLOOKUP($D131,Res_Req!$A$2:$K$19,2)=1,VLOOKUP($D131,Res_Req!$A$2:$K$19,2)=2,VLOOKUP($D131,Res_Req!$A$2:$K$19,2)=3,VLOOKUP($D131,Res_Req!$A$2:$K$19,2)=4,VLOOKUP($D131,Res_Req!$A$2:$K$19,2)=5,VLOOKUP($D131,Res_Req!$A$2:$K$19,2)=7,VLOOKUP($D131,Res_Req!$A$2:$K$19,2)=8,VLOOKUP($D131,Res_Req!$A$2:$K$19,2)=9,VLOOKUP($D131,Res_Req!$A$2:$K$19,2)=10,VLOOKUP($D131,Res_Req!$A$2:$K$19,2)=18),$N131*U131,""))</f>
        <v/>
      </c>
      <c r="N131" s="156" t="str">
        <f>IF($D131="","",IF(OR(VLOOKUP($D131,Res_Req!$A$2:$K$19,2)=1,VLOOKUP($D131,Res_Req!$A$2:$K$19,2)=2,VLOOKUP($D131,Res_Req!$A$2:$K$19,2)=3,VLOOKUP($D131,Res_Req!$A$2:$K$19,2)=4,VLOOKUP($D131,Res_Req!$A$2:$K$19,2)=5,VLOOKUP($D131,Res_Req!$A$2:$K$19,2)=7,VLOOKUP($D131,Res_Req!$A$2:$K$19,2)=8,VLOOKUP($D131,Res_Req!$A$2:$K$19,2)=9,VLOOKUP($D131,Res_Req!$A$2:$K$19,2)=10,VLOOKUP($D131,Res_Req!$A$2:$K$19,2)=18),SQRT(VLOOKUP($D131,Res_Req!$A$2:$K$19,7)),""))</f>
        <v/>
      </c>
      <c r="O131" s="157" t="str">
        <f t="shared" si="5"/>
        <v/>
      </c>
      <c r="P131" s="158" t="str">
        <f t="shared" si="4"/>
        <v/>
      </c>
      <c r="Q131" s="159"/>
      <c r="R131" s="283"/>
      <c r="S131" s="283"/>
      <c r="T131" s="283"/>
      <c r="U131" s="283"/>
      <c r="V131" s="283"/>
      <c r="W131" s="283"/>
      <c r="X131" s="160" t="str">
        <f>IF(OR($D131="",$W131="",$Y131=""),"",IF(VLOOKUP($D131,Res_Req!$A$2:$K$19,2)=11,$Y131+VLOOKUP($D131,Res_Req!$A$2:$K$19,9),IF(VLOOKUP($D131,Res_Req!$A$2:$K$19,2)=16,MIN($W131+(VLOOKUP($D131,Res_Req!$A$2:$K$19,9)*($Y131-$W131)),110),$W131+(VLOOKUP($D131,Res_Req!$A$2:$K$19,9)*($Y131-$W131)))))</f>
        <v/>
      </c>
      <c r="Y131" s="283"/>
      <c r="Z131" s="283"/>
      <c r="AA131" s="133"/>
      <c r="AB131" s="134" t="e">
        <f>VLOOKUP($D131,Res_Req!$A$2:$K$19,2)</f>
        <v>#N/A</v>
      </c>
    </row>
    <row r="132" spans="1:28" x14ac:dyDescent="0.25">
      <c r="A132" s="133"/>
      <c r="B132" s="283"/>
      <c r="C132" s="283"/>
      <c r="D132" s="284"/>
      <c r="E132" s="283"/>
      <c r="F132" s="286"/>
      <c r="G132" s="162" t="str">
        <f>IF(OR($D132="",$R132="",$S132="",$H132=""),"",IF(OR(VLOOKUP($D132,Res_Req!$A$2:$K$19,2)=12,VLOOKUP($D132,Res_Req!$A$2:$K$19,2)=13,VLOOKUP($D132,Res_Req!$A$2:$K$19,2)=14,VLOOKUP($D132,Res_Req!$A$2:$K$19,2)=15,VLOOKUP($D132,Res_Req!$A$2:$K$19,2)=16,VLOOKUP($D132,Res_Req!$A$2:$K$19,2)=17),IF($E132="","",IF($O132&lt;=$W132,$S132*($E132/$V132)*$H132,IF(AND($O132&gt;$W132,$O132&lt;=$Y132),$H132*($E132/$V132)*($S132+((($R132-$S132)/($Y132-$W132))*($O132-$W132))),0))),IF($O132&lt;=$W132,$S132*$H132,IF(AND($O132&gt;$W132,$O132&lt;=$Y132),$H132*($S132+((($R132-$S132)/($Y132-$W132))*($O132-$W132))),0))))</f>
        <v/>
      </c>
      <c r="H132" s="156" t="str">
        <f>IF(OR($D132="",$X132="",$O132="",$W132=""),"",IF($O132&lt;=$W132,VLOOKUP($D132,Res_Req!$A$2:$K$19,3),IF(AND($O132&gt;$W132,$O132&lt;=$X132),VLOOKUP($D132,Res_Req!$A$2:$K$19,3)+(((VLOOKUP($D132,Res_Req!$A$2:$K$19,4)-VLOOKUP($D132,Res_Req!$A$2:$K$19,3))/($X132-$W132))*($O132-$W132)),0)))</f>
        <v/>
      </c>
      <c r="I132" s="285"/>
      <c r="J132" s="155" t="str">
        <f>IF(OR($D132="",$T132=""),"",IF(OR(VLOOKUP($D132,Res_Req!$A$2:$K$19,2)=1,VLOOKUP($D132,Res_Req!$A$2:$K$19,2)=2,VLOOKUP($D132,Res_Req!$A$2:$K$19,2)=5,VLOOKUP($D132,Res_Req!$A$2:$K$19,2)=7,VLOOKUP($D132,Res_Req!$A$2:$K$19,2)=8,VLOOKUP($D132,Res_Req!$A$2:$K$19,2)=9,VLOOKUP($D132,Res_Req!$A$2:$K$19,2)=10),$T132*$K132,""))</f>
        <v/>
      </c>
      <c r="K132" s="156" t="str">
        <f>IF($D132="","",IF(OR(VLOOKUP($D132,Res_Req!$A$2:$K$19,2)=1,VLOOKUP($D132,Res_Req!$A$2:$K$19,2)=2,VLOOKUP($D132,Res_Req!$A$2:$K$19,2)=5,VLOOKUP($D132,Res_Req!$A$2:$K$19,2)=7,VLOOKUP($D132,Res_Req!$A$2:$K$19,2)=8,VLOOKUP($D132,Res_Req!$A$2:$K$19,2)=9,VLOOKUP($D132,Res_Req!$A$2:$K$19,2)=10),VLOOKUP($D132,Res_Req!$A$2:$K$19,6),""))</f>
        <v/>
      </c>
      <c r="L132" s="285"/>
      <c r="M132" s="155" t="str">
        <f>IF(OR($D132="",$U132=""),"",IF(OR(VLOOKUP($D132,Res_Req!$A$2:$K$19,2)=1,VLOOKUP($D132,Res_Req!$A$2:$K$19,2)=2,VLOOKUP($D132,Res_Req!$A$2:$K$19,2)=3,VLOOKUP($D132,Res_Req!$A$2:$K$19,2)=4,VLOOKUP($D132,Res_Req!$A$2:$K$19,2)=5,VLOOKUP($D132,Res_Req!$A$2:$K$19,2)=7,VLOOKUP($D132,Res_Req!$A$2:$K$19,2)=8,VLOOKUP($D132,Res_Req!$A$2:$K$19,2)=9,VLOOKUP($D132,Res_Req!$A$2:$K$19,2)=10,VLOOKUP($D132,Res_Req!$A$2:$K$19,2)=18),$N132*U132,""))</f>
        <v/>
      </c>
      <c r="N132" s="156" t="str">
        <f>IF($D132="","",IF(OR(VLOOKUP($D132,Res_Req!$A$2:$K$19,2)=1,VLOOKUP($D132,Res_Req!$A$2:$K$19,2)=2,VLOOKUP($D132,Res_Req!$A$2:$K$19,2)=3,VLOOKUP($D132,Res_Req!$A$2:$K$19,2)=4,VLOOKUP($D132,Res_Req!$A$2:$K$19,2)=5,VLOOKUP($D132,Res_Req!$A$2:$K$19,2)=7,VLOOKUP($D132,Res_Req!$A$2:$K$19,2)=8,VLOOKUP($D132,Res_Req!$A$2:$K$19,2)=9,VLOOKUP($D132,Res_Req!$A$2:$K$19,2)=10,VLOOKUP($D132,Res_Req!$A$2:$K$19,2)=18),SQRT(VLOOKUP($D132,Res_Req!$A$2:$K$19,7)),""))</f>
        <v/>
      </c>
      <c r="O132" s="157" t="str">
        <f t="shared" si="5"/>
        <v/>
      </c>
      <c r="P132" s="158" t="str">
        <f t="shared" si="4"/>
        <v/>
      </c>
      <c r="Q132" s="159"/>
      <c r="R132" s="283"/>
      <c r="S132" s="283"/>
      <c r="T132" s="283"/>
      <c r="U132" s="283"/>
      <c r="V132" s="283"/>
      <c r="W132" s="283"/>
      <c r="X132" s="160" t="str">
        <f>IF(OR($D132="",$W132="",$Y132=""),"",IF(VLOOKUP($D132,Res_Req!$A$2:$K$19,2)=11,$Y132+VLOOKUP($D132,Res_Req!$A$2:$K$19,9),IF(VLOOKUP($D132,Res_Req!$A$2:$K$19,2)=16,MIN($W132+(VLOOKUP($D132,Res_Req!$A$2:$K$19,9)*($Y132-$W132)),110),$W132+(VLOOKUP($D132,Res_Req!$A$2:$K$19,9)*($Y132-$W132)))))</f>
        <v/>
      </c>
      <c r="Y132" s="283"/>
      <c r="Z132" s="283"/>
      <c r="AA132" s="133"/>
      <c r="AB132" s="134" t="e">
        <f>VLOOKUP($D132,Res_Req!$A$2:$K$19,2)</f>
        <v>#N/A</v>
      </c>
    </row>
    <row r="133" spans="1:28" x14ac:dyDescent="0.25">
      <c r="A133" s="133"/>
      <c r="B133" s="283"/>
      <c r="C133" s="283"/>
      <c r="D133" s="284"/>
      <c r="E133" s="283"/>
      <c r="F133" s="286"/>
      <c r="G133" s="162" t="str">
        <f>IF(OR($D133="",$R133="",$S133="",$H133=""),"",IF(OR(VLOOKUP($D133,Res_Req!$A$2:$K$19,2)=12,VLOOKUP($D133,Res_Req!$A$2:$K$19,2)=13,VLOOKUP($D133,Res_Req!$A$2:$K$19,2)=14,VLOOKUP($D133,Res_Req!$A$2:$K$19,2)=15,VLOOKUP($D133,Res_Req!$A$2:$K$19,2)=16,VLOOKUP($D133,Res_Req!$A$2:$K$19,2)=17),IF($E133="","",IF($O133&lt;=$W133,$S133*($E133/$V133)*$H133,IF(AND($O133&gt;$W133,$O133&lt;=$Y133),$H133*($E133/$V133)*($S133+((($R133-$S133)/($Y133-$W133))*($O133-$W133))),0))),IF($O133&lt;=$W133,$S133*$H133,IF(AND($O133&gt;$W133,$O133&lt;=$Y133),$H133*($S133+((($R133-$S133)/($Y133-$W133))*($O133-$W133))),0))))</f>
        <v/>
      </c>
      <c r="H133" s="156" t="str">
        <f>IF(OR($D133="",$X133="",$O133="",$W133=""),"",IF($O133&lt;=$W133,VLOOKUP($D133,Res_Req!$A$2:$K$19,3),IF(AND($O133&gt;$W133,$O133&lt;=$X133),VLOOKUP($D133,Res_Req!$A$2:$K$19,3)+(((VLOOKUP($D133,Res_Req!$A$2:$K$19,4)-VLOOKUP($D133,Res_Req!$A$2:$K$19,3))/($X133-$W133))*($O133-$W133)),0)))</f>
        <v/>
      </c>
      <c r="I133" s="285"/>
      <c r="J133" s="155" t="str">
        <f>IF(OR($D133="",$T133=""),"",IF(OR(VLOOKUP($D133,Res_Req!$A$2:$K$19,2)=1,VLOOKUP($D133,Res_Req!$A$2:$K$19,2)=2,VLOOKUP($D133,Res_Req!$A$2:$K$19,2)=5,VLOOKUP($D133,Res_Req!$A$2:$K$19,2)=7,VLOOKUP($D133,Res_Req!$A$2:$K$19,2)=8,VLOOKUP($D133,Res_Req!$A$2:$K$19,2)=9,VLOOKUP($D133,Res_Req!$A$2:$K$19,2)=10),$T133*$K133,""))</f>
        <v/>
      </c>
      <c r="K133" s="156" t="str">
        <f>IF($D133="","",IF(OR(VLOOKUP($D133,Res_Req!$A$2:$K$19,2)=1,VLOOKUP($D133,Res_Req!$A$2:$K$19,2)=2,VLOOKUP($D133,Res_Req!$A$2:$K$19,2)=5,VLOOKUP($D133,Res_Req!$A$2:$K$19,2)=7,VLOOKUP($D133,Res_Req!$A$2:$K$19,2)=8,VLOOKUP($D133,Res_Req!$A$2:$K$19,2)=9,VLOOKUP($D133,Res_Req!$A$2:$K$19,2)=10),VLOOKUP($D133,Res_Req!$A$2:$K$19,6),""))</f>
        <v/>
      </c>
      <c r="L133" s="285"/>
      <c r="M133" s="155" t="str">
        <f>IF(OR($D133="",$U133=""),"",IF(OR(VLOOKUP($D133,Res_Req!$A$2:$K$19,2)=1,VLOOKUP($D133,Res_Req!$A$2:$K$19,2)=2,VLOOKUP($D133,Res_Req!$A$2:$K$19,2)=3,VLOOKUP($D133,Res_Req!$A$2:$K$19,2)=4,VLOOKUP($D133,Res_Req!$A$2:$K$19,2)=5,VLOOKUP($D133,Res_Req!$A$2:$K$19,2)=7,VLOOKUP($D133,Res_Req!$A$2:$K$19,2)=8,VLOOKUP($D133,Res_Req!$A$2:$K$19,2)=9,VLOOKUP($D133,Res_Req!$A$2:$K$19,2)=10,VLOOKUP($D133,Res_Req!$A$2:$K$19,2)=18),$N133*U133,""))</f>
        <v/>
      </c>
      <c r="N133" s="156" t="str">
        <f>IF($D133="","",IF(OR(VLOOKUP($D133,Res_Req!$A$2:$K$19,2)=1,VLOOKUP($D133,Res_Req!$A$2:$K$19,2)=2,VLOOKUP($D133,Res_Req!$A$2:$K$19,2)=3,VLOOKUP($D133,Res_Req!$A$2:$K$19,2)=4,VLOOKUP($D133,Res_Req!$A$2:$K$19,2)=5,VLOOKUP($D133,Res_Req!$A$2:$K$19,2)=7,VLOOKUP($D133,Res_Req!$A$2:$K$19,2)=8,VLOOKUP($D133,Res_Req!$A$2:$K$19,2)=9,VLOOKUP($D133,Res_Req!$A$2:$K$19,2)=10,VLOOKUP($D133,Res_Req!$A$2:$K$19,2)=18),SQRT(VLOOKUP($D133,Res_Req!$A$2:$K$19,7)),""))</f>
        <v/>
      </c>
      <c r="O133" s="157" t="str">
        <f t="shared" si="5"/>
        <v/>
      </c>
      <c r="P133" s="158" t="str">
        <f t="shared" si="4"/>
        <v/>
      </c>
      <c r="Q133" s="159"/>
      <c r="R133" s="283"/>
      <c r="S133" s="283"/>
      <c r="T133" s="283"/>
      <c r="U133" s="283"/>
      <c r="V133" s="283"/>
      <c r="W133" s="283"/>
      <c r="X133" s="160" t="str">
        <f>IF(OR($D133="",$W133="",$Y133=""),"",IF(VLOOKUP($D133,Res_Req!$A$2:$K$19,2)=11,$Y133+VLOOKUP($D133,Res_Req!$A$2:$K$19,9),IF(VLOOKUP($D133,Res_Req!$A$2:$K$19,2)=16,MIN($W133+(VLOOKUP($D133,Res_Req!$A$2:$K$19,9)*($Y133-$W133)),110),$W133+(VLOOKUP($D133,Res_Req!$A$2:$K$19,9)*($Y133-$W133)))))</f>
        <v/>
      </c>
      <c r="Y133" s="283"/>
      <c r="Z133" s="283"/>
      <c r="AA133" s="133"/>
      <c r="AB133" s="134" t="e">
        <f>VLOOKUP($D133,Res_Req!$A$2:$K$19,2)</f>
        <v>#N/A</v>
      </c>
    </row>
    <row r="134" spans="1:28" x14ac:dyDescent="0.25">
      <c r="A134" s="133"/>
      <c r="B134" s="283"/>
      <c r="C134" s="283"/>
      <c r="D134" s="284"/>
      <c r="E134" s="283"/>
      <c r="F134" s="286"/>
      <c r="G134" s="162" t="str">
        <f>IF(OR($D134="",$R134="",$S134="",$H134=""),"",IF(OR(VLOOKUP($D134,Res_Req!$A$2:$K$19,2)=12,VLOOKUP($D134,Res_Req!$A$2:$K$19,2)=13,VLOOKUP($D134,Res_Req!$A$2:$K$19,2)=14,VLOOKUP($D134,Res_Req!$A$2:$K$19,2)=15,VLOOKUP($D134,Res_Req!$A$2:$K$19,2)=16,VLOOKUP($D134,Res_Req!$A$2:$K$19,2)=17),IF($E134="","",IF($O134&lt;=$W134,$S134*($E134/$V134)*$H134,IF(AND($O134&gt;$W134,$O134&lt;=$Y134),$H134*($E134/$V134)*($S134+((($R134-$S134)/($Y134-$W134))*($O134-$W134))),0))),IF($O134&lt;=$W134,$S134*$H134,IF(AND($O134&gt;$W134,$O134&lt;=$Y134),$H134*($S134+((($R134-$S134)/($Y134-$W134))*($O134-$W134))),0))))</f>
        <v/>
      </c>
      <c r="H134" s="156" t="str">
        <f>IF(OR($D134="",$X134="",$O134="",$W134=""),"",IF($O134&lt;=$W134,VLOOKUP($D134,Res_Req!$A$2:$K$19,3),IF(AND($O134&gt;$W134,$O134&lt;=$X134),VLOOKUP($D134,Res_Req!$A$2:$K$19,3)+(((VLOOKUP($D134,Res_Req!$A$2:$K$19,4)-VLOOKUP($D134,Res_Req!$A$2:$K$19,3))/($X134-$W134))*($O134-$W134)),0)))</f>
        <v/>
      </c>
      <c r="I134" s="285"/>
      <c r="J134" s="155" t="str">
        <f>IF(OR($D134="",$T134=""),"",IF(OR(VLOOKUP($D134,Res_Req!$A$2:$K$19,2)=1,VLOOKUP($D134,Res_Req!$A$2:$K$19,2)=2,VLOOKUP($D134,Res_Req!$A$2:$K$19,2)=5,VLOOKUP($D134,Res_Req!$A$2:$K$19,2)=7,VLOOKUP($D134,Res_Req!$A$2:$K$19,2)=8,VLOOKUP($D134,Res_Req!$A$2:$K$19,2)=9,VLOOKUP($D134,Res_Req!$A$2:$K$19,2)=10),$T134*$K134,""))</f>
        <v/>
      </c>
      <c r="K134" s="156" t="str">
        <f>IF($D134="","",IF(OR(VLOOKUP($D134,Res_Req!$A$2:$K$19,2)=1,VLOOKUP($D134,Res_Req!$A$2:$K$19,2)=2,VLOOKUP($D134,Res_Req!$A$2:$K$19,2)=5,VLOOKUP($D134,Res_Req!$A$2:$K$19,2)=7,VLOOKUP($D134,Res_Req!$A$2:$K$19,2)=8,VLOOKUP($D134,Res_Req!$A$2:$K$19,2)=9,VLOOKUP($D134,Res_Req!$A$2:$K$19,2)=10),VLOOKUP($D134,Res_Req!$A$2:$K$19,6),""))</f>
        <v/>
      </c>
      <c r="L134" s="285"/>
      <c r="M134" s="155" t="str">
        <f>IF(OR($D134="",$U134=""),"",IF(OR(VLOOKUP($D134,Res_Req!$A$2:$K$19,2)=1,VLOOKUP($D134,Res_Req!$A$2:$K$19,2)=2,VLOOKUP($D134,Res_Req!$A$2:$K$19,2)=3,VLOOKUP($D134,Res_Req!$A$2:$K$19,2)=4,VLOOKUP($D134,Res_Req!$A$2:$K$19,2)=5,VLOOKUP($D134,Res_Req!$A$2:$K$19,2)=7,VLOOKUP($D134,Res_Req!$A$2:$K$19,2)=8,VLOOKUP($D134,Res_Req!$A$2:$K$19,2)=9,VLOOKUP($D134,Res_Req!$A$2:$K$19,2)=10,VLOOKUP($D134,Res_Req!$A$2:$K$19,2)=18),$N134*U134,""))</f>
        <v/>
      </c>
      <c r="N134" s="156" t="str">
        <f>IF($D134="","",IF(OR(VLOOKUP($D134,Res_Req!$A$2:$K$19,2)=1,VLOOKUP($D134,Res_Req!$A$2:$K$19,2)=2,VLOOKUP($D134,Res_Req!$A$2:$K$19,2)=3,VLOOKUP($D134,Res_Req!$A$2:$K$19,2)=4,VLOOKUP($D134,Res_Req!$A$2:$K$19,2)=5,VLOOKUP($D134,Res_Req!$A$2:$K$19,2)=7,VLOOKUP($D134,Res_Req!$A$2:$K$19,2)=8,VLOOKUP($D134,Res_Req!$A$2:$K$19,2)=9,VLOOKUP($D134,Res_Req!$A$2:$K$19,2)=10,VLOOKUP($D134,Res_Req!$A$2:$K$19,2)=18),SQRT(VLOOKUP($D134,Res_Req!$A$2:$K$19,7)),""))</f>
        <v/>
      </c>
      <c r="O134" s="157" t="str">
        <f t="shared" si="5"/>
        <v/>
      </c>
      <c r="P134" s="158" t="str">
        <f t="shared" si="4"/>
        <v/>
      </c>
      <c r="Q134" s="159"/>
      <c r="R134" s="283"/>
      <c r="S134" s="283"/>
      <c r="T134" s="283"/>
      <c r="U134" s="283"/>
      <c r="V134" s="283"/>
      <c r="W134" s="283"/>
      <c r="X134" s="160" t="str">
        <f>IF(OR($D134="",$W134="",$Y134=""),"",IF(VLOOKUP($D134,Res_Req!$A$2:$K$19,2)=11,$Y134+VLOOKUP($D134,Res_Req!$A$2:$K$19,9),IF(VLOOKUP($D134,Res_Req!$A$2:$K$19,2)=16,MIN($W134+(VLOOKUP($D134,Res_Req!$A$2:$K$19,9)*($Y134-$W134)),110),$W134+(VLOOKUP($D134,Res_Req!$A$2:$K$19,9)*($Y134-$W134)))))</f>
        <v/>
      </c>
      <c r="Y134" s="283"/>
      <c r="Z134" s="283"/>
      <c r="AA134" s="133"/>
      <c r="AB134" s="134" t="e">
        <f>VLOOKUP($D134,Res_Req!$A$2:$K$19,2)</f>
        <v>#N/A</v>
      </c>
    </row>
    <row r="135" spans="1:28" x14ac:dyDescent="0.25">
      <c r="A135" s="133"/>
      <c r="B135" s="283"/>
      <c r="C135" s="283"/>
      <c r="D135" s="284"/>
      <c r="E135" s="283"/>
      <c r="F135" s="286"/>
      <c r="G135" s="162" t="str">
        <f>IF(OR($D135="",$R135="",$S135="",$H135=""),"",IF(OR(VLOOKUP($D135,Res_Req!$A$2:$K$19,2)=12,VLOOKUP($D135,Res_Req!$A$2:$K$19,2)=13,VLOOKUP($D135,Res_Req!$A$2:$K$19,2)=14,VLOOKUP($D135,Res_Req!$A$2:$K$19,2)=15,VLOOKUP($D135,Res_Req!$A$2:$K$19,2)=16,VLOOKUP($D135,Res_Req!$A$2:$K$19,2)=17),IF($E135="","",IF($O135&lt;=$W135,$S135*($E135/$V135)*$H135,IF(AND($O135&gt;$W135,$O135&lt;=$Y135),$H135*($E135/$V135)*($S135+((($R135-$S135)/($Y135-$W135))*($O135-$W135))),0))),IF($O135&lt;=$W135,$S135*$H135,IF(AND($O135&gt;$W135,$O135&lt;=$Y135),$H135*($S135+((($R135-$S135)/($Y135-$W135))*($O135-$W135))),0))))</f>
        <v/>
      </c>
      <c r="H135" s="156" t="str">
        <f>IF(OR($D135="",$X135="",$O135="",$W135=""),"",IF($O135&lt;=$W135,VLOOKUP($D135,Res_Req!$A$2:$K$19,3),IF(AND($O135&gt;$W135,$O135&lt;=$X135),VLOOKUP($D135,Res_Req!$A$2:$K$19,3)+(((VLOOKUP($D135,Res_Req!$A$2:$K$19,4)-VLOOKUP($D135,Res_Req!$A$2:$K$19,3))/($X135-$W135))*($O135-$W135)),0)))</f>
        <v/>
      </c>
      <c r="I135" s="285"/>
      <c r="J135" s="155" t="str">
        <f>IF(OR($D135="",$T135=""),"",IF(OR(VLOOKUP($D135,Res_Req!$A$2:$K$19,2)=1,VLOOKUP($D135,Res_Req!$A$2:$K$19,2)=2,VLOOKUP($D135,Res_Req!$A$2:$K$19,2)=5,VLOOKUP($D135,Res_Req!$A$2:$K$19,2)=7,VLOOKUP($D135,Res_Req!$A$2:$K$19,2)=8,VLOOKUP($D135,Res_Req!$A$2:$K$19,2)=9,VLOOKUP($D135,Res_Req!$A$2:$K$19,2)=10),$T135*$K135,""))</f>
        <v/>
      </c>
      <c r="K135" s="156" t="str">
        <f>IF($D135="","",IF(OR(VLOOKUP($D135,Res_Req!$A$2:$K$19,2)=1,VLOOKUP($D135,Res_Req!$A$2:$K$19,2)=2,VLOOKUP($D135,Res_Req!$A$2:$K$19,2)=5,VLOOKUP($D135,Res_Req!$A$2:$K$19,2)=7,VLOOKUP($D135,Res_Req!$A$2:$K$19,2)=8,VLOOKUP($D135,Res_Req!$A$2:$K$19,2)=9,VLOOKUP($D135,Res_Req!$A$2:$K$19,2)=10),VLOOKUP($D135,Res_Req!$A$2:$K$19,6),""))</f>
        <v/>
      </c>
      <c r="L135" s="285"/>
      <c r="M135" s="155" t="str">
        <f>IF(OR($D135="",$U135=""),"",IF(OR(VLOOKUP($D135,Res_Req!$A$2:$K$19,2)=1,VLOOKUP($D135,Res_Req!$A$2:$K$19,2)=2,VLOOKUP($D135,Res_Req!$A$2:$K$19,2)=3,VLOOKUP($D135,Res_Req!$A$2:$K$19,2)=4,VLOOKUP($D135,Res_Req!$A$2:$K$19,2)=5,VLOOKUP($D135,Res_Req!$A$2:$K$19,2)=7,VLOOKUP($D135,Res_Req!$A$2:$K$19,2)=8,VLOOKUP($D135,Res_Req!$A$2:$K$19,2)=9,VLOOKUP($D135,Res_Req!$A$2:$K$19,2)=10,VLOOKUP($D135,Res_Req!$A$2:$K$19,2)=18),$N135*U135,""))</f>
        <v/>
      </c>
      <c r="N135" s="156" t="str">
        <f>IF($D135="","",IF(OR(VLOOKUP($D135,Res_Req!$A$2:$K$19,2)=1,VLOOKUP($D135,Res_Req!$A$2:$K$19,2)=2,VLOOKUP($D135,Res_Req!$A$2:$K$19,2)=3,VLOOKUP($D135,Res_Req!$A$2:$K$19,2)=4,VLOOKUP($D135,Res_Req!$A$2:$K$19,2)=5,VLOOKUP($D135,Res_Req!$A$2:$K$19,2)=7,VLOOKUP($D135,Res_Req!$A$2:$K$19,2)=8,VLOOKUP($D135,Res_Req!$A$2:$K$19,2)=9,VLOOKUP($D135,Res_Req!$A$2:$K$19,2)=10,VLOOKUP($D135,Res_Req!$A$2:$K$19,2)=18),SQRT(VLOOKUP($D135,Res_Req!$A$2:$K$19,7)),""))</f>
        <v/>
      </c>
      <c r="O135" s="157" t="str">
        <f t="shared" si="5"/>
        <v/>
      </c>
      <c r="P135" s="158" t="str">
        <f t="shared" si="4"/>
        <v/>
      </c>
      <c r="Q135" s="159"/>
      <c r="R135" s="283"/>
      <c r="S135" s="283"/>
      <c r="T135" s="283"/>
      <c r="U135" s="283"/>
      <c r="V135" s="283"/>
      <c r="W135" s="283"/>
      <c r="X135" s="160" t="str">
        <f>IF(OR($D135="",$W135="",$Y135=""),"",IF(VLOOKUP($D135,Res_Req!$A$2:$K$19,2)=11,$Y135+VLOOKUP($D135,Res_Req!$A$2:$K$19,9),IF(VLOOKUP($D135,Res_Req!$A$2:$K$19,2)=16,MIN($W135+(VLOOKUP($D135,Res_Req!$A$2:$K$19,9)*($Y135-$W135)),110),$W135+(VLOOKUP($D135,Res_Req!$A$2:$K$19,9)*($Y135-$W135)))))</f>
        <v/>
      </c>
      <c r="Y135" s="283"/>
      <c r="Z135" s="283"/>
      <c r="AA135" s="133"/>
      <c r="AB135" s="134" t="e">
        <f>VLOOKUP($D135,Res_Req!$A$2:$K$19,2)</f>
        <v>#N/A</v>
      </c>
    </row>
    <row r="136" spans="1:28" x14ac:dyDescent="0.25">
      <c r="A136" s="133"/>
      <c r="B136" s="283"/>
      <c r="C136" s="283"/>
      <c r="D136" s="284"/>
      <c r="E136" s="283"/>
      <c r="F136" s="286"/>
      <c r="G136" s="162" t="str">
        <f>IF(OR($D136="",$R136="",$S136="",$H136=""),"",IF(OR(VLOOKUP($D136,Res_Req!$A$2:$K$19,2)=12,VLOOKUP($D136,Res_Req!$A$2:$K$19,2)=13,VLOOKUP($D136,Res_Req!$A$2:$K$19,2)=14,VLOOKUP($D136,Res_Req!$A$2:$K$19,2)=15,VLOOKUP($D136,Res_Req!$A$2:$K$19,2)=16,VLOOKUP($D136,Res_Req!$A$2:$K$19,2)=17),IF($E136="","",IF($O136&lt;=$W136,$S136*($E136/$V136)*$H136,IF(AND($O136&gt;$W136,$O136&lt;=$Y136),$H136*($E136/$V136)*($S136+((($R136-$S136)/($Y136-$W136))*($O136-$W136))),0))),IF($O136&lt;=$W136,$S136*$H136,IF(AND($O136&gt;$W136,$O136&lt;=$Y136),$H136*($S136+((($R136-$S136)/($Y136-$W136))*($O136-$W136))),0))))</f>
        <v/>
      </c>
      <c r="H136" s="156" t="str">
        <f>IF(OR($D136="",$X136="",$O136="",$W136=""),"",IF($O136&lt;=$W136,VLOOKUP($D136,Res_Req!$A$2:$K$19,3),IF(AND($O136&gt;$W136,$O136&lt;=$X136),VLOOKUP($D136,Res_Req!$A$2:$K$19,3)+(((VLOOKUP($D136,Res_Req!$A$2:$K$19,4)-VLOOKUP($D136,Res_Req!$A$2:$K$19,3))/($X136-$W136))*($O136-$W136)),0)))</f>
        <v/>
      </c>
      <c r="I136" s="285"/>
      <c r="J136" s="155" t="str">
        <f>IF(OR($D136="",$T136=""),"",IF(OR(VLOOKUP($D136,Res_Req!$A$2:$K$19,2)=1,VLOOKUP($D136,Res_Req!$A$2:$K$19,2)=2,VLOOKUP($D136,Res_Req!$A$2:$K$19,2)=5,VLOOKUP($D136,Res_Req!$A$2:$K$19,2)=7,VLOOKUP($D136,Res_Req!$A$2:$K$19,2)=8,VLOOKUP($D136,Res_Req!$A$2:$K$19,2)=9,VLOOKUP($D136,Res_Req!$A$2:$K$19,2)=10),$T136*$K136,""))</f>
        <v/>
      </c>
      <c r="K136" s="156" t="str">
        <f>IF($D136="","",IF(OR(VLOOKUP($D136,Res_Req!$A$2:$K$19,2)=1,VLOOKUP($D136,Res_Req!$A$2:$K$19,2)=2,VLOOKUP($D136,Res_Req!$A$2:$K$19,2)=5,VLOOKUP($D136,Res_Req!$A$2:$K$19,2)=7,VLOOKUP($D136,Res_Req!$A$2:$K$19,2)=8,VLOOKUP($D136,Res_Req!$A$2:$K$19,2)=9,VLOOKUP($D136,Res_Req!$A$2:$K$19,2)=10),VLOOKUP($D136,Res_Req!$A$2:$K$19,6),""))</f>
        <v/>
      </c>
      <c r="L136" s="285"/>
      <c r="M136" s="155" t="str">
        <f>IF(OR($D136="",$U136=""),"",IF(OR(VLOOKUP($D136,Res_Req!$A$2:$K$19,2)=1,VLOOKUP($D136,Res_Req!$A$2:$K$19,2)=2,VLOOKUP($D136,Res_Req!$A$2:$K$19,2)=3,VLOOKUP($D136,Res_Req!$A$2:$K$19,2)=4,VLOOKUP($D136,Res_Req!$A$2:$K$19,2)=5,VLOOKUP($D136,Res_Req!$A$2:$K$19,2)=7,VLOOKUP($D136,Res_Req!$A$2:$K$19,2)=8,VLOOKUP($D136,Res_Req!$A$2:$K$19,2)=9,VLOOKUP($D136,Res_Req!$A$2:$K$19,2)=10,VLOOKUP($D136,Res_Req!$A$2:$K$19,2)=18),$N136*U136,""))</f>
        <v/>
      </c>
      <c r="N136" s="156" t="str">
        <f>IF($D136="","",IF(OR(VLOOKUP($D136,Res_Req!$A$2:$K$19,2)=1,VLOOKUP($D136,Res_Req!$A$2:$K$19,2)=2,VLOOKUP($D136,Res_Req!$A$2:$K$19,2)=3,VLOOKUP($D136,Res_Req!$A$2:$K$19,2)=4,VLOOKUP($D136,Res_Req!$A$2:$K$19,2)=5,VLOOKUP($D136,Res_Req!$A$2:$K$19,2)=7,VLOOKUP($D136,Res_Req!$A$2:$K$19,2)=8,VLOOKUP($D136,Res_Req!$A$2:$K$19,2)=9,VLOOKUP($D136,Res_Req!$A$2:$K$19,2)=10,VLOOKUP($D136,Res_Req!$A$2:$K$19,2)=18),SQRT(VLOOKUP($D136,Res_Req!$A$2:$K$19,7)),""))</f>
        <v/>
      </c>
      <c r="O136" s="157" t="str">
        <f t="shared" si="5"/>
        <v/>
      </c>
      <c r="P136" s="158" t="str">
        <f t="shared" si="4"/>
        <v/>
      </c>
      <c r="Q136" s="159"/>
      <c r="R136" s="283"/>
      <c r="S136" s="283"/>
      <c r="T136" s="283"/>
      <c r="U136" s="283"/>
      <c r="V136" s="283"/>
      <c r="W136" s="283"/>
      <c r="X136" s="160" t="str">
        <f>IF(OR($D136="",$W136="",$Y136=""),"",IF(VLOOKUP($D136,Res_Req!$A$2:$K$19,2)=11,$Y136+VLOOKUP($D136,Res_Req!$A$2:$K$19,9),IF(VLOOKUP($D136,Res_Req!$A$2:$K$19,2)=16,MIN($W136+(VLOOKUP($D136,Res_Req!$A$2:$K$19,9)*($Y136-$W136)),110),$W136+(VLOOKUP($D136,Res_Req!$A$2:$K$19,9)*($Y136-$W136)))))</f>
        <v/>
      </c>
      <c r="Y136" s="283"/>
      <c r="Z136" s="283"/>
      <c r="AA136" s="133"/>
      <c r="AB136" s="134" t="e">
        <f>VLOOKUP($D136,Res_Req!$A$2:$K$19,2)</f>
        <v>#N/A</v>
      </c>
    </row>
    <row r="137" spans="1:28" x14ac:dyDescent="0.25">
      <c r="A137" s="133"/>
      <c r="B137" s="283"/>
      <c r="C137" s="283"/>
      <c r="D137" s="284"/>
      <c r="E137" s="283"/>
      <c r="F137" s="286"/>
      <c r="G137" s="162" t="str">
        <f>IF(OR($D137="",$R137="",$S137="",$H137=""),"",IF(OR(VLOOKUP($D137,Res_Req!$A$2:$K$19,2)=12,VLOOKUP($D137,Res_Req!$A$2:$K$19,2)=13,VLOOKUP($D137,Res_Req!$A$2:$K$19,2)=14,VLOOKUP($D137,Res_Req!$A$2:$K$19,2)=15,VLOOKUP($D137,Res_Req!$A$2:$K$19,2)=16,VLOOKUP($D137,Res_Req!$A$2:$K$19,2)=17),IF($E137="","",IF($O137&lt;=$W137,$S137*($E137/$V137)*$H137,IF(AND($O137&gt;$W137,$O137&lt;=$Y137),$H137*($E137/$V137)*($S137+((($R137-$S137)/($Y137-$W137))*($O137-$W137))),0))),IF($O137&lt;=$W137,$S137*$H137,IF(AND($O137&gt;$W137,$O137&lt;=$Y137),$H137*($S137+((($R137-$S137)/($Y137-$W137))*($O137-$W137))),0))))</f>
        <v/>
      </c>
      <c r="H137" s="156" t="str">
        <f>IF(OR($D137="",$X137="",$O137="",$W137=""),"",IF($O137&lt;=$W137,VLOOKUP($D137,Res_Req!$A$2:$K$19,3),IF(AND($O137&gt;$W137,$O137&lt;=$X137),VLOOKUP($D137,Res_Req!$A$2:$K$19,3)+(((VLOOKUP($D137,Res_Req!$A$2:$K$19,4)-VLOOKUP($D137,Res_Req!$A$2:$K$19,3))/($X137-$W137))*($O137-$W137)),0)))</f>
        <v/>
      </c>
      <c r="I137" s="285"/>
      <c r="J137" s="155" t="str">
        <f>IF(OR($D137="",$T137=""),"",IF(OR(VLOOKUP($D137,Res_Req!$A$2:$K$19,2)=1,VLOOKUP($D137,Res_Req!$A$2:$K$19,2)=2,VLOOKUP($D137,Res_Req!$A$2:$K$19,2)=5,VLOOKUP($D137,Res_Req!$A$2:$K$19,2)=7,VLOOKUP($D137,Res_Req!$A$2:$K$19,2)=8,VLOOKUP($D137,Res_Req!$A$2:$K$19,2)=9,VLOOKUP($D137,Res_Req!$A$2:$K$19,2)=10),$T137*$K137,""))</f>
        <v/>
      </c>
      <c r="K137" s="156" t="str">
        <f>IF($D137="","",IF(OR(VLOOKUP($D137,Res_Req!$A$2:$K$19,2)=1,VLOOKUP($D137,Res_Req!$A$2:$K$19,2)=2,VLOOKUP($D137,Res_Req!$A$2:$K$19,2)=5,VLOOKUP($D137,Res_Req!$A$2:$K$19,2)=7,VLOOKUP($D137,Res_Req!$A$2:$K$19,2)=8,VLOOKUP($D137,Res_Req!$A$2:$K$19,2)=9,VLOOKUP($D137,Res_Req!$A$2:$K$19,2)=10),VLOOKUP($D137,Res_Req!$A$2:$K$19,6),""))</f>
        <v/>
      </c>
      <c r="L137" s="285"/>
      <c r="M137" s="155" t="str">
        <f>IF(OR($D137="",$U137=""),"",IF(OR(VLOOKUP($D137,Res_Req!$A$2:$K$19,2)=1,VLOOKUP($D137,Res_Req!$A$2:$K$19,2)=2,VLOOKUP($D137,Res_Req!$A$2:$K$19,2)=3,VLOOKUP($D137,Res_Req!$A$2:$K$19,2)=4,VLOOKUP($D137,Res_Req!$A$2:$K$19,2)=5,VLOOKUP($D137,Res_Req!$A$2:$K$19,2)=7,VLOOKUP($D137,Res_Req!$A$2:$K$19,2)=8,VLOOKUP($D137,Res_Req!$A$2:$K$19,2)=9,VLOOKUP($D137,Res_Req!$A$2:$K$19,2)=10,VLOOKUP($D137,Res_Req!$A$2:$K$19,2)=18),$N137*U137,""))</f>
        <v/>
      </c>
      <c r="N137" s="156" t="str">
        <f>IF($D137="","",IF(OR(VLOOKUP($D137,Res_Req!$A$2:$K$19,2)=1,VLOOKUP($D137,Res_Req!$A$2:$K$19,2)=2,VLOOKUP($D137,Res_Req!$A$2:$K$19,2)=3,VLOOKUP($D137,Res_Req!$A$2:$K$19,2)=4,VLOOKUP($D137,Res_Req!$A$2:$K$19,2)=5,VLOOKUP($D137,Res_Req!$A$2:$K$19,2)=7,VLOOKUP($D137,Res_Req!$A$2:$K$19,2)=8,VLOOKUP($D137,Res_Req!$A$2:$K$19,2)=9,VLOOKUP($D137,Res_Req!$A$2:$K$19,2)=10,VLOOKUP($D137,Res_Req!$A$2:$K$19,2)=18),SQRT(VLOOKUP($D137,Res_Req!$A$2:$K$19,7)),""))</f>
        <v/>
      </c>
      <c r="O137" s="157" t="str">
        <f t="shared" si="5"/>
        <v/>
      </c>
      <c r="P137" s="158" t="str">
        <f t="shared" si="4"/>
        <v/>
      </c>
      <c r="Q137" s="159"/>
      <c r="R137" s="283"/>
      <c r="S137" s="283"/>
      <c r="T137" s="283"/>
      <c r="U137" s="283"/>
      <c r="V137" s="283"/>
      <c r="W137" s="283"/>
      <c r="X137" s="160" t="str">
        <f>IF(OR($D137="",$W137="",$Y137=""),"",IF(VLOOKUP($D137,Res_Req!$A$2:$K$19,2)=11,$Y137+VLOOKUP($D137,Res_Req!$A$2:$K$19,9),IF(VLOOKUP($D137,Res_Req!$A$2:$K$19,2)=16,MIN($W137+(VLOOKUP($D137,Res_Req!$A$2:$K$19,9)*($Y137-$W137)),110),$W137+(VLOOKUP($D137,Res_Req!$A$2:$K$19,9)*($Y137-$W137)))))</f>
        <v/>
      </c>
      <c r="Y137" s="283"/>
      <c r="Z137" s="283"/>
      <c r="AA137" s="133"/>
      <c r="AB137" s="134" t="e">
        <f>VLOOKUP($D137,Res_Req!$A$2:$K$19,2)</f>
        <v>#N/A</v>
      </c>
    </row>
    <row r="138" spans="1:28" x14ac:dyDescent="0.25">
      <c r="A138" s="133"/>
      <c r="B138" s="283"/>
      <c r="C138" s="283"/>
      <c r="D138" s="284"/>
      <c r="E138" s="283"/>
      <c r="F138" s="286"/>
      <c r="G138" s="162" t="str">
        <f>IF(OR($D138="",$R138="",$S138="",$H138=""),"",IF(OR(VLOOKUP($D138,Res_Req!$A$2:$K$19,2)=12,VLOOKUP($D138,Res_Req!$A$2:$K$19,2)=13,VLOOKUP($D138,Res_Req!$A$2:$K$19,2)=14,VLOOKUP($D138,Res_Req!$A$2:$K$19,2)=15,VLOOKUP($D138,Res_Req!$A$2:$K$19,2)=16,VLOOKUP($D138,Res_Req!$A$2:$K$19,2)=17),IF($E138="","",IF($O138&lt;=$W138,$S138*($E138/$V138)*$H138,IF(AND($O138&gt;$W138,$O138&lt;=$Y138),$H138*($E138/$V138)*($S138+((($R138-$S138)/($Y138-$W138))*($O138-$W138))),0))),IF($O138&lt;=$W138,$S138*$H138,IF(AND($O138&gt;$W138,$O138&lt;=$Y138),$H138*($S138+((($R138-$S138)/($Y138-$W138))*($O138-$W138))),0))))</f>
        <v/>
      </c>
      <c r="H138" s="156" t="str">
        <f>IF(OR($D138="",$X138="",$O138="",$W138=""),"",IF($O138&lt;=$W138,VLOOKUP($D138,Res_Req!$A$2:$K$19,3),IF(AND($O138&gt;$W138,$O138&lt;=$X138),VLOOKUP($D138,Res_Req!$A$2:$K$19,3)+(((VLOOKUP($D138,Res_Req!$A$2:$K$19,4)-VLOOKUP($D138,Res_Req!$A$2:$K$19,3))/($X138-$W138))*($O138-$W138)),0)))</f>
        <v/>
      </c>
      <c r="I138" s="285"/>
      <c r="J138" s="155" t="str">
        <f>IF(OR($D138="",$T138=""),"",IF(OR(VLOOKUP($D138,Res_Req!$A$2:$K$19,2)=1,VLOOKUP($D138,Res_Req!$A$2:$K$19,2)=2,VLOOKUP($D138,Res_Req!$A$2:$K$19,2)=5,VLOOKUP($D138,Res_Req!$A$2:$K$19,2)=7,VLOOKUP($D138,Res_Req!$A$2:$K$19,2)=8,VLOOKUP($D138,Res_Req!$A$2:$K$19,2)=9,VLOOKUP($D138,Res_Req!$A$2:$K$19,2)=10),$T138*$K138,""))</f>
        <v/>
      </c>
      <c r="K138" s="156" t="str">
        <f>IF($D138="","",IF(OR(VLOOKUP($D138,Res_Req!$A$2:$K$19,2)=1,VLOOKUP($D138,Res_Req!$A$2:$K$19,2)=2,VLOOKUP($D138,Res_Req!$A$2:$K$19,2)=5,VLOOKUP($D138,Res_Req!$A$2:$K$19,2)=7,VLOOKUP($D138,Res_Req!$A$2:$K$19,2)=8,VLOOKUP($D138,Res_Req!$A$2:$K$19,2)=9,VLOOKUP($D138,Res_Req!$A$2:$K$19,2)=10),VLOOKUP($D138,Res_Req!$A$2:$K$19,6),""))</f>
        <v/>
      </c>
      <c r="L138" s="285"/>
      <c r="M138" s="155" t="str">
        <f>IF(OR($D138="",$U138=""),"",IF(OR(VLOOKUP($D138,Res_Req!$A$2:$K$19,2)=1,VLOOKUP($D138,Res_Req!$A$2:$K$19,2)=2,VLOOKUP($D138,Res_Req!$A$2:$K$19,2)=3,VLOOKUP($D138,Res_Req!$A$2:$K$19,2)=4,VLOOKUP($D138,Res_Req!$A$2:$K$19,2)=5,VLOOKUP($D138,Res_Req!$A$2:$K$19,2)=7,VLOOKUP($D138,Res_Req!$A$2:$K$19,2)=8,VLOOKUP($D138,Res_Req!$A$2:$K$19,2)=9,VLOOKUP($D138,Res_Req!$A$2:$K$19,2)=10,VLOOKUP($D138,Res_Req!$A$2:$K$19,2)=18),$N138*U138,""))</f>
        <v/>
      </c>
      <c r="N138" s="156" t="str">
        <f>IF($D138="","",IF(OR(VLOOKUP($D138,Res_Req!$A$2:$K$19,2)=1,VLOOKUP($D138,Res_Req!$A$2:$K$19,2)=2,VLOOKUP($D138,Res_Req!$A$2:$K$19,2)=3,VLOOKUP($D138,Res_Req!$A$2:$K$19,2)=4,VLOOKUP($D138,Res_Req!$A$2:$K$19,2)=5,VLOOKUP($D138,Res_Req!$A$2:$K$19,2)=7,VLOOKUP($D138,Res_Req!$A$2:$K$19,2)=8,VLOOKUP($D138,Res_Req!$A$2:$K$19,2)=9,VLOOKUP($D138,Res_Req!$A$2:$K$19,2)=10,VLOOKUP($D138,Res_Req!$A$2:$K$19,2)=18),SQRT(VLOOKUP($D138,Res_Req!$A$2:$K$19,7)),""))</f>
        <v/>
      </c>
      <c r="O138" s="157" t="str">
        <f t="shared" si="5"/>
        <v/>
      </c>
      <c r="P138" s="158" t="str">
        <f t="shared" si="4"/>
        <v/>
      </c>
      <c r="Q138" s="159"/>
      <c r="R138" s="283"/>
      <c r="S138" s="283"/>
      <c r="T138" s="283"/>
      <c r="U138" s="283"/>
      <c r="V138" s="283"/>
      <c r="W138" s="283"/>
      <c r="X138" s="160" t="str">
        <f>IF(OR($D138="",$W138="",$Y138=""),"",IF(VLOOKUP($D138,Res_Req!$A$2:$K$19,2)=11,$Y138+VLOOKUP($D138,Res_Req!$A$2:$K$19,9),IF(VLOOKUP($D138,Res_Req!$A$2:$K$19,2)=16,MIN($W138+(VLOOKUP($D138,Res_Req!$A$2:$K$19,9)*($Y138-$W138)),110),$W138+(VLOOKUP($D138,Res_Req!$A$2:$K$19,9)*($Y138-$W138)))))</f>
        <v/>
      </c>
      <c r="Y138" s="283"/>
      <c r="Z138" s="283"/>
      <c r="AA138" s="133"/>
      <c r="AB138" s="134" t="e">
        <f>VLOOKUP($D138,Res_Req!$A$2:$K$19,2)</f>
        <v>#N/A</v>
      </c>
    </row>
    <row r="139" spans="1:28" x14ac:dyDescent="0.25">
      <c r="A139" s="133"/>
      <c r="B139" s="283"/>
      <c r="C139" s="283"/>
      <c r="D139" s="284"/>
      <c r="E139" s="283"/>
      <c r="F139" s="286"/>
      <c r="G139" s="162" t="str">
        <f>IF(OR($D139="",$R139="",$S139="",$H139=""),"",IF(OR(VLOOKUP($D139,Res_Req!$A$2:$K$19,2)=12,VLOOKUP($D139,Res_Req!$A$2:$K$19,2)=13,VLOOKUP($D139,Res_Req!$A$2:$K$19,2)=14,VLOOKUP($D139,Res_Req!$A$2:$K$19,2)=15,VLOOKUP($D139,Res_Req!$A$2:$K$19,2)=16,VLOOKUP($D139,Res_Req!$A$2:$K$19,2)=17),IF($E139="","",IF($O139&lt;=$W139,$S139*($E139/$V139)*$H139,IF(AND($O139&gt;$W139,$O139&lt;=$Y139),$H139*($E139/$V139)*($S139+((($R139-$S139)/($Y139-$W139))*($O139-$W139))),0))),IF($O139&lt;=$W139,$S139*$H139,IF(AND($O139&gt;$W139,$O139&lt;=$Y139),$H139*($S139+((($R139-$S139)/($Y139-$W139))*($O139-$W139))),0))))</f>
        <v/>
      </c>
      <c r="H139" s="156" t="str">
        <f>IF(OR($D139="",$X139="",$O139="",$W139=""),"",IF($O139&lt;=$W139,VLOOKUP($D139,Res_Req!$A$2:$K$19,3),IF(AND($O139&gt;$W139,$O139&lt;=$X139),VLOOKUP($D139,Res_Req!$A$2:$K$19,3)+(((VLOOKUP($D139,Res_Req!$A$2:$K$19,4)-VLOOKUP($D139,Res_Req!$A$2:$K$19,3))/($X139-$W139))*($O139-$W139)),0)))</f>
        <v/>
      </c>
      <c r="I139" s="285"/>
      <c r="J139" s="155" t="str">
        <f>IF(OR($D139="",$T139=""),"",IF(OR(VLOOKUP($D139,Res_Req!$A$2:$K$19,2)=1,VLOOKUP($D139,Res_Req!$A$2:$K$19,2)=2,VLOOKUP($D139,Res_Req!$A$2:$K$19,2)=5,VLOOKUP($D139,Res_Req!$A$2:$K$19,2)=7,VLOOKUP($D139,Res_Req!$A$2:$K$19,2)=8,VLOOKUP($D139,Res_Req!$A$2:$K$19,2)=9,VLOOKUP($D139,Res_Req!$A$2:$K$19,2)=10),$T139*$K139,""))</f>
        <v/>
      </c>
      <c r="K139" s="156" t="str">
        <f>IF($D139="","",IF(OR(VLOOKUP($D139,Res_Req!$A$2:$K$19,2)=1,VLOOKUP($D139,Res_Req!$A$2:$K$19,2)=2,VLOOKUP($D139,Res_Req!$A$2:$K$19,2)=5,VLOOKUP($D139,Res_Req!$A$2:$K$19,2)=7,VLOOKUP($D139,Res_Req!$A$2:$K$19,2)=8,VLOOKUP($D139,Res_Req!$A$2:$K$19,2)=9,VLOOKUP($D139,Res_Req!$A$2:$K$19,2)=10),VLOOKUP($D139,Res_Req!$A$2:$K$19,6),""))</f>
        <v/>
      </c>
      <c r="L139" s="285"/>
      <c r="M139" s="155" t="str">
        <f>IF(OR($D139="",$U139=""),"",IF(OR(VLOOKUP($D139,Res_Req!$A$2:$K$19,2)=1,VLOOKUP($D139,Res_Req!$A$2:$K$19,2)=2,VLOOKUP($D139,Res_Req!$A$2:$K$19,2)=3,VLOOKUP($D139,Res_Req!$A$2:$K$19,2)=4,VLOOKUP($D139,Res_Req!$A$2:$K$19,2)=5,VLOOKUP($D139,Res_Req!$A$2:$K$19,2)=7,VLOOKUP($D139,Res_Req!$A$2:$K$19,2)=8,VLOOKUP($D139,Res_Req!$A$2:$K$19,2)=9,VLOOKUP($D139,Res_Req!$A$2:$K$19,2)=10,VLOOKUP($D139,Res_Req!$A$2:$K$19,2)=18),$N139*U139,""))</f>
        <v/>
      </c>
      <c r="N139" s="156" t="str">
        <f>IF($D139="","",IF(OR(VLOOKUP($D139,Res_Req!$A$2:$K$19,2)=1,VLOOKUP($D139,Res_Req!$A$2:$K$19,2)=2,VLOOKUP($D139,Res_Req!$A$2:$K$19,2)=3,VLOOKUP($D139,Res_Req!$A$2:$K$19,2)=4,VLOOKUP($D139,Res_Req!$A$2:$K$19,2)=5,VLOOKUP($D139,Res_Req!$A$2:$K$19,2)=7,VLOOKUP($D139,Res_Req!$A$2:$K$19,2)=8,VLOOKUP($D139,Res_Req!$A$2:$K$19,2)=9,VLOOKUP($D139,Res_Req!$A$2:$K$19,2)=10,VLOOKUP($D139,Res_Req!$A$2:$K$19,2)=18),SQRT(VLOOKUP($D139,Res_Req!$A$2:$K$19,7)),""))</f>
        <v/>
      </c>
      <c r="O139" s="157" t="str">
        <f t="shared" si="5"/>
        <v/>
      </c>
      <c r="P139" s="158" t="str">
        <f t="shared" si="4"/>
        <v/>
      </c>
      <c r="Q139" s="159"/>
      <c r="R139" s="283"/>
      <c r="S139" s="283"/>
      <c r="T139" s="283"/>
      <c r="U139" s="283"/>
      <c r="V139" s="283"/>
      <c r="W139" s="283"/>
      <c r="X139" s="160" t="str">
        <f>IF(OR($D139="",$W139="",$Y139=""),"",IF(VLOOKUP($D139,Res_Req!$A$2:$K$19,2)=11,$Y139+VLOOKUP($D139,Res_Req!$A$2:$K$19,9),IF(VLOOKUP($D139,Res_Req!$A$2:$K$19,2)=16,MIN($W139+(VLOOKUP($D139,Res_Req!$A$2:$K$19,9)*($Y139-$W139)),110),$W139+(VLOOKUP($D139,Res_Req!$A$2:$K$19,9)*($Y139-$W139)))))</f>
        <v/>
      </c>
      <c r="Y139" s="283"/>
      <c r="Z139" s="283"/>
      <c r="AA139" s="133"/>
      <c r="AB139" s="134" t="e">
        <f>VLOOKUP($D139,Res_Req!$A$2:$K$19,2)</f>
        <v>#N/A</v>
      </c>
    </row>
    <row r="140" spans="1:28" x14ac:dyDescent="0.25">
      <c r="A140" s="133"/>
      <c r="B140" s="283"/>
      <c r="C140" s="283"/>
      <c r="D140" s="284"/>
      <c r="E140" s="283"/>
      <c r="F140" s="286"/>
      <c r="G140" s="162" t="str">
        <f>IF(OR($D140="",$R140="",$S140="",$H140=""),"",IF(OR(VLOOKUP($D140,Res_Req!$A$2:$K$19,2)=12,VLOOKUP($D140,Res_Req!$A$2:$K$19,2)=13,VLOOKUP($D140,Res_Req!$A$2:$K$19,2)=14,VLOOKUP($D140,Res_Req!$A$2:$K$19,2)=15,VLOOKUP($D140,Res_Req!$A$2:$K$19,2)=16,VLOOKUP($D140,Res_Req!$A$2:$K$19,2)=17),IF($E140="","",IF($O140&lt;=$W140,$S140*($E140/$V140)*$H140,IF(AND($O140&gt;$W140,$O140&lt;=$Y140),$H140*($E140/$V140)*($S140+((($R140-$S140)/($Y140-$W140))*($O140-$W140))),0))),IF($O140&lt;=$W140,$S140*$H140,IF(AND($O140&gt;$W140,$O140&lt;=$Y140),$H140*($S140+((($R140-$S140)/($Y140-$W140))*($O140-$W140))),0))))</f>
        <v/>
      </c>
      <c r="H140" s="156" t="str">
        <f>IF(OR($D140="",$X140="",$O140="",$W140=""),"",IF($O140&lt;=$W140,VLOOKUP($D140,Res_Req!$A$2:$K$19,3),IF(AND($O140&gt;$W140,$O140&lt;=$X140),VLOOKUP($D140,Res_Req!$A$2:$K$19,3)+(((VLOOKUP($D140,Res_Req!$A$2:$K$19,4)-VLOOKUP($D140,Res_Req!$A$2:$K$19,3))/($X140-$W140))*($O140-$W140)),0)))</f>
        <v/>
      </c>
      <c r="I140" s="285"/>
      <c r="J140" s="155" t="str">
        <f>IF(OR($D140="",$T140=""),"",IF(OR(VLOOKUP($D140,Res_Req!$A$2:$K$19,2)=1,VLOOKUP($D140,Res_Req!$A$2:$K$19,2)=2,VLOOKUP($D140,Res_Req!$A$2:$K$19,2)=5,VLOOKUP($D140,Res_Req!$A$2:$K$19,2)=7,VLOOKUP($D140,Res_Req!$A$2:$K$19,2)=8,VLOOKUP($D140,Res_Req!$A$2:$K$19,2)=9,VLOOKUP($D140,Res_Req!$A$2:$K$19,2)=10),$T140*$K140,""))</f>
        <v/>
      </c>
      <c r="K140" s="156" t="str">
        <f>IF($D140="","",IF(OR(VLOOKUP($D140,Res_Req!$A$2:$K$19,2)=1,VLOOKUP($D140,Res_Req!$A$2:$K$19,2)=2,VLOOKUP($D140,Res_Req!$A$2:$K$19,2)=5,VLOOKUP($D140,Res_Req!$A$2:$K$19,2)=7,VLOOKUP($D140,Res_Req!$A$2:$K$19,2)=8,VLOOKUP($D140,Res_Req!$A$2:$K$19,2)=9,VLOOKUP($D140,Res_Req!$A$2:$K$19,2)=10),VLOOKUP($D140,Res_Req!$A$2:$K$19,6),""))</f>
        <v/>
      </c>
      <c r="L140" s="285"/>
      <c r="M140" s="155" t="str">
        <f>IF(OR($D140="",$U140=""),"",IF(OR(VLOOKUP($D140,Res_Req!$A$2:$K$19,2)=1,VLOOKUP($D140,Res_Req!$A$2:$K$19,2)=2,VLOOKUP($D140,Res_Req!$A$2:$K$19,2)=3,VLOOKUP($D140,Res_Req!$A$2:$K$19,2)=4,VLOOKUP($D140,Res_Req!$A$2:$K$19,2)=5,VLOOKUP($D140,Res_Req!$A$2:$K$19,2)=7,VLOOKUP($D140,Res_Req!$A$2:$K$19,2)=8,VLOOKUP($D140,Res_Req!$A$2:$K$19,2)=9,VLOOKUP($D140,Res_Req!$A$2:$K$19,2)=10,VLOOKUP($D140,Res_Req!$A$2:$K$19,2)=18),$N140*U140,""))</f>
        <v/>
      </c>
      <c r="N140" s="156" t="str">
        <f>IF($D140="","",IF(OR(VLOOKUP($D140,Res_Req!$A$2:$K$19,2)=1,VLOOKUP($D140,Res_Req!$A$2:$K$19,2)=2,VLOOKUP($D140,Res_Req!$A$2:$K$19,2)=3,VLOOKUP($D140,Res_Req!$A$2:$K$19,2)=4,VLOOKUP($D140,Res_Req!$A$2:$K$19,2)=5,VLOOKUP($D140,Res_Req!$A$2:$K$19,2)=7,VLOOKUP($D140,Res_Req!$A$2:$K$19,2)=8,VLOOKUP($D140,Res_Req!$A$2:$K$19,2)=9,VLOOKUP($D140,Res_Req!$A$2:$K$19,2)=10,VLOOKUP($D140,Res_Req!$A$2:$K$19,2)=18),SQRT(VLOOKUP($D140,Res_Req!$A$2:$K$19,7)),""))</f>
        <v/>
      </c>
      <c r="O140" s="157" t="str">
        <f t="shared" si="5"/>
        <v/>
      </c>
      <c r="P140" s="158" t="str">
        <f t="shared" si="4"/>
        <v/>
      </c>
      <c r="Q140" s="159"/>
      <c r="R140" s="283"/>
      <c r="S140" s="283"/>
      <c r="T140" s="283"/>
      <c r="U140" s="283"/>
      <c r="V140" s="283"/>
      <c r="W140" s="283"/>
      <c r="X140" s="160" t="str">
        <f>IF(OR($D140="",$W140="",$Y140=""),"",IF(VLOOKUP($D140,Res_Req!$A$2:$K$19,2)=11,$Y140+VLOOKUP($D140,Res_Req!$A$2:$K$19,9),IF(VLOOKUP($D140,Res_Req!$A$2:$K$19,2)=16,MIN($W140+(VLOOKUP($D140,Res_Req!$A$2:$K$19,9)*($Y140-$W140)),110),$W140+(VLOOKUP($D140,Res_Req!$A$2:$K$19,9)*($Y140-$W140)))))</f>
        <v/>
      </c>
      <c r="Y140" s="283"/>
      <c r="Z140" s="283"/>
      <c r="AA140" s="133"/>
      <c r="AB140" s="134" t="e">
        <f>VLOOKUP($D140,Res_Req!$A$2:$K$19,2)</f>
        <v>#N/A</v>
      </c>
    </row>
    <row r="141" spans="1:28" x14ac:dyDescent="0.25">
      <c r="A141" s="133"/>
      <c r="B141" s="283"/>
      <c r="C141" s="283"/>
      <c r="D141" s="284"/>
      <c r="E141" s="283"/>
      <c r="F141" s="286"/>
      <c r="G141" s="162" t="str">
        <f>IF(OR($D141="",$R141="",$S141="",$H141=""),"",IF(OR(VLOOKUP($D141,Res_Req!$A$2:$K$19,2)=12,VLOOKUP($D141,Res_Req!$A$2:$K$19,2)=13,VLOOKUP($D141,Res_Req!$A$2:$K$19,2)=14,VLOOKUP($D141,Res_Req!$A$2:$K$19,2)=15,VLOOKUP($D141,Res_Req!$A$2:$K$19,2)=16,VLOOKUP($D141,Res_Req!$A$2:$K$19,2)=17),IF($E141="","",IF($O141&lt;=$W141,$S141*($E141/$V141)*$H141,IF(AND($O141&gt;$W141,$O141&lt;=$Y141),$H141*($E141/$V141)*($S141+((($R141-$S141)/($Y141-$W141))*($O141-$W141))),0))),IF($O141&lt;=$W141,$S141*$H141,IF(AND($O141&gt;$W141,$O141&lt;=$Y141),$H141*($S141+((($R141-$S141)/($Y141-$W141))*($O141-$W141))),0))))</f>
        <v/>
      </c>
      <c r="H141" s="156" t="str">
        <f>IF(OR($D141="",$X141="",$O141="",$W141=""),"",IF($O141&lt;=$W141,VLOOKUP($D141,Res_Req!$A$2:$K$19,3),IF(AND($O141&gt;$W141,$O141&lt;=$X141),VLOOKUP($D141,Res_Req!$A$2:$K$19,3)+(((VLOOKUP($D141,Res_Req!$A$2:$K$19,4)-VLOOKUP($D141,Res_Req!$A$2:$K$19,3))/($X141-$W141))*($O141-$W141)),0)))</f>
        <v/>
      </c>
      <c r="I141" s="285"/>
      <c r="J141" s="155" t="str">
        <f>IF(OR($D141="",$T141=""),"",IF(OR(VLOOKUP($D141,Res_Req!$A$2:$K$19,2)=1,VLOOKUP($D141,Res_Req!$A$2:$K$19,2)=2,VLOOKUP($D141,Res_Req!$A$2:$K$19,2)=5,VLOOKUP($D141,Res_Req!$A$2:$K$19,2)=7,VLOOKUP($D141,Res_Req!$A$2:$K$19,2)=8,VLOOKUP($D141,Res_Req!$A$2:$K$19,2)=9,VLOOKUP($D141,Res_Req!$A$2:$K$19,2)=10),$T141*$K141,""))</f>
        <v/>
      </c>
      <c r="K141" s="156" t="str">
        <f>IF($D141="","",IF(OR(VLOOKUP($D141,Res_Req!$A$2:$K$19,2)=1,VLOOKUP($D141,Res_Req!$A$2:$K$19,2)=2,VLOOKUP($D141,Res_Req!$A$2:$K$19,2)=5,VLOOKUP($D141,Res_Req!$A$2:$K$19,2)=7,VLOOKUP($D141,Res_Req!$A$2:$K$19,2)=8,VLOOKUP($D141,Res_Req!$A$2:$K$19,2)=9,VLOOKUP($D141,Res_Req!$A$2:$K$19,2)=10),VLOOKUP($D141,Res_Req!$A$2:$K$19,6),""))</f>
        <v/>
      </c>
      <c r="L141" s="285"/>
      <c r="M141" s="155" t="str">
        <f>IF(OR($D141="",$U141=""),"",IF(OR(VLOOKUP($D141,Res_Req!$A$2:$K$19,2)=1,VLOOKUP($D141,Res_Req!$A$2:$K$19,2)=2,VLOOKUP($D141,Res_Req!$A$2:$K$19,2)=3,VLOOKUP($D141,Res_Req!$A$2:$K$19,2)=4,VLOOKUP($D141,Res_Req!$A$2:$K$19,2)=5,VLOOKUP($D141,Res_Req!$A$2:$K$19,2)=7,VLOOKUP($D141,Res_Req!$A$2:$K$19,2)=8,VLOOKUP($D141,Res_Req!$A$2:$K$19,2)=9,VLOOKUP($D141,Res_Req!$A$2:$K$19,2)=10,VLOOKUP($D141,Res_Req!$A$2:$K$19,2)=18),$N141*U141,""))</f>
        <v/>
      </c>
      <c r="N141" s="156" t="str">
        <f>IF($D141="","",IF(OR(VLOOKUP($D141,Res_Req!$A$2:$K$19,2)=1,VLOOKUP($D141,Res_Req!$A$2:$K$19,2)=2,VLOOKUP($D141,Res_Req!$A$2:$K$19,2)=3,VLOOKUP($D141,Res_Req!$A$2:$K$19,2)=4,VLOOKUP($D141,Res_Req!$A$2:$K$19,2)=5,VLOOKUP($D141,Res_Req!$A$2:$K$19,2)=7,VLOOKUP($D141,Res_Req!$A$2:$K$19,2)=8,VLOOKUP($D141,Res_Req!$A$2:$K$19,2)=9,VLOOKUP($D141,Res_Req!$A$2:$K$19,2)=10,VLOOKUP($D141,Res_Req!$A$2:$K$19,2)=18),SQRT(VLOOKUP($D141,Res_Req!$A$2:$K$19,7)),""))</f>
        <v/>
      </c>
      <c r="O141" s="157" t="str">
        <f t="shared" si="5"/>
        <v/>
      </c>
      <c r="P141" s="158" t="str">
        <f t="shared" ref="P141:P204" si="6">IF($D141="","",$X141)</f>
        <v/>
      </c>
      <c r="Q141" s="159"/>
      <c r="R141" s="283"/>
      <c r="S141" s="283"/>
      <c r="T141" s="283"/>
      <c r="U141" s="283"/>
      <c r="V141" s="283"/>
      <c r="W141" s="283"/>
      <c r="X141" s="160" t="str">
        <f>IF(OR($D141="",$W141="",$Y141=""),"",IF(VLOOKUP($D141,Res_Req!$A$2:$K$19,2)=11,$Y141+VLOOKUP($D141,Res_Req!$A$2:$K$19,9),IF(VLOOKUP($D141,Res_Req!$A$2:$K$19,2)=16,MIN($W141+(VLOOKUP($D141,Res_Req!$A$2:$K$19,9)*($Y141-$W141)),110),$W141+(VLOOKUP($D141,Res_Req!$A$2:$K$19,9)*($Y141-$W141)))))</f>
        <v/>
      </c>
      <c r="Y141" s="283"/>
      <c r="Z141" s="283"/>
      <c r="AA141" s="133"/>
      <c r="AB141" s="134" t="e">
        <f>VLOOKUP($D141,Res_Req!$A$2:$K$19,2)</f>
        <v>#N/A</v>
      </c>
    </row>
    <row r="142" spans="1:28" x14ac:dyDescent="0.25">
      <c r="A142" s="133"/>
      <c r="B142" s="283"/>
      <c r="C142" s="283"/>
      <c r="D142" s="284"/>
      <c r="E142" s="283"/>
      <c r="F142" s="286"/>
      <c r="G142" s="162" t="str">
        <f>IF(OR($D142="",$R142="",$S142="",$H142=""),"",IF(OR(VLOOKUP($D142,Res_Req!$A$2:$K$19,2)=12,VLOOKUP($D142,Res_Req!$A$2:$K$19,2)=13,VLOOKUP($D142,Res_Req!$A$2:$K$19,2)=14,VLOOKUP($D142,Res_Req!$A$2:$K$19,2)=15,VLOOKUP($D142,Res_Req!$A$2:$K$19,2)=16,VLOOKUP($D142,Res_Req!$A$2:$K$19,2)=17),IF($E142="","",IF($O142&lt;=$W142,$S142*($E142/$V142)*$H142,IF(AND($O142&gt;$W142,$O142&lt;=$Y142),$H142*($E142/$V142)*($S142+((($R142-$S142)/($Y142-$W142))*($O142-$W142))),0))),IF($O142&lt;=$W142,$S142*$H142,IF(AND($O142&gt;$W142,$O142&lt;=$Y142),$H142*($S142+((($R142-$S142)/($Y142-$W142))*($O142-$W142))),0))))</f>
        <v/>
      </c>
      <c r="H142" s="156" t="str">
        <f>IF(OR($D142="",$X142="",$O142="",$W142=""),"",IF($O142&lt;=$W142,VLOOKUP($D142,Res_Req!$A$2:$K$19,3),IF(AND($O142&gt;$W142,$O142&lt;=$X142),VLOOKUP($D142,Res_Req!$A$2:$K$19,3)+(((VLOOKUP($D142,Res_Req!$A$2:$K$19,4)-VLOOKUP($D142,Res_Req!$A$2:$K$19,3))/($X142-$W142))*($O142-$W142)),0)))</f>
        <v/>
      </c>
      <c r="I142" s="285"/>
      <c r="J142" s="155" t="str">
        <f>IF(OR($D142="",$T142=""),"",IF(OR(VLOOKUP($D142,Res_Req!$A$2:$K$19,2)=1,VLOOKUP($D142,Res_Req!$A$2:$K$19,2)=2,VLOOKUP($D142,Res_Req!$A$2:$K$19,2)=5,VLOOKUP($D142,Res_Req!$A$2:$K$19,2)=7,VLOOKUP($D142,Res_Req!$A$2:$K$19,2)=8,VLOOKUP($D142,Res_Req!$A$2:$K$19,2)=9,VLOOKUP($D142,Res_Req!$A$2:$K$19,2)=10),$T142*$K142,""))</f>
        <v/>
      </c>
      <c r="K142" s="156" t="str">
        <f>IF($D142="","",IF(OR(VLOOKUP($D142,Res_Req!$A$2:$K$19,2)=1,VLOOKUP($D142,Res_Req!$A$2:$K$19,2)=2,VLOOKUP($D142,Res_Req!$A$2:$K$19,2)=5,VLOOKUP($D142,Res_Req!$A$2:$K$19,2)=7,VLOOKUP($D142,Res_Req!$A$2:$K$19,2)=8,VLOOKUP($D142,Res_Req!$A$2:$K$19,2)=9,VLOOKUP($D142,Res_Req!$A$2:$K$19,2)=10),VLOOKUP($D142,Res_Req!$A$2:$K$19,6),""))</f>
        <v/>
      </c>
      <c r="L142" s="285"/>
      <c r="M142" s="155" t="str">
        <f>IF(OR($D142="",$U142=""),"",IF(OR(VLOOKUP($D142,Res_Req!$A$2:$K$19,2)=1,VLOOKUP($D142,Res_Req!$A$2:$K$19,2)=2,VLOOKUP($D142,Res_Req!$A$2:$K$19,2)=3,VLOOKUP($D142,Res_Req!$A$2:$K$19,2)=4,VLOOKUP($D142,Res_Req!$A$2:$K$19,2)=5,VLOOKUP($D142,Res_Req!$A$2:$K$19,2)=7,VLOOKUP($D142,Res_Req!$A$2:$K$19,2)=8,VLOOKUP($D142,Res_Req!$A$2:$K$19,2)=9,VLOOKUP($D142,Res_Req!$A$2:$K$19,2)=10,VLOOKUP($D142,Res_Req!$A$2:$K$19,2)=18),$N142*U142,""))</f>
        <v/>
      </c>
      <c r="N142" s="156" t="str">
        <f>IF($D142="","",IF(OR(VLOOKUP($D142,Res_Req!$A$2:$K$19,2)=1,VLOOKUP($D142,Res_Req!$A$2:$K$19,2)=2,VLOOKUP($D142,Res_Req!$A$2:$K$19,2)=3,VLOOKUP($D142,Res_Req!$A$2:$K$19,2)=4,VLOOKUP($D142,Res_Req!$A$2:$K$19,2)=5,VLOOKUP($D142,Res_Req!$A$2:$K$19,2)=7,VLOOKUP($D142,Res_Req!$A$2:$K$19,2)=8,VLOOKUP($D142,Res_Req!$A$2:$K$19,2)=9,VLOOKUP($D142,Res_Req!$A$2:$K$19,2)=10,VLOOKUP($D142,Res_Req!$A$2:$K$19,2)=18),SQRT(VLOOKUP($D142,Res_Req!$A$2:$K$19,7)),""))</f>
        <v/>
      </c>
      <c r="O142" s="157" t="str">
        <f t="shared" si="5"/>
        <v/>
      </c>
      <c r="P142" s="158" t="str">
        <f t="shared" si="6"/>
        <v/>
      </c>
      <c r="Q142" s="159"/>
      <c r="R142" s="283"/>
      <c r="S142" s="283"/>
      <c r="T142" s="283"/>
      <c r="U142" s="283"/>
      <c r="V142" s="283"/>
      <c r="W142" s="283"/>
      <c r="X142" s="160" t="str">
        <f>IF(OR($D142="",$W142="",$Y142=""),"",IF(VLOOKUP($D142,Res_Req!$A$2:$K$19,2)=11,$Y142+VLOOKUP($D142,Res_Req!$A$2:$K$19,9),IF(VLOOKUP($D142,Res_Req!$A$2:$K$19,2)=16,MIN($W142+(VLOOKUP($D142,Res_Req!$A$2:$K$19,9)*($Y142-$W142)),110),$W142+(VLOOKUP($D142,Res_Req!$A$2:$K$19,9)*($Y142-$W142)))))</f>
        <v/>
      </c>
      <c r="Y142" s="283"/>
      <c r="Z142" s="283"/>
      <c r="AA142" s="133"/>
      <c r="AB142" s="134" t="e">
        <f>VLOOKUP($D142,Res_Req!$A$2:$K$19,2)</f>
        <v>#N/A</v>
      </c>
    </row>
    <row r="143" spans="1:28" x14ac:dyDescent="0.25">
      <c r="A143" s="133"/>
      <c r="B143" s="283"/>
      <c r="C143" s="283"/>
      <c r="D143" s="284"/>
      <c r="E143" s="283"/>
      <c r="F143" s="286"/>
      <c r="G143" s="162" t="str">
        <f>IF(OR($D143="",$R143="",$S143="",$H143=""),"",IF(OR(VLOOKUP($D143,Res_Req!$A$2:$K$19,2)=12,VLOOKUP($D143,Res_Req!$A$2:$K$19,2)=13,VLOOKUP($D143,Res_Req!$A$2:$K$19,2)=14,VLOOKUP($D143,Res_Req!$A$2:$K$19,2)=15,VLOOKUP($D143,Res_Req!$A$2:$K$19,2)=16,VLOOKUP($D143,Res_Req!$A$2:$K$19,2)=17),IF($E143="","",IF($O143&lt;=$W143,$S143*($E143/$V143)*$H143,IF(AND($O143&gt;$W143,$O143&lt;=$Y143),$H143*($E143/$V143)*($S143+((($R143-$S143)/($Y143-$W143))*($O143-$W143))),0))),IF($O143&lt;=$W143,$S143*$H143,IF(AND($O143&gt;$W143,$O143&lt;=$Y143),$H143*($S143+((($R143-$S143)/($Y143-$W143))*($O143-$W143))),0))))</f>
        <v/>
      </c>
      <c r="H143" s="156" t="str">
        <f>IF(OR($D143="",$X143="",$O143="",$W143=""),"",IF($O143&lt;=$W143,VLOOKUP($D143,Res_Req!$A$2:$K$19,3),IF(AND($O143&gt;$W143,$O143&lt;=$X143),VLOOKUP($D143,Res_Req!$A$2:$K$19,3)+(((VLOOKUP($D143,Res_Req!$A$2:$K$19,4)-VLOOKUP($D143,Res_Req!$A$2:$K$19,3))/($X143-$W143))*($O143-$W143)),0)))</f>
        <v/>
      </c>
      <c r="I143" s="285"/>
      <c r="J143" s="155" t="str">
        <f>IF(OR($D143="",$T143=""),"",IF(OR(VLOOKUP($D143,Res_Req!$A$2:$K$19,2)=1,VLOOKUP($D143,Res_Req!$A$2:$K$19,2)=2,VLOOKUP($D143,Res_Req!$A$2:$K$19,2)=5,VLOOKUP($D143,Res_Req!$A$2:$K$19,2)=7,VLOOKUP($D143,Res_Req!$A$2:$K$19,2)=8,VLOOKUP($D143,Res_Req!$A$2:$K$19,2)=9,VLOOKUP($D143,Res_Req!$A$2:$K$19,2)=10),$T143*$K143,""))</f>
        <v/>
      </c>
      <c r="K143" s="156" t="str">
        <f>IF($D143="","",IF(OR(VLOOKUP($D143,Res_Req!$A$2:$K$19,2)=1,VLOOKUP($D143,Res_Req!$A$2:$K$19,2)=2,VLOOKUP($D143,Res_Req!$A$2:$K$19,2)=5,VLOOKUP($D143,Res_Req!$A$2:$K$19,2)=7,VLOOKUP($D143,Res_Req!$A$2:$K$19,2)=8,VLOOKUP($D143,Res_Req!$A$2:$K$19,2)=9,VLOOKUP($D143,Res_Req!$A$2:$K$19,2)=10),VLOOKUP($D143,Res_Req!$A$2:$K$19,6),""))</f>
        <v/>
      </c>
      <c r="L143" s="285"/>
      <c r="M143" s="155" t="str">
        <f>IF(OR($D143="",$U143=""),"",IF(OR(VLOOKUP($D143,Res_Req!$A$2:$K$19,2)=1,VLOOKUP($D143,Res_Req!$A$2:$K$19,2)=2,VLOOKUP($D143,Res_Req!$A$2:$K$19,2)=3,VLOOKUP($D143,Res_Req!$A$2:$K$19,2)=4,VLOOKUP($D143,Res_Req!$A$2:$K$19,2)=5,VLOOKUP($D143,Res_Req!$A$2:$K$19,2)=7,VLOOKUP($D143,Res_Req!$A$2:$K$19,2)=8,VLOOKUP($D143,Res_Req!$A$2:$K$19,2)=9,VLOOKUP($D143,Res_Req!$A$2:$K$19,2)=10,VLOOKUP($D143,Res_Req!$A$2:$K$19,2)=18),$N143*U143,""))</f>
        <v/>
      </c>
      <c r="N143" s="156" t="str">
        <f>IF($D143="","",IF(OR(VLOOKUP($D143,Res_Req!$A$2:$K$19,2)=1,VLOOKUP($D143,Res_Req!$A$2:$K$19,2)=2,VLOOKUP($D143,Res_Req!$A$2:$K$19,2)=3,VLOOKUP($D143,Res_Req!$A$2:$K$19,2)=4,VLOOKUP($D143,Res_Req!$A$2:$K$19,2)=5,VLOOKUP($D143,Res_Req!$A$2:$K$19,2)=7,VLOOKUP($D143,Res_Req!$A$2:$K$19,2)=8,VLOOKUP($D143,Res_Req!$A$2:$K$19,2)=9,VLOOKUP($D143,Res_Req!$A$2:$K$19,2)=10,VLOOKUP($D143,Res_Req!$A$2:$K$19,2)=18),SQRT(VLOOKUP($D143,Res_Req!$A$2:$K$19,7)),""))</f>
        <v/>
      </c>
      <c r="O143" s="157" t="str">
        <f t="shared" si="5"/>
        <v/>
      </c>
      <c r="P143" s="158" t="str">
        <f t="shared" si="6"/>
        <v/>
      </c>
      <c r="Q143" s="159"/>
      <c r="R143" s="283"/>
      <c r="S143" s="283"/>
      <c r="T143" s="283"/>
      <c r="U143" s="283"/>
      <c r="V143" s="283"/>
      <c r="W143" s="283"/>
      <c r="X143" s="160" t="str">
        <f>IF(OR($D143="",$W143="",$Y143=""),"",IF(VLOOKUP($D143,Res_Req!$A$2:$K$19,2)=11,$Y143+VLOOKUP($D143,Res_Req!$A$2:$K$19,9),IF(VLOOKUP($D143,Res_Req!$A$2:$K$19,2)=16,MIN($W143+(VLOOKUP($D143,Res_Req!$A$2:$K$19,9)*($Y143-$W143)),110),$W143+(VLOOKUP($D143,Res_Req!$A$2:$K$19,9)*($Y143-$W143)))))</f>
        <v/>
      </c>
      <c r="Y143" s="283"/>
      <c r="Z143" s="283"/>
      <c r="AA143" s="133"/>
      <c r="AB143" s="134" t="e">
        <f>VLOOKUP($D143,Res_Req!$A$2:$K$19,2)</f>
        <v>#N/A</v>
      </c>
    </row>
    <row r="144" spans="1:28" x14ac:dyDescent="0.25">
      <c r="A144" s="133"/>
      <c r="B144" s="283"/>
      <c r="C144" s="283"/>
      <c r="D144" s="284"/>
      <c r="E144" s="283"/>
      <c r="F144" s="286"/>
      <c r="G144" s="162" t="str">
        <f>IF(OR($D144="",$R144="",$S144="",$H144=""),"",IF(OR(VLOOKUP($D144,Res_Req!$A$2:$K$19,2)=12,VLOOKUP($D144,Res_Req!$A$2:$K$19,2)=13,VLOOKUP($D144,Res_Req!$A$2:$K$19,2)=14,VLOOKUP($D144,Res_Req!$A$2:$K$19,2)=15,VLOOKUP($D144,Res_Req!$A$2:$K$19,2)=16,VLOOKUP($D144,Res_Req!$A$2:$K$19,2)=17),IF($E144="","",IF($O144&lt;=$W144,$S144*($E144/$V144)*$H144,IF(AND($O144&gt;$W144,$O144&lt;=$Y144),$H144*($E144/$V144)*($S144+((($R144-$S144)/($Y144-$W144))*($O144-$W144))),0))),IF($O144&lt;=$W144,$S144*$H144,IF(AND($O144&gt;$W144,$O144&lt;=$Y144),$H144*($S144+((($R144-$S144)/($Y144-$W144))*($O144-$W144))),0))))</f>
        <v/>
      </c>
      <c r="H144" s="156" t="str">
        <f>IF(OR($D144="",$X144="",$O144="",$W144=""),"",IF($O144&lt;=$W144,VLOOKUP($D144,Res_Req!$A$2:$K$19,3),IF(AND($O144&gt;$W144,$O144&lt;=$X144),VLOOKUP($D144,Res_Req!$A$2:$K$19,3)+(((VLOOKUP($D144,Res_Req!$A$2:$K$19,4)-VLOOKUP($D144,Res_Req!$A$2:$K$19,3))/($X144-$W144))*($O144-$W144)),0)))</f>
        <v/>
      </c>
      <c r="I144" s="285"/>
      <c r="J144" s="155" t="str">
        <f>IF(OR($D144="",$T144=""),"",IF(OR(VLOOKUP($D144,Res_Req!$A$2:$K$19,2)=1,VLOOKUP($D144,Res_Req!$A$2:$K$19,2)=2,VLOOKUP($D144,Res_Req!$A$2:$K$19,2)=5,VLOOKUP($D144,Res_Req!$A$2:$K$19,2)=7,VLOOKUP($D144,Res_Req!$A$2:$K$19,2)=8,VLOOKUP($D144,Res_Req!$A$2:$K$19,2)=9,VLOOKUP($D144,Res_Req!$A$2:$K$19,2)=10),$T144*$K144,""))</f>
        <v/>
      </c>
      <c r="K144" s="156" t="str">
        <f>IF($D144="","",IF(OR(VLOOKUP($D144,Res_Req!$A$2:$K$19,2)=1,VLOOKUP($D144,Res_Req!$A$2:$K$19,2)=2,VLOOKUP($D144,Res_Req!$A$2:$K$19,2)=5,VLOOKUP($D144,Res_Req!$A$2:$K$19,2)=7,VLOOKUP($D144,Res_Req!$A$2:$K$19,2)=8,VLOOKUP($D144,Res_Req!$A$2:$K$19,2)=9,VLOOKUP($D144,Res_Req!$A$2:$K$19,2)=10),VLOOKUP($D144,Res_Req!$A$2:$K$19,6),""))</f>
        <v/>
      </c>
      <c r="L144" s="285"/>
      <c r="M144" s="155" t="str">
        <f>IF(OR($D144="",$U144=""),"",IF(OR(VLOOKUP($D144,Res_Req!$A$2:$K$19,2)=1,VLOOKUP($D144,Res_Req!$A$2:$K$19,2)=2,VLOOKUP($D144,Res_Req!$A$2:$K$19,2)=3,VLOOKUP($D144,Res_Req!$A$2:$K$19,2)=4,VLOOKUP($D144,Res_Req!$A$2:$K$19,2)=5,VLOOKUP($D144,Res_Req!$A$2:$K$19,2)=7,VLOOKUP($D144,Res_Req!$A$2:$K$19,2)=8,VLOOKUP($D144,Res_Req!$A$2:$K$19,2)=9,VLOOKUP($D144,Res_Req!$A$2:$K$19,2)=10,VLOOKUP($D144,Res_Req!$A$2:$K$19,2)=18),$N144*U144,""))</f>
        <v/>
      </c>
      <c r="N144" s="156" t="str">
        <f>IF($D144="","",IF(OR(VLOOKUP($D144,Res_Req!$A$2:$K$19,2)=1,VLOOKUP($D144,Res_Req!$A$2:$K$19,2)=2,VLOOKUP($D144,Res_Req!$A$2:$K$19,2)=3,VLOOKUP($D144,Res_Req!$A$2:$K$19,2)=4,VLOOKUP($D144,Res_Req!$A$2:$K$19,2)=5,VLOOKUP($D144,Res_Req!$A$2:$K$19,2)=7,VLOOKUP($D144,Res_Req!$A$2:$K$19,2)=8,VLOOKUP($D144,Res_Req!$A$2:$K$19,2)=9,VLOOKUP($D144,Res_Req!$A$2:$K$19,2)=10,VLOOKUP($D144,Res_Req!$A$2:$K$19,2)=18),SQRT(VLOOKUP($D144,Res_Req!$A$2:$K$19,7)),""))</f>
        <v/>
      </c>
      <c r="O144" s="157" t="str">
        <f t="shared" si="5"/>
        <v/>
      </c>
      <c r="P144" s="158" t="str">
        <f t="shared" si="6"/>
        <v/>
      </c>
      <c r="Q144" s="159"/>
      <c r="R144" s="283"/>
      <c r="S144" s="283"/>
      <c r="T144" s="283"/>
      <c r="U144" s="283"/>
      <c r="V144" s="283"/>
      <c r="W144" s="283"/>
      <c r="X144" s="160" t="str">
        <f>IF(OR($D144="",$W144="",$Y144=""),"",IF(VLOOKUP($D144,Res_Req!$A$2:$K$19,2)=11,$Y144+VLOOKUP($D144,Res_Req!$A$2:$K$19,9),IF(VLOOKUP($D144,Res_Req!$A$2:$K$19,2)=16,MIN($W144+(VLOOKUP($D144,Res_Req!$A$2:$K$19,9)*($Y144-$W144)),110),$W144+(VLOOKUP($D144,Res_Req!$A$2:$K$19,9)*($Y144-$W144)))))</f>
        <v/>
      </c>
      <c r="Y144" s="283"/>
      <c r="Z144" s="283"/>
      <c r="AA144" s="133"/>
      <c r="AB144" s="134" t="e">
        <f>VLOOKUP($D144,Res_Req!$A$2:$K$19,2)</f>
        <v>#N/A</v>
      </c>
    </row>
    <row r="145" spans="1:28" x14ac:dyDescent="0.25">
      <c r="A145" s="133"/>
      <c r="B145" s="283"/>
      <c r="C145" s="283"/>
      <c r="D145" s="284"/>
      <c r="E145" s="283"/>
      <c r="F145" s="286"/>
      <c r="G145" s="162" t="str">
        <f>IF(OR($D145="",$R145="",$S145="",$H145=""),"",IF(OR(VLOOKUP($D145,Res_Req!$A$2:$K$19,2)=12,VLOOKUP($D145,Res_Req!$A$2:$K$19,2)=13,VLOOKUP($D145,Res_Req!$A$2:$K$19,2)=14,VLOOKUP($D145,Res_Req!$A$2:$K$19,2)=15,VLOOKUP($D145,Res_Req!$A$2:$K$19,2)=16,VLOOKUP($D145,Res_Req!$A$2:$K$19,2)=17),IF($E145="","",IF($O145&lt;=$W145,$S145*($E145/$V145)*$H145,IF(AND($O145&gt;$W145,$O145&lt;=$Y145),$H145*($E145/$V145)*($S145+((($R145-$S145)/($Y145-$W145))*($O145-$W145))),0))),IF($O145&lt;=$W145,$S145*$H145,IF(AND($O145&gt;$W145,$O145&lt;=$Y145),$H145*($S145+((($R145-$S145)/($Y145-$W145))*($O145-$W145))),0))))</f>
        <v/>
      </c>
      <c r="H145" s="156" t="str">
        <f>IF(OR($D145="",$X145="",$O145="",$W145=""),"",IF($O145&lt;=$W145,VLOOKUP($D145,Res_Req!$A$2:$K$19,3),IF(AND($O145&gt;$W145,$O145&lt;=$X145),VLOOKUP($D145,Res_Req!$A$2:$K$19,3)+(((VLOOKUP($D145,Res_Req!$A$2:$K$19,4)-VLOOKUP($D145,Res_Req!$A$2:$K$19,3))/($X145-$W145))*($O145-$W145)),0)))</f>
        <v/>
      </c>
      <c r="I145" s="285"/>
      <c r="J145" s="155" t="str">
        <f>IF(OR($D145="",$T145=""),"",IF(OR(VLOOKUP($D145,Res_Req!$A$2:$K$19,2)=1,VLOOKUP($D145,Res_Req!$A$2:$K$19,2)=2,VLOOKUP($D145,Res_Req!$A$2:$K$19,2)=5,VLOOKUP($D145,Res_Req!$A$2:$K$19,2)=7,VLOOKUP($D145,Res_Req!$A$2:$K$19,2)=8,VLOOKUP($D145,Res_Req!$A$2:$K$19,2)=9,VLOOKUP($D145,Res_Req!$A$2:$K$19,2)=10),$T145*$K145,""))</f>
        <v/>
      </c>
      <c r="K145" s="156" t="str">
        <f>IF($D145="","",IF(OR(VLOOKUP($D145,Res_Req!$A$2:$K$19,2)=1,VLOOKUP($D145,Res_Req!$A$2:$K$19,2)=2,VLOOKUP($D145,Res_Req!$A$2:$K$19,2)=5,VLOOKUP($D145,Res_Req!$A$2:$K$19,2)=7,VLOOKUP($D145,Res_Req!$A$2:$K$19,2)=8,VLOOKUP($D145,Res_Req!$A$2:$K$19,2)=9,VLOOKUP($D145,Res_Req!$A$2:$K$19,2)=10),VLOOKUP($D145,Res_Req!$A$2:$K$19,6),""))</f>
        <v/>
      </c>
      <c r="L145" s="285"/>
      <c r="M145" s="155" t="str">
        <f>IF(OR($D145="",$U145=""),"",IF(OR(VLOOKUP($D145,Res_Req!$A$2:$K$19,2)=1,VLOOKUP($D145,Res_Req!$A$2:$K$19,2)=2,VLOOKUP($D145,Res_Req!$A$2:$K$19,2)=3,VLOOKUP($D145,Res_Req!$A$2:$K$19,2)=4,VLOOKUP($D145,Res_Req!$A$2:$K$19,2)=5,VLOOKUP($D145,Res_Req!$A$2:$K$19,2)=7,VLOOKUP($D145,Res_Req!$A$2:$K$19,2)=8,VLOOKUP($D145,Res_Req!$A$2:$K$19,2)=9,VLOOKUP($D145,Res_Req!$A$2:$K$19,2)=10,VLOOKUP($D145,Res_Req!$A$2:$K$19,2)=18),$N145*U145,""))</f>
        <v/>
      </c>
      <c r="N145" s="156" t="str">
        <f>IF($D145="","",IF(OR(VLOOKUP($D145,Res_Req!$A$2:$K$19,2)=1,VLOOKUP($D145,Res_Req!$A$2:$K$19,2)=2,VLOOKUP($D145,Res_Req!$A$2:$K$19,2)=3,VLOOKUP($D145,Res_Req!$A$2:$K$19,2)=4,VLOOKUP($D145,Res_Req!$A$2:$K$19,2)=5,VLOOKUP($D145,Res_Req!$A$2:$K$19,2)=7,VLOOKUP($D145,Res_Req!$A$2:$K$19,2)=8,VLOOKUP($D145,Res_Req!$A$2:$K$19,2)=9,VLOOKUP($D145,Res_Req!$A$2:$K$19,2)=10,VLOOKUP($D145,Res_Req!$A$2:$K$19,2)=18),SQRT(VLOOKUP($D145,Res_Req!$A$2:$K$19,7)),""))</f>
        <v/>
      </c>
      <c r="O145" s="157" t="str">
        <f t="shared" si="5"/>
        <v/>
      </c>
      <c r="P145" s="158" t="str">
        <f t="shared" si="6"/>
        <v/>
      </c>
      <c r="Q145" s="159"/>
      <c r="R145" s="283"/>
      <c r="S145" s="283"/>
      <c r="T145" s="283"/>
      <c r="U145" s="283"/>
      <c r="V145" s="283"/>
      <c r="W145" s="283"/>
      <c r="X145" s="160" t="str">
        <f>IF(OR($D145="",$W145="",$Y145=""),"",IF(VLOOKUP($D145,Res_Req!$A$2:$K$19,2)=11,$Y145+VLOOKUP($D145,Res_Req!$A$2:$K$19,9),IF(VLOOKUP($D145,Res_Req!$A$2:$K$19,2)=16,MIN($W145+(VLOOKUP($D145,Res_Req!$A$2:$K$19,9)*($Y145-$W145)),110),$W145+(VLOOKUP($D145,Res_Req!$A$2:$K$19,9)*($Y145-$W145)))))</f>
        <v/>
      </c>
      <c r="Y145" s="283"/>
      <c r="Z145" s="283"/>
      <c r="AA145" s="133"/>
      <c r="AB145" s="134" t="e">
        <f>VLOOKUP($D145,Res_Req!$A$2:$K$19,2)</f>
        <v>#N/A</v>
      </c>
    </row>
    <row r="146" spans="1:28" x14ac:dyDescent="0.25">
      <c r="A146" s="133"/>
      <c r="B146" s="283"/>
      <c r="C146" s="283"/>
      <c r="D146" s="284"/>
      <c r="E146" s="283"/>
      <c r="F146" s="286"/>
      <c r="G146" s="162" t="str">
        <f>IF(OR($D146="",$R146="",$S146="",$H146=""),"",IF(OR(VLOOKUP($D146,Res_Req!$A$2:$K$19,2)=12,VLOOKUP($D146,Res_Req!$A$2:$K$19,2)=13,VLOOKUP($D146,Res_Req!$A$2:$K$19,2)=14,VLOOKUP($D146,Res_Req!$A$2:$K$19,2)=15,VLOOKUP($D146,Res_Req!$A$2:$K$19,2)=16,VLOOKUP($D146,Res_Req!$A$2:$K$19,2)=17),IF($E146="","",IF($O146&lt;=$W146,$S146*($E146/$V146)*$H146,IF(AND($O146&gt;$W146,$O146&lt;=$Y146),$H146*($E146/$V146)*($S146+((($R146-$S146)/($Y146-$W146))*($O146-$W146))),0))),IF($O146&lt;=$W146,$S146*$H146,IF(AND($O146&gt;$W146,$O146&lt;=$Y146),$H146*($S146+((($R146-$S146)/($Y146-$W146))*($O146-$W146))),0))))</f>
        <v/>
      </c>
      <c r="H146" s="156" t="str">
        <f>IF(OR($D146="",$X146="",$O146="",$W146=""),"",IF($O146&lt;=$W146,VLOOKUP($D146,Res_Req!$A$2:$K$19,3),IF(AND($O146&gt;$W146,$O146&lt;=$X146),VLOOKUP($D146,Res_Req!$A$2:$K$19,3)+(((VLOOKUP($D146,Res_Req!$A$2:$K$19,4)-VLOOKUP($D146,Res_Req!$A$2:$K$19,3))/($X146-$W146))*($O146-$W146)),0)))</f>
        <v/>
      </c>
      <c r="I146" s="285"/>
      <c r="J146" s="155" t="str">
        <f>IF(OR($D146="",$T146=""),"",IF(OR(VLOOKUP($D146,Res_Req!$A$2:$K$19,2)=1,VLOOKUP($D146,Res_Req!$A$2:$K$19,2)=2,VLOOKUP($D146,Res_Req!$A$2:$K$19,2)=5,VLOOKUP($D146,Res_Req!$A$2:$K$19,2)=7,VLOOKUP($D146,Res_Req!$A$2:$K$19,2)=8,VLOOKUP($D146,Res_Req!$A$2:$K$19,2)=9,VLOOKUP($D146,Res_Req!$A$2:$K$19,2)=10),$T146*$K146,""))</f>
        <v/>
      </c>
      <c r="K146" s="156" t="str">
        <f>IF($D146="","",IF(OR(VLOOKUP($D146,Res_Req!$A$2:$K$19,2)=1,VLOOKUP($D146,Res_Req!$A$2:$K$19,2)=2,VLOOKUP($D146,Res_Req!$A$2:$K$19,2)=5,VLOOKUP($D146,Res_Req!$A$2:$K$19,2)=7,VLOOKUP($D146,Res_Req!$A$2:$K$19,2)=8,VLOOKUP($D146,Res_Req!$A$2:$K$19,2)=9,VLOOKUP($D146,Res_Req!$A$2:$K$19,2)=10),VLOOKUP($D146,Res_Req!$A$2:$K$19,6),""))</f>
        <v/>
      </c>
      <c r="L146" s="285"/>
      <c r="M146" s="155" t="str">
        <f>IF(OR($D146="",$U146=""),"",IF(OR(VLOOKUP($D146,Res_Req!$A$2:$K$19,2)=1,VLOOKUP($D146,Res_Req!$A$2:$K$19,2)=2,VLOOKUP($D146,Res_Req!$A$2:$K$19,2)=3,VLOOKUP($D146,Res_Req!$A$2:$K$19,2)=4,VLOOKUP($D146,Res_Req!$A$2:$K$19,2)=5,VLOOKUP($D146,Res_Req!$A$2:$K$19,2)=7,VLOOKUP($D146,Res_Req!$A$2:$K$19,2)=8,VLOOKUP($D146,Res_Req!$A$2:$K$19,2)=9,VLOOKUP($D146,Res_Req!$A$2:$K$19,2)=10,VLOOKUP($D146,Res_Req!$A$2:$K$19,2)=18),$N146*U146,""))</f>
        <v/>
      </c>
      <c r="N146" s="156" t="str">
        <f>IF($D146="","",IF(OR(VLOOKUP($D146,Res_Req!$A$2:$K$19,2)=1,VLOOKUP($D146,Res_Req!$A$2:$K$19,2)=2,VLOOKUP($D146,Res_Req!$A$2:$K$19,2)=3,VLOOKUP($D146,Res_Req!$A$2:$K$19,2)=4,VLOOKUP($D146,Res_Req!$A$2:$K$19,2)=5,VLOOKUP($D146,Res_Req!$A$2:$K$19,2)=7,VLOOKUP($D146,Res_Req!$A$2:$K$19,2)=8,VLOOKUP($D146,Res_Req!$A$2:$K$19,2)=9,VLOOKUP($D146,Res_Req!$A$2:$K$19,2)=10,VLOOKUP($D146,Res_Req!$A$2:$K$19,2)=18),SQRT(VLOOKUP($D146,Res_Req!$A$2:$K$19,7)),""))</f>
        <v/>
      </c>
      <c r="O146" s="157" t="str">
        <f t="shared" si="5"/>
        <v/>
      </c>
      <c r="P146" s="158" t="str">
        <f t="shared" si="6"/>
        <v/>
      </c>
      <c r="Q146" s="159"/>
      <c r="R146" s="283"/>
      <c r="S146" s="283"/>
      <c r="T146" s="283"/>
      <c r="U146" s="283"/>
      <c r="V146" s="283"/>
      <c r="W146" s="283"/>
      <c r="X146" s="160" t="str">
        <f>IF(OR($D146="",$W146="",$Y146=""),"",IF(VLOOKUP($D146,Res_Req!$A$2:$K$19,2)=11,$Y146+VLOOKUP($D146,Res_Req!$A$2:$K$19,9),IF(VLOOKUP($D146,Res_Req!$A$2:$K$19,2)=16,MIN($W146+(VLOOKUP($D146,Res_Req!$A$2:$K$19,9)*($Y146-$W146)),110),$W146+(VLOOKUP($D146,Res_Req!$A$2:$K$19,9)*($Y146-$W146)))))</f>
        <v/>
      </c>
      <c r="Y146" s="283"/>
      <c r="Z146" s="283"/>
      <c r="AA146" s="133"/>
      <c r="AB146" s="134" t="e">
        <f>VLOOKUP($D146,Res_Req!$A$2:$K$19,2)</f>
        <v>#N/A</v>
      </c>
    </row>
    <row r="147" spans="1:28" x14ac:dyDescent="0.25">
      <c r="A147" s="133"/>
      <c r="B147" s="283"/>
      <c r="C147" s="283"/>
      <c r="D147" s="284"/>
      <c r="E147" s="283"/>
      <c r="F147" s="286"/>
      <c r="G147" s="162" t="str">
        <f>IF(OR($D147="",$R147="",$S147="",$H147=""),"",IF(OR(VLOOKUP($D147,Res_Req!$A$2:$K$19,2)=12,VLOOKUP($D147,Res_Req!$A$2:$K$19,2)=13,VLOOKUP($D147,Res_Req!$A$2:$K$19,2)=14,VLOOKUP($D147,Res_Req!$A$2:$K$19,2)=15,VLOOKUP($D147,Res_Req!$A$2:$K$19,2)=16,VLOOKUP($D147,Res_Req!$A$2:$K$19,2)=17),IF($E147="","",IF($O147&lt;=$W147,$S147*($E147/$V147)*$H147,IF(AND($O147&gt;$W147,$O147&lt;=$Y147),$H147*($E147/$V147)*($S147+((($R147-$S147)/($Y147-$W147))*($O147-$W147))),0))),IF($O147&lt;=$W147,$S147*$H147,IF(AND($O147&gt;$W147,$O147&lt;=$Y147),$H147*($S147+((($R147-$S147)/($Y147-$W147))*($O147-$W147))),0))))</f>
        <v/>
      </c>
      <c r="H147" s="156" t="str">
        <f>IF(OR($D147="",$X147="",$O147="",$W147=""),"",IF($O147&lt;=$W147,VLOOKUP($D147,Res_Req!$A$2:$K$19,3),IF(AND($O147&gt;$W147,$O147&lt;=$X147),VLOOKUP($D147,Res_Req!$A$2:$K$19,3)+(((VLOOKUP($D147,Res_Req!$A$2:$K$19,4)-VLOOKUP($D147,Res_Req!$A$2:$K$19,3))/($X147-$W147))*($O147-$W147)),0)))</f>
        <v/>
      </c>
      <c r="I147" s="285"/>
      <c r="J147" s="155" t="str">
        <f>IF(OR($D147="",$T147=""),"",IF(OR(VLOOKUP($D147,Res_Req!$A$2:$K$19,2)=1,VLOOKUP($D147,Res_Req!$A$2:$K$19,2)=2,VLOOKUP($D147,Res_Req!$A$2:$K$19,2)=5,VLOOKUP($D147,Res_Req!$A$2:$K$19,2)=7,VLOOKUP($D147,Res_Req!$A$2:$K$19,2)=8,VLOOKUP($D147,Res_Req!$A$2:$K$19,2)=9,VLOOKUP($D147,Res_Req!$A$2:$K$19,2)=10),$T147*$K147,""))</f>
        <v/>
      </c>
      <c r="K147" s="156" t="str">
        <f>IF($D147="","",IF(OR(VLOOKUP($D147,Res_Req!$A$2:$K$19,2)=1,VLOOKUP($D147,Res_Req!$A$2:$K$19,2)=2,VLOOKUP($D147,Res_Req!$A$2:$K$19,2)=5,VLOOKUP($D147,Res_Req!$A$2:$K$19,2)=7,VLOOKUP($D147,Res_Req!$A$2:$K$19,2)=8,VLOOKUP($D147,Res_Req!$A$2:$K$19,2)=9,VLOOKUP($D147,Res_Req!$A$2:$K$19,2)=10),VLOOKUP($D147,Res_Req!$A$2:$K$19,6),""))</f>
        <v/>
      </c>
      <c r="L147" s="285"/>
      <c r="M147" s="155" t="str">
        <f>IF(OR($D147="",$U147=""),"",IF(OR(VLOOKUP($D147,Res_Req!$A$2:$K$19,2)=1,VLOOKUP($D147,Res_Req!$A$2:$K$19,2)=2,VLOOKUP($D147,Res_Req!$A$2:$K$19,2)=3,VLOOKUP($D147,Res_Req!$A$2:$K$19,2)=4,VLOOKUP($D147,Res_Req!$A$2:$K$19,2)=5,VLOOKUP($D147,Res_Req!$A$2:$K$19,2)=7,VLOOKUP($D147,Res_Req!$A$2:$K$19,2)=8,VLOOKUP($D147,Res_Req!$A$2:$K$19,2)=9,VLOOKUP($D147,Res_Req!$A$2:$K$19,2)=10,VLOOKUP($D147,Res_Req!$A$2:$K$19,2)=18),$N147*U147,""))</f>
        <v/>
      </c>
      <c r="N147" s="156" t="str">
        <f>IF($D147="","",IF(OR(VLOOKUP($D147,Res_Req!$A$2:$K$19,2)=1,VLOOKUP($D147,Res_Req!$A$2:$K$19,2)=2,VLOOKUP($D147,Res_Req!$A$2:$K$19,2)=3,VLOOKUP($D147,Res_Req!$A$2:$K$19,2)=4,VLOOKUP($D147,Res_Req!$A$2:$K$19,2)=5,VLOOKUP($D147,Res_Req!$A$2:$K$19,2)=7,VLOOKUP($D147,Res_Req!$A$2:$K$19,2)=8,VLOOKUP($D147,Res_Req!$A$2:$K$19,2)=9,VLOOKUP($D147,Res_Req!$A$2:$K$19,2)=10,VLOOKUP($D147,Res_Req!$A$2:$K$19,2)=18),SQRT(VLOOKUP($D147,Res_Req!$A$2:$K$19,7)),""))</f>
        <v/>
      </c>
      <c r="O147" s="157" t="str">
        <f t="shared" si="5"/>
        <v/>
      </c>
      <c r="P147" s="158" t="str">
        <f t="shared" si="6"/>
        <v/>
      </c>
      <c r="Q147" s="159"/>
      <c r="R147" s="283"/>
      <c r="S147" s="283"/>
      <c r="T147" s="283"/>
      <c r="U147" s="283"/>
      <c r="V147" s="283"/>
      <c r="W147" s="283"/>
      <c r="X147" s="160" t="str">
        <f>IF(OR($D147="",$W147="",$Y147=""),"",IF(VLOOKUP($D147,Res_Req!$A$2:$K$19,2)=11,$Y147+VLOOKUP($D147,Res_Req!$A$2:$K$19,9),IF(VLOOKUP($D147,Res_Req!$A$2:$K$19,2)=16,MIN($W147+(VLOOKUP($D147,Res_Req!$A$2:$K$19,9)*($Y147-$W147)),110),$W147+(VLOOKUP($D147,Res_Req!$A$2:$K$19,9)*($Y147-$W147)))))</f>
        <v/>
      </c>
      <c r="Y147" s="283"/>
      <c r="Z147" s="283"/>
      <c r="AA147" s="133"/>
      <c r="AB147" s="134" t="e">
        <f>VLOOKUP($D147,Res_Req!$A$2:$K$19,2)</f>
        <v>#N/A</v>
      </c>
    </row>
    <row r="148" spans="1:28" x14ac:dyDescent="0.25">
      <c r="A148" s="133"/>
      <c r="B148" s="283"/>
      <c r="C148" s="283"/>
      <c r="D148" s="284"/>
      <c r="E148" s="283"/>
      <c r="F148" s="286"/>
      <c r="G148" s="162" t="str">
        <f>IF(OR($D148="",$R148="",$S148="",$H148=""),"",IF(OR(VLOOKUP($D148,Res_Req!$A$2:$K$19,2)=12,VLOOKUP($D148,Res_Req!$A$2:$K$19,2)=13,VLOOKUP($D148,Res_Req!$A$2:$K$19,2)=14,VLOOKUP($D148,Res_Req!$A$2:$K$19,2)=15,VLOOKUP($D148,Res_Req!$A$2:$K$19,2)=16,VLOOKUP($D148,Res_Req!$A$2:$K$19,2)=17),IF($E148="","",IF($O148&lt;=$W148,$S148*($E148/$V148)*$H148,IF(AND($O148&gt;$W148,$O148&lt;=$Y148),$H148*($E148/$V148)*($S148+((($R148-$S148)/($Y148-$W148))*($O148-$W148))),0))),IF($O148&lt;=$W148,$S148*$H148,IF(AND($O148&gt;$W148,$O148&lt;=$Y148),$H148*($S148+((($R148-$S148)/($Y148-$W148))*($O148-$W148))),0))))</f>
        <v/>
      </c>
      <c r="H148" s="156" t="str">
        <f>IF(OR($D148="",$X148="",$O148="",$W148=""),"",IF($O148&lt;=$W148,VLOOKUP($D148,Res_Req!$A$2:$K$19,3),IF(AND($O148&gt;$W148,$O148&lt;=$X148),VLOOKUP($D148,Res_Req!$A$2:$K$19,3)+(((VLOOKUP($D148,Res_Req!$A$2:$K$19,4)-VLOOKUP($D148,Res_Req!$A$2:$K$19,3))/($X148-$W148))*($O148-$W148)),0)))</f>
        <v/>
      </c>
      <c r="I148" s="285"/>
      <c r="J148" s="155" t="str">
        <f>IF(OR($D148="",$T148=""),"",IF(OR(VLOOKUP($D148,Res_Req!$A$2:$K$19,2)=1,VLOOKUP($D148,Res_Req!$A$2:$K$19,2)=2,VLOOKUP($D148,Res_Req!$A$2:$K$19,2)=5,VLOOKUP($D148,Res_Req!$A$2:$K$19,2)=7,VLOOKUP($D148,Res_Req!$A$2:$K$19,2)=8,VLOOKUP($D148,Res_Req!$A$2:$K$19,2)=9,VLOOKUP($D148,Res_Req!$A$2:$K$19,2)=10),$T148*$K148,""))</f>
        <v/>
      </c>
      <c r="K148" s="156" t="str">
        <f>IF($D148="","",IF(OR(VLOOKUP($D148,Res_Req!$A$2:$K$19,2)=1,VLOOKUP($D148,Res_Req!$A$2:$K$19,2)=2,VLOOKUP($D148,Res_Req!$A$2:$K$19,2)=5,VLOOKUP($D148,Res_Req!$A$2:$K$19,2)=7,VLOOKUP($D148,Res_Req!$A$2:$K$19,2)=8,VLOOKUP($D148,Res_Req!$A$2:$K$19,2)=9,VLOOKUP($D148,Res_Req!$A$2:$K$19,2)=10),VLOOKUP($D148,Res_Req!$A$2:$K$19,6),""))</f>
        <v/>
      </c>
      <c r="L148" s="285"/>
      <c r="M148" s="155" t="str">
        <f>IF(OR($D148="",$U148=""),"",IF(OR(VLOOKUP($D148,Res_Req!$A$2:$K$19,2)=1,VLOOKUP($D148,Res_Req!$A$2:$K$19,2)=2,VLOOKUP($D148,Res_Req!$A$2:$K$19,2)=3,VLOOKUP($D148,Res_Req!$A$2:$K$19,2)=4,VLOOKUP($D148,Res_Req!$A$2:$K$19,2)=5,VLOOKUP($D148,Res_Req!$A$2:$K$19,2)=7,VLOOKUP($D148,Res_Req!$A$2:$K$19,2)=8,VLOOKUP($D148,Res_Req!$A$2:$K$19,2)=9,VLOOKUP($D148,Res_Req!$A$2:$K$19,2)=10,VLOOKUP($D148,Res_Req!$A$2:$K$19,2)=18),$N148*U148,""))</f>
        <v/>
      </c>
      <c r="N148" s="156" t="str">
        <f>IF($D148="","",IF(OR(VLOOKUP($D148,Res_Req!$A$2:$K$19,2)=1,VLOOKUP($D148,Res_Req!$A$2:$K$19,2)=2,VLOOKUP($D148,Res_Req!$A$2:$K$19,2)=3,VLOOKUP($D148,Res_Req!$A$2:$K$19,2)=4,VLOOKUP($D148,Res_Req!$A$2:$K$19,2)=5,VLOOKUP($D148,Res_Req!$A$2:$K$19,2)=7,VLOOKUP($D148,Res_Req!$A$2:$K$19,2)=8,VLOOKUP($D148,Res_Req!$A$2:$K$19,2)=9,VLOOKUP($D148,Res_Req!$A$2:$K$19,2)=10,VLOOKUP($D148,Res_Req!$A$2:$K$19,2)=18),SQRT(VLOOKUP($D148,Res_Req!$A$2:$K$19,7)),""))</f>
        <v/>
      </c>
      <c r="O148" s="157" t="str">
        <f t="shared" si="5"/>
        <v/>
      </c>
      <c r="P148" s="158" t="str">
        <f t="shared" si="6"/>
        <v/>
      </c>
      <c r="Q148" s="159"/>
      <c r="R148" s="283"/>
      <c r="S148" s="283"/>
      <c r="T148" s="283"/>
      <c r="U148" s="283"/>
      <c r="V148" s="283"/>
      <c r="W148" s="283"/>
      <c r="X148" s="160" t="str">
        <f>IF(OR($D148="",$W148="",$Y148=""),"",IF(VLOOKUP($D148,Res_Req!$A$2:$K$19,2)=11,$Y148+VLOOKUP($D148,Res_Req!$A$2:$K$19,9),IF(VLOOKUP($D148,Res_Req!$A$2:$K$19,2)=16,MIN($W148+(VLOOKUP($D148,Res_Req!$A$2:$K$19,9)*($Y148-$W148)),110),$W148+(VLOOKUP($D148,Res_Req!$A$2:$K$19,9)*($Y148-$W148)))))</f>
        <v/>
      </c>
      <c r="Y148" s="283"/>
      <c r="Z148" s="283"/>
      <c r="AA148" s="133"/>
      <c r="AB148" s="134" t="e">
        <f>VLOOKUP($D148,Res_Req!$A$2:$K$19,2)</f>
        <v>#N/A</v>
      </c>
    </row>
    <row r="149" spans="1:28" x14ac:dyDescent="0.25">
      <c r="A149" s="133"/>
      <c r="B149" s="283"/>
      <c r="C149" s="283"/>
      <c r="D149" s="284"/>
      <c r="E149" s="283"/>
      <c r="F149" s="286"/>
      <c r="G149" s="162" t="str">
        <f>IF(OR($D149="",$R149="",$S149="",$H149=""),"",IF(OR(VLOOKUP($D149,Res_Req!$A$2:$K$19,2)=12,VLOOKUP($D149,Res_Req!$A$2:$K$19,2)=13,VLOOKUP($D149,Res_Req!$A$2:$K$19,2)=14,VLOOKUP($D149,Res_Req!$A$2:$K$19,2)=15,VLOOKUP($D149,Res_Req!$A$2:$K$19,2)=16,VLOOKUP($D149,Res_Req!$A$2:$K$19,2)=17),IF($E149="","",IF($O149&lt;=$W149,$S149*($E149/$V149)*$H149,IF(AND($O149&gt;$W149,$O149&lt;=$Y149),$H149*($E149/$V149)*($S149+((($R149-$S149)/($Y149-$W149))*($O149-$W149))),0))),IF($O149&lt;=$W149,$S149*$H149,IF(AND($O149&gt;$W149,$O149&lt;=$Y149),$H149*($S149+((($R149-$S149)/($Y149-$W149))*($O149-$W149))),0))))</f>
        <v/>
      </c>
      <c r="H149" s="156" t="str">
        <f>IF(OR($D149="",$X149="",$O149="",$W149=""),"",IF($O149&lt;=$W149,VLOOKUP($D149,Res_Req!$A$2:$K$19,3),IF(AND($O149&gt;$W149,$O149&lt;=$X149),VLOOKUP($D149,Res_Req!$A$2:$K$19,3)+(((VLOOKUP($D149,Res_Req!$A$2:$K$19,4)-VLOOKUP($D149,Res_Req!$A$2:$K$19,3))/($X149-$W149))*($O149-$W149)),0)))</f>
        <v/>
      </c>
      <c r="I149" s="285"/>
      <c r="J149" s="155" t="str">
        <f>IF(OR($D149="",$T149=""),"",IF(OR(VLOOKUP($D149,Res_Req!$A$2:$K$19,2)=1,VLOOKUP($D149,Res_Req!$A$2:$K$19,2)=2,VLOOKUP($D149,Res_Req!$A$2:$K$19,2)=5,VLOOKUP($D149,Res_Req!$A$2:$K$19,2)=7,VLOOKUP($D149,Res_Req!$A$2:$K$19,2)=8,VLOOKUP($D149,Res_Req!$A$2:$K$19,2)=9,VLOOKUP($D149,Res_Req!$A$2:$K$19,2)=10),$T149*$K149,""))</f>
        <v/>
      </c>
      <c r="K149" s="156" t="str">
        <f>IF($D149="","",IF(OR(VLOOKUP($D149,Res_Req!$A$2:$K$19,2)=1,VLOOKUP($D149,Res_Req!$A$2:$K$19,2)=2,VLOOKUP($D149,Res_Req!$A$2:$K$19,2)=5,VLOOKUP($D149,Res_Req!$A$2:$K$19,2)=7,VLOOKUP($D149,Res_Req!$A$2:$K$19,2)=8,VLOOKUP($D149,Res_Req!$A$2:$K$19,2)=9,VLOOKUP($D149,Res_Req!$A$2:$K$19,2)=10),VLOOKUP($D149,Res_Req!$A$2:$K$19,6),""))</f>
        <v/>
      </c>
      <c r="L149" s="285"/>
      <c r="M149" s="155" t="str">
        <f>IF(OR($D149="",$U149=""),"",IF(OR(VLOOKUP($D149,Res_Req!$A$2:$K$19,2)=1,VLOOKUP($D149,Res_Req!$A$2:$K$19,2)=2,VLOOKUP($D149,Res_Req!$A$2:$K$19,2)=3,VLOOKUP($D149,Res_Req!$A$2:$K$19,2)=4,VLOOKUP($D149,Res_Req!$A$2:$K$19,2)=5,VLOOKUP($D149,Res_Req!$A$2:$K$19,2)=7,VLOOKUP($D149,Res_Req!$A$2:$K$19,2)=8,VLOOKUP($D149,Res_Req!$A$2:$K$19,2)=9,VLOOKUP($D149,Res_Req!$A$2:$K$19,2)=10,VLOOKUP($D149,Res_Req!$A$2:$K$19,2)=18),$N149*U149,""))</f>
        <v/>
      </c>
      <c r="N149" s="156" t="str">
        <f>IF($D149="","",IF(OR(VLOOKUP($D149,Res_Req!$A$2:$K$19,2)=1,VLOOKUP($D149,Res_Req!$A$2:$K$19,2)=2,VLOOKUP($D149,Res_Req!$A$2:$K$19,2)=3,VLOOKUP($D149,Res_Req!$A$2:$K$19,2)=4,VLOOKUP($D149,Res_Req!$A$2:$K$19,2)=5,VLOOKUP($D149,Res_Req!$A$2:$K$19,2)=7,VLOOKUP($D149,Res_Req!$A$2:$K$19,2)=8,VLOOKUP($D149,Res_Req!$A$2:$K$19,2)=9,VLOOKUP($D149,Res_Req!$A$2:$K$19,2)=10,VLOOKUP($D149,Res_Req!$A$2:$K$19,2)=18),SQRT(VLOOKUP($D149,Res_Req!$A$2:$K$19,7)),""))</f>
        <v/>
      </c>
      <c r="O149" s="157" t="str">
        <f t="shared" si="5"/>
        <v/>
      </c>
      <c r="P149" s="158" t="str">
        <f t="shared" si="6"/>
        <v/>
      </c>
      <c r="Q149" s="159"/>
      <c r="R149" s="283"/>
      <c r="S149" s="283"/>
      <c r="T149" s="283"/>
      <c r="U149" s="283"/>
      <c r="V149" s="283"/>
      <c r="W149" s="283"/>
      <c r="X149" s="160" t="str">
        <f>IF(OR($D149="",$W149="",$Y149=""),"",IF(VLOOKUP($D149,Res_Req!$A$2:$K$19,2)=11,$Y149+VLOOKUP($D149,Res_Req!$A$2:$K$19,9),IF(VLOOKUP($D149,Res_Req!$A$2:$K$19,2)=16,MIN($W149+(VLOOKUP($D149,Res_Req!$A$2:$K$19,9)*($Y149-$W149)),110),$W149+(VLOOKUP($D149,Res_Req!$A$2:$K$19,9)*($Y149-$W149)))))</f>
        <v/>
      </c>
      <c r="Y149" s="283"/>
      <c r="Z149" s="283"/>
      <c r="AA149" s="133"/>
      <c r="AB149" s="134" t="e">
        <f>VLOOKUP($D149,Res_Req!$A$2:$K$19,2)</f>
        <v>#N/A</v>
      </c>
    </row>
    <row r="150" spans="1:28" x14ac:dyDescent="0.25">
      <c r="A150" s="133"/>
      <c r="B150" s="283"/>
      <c r="C150" s="283"/>
      <c r="D150" s="284"/>
      <c r="E150" s="283"/>
      <c r="F150" s="286"/>
      <c r="G150" s="162" t="str">
        <f>IF(OR($D150="",$R150="",$S150="",$H150=""),"",IF(OR(VLOOKUP($D150,Res_Req!$A$2:$K$19,2)=12,VLOOKUP($D150,Res_Req!$A$2:$K$19,2)=13,VLOOKUP($D150,Res_Req!$A$2:$K$19,2)=14,VLOOKUP($D150,Res_Req!$A$2:$K$19,2)=15,VLOOKUP($D150,Res_Req!$A$2:$K$19,2)=16,VLOOKUP($D150,Res_Req!$A$2:$K$19,2)=17),IF($E150="","",IF($O150&lt;=$W150,$S150*($E150/$V150)*$H150,IF(AND($O150&gt;$W150,$O150&lt;=$Y150),$H150*($E150/$V150)*($S150+((($R150-$S150)/($Y150-$W150))*($O150-$W150))),0))),IF($O150&lt;=$W150,$S150*$H150,IF(AND($O150&gt;$W150,$O150&lt;=$Y150),$H150*($S150+((($R150-$S150)/($Y150-$W150))*($O150-$W150))),0))))</f>
        <v/>
      </c>
      <c r="H150" s="156" t="str">
        <f>IF(OR($D150="",$X150="",$O150="",$W150=""),"",IF($O150&lt;=$W150,VLOOKUP($D150,Res_Req!$A$2:$K$19,3),IF(AND($O150&gt;$W150,$O150&lt;=$X150),VLOOKUP($D150,Res_Req!$A$2:$K$19,3)+(((VLOOKUP($D150,Res_Req!$A$2:$K$19,4)-VLOOKUP($D150,Res_Req!$A$2:$K$19,3))/($X150-$W150))*($O150-$W150)),0)))</f>
        <v/>
      </c>
      <c r="I150" s="285"/>
      <c r="J150" s="155" t="str">
        <f>IF(OR($D150="",$T150=""),"",IF(OR(VLOOKUP($D150,Res_Req!$A$2:$K$19,2)=1,VLOOKUP($D150,Res_Req!$A$2:$K$19,2)=2,VLOOKUP($D150,Res_Req!$A$2:$K$19,2)=5,VLOOKUP($D150,Res_Req!$A$2:$K$19,2)=7,VLOOKUP($D150,Res_Req!$A$2:$K$19,2)=8,VLOOKUP($D150,Res_Req!$A$2:$K$19,2)=9,VLOOKUP($D150,Res_Req!$A$2:$K$19,2)=10),$T150*$K150,""))</f>
        <v/>
      </c>
      <c r="K150" s="156" t="str">
        <f>IF($D150="","",IF(OR(VLOOKUP($D150,Res_Req!$A$2:$K$19,2)=1,VLOOKUP($D150,Res_Req!$A$2:$K$19,2)=2,VLOOKUP($D150,Res_Req!$A$2:$K$19,2)=5,VLOOKUP($D150,Res_Req!$A$2:$K$19,2)=7,VLOOKUP($D150,Res_Req!$A$2:$K$19,2)=8,VLOOKUP($D150,Res_Req!$A$2:$K$19,2)=9,VLOOKUP($D150,Res_Req!$A$2:$K$19,2)=10),VLOOKUP($D150,Res_Req!$A$2:$K$19,6),""))</f>
        <v/>
      </c>
      <c r="L150" s="285"/>
      <c r="M150" s="155" t="str">
        <f>IF(OR($D150="",$U150=""),"",IF(OR(VLOOKUP($D150,Res_Req!$A$2:$K$19,2)=1,VLOOKUP($D150,Res_Req!$A$2:$K$19,2)=2,VLOOKUP($D150,Res_Req!$A$2:$K$19,2)=3,VLOOKUP($D150,Res_Req!$A$2:$K$19,2)=4,VLOOKUP($D150,Res_Req!$A$2:$K$19,2)=5,VLOOKUP($D150,Res_Req!$A$2:$K$19,2)=7,VLOOKUP($D150,Res_Req!$A$2:$K$19,2)=8,VLOOKUP($D150,Res_Req!$A$2:$K$19,2)=9,VLOOKUP($D150,Res_Req!$A$2:$K$19,2)=10,VLOOKUP($D150,Res_Req!$A$2:$K$19,2)=18),$N150*U150,""))</f>
        <v/>
      </c>
      <c r="N150" s="156" t="str">
        <f>IF($D150="","",IF(OR(VLOOKUP($D150,Res_Req!$A$2:$K$19,2)=1,VLOOKUP($D150,Res_Req!$A$2:$K$19,2)=2,VLOOKUP($D150,Res_Req!$A$2:$K$19,2)=3,VLOOKUP($D150,Res_Req!$A$2:$K$19,2)=4,VLOOKUP($D150,Res_Req!$A$2:$K$19,2)=5,VLOOKUP($D150,Res_Req!$A$2:$K$19,2)=7,VLOOKUP($D150,Res_Req!$A$2:$K$19,2)=8,VLOOKUP($D150,Res_Req!$A$2:$K$19,2)=9,VLOOKUP($D150,Res_Req!$A$2:$K$19,2)=10,VLOOKUP($D150,Res_Req!$A$2:$K$19,2)=18),SQRT(VLOOKUP($D150,Res_Req!$A$2:$K$19,7)),""))</f>
        <v/>
      </c>
      <c r="O150" s="157" t="str">
        <f t="shared" si="5"/>
        <v/>
      </c>
      <c r="P150" s="158" t="str">
        <f t="shared" si="6"/>
        <v/>
      </c>
      <c r="Q150" s="159"/>
      <c r="R150" s="283"/>
      <c r="S150" s="283"/>
      <c r="T150" s="283"/>
      <c r="U150" s="283"/>
      <c r="V150" s="283"/>
      <c r="W150" s="283"/>
      <c r="X150" s="160" t="str">
        <f>IF(OR($D150="",$W150="",$Y150=""),"",IF(VLOOKUP($D150,Res_Req!$A$2:$K$19,2)=11,$Y150+VLOOKUP($D150,Res_Req!$A$2:$K$19,9),IF(VLOOKUP($D150,Res_Req!$A$2:$K$19,2)=16,MIN($W150+(VLOOKUP($D150,Res_Req!$A$2:$K$19,9)*($Y150-$W150)),110),$W150+(VLOOKUP($D150,Res_Req!$A$2:$K$19,9)*($Y150-$W150)))))</f>
        <v/>
      </c>
      <c r="Y150" s="283"/>
      <c r="Z150" s="283"/>
      <c r="AA150" s="133"/>
      <c r="AB150" s="134" t="e">
        <f>VLOOKUP($D150,Res_Req!$A$2:$K$19,2)</f>
        <v>#N/A</v>
      </c>
    </row>
    <row r="151" spans="1:28" x14ac:dyDescent="0.25">
      <c r="A151" s="133"/>
      <c r="B151" s="283"/>
      <c r="C151" s="283"/>
      <c r="D151" s="284"/>
      <c r="E151" s="283"/>
      <c r="F151" s="286"/>
      <c r="G151" s="162" t="str">
        <f>IF(OR($D151="",$R151="",$S151="",$H151=""),"",IF(OR(VLOOKUP($D151,Res_Req!$A$2:$K$19,2)=12,VLOOKUP($D151,Res_Req!$A$2:$K$19,2)=13,VLOOKUP($D151,Res_Req!$A$2:$K$19,2)=14,VLOOKUP($D151,Res_Req!$A$2:$K$19,2)=15,VLOOKUP($D151,Res_Req!$A$2:$K$19,2)=16,VLOOKUP($D151,Res_Req!$A$2:$K$19,2)=17),IF($E151="","",IF($O151&lt;=$W151,$S151*($E151/$V151)*$H151,IF(AND($O151&gt;$W151,$O151&lt;=$Y151),$H151*($E151/$V151)*($S151+((($R151-$S151)/($Y151-$W151))*($O151-$W151))),0))),IF($O151&lt;=$W151,$S151*$H151,IF(AND($O151&gt;$W151,$O151&lt;=$Y151),$H151*($S151+((($R151-$S151)/($Y151-$W151))*($O151-$W151))),0))))</f>
        <v/>
      </c>
      <c r="H151" s="156" t="str">
        <f>IF(OR($D151="",$X151="",$O151="",$W151=""),"",IF($O151&lt;=$W151,VLOOKUP($D151,Res_Req!$A$2:$K$19,3),IF(AND($O151&gt;$W151,$O151&lt;=$X151),VLOOKUP($D151,Res_Req!$A$2:$K$19,3)+(((VLOOKUP($D151,Res_Req!$A$2:$K$19,4)-VLOOKUP($D151,Res_Req!$A$2:$K$19,3))/($X151-$W151))*($O151-$W151)),0)))</f>
        <v/>
      </c>
      <c r="I151" s="285"/>
      <c r="J151" s="155" t="str">
        <f>IF(OR($D151="",$T151=""),"",IF(OR(VLOOKUP($D151,Res_Req!$A$2:$K$19,2)=1,VLOOKUP($D151,Res_Req!$A$2:$K$19,2)=2,VLOOKUP($D151,Res_Req!$A$2:$K$19,2)=5,VLOOKUP($D151,Res_Req!$A$2:$K$19,2)=7,VLOOKUP($D151,Res_Req!$A$2:$K$19,2)=8,VLOOKUP($D151,Res_Req!$A$2:$K$19,2)=9,VLOOKUP($D151,Res_Req!$A$2:$K$19,2)=10),$T151*$K151,""))</f>
        <v/>
      </c>
      <c r="K151" s="156" t="str">
        <f>IF($D151="","",IF(OR(VLOOKUP($D151,Res_Req!$A$2:$K$19,2)=1,VLOOKUP($D151,Res_Req!$A$2:$K$19,2)=2,VLOOKUP($D151,Res_Req!$A$2:$K$19,2)=5,VLOOKUP($D151,Res_Req!$A$2:$K$19,2)=7,VLOOKUP($D151,Res_Req!$A$2:$K$19,2)=8,VLOOKUP($D151,Res_Req!$A$2:$K$19,2)=9,VLOOKUP($D151,Res_Req!$A$2:$K$19,2)=10),VLOOKUP($D151,Res_Req!$A$2:$K$19,6),""))</f>
        <v/>
      </c>
      <c r="L151" s="285"/>
      <c r="M151" s="155" t="str">
        <f>IF(OR($D151="",$U151=""),"",IF(OR(VLOOKUP($D151,Res_Req!$A$2:$K$19,2)=1,VLOOKUP($D151,Res_Req!$A$2:$K$19,2)=2,VLOOKUP($D151,Res_Req!$A$2:$K$19,2)=3,VLOOKUP($D151,Res_Req!$A$2:$K$19,2)=4,VLOOKUP($D151,Res_Req!$A$2:$K$19,2)=5,VLOOKUP($D151,Res_Req!$A$2:$K$19,2)=7,VLOOKUP($D151,Res_Req!$A$2:$K$19,2)=8,VLOOKUP($D151,Res_Req!$A$2:$K$19,2)=9,VLOOKUP($D151,Res_Req!$A$2:$K$19,2)=10,VLOOKUP($D151,Res_Req!$A$2:$K$19,2)=18),$N151*U151,""))</f>
        <v/>
      </c>
      <c r="N151" s="156" t="str">
        <f>IF($D151="","",IF(OR(VLOOKUP($D151,Res_Req!$A$2:$K$19,2)=1,VLOOKUP($D151,Res_Req!$A$2:$K$19,2)=2,VLOOKUP($D151,Res_Req!$A$2:$K$19,2)=3,VLOOKUP($D151,Res_Req!$A$2:$K$19,2)=4,VLOOKUP($D151,Res_Req!$A$2:$K$19,2)=5,VLOOKUP($D151,Res_Req!$A$2:$K$19,2)=7,VLOOKUP($D151,Res_Req!$A$2:$K$19,2)=8,VLOOKUP($D151,Res_Req!$A$2:$K$19,2)=9,VLOOKUP($D151,Res_Req!$A$2:$K$19,2)=10,VLOOKUP($D151,Res_Req!$A$2:$K$19,2)=18),SQRT(VLOOKUP($D151,Res_Req!$A$2:$K$19,7)),""))</f>
        <v/>
      </c>
      <c r="O151" s="157" t="str">
        <f t="shared" si="5"/>
        <v/>
      </c>
      <c r="P151" s="158" t="str">
        <f t="shared" si="6"/>
        <v/>
      </c>
      <c r="Q151" s="159"/>
      <c r="R151" s="283"/>
      <c r="S151" s="283"/>
      <c r="T151" s="283"/>
      <c r="U151" s="283"/>
      <c r="V151" s="283"/>
      <c r="W151" s="283"/>
      <c r="X151" s="160" t="str">
        <f>IF(OR($D151="",$W151="",$Y151=""),"",IF(VLOOKUP($D151,Res_Req!$A$2:$K$19,2)=11,$Y151+VLOOKUP($D151,Res_Req!$A$2:$K$19,9),IF(VLOOKUP($D151,Res_Req!$A$2:$K$19,2)=16,MIN($W151+(VLOOKUP($D151,Res_Req!$A$2:$K$19,9)*($Y151-$W151)),110),$W151+(VLOOKUP($D151,Res_Req!$A$2:$K$19,9)*($Y151-$W151)))))</f>
        <v/>
      </c>
      <c r="Y151" s="283"/>
      <c r="Z151" s="283"/>
      <c r="AA151" s="133"/>
      <c r="AB151" s="134" t="e">
        <f>VLOOKUP($D151,Res_Req!$A$2:$K$19,2)</f>
        <v>#N/A</v>
      </c>
    </row>
    <row r="152" spans="1:28" x14ac:dyDescent="0.25">
      <c r="A152" s="133"/>
      <c r="B152" s="283"/>
      <c r="C152" s="283"/>
      <c r="D152" s="284"/>
      <c r="E152" s="283"/>
      <c r="F152" s="286"/>
      <c r="G152" s="162" t="str">
        <f>IF(OR($D152="",$R152="",$S152="",$H152=""),"",IF(OR(VLOOKUP($D152,Res_Req!$A$2:$K$19,2)=12,VLOOKUP($D152,Res_Req!$A$2:$K$19,2)=13,VLOOKUP($D152,Res_Req!$A$2:$K$19,2)=14,VLOOKUP($D152,Res_Req!$A$2:$K$19,2)=15,VLOOKUP($D152,Res_Req!$A$2:$K$19,2)=16,VLOOKUP($D152,Res_Req!$A$2:$K$19,2)=17),IF($E152="","",IF($O152&lt;=$W152,$S152*($E152/$V152)*$H152,IF(AND($O152&gt;$W152,$O152&lt;=$Y152),$H152*($E152/$V152)*($S152+((($R152-$S152)/($Y152-$W152))*($O152-$W152))),0))),IF($O152&lt;=$W152,$S152*$H152,IF(AND($O152&gt;$W152,$O152&lt;=$Y152),$H152*($S152+((($R152-$S152)/($Y152-$W152))*($O152-$W152))),0))))</f>
        <v/>
      </c>
      <c r="H152" s="156" t="str">
        <f>IF(OR($D152="",$X152="",$O152="",$W152=""),"",IF($O152&lt;=$W152,VLOOKUP($D152,Res_Req!$A$2:$K$19,3),IF(AND($O152&gt;$W152,$O152&lt;=$X152),VLOOKUP($D152,Res_Req!$A$2:$K$19,3)+(((VLOOKUP($D152,Res_Req!$A$2:$K$19,4)-VLOOKUP($D152,Res_Req!$A$2:$K$19,3))/($X152-$W152))*($O152-$W152)),0)))</f>
        <v/>
      </c>
      <c r="I152" s="285"/>
      <c r="J152" s="155" t="str">
        <f>IF(OR($D152="",$T152=""),"",IF(OR(VLOOKUP($D152,Res_Req!$A$2:$K$19,2)=1,VLOOKUP($D152,Res_Req!$A$2:$K$19,2)=2,VLOOKUP($D152,Res_Req!$A$2:$K$19,2)=5,VLOOKUP($D152,Res_Req!$A$2:$K$19,2)=7,VLOOKUP($D152,Res_Req!$A$2:$K$19,2)=8,VLOOKUP($D152,Res_Req!$A$2:$K$19,2)=9,VLOOKUP($D152,Res_Req!$A$2:$K$19,2)=10),$T152*$K152,""))</f>
        <v/>
      </c>
      <c r="K152" s="156" t="str">
        <f>IF($D152="","",IF(OR(VLOOKUP($D152,Res_Req!$A$2:$K$19,2)=1,VLOOKUP($D152,Res_Req!$A$2:$K$19,2)=2,VLOOKUP($D152,Res_Req!$A$2:$K$19,2)=5,VLOOKUP($D152,Res_Req!$A$2:$K$19,2)=7,VLOOKUP($D152,Res_Req!$A$2:$K$19,2)=8,VLOOKUP($D152,Res_Req!$A$2:$K$19,2)=9,VLOOKUP($D152,Res_Req!$A$2:$K$19,2)=10),VLOOKUP($D152,Res_Req!$A$2:$K$19,6),""))</f>
        <v/>
      </c>
      <c r="L152" s="285"/>
      <c r="M152" s="155" t="str">
        <f>IF(OR($D152="",$U152=""),"",IF(OR(VLOOKUP($D152,Res_Req!$A$2:$K$19,2)=1,VLOOKUP($D152,Res_Req!$A$2:$K$19,2)=2,VLOOKUP($D152,Res_Req!$A$2:$K$19,2)=3,VLOOKUP($D152,Res_Req!$A$2:$K$19,2)=4,VLOOKUP($D152,Res_Req!$A$2:$K$19,2)=5,VLOOKUP($D152,Res_Req!$A$2:$K$19,2)=7,VLOOKUP($D152,Res_Req!$A$2:$K$19,2)=8,VLOOKUP($D152,Res_Req!$A$2:$K$19,2)=9,VLOOKUP($D152,Res_Req!$A$2:$K$19,2)=10,VLOOKUP($D152,Res_Req!$A$2:$K$19,2)=18),$N152*U152,""))</f>
        <v/>
      </c>
      <c r="N152" s="156" t="str">
        <f>IF($D152="","",IF(OR(VLOOKUP($D152,Res_Req!$A$2:$K$19,2)=1,VLOOKUP($D152,Res_Req!$A$2:$K$19,2)=2,VLOOKUP($D152,Res_Req!$A$2:$K$19,2)=3,VLOOKUP($D152,Res_Req!$A$2:$K$19,2)=4,VLOOKUP($D152,Res_Req!$A$2:$K$19,2)=5,VLOOKUP($D152,Res_Req!$A$2:$K$19,2)=7,VLOOKUP($D152,Res_Req!$A$2:$K$19,2)=8,VLOOKUP($D152,Res_Req!$A$2:$K$19,2)=9,VLOOKUP($D152,Res_Req!$A$2:$K$19,2)=10,VLOOKUP($D152,Res_Req!$A$2:$K$19,2)=18),SQRT(VLOOKUP($D152,Res_Req!$A$2:$K$19,7)),""))</f>
        <v/>
      </c>
      <c r="O152" s="157" t="str">
        <f t="shared" si="5"/>
        <v/>
      </c>
      <c r="P152" s="158" t="str">
        <f t="shared" si="6"/>
        <v/>
      </c>
      <c r="Q152" s="159"/>
      <c r="R152" s="283"/>
      <c r="S152" s="283"/>
      <c r="T152" s="283"/>
      <c r="U152" s="283"/>
      <c r="V152" s="283"/>
      <c r="W152" s="283"/>
      <c r="X152" s="160" t="str">
        <f>IF(OR($D152="",$W152="",$Y152=""),"",IF(VLOOKUP($D152,Res_Req!$A$2:$K$19,2)=11,$Y152+VLOOKUP($D152,Res_Req!$A$2:$K$19,9),IF(VLOOKUP($D152,Res_Req!$A$2:$K$19,2)=16,MIN($W152+(VLOOKUP($D152,Res_Req!$A$2:$K$19,9)*($Y152-$W152)),110),$W152+(VLOOKUP($D152,Res_Req!$A$2:$K$19,9)*($Y152-$W152)))))</f>
        <v/>
      </c>
      <c r="Y152" s="283"/>
      <c r="Z152" s="283"/>
      <c r="AA152" s="133"/>
      <c r="AB152" s="134" t="e">
        <f>VLOOKUP($D152,Res_Req!$A$2:$K$19,2)</f>
        <v>#N/A</v>
      </c>
    </row>
    <row r="153" spans="1:28" x14ac:dyDescent="0.25">
      <c r="A153" s="133"/>
      <c r="B153" s="283"/>
      <c r="C153" s="283"/>
      <c r="D153" s="284"/>
      <c r="E153" s="283"/>
      <c r="F153" s="286"/>
      <c r="G153" s="162" t="str">
        <f>IF(OR($D153="",$R153="",$S153="",$H153=""),"",IF(OR(VLOOKUP($D153,Res_Req!$A$2:$K$19,2)=12,VLOOKUP($D153,Res_Req!$A$2:$K$19,2)=13,VLOOKUP($D153,Res_Req!$A$2:$K$19,2)=14,VLOOKUP($D153,Res_Req!$A$2:$K$19,2)=15,VLOOKUP($D153,Res_Req!$A$2:$K$19,2)=16,VLOOKUP($D153,Res_Req!$A$2:$K$19,2)=17),IF($E153="","",IF($O153&lt;=$W153,$S153*($E153/$V153)*$H153,IF(AND($O153&gt;$W153,$O153&lt;=$Y153),$H153*($E153/$V153)*($S153+((($R153-$S153)/($Y153-$W153))*($O153-$W153))),0))),IF($O153&lt;=$W153,$S153*$H153,IF(AND($O153&gt;$W153,$O153&lt;=$Y153),$H153*($S153+((($R153-$S153)/($Y153-$W153))*($O153-$W153))),0))))</f>
        <v/>
      </c>
      <c r="H153" s="156" t="str">
        <f>IF(OR($D153="",$X153="",$O153="",$W153=""),"",IF($O153&lt;=$W153,VLOOKUP($D153,Res_Req!$A$2:$K$19,3),IF(AND($O153&gt;$W153,$O153&lt;=$X153),VLOOKUP($D153,Res_Req!$A$2:$K$19,3)+(((VLOOKUP($D153,Res_Req!$A$2:$K$19,4)-VLOOKUP($D153,Res_Req!$A$2:$K$19,3))/($X153-$W153))*($O153-$W153)),0)))</f>
        <v/>
      </c>
      <c r="I153" s="285"/>
      <c r="J153" s="155" t="str">
        <f>IF(OR($D153="",$T153=""),"",IF(OR(VLOOKUP($D153,Res_Req!$A$2:$K$19,2)=1,VLOOKUP($D153,Res_Req!$A$2:$K$19,2)=2,VLOOKUP($D153,Res_Req!$A$2:$K$19,2)=5,VLOOKUP($D153,Res_Req!$A$2:$K$19,2)=7,VLOOKUP($D153,Res_Req!$A$2:$K$19,2)=8,VLOOKUP($D153,Res_Req!$A$2:$K$19,2)=9,VLOOKUP($D153,Res_Req!$A$2:$K$19,2)=10),$T153*$K153,""))</f>
        <v/>
      </c>
      <c r="K153" s="156" t="str">
        <f>IF($D153="","",IF(OR(VLOOKUP($D153,Res_Req!$A$2:$K$19,2)=1,VLOOKUP($D153,Res_Req!$A$2:$K$19,2)=2,VLOOKUP($D153,Res_Req!$A$2:$K$19,2)=5,VLOOKUP($D153,Res_Req!$A$2:$K$19,2)=7,VLOOKUP($D153,Res_Req!$A$2:$K$19,2)=8,VLOOKUP($D153,Res_Req!$A$2:$K$19,2)=9,VLOOKUP($D153,Res_Req!$A$2:$K$19,2)=10),VLOOKUP($D153,Res_Req!$A$2:$K$19,6),""))</f>
        <v/>
      </c>
      <c r="L153" s="285"/>
      <c r="M153" s="155" t="str">
        <f>IF(OR($D153="",$U153=""),"",IF(OR(VLOOKUP($D153,Res_Req!$A$2:$K$19,2)=1,VLOOKUP($D153,Res_Req!$A$2:$K$19,2)=2,VLOOKUP($D153,Res_Req!$A$2:$K$19,2)=3,VLOOKUP($D153,Res_Req!$A$2:$K$19,2)=4,VLOOKUP($D153,Res_Req!$A$2:$K$19,2)=5,VLOOKUP($D153,Res_Req!$A$2:$K$19,2)=7,VLOOKUP($D153,Res_Req!$A$2:$K$19,2)=8,VLOOKUP($D153,Res_Req!$A$2:$K$19,2)=9,VLOOKUP($D153,Res_Req!$A$2:$K$19,2)=10,VLOOKUP($D153,Res_Req!$A$2:$K$19,2)=18),$N153*U153,""))</f>
        <v/>
      </c>
      <c r="N153" s="156" t="str">
        <f>IF($D153="","",IF(OR(VLOOKUP($D153,Res_Req!$A$2:$K$19,2)=1,VLOOKUP($D153,Res_Req!$A$2:$K$19,2)=2,VLOOKUP($D153,Res_Req!$A$2:$K$19,2)=3,VLOOKUP($D153,Res_Req!$A$2:$K$19,2)=4,VLOOKUP($D153,Res_Req!$A$2:$K$19,2)=5,VLOOKUP($D153,Res_Req!$A$2:$K$19,2)=7,VLOOKUP($D153,Res_Req!$A$2:$K$19,2)=8,VLOOKUP($D153,Res_Req!$A$2:$K$19,2)=9,VLOOKUP($D153,Res_Req!$A$2:$K$19,2)=10,VLOOKUP($D153,Res_Req!$A$2:$K$19,2)=18),SQRT(VLOOKUP($D153,Res_Req!$A$2:$K$19,7)),""))</f>
        <v/>
      </c>
      <c r="O153" s="157" t="str">
        <f t="shared" si="5"/>
        <v/>
      </c>
      <c r="P153" s="158" t="str">
        <f t="shared" si="6"/>
        <v/>
      </c>
      <c r="Q153" s="159"/>
      <c r="R153" s="283"/>
      <c r="S153" s="283"/>
      <c r="T153" s="283"/>
      <c r="U153" s="283"/>
      <c r="V153" s="283"/>
      <c r="W153" s="283"/>
      <c r="X153" s="160" t="str">
        <f>IF(OR($D153="",$W153="",$Y153=""),"",IF(VLOOKUP($D153,Res_Req!$A$2:$K$19,2)=11,$Y153+VLOOKUP($D153,Res_Req!$A$2:$K$19,9),IF(VLOOKUP($D153,Res_Req!$A$2:$K$19,2)=16,MIN($W153+(VLOOKUP($D153,Res_Req!$A$2:$K$19,9)*($Y153-$W153)),110),$W153+(VLOOKUP($D153,Res_Req!$A$2:$K$19,9)*($Y153-$W153)))))</f>
        <v/>
      </c>
      <c r="Y153" s="283"/>
      <c r="Z153" s="283"/>
      <c r="AA153" s="133"/>
      <c r="AB153" s="134" t="e">
        <f>VLOOKUP($D153,Res_Req!$A$2:$K$19,2)</f>
        <v>#N/A</v>
      </c>
    </row>
    <row r="154" spans="1:28" x14ac:dyDescent="0.25">
      <c r="A154" s="133"/>
      <c r="B154" s="283"/>
      <c r="C154" s="283"/>
      <c r="D154" s="284"/>
      <c r="E154" s="283"/>
      <c r="F154" s="286"/>
      <c r="G154" s="162" t="str">
        <f>IF(OR($D154="",$R154="",$S154="",$H154=""),"",IF(OR(VLOOKUP($D154,Res_Req!$A$2:$K$19,2)=12,VLOOKUP($D154,Res_Req!$A$2:$K$19,2)=13,VLOOKUP($D154,Res_Req!$A$2:$K$19,2)=14,VLOOKUP($D154,Res_Req!$A$2:$K$19,2)=15,VLOOKUP($D154,Res_Req!$A$2:$K$19,2)=16,VLOOKUP($D154,Res_Req!$A$2:$K$19,2)=17),IF($E154="","",IF($O154&lt;=$W154,$S154*($E154/$V154)*$H154,IF(AND($O154&gt;$W154,$O154&lt;=$Y154),$H154*($E154/$V154)*($S154+((($R154-$S154)/($Y154-$W154))*($O154-$W154))),0))),IF($O154&lt;=$W154,$S154*$H154,IF(AND($O154&gt;$W154,$O154&lt;=$Y154),$H154*($S154+((($R154-$S154)/($Y154-$W154))*($O154-$W154))),0))))</f>
        <v/>
      </c>
      <c r="H154" s="156" t="str">
        <f>IF(OR($D154="",$X154="",$O154="",$W154=""),"",IF($O154&lt;=$W154,VLOOKUP($D154,Res_Req!$A$2:$K$19,3),IF(AND($O154&gt;$W154,$O154&lt;=$X154),VLOOKUP($D154,Res_Req!$A$2:$K$19,3)+(((VLOOKUP($D154,Res_Req!$A$2:$K$19,4)-VLOOKUP($D154,Res_Req!$A$2:$K$19,3))/($X154-$W154))*($O154-$W154)),0)))</f>
        <v/>
      </c>
      <c r="I154" s="285"/>
      <c r="J154" s="155" t="str">
        <f>IF(OR($D154="",$T154=""),"",IF(OR(VLOOKUP($D154,Res_Req!$A$2:$K$19,2)=1,VLOOKUP($D154,Res_Req!$A$2:$K$19,2)=2,VLOOKUP($D154,Res_Req!$A$2:$K$19,2)=5,VLOOKUP($D154,Res_Req!$A$2:$K$19,2)=7,VLOOKUP($D154,Res_Req!$A$2:$K$19,2)=8,VLOOKUP($D154,Res_Req!$A$2:$K$19,2)=9,VLOOKUP($D154,Res_Req!$A$2:$K$19,2)=10),$T154*$K154,""))</f>
        <v/>
      </c>
      <c r="K154" s="156" t="str">
        <f>IF($D154="","",IF(OR(VLOOKUP($D154,Res_Req!$A$2:$K$19,2)=1,VLOOKUP($D154,Res_Req!$A$2:$K$19,2)=2,VLOOKUP($D154,Res_Req!$A$2:$K$19,2)=5,VLOOKUP($D154,Res_Req!$A$2:$K$19,2)=7,VLOOKUP($D154,Res_Req!$A$2:$K$19,2)=8,VLOOKUP($D154,Res_Req!$A$2:$K$19,2)=9,VLOOKUP($D154,Res_Req!$A$2:$K$19,2)=10),VLOOKUP($D154,Res_Req!$A$2:$K$19,6),""))</f>
        <v/>
      </c>
      <c r="L154" s="285"/>
      <c r="M154" s="155" t="str">
        <f>IF(OR($D154="",$U154=""),"",IF(OR(VLOOKUP($D154,Res_Req!$A$2:$K$19,2)=1,VLOOKUP($D154,Res_Req!$A$2:$K$19,2)=2,VLOOKUP($D154,Res_Req!$A$2:$K$19,2)=3,VLOOKUP($D154,Res_Req!$A$2:$K$19,2)=4,VLOOKUP($D154,Res_Req!$A$2:$K$19,2)=5,VLOOKUP($D154,Res_Req!$A$2:$K$19,2)=7,VLOOKUP($D154,Res_Req!$A$2:$K$19,2)=8,VLOOKUP($D154,Res_Req!$A$2:$K$19,2)=9,VLOOKUP($D154,Res_Req!$A$2:$K$19,2)=10,VLOOKUP($D154,Res_Req!$A$2:$K$19,2)=18),$N154*U154,""))</f>
        <v/>
      </c>
      <c r="N154" s="156" t="str">
        <f>IF($D154="","",IF(OR(VLOOKUP($D154,Res_Req!$A$2:$K$19,2)=1,VLOOKUP($D154,Res_Req!$A$2:$K$19,2)=2,VLOOKUP($D154,Res_Req!$A$2:$K$19,2)=3,VLOOKUP($D154,Res_Req!$A$2:$K$19,2)=4,VLOOKUP($D154,Res_Req!$A$2:$K$19,2)=5,VLOOKUP($D154,Res_Req!$A$2:$K$19,2)=7,VLOOKUP($D154,Res_Req!$A$2:$K$19,2)=8,VLOOKUP($D154,Res_Req!$A$2:$K$19,2)=9,VLOOKUP($D154,Res_Req!$A$2:$K$19,2)=10,VLOOKUP($D154,Res_Req!$A$2:$K$19,2)=18),SQRT(VLOOKUP($D154,Res_Req!$A$2:$K$19,7)),""))</f>
        <v/>
      </c>
      <c r="O154" s="157" t="str">
        <f t="shared" si="5"/>
        <v/>
      </c>
      <c r="P154" s="158" t="str">
        <f t="shared" si="6"/>
        <v/>
      </c>
      <c r="Q154" s="159"/>
      <c r="R154" s="283"/>
      <c r="S154" s="283"/>
      <c r="T154" s="283"/>
      <c r="U154" s="283"/>
      <c r="V154" s="283"/>
      <c r="W154" s="283"/>
      <c r="X154" s="160" t="str">
        <f>IF(OR($D154="",$W154="",$Y154=""),"",IF(VLOOKUP($D154,Res_Req!$A$2:$K$19,2)=11,$Y154+VLOOKUP($D154,Res_Req!$A$2:$K$19,9),IF(VLOOKUP($D154,Res_Req!$A$2:$K$19,2)=16,MIN($W154+(VLOOKUP($D154,Res_Req!$A$2:$K$19,9)*($Y154-$W154)),110),$W154+(VLOOKUP($D154,Res_Req!$A$2:$K$19,9)*($Y154-$W154)))))</f>
        <v/>
      </c>
      <c r="Y154" s="283"/>
      <c r="Z154" s="283"/>
      <c r="AA154" s="133"/>
      <c r="AB154" s="134" t="e">
        <f>VLOOKUP($D154,Res_Req!$A$2:$K$19,2)</f>
        <v>#N/A</v>
      </c>
    </row>
    <row r="155" spans="1:28" x14ac:dyDescent="0.25">
      <c r="A155" s="133"/>
      <c r="B155" s="283"/>
      <c r="C155" s="283"/>
      <c r="D155" s="284"/>
      <c r="E155" s="283"/>
      <c r="F155" s="286"/>
      <c r="G155" s="162" t="str">
        <f>IF(OR($D155="",$R155="",$S155="",$H155=""),"",IF(OR(VLOOKUP($D155,Res_Req!$A$2:$K$19,2)=12,VLOOKUP($D155,Res_Req!$A$2:$K$19,2)=13,VLOOKUP($D155,Res_Req!$A$2:$K$19,2)=14,VLOOKUP($D155,Res_Req!$A$2:$K$19,2)=15,VLOOKUP($D155,Res_Req!$A$2:$K$19,2)=16,VLOOKUP($D155,Res_Req!$A$2:$K$19,2)=17),IF($E155="","",IF($O155&lt;=$W155,$S155*($E155/$V155)*$H155,IF(AND($O155&gt;$W155,$O155&lt;=$Y155),$H155*($E155/$V155)*($S155+((($R155-$S155)/($Y155-$W155))*($O155-$W155))),0))),IF($O155&lt;=$W155,$S155*$H155,IF(AND($O155&gt;$W155,$O155&lt;=$Y155),$H155*($S155+((($R155-$S155)/($Y155-$W155))*($O155-$W155))),0))))</f>
        <v/>
      </c>
      <c r="H155" s="156" t="str">
        <f>IF(OR($D155="",$X155="",$O155="",$W155=""),"",IF($O155&lt;=$W155,VLOOKUP($D155,Res_Req!$A$2:$K$19,3),IF(AND($O155&gt;$W155,$O155&lt;=$X155),VLOOKUP($D155,Res_Req!$A$2:$K$19,3)+(((VLOOKUP($D155,Res_Req!$A$2:$K$19,4)-VLOOKUP($D155,Res_Req!$A$2:$K$19,3))/($X155-$W155))*($O155-$W155)),0)))</f>
        <v/>
      </c>
      <c r="I155" s="285"/>
      <c r="J155" s="155" t="str">
        <f>IF(OR($D155="",$T155=""),"",IF(OR(VLOOKUP($D155,Res_Req!$A$2:$K$19,2)=1,VLOOKUP($D155,Res_Req!$A$2:$K$19,2)=2,VLOOKUP($D155,Res_Req!$A$2:$K$19,2)=5,VLOOKUP($D155,Res_Req!$A$2:$K$19,2)=7,VLOOKUP($D155,Res_Req!$A$2:$K$19,2)=8,VLOOKUP($D155,Res_Req!$A$2:$K$19,2)=9,VLOOKUP($D155,Res_Req!$A$2:$K$19,2)=10),$T155*$K155,""))</f>
        <v/>
      </c>
      <c r="K155" s="156" t="str">
        <f>IF($D155="","",IF(OR(VLOOKUP($D155,Res_Req!$A$2:$K$19,2)=1,VLOOKUP($D155,Res_Req!$A$2:$K$19,2)=2,VLOOKUP($D155,Res_Req!$A$2:$K$19,2)=5,VLOOKUP($D155,Res_Req!$A$2:$K$19,2)=7,VLOOKUP($D155,Res_Req!$A$2:$K$19,2)=8,VLOOKUP($D155,Res_Req!$A$2:$K$19,2)=9,VLOOKUP($D155,Res_Req!$A$2:$K$19,2)=10),VLOOKUP($D155,Res_Req!$A$2:$K$19,6),""))</f>
        <v/>
      </c>
      <c r="L155" s="285"/>
      <c r="M155" s="155" t="str">
        <f>IF(OR($D155="",$U155=""),"",IF(OR(VLOOKUP($D155,Res_Req!$A$2:$K$19,2)=1,VLOOKUP($D155,Res_Req!$A$2:$K$19,2)=2,VLOOKUP($D155,Res_Req!$A$2:$K$19,2)=3,VLOOKUP($D155,Res_Req!$A$2:$K$19,2)=4,VLOOKUP($D155,Res_Req!$A$2:$K$19,2)=5,VLOOKUP($D155,Res_Req!$A$2:$K$19,2)=7,VLOOKUP($D155,Res_Req!$A$2:$K$19,2)=8,VLOOKUP($D155,Res_Req!$A$2:$K$19,2)=9,VLOOKUP($D155,Res_Req!$A$2:$K$19,2)=10,VLOOKUP($D155,Res_Req!$A$2:$K$19,2)=18),$N155*U155,""))</f>
        <v/>
      </c>
      <c r="N155" s="156" t="str">
        <f>IF($D155="","",IF(OR(VLOOKUP($D155,Res_Req!$A$2:$K$19,2)=1,VLOOKUP($D155,Res_Req!$A$2:$K$19,2)=2,VLOOKUP($D155,Res_Req!$A$2:$K$19,2)=3,VLOOKUP($D155,Res_Req!$A$2:$K$19,2)=4,VLOOKUP($D155,Res_Req!$A$2:$K$19,2)=5,VLOOKUP($D155,Res_Req!$A$2:$K$19,2)=7,VLOOKUP($D155,Res_Req!$A$2:$K$19,2)=8,VLOOKUP($D155,Res_Req!$A$2:$K$19,2)=9,VLOOKUP($D155,Res_Req!$A$2:$K$19,2)=10,VLOOKUP($D155,Res_Req!$A$2:$K$19,2)=18),SQRT(VLOOKUP($D155,Res_Req!$A$2:$K$19,7)),""))</f>
        <v/>
      </c>
      <c r="O155" s="157" t="str">
        <f t="shared" si="5"/>
        <v/>
      </c>
      <c r="P155" s="158" t="str">
        <f t="shared" si="6"/>
        <v/>
      </c>
      <c r="Q155" s="159"/>
      <c r="R155" s="283"/>
      <c r="S155" s="283"/>
      <c r="T155" s="283"/>
      <c r="U155" s="283"/>
      <c r="V155" s="283"/>
      <c r="W155" s="283"/>
      <c r="X155" s="160" t="str">
        <f>IF(OR($D155="",$W155="",$Y155=""),"",IF(VLOOKUP($D155,Res_Req!$A$2:$K$19,2)=11,$Y155+VLOOKUP($D155,Res_Req!$A$2:$K$19,9),IF(VLOOKUP($D155,Res_Req!$A$2:$K$19,2)=16,MIN($W155+(VLOOKUP($D155,Res_Req!$A$2:$K$19,9)*($Y155-$W155)),110),$W155+(VLOOKUP($D155,Res_Req!$A$2:$K$19,9)*($Y155-$W155)))))</f>
        <v/>
      </c>
      <c r="Y155" s="283"/>
      <c r="Z155" s="283"/>
      <c r="AA155" s="133"/>
      <c r="AB155" s="134" t="e">
        <f>VLOOKUP($D155,Res_Req!$A$2:$K$19,2)</f>
        <v>#N/A</v>
      </c>
    </row>
    <row r="156" spans="1:28" x14ac:dyDescent="0.25">
      <c r="A156" s="133"/>
      <c r="B156" s="283"/>
      <c r="C156" s="283"/>
      <c r="D156" s="284"/>
      <c r="E156" s="283"/>
      <c r="F156" s="286"/>
      <c r="G156" s="162" t="str">
        <f>IF(OR($D156="",$R156="",$S156="",$H156=""),"",IF(OR(VLOOKUP($D156,Res_Req!$A$2:$K$19,2)=12,VLOOKUP($D156,Res_Req!$A$2:$K$19,2)=13,VLOOKUP($D156,Res_Req!$A$2:$K$19,2)=14,VLOOKUP($D156,Res_Req!$A$2:$K$19,2)=15,VLOOKUP($D156,Res_Req!$A$2:$K$19,2)=16,VLOOKUP($D156,Res_Req!$A$2:$K$19,2)=17),IF($E156="","",IF($O156&lt;=$W156,$S156*($E156/$V156)*$H156,IF(AND($O156&gt;$W156,$O156&lt;=$Y156),$H156*($E156/$V156)*($S156+((($R156-$S156)/($Y156-$W156))*($O156-$W156))),0))),IF($O156&lt;=$W156,$S156*$H156,IF(AND($O156&gt;$W156,$O156&lt;=$Y156),$H156*($S156+((($R156-$S156)/($Y156-$W156))*($O156-$W156))),0))))</f>
        <v/>
      </c>
      <c r="H156" s="156" t="str">
        <f>IF(OR($D156="",$X156="",$O156="",$W156=""),"",IF($O156&lt;=$W156,VLOOKUP($D156,Res_Req!$A$2:$K$19,3),IF(AND($O156&gt;$W156,$O156&lt;=$X156),VLOOKUP($D156,Res_Req!$A$2:$K$19,3)+(((VLOOKUP($D156,Res_Req!$A$2:$K$19,4)-VLOOKUP($D156,Res_Req!$A$2:$K$19,3))/($X156-$W156))*($O156-$W156)),0)))</f>
        <v/>
      </c>
      <c r="I156" s="285"/>
      <c r="J156" s="155" t="str">
        <f>IF(OR($D156="",$T156=""),"",IF(OR(VLOOKUP($D156,Res_Req!$A$2:$K$19,2)=1,VLOOKUP($D156,Res_Req!$A$2:$K$19,2)=2,VLOOKUP($D156,Res_Req!$A$2:$K$19,2)=5,VLOOKUP($D156,Res_Req!$A$2:$K$19,2)=7,VLOOKUP($D156,Res_Req!$A$2:$K$19,2)=8,VLOOKUP($D156,Res_Req!$A$2:$K$19,2)=9,VLOOKUP($D156,Res_Req!$A$2:$K$19,2)=10),$T156*$K156,""))</f>
        <v/>
      </c>
      <c r="K156" s="156" t="str">
        <f>IF($D156="","",IF(OR(VLOOKUP($D156,Res_Req!$A$2:$K$19,2)=1,VLOOKUP($D156,Res_Req!$A$2:$K$19,2)=2,VLOOKUP($D156,Res_Req!$A$2:$K$19,2)=5,VLOOKUP($D156,Res_Req!$A$2:$K$19,2)=7,VLOOKUP($D156,Res_Req!$A$2:$K$19,2)=8,VLOOKUP($D156,Res_Req!$A$2:$K$19,2)=9,VLOOKUP($D156,Res_Req!$A$2:$K$19,2)=10),VLOOKUP($D156,Res_Req!$A$2:$K$19,6),""))</f>
        <v/>
      </c>
      <c r="L156" s="285"/>
      <c r="M156" s="155" t="str">
        <f>IF(OR($D156="",$U156=""),"",IF(OR(VLOOKUP($D156,Res_Req!$A$2:$K$19,2)=1,VLOOKUP($D156,Res_Req!$A$2:$K$19,2)=2,VLOOKUP($D156,Res_Req!$A$2:$K$19,2)=3,VLOOKUP($D156,Res_Req!$A$2:$K$19,2)=4,VLOOKUP($D156,Res_Req!$A$2:$K$19,2)=5,VLOOKUP($D156,Res_Req!$A$2:$K$19,2)=7,VLOOKUP($D156,Res_Req!$A$2:$K$19,2)=8,VLOOKUP($D156,Res_Req!$A$2:$K$19,2)=9,VLOOKUP($D156,Res_Req!$A$2:$K$19,2)=10,VLOOKUP($D156,Res_Req!$A$2:$K$19,2)=18),$N156*U156,""))</f>
        <v/>
      </c>
      <c r="N156" s="156" t="str">
        <f>IF($D156="","",IF(OR(VLOOKUP($D156,Res_Req!$A$2:$K$19,2)=1,VLOOKUP($D156,Res_Req!$A$2:$K$19,2)=2,VLOOKUP($D156,Res_Req!$A$2:$K$19,2)=3,VLOOKUP($D156,Res_Req!$A$2:$K$19,2)=4,VLOOKUP($D156,Res_Req!$A$2:$K$19,2)=5,VLOOKUP($D156,Res_Req!$A$2:$K$19,2)=7,VLOOKUP($D156,Res_Req!$A$2:$K$19,2)=8,VLOOKUP($D156,Res_Req!$A$2:$K$19,2)=9,VLOOKUP($D156,Res_Req!$A$2:$K$19,2)=10,VLOOKUP($D156,Res_Req!$A$2:$K$19,2)=18),SQRT(VLOOKUP($D156,Res_Req!$A$2:$K$19,7)),""))</f>
        <v/>
      </c>
      <c r="O156" s="157" t="str">
        <f t="shared" si="5"/>
        <v/>
      </c>
      <c r="P156" s="158" t="str">
        <f t="shared" si="6"/>
        <v/>
      </c>
      <c r="Q156" s="159"/>
      <c r="R156" s="283"/>
      <c r="S156" s="283"/>
      <c r="T156" s="283"/>
      <c r="U156" s="283"/>
      <c r="V156" s="283"/>
      <c r="W156" s="283"/>
      <c r="X156" s="160" t="str">
        <f>IF(OR($D156="",$W156="",$Y156=""),"",IF(VLOOKUP($D156,Res_Req!$A$2:$K$19,2)=11,$Y156+VLOOKUP($D156,Res_Req!$A$2:$K$19,9),IF(VLOOKUP($D156,Res_Req!$A$2:$K$19,2)=16,MIN($W156+(VLOOKUP($D156,Res_Req!$A$2:$K$19,9)*($Y156-$W156)),110),$W156+(VLOOKUP($D156,Res_Req!$A$2:$K$19,9)*($Y156-$W156)))))</f>
        <v/>
      </c>
      <c r="Y156" s="283"/>
      <c r="Z156" s="283"/>
      <c r="AA156" s="133"/>
      <c r="AB156" s="134" t="e">
        <f>VLOOKUP($D156,Res_Req!$A$2:$K$19,2)</f>
        <v>#N/A</v>
      </c>
    </row>
    <row r="157" spans="1:28" x14ac:dyDescent="0.25">
      <c r="A157" s="133"/>
      <c r="B157" s="283"/>
      <c r="C157" s="283"/>
      <c r="D157" s="284"/>
      <c r="E157" s="283"/>
      <c r="F157" s="286"/>
      <c r="G157" s="162" t="str">
        <f>IF(OR($D157="",$R157="",$S157="",$H157=""),"",IF(OR(VLOOKUP($D157,Res_Req!$A$2:$K$19,2)=12,VLOOKUP($D157,Res_Req!$A$2:$K$19,2)=13,VLOOKUP($D157,Res_Req!$A$2:$K$19,2)=14,VLOOKUP($D157,Res_Req!$A$2:$K$19,2)=15,VLOOKUP($D157,Res_Req!$A$2:$K$19,2)=16,VLOOKUP($D157,Res_Req!$A$2:$K$19,2)=17),IF($E157="","",IF($O157&lt;=$W157,$S157*($E157/$V157)*$H157,IF(AND($O157&gt;$W157,$O157&lt;=$Y157),$H157*($E157/$V157)*($S157+((($R157-$S157)/($Y157-$W157))*($O157-$W157))),0))),IF($O157&lt;=$W157,$S157*$H157,IF(AND($O157&gt;$W157,$O157&lt;=$Y157),$H157*($S157+((($R157-$S157)/($Y157-$W157))*($O157-$W157))),0))))</f>
        <v/>
      </c>
      <c r="H157" s="156" t="str">
        <f>IF(OR($D157="",$X157="",$O157="",$W157=""),"",IF($O157&lt;=$W157,VLOOKUP($D157,Res_Req!$A$2:$K$19,3),IF(AND($O157&gt;$W157,$O157&lt;=$X157),VLOOKUP($D157,Res_Req!$A$2:$K$19,3)+(((VLOOKUP($D157,Res_Req!$A$2:$K$19,4)-VLOOKUP($D157,Res_Req!$A$2:$K$19,3))/($X157-$W157))*($O157-$W157)),0)))</f>
        <v/>
      </c>
      <c r="I157" s="285"/>
      <c r="J157" s="155" t="str">
        <f>IF(OR($D157="",$T157=""),"",IF(OR(VLOOKUP($D157,Res_Req!$A$2:$K$19,2)=1,VLOOKUP($D157,Res_Req!$A$2:$K$19,2)=2,VLOOKUP($D157,Res_Req!$A$2:$K$19,2)=5,VLOOKUP($D157,Res_Req!$A$2:$K$19,2)=7,VLOOKUP($D157,Res_Req!$A$2:$K$19,2)=8,VLOOKUP($D157,Res_Req!$A$2:$K$19,2)=9,VLOOKUP($D157,Res_Req!$A$2:$K$19,2)=10),$T157*$K157,""))</f>
        <v/>
      </c>
      <c r="K157" s="156" t="str">
        <f>IF($D157="","",IF(OR(VLOOKUP($D157,Res_Req!$A$2:$K$19,2)=1,VLOOKUP($D157,Res_Req!$A$2:$K$19,2)=2,VLOOKUP($D157,Res_Req!$A$2:$K$19,2)=5,VLOOKUP($D157,Res_Req!$A$2:$K$19,2)=7,VLOOKUP($D157,Res_Req!$A$2:$K$19,2)=8,VLOOKUP($D157,Res_Req!$A$2:$K$19,2)=9,VLOOKUP($D157,Res_Req!$A$2:$K$19,2)=10),VLOOKUP($D157,Res_Req!$A$2:$K$19,6),""))</f>
        <v/>
      </c>
      <c r="L157" s="285"/>
      <c r="M157" s="155" t="str">
        <f>IF(OR($D157="",$U157=""),"",IF(OR(VLOOKUP($D157,Res_Req!$A$2:$K$19,2)=1,VLOOKUP($D157,Res_Req!$A$2:$K$19,2)=2,VLOOKUP($D157,Res_Req!$A$2:$K$19,2)=3,VLOOKUP($D157,Res_Req!$A$2:$K$19,2)=4,VLOOKUP($D157,Res_Req!$A$2:$K$19,2)=5,VLOOKUP($D157,Res_Req!$A$2:$K$19,2)=7,VLOOKUP($D157,Res_Req!$A$2:$K$19,2)=8,VLOOKUP($D157,Res_Req!$A$2:$K$19,2)=9,VLOOKUP($D157,Res_Req!$A$2:$K$19,2)=10,VLOOKUP($D157,Res_Req!$A$2:$K$19,2)=18),$N157*U157,""))</f>
        <v/>
      </c>
      <c r="N157" s="156" t="str">
        <f>IF($D157="","",IF(OR(VLOOKUP($D157,Res_Req!$A$2:$K$19,2)=1,VLOOKUP($D157,Res_Req!$A$2:$K$19,2)=2,VLOOKUP($D157,Res_Req!$A$2:$K$19,2)=3,VLOOKUP($D157,Res_Req!$A$2:$K$19,2)=4,VLOOKUP($D157,Res_Req!$A$2:$K$19,2)=5,VLOOKUP($D157,Res_Req!$A$2:$K$19,2)=7,VLOOKUP($D157,Res_Req!$A$2:$K$19,2)=8,VLOOKUP($D157,Res_Req!$A$2:$K$19,2)=9,VLOOKUP($D157,Res_Req!$A$2:$K$19,2)=10,VLOOKUP($D157,Res_Req!$A$2:$K$19,2)=18),SQRT(VLOOKUP($D157,Res_Req!$A$2:$K$19,7)),""))</f>
        <v/>
      </c>
      <c r="O157" s="157" t="str">
        <f t="shared" si="5"/>
        <v/>
      </c>
      <c r="P157" s="158" t="str">
        <f t="shared" si="6"/>
        <v/>
      </c>
      <c r="Q157" s="159"/>
      <c r="R157" s="283"/>
      <c r="S157" s="283"/>
      <c r="T157" s="283"/>
      <c r="U157" s="283"/>
      <c r="V157" s="283"/>
      <c r="W157" s="283"/>
      <c r="X157" s="160" t="str">
        <f>IF(OR($D157="",$W157="",$Y157=""),"",IF(VLOOKUP($D157,Res_Req!$A$2:$K$19,2)=11,$Y157+VLOOKUP($D157,Res_Req!$A$2:$K$19,9),IF(VLOOKUP($D157,Res_Req!$A$2:$K$19,2)=16,MIN($W157+(VLOOKUP($D157,Res_Req!$A$2:$K$19,9)*($Y157-$W157)),110),$W157+(VLOOKUP($D157,Res_Req!$A$2:$K$19,9)*($Y157-$W157)))))</f>
        <v/>
      </c>
      <c r="Y157" s="283"/>
      <c r="Z157" s="283"/>
      <c r="AA157" s="133"/>
      <c r="AB157" s="134" t="e">
        <f>VLOOKUP($D157,Res_Req!$A$2:$K$19,2)</f>
        <v>#N/A</v>
      </c>
    </row>
    <row r="158" spans="1:28" x14ac:dyDescent="0.25">
      <c r="A158" s="133"/>
      <c r="B158" s="283"/>
      <c r="C158" s="283"/>
      <c r="D158" s="284"/>
      <c r="E158" s="283"/>
      <c r="F158" s="286"/>
      <c r="G158" s="162" t="str">
        <f>IF(OR($D158="",$R158="",$S158="",$H158=""),"",IF(OR(VLOOKUP($D158,Res_Req!$A$2:$K$19,2)=12,VLOOKUP($D158,Res_Req!$A$2:$K$19,2)=13,VLOOKUP($D158,Res_Req!$A$2:$K$19,2)=14,VLOOKUP($D158,Res_Req!$A$2:$K$19,2)=15,VLOOKUP($D158,Res_Req!$A$2:$K$19,2)=16,VLOOKUP($D158,Res_Req!$A$2:$K$19,2)=17),IF($E158="","",IF($O158&lt;=$W158,$S158*($E158/$V158)*$H158,IF(AND($O158&gt;$W158,$O158&lt;=$Y158),$H158*($E158/$V158)*($S158+((($R158-$S158)/($Y158-$W158))*($O158-$W158))),0))),IF($O158&lt;=$W158,$S158*$H158,IF(AND($O158&gt;$W158,$O158&lt;=$Y158),$H158*($S158+((($R158-$S158)/($Y158-$W158))*($O158-$W158))),0))))</f>
        <v/>
      </c>
      <c r="H158" s="156" t="str">
        <f>IF(OR($D158="",$X158="",$O158="",$W158=""),"",IF($O158&lt;=$W158,VLOOKUP($D158,Res_Req!$A$2:$K$19,3),IF(AND($O158&gt;$W158,$O158&lt;=$X158),VLOOKUP($D158,Res_Req!$A$2:$K$19,3)+(((VLOOKUP($D158,Res_Req!$A$2:$K$19,4)-VLOOKUP($D158,Res_Req!$A$2:$K$19,3))/($X158-$W158))*($O158-$W158)),0)))</f>
        <v/>
      </c>
      <c r="I158" s="285"/>
      <c r="J158" s="155" t="str">
        <f>IF(OR($D158="",$T158=""),"",IF(OR(VLOOKUP($D158,Res_Req!$A$2:$K$19,2)=1,VLOOKUP($D158,Res_Req!$A$2:$K$19,2)=2,VLOOKUP($D158,Res_Req!$A$2:$K$19,2)=5,VLOOKUP($D158,Res_Req!$A$2:$K$19,2)=7,VLOOKUP($D158,Res_Req!$A$2:$K$19,2)=8,VLOOKUP($D158,Res_Req!$A$2:$K$19,2)=9,VLOOKUP($D158,Res_Req!$A$2:$K$19,2)=10),$T158*$K158,""))</f>
        <v/>
      </c>
      <c r="K158" s="156" t="str">
        <f>IF($D158="","",IF(OR(VLOOKUP($D158,Res_Req!$A$2:$K$19,2)=1,VLOOKUP($D158,Res_Req!$A$2:$K$19,2)=2,VLOOKUP($D158,Res_Req!$A$2:$K$19,2)=5,VLOOKUP($D158,Res_Req!$A$2:$K$19,2)=7,VLOOKUP($D158,Res_Req!$A$2:$K$19,2)=8,VLOOKUP($D158,Res_Req!$A$2:$K$19,2)=9,VLOOKUP($D158,Res_Req!$A$2:$K$19,2)=10),VLOOKUP($D158,Res_Req!$A$2:$K$19,6),""))</f>
        <v/>
      </c>
      <c r="L158" s="285"/>
      <c r="M158" s="155" t="str">
        <f>IF(OR($D158="",$U158=""),"",IF(OR(VLOOKUP($D158,Res_Req!$A$2:$K$19,2)=1,VLOOKUP($D158,Res_Req!$A$2:$K$19,2)=2,VLOOKUP($D158,Res_Req!$A$2:$K$19,2)=3,VLOOKUP($D158,Res_Req!$A$2:$K$19,2)=4,VLOOKUP($D158,Res_Req!$A$2:$K$19,2)=5,VLOOKUP($D158,Res_Req!$A$2:$K$19,2)=7,VLOOKUP($D158,Res_Req!$A$2:$K$19,2)=8,VLOOKUP($D158,Res_Req!$A$2:$K$19,2)=9,VLOOKUP($D158,Res_Req!$A$2:$K$19,2)=10,VLOOKUP($D158,Res_Req!$A$2:$K$19,2)=18),$N158*U158,""))</f>
        <v/>
      </c>
      <c r="N158" s="156" t="str">
        <f>IF($D158="","",IF(OR(VLOOKUP($D158,Res_Req!$A$2:$K$19,2)=1,VLOOKUP($D158,Res_Req!$A$2:$K$19,2)=2,VLOOKUP($D158,Res_Req!$A$2:$K$19,2)=3,VLOOKUP($D158,Res_Req!$A$2:$K$19,2)=4,VLOOKUP($D158,Res_Req!$A$2:$K$19,2)=5,VLOOKUP($D158,Res_Req!$A$2:$K$19,2)=7,VLOOKUP($D158,Res_Req!$A$2:$K$19,2)=8,VLOOKUP($D158,Res_Req!$A$2:$K$19,2)=9,VLOOKUP($D158,Res_Req!$A$2:$K$19,2)=10,VLOOKUP($D158,Res_Req!$A$2:$K$19,2)=18),SQRT(VLOOKUP($D158,Res_Req!$A$2:$K$19,7)),""))</f>
        <v/>
      </c>
      <c r="O158" s="157" t="str">
        <f t="shared" si="5"/>
        <v/>
      </c>
      <c r="P158" s="158" t="str">
        <f t="shared" si="6"/>
        <v/>
      </c>
      <c r="Q158" s="159"/>
      <c r="R158" s="283"/>
      <c r="S158" s="283"/>
      <c r="T158" s="283"/>
      <c r="U158" s="283"/>
      <c r="V158" s="283"/>
      <c r="W158" s="283"/>
      <c r="X158" s="160" t="str">
        <f>IF(OR($D158="",$W158="",$Y158=""),"",IF(VLOOKUP($D158,Res_Req!$A$2:$K$19,2)=11,$Y158+VLOOKUP($D158,Res_Req!$A$2:$K$19,9),IF(VLOOKUP($D158,Res_Req!$A$2:$K$19,2)=16,MIN($W158+(VLOOKUP($D158,Res_Req!$A$2:$K$19,9)*($Y158-$W158)),110),$W158+(VLOOKUP($D158,Res_Req!$A$2:$K$19,9)*($Y158-$W158)))))</f>
        <v/>
      </c>
      <c r="Y158" s="283"/>
      <c r="Z158" s="283"/>
      <c r="AA158" s="133"/>
      <c r="AB158" s="134" t="e">
        <f>VLOOKUP($D158,Res_Req!$A$2:$K$19,2)</f>
        <v>#N/A</v>
      </c>
    </row>
    <row r="159" spans="1:28" x14ac:dyDescent="0.25">
      <c r="A159" s="133"/>
      <c r="B159" s="283"/>
      <c r="C159" s="283"/>
      <c r="D159" s="284"/>
      <c r="E159" s="283"/>
      <c r="F159" s="286"/>
      <c r="G159" s="162" t="str">
        <f>IF(OR($D159="",$R159="",$S159="",$H159=""),"",IF(OR(VLOOKUP($D159,Res_Req!$A$2:$K$19,2)=12,VLOOKUP($D159,Res_Req!$A$2:$K$19,2)=13,VLOOKUP($D159,Res_Req!$A$2:$K$19,2)=14,VLOOKUP($D159,Res_Req!$A$2:$K$19,2)=15,VLOOKUP($D159,Res_Req!$A$2:$K$19,2)=16,VLOOKUP($D159,Res_Req!$A$2:$K$19,2)=17),IF($E159="","",IF($O159&lt;=$W159,$S159*($E159/$V159)*$H159,IF(AND($O159&gt;$W159,$O159&lt;=$Y159),$H159*($E159/$V159)*($S159+((($R159-$S159)/($Y159-$W159))*($O159-$W159))),0))),IF($O159&lt;=$W159,$S159*$H159,IF(AND($O159&gt;$W159,$O159&lt;=$Y159),$H159*($S159+((($R159-$S159)/($Y159-$W159))*($O159-$W159))),0))))</f>
        <v/>
      </c>
      <c r="H159" s="156" t="str">
        <f>IF(OR($D159="",$X159="",$O159="",$W159=""),"",IF($O159&lt;=$W159,VLOOKUP($D159,Res_Req!$A$2:$K$19,3),IF(AND($O159&gt;$W159,$O159&lt;=$X159),VLOOKUP($D159,Res_Req!$A$2:$K$19,3)+(((VLOOKUP($D159,Res_Req!$A$2:$K$19,4)-VLOOKUP($D159,Res_Req!$A$2:$K$19,3))/($X159-$W159))*($O159-$W159)),0)))</f>
        <v/>
      </c>
      <c r="I159" s="285"/>
      <c r="J159" s="155" t="str">
        <f>IF(OR($D159="",$T159=""),"",IF(OR(VLOOKUP($D159,Res_Req!$A$2:$K$19,2)=1,VLOOKUP($D159,Res_Req!$A$2:$K$19,2)=2,VLOOKUP($D159,Res_Req!$A$2:$K$19,2)=5,VLOOKUP($D159,Res_Req!$A$2:$K$19,2)=7,VLOOKUP($D159,Res_Req!$A$2:$K$19,2)=8,VLOOKUP($D159,Res_Req!$A$2:$K$19,2)=9,VLOOKUP($D159,Res_Req!$A$2:$K$19,2)=10),$T159*$K159,""))</f>
        <v/>
      </c>
      <c r="K159" s="156" t="str">
        <f>IF($D159="","",IF(OR(VLOOKUP($D159,Res_Req!$A$2:$K$19,2)=1,VLOOKUP($D159,Res_Req!$A$2:$K$19,2)=2,VLOOKUP($D159,Res_Req!$A$2:$K$19,2)=5,VLOOKUP($D159,Res_Req!$A$2:$K$19,2)=7,VLOOKUP($D159,Res_Req!$A$2:$K$19,2)=8,VLOOKUP($D159,Res_Req!$A$2:$K$19,2)=9,VLOOKUP($D159,Res_Req!$A$2:$K$19,2)=10),VLOOKUP($D159,Res_Req!$A$2:$K$19,6),""))</f>
        <v/>
      </c>
      <c r="L159" s="285"/>
      <c r="M159" s="155" t="str">
        <f>IF(OR($D159="",$U159=""),"",IF(OR(VLOOKUP($D159,Res_Req!$A$2:$K$19,2)=1,VLOOKUP($D159,Res_Req!$A$2:$K$19,2)=2,VLOOKUP($D159,Res_Req!$A$2:$K$19,2)=3,VLOOKUP($D159,Res_Req!$A$2:$K$19,2)=4,VLOOKUP($D159,Res_Req!$A$2:$K$19,2)=5,VLOOKUP($D159,Res_Req!$A$2:$K$19,2)=7,VLOOKUP($D159,Res_Req!$A$2:$K$19,2)=8,VLOOKUP($D159,Res_Req!$A$2:$K$19,2)=9,VLOOKUP($D159,Res_Req!$A$2:$K$19,2)=10,VLOOKUP($D159,Res_Req!$A$2:$K$19,2)=18),$N159*U159,""))</f>
        <v/>
      </c>
      <c r="N159" s="156" t="str">
        <f>IF($D159="","",IF(OR(VLOOKUP($D159,Res_Req!$A$2:$K$19,2)=1,VLOOKUP($D159,Res_Req!$A$2:$K$19,2)=2,VLOOKUP($D159,Res_Req!$A$2:$K$19,2)=3,VLOOKUP($D159,Res_Req!$A$2:$K$19,2)=4,VLOOKUP($D159,Res_Req!$A$2:$K$19,2)=5,VLOOKUP($D159,Res_Req!$A$2:$K$19,2)=7,VLOOKUP($D159,Res_Req!$A$2:$K$19,2)=8,VLOOKUP($D159,Res_Req!$A$2:$K$19,2)=9,VLOOKUP($D159,Res_Req!$A$2:$K$19,2)=10,VLOOKUP($D159,Res_Req!$A$2:$K$19,2)=18),SQRT(VLOOKUP($D159,Res_Req!$A$2:$K$19,7)),""))</f>
        <v/>
      </c>
      <c r="O159" s="157" t="str">
        <f t="shared" si="5"/>
        <v/>
      </c>
      <c r="P159" s="158" t="str">
        <f t="shared" si="6"/>
        <v/>
      </c>
      <c r="Q159" s="159"/>
      <c r="R159" s="283"/>
      <c r="S159" s="283"/>
      <c r="T159" s="283"/>
      <c r="U159" s="283"/>
      <c r="V159" s="283"/>
      <c r="W159" s="283"/>
      <c r="X159" s="160" t="str">
        <f>IF(OR($D159="",$W159="",$Y159=""),"",IF(VLOOKUP($D159,Res_Req!$A$2:$K$19,2)=11,$Y159+VLOOKUP($D159,Res_Req!$A$2:$K$19,9),IF(VLOOKUP($D159,Res_Req!$A$2:$K$19,2)=16,MIN($W159+(VLOOKUP($D159,Res_Req!$A$2:$K$19,9)*($Y159-$W159)),110),$W159+(VLOOKUP($D159,Res_Req!$A$2:$K$19,9)*($Y159-$W159)))))</f>
        <v/>
      </c>
      <c r="Y159" s="283"/>
      <c r="Z159" s="283"/>
      <c r="AA159" s="133"/>
      <c r="AB159" s="134" t="e">
        <f>VLOOKUP($D159,Res_Req!$A$2:$K$19,2)</f>
        <v>#N/A</v>
      </c>
    </row>
    <row r="160" spans="1:28" x14ac:dyDescent="0.25">
      <c r="A160" s="133"/>
      <c r="B160" s="283"/>
      <c r="C160" s="283"/>
      <c r="D160" s="284"/>
      <c r="E160" s="283"/>
      <c r="F160" s="286"/>
      <c r="G160" s="162" t="str">
        <f>IF(OR($D160="",$R160="",$S160="",$H160=""),"",IF(OR(VLOOKUP($D160,Res_Req!$A$2:$K$19,2)=12,VLOOKUP($D160,Res_Req!$A$2:$K$19,2)=13,VLOOKUP($D160,Res_Req!$A$2:$K$19,2)=14,VLOOKUP($D160,Res_Req!$A$2:$K$19,2)=15,VLOOKUP($D160,Res_Req!$A$2:$K$19,2)=16,VLOOKUP($D160,Res_Req!$A$2:$K$19,2)=17),IF($E160="","",IF($O160&lt;=$W160,$S160*($E160/$V160)*$H160,IF(AND($O160&gt;$W160,$O160&lt;=$Y160),$H160*($E160/$V160)*($S160+((($R160-$S160)/($Y160-$W160))*($O160-$W160))),0))),IF($O160&lt;=$W160,$S160*$H160,IF(AND($O160&gt;$W160,$O160&lt;=$Y160),$H160*($S160+((($R160-$S160)/($Y160-$W160))*($O160-$W160))),0))))</f>
        <v/>
      </c>
      <c r="H160" s="156" t="str">
        <f>IF(OR($D160="",$X160="",$O160="",$W160=""),"",IF($O160&lt;=$W160,VLOOKUP($D160,Res_Req!$A$2:$K$19,3),IF(AND($O160&gt;$W160,$O160&lt;=$X160),VLOOKUP($D160,Res_Req!$A$2:$K$19,3)+(((VLOOKUP($D160,Res_Req!$A$2:$K$19,4)-VLOOKUP($D160,Res_Req!$A$2:$K$19,3))/($X160-$W160))*($O160-$W160)),0)))</f>
        <v/>
      </c>
      <c r="I160" s="285"/>
      <c r="J160" s="155" t="str">
        <f>IF(OR($D160="",$T160=""),"",IF(OR(VLOOKUP($D160,Res_Req!$A$2:$K$19,2)=1,VLOOKUP($D160,Res_Req!$A$2:$K$19,2)=2,VLOOKUP($D160,Res_Req!$A$2:$K$19,2)=5,VLOOKUP($D160,Res_Req!$A$2:$K$19,2)=7,VLOOKUP($D160,Res_Req!$A$2:$K$19,2)=8,VLOOKUP($D160,Res_Req!$A$2:$K$19,2)=9,VLOOKUP($D160,Res_Req!$A$2:$K$19,2)=10),$T160*$K160,""))</f>
        <v/>
      </c>
      <c r="K160" s="156" t="str">
        <f>IF($D160="","",IF(OR(VLOOKUP($D160,Res_Req!$A$2:$K$19,2)=1,VLOOKUP($D160,Res_Req!$A$2:$K$19,2)=2,VLOOKUP($D160,Res_Req!$A$2:$K$19,2)=5,VLOOKUP($D160,Res_Req!$A$2:$K$19,2)=7,VLOOKUP($D160,Res_Req!$A$2:$K$19,2)=8,VLOOKUP($D160,Res_Req!$A$2:$K$19,2)=9,VLOOKUP($D160,Res_Req!$A$2:$K$19,2)=10),VLOOKUP($D160,Res_Req!$A$2:$K$19,6),""))</f>
        <v/>
      </c>
      <c r="L160" s="285"/>
      <c r="M160" s="155" t="str">
        <f>IF(OR($D160="",$U160=""),"",IF(OR(VLOOKUP($D160,Res_Req!$A$2:$K$19,2)=1,VLOOKUP($D160,Res_Req!$A$2:$K$19,2)=2,VLOOKUP($D160,Res_Req!$A$2:$K$19,2)=3,VLOOKUP($D160,Res_Req!$A$2:$K$19,2)=4,VLOOKUP($D160,Res_Req!$A$2:$K$19,2)=5,VLOOKUP($D160,Res_Req!$A$2:$K$19,2)=7,VLOOKUP($D160,Res_Req!$A$2:$K$19,2)=8,VLOOKUP($D160,Res_Req!$A$2:$K$19,2)=9,VLOOKUP($D160,Res_Req!$A$2:$K$19,2)=10,VLOOKUP($D160,Res_Req!$A$2:$K$19,2)=18),$N160*U160,""))</f>
        <v/>
      </c>
      <c r="N160" s="156" t="str">
        <f>IF($D160="","",IF(OR(VLOOKUP($D160,Res_Req!$A$2:$K$19,2)=1,VLOOKUP($D160,Res_Req!$A$2:$K$19,2)=2,VLOOKUP($D160,Res_Req!$A$2:$K$19,2)=3,VLOOKUP($D160,Res_Req!$A$2:$K$19,2)=4,VLOOKUP($D160,Res_Req!$A$2:$K$19,2)=5,VLOOKUP($D160,Res_Req!$A$2:$K$19,2)=7,VLOOKUP($D160,Res_Req!$A$2:$K$19,2)=8,VLOOKUP($D160,Res_Req!$A$2:$K$19,2)=9,VLOOKUP($D160,Res_Req!$A$2:$K$19,2)=10,VLOOKUP($D160,Res_Req!$A$2:$K$19,2)=18),SQRT(VLOOKUP($D160,Res_Req!$A$2:$K$19,7)),""))</f>
        <v/>
      </c>
      <c r="O160" s="157" t="str">
        <f t="shared" ref="O160:O223" si="7">IF($D160="","",$K$6+Z160)</f>
        <v/>
      </c>
      <c r="P160" s="158" t="str">
        <f t="shared" si="6"/>
        <v/>
      </c>
      <c r="Q160" s="159"/>
      <c r="R160" s="283"/>
      <c r="S160" s="283"/>
      <c r="T160" s="283"/>
      <c r="U160" s="283"/>
      <c r="V160" s="283"/>
      <c r="W160" s="283"/>
      <c r="X160" s="160" t="str">
        <f>IF(OR($D160="",$W160="",$Y160=""),"",IF(VLOOKUP($D160,Res_Req!$A$2:$K$19,2)=11,$Y160+VLOOKUP($D160,Res_Req!$A$2:$K$19,9),IF(VLOOKUP($D160,Res_Req!$A$2:$K$19,2)=16,MIN($W160+(VLOOKUP($D160,Res_Req!$A$2:$K$19,9)*($Y160-$W160)),110),$W160+(VLOOKUP($D160,Res_Req!$A$2:$K$19,9)*($Y160-$W160)))))</f>
        <v/>
      </c>
      <c r="Y160" s="283"/>
      <c r="Z160" s="283"/>
      <c r="AA160" s="133"/>
      <c r="AB160" s="134" t="e">
        <f>VLOOKUP($D160,Res_Req!$A$2:$K$19,2)</f>
        <v>#N/A</v>
      </c>
    </row>
    <row r="161" spans="1:28" x14ac:dyDescent="0.25">
      <c r="A161" s="133"/>
      <c r="B161" s="283"/>
      <c r="C161" s="283"/>
      <c r="D161" s="284"/>
      <c r="E161" s="283"/>
      <c r="F161" s="286"/>
      <c r="G161" s="162" t="str">
        <f>IF(OR($D161="",$R161="",$S161="",$H161=""),"",IF(OR(VLOOKUP($D161,Res_Req!$A$2:$K$19,2)=12,VLOOKUP($D161,Res_Req!$A$2:$K$19,2)=13,VLOOKUP($D161,Res_Req!$A$2:$K$19,2)=14,VLOOKUP($D161,Res_Req!$A$2:$K$19,2)=15,VLOOKUP($D161,Res_Req!$A$2:$K$19,2)=16,VLOOKUP($D161,Res_Req!$A$2:$K$19,2)=17),IF($E161="","",IF($O161&lt;=$W161,$S161*($E161/$V161)*$H161,IF(AND($O161&gt;$W161,$O161&lt;=$Y161),$H161*($E161/$V161)*($S161+((($R161-$S161)/($Y161-$W161))*($O161-$W161))),0))),IF($O161&lt;=$W161,$S161*$H161,IF(AND($O161&gt;$W161,$O161&lt;=$Y161),$H161*($S161+((($R161-$S161)/($Y161-$W161))*($O161-$W161))),0))))</f>
        <v/>
      </c>
      <c r="H161" s="156" t="str">
        <f>IF(OR($D161="",$X161="",$O161="",$W161=""),"",IF($O161&lt;=$W161,VLOOKUP($D161,Res_Req!$A$2:$K$19,3),IF(AND($O161&gt;$W161,$O161&lt;=$X161),VLOOKUP($D161,Res_Req!$A$2:$K$19,3)+(((VLOOKUP($D161,Res_Req!$A$2:$K$19,4)-VLOOKUP($D161,Res_Req!$A$2:$K$19,3))/($X161-$W161))*($O161-$W161)),0)))</f>
        <v/>
      </c>
      <c r="I161" s="285"/>
      <c r="J161" s="155" t="str">
        <f>IF(OR($D161="",$T161=""),"",IF(OR(VLOOKUP($D161,Res_Req!$A$2:$K$19,2)=1,VLOOKUP($D161,Res_Req!$A$2:$K$19,2)=2,VLOOKUP($D161,Res_Req!$A$2:$K$19,2)=5,VLOOKUP($D161,Res_Req!$A$2:$K$19,2)=7,VLOOKUP($D161,Res_Req!$A$2:$K$19,2)=8,VLOOKUP($D161,Res_Req!$A$2:$K$19,2)=9,VLOOKUP($D161,Res_Req!$A$2:$K$19,2)=10),$T161*$K161,""))</f>
        <v/>
      </c>
      <c r="K161" s="156" t="str">
        <f>IF($D161="","",IF(OR(VLOOKUP($D161,Res_Req!$A$2:$K$19,2)=1,VLOOKUP($D161,Res_Req!$A$2:$K$19,2)=2,VLOOKUP($D161,Res_Req!$A$2:$K$19,2)=5,VLOOKUP($D161,Res_Req!$A$2:$K$19,2)=7,VLOOKUP($D161,Res_Req!$A$2:$K$19,2)=8,VLOOKUP($D161,Res_Req!$A$2:$K$19,2)=9,VLOOKUP($D161,Res_Req!$A$2:$K$19,2)=10),VLOOKUP($D161,Res_Req!$A$2:$K$19,6),""))</f>
        <v/>
      </c>
      <c r="L161" s="285"/>
      <c r="M161" s="155" t="str">
        <f>IF(OR($D161="",$U161=""),"",IF(OR(VLOOKUP($D161,Res_Req!$A$2:$K$19,2)=1,VLOOKUP($D161,Res_Req!$A$2:$K$19,2)=2,VLOOKUP($D161,Res_Req!$A$2:$K$19,2)=3,VLOOKUP($D161,Res_Req!$A$2:$K$19,2)=4,VLOOKUP($D161,Res_Req!$A$2:$K$19,2)=5,VLOOKUP($D161,Res_Req!$A$2:$K$19,2)=7,VLOOKUP($D161,Res_Req!$A$2:$K$19,2)=8,VLOOKUP($D161,Res_Req!$A$2:$K$19,2)=9,VLOOKUP($D161,Res_Req!$A$2:$K$19,2)=10,VLOOKUP($D161,Res_Req!$A$2:$K$19,2)=18),$N161*U161,""))</f>
        <v/>
      </c>
      <c r="N161" s="156" t="str">
        <f>IF($D161="","",IF(OR(VLOOKUP($D161,Res_Req!$A$2:$K$19,2)=1,VLOOKUP($D161,Res_Req!$A$2:$K$19,2)=2,VLOOKUP($D161,Res_Req!$A$2:$K$19,2)=3,VLOOKUP($D161,Res_Req!$A$2:$K$19,2)=4,VLOOKUP($D161,Res_Req!$A$2:$K$19,2)=5,VLOOKUP($D161,Res_Req!$A$2:$K$19,2)=7,VLOOKUP($D161,Res_Req!$A$2:$K$19,2)=8,VLOOKUP($D161,Res_Req!$A$2:$K$19,2)=9,VLOOKUP($D161,Res_Req!$A$2:$K$19,2)=10,VLOOKUP($D161,Res_Req!$A$2:$K$19,2)=18),SQRT(VLOOKUP($D161,Res_Req!$A$2:$K$19,7)),""))</f>
        <v/>
      </c>
      <c r="O161" s="157" t="str">
        <f t="shared" si="7"/>
        <v/>
      </c>
      <c r="P161" s="158" t="str">
        <f t="shared" si="6"/>
        <v/>
      </c>
      <c r="Q161" s="159"/>
      <c r="R161" s="283"/>
      <c r="S161" s="283"/>
      <c r="T161" s="283"/>
      <c r="U161" s="283"/>
      <c r="V161" s="283"/>
      <c r="W161" s="283"/>
      <c r="X161" s="160" t="str">
        <f>IF(OR($D161="",$W161="",$Y161=""),"",IF(VLOOKUP($D161,Res_Req!$A$2:$K$19,2)=11,$Y161+VLOOKUP($D161,Res_Req!$A$2:$K$19,9),IF(VLOOKUP($D161,Res_Req!$A$2:$K$19,2)=16,MIN($W161+(VLOOKUP($D161,Res_Req!$A$2:$K$19,9)*($Y161-$W161)),110),$W161+(VLOOKUP($D161,Res_Req!$A$2:$K$19,9)*($Y161-$W161)))))</f>
        <v/>
      </c>
      <c r="Y161" s="283"/>
      <c r="Z161" s="283"/>
      <c r="AA161" s="133"/>
      <c r="AB161" s="134" t="e">
        <f>VLOOKUP($D161,Res_Req!$A$2:$K$19,2)</f>
        <v>#N/A</v>
      </c>
    </row>
    <row r="162" spans="1:28" x14ac:dyDescent="0.25">
      <c r="A162" s="133"/>
      <c r="B162" s="283"/>
      <c r="C162" s="283"/>
      <c r="D162" s="284"/>
      <c r="E162" s="283"/>
      <c r="F162" s="286"/>
      <c r="G162" s="162" t="str">
        <f>IF(OR($D162="",$R162="",$S162="",$H162=""),"",IF(OR(VLOOKUP($D162,Res_Req!$A$2:$K$19,2)=12,VLOOKUP($D162,Res_Req!$A$2:$K$19,2)=13,VLOOKUP($D162,Res_Req!$A$2:$K$19,2)=14,VLOOKUP($D162,Res_Req!$A$2:$K$19,2)=15,VLOOKUP($D162,Res_Req!$A$2:$K$19,2)=16,VLOOKUP($D162,Res_Req!$A$2:$K$19,2)=17),IF($E162="","",IF($O162&lt;=$W162,$S162*($E162/$V162)*$H162,IF(AND($O162&gt;$W162,$O162&lt;=$Y162),$H162*($E162/$V162)*($S162+((($R162-$S162)/($Y162-$W162))*($O162-$W162))),0))),IF($O162&lt;=$W162,$S162*$H162,IF(AND($O162&gt;$W162,$O162&lt;=$Y162),$H162*($S162+((($R162-$S162)/($Y162-$W162))*($O162-$W162))),0))))</f>
        <v/>
      </c>
      <c r="H162" s="156" t="str">
        <f>IF(OR($D162="",$X162="",$O162="",$W162=""),"",IF($O162&lt;=$W162,VLOOKUP($D162,Res_Req!$A$2:$K$19,3),IF(AND($O162&gt;$W162,$O162&lt;=$X162),VLOOKUP($D162,Res_Req!$A$2:$K$19,3)+(((VLOOKUP($D162,Res_Req!$A$2:$K$19,4)-VLOOKUP($D162,Res_Req!$A$2:$K$19,3))/($X162-$W162))*($O162-$W162)),0)))</f>
        <v/>
      </c>
      <c r="I162" s="285"/>
      <c r="J162" s="155" t="str">
        <f>IF(OR($D162="",$T162=""),"",IF(OR(VLOOKUP($D162,Res_Req!$A$2:$K$19,2)=1,VLOOKUP($D162,Res_Req!$A$2:$K$19,2)=2,VLOOKUP($D162,Res_Req!$A$2:$K$19,2)=5,VLOOKUP($D162,Res_Req!$A$2:$K$19,2)=7,VLOOKUP($D162,Res_Req!$A$2:$K$19,2)=8,VLOOKUP($D162,Res_Req!$A$2:$K$19,2)=9,VLOOKUP($D162,Res_Req!$A$2:$K$19,2)=10),$T162*$K162,""))</f>
        <v/>
      </c>
      <c r="K162" s="156" t="str">
        <f>IF($D162="","",IF(OR(VLOOKUP($D162,Res_Req!$A$2:$K$19,2)=1,VLOOKUP($D162,Res_Req!$A$2:$K$19,2)=2,VLOOKUP($D162,Res_Req!$A$2:$K$19,2)=5,VLOOKUP($D162,Res_Req!$A$2:$K$19,2)=7,VLOOKUP($D162,Res_Req!$A$2:$K$19,2)=8,VLOOKUP($D162,Res_Req!$A$2:$K$19,2)=9,VLOOKUP($D162,Res_Req!$A$2:$K$19,2)=10),VLOOKUP($D162,Res_Req!$A$2:$K$19,6),""))</f>
        <v/>
      </c>
      <c r="L162" s="285"/>
      <c r="M162" s="155" t="str">
        <f>IF(OR($D162="",$U162=""),"",IF(OR(VLOOKUP($D162,Res_Req!$A$2:$K$19,2)=1,VLOOKUP($D162,Res_Req!$A$2:$K$19,2)=2,VLOOKUP($D162,Res_Req!$A$2:$K$19,2)=3,VLOOKUP($D162,Res_Req!$A$2:$K$19,2)=4,VLOOKUP($D162,Res_Req!$A$2:$K$19,2)=5,VLOOKUP($D162,Res_Req!$A$2:$K$19,2)=7,VLOOKUP($D162,Res_Req!$A$2:$K$19,2)=8,VLOOKUP($D162,Res_Req!$A$2:$K$19,2)=9,VLOOKUP($D162,Res_Req!$A$2:$K$19,2)=10,VLOOKUP($D162,Res_Req!$A$2:$K$19,2)=18),$N162*U162,""))</f>
        <v/>
      </c>
      <c r="N162" s="156" t="str">
        <f>IF($D162="","",IF(OR(VLOOKUP($D162,Res_Req!$A$2:$K$19,2)=1,VLOOKUP($D162,Res_Req!$A$2:$K$19,2)=2,VLOOKUP($D162,Res_Req!$A$2:$K$19,2)=3,VLOOKUP($D162,Res_Req!$A$2:$K$19,2)=4,VLOOKUP($D162,Res_Req!$A$2:$K$19,2)=5,VLOOKUP($D162,Res_Req!$A$2:$K$19,2)=7,VLOOKUP($D162,Res_Req!$A$2:$K$19,2)=8,VLOOKUP($D162,Res_Req!$A$2:$K$19,2)=9,VLOOKUP($D162,Res_Req!$A$2:$K$19,2)=10,VLOOKUP($D162,Res_Req!$A$2:$K$19,2)=18),SQRT(VLOOKUP($D162,Res_Req!$A$2:$K$19,7)),""))</f>
        <v/>
      </c>
      <c r="O162" s="157" t="str">
        <f t="shared" si="7"/>
        <v/>
      </c>
      <c r="P162" s="158" t="str">
        <f t="shared" si="6"/>
        <v/>
      </c>
      <c r="Q162" s="159"/>
      <c r="R162" s="283"/>
      <c r="S162" s="283"/>
      <c r="T162" s="283"/>
      <c r="U162" s="283"/>
      <c r="V162" s="283"/>
      <c r="W162" s="283"/>
      <c r="X162" s="160" t="str">
        <f>IF(OR($D162="",$W162="",$Y162=""),"",IF(VLOOKUP($D162,Res_Req!$A$2:$K$19,2)=11,$Y162+VLOOKUP($D162,Res_Req!$A$2:$K$19,9),IF(VLOOKUP($D162,Res_Req!$A$2:$K$19,2)=16,MIN($W162+(VLOOKUP($D162,Res_Req!$A$2:$K$19,9)*($Y162-$W162)),110),$W162+(VLOOKUP($D162,Res_Req!$A$2:$K$19,9)*($Y162-$W162)))))</f>
        <v/>
      </c>
      <c r="Y162" s="283"/>
      <c r="Z162" s="283"/>
      <c r="AA162" s="133"/>
      <c r="AB162" s="134" t="e">
        <f>VLOOKUP($D162,Res_Req!$A$2:$K$19,2)</f>
        <v>#N/A</v>
      </c>
    </row>
    <row r="163" spans="1:28" x14ac:dyDescent="0.25">
      <c r="A163" s="133"/>
      <c r="B163" s="283"/>
      <c r="C163" s="283"/>
      <c r="D163" s="284"/>
      <c r="E163" s="283"/>
      <c r="F163" s="286"/>
      <c r="G163" s="162" t="str">
        <f>IF(OR($D163="",$R163="",$S163="",$H163=""),"",IF(OR(VLOOKUP($D163,Res_Req!$A$2:$K$19,2)=12,VLOOKUP($D163,Res_Req!$A$2:$K$19,2)=13,VLOOKUP($D163,Res_Req!$A$2:$K$19,2)=14,VLOOKUP($D163,Res_Req!$A$2:$K$19,2)=15,VLOOKUP($D163,Res_Req!$A$2:$K$19,2)=16,VLOOKUP($D163,Res_Req!$A$2:$K$19,2)=17),IF($E163="","",IF($O163&lt;=$W163,$S163*($E163/$V163)*$H163,IF(AND($O163&gt;$W163,$O163&lt;=$Y163),$H163*($E163/$V163)*($S163+((($R163-$S163)/($Y163-$W163))*($O163-$W163))),0))),IF($O163&lt;=$W163,$S163*$H163,IF(AND($O163&gt;$W163,$O163&lt;=$Y163),$H163*($S163+((($R163-$S163)/($Y163-$W163))*($O163-$W163))),0))))</f>
        <v/>
      </c>
      <c r="H163" s="156" t="str">
        <f>IF(OR($D163="",$X163="",$O163="",$W163=""),"",IF($O163&lt;=$W163,VLOOKUP($D163,Res_Req!$A$2:$K$19,3),IF(AND($O163&gt;$W163,$O163&lt;=$X163),VLOOKUP($D163,Res_Req!$A$2:$K$19,3)+(((VLOOKUP($D163,Res_Req!$A$2:$K$19,4)-VLOOKUP($D163,Res_Req!$A$2:$K$19,3))/($X163-$W163))*($O163-$W163)),0)))</f>
        <v/>
      </c>
      <c r="I163" s="285"/>
      <c r="J163" s="155" t="str">
        <f>IF(OR($D163="",$T163=""),"",IF(OR(VLOOKUP($D163,Res_Req!$A$2:$K$19,2)=1,VLOOKUP($D163,Res_Req!$A$2:$K$19,2)=2,VLOOKUP($D163,Res_Req!$A$2:$K$19,2)=5,VLOOKUP($D163,Res_Req!$A$2:$K$19,2)=7,VLOOKUP($D163,Res_Req!$A$2:$K$19,2)=8,VLOOKUP($D163,Res_Req!$A$2:$K$19,2)=9,VLOOKUP($D163,Res_Req!$A$2:$K$19,2)=10),$T163*$K163,""))</f>
        <v/>
      </c>
      <c r="K163" s="156" t="str">
        <f>IF($D163="","",IF(OR(VLOOKUP($D163,Res_Req!$A$2:$K$19,2)=1,VLOOKUP($D163,Res_Req!$A$2:$K$19,2)=2,VLOOKUP($D163,Res_Req!$A$2:$K$19,2)=5,VLOOKUP($D163,Res_Req!$A$2:$K$19,2)=7,VLOOKUP($D163,Res_Req!$A$2:$K$19,2)=8,VLOOKUP($D163,Res_Req!$A$2:$K$19,2)=9,VLOOKUP($D163,Res_Req!$A$2:$K$19,2)=10),VLOOKUP($D163,Res_Req!$A$2:$K$19,6),""))</f>
        <v/>
      </c>
      <c r="L163" s="285"/>
      <c r="M163" s="155" t="str">
        <f>IF(OR($D163="",$U163=""),"",IF(OR(VLOOKUP($D163,Res_Req!$A$2:$K$19,2)=1,VLOOKUP($D163,Res_Req!$A$2:$K$19,2)=2,VLOOKUP($D163,Res_Req!$A$2:$K$19,2)=3,VLOOKUP($D163,Res_Req!$A$2:$K$19,2)=4,VLOOKUP($D163,Res_Req!$A$2:$K$19,2)=5,VLOOKUP($D163,Res_Req!$A$2:$K$19,2)=7,VLOOKUP($D163,Res_Req!$A$2:$K$19,2)=8,VLOOKUP($D163,Res_Req!$A$2:$K$19,2)=9,VLOOKUP($D163,Res_Req!$A$2:$K$19,2)=10,VLOOKUP($D163,Res_Req!$A$2:$K$19,2)=18),$N163*U163,""))</f>
        <v/>
      </c>
      <c r="N163" s="156" t="str">
        <f>IF($D163="","",IF(OR(VLOOKUP($D163,Res_Req!$A$2:$K$19,2)=1,VLOOKUP($D163,Res_Req!$A$2:$K$19,2)=2,VLOOKUP($D163,Res_Req!$A$2:$K$19,2)=3,VLOOKUP($D163,Res_Req!$A$2:$K$19,2)=4,VLOOKUP($D163,Res_Req!$A$2:$K$19,2)=5,VLOOKUP($D163,Res_Req!$A$2:$K$19,2)=7,VLOOKUP($D163,Res_Req!$A$2:$K$19,2)=8,VLOOKUP($D163,Res_Req!$A$2:$K$19,2)=9,VLOOKUP($D163,Res_Req!$A$2:$K$19,2)=10,VLOOKUP($D163,Res_Req!$A$2:$K$19,2)=18),SQRT(VLOOKUP($D163,Res_Req!$A$2:$K$19,7)),""))</f>
        <v/>
      </c>
      <c r="O163" s="157" t="str">
        <f t="shared" si="7"/>
        <v/>
      </c>
      <c r="P163" s="158" t="str">
        <f t="shared" si="6"/>
        <v/>
      </c>
      <c r="Q163" s="159"/>
      <c r="R163" s="283"/>
      <c r="S163" s="283"/>
      <c r="T163" s="283"/>
      <c r="U163" s="283"/>
      <c r="V163" s="283"/>
      <c r="W163" s="283"/>
      <c r="X163" s="160" t="str">
        <f>IF(OR($D163="",$W163="",$Y163=""),"",IF(VLOOKUP($D163,Res_Req!$A$2:$K$19,2)=11,$Y163+VLOOKUP($D163,Res_Req!$A$2:$K$19,9),IF(VLOOKUP($D163,Res_Req!$A$2:$K$19,2)=16,MIN($W163+(VLOOKUP($D163,Res_Req!$A$2:$K$19,9)*($Y163-$W163)),110),$W163+(VLOOKUP($D163,Res_Req!$A$2:$K$19,9)*($Y163-$W163)))))</f>
        <v/>
      </c>
      <c r="Y163" s="283"/>
      <c r="Z163" s="283"/>
      <c r="AA163" s="133"/>
      <c r="AB163" s="134" t="e">
        <f>VLOOKUP($D163,Res_Req!$A$2:$K$19,2)</f>
        <v>#N/A</v>
      </c>
    </row>
    <row r="164" spans="1:28" x14ac:dyDescent="0.25">
      <c r="A164" s="133"/>
      <c r="B164" s="283"/>
      <c r="C164" s="283"/>
      <c r="D164" s="284"/>
      <c r="E164" s="283"/>
      <c r="F164" s="286"/>
      <c r="G164" s="162" t="str">
        <f>IF(OR($D164="",$R164="",$S164="",$H164=""),"",IF(OR(VLOOKUP($D164,Res_Req!$A$2:$K$19,2)=12,VLOOKUP($D164,Res_Req!$A$2:$K$19,2)=13,VLOOKUP($D164,Res_Req!$A$2:$K$19,2)=14,VLOOKUP($D164,Res_Req!$A$2:$K$19,2)=15,VLOOKUP($D164,Res_Req!$A$2:$K$19,2)=16,VLOOKUP($D164,Res_Req!$A$2:$K$19,2)=17),IF($E164="","",IF($O164&lt;=$W164,$S164*($E164/$V164)*$H164,IF(AND($O164&gt;$W164,$O164&lt;=$Y164),$H164*($E164/$V164)*($S164+((($R164-$S164)/($Y164-$W164))*($O164-$W164))),0))),IF($O164&lt;=$W164,$S164*$H164,IF(AND($O164&gt;$W164,$O164&lt;=$Y164),$H164*($S164+((($R164-$S164)/($Y164-$W164))*($O164-$W164))),0))))</f>
        <v/>
      </c>
      <c r="H164" s="156" t="str">
        <f>IF(OR($D164="",$X164="",$O164="",$W164=""),"",IF($O164&lt;=$W164,VLOOKUP($D164,Res_Req!$A$2:$K$19,3),IF(AND($O164&gt;$W164,$O164&lt;=$X164),VLOOKUP($D164,Res_Req!$A$2:$K$19,3)+(((VLOOKUP($D164,Res_Req!$A$2:$K$19,4)-VLOOKUP($D164,Res_Req!$A$2:$K$19,3))/($X164-$W164))*($O164-$W164)),0)))</f>
        <v/>
      </c>
      <c r="I164" s="285"/>
      <c r="J164" s="155" t="str">
        <f>IF(OR($D164="",$T164=""),"",IF(OR(VLOOKUP($D164,Res_Req!$A$2:$K$19,2)=1,VLOOKUP($D164,Res_Req!$A$2:$K$19,2)=2,VLOOKUP($D164,Res_Req!$A$2:$K$19,2)=5,VLOOKUP($D164,Res_Req!$A$2:$K$19,2)=7,VLOOKUP($D164,Res_Req!$A$2:$K$19,2)=8,VLOOKUP($D164,Res_Req!$A$2:$K$19,2)=9,VLOOKUP($D164,Res_Req!$A$2:$K$19,2)=10),$T164*$K164,""))</f>
        <v/>
      </c>
      <c r="K164" s="156" t="str">
        <f>IF($D164="","",IF(OR(VLOOKUP($D164,Res_Req!$A$2:$K$19,2)=1,VLOOKUP($D164,Res_Req!$A$2:$K$19,2)=2,VLOOKUP($D164,Res_Req!$A$2:$K$19,2)=5,VLOOKUP($D164,Res_Req!$A$2:$K$19,2)=7,VLOOKUP($D164,Res_Req!$A$2:$K$19,2)=8,VLOOKUP($D164,Res_Req!$A$2:$K$19,2)=9,VLOOKUP($D164,Res_Req!$A$2:$K$19,2)=10),VLOOKUP($D164,Res_Req!$A$2:$K$19,6),""))</f>
        <v/>
      </c>
      <c r="L164" s="285"/>
      <c r="M164" s="155" t="str">
        <f>IF(OR($D164="",$U164=""),"",IF(OR(VLOOKUP($D164,Res_Req!$A$2:$K$19,2)=1,VLOOKUP($D164,Res_Req!$A$2:$K$19,2)=2,VLOOKUP($D164,Res_Req!$A$2:$K$19,2)=3,VLOOKUP($D164,Res_Req!$A$2:$K$19,2)=4,VLOOKUP($D164,Res_Req!$A$2:$K$19,2)=5,VLOOKUP($D164,Res_Req!$A$2:$K$19,2)=7,VLOOKUP($D164,Res_Req!$A$2:$K$19,2)=8,VLOOKUP($D164,Res_Req!$A$2:$K$19,2)=9,VLOOKUP($D164,Res_Req!$A$2:$K$19,2)=10,VLOOKUP($D164,Res_Req!$A$2:$K$19,2)=18),$N164*U164,""))</f>
        <v/>
      </c>
      <c r="N164" s="156" t="str">
        <f>IF($D164="","",IF(OR(VLOOKUP($D164,Res_Req!$A$2:$K$19,2)=1,VLOOKUP($D164,Res_Req!$A$2:$K$19,2)=2,VLOOKUP($D164,Res_Req!$A$2:$K$19,2)=3,VLOOKUP($D164,Res_Req!$A$2:$K$19,2)=4,VLOOKUP($D164,Res_Req!$A$2:$K$19,2)=5,VLOOKUP($D164,Res_Req!$A$2:$K$19,2)=7,VLOOKUP($D164,Res_Req!$A$2:$K$19,2)=8,VLOOKUP($D164,Res_Req!$A$2:$K$19,2)=9,VLOOKUP($D164,Res_Req!$A$2:$K$19,2)=10,VLOOKUP($D164,Res_Req!$A$2:$K$19,2)=18),SQRT(VLOOKUP($D164,Res_Req!$A$2:$K$19,7)),""))</f>
        <v/>
      </c>
      <c r="O164" s="157" t="str">
        <f t="shared" si="7"/>
        <v/>
      </c>
      <c r="P164" s="158" t="str">
        <f t="shared" si="6"/>
        <v/>
      </c>
      <c r="Q164" s="159"/>
      <c r="R164" s="283"/>
      <c r="S164" s="283"/>
      <c r="T164" s="283"/>
      <c r="U164" s="283"/>
      <c r="V164" s="283"/>
      <c r="W164" s="283"/>
      <c r="X164" s="160" t="str">
        <f>IF(OR($D164="",$W164="",$Y164=""),"",IF(VLOOKUP($D164,Res_Req!$A$2:$K$19,2)=11,$Y164+VLOOKUP($D164,Res_Req!$A$2:$K$19,9),IF(VLOOKUP($D164,Res_Req!$A$2:$K$19,2)=16,MIN($W164+(VLOOKUP($D164,Res_Req!$A$2:$K$19,9)*($Y164-$W164)),110),$W164+(VLOOKUP($D164,Res_Req!$A$2:$K$19,9)*($Y164-$W164)))))</f>
        <v/>
      </c>
      <c r="Y164" s="283"/>
      <c r="Z164" s="283"/>
      <c r="AA164" s="133"/>
      <c r="AB164" s="134" t="e">
        <f>VLOOKUP($D164,Res_Req!$A$2:$K$19,2)</f>
        <v>#N/A</v>
      </c>
    </row>
    <row r="165" spans="1:28" x14ac:dyDescent="0.25">
      <c r="A165" s="133"/>
      <c r="B165" s="283"/>
      <c r="C165" s="283"/>
      <c r="D165" s="284"/>
      <c r="E165" s="283"/>
      <c r="F165" s="286"/>
      <c r="G165" s="162" t="str">
        <f>IF(OR($D165="",$R165="",$S165="",$H165=""),"",IF(OR(VLOOKUP($D165,Res_Req!$A$2:$K$19,2)=12,VLOOKUP($D165,Res_Req!$A$2:$K$19,2)=13,VLOOKUP($D165,Res_Req!$A$2:$K$19,2)=14,VLOOKUP($D165,Res_Req!$A$2:$K$19,2)=15,VLOOKUP($D165,Res_Req!$A$2:$K$19,2)=16,VLOOKUP($D165,Res_Req!$A$2:$K$19,2)=17),IF($E165="","",IF($O165&lt;=$W165,$S165*($E165/$V165)*$H165,IF(AND($O165&gt;$W165,$O165&lt;=$Y165),$H165*($E165/$V165)*($S165+((($R165-$S165)/($Y165-$W165))*($O165-$W165))),0))),IF($O165&lt;=$W165,$S165*$H165,IF(AND($O165&gt;$W165,$O165&lt;=$Y165),$H165*($S165+((($R165-$S165)/($Y165-$W165))*($O165-$W165))),0))))</f>
        <v/>
      </c>
      <c r="H165" s="156" t="str">
        <f>IF(OR($D165="",$X165="",$O165="",$W165=""),"",IF($O165&lt;=$W165,VLOOKUP($D165,Res_Req!$A$2:$K$19,3),IF(AND($O165&gt;$W165,$O165&lt;=$X165),VLOOKUP($D165,Res_Req!$A$2:$K$19,3)+(((VLOOKUP($D165,Res_Req!$A$2:$K$19,4)-VLOOKUP($D165,Res_Req!$A$2:$K$19,3))/($X165-$W165))*($O165-$W165)),0)))</f>
        <v/>
      </c>
      <c r="I165" s="285"/>
      <c r="J165" s="155" t="str">
        <f>IF(OR($D165="",$T165=""),"",IF(OR(VLOOKUP($D165,Res_Req!$A$2:$K$19,2)=1,VLOOKUP($D165,Res_Req!$A$2:$K$19,2)=2,VLOOKUP($D165,Res_Req!$A$2:$K$19,2)=5,VLOOKUP($D165,Res_Req!$A$2:$K$19,2)=7,VLOOKUP($D165,Res_Req!$A$2:$K$19,2)=8,VLOOKUP($D165,Res_Req!$A$2:$K$19,2)=9,VLOOKUP($D165,Res_Req!$A$2:$K$19,2)=10),$T165*$K165,""))</f>
        <v/>
      </c>
      <c r="K165" s="156" t="str">
        <f>IF($D165="","",IF(OR(VLOOKUP($D165,Res_Req!$A$2:$K$19,2)=1,VLOOKUP($D165,Res_Req!$A$2:$K$19,2)=2,VLOOKUP($D165,Res_Req!$A$2:$K$19,2)=5,VLOOKUP($D165,Res_Req!$A$2:$K$19,2)=7,VLOOKUP($D165,Res_Req!$A$2:$K$19,2)=8,VLOOKUP($D165,Res_Req!$A$2:$K$19,2)=9,VLOOKUP($D165,Res_Req!$A$2:$K$19,2)=10),VLOOKUP($D165,Res_Req!$A$2:$K$19,6),""))</f>
        <v/>
      </c>
      <c r="L165" s="285"/>
      <c r="M165" s="155" t="str">
        <f>IF(OR($D165="",$U165=""),"",IF(OR(VLOOKUP($D165,Res_Req!$A$2:$K$19,2)=1,VLOOKUP($D165,Res_Req!$A$2:$K$19,2)=2,VLOOKUP($D165,Res_Req!$A$2:$K$19,2)=3,VLOOKUP($D165,Res_Req!$A$2:$K$19,2)=4,VLOOKUP($D165,Res_Req!$A$2:$K$19,2)=5,VLOOKUP($D165,Res_Req!$A$2:$K$19,2)=7,VLOOKUP($D165,Res_Req!$A$2:$K$19,2)=8,VLOOKUP($D165,Res_Req!$A$2:$K$19,2)=9,VLOOKUP($D165,Res_Req!$A$2:$K$19,2)=10,VLOOKUP($D165,Res_Req!$A$2:$K$19,2)=18),$N165*U165,""))</f>
        <v/>
      </c>
      <c r="N165" s="156" t="str">
        <f>IF($D165="","",IF(OR(VLOOKUP($D165,Res_Req!$A$2:$K$19,2)=1,VLOOKUP($D165,Res_Req!$A$2:$K$19,2)=2,VLOOKUP($D165,Res_Req!$A$2:$K$19,2)=3,VLOOKUP($D165,Res_Req!$A$2:$K$19,2)=4,VLOOKUP($D165,Res_Req!$A$2:$K$19,2)=5,VLOOKUP($D165,Res_Req!$A$2:$K$19,2)=7,VLOOKUP($D165,Res_Req!$A$2:$K$19,2)=8,VLOOKUP($D165,Res_Req!$A$2:$K$19,2)=9,VLOOKUP($D165,Res_Req!$A$2:$K$19,2)=10,VLOOKUP($D165,Res_Req!$A$2:$K$19,2)=18),SQRT(VLOOKUP($D165,Res_Req!$A$2:$K$19,7)),""))</f>
        <v/>
      </c>
      <c r="O165" s="157" t="str">
        <f t="shared" si="7"/>
        <v/>
      </c>
      <c r="P165" s="158" t="str">
        <f t="shared" si="6"/>
        <v/>
      </c>
      <c r="Q165" s="159"/>
      <c r="R165" s="283"/>
      <c r="S165" s="283"/>
      <c r="T165" s="283"/>
      <c r="U165" s="283"/>
      <c r="V165" s="283"/>
      <c r="W165" s="283"/>
      <c r="X165" s="160" t="str">
        <f>IF(OR($D165="",$W165="",$Y165=""),"",IF(VLOOKUP($D165,Res_Req!$A$2:$K$19,2)=11,$Y165+VLOOKUP($D165,Res_Req!$A$2:$K$19,9),IF(VLOOKUP($D165,Res_Req!$A$2:$K$19,2)=16,MIN($W165+(VLOOKUP($D165,Res_Req!$A$2:$K$19,9)*($Y165-$W165)),110),$W165+(VLOOKUP($D165,Res_Req!$A$2:$K$19,9)*($Y165-$W165)))))</f>
        <v/>
      </c>
      <c r="Y165" s="283"/>
      <c r="Z165" s="283"/>
      <c r="AA165" s="133"/>
      <c r="AB165" s="134" t="e">
        <f>VLOOKUP($D165,Res_Req!$A$2:$K$19,2)</f>
        <v>#N/A</v>
      </c>
    </row>
    <row r="166" spans="1:28" x14ac:dyDescent="0.25">
      <c r="A166" s="133"/>
      <c r="B166" s="283"/>
      <c r="C166" s="283"/>
      <c r="D166" s="284"/>
      <c r="E166" s="283"/>
      <c r="F166" s="286"/>
      <c r="G166" s="162" t="str">
        <f>IF(OR($D166="",$R166="",$S166="",$H166=""),"",IF(OR(VLOOKUP($D166,Res_Req!$A$2:$K$19,2)=12,VLOOKUP($D166,Res_Req!$A$2:$K$19,2)=13,VLOOKUP($D166,Res_Req!$A$2:$K$19,2)=14,VLOOKUP($D166,Res_Req!$A$2:$K$19,2)=15,VLOOKUP($D166,Res_Req!$A$2:$K$19,2)=16,VLOOKUP($D166,Res_Req!$A$2:$K$19,2)=17),IF($E166="","",IF($O166&lt;=$W166,$S166*($E166/$V166)*$H166,IF(AND($O166&gt;$W166,$O166&lt;=$Y166),$H166*($E166/$V166)*($S166+((($R166-$S166)/($Y166-$W166))*($O166-$W166))),0))),IF($O166&lt;=$W166,$S166*$H166,IF(AND($O166&gt;$W166,$O166&lt;=$Y166),$H166*($S166+((($R166-$S166)/($Y166-$W166))*($O166-$W166))),0))))</f>
        <v/>
      </c>
      <c r="H166" s="156" t="str">
        <f>IF(OR($D166="",$X166="",$O166="",$W166=""),"",IF($O166&lt;=$W166,VLOOKUP($D166,Res_Req!$A$2:$K$19,3),IF(AND($O166&gt;$W166,$O166&lt;=$X166),VLOOKUP($D166,Res_Req!$A$2:$K$19,3)+(((VLOOKUP($D166,Res_Req!$A$2:$K$19,4)-VLOOKUP($D166,Res_Req!$A$2:$K$19,3))/($X166-$W166))*($O166-$W166)),0)))</f>
        <v/>
      </c>
      <c r="I166" s="285"/>
      <c r="J166" s="155" t="str">
        <f>IF(OR($D166="",$T166=""),"",IF(OR(VLOOKUP($D166,Res_Req!$A$2:$K$19,2)=1,VLOOKUP($D166,Res_Req!$A$2:$K$19,2)=2,VLOOKUP($D166,Res_Req!$A$2:$K$19,2)=5,VLOOKUP($D166,Res_Req!$A$2:$K$19,2)=7,VLOOKUP($D166,Res_Req!$A$2:$K$19,2)=8,VLOOKUP($D166,Res_Req!$A$2:$K$19,2)=9,VLOOKUP($D166,Res_Req!$A$2:$K$19,2)=10),$T166*$K166,""))</f>
        <v/>
      </c>
      <c r="K166" s="156" t="str">
        <f>IF($D166="","",IF(OR(VLOOKUP($D166,Res_Req!$A$2:$K$19,2)=1,VLOOKUP($D166,Res_Req!$A$2:$K$19,2)=2,VLOOKUP($D166,Res_Req!$A$2:$K$19,2)=5,VLOOKUP($D166,Res_Req!$A$2:$K$19,2)=7,VLOOKUP($D166,Res_Req!$A$2:$K$19,2)=8,VLOOKUP($D166,Res_Req!$A$2:$K$19,2)=9,VLOOKUP($D166,Res_Req!$A$2:$K$19,2)=10),VLOOKUP($D166,Res_Req!$A$2:$K$19,6),""))</f>
        <v/>
      </c>
      <c r="L166" s="285"/>
      <c r="M166" s="155" t="str">
        <f>IF(OR($D166="",$U166=""),"",IF(OR(VLOOKUP($D166,Res_Req!$A$2:$K$19,2)=1,VLOOKUP($D166,Res_Req!$A$2:$K$19,2)=2,VLOOKUP($D166,Res_Req!$A$2:$K$19,2)=3,VLOOKUP($D166,Res_Req!$A$2:$K$19,2)=4,VLOOKUP($D166,Res_Req!$A$2:$K$19,2)=5,VLOOKUP($D166,Res_Req!$A$2:$K$19,2)=7,VLOOKUP($D166,Res_Req!$A$2:$K$19,2)=8,VLOOKUP($D166,Res_Req!$A$2:$K$19,2)=9,VLOOKUP($D166,Res_Req!$A$2:$K$19,2)=10,VLOOKUP($D166,Res_Req!$A$2:$K$19,2)=18),$N166*U166,""))</f>
        <v/>
      </c>
      <c r="N166" s="156" t="str">
        <f>IF($D166="","",IF(OR(VLOOKUP($D166,Res_Req!$A$2:$K$19,2)=1,VLOOKUP($D166,Res_Req!$A$2:$K$19,2)=2,VLOOKUP($D166,Res_Req!$A$2:$K$19,2)=3,VLOOKUP($D166,Res_Req!$A$2:$K$19,2)=4,VLOOKUP($D166,Res_Req!$A$2:$K$19,2)=5,VLOOKUP($D166,Res_Req!$A$2:$K$19,2)=7,VLOOKUP($D166,Res_Req!$A$2:$K$19,2)=8,VLOOKUP($D166,Res_Req!$A$2:$K$19,2)=9,VLOOKUP($D166,Res_Req!$A$2:$K$19,2)=10,VLOOKUP($D166,Res_Req!$A$2:$K$19,2)=18),SQRT(VLOOKUP($D166,Res_Req!$A$2:$K$19,7)),""))</f>
        <v/>
      </c>
      <c r="O166" s="157" t="str">
        <f t="shared" si="7"/>
        <v/>
      </c>
      <c r="P166" s="158" t="str">
        <f t="shared" si="6"/>
        <v/>
      </c>
      <c r="Q166" s="159"/>
      <c r="R166" s="283"/>
      <c r="S166" s="283"/>
      <c r="T166" s="283"/>
      <c r="U166" s="283"/>
      <c r="V166" s="283"/>
      <c r="W166" s="283"/>
      <c r="X166" s="160" t="str">
        <f>IF(OR($D166="",$W166="",$Y166=""),"",IF(VLOOKUP($D166,Res_Req!$A$2:$K$19,2)=11,$Y166+VLOOKUP($D166,Res_Req!$A$2:$K$19,9),IF(VLOOKUP($D166,Res_Req!$A$2:$K$19,2)=16,MIN($W166+(VLOOKUP($D166,Res_Req!$A$2:$K$19,9)*($Y166-$W166)),110),$W166+(VLOOKUP($D166,Res_Req!$A$2:$K$19,9)*($Y166-$W166)))))</f>
        <v/>
      </c>
      <c r="Y166" s="283"/>
      <c r="Z166" s="283"/>
      <c r="AA166" s="133"/>
      <c r="AB166" s="134" t="e">
        <f>VLOOKUP($D166,Res_Req!$A$2:$K$19,2)</f>
        <v>#N/A</v>
      </c>
    </row>
    <row r="167" spans="1:28" x14ac:dyDescent="0.25">
      <c r="A167" s="133"/>
      <c r="B167" s="283"/>
      <c r="C167" s="283"/>
      <c r="D167" s="284"/>
      <c r="E167" s="283"/>
      <c r="F167" s="286"/>
      <c r="G167" s="162" t="str">
        <f>IF(OR($D167="",$R167="",$S167="",$H167=""),"",IF(OR(VLOOKUP($D167,Res_Req!$A$2:$K$19,2)=12,VLOOKUP($D167,Res_Req!$A$2:$K$19,2)=13,VLOOKUP($D167,Res_Req!$A$2:$K$19,2)=14,VLOOKUP($D167,Res_Req!$A$2:$K$19,2)=15,VLOOKUP($D167,Res_Req!$A$2:$K$19,2)=16,VLOOKUP($D167,Res_Req!$A$2:$K$19,2)=17),IF($E167="","",IF($O167&lt;=$W167,$S167*($E167/$V167)*$H167,IF(AND($O167&gt;$W167,$O167&lt;=$Y167),$H167*($E167/$V167)*($S167+((($R167-$S167)/($Y167-$W167))*($O167-$W167))),0))),IF($O167&lt;=$W167,$S167*$H167,IF(AND($O167&gt;$W167,$O167&lt;=$Y167),$H167*($S167+((($R167-$S167)/($Y167-$W167))*($O167-$W167))),0))))</f>
        <v/>
      </c>
      <c r="H167" s="156" t="str">
        <f>IF(OR($D167="",$X167="",$O167="",$W167=""),"",IF($O167&lt;=$W167,VLOOKUP($D167,Res_Req!$A$2:$K$19,3),IF(AND($O167&gt;$W167,$O167&lt;=$X167),VLOOKUP($D167,Res_Req!$A$2:$K$19,3)+(((VLOOKUP($D167,Res_Req!$A$2:$K$19,4)-VLOOKUP($D167,Res_Req!$A$2:$K$19,3))/($X167-$W167))*($O167-$W167)),0)))</f>
        <v/>
      </c>
      <c r="I167" s="285"/>
      <c r="J167" s="155" t="str">
        <f>IF(OR($D167="",$T167=""),"",IF(OR(VLOOKUP($D167,Res_Req!$A$2:$K$19,2)=1,VLOOKUP($D167,Res_Req!$A$2:$K$19,2)=2,VLOOKUP($D167,Res_Req!$A$2:$K$19,2)=5,VLOOKUP($D167,Res_Req!$A$2:$K$19,2)=7,VLOOKUP($D167,Res_Req!$A$2:$K$19,2)=8,VLOOKUP($D167,Res_Req!$A$2:$K$19,2)=9,VLOOKUP($D167,Res_Req!$A$2:$K$19,2)=10),$T167*$K167,""))</f>
        <v/>
      </c>
      <c r="K167" s="156" t="str">
        <f>IF($D167="","",IF(OR(VLOOKUP($D167,Res_Req!$A$2:$K$19,2)=1,VLOOKUP($D167,Res_Req!$A$2:$K$19,2)=2,VLOOKUP($D167,Res_Req!$A$2:$K$19,2)=5,VLOOKUP($D167,Res_Req!$A$2:$K$19,2)=7,VLOOKUP($D167,Res_Req!$A$2:$K$19,2)=8,VLOOKUP($D167,Res_Req!$A$2:$K$19,2)=9,VLOOKUP($D167,Res_Req!$A$2:$K$19,2)=10),VLOOKUP($D167,Res_Req!$A$2:$K$19,6),""))</f>
        <v/>
      </c>
      <c r="L167" s="285"/>
      <c r="M167" s="155" t="str">
        <f>IF(OR($D167="",$U167=""),"",IF(OR(VLOOKUP($D167,Res_Req!$A$2:$K$19,2)=1,VLOOKUP($D167,Res_Req!$A$2:$K$19,2)=2,VLOOKUP($D167,Res_Req!$A$2:$K$19,2)=3,VLOOKUP($D167,Res_Req!$A$2:$K$19,2)=4,VLOOKUP($D167,Res_Req!$A$2:$K$19,2)=5,VLOOKUP($D167,Res_Req!$A$2:$K$19,2)=7,VLOOKUP($D167,Res_Req!$A$2:$K$19,2)=8,VLOOKUP($D167,Res_Req!$A$2:$K$19,2)=9,VLOOKUP($D167,Res_Req!$A$2:$K$19,2)=10,VLOOKUP($D167,Res_Req!$A$2:$K$19,2)=18),$N167*U167,""))</f>
        <v/>
      </c>
      <c r="N167" s="156" t="str">
        <f>IF($D167="","",IF(OR(VLOOKUP($D167,Res_Req!$A$2:$K$19,2)=1,VLOOKUP($D167,Res_Req!$A$2:$K$19,2)=2,VLOOKUP($D167,Res_Req!$A$2:$K$19,2)=3,VLOOKUP($D167,Res_Req!$A$2:$K$19,2)=4,VLOOKUP($D167,Res_Req!$A$2:$K$19,2)=5,VLOOKUP($D167,Res_Req!$A$2:$K$19,2)=7,VLOOKUP($D167,Res_Req!$A$2:$K$19,2)=8,VLOOKUP($D167,Res_Req!$A$2:$K$19,2)=9,VLOOKUP($D167,Res_Req!$A$2:$K$19,2)=10,VLOOKUP($D167,Res_Req!$A$2:$K$19,2)=18),SQRT(VLOOKUP($D167,Res_Req!$A$2:$K$19,7)),""))</f>
        <v/>
      </c>
      <c r="O167" s="157" t="str">
        <f t="shared" si="7"/>
        <v/>
      </c>
      <c r="P167" s="158" t="str">
        <f t="shared" si="6"/>
        <v/>
      </c>
      <c r="Q167" s="159"/>
      <c r="R167" s="283"/>
      <c r="S167" s="283"/>
      <c r="T167" s="283"/>
      <c r="U167" s="283"/>
      <c r="V167" s="283"/>
      <c r="W167" s="283"/>
      <c r="X167" s="160" t="str">
        <f>IF(OR($D167="",$W167="",$Y167=""),"",IF(VLOOKUP($D167,Res_Req!$A$2:$K$19,2)=11,$Y167+VLOOKUP($D167,Res_Req!$A$2:$K$19,9),IF(VLOOKUP($D167,Res_Req!$A$2:$K$19,2)=16,MIN($W167+(VLOOKUP($D167,Res_Req!$A$2:$K$19,9)*($Y167-$W167)),110),$W167+(VLOOKUP($D167,Res_Req!$A$2:$K$19,9)*($Y167-$W167)))))</f>
        <v/>
      </c>
      <c r="Y167" s="283"/>
      <c r="Z167" s="283"/>
      <c r="AA167" s="133"/>
      <c r="AB167" s="134" t="e">
        <f>VLOOKUP($D167,Res_Req!$A$2:$K$19,2)</f>
        <v>#N/A</v>
      </c>
    </row>
    <row r="168" spans="1:28" x14ac:dyDescent="0.25">
      <c r="A168" s="133"/>
      <c r="B168" s="283"/>
      <c r="C168" s="283"/>
      <c r="D168" s="284"/>
      <c r="E168" s="283"/>
      <c r="F168" s="286"/>
      <c r="G168" s="162" t="str">
        <f>IF(OR($D168="",$R168="",$S168="",$H168=""),"",IF(OR(VLOOKUP($D168,Res_Req!$A$2:$K$19,2)=12,VLOOKUP($D168,Res_Req!$A$2:$K$19,2)=13,VLOOKUP($D168,Res_Req!$A$2:$K$19,2)=14,VLOOKUP($D168,Res_Req!$A$2:$K$19,2)=15,VLOOKUP($D168,Res_Req!$A$2:$K$19,2)=16,VLOOKUP($D168,Res_Req!$A$2:$K$19,2)=17),IF($E168="","",IF($O168&lt;=$W168,$S168*($E168/$V168)*$H168,IF(AND($O168&gt;$W168,$O168&lt;=$Y168),$H168*($E168/$V168)*($S168+((($R168-$S168)/($Y168-$W168))*($O168-$W168))),0))),IF($O168&lt;=$W168,$S168*$H168,IF(AND($O168&gt;$W168,$O168&lt;=$Y168),$H168*($S168+((($R168-$S168)/($Y168-$W168))*($O168-$W168))),0))))</f>
        <v/>
      </c>
      <c r="H168" s="156" t="str">
        <f>IF(OR($D168="",$X168="",$O168="",$W168=""),"",IF($O168&lt;=$W168,VLOOKUP($D168,Res_Req!$A$2:$K$19,3),IF(AND($O168&gt;$W168,$O168&lt;=$X168),VLOOKUP($D168,Res_Req!$A$2:$K$19,3)+(((VLOOKUP($D168,Res_Req!$A$2:$K$19,4)-VLOOKUP($D168,Res_Req!$A$2:$K$19,3))/($X168-$W168))*($O168-$W168)),0)))</f>
        <v/>
      </c>
      <c r="I168" s="285"/>
      <c r="J168" s="155" t="str">
        <f>IF(OR($D168="",$T168=""),"",IF(OR(VLOOKUP($D168,Res_Req!$A$2:$K$19,2)=1,VLOOKUP($D168,Res_Req!$A$2:$K$19,2)=2,VLOOKUP($D168,Res_Req!$A$2:$K$19,2)=5,VLOOKUP($D168,Res_Req!$A$2:$K$19,2)=7,VLOOKUP($D168,Res_Req!$A$2:$K$19,2)=8,VLOOKUP($D168,Res_Req!$A$2:$K$19,2)=9,VLOOKUP($D168,Res_Req!$A$2:$K$19,2)=10),$T168*$K168,""))</f>
        <v/>
      </c>
      <c r="K168" s="156" t="str">
        <f>IF($D168="","",IF(OR(VLOOKUP($D168,Res_Req!$A$2:$K$19,2)=1,VLOOKUP($D168,Res_Req!$A$2:$K$19,2)=2,VLOOKUP($D168,Res_Req!$A$2:$K$19,2)=5,VLOOKUP($D168,Res_Req!$A$2:$K$19,2)=7,VLOOKUP($D168,Res_Req!$A$2:$K$19,2)=8,VLOOKUP($D168,Res_Req!$A$2:$K$19,2)=9,VLOOKUP($D168,Res_Req!$A$2:$K$19,2)=10),VLOOKUP($D168,Res_Req!$A$2:$K$19,6),""))</f>
        <v/>
      </c>
      <c r="L168" s="285"/>
      <c r="M168" s="155" t="str">
        <f>IF(OR($D168="",$U168=""),"",IF(OR(VLOOKUP($D168,Res_Req!$A$2:$K$19,2)=1,VLOOKUP($D168,Res_Req!$A$2:$K$19,2)=2,VLOOKUP($D168,Res_Req!$A$2:$K$19,2)=3,VLOOKUP($D168,Res_Req!$A$2:$K$19,2)=4,VLOOKUP($D168,Res_Req!$A$2:$K$19,2)=5,VLOOKUP($D168,Res_Req!$A$2:$K$19,2)=7,VLOOKUP($D168,Res_Req!$A$2:$K$19,2)=8,VLOOKUP($D168,Res_Req!$A$2:$K$19,2)=9,VLOOKUP($D168,Res_Req!$A$2:$K$19,2)=10,VLOOKUP($D168,Res_Req!$A$2:$K$19,2)=18),$N168*U168,""))</f>
        <v/>
      </c>
      <c r="N168" s="156" t="str">
        <f>IF($D168="","",IF(OR(VLOOKUP($D168,Res_Req!$A$2:$K$19,2)=1,VLOOKUP($D168,Res_Req!$A$2:$K$19,2)=2,VLOOKUP($D168,Res_Req!$A$2:$K$19,2)=3,VLOOKUP($D168,Res_Req!$A$2:$K$19,2)=4,VLOOKUP($D168,Res_Req!$A$2:$K$19,2)=5,VLOOKUP($D168,Res_Req!$A$2:$K$19,2)=7,VLOOKUP($D168,Res_Req!$A$2:$K$19,2)=8,VLOOKUP($D168,Res_Req!$A$2:$K$19,2)=9,VLOOKUP($D168,Res_Req!$A$2:$K$19,2)=10,VLOOKUP($D168,Res_Req!$A$2:$K$19,2)=18),SQRT(VLOOKUP($D168,Res_Req!$A$2:$K$19,7)),""))</f>
        <v/>
      </c>
      <c r="O168" s="157" t="str">
        <f t="shared" si="7"/>
        <v/>
      </c>
      <c r="P168" s="158" t="str">
        <f t="shared" si="6"/>
        <v/>
      </c>
      <c r="Q168" s="159"/>
      <c r="R168" s="283"/>
      <c r="S168" s="283"/>
      <c r="T168" s="283"/>
      <c r="U168" s="283"/>
      <c r="V168" s="283"/>
      <c r="W168" s="283"/>
      <c r="X168" s="160" t="str">
        <f>IF(OR($D168="",$W168="",$Y168=""),"",IF(VLOOKUP($D168,Res_Req!$A$2:$K$19,2)=11,$Y168+VLOOKUP($D168,Res_Req!$A$2:$K$19,9),IF(VLOOKUP($D168,Res_Req!$A$2:$K$19,2)=16,MIN($W168+(VLOOKUP($D168,Res_Req!$A$2:$K$19,9)*($Y168-$W168)),110),$W168+(VLOOKUP($D168,Res_Req!$A$2:$K$19,9)*($Y168-$W168)))))</f>
        <v/>
      </c>
      <c r="Y168" s="283"/>
      <c r="Z168" s="283"/>
      <c r="AA168" s="133"/>
      <c r="AB168" s="134" t="e">
        <f>VLOOKUP($D168,Res_Req!$A$2:$K$19,2)</f>
        <v>#N/A</v>
      </c>
    </row>
    <row r="169" spans="1:28" x14ac:dyDescent="0.25">
      <c r="A169" s="133"/>
      <c r="B169" s="283"/>
      <c r="C169" s="283"/>
      <c r="D169" s="284"/>
      <c r="E169" s="283"/>
      <c r="F169" s="286"/>
      <c r="G169" s="162" t="str">
        <f>IF(OR($D169="",$R169="",$S169="",$H169=""),"",IF(OR(VLOOKUP($D169,Res_Req!$A$2:$K$19,2)=12,VLOOKUP($D169,Res_Req!$A$2:$K$19,2)=13,VLOOKUP($D169,Res_Req!$A$2:$K$19,2)=14,VLOOKUP($D169,Res_Req!$A$2:$K$19,2)=15,VLOOKUP($D169,Res_Req!$A$2:$K$19,2)=16,VLOOKUP($D169,Res_Req!$A$2:$K$19,2)=17),IF($E169="","",IF($O169&lt;=$W169,$S169*($E169/$V169)*$H169,IF(AND($O169&gt;$W169,$O169&lt;=$Y169),$H169*($E169/$V169)*($S169+((($R169-$S169)/($Y169-$W169))*($O169-$W169))),0))),IF($O169&lt;=$W169,$S169*$H169,IF(AND($O169&gt;$W169,$O169&lt;=$Y169),$H169*($S169+((($R169-$S169)/($Y169-$W169))*($O169-$W169))),0))))</f>
        <v/>
      </c>
      <c r="H169" s="156" t="str">
        <f>IF(OR($D169="",$X169="",$O169="",$W169=""),"",IF($O169&lt;=$W169,VLOOKUP($D169,Res_Req!$A$2:$K$19,3),IF(AND($O169&gt;$W169,$O169&lt;=$X169),VLOOKUP($D169,Res_Req!$A$2:$K$19,3)+(((VLOOKUP($D169,Res_Req!$A$2:$K$19,4)-VLOOKUP($D169,Res_Req!$A$2:$K$19,3))/($X169-$W169))*($O169-$W169)),0)))</f>
        <v/>
      </c>
      <c r="I169" s="285"/>
      <c r="J169" s="155" t="str">
        <f>IF(OR($D169="",$T169=""),"",IF(OR(VLOOKUP($D169,Res_Req!$A$2:$K$19,2)=1,VLOOKUP($D169,Res_Req!$A$2:$K$19,2)=2,VLOOKUP($D169,Res_Req!$A$2:$K$19,2)=5,VLOOKUP($D169,Res_Req!$A$2:$K$19,2)=7,VLOOKUP($D169,Res_Req!$A$2:$K$19,2)=8,VLOOKUP($D169,Res_Req!$A$2:$K$19,2)=9,VLOOKUP($D169,Res_Req!$A$2:$K$19,2)=10),$T169*$K169,""))</f>
        <v/>
      </c>
      <c r="K169" s="156" t="str">
        <f>IF($D169="","",IF(OR(VLOOKUP($D169,Res_Req!$A$2:$K$19,2)=1,VLOOKUP($D169,Res_Req!$A$2:$K$19,2)=2,VLOOKUP($D169,Res_Req!$A$2:$K$19,2)=5,VLOOKUP($D169,Res_Req!$A$2:$K$19,2)=7,VLOOKUP($D169,Res_Req!$A$2:$K$19,2)=8,VLOOKUP($D169,Res_Req!$A$2:$K$19,2)=9,VLOOKUP($D169,Res_Req!$A$2:$K$19,2)=10),VLOOKUP($D169,Res_Req!$A$2:$K$19,6),""))</f>
        <v/>
      </c>
      <c r="L169" s="285"/>
      <c r="M169" s="155" t="str">
        <f>IF(OR($D169="",$U169=""),"",IF(OR(VLOOKUP($D169,Res_Req!$A$2:$K$19,2)=1,VLOOKUP($D169,Res_Req!$A$2:$K$19,2)=2,VLOOKUP($D169,Res_Req!$A$2:$K$19,2)=3,VLOOKUP($D169,Res_Req!$A$2:$K$19,2)=4,VLOOKUP($D169,Res_Req!$A$2:$K$19,2)=5,VLOOKUP($D169,Res_Req!$A$2:$K$19,2)=7,VLOOKUP($D169,Res_Req!$A$2:$K$19,2)=8,VLOOKUP($D169,Res_Req!$A$2:$K$19,2)=9,VLOOKUP($D169,Res_Req!$A$2:$K$19,2)=10,VLOOKUP($D169,Res_Req!$A$2:$K$19,2)=18),$N169*U169,""))</f>
        <v/>
      </c>
      <c r="N169" s="156" t="str">
        <f>IF($D169="","",IF(OR(VLOOKUP($D169,Res_Req!$A$2:$K$19,2)=1,VLOOKUP($D169,Res_Req!$A$2:$K$19,2)=2,VLOOKUP($D169,Res_Req!$A$2:$K$19,2)=3,VLOOKUP($D169,Res_Req!$A$2:$K$19,2)=4,VLOOKUP($D169,Res_Req!$A$2:$K$19,2)=5,VLOOKUP($D169,Res_Req!$A$2:$K$19,2)=7,VLOOKUP($D169,Res_Req!$A$2:$K$19,2)=8,VLOOKUP($D169,Res_Req!$A$2:$K$19,2)=9,VLOOKUP($D169,Res_Req!$A$2:$K$19,2)=10,VLOOKUP($D169,Res_Req!$A$2:$K$19,2)=18),SQRT(VLOOKUP($D169,Res_Req!$A$2:$K$19,7)),""))</f>
        <v/>
      </c>
      <c r="O169" s="157" t="str">
        <f t="shared" si="7"/>
        <v/>
      </c>
      <c r="P169" s="158" t="str">
        <f t="shared" si="6"/>
        <v/>
      </c>
      <c r="Q169" s="159"/>
      <c r="R169" s="283"/>
      <c r="S169" s="283"/>
      <c r="T169" s="283"/>
      <c r="U169" s="283"/>
      <c r="V169" s="283"/>
      <c r="W169" s="283"/>
      <c r="X169" s="160" t="str">
        <f>IF(OR($D169="",$W169="",$Y169=""),"",IF(VLOOKUP($D169,Res_Req!$A$2:$K$19,2)=11,$Y169+VLOOKUP($D169,Res_Req!$A$2:$K$19,9),IF(VLOOKUP($D169,Res_Req!$A$2:$K$19,2)=16,MIN($W169+(VLOOKUP($D169,Res_Req!$A$2:$K$19,9)*($Y169-$W169)),110),$W169+(VLOOKUP($D169,Res_Req!$A$2:$K$19,9)*($Y169-$W169)))))</f>
        <v/>
      </c>
      <c r="Y169" s="283"/>
      <c r="Z169" s="283"/>
      <c r="AA169" s="133"/>
      <c r="AB169" s="134" t="e">
        <f>VLOOKUP($D169,Res_Req!$A$2:$K$19,2)</f>
        <v>#N/A</v>
      </c>
    </row>
    <row r="170" spans="1:28" x14ac:dyDescent="0.25">
      <c r="A170" s="133"/>
      <c r="B170" s="283"/>
      <c r="C170" s="283"/>
      <c r="D170" s="284"/>
      <c r="E170" s="283"/>
      <c r="F170" s="286"/>
      <c r="G170" s="162" t="str">
        <f>IF(OR($D170="",$R170="",$S170="",$H170=""),"",IF(OR(VLOOKUP($D170,Res_Req!$A$2:$K$19,2)=12,VLOOKUP($D170,Res_Req!$A$2:$K$19,2)=13,VLOOKUP($D170,Res_Req!$A$2:$K$19,2)=14,VLOOKUP($D170,Res_Req!$A$2:$K$19,2)=15,VLOOKUP($D170,Res_Req!$A$2:$K$19,2)=16,VLOOKUP($D170,Res_Req!$A$2:$K$19,2)=17),IF($E170="","",IF($O170&lt;=$W170,$S170*($E170/$V170)*$H170,IF(AND($O170&gt;$W170,$O170&lt;=$Y170),$H170*($E170/$V170)*($S170+((($R170-$S170)/($Y170-$W170))*($O170-$W170))),0))),IF($O170&lt;=$W170,$S170*$H170,IF(AND($O170&gt;$W170,$O170&lt;=$Y170),$H170*($S170+((($R170-$S170)/($Y170-$W170))*($O170-$W170))),0))))</f>
        <v/>
      </c>
      <c r="H170" s="156" t="str">
        <f>IF(OR($D170="",$X170="",$O170="",$W170=""),"",IF($O170&lt;=$W170,VLOOKUP($D170,Res_Req!$A$2:$K$19,3),IF(AND($O170&gt;$W170,$O170&lt;=$X170),VLOOKUP($D170,Res_Req!$A$2:$K$19,3)+(((VLOOKUP($D170,Res_Req!$A$2:$K$19,4)-VLOOKUP($D170,Res_Req!$A$2:$K$19,3))/($X170-$W170))*($O170-$W170)),0)))</f>
        <v/>
      </c>
      <c r="I170" s="285"/>
      <c r="J170" s="155" t="str">
        <f>IF(OR($D170="",$T170=""),"",IF(OR(VLOOKUP($D170,Res_Req!$A$2:$K$19,2)=1,VLOOKUP($D170,Res_Req!$A$2:$K$19,2)=2,VLOOKUP($D170,Res_Req!$A$2:$K$19,2)=5,VLOOKUP($D170,Res_Req!$A$2:$K$19,2)=7,VLOOKUP($D170,Res_Req!$A$2:$K$19,2)=8,VLOOKUP($D170,Res_Req!$A$2:$K$19,2)=9,VLOOKUP($D170,Res_Req!$A$2:$K$19,2)=10),$T170*$K170,""))</f>
        <v/>
      </c>
      <c r="K170" s="156" t="str">
        <f>IF($D170="","",IF(OR(VLOOKUP($D170,Res_Req!$A$2:$K$19,2)=1,VLOOKUP($D170,Res_Req!$A$2:$K$19,2)=2,VLOOKUP($D170,Res_Req!$A$2:$K$19,2)=5,VLOOKUP($D170,Res_Req!$A$2:$K$19,2)=7,VLOOKUP($D170,Res_Req!$A$2:$K$19,2)=8,VLOOKUP($D170,Res_Req!$A$2:$K$19,2)=9,VLOOKUP($D170,Res_Req!$A$2:$K$19,2)=10),VLOOKUP($D170,Res_Req!$A$2:$K$19,6),""))</f>
        <v/>
      </c>
      <c r="L170" s="285"/>
      <c r="M170" s="155" t="str">
        <f>IF(OR($D170="",$U170=""),"",IF(OR(VLOOKUP($D170,Res_Req!$A$2:$K$19,2)=1,VLOOKUP($D170,Res_Req!$A$2:$K$19,2)=2,VLOOKUP($D170,Res_Req!$A$2:$K$19,2)=3,VLOOKUP($D170,Res_Req!$A$2:$K$19,2)=4,VLOOKUP($D170,Res_Req!$A$2:$K$19,2)=5,VLOOKUP($D170,Res_Req!$A$2:$K$19,2)=7,VLOOKUP($D170,Res_Req!$A$2:$K$19,2)=8,VLOOKUP($D170,Res_Req!$A$2:$K$19,2)=9,VLOOKUP($D170,Res_Req!$A$2:$K$19,2)=10,VLOOKUP($D170,Res_Req!$A$2:$K$19,2)=18),$N170*U170,""))</f>
        <v/>
      </c>
      <c r="N170" s="156" t="str">
        <f>IF($D170="","",IF(OR(VLOOKUP($D170,Res_Req!$A$2:$K$19,2)=1,VLOOKUP($D170,Res_Req!$A$2:$K$19,2)=2,VLOOKUP($D170,Res_Req!$A$2:$K$19,2)=3,VLOOKUP($D170,Res_Req!$A$2:$K$19,2)=4,VLOOKUP($D170,Res_Req!$A$2:$K$19,2)=5,VLOOKUP($D170,Res_Req!$A$2:$K$19,2)=7,VLOOKUP($D170,Res_Req!$A$2:$K$19,2)=8,VLOOKUP($D170,Res_Req!$A$2:$K$19,2)=9,VLOOKUP($D170,Res_Req!$A$2:$K$19,2)=10,VLOOKUP($D170,Res_Req!$A$2:$K$19,2)=18),SQRT(VLOOKUP($D170,Res_Req!$A$2:$K$19,7)),""))</f>
        <v/>
      </c>
      <c r="O170" s="157" t="str">
        <f t="shared" si="7"/>
        <v/>
      </c>
      <c r="P170" s="158" t="str">
        <f t="shared" si="6"/>
        <v/>
      </c>
      <c r="Q170" s="159"/>
      <c r="R170" s="283"/>
      <c r="S170" s="283"/>
      <c r="T170" s="283"/>
      <c r="U170" s="283"/>
      <c r="V170" s="283"/>
      <c r="W170" s="283"/>
      <c r="X170" s="160" t="str">
        <f>IF(OR($D170="",$W170="",$Y170=""),"",IF(VLOOKUP($D170,Res_Req!$A$2:$K$19,2)=11,$Y170+VLOOKUP($D170,Res_Req!$A$2:$K$19,9),IF(VLOOKUP($D170,Res_Req!$A$2:$K$19,2)=16,MIN($W170+(VLOOKUP($D170,Res_Req!$A$2:$K$19,9)*($Y170-$W170)),110),$W170+(VLOOKUP($D170,Res_Req!$A$2:$K$19,9)*($Y170-$W170)))))</f>
        <v/>
      </c>
      <c r="Y170" s="283"/>
      <c r="Z170" s="283"/>
      <c r="AA170" s="133"/>
      <c r="AB170" s="134" t="e">
        <f>VLOOKUP($D170,Res_Req!$A$2:$K$19,2)</f>
        <v>#N/A</v>
      </c>
    </row>
    <row r="171" spans="1:28" x14ac:dyDescent="0.25">
      <c r="A171" s="133"/>
      <c r="B171" s="283"/>
      <c r="C171" s="283"/>
      <c r="D171" s="284"/>
      <c r="E171" s="283"/>
      <c r="F171" s="286"/>
      <c r="G171" s="162" t="str">
        <f>IF(OR($D171="",$R171="",$S171="",$H171=""),"",IF(OR(VLOOKUP($D171,Res_Req!$A$2:$K$19,2)=12,VLOOKUP($D171,Res_Req!$A$2:$K$19,2)=13,VLOOKUP($D171,Res_Req!$A$2:$K$19,2)=14,VLOOKUP($D171,Res_Req!$A$2:$K$19,2)=15,VLOOKUP($D171,Res_Req!$A$2:$K$19,2)=16,VLOOKUP($D171,Res_Req!$A$2:$K$19,2)=17),IF($E171="","",IF($O171&lt;=$W171,$S171*($E171/$V171)*$H171,IF(AND($O171&gt;$W171,$O171&lt;=$Y171),$H171*($E171/$V171)*($S171+((($R171-$S171)/($Y171-$W171))*($O171-$W171))),0))),IF($O171&lt;=$W171,$S171*$H171,IF(AND($O171&gt;$W171,$O171&lt;=$Y171),$H171*($S171+((($R171-$S171)/($Y171-$W171))*($O171-$W171))),0))))</f>
        <v/>
      </c>
      <c r="H171" s="156" t="str">
        <f>IF(OR($D171="",$X171="",$O171="",$W171=""),"",IF($O171&lt;=$W171,VLOOKUP($D171,Res_Req!$A$2:$K$19,3),IF(AND($O171&gt;$W171,$O171&lt;=$X171),VLOOKUP($D171,Res_Req!$A$2:$K$19,3)+(((VLOOKUP($D171,Res_Req!$A$2:$K$19,4)-VLOOKUP($D171,Res_Req!$A$2:$K$19,3))/($X171-$W171))*($O171-$W171)),0)))</f>
        <v/>
      </c>
      <c r="I171" s="285"/>
      <c r="J171" s="155" t="str">
        <f>IF(OR($D171="",$T171=""),"",IF(OR(VLOOKUP($D171,Res_Req!$A$2:$K$19,2)=1,VLOOKUP($D171,Res_Req!$A$2:$K$19,2)=2,VLOOKUP($D171,Res_Req!$A$2:$K$19,2)=5,VLOOKUP($D171,Res_Req!$A$2:$K$19,2)=7,VLOOKUP($D171,Res_Req!$A$2:$K$19,2)=8,VLOOKUP($D171,Res_Req!$A$2:$K$19,2)=9,VLOOKUP($D171,Res_Req!$A$2:$K$19,2)=10),$T171*$K171,""))</f>
        <v/>
      </c>
      <c r="K171" s="156" t="str">
        <f>IF($D171="","",IF(OR(VLOOKUP($D171,Res_Req!$A$2:$K$19,2)=1,VLOOKUP($D171,Res_Req!$A$2:$K$19,2)=2,VLOOKUP($D171,Res_Req!$A$2:$K$19,2)=5,VLOOKUP($D171,Res_Req!$A$2:$K$19,2)=7,VLOOKUP($D171,Res_Req!$A$2:$K$19,2)=8,VLOOKUP($D171,Res_Req!$A$2:$K$19,2)=9,VLOOKUP($D171,Res_Req!$A$2:$K$19,2)=10),VLOOKUP($D171,Res_Req!$A$2:$K$19,6),""))</f>
        <v/>
      </c>
      <c r="L171" s="285"/>
      <c r="M171" s="155" t="str">
        <f>IF(OR($D171="",$U171=""),"",IF(OR(VLOOKUP($D171,Res_Req!$A$2:$K$19,2)=1,VLOOKUP($D171,Res_Req!$A$2:$K$19,2)=2,VLOOKUP($D171,Res_Req!$A$2:$K$19,2)=3,VLOOKUP($D171,Res_Req!$A$2:$K$19,2)=4,VLOOKUP($D171,Res_Req!$A$2:$K$19,2)=5,VLOOKUP($D171,Res_Req!$A$2:$K$19,2)=7,VLOOKUP($D171,Res_Req!$A$2:$K$19,2)=8,VLOOKUP($D171,Res_Req!$A$2:$K$19,2)=9,VLOOKUP($D171,Res_Req!$A$2:$K$19,2)=10,VLOOKUP($D171,Res_Req!$A$2:$K$19,2)=18),$N171*U171,""))</f>
        <v/>
      </c>
      <c r="N171" s="156" t="str">
        <f>IF($D171="","",IF(OR(VLOOKUP($D171,Res_Req!$A$2:$K$19,2)=1,VLOOKUP($D171,Res_Req!$A$2:$K$19,2)=2,VLOOKUP($D171,Res_Req!$A$2:$K$19,2)=3,VLOOKUP($D171,Res_Req!$A$2:$K$19,2)=4,VLOOKUP($D171,Res_Req!$A$2:$K$19,2)=5,VLOOKUP($D171,Res_Req!$A$2:$K$19,2)=7,VLOOKUP($D171,Res_Req!$A$2:$K$19,2)=8,VLOOKUP($D171,Res_Req!$A$2:$K$19,2)=9,VLOOKUP($D171,Res_Req!$A$2:$K$19,2)=10,VLOOKUP($D171,Res_Req!$A$2:$K$19,2)=18),SQRT(VLOOKUP($D171,Res_Req!$A$2:$K$19,7)),""))</f>
        <v/>
      </c>
      <c r="O171" s="157" t="str">
        <f t="shared" si="7"/>
        <v/>
      </c>
      <c r="P171" s="158" t="str">
        <f t="shared" si="6"/>
        <v/>
      </c>
      <c r="Q171" s="159"/>
      <c r="R171" s="283"/>
      <c r="S171" s="283"/>
      <c r="T171" s="283"/>
      <c r="U171" s="283"/>
      <c r="V171" s="283"/>
      <c r="W171" s="283"/>
      <c r="X171" s="160" t="str">
        <f>IF(OR($D171="",$W171="",$Y171=""),"",IF(VLOOKUP($D171,Res_Req!$A$2:$K$19,2)=11,$Y171+VLOOKUP($D171,Res_Req!$A$2:$K$19,9),IF(VLOOKUP($D171,Res_Req!$A$2:$K$19,2)=16,MIN($W171+(VLOOKUP($D171,Res_Req!$A$2:$K$19,9)*($Y171-$W171)),110),$W171+(VLOOKUP($D171,Res_Req!$A$2:$K$19,9)*($Y171-$W171)))))</f>
        <v/>
      </c>
      <c r="Y171" s="283"/>
      <c r="Z171" s="283"/>
      <c r="AA171" s="133"/>
      <c r="AB171" s="134" t="e">
        <f>VLOOKUP($D171,Res_Req!$A$2:$K$19,2)</f>
        <v>#N/A</v>
      </c>
    </row>
    <row r="172" spans="1:28" x14ac:dyDescent="0.25">
      <c r="A172" s="133"/>
      <c r="B172" s="283"/>
      <c r="C172" s="283"/>
      <c r="D172" s="284"/>
      <c r="E172" s="283"/>
      <c r="F172" s="286"/>
      <c r="G172" s="162" t="str">
        <f>IF(OR($D172="",$R172="",$S172="",$H172=""),"",IF(OR(VLOOKUP($D172,Res_Req!$A$2:$K$19,2)=12,VLOOKUP($D172,Res_Req!$A$2:$K$19,2)=13,VLOOKUP($D172,Res_Req!$A$2:$K$19,2)=14,VLOOKUP($D172,Res_Req!$A$2:$K$19,2)=15,VLOOKUP($D172,Res_Req!$A$2:$K$19,2)=16,VLOOKUP($D172,Res_Req!$A$2:$K$19,2)=17),IF($E172="","",IF($O172&lt;=$W172,$S172*($E172/$V172)*$H172,IF(AND($O172&gt;$W172,$O172&lt;=$Y172),$H172*($E172/$V172)*($S172+((($R172-$S172)/($Y172-$W172))*($O172-$W172))),0))),IF($O172&lt;=$W172,$S172*$H172,IF(AND($O172&gt;$W172,$O172&lt;=$Y172),$H172*($S172+((($R172-$S172)/($Y172-$W172))*($O172-$W172))),0))))</f>
        <v/>
      </c>
      <c r="H172" s="156" t="str">
        <f>IF(OR($D172="",$X172="",$O172="",$W172=""),"",IF($O172&lt;=$W172,VLOOKUP($D172,Res_Req!$A$2:$K$19,3),IF(AND($O172&gt;$W172,$O172&lt;=$X172),VLOOKUP($D172,Res_Req!$A$2:$K$19,3)+(((VLOOKUP($D172,Res_Req!$A$2:$K$19,4)-VLOOKUP($D172,Res_Req!$A$2:$K$19,3))/($X172-$W172))*($O172-$W172)),0)))</f>
        <v/>
      </c>
      <c r="I172" s="285"/>
      <c r="J172" s="155" t="str">
        <f>IF(OR($D172="",$T172=""),"",IF(OR(VLOOKUP($D172,Res_Req!$A$2:$K$19,2)=1,VLOOKUP($D172,Res_Req!$A$2:$K$19,2)=2,VLOOKUP($D172,Res_Req!$A$2:$K$19,2)=5,VLOOKUP($D172,Res_Req!$A$2:$K$19,2)=7,VLOOKUP($D172,Res_Req!$A$2:$K$19,2)=8,VLOOKUP($D172,Res_Req!$A$2:$K$19,2)=9,VLOOKUP($D172,Res_Req!$A$2:$K$19,2)=10),$T172*$K172,""))</f>
        <v/>
      </c>
      <c r="K172" s="156" t="str">
        <f>IF($D172="","",IF(OR(VLOOKUP($D172,Res_Req!$A$2:$K$19,2)=1,VLOOKUP($D172,Res_Req!$A$2:$K$19,2)=2,VLOOKUP($D172,Res_Req!$A$2:$K$19,2)=5,VLOOKUP($D172,Res_Req!$A$2:$K$19,2)=7,VLOOKUP($D172,Res_Req!$A$2:$K$19,2)=8,VLOOKUP($D172,Res_Req!$A$2:$K$19,2)=9,VLOOKUP($D172,Res_Req!$A$2:$K$19,2)=10),VLOOKUP($D172,Res_Req!$A$2:$K$19,6),""))</f>
        <v/>
      </c>
      <c r="L172" s="285"/>
      <c r="M172" s="155" t="str">
        <f>IF(OR($D172="",$U172=""),"",IF(OR(VLOOKUP($D172,Res_Req!$A$2:$K$19,2)=1,VLOOKUP($D172,Res_Req!$A$2:$K$19,2)=2,VLOOKUP($D172,Res_Req!$A$2:$K$19,2)=3,VLOOKUP($D172,Res_Req!$A$2:$K$19,2)=4,VLOOKUP($D172,Res_Req!$A$2:$K$19,2)=5,VLOOKUP($D172,Res_Req!$A$2:$K$19,2)=7,VLOOKUP($D172,Res_Req!$A$2:$K$19,2)=8,VLOOKUP($D172,Res_Req!$A$2:$K$19,2)=9,VLOOKUP($D172,Res_Req!$A$2:$K$19,2)=10,VLOOKUP($D172,Res_Req!$A$2:$K$19,2)=18),$N172*U172,""))</f>
        <v/>
      </c>
      <c r="N172" s="156" t="str">
        <f>IF($D172="","",IF(OR(VLOOKUP($D172,Res_Req!$A$2:$K$19,2)=1,VLOOKUP($D172,Res_Req!$A$2:$K$19,2)=2,VLOOKUP($D172,Res_Req!$A$2:$K$19,2)=3,VLOOKUP($D172,Res_Req!$A$2:$K$19,2)=4,VLOOKUP($D172,Res_Req!$A$2:$K$19,2)=5,VLOOKUP($D172,Res_Req!$A$2:$K$19,2)=7,VLOOKUP($D172,Res_Req!$A$2:$K$19,2)=8,VLOOKUP($D172,Res_Req!$A$2:$K$19,2)=9,VLOOKUP($D172,Res_Req!$A$2:$K$19,2)=10,VLOOKUP($D172,Res_Req!$A$2:$K$19,2)=18),SQRT(VLOOKUP($D172,Res_Req!$A$2:$K$19,7)),""))</f>
        <v/>
      </c>
      <c r="O172" s="157" t="str">
        <f t="shared" si="7"/>
        <v/>
      </c>
      <c r="P172" s="158" t="str">
        <f t="shared" si="6"/>
        <v/>
      </c>
      <c r="Q172" s="159"/>
      <c r="R172" s="283"/>
      <c r="S172" s="283"/>
      <c r="T172" s="283"/>
      <c r="U172" s="283"/>
      <c r="V172" s="283"/>
      <c r="W172" s="283"/>
      <c r="X172" s="160" t="str">
        <f>IF(OR($D172="",$W172="",$Y172=""),"",IF(VLOOKUP($D172,Res_Req!$A$2:$K$19,2)=11,$Y172+VLOOKUP($D172,Res_Req!$A$2:$K$19,9),IF(VLOOKUP($D172,Res_Req!$A$2:$K$19,2)=16,MIN($W172+(VLOOKUP($D172,Res_Req!$A$2:$K$19,9)*($Y172-$W172)),110),$W172+(VLOOKUP($D172,Res_Req!$A$2:$K$19,9)*($Y172-$W172)))))</f>
        <v/>
      </c>
      <c r="Y172" s="283"/>
      <c r="Z172" s="283"/>
      <c r="AA172" s="133"/>
      <c r="AB172" s="134" t="e">
        <f>VLOOKUP($D172,Res_Req!$A$2:$K$19,2)</f>
        <v>#N/A</v>
      </c>
    </row>
    <row r="173" spans="1:28" x14ac:dyDescent="0.25">
      <c r="A173" s="133"/>
      <c r="B173" s="283"/>
      <c r="C173" s="283"/>
      <c r="D173" s="284"/>
      <c r="E173" s="283"/>
      <c r="F173" s="286"/>
      <c r="G173" s="162" t="str">
        <f>IF(OR($D173="",$R173="",$S173="",$H173=""),"",IF(OR(VLOOKUP($D173,Res_Req!$A$2:$K$19,2)=12,VLOOKUP($D173,Res_Req!$A$2:$K$19,2)=13,VLOOKUP($D173,Res_Req!$A$2:$K$19,2)=14,VLOOKUP($D173,Res_Req!$A$2:$K$19,2)=15,VLOOKUP($D173,Res_Req!$A$2:$K$19,2)=16,VLOOKUP($D173,Res_Req!$A$2:$K$19,2)=17),IF($E173="","",IF($O173&lt;=$W173,$S173*($E173/$V173)*$H173,IF(AND($O173&gt;$W173,$O173&lt;=$Y173),$H173*($E173/$V173)*($S173+((($R173-$S173)/($Y173-$W173))*($O173-$W173))),0))),IF($O173&lt;=$W173,$S173*$H173,IF(AND($O173&gt;$W173,$O173&lt;=$Y173),$H173*($S173+((($R173-$S173)/($Y173-$W173))*($O173-$W173))),0))))</f>
        <v/>
      </c>
      <c r="H173" s="156" t="str">
        <f>IF(OR($D173="",$X173="",$O173="",$W173=""),"",IF($O173&lt;=$W173,VLOOKUP($D173,Res_Req!$A$2:$K$19,3),IF(AND($O173&gt;$W173,$O173&lt;=$X173),VLOOKUP($D173,Res_Req!$A$2:$K$19,3)+(((VLOOKUP($D173,Res_Req!$A$2:$K$19,4)-VLOOKUP($D173,Res_Req!$A$2:$K$19,3))/($X173-$W173))*($O173-$W173)),0)))</f>
        <v/>
      </c>
      <c r="I173" s="285"/>
      <c r="J173" s="155" t="str">
        <f>IF(OR($D173="",$T173=""),"",IF(OR(VLOOKUP($D173,Res_Req!$A$2:$K$19,2)=1,VLOOKUP($D173,Res_Req!$A$2:$K$19,2)=2,VLOOKUP($D173,Res_Req!$A$2:$K$19,2)=5,VLOOKUP($D173,Res_Req!$A$2:$K$19,2)=7,VLOOKUP($D173,Res_Req!$A$2:$K$19,2)=8,VLOOKUP($D173,Res_Req!$A$2:$K$19,2)=9,VLOOKUP($D173,Res_Req!$A$2:$K$19,2)=10),$T173*$K173,""))</f>
        <v/>
      </c>
      <c r="K173" s="156" t="str">
        <f>IF($D173="","",IF(OR(VLOOKUP($D173,Res_Req!$A$2:$K$19,2)=1,VLOOKUP($D173,Res_Req!$A$2:$K$19,2)=2,VLOOKUP($D173,Res_Req!$A$2:$K$19,2)=5,VLOOKUP($D173,Res_Req!$A$2:$K$19,2)=7,VLOOKUP($D173,Res_Req!$A$2:$K$19,2)=8,VLOOKUP($D173,Res_Req!$A$2:$K$19,2)=9,VLOOKUP($D173,Res_Req!$A$2:$K$19,2)=10),VLOOKUP($D173,Res_Req!$A$2:$K$19,6),""))</f>
        <v/>
      </c>
      <c r="L173" s="285"/>
      <c r="M173" s="155" t="str">
        <f>IF(OR($D173="",$U173=""),"",IF(OR(VLOOKUP($D173,Res_Req!$A$2:$K$19,2)=1,VLOOKUP($D173,Res_Req!$A$2:$K$19,2)=2,VLOOKUP($D173,Res_Req!$A$2:$K$19,2)=3,VLOOKUP($D173,Res_Req!$A$2:$K$19,2)=4,VLOOKUP($D173,Res_Req!$A$2:$K$19,2)=5,VLOOKUP($D173,Res_Req!$A$2:$K$19,2)=7,VLOOKUP($D173,Res_Req!$A$2:$K$19,2)=8,VLOOKUP($D173,Res_Req!$A$2:$K$19,2)=9,VLOOKUP($D173,Res_Req!$A$2:$K$19,2)=10,VLOOKUP($D173,Res_Req!$A$2:$K$19,2)=18),$N173*U173,""))</f>
        <v/>
      </c>
      <c r="N173" s="156" t="str">
        <f>IF($D173="","",IF(OR(VLOOKUP($D173,Res_Req!$A$2:$K$19,2)=1,VLOOKUP($D173,Res_Req!$A$2:$K$19,2)=2,VLOOKUP($D173,Res_Req!$A$2:$K$19,2)=3,VLOOKUP($D173,Res_Req!$A$2:$K$19,2)=4,VLOOKUP($D173,Res_Req!$A$2:$K$19,2)=5,VLOOKUP($D173,Res_Req!$A$2:$K$19,2)=7,VLOOKUP($D173,Res_Req!$A$2:$K$19,2)=8,VLOOKUP($D173,Res_Req!$A$2:$K$19,2)=9,VLOOKUP($D173,Res_Req!$A$2:$K$19,2)=10,VLOOKUP($D173,Res_Req!$A$2:$K$19,2)=18),SQRT(VLOOKUP($D173,Res_Req!$A$2:$K$19,7)),""))</f>
        <v/>
      </c>
      <c r="O173" s="157" t="str">
        <f t="shared" si="7"/>
        <v/>
      </c>
      <c r="P173" s="158" t="str">
        <f t="shared" si="6"/>
        <v/>
      </c>
      <c r="Q173" s="159"/>
      <c r="R173" s="283"/>
      <c r="S173" s="283"/>
      <c r="T173" s="283"/>
      <c r="U173" s="283"/>
      <c r="V173" s="283"/>
      <c r="W173" s="283"/>
      <c r="X173" s="160" t="str">
        <f>IF(OR($D173="",$W173="",$Y173=""),"",IF(VLOOKUP($D173,Res_Req!$A$2:$K$19,2)=11,$Y173+VLOOKUP($D173,Res_Req!$A$2:$K$19,9),IF(VLOOKUP($D173,Res_Req!$A$2:$K$19,2)=16,MIN($W173+(VLOOKUP($D173,Res_Req!$A$2:$K$19,9)*($Y173-$W173)),110),$W173+(VLOOKUP($D173,Res_Req!$A$2:$K$19,9)*($Y173-$W173)))))</f>
        <v/>
      </c>
      <c r="Y173" s="283"/>
      <c r="Z173" s="283"/>
      <c r="AA173" s="133"/>
      <c r="AB173" s="134" t="e">
        <f>VLOOKUP($D173,Res_Req!$A$2:$K$19,2)</f>
        <v>#N/A</v>
      </c>
    </row>
    <row r="174" spans="1:28" x14ac:dyDescent="0.25">
      <c r="A174" s="133"/>
      <c r="B174" s="283"/>
      <c r="C174" s="283"/>
      <c r="D174" s="284"/>
      <c r="E174" s="283"/>
      <c r="F174" s="286"/>
      <c r="G174" s="162" t="str">
        <f>IF(OR($D174="",$R174="",$S174="",$H174=""),"",IF(OR(VLOOKUP($D174,Res_Req!$A$2:$K$19,2)=12,VLOOKUP($D174,Res_Req!$A$2:$K$19,2)=13,VLOOKUP($D174,Res_Req!$A$2:$K$19,2)=14,VLOOKUP($D174,Res_Req!$A$2:$K$19,2)=15,VLOOKUP($D174,Res_Req!$A$2:$K$19,2)=16,VLOOKUP($D174,Res_Req!$A$2:$K$19,2)=17),IF($E174="","",IF($O174&lt;=$W174,$S174*($E174/$V174)*$H174,IF(AND($O174&gt;$W174,$O174&lt;=$Y174),$H174*($E174/$V174)*($S174+((($R174-$S174)/($Y174-$W174))*($O174-$W174))),0))),IF($O174&lt;=$W174,$S174*$H174,IF(AND($O174&gt;$W174,$O174&lt;=$Y174),$H174*($S174+((($R174-$S174)/($Y174-$W174))*($O174-$W174))),0))))</f>
        <v/>
      </c>
      <c r="H174" s="156" t="str">
        <f>IF(OR($D174="",$X174="",$O174="",$W174=""),"",IF($O174&lt;=$W174,VLOOKUP($D174,Res_Req!$A$2:$K$19,3),IF(AND($O174&gt;$W174,$O174&lt;=$X174),VLOOKUP($D174,Res_Req!$A$2:$K$19,3)+(((VLOOKUP($D174,Res_Req!$A$2:$K$19,4)-VLOOKUP($D174,Res_Req!$A$2:$K$19,3))/($X174-$W174))*($O174-$W174)),0)))</f>
        <v/>
      </c>
      <c r="I174" s="285"/>
      <c r="J174" s="155" t="str">
        <f>IF(OR($D174="",$T174=""),"",IF(OR(VLOOKUP($D174,Res_Req!$A$2:$K$19,2)=1,VLOOKUP($D174,Res_Req!$A$2:$K$19,2)=2,VLOOKUP($D174,Res_Req!$A$2:$K$19,2)=5,VLOOKUP($D174,Res_Req!$A$2:$K$19,2)=7,VLOOKUP($D174,Res_Req!$A$2:$K$19,2)=8,VLOOKUP($D174,Res_Req!$A$2:$K$19,2)=9,VLOOKUP($D174,Res_Req!$A$2:$K$19,2)=10),$T174*$K174,""))</f>
        <v/>
      </c>
      <c r="K174" s="156" t="str">
        <f>IF($D174="","",IF(OR(VLOOKUP($D174,Res_Req!$A$2:$K$19,2)=1,VLOOKUP($D174,Res_Req!$A$2:$K$19,2)=2,VLOOKUP($D174,Res_Req!$A$2:$K$19,2)=5,VLOOKUP($D174,Res_Req!$A$2:$K$19,2)=7,VLOOKUP($D174,Res_Req!$A$2:$K$19,2)=8,VLOOKUP($D174,Res_Req!$A$2:$K$19,2)=9,VLOOKUP($D174,Res_Req!$A$2:$K$19,2)=10),VLOOKUP($D174,Res_Req!$A$2:$K$19,6),""))</f>
        <v/>
      </c>
      <c r="L174" s="285"/>
      <c r="M174" s="155" t="str">
        <f>IF(OR($D174="",$U174=""),"",IF(OR(VLOOKUP($D174,Res_Req!$A$2:$K$19,2)=1,VLOOKUP($D174,Res_Req!$A$2:$K$19,2)=2,VLOOKUP($D174,Res_Req!$A$2:$K$19,2)=3,VLOOKUP($D174,Res_Req!$A$2:$K$19,2)=4,VLOOKUP($D174,Res_Req!$A$2:$K$19,2)=5,VLOOKUP($D174,Res_Req!$A$2:$K$19,2)=7,VLOOKUP($D174,Res_Req!$A$2:$K$19,2)=8,VLOOKUP($D174,Res_Req!$A$2:$K$19,2)=9,VLOOKUP($D174,Res_Req!$A$2:$K$19,2)=10,VLOOKUP($D174,Res_Req!$A$2:$K$19,2)=18),$N174*U174,""))</f>
        <v/>
      </c>
      <c r="N174" s="156" t="str">
        <f>IF($D174="","",IF(OR(VLOOKUP($D174,Res_Req!$A$2:$K$19,2)=1,VLOOKUP($D174,Res_Req!$A$2:$K$19,2)=2,VLOOKUP($D174,Res_Req!$A$2:$K$19,2)=3,VLOOKUP($D174,Res_Req!$A$2:$K$19,2)=4,VLOOKUP($D174,Res_Req!$A$2:$K$19,2)=5,VLOOKUP($D174,Res_Req!$A$2:$K$19,2)=7,VLOOKUP($D174,Res_Req!$A$2:$K$19,2)=8,VLOOKUP($D174,Res_Req!$A$2:$K$19,2)=9,VLOOKUP($D174,Res_Req!$A$2:$K$19,2)=10,VLOOKUP($D174,Res_Req!$A$2:$K$19,2)=18),SQRT(VLOOKUP($D174,Res_Req!$A$2:$K$19,7)),""))</f>
        <v/>
      </c>
      <c r="O174" s="157" t="str">
        <f t="shared" si="7"/>
        <v/>
      </c>
      <c r="P174" s="158" t="str">
        <f t="shared" si="6"/>
        <v/>
      </c>
      <c r="Q174" s="159"/>
      <c r="R174" s="283"/>
      <c r="S174" s="283"/>
      <c r="T174" s="283"/>
      <c r="U174" s="283"/>
      <c r="V174" s="283"/>
      <c r="W174" s="283"/>
      <c r="X174" s="160" t="str">
        <f>IF(OR($D174="",$W174="",$Y174=""),"",IF(VLOOKUP($D174,Res_Req!$A$2:$K$19,2)=11,$Y174+VLOOKUP($D174,Res_Req!$A$2:$K$19,9),IF(VLOOKUP($D174,Res_Req!$A$2:$K$19,2)=16,MIN($W174+(VLOOKUP($D174,Res_Req!$A$2:$K$19,9)*($Y174-$W174)),110),$W174+(VLOOKUP($D174,Res_Req!$A$2:$K$19,9)*($Y174-$W174)))))</f>
        <v/>
      </c>
      <c r="Y174" s="283"/>
      <c r="Z174" s="283"/>
      <c r="AA174" s="133"/>
      <c r="AB174" s="134" t="e">
        <f>VLOOKUP($D174,Res_Req!$A$2:$K$19,2)</f>
        <v>#N/A</v>
      </c>
    </row>
    <row r="175" spans="1:28" x14ac:dyDescent="0.25">
      <c r="A175" s="133"/>
      <c r="B175" s="283"/>
      <c r="C175" s="283"/>
      <c r="D175" s="284"/>
      <c r="E175" s="283"/>
      <c r="F175" s="286"/>
      <c r="G175" s="162" t="str">
        <f>IF(OR($D175="",$R175="",$S175="",$H175=""),"",IF(OR(VLOOKUP($D175,Res_Req!$A$2:$K$19,2)=12,VLOOKUP($D175,Res_Req!$A$2:$K$19,2)=13,VLOOKUP($D175,Res_Req!$A$2:$K$19,2)=14,VLOOKUP($D175,Res_Req!$A$2:$K$19,2)=15,VLOOKUP($D175,Res_Req!$A$2:$K$19,2)=16,VLOOKUP($D175,Res_Req!$A$2:$K$19,2)=17),IF($E175="","",IF($O175&lt;=$W175,$S175*($E175/$V175)*$H175,IF(AND($O175&gt;$W175,$O175&lt;=$Y175),$H175*($E175/$V175)*($S175+((($R175-$S175)/($Y175-$W175))*($O175-$W175))),0))),IF($O175&lt;=$W175,$S175*$H175,IF(AND($O175&gt;$W175,$O175&lt;=$Y175),$H175*($S175+((($R175-$S175)/($Y175-$W175))*($O175-$W175))),0))))</f>
        <v/>
      </c>
      <c r="H175" s="156" t="str">
        <f>IF(OR($D175="",$X175="",$O175="",$W175=""),"",IF($O175&lt;=$W175,VLOOKUP($D175,Res_Req!$A$2:$K$19,3),IF(AND($O175&gt;$W175,$O175&lt;=$X175),VLOOKUP($D175,Res_Req!$A$2:$K$19,3)+(((VLOOKUP($D175,Res_Req!$A$2:$K$19,4)-VLOOKUP($D175,Res_Req!$A$2:$K$19,3))/($X175-$W175))*($O175-$W175)),0)))</f>
        <v/>
      </c>
      <c r="I175" s="285"/>
      <c r="J175" s="155" t="str">
        <f>IF(OR($D175="",$T175=""),"",IF(OR(VLOOKUP($D175,Res_Req!$A$2:$K$19,2)=1,VLOOKUP($D175,Res_Req!$A$2:$K$19,2)=2,VLOOKUP($D175,Res_Req!$A$2:$K$19,2)=5,VLOOKUP($D175,Res_Req!$A$2:$K$19,2)=7,VLOOKUP($D175,Res_Req!$A$2:$K$19,2)=8,VLOOKUP($D175,Res_Req!$A$2:$K$19,2)=9,VLOOKUP($D175,Res_Req!$A$2:$K$19,2)=10),$T175*$K175,""))</f>
        <v/>
      </c>
      <c r="K175" s="156" t="str">
        <f>IF($D175="","",IF(OR(VLOOKUP($D175,Res_Req!$A$2:$K$19,2)=1,VLOOKUP($D175,Res_Req!$A$2:$K$19,2)=2,VLOOKUP($D175,Res_Req!$A$2:$K$19,2)=5,VLOOKUP($D175,Res_Req!$A$2:$K$19,2)=7,VLOOKUP($D175,Res_Req!$A$2:$K$19,2)=8,VLOOKUP($D175,Res_Req!$A$2:$K$19,2)=9,VLOOKUP($D175,Res_Req!$A$2:$K$19,2)=10),VLOOKUP($D175,Res_Req!$A$2:$K$19,6),""))</f>
        <v/>
      </c>
      <c r="L175" s="285"/>
      <c r="M175" s="155" t="str">
        <f>IF(OR($D175="",$U175=""),"",IF(OR(VLOOKUP($D175,Res_Req!$A$2:$K$19,2)=1,VLOOKUP($D175,Res_Req!$A$2:$K$19,2)=2,VLOOKUP($D175,Res_Req!$A$2:$K$19,2)=3,VLOOKUP($D175,Res_Req!$A$2:$K$19,2)=4,VLOOKUP($D175,Res_Req!$A$2:$K$19,2)=5,VLOOKUP($D175,Res_Req!$A$2:$K$19,2)=7,VLOOKUP($D175,Res_Req!$A$2:$K$19,2)=8,VLOOKUP($D175,Res_Req!$A$2:$K$19,2)=9,VLOOKUP($D175,Res_Req!$A$2:$K$19,2)=10,VLOOKUP($D175,Res_Req!$A$2:$K$19,2)=18),$N175*U175,""))</f>
        <v/>
      </c>
      <c r="N175" s="156" t="str">
        <f>IF($D175="","",IF(OR(VLOOKUP($D175,Res_Req!$A$2:$K$19,2)=1,VLOOKUP($D175,Res_Req!$A$2:$K$19,2)=2,VLOOKUP($D175,Res_Req!$A$2:$K$19,2)=3,VLOOKUP($D175,Res_Req!$A$2:$K$19,2)=4,VLOOKUP($D175,Res_Req!$A$2:$K$19,2)=5,VLOOKUP($D175,Res_Req!$A$2:$K$19,2)=7,VLOOKUP($D175,Res_Req!$A$2:$K$19,2)=8,VLOOKUP($D175,Res_Req!$A$2:$K$19,2)=9,VLOOKUP($D175,Res_Req!$A$2:$K$19,2)=10,VLOOKUP($D175,Res_Req!$A$2:$K$19,2)=18),SQRT(VLOOKUP($D175,Res_Req!$A$2:$K$19,7)),""))</f>
        <v/>
      </c>
      <c r="O175" s="157" t="str">
        <f t="shared" si="7"/>
        <v/>
      </c>
      <c r="P175" s="158" t="str">
        <f t="shared" si="6"/>
        <v/>
      </c>
      <c r="Q175" s="159"/>
      <c r="R175" s="283"/>
      <c r="S175" s="283"/>
      <c r="T175" s="283"/>
      <c r="U175" s="283"/>
      <c r="V175" s="283"/>
      <c r="W175" s="283"/>
      <c r="X175" s="160" t="str">
        <f>IF(OR($D175="",$W175="",$Y175=""),"",IF(VLOOKUP($D175,Res_Req!$A$2:$K$19,2)=11,$Y175+VLOOKUP($D175,Res_Req!$A$2:$K$19,9),IF(VLOOKUP($D175,Res_Req!$A$2:$K$19,2)=16,MIN($W175+(VLOOKUP($D175,Res_Req!$A$2:$K$19,9)*($Y175-$W175)),110),$W175+(VLOOKUP($D175,Res_Req!$A$2:$K$19,9)*($Y175-$W175)))))</f>
        <v/>
      </c>
      <c r="Y175" s="283"/>
      <c r="Z175" s="283"/>
      <c r="AA175" s="133"/>
      <c r="AB175" s="134" t="e">
        <f>VLOOKUP($D175,Res_Req!$A$2:$K$19,2)</f>
        <v>#N/A</v>
      </c>
    </row>
    <row r="176" spans="1:28" x14ac:dyDescent="0.25">
      <c r="A176" s="133"/>
      <c r="B176" s="283"/>
      <c r="C176" s="283"/>
      <c r="D176" s="284"/>
      <c r="E176" s="283"/>
      <c r="F176" s="286"/>
      <c r="G176" s="162" t="str">
        <f>IF(OR($D176="",$R176="",$S176="",$H176=""),"",IF(OR(VLOOKUP($D176,Res_Req!$A$2:$K$19,2)=12,VLOOKUP($D176,Res_Req!$A$2:$K$19,2)=13,VLOOKUP($D176,Res_Req!$A$2:$K$19,2)=14,VLOOKUP($D176,Res_Req!$A$2:$K$19,2)=15,VLOOKUP($D176,Res_Req!$A$2:$K$19,2)=16,VLOOKUP($D176,Res_Req!$A$2:$K$19,2)=17),IF($E176="","",IF($O176&lt;=$W176,$S176*($E176/$V176)*$H176,IF(AND($O176&gt;$W176,$O176&lt;=$Y176),$H176*($E176/$V176)*($S176+((($R176-$S176)/($Y176-$W176))*($O176-$W176))),0))),IF($O176&lt;=$W176,$S176*$H176,IF(AND($O176&gt;$W176,$O176&lt;=$Y176),$H176*($S176+((($R176-$S176)/($Y176-$W176))*($O176-$W176))),0))))</f>
        <v/>
      </c>
      <c r="H176" s="156" t="str">
        <f>IF(OR($D176="",$X176="",$O176="",$W176=""),"",IF($O176&lt;=$W176,VLOOKUP($D176,Res_Req!$A$2:$K$19,3),IF(AND($O176&gt;$W176,$O176&lt;=$X176),VLOOKUP($D176,Res_Req!$A$2:$K$19,3)+(((VLOOKUP($D176,Res_Req!$A$2:$K$19,4)-VLOOKUP($D176,Res_Req!$A$2:$K$19,3))/($X176-$W176))*($O176-$W176)),0)))</f>
        <v/>
      </c>
      <c r="I176" s="285"/>
      <c r="J176" s="155" t="str">
        <f>IF(OR($D176="",$T176=""),"",IF(OR(VLOOKUP($D176,Res_Req!$A$2:$K$19,2)=1,VLOOKUP($D176,Res_Req!$A$2:$K$19,2)=2,VLOOKUP($D176,Res_Req!$A$2:$K$19,2)=5,VLOOKUP($D176,Res_Req!$A$2:$K$19,2)=7,VLOOKUP($D176,Res_Req!$A$2:$K$19,2)=8,VLOOKUP($D176,Res_Req!$A$2:$K$19,2)=9,VLOOKUP($D176,Res_Req!$A$2:$K$19,2)=10),$T176*$K176,""))</f>
        <v/>
      </c>
      <c r="K176" s="156" t="str">
        <f>IF($D176="","",IF(OR(VLOOKUP($D176,Res_Req!$A$2:$K$19,2)=1,VLOOKUP($D176,Res_Req!$A$2:$K$19,2)=2,VLOOKUP($D176,Res_Req!$A$2:$K$19,2)=5,VLOOKUP($D176,Res_Req!$A$2:$K$19,2)=7,VLOOKUP($D176,Res_Req!$A$2:$K$19,2)=8,VLOOKUP($D176,Res_Req!$A$2:$K$19,2)=9,VLOOKUP($D176,Res_Req!$A$2:$K$19,2)=10),VLOOKUP($D176,Res_Req!$A$2:$K$19,6),""))</f>
        <v/>
      </c>
      <c r="L176" s="285"/>
      <c r="M176" s="155" t="str">
        <f>IF(OR($D176="",$U176=""),"",IF(OR(VLOOKUP($D176,Res_Req!$A$2:$K$19,2)=1,VLOOKUP($D176,Res_Req!$A$2:$K$19,2)=2,VLOOKUP($D176,Res_Req!$A$2:$K$19,2)=3,VLOOKUP($D176,Res_Req!$A$2:$K$19,2)=4,VLOOKUP($D176,Res_Req!$A$2:$K$19,2)=5,VLOOKUP($D176,Res_Req!$A$2:$K$19,2)=7,VLOOKUP($D176,Res_Req!$A$2:$K$19,2)=8,VLOOKUP($D176,Res_Req!$A$2:$K$19,2)=9,VLOOKUP($D176,Res_Req!$A$2:$K$19,2)=10,VLOOKUP($D176,Res_Req!$A$2:$K$19,2)=18),$N176*U176,""))</f>
        <v/>
      </c>
      <c r="N176" s="156" t="str">
        <f>IF($D176="","",IF(OR(VLOOKUP($D176,Res_Req!$A$2:$K$19,2)=1,VLOOKUP($D176,Res_Req!$A$2:$K$19,2)=2,VLOOKUP($D176,Res_Req!$A$2:$K$19,2)=3,VLOOKUP($D176,Res_Req!$A$2:$K$19,2)=4,VLOOKUP($D176,Res_Req!$A$2:$K$19,2)=5,VLOOKUP($D176,Res_Req!$A$2:$K$19,2)=7,VLOOKUP($D176,Res_Req!$A$2:$K$19,2)=8,VLOOKUP($D176,Res_Req!$A$2:$K$19,2)=9,VLOOKUP($D176,Res_Req!$A$2:$K$19,2)=10,VLOOKUP($D176,Res_Req!$A$2:$K$19,2)=18),SQRT(VLOOKUP($D176,Res_Req!$A$2:$K$19,7)),""))</f>
        <v/>
      </c>
      <c r="O176" s="157" t="str">
        <f t="shared" si="7"/>
        <v/>
      </c>
      <c r="P176" s="158" t="str">
        <f t="shared" si="6"/>
        <v/>
      </c>
      <c r="Q176" s="159"/>
      <c r="R176" s="283"/>
      <c r="S176" s="283"/>
      <c r="T176" s="283"/>
      <c r="U176" s="283"/>
      <c r="V176" s="283"/>
      <c r="W176" s="283"/>
      <c r="X176" s="160" t="str">
        <f>IF(OR($D176="",$W176="",$Y176=""),"",IF(VLOOKUP($D176,Res_Req!$A$2:$K$19,2)=11,$Y176+VLOOKUP($D176,Res_Req!$A$2:$K$19,9),IF(VLOOKUP($D176,Res_Req!$A$2:$K$19,2)=16,MIN($W176+(VLOOKUP($D176,Res_Req!$A$2:$K$19,9)*($Y176-$W176)),110),$W176+(VLOOKUP($D176,Res_Req!$A$2:$K$19,9)*($Y176-$W176)))))</f>
        <v/>
      </c>
      <c r="Y176" s="283"/>
      <c r="Z176" s="283"/>
      <c r="AA176" s="133"/>
      <c r="AB176" s="134" t="e">
        <f>VLOOKUP($D176,Res_Req!$A$2:$K$19,2)</f>
        <v>#N/A</v>
      </c>
    </row>
    <row r="177" spans="1:28" x14ac:dyDescent="0.25">
      <c r="A177" s="133"/>
      <c r="B177" s="283"/>
      <c r="C177" s="283"/>
      <c r="D177" s="284"/>
      <c r="E177" s="283"/>
      <c r="F177" s="286"/>
      <c r="G177" s="162" t="str">
        <f>IF(OR($D177="",$R177="",$S177="",$H177=""),"",IF(OR(VLOOKUP($D177,Res_Req!$A$2:$K$19,2)=12,VLOOKUP($D177,Res_Req!$A$2:$K$19,2)=13,VLOOKUP($D177,Res_Req!$A$2:$K$19,2)=14,VLOOKUP($D177,Res_Req!$A$2:$K$19,2)=15,VLOOKUP($D177,Res_Req!$A$2:$K$19,2)=16,VLOOKUP($D177,Res_Req!$A$2:$K$19,2)=17),IF($E177="","",IF($O177&lt;=$W177,$S177*($E177/$V177)*$H177,IF(AND($O177&gt;$W177,$O177&lt;=$Y177),$H177*($E177/$V177)*($S177+((($R177-$S177)/($Y177-$W177))*($O177-$W177))),0))),IF($O177&lt;=$W177,$S177*$H177,IF(AND($O177&gt;$W177,$O177&lt;=$Y177),$H177*($S177+((($R177-$S177)/($Y177-$W177))*($O177-$W177))),0))))</f>
        <v/>
      </c>
      <c r="H177" s="156" t="str">
        <f>IF(OR($D177="",$X177="",$O177="",$W177=""),"",IF($O177&lt;=$W177,VLOOKUP($D177,Res_Req!$A$2:$K$19,3),IF(AND($O177&gt;$W177,$O177&lt;=$X177),VLOOKUP($D177,Res_Req!$A$2:$K$19,3)+(((VLOOKUP($D177,Res_Req!$A$2:$K$19,4)-VLOOKUP($D177,Res_Req!$A$2:$K$19,3))/($X177-$W177))*($O177-$W177)),0)))</f>
        <v/>
      </c>
      <c r="I177" s="285"/>
      <c r="J177" s="155" t="str">
        <f>IF(OR($D177="",$T177=""),"",IF(OR(VLOOKUP($D177,Res_Req!$A$2:$K$19,2)=1,VLOOKUP($D177,Res_Req!$A$2:$K$19,2)=2,VLOOKUP($D177,Res_Req!$A$2:$K$19,2)=5,VLOOKUP($D177,Res_Req!$A$2:$K$19,2)=7,VLOOKUP($D177,Res_Req!$A$2:$K$19,2)=8,VLOOKUP($D177,Res_Req!$A$2:$K$19,2)=9,VLOOKUP($D177,Res_Req!$A$2:$K$19,2)=10),$T177*$K177,""))</f>
        <v/>
      </c>
      <c r="K177" s="156" t="str">
        <f>IF($D177="","",IF(OR(VLOOKUP($D177,Res_Req!$A$2:$K$19,2)=1,VLOOKUP($D177,Res_Req!$A$2:$K$19,2)=2,VLOOKUP($D177,Res_Req!$A$2:$K$19,2)=5,VLOOKUP($D177,Res_Req!$A$2:$K$19,2)=7,VLOOKUP($D177,Res_Req!$A$2:$K$19,2)=8,VLOOKUP($D177,Res_Req!$A$2:$K$19,2)=9,VLOOKUP($D177,Res_Req!$A$2:$K$19,2)=10),VLOOKUP($D177,Res_Req!$A$2:$K$19,6),""))</f>
        <v/>
      </c>
      <c r="L177" s="285"/>
      <c r="M177" s="155" t="str">
        <f>IF(OR($D177="",$U177=""),"",IF(OR(VLOOKUP($D177,Res_Req!$A$2:$K$19,2)=1,VLOOKUP($D177,Res_Req!$A$2:$K$19,2)=2,VLOOKUP($D177,Res_Req!$A$2:$K$19,2)=3,VLOOKUP($D177,Res_Req!$A$2:$K$19,2)=4,VLOOKUP($D177,Res_Req!$A$2:$K$19,2)=5,VLOOKUP($D177,Res_Req!$A$2:$K$19,2)=7,VLOOKUP($D177,Res_Req!$A$2:$K$19,2)=8,VLOOKUP($D177,Res_Req!$A$2:$K$19,2)=9,VLOOKUP($D177,Res_Req!$A$2:$K$19,2)=10,VLOOKUP($D177,Res_Req!$A$2:$K$19,2)=18),$N177*U177,""))</f>
        <v/>
      </c>
      <c r="N177" s="156" t="str">
        <f>IF($D177="","",IF(OR(VLOOKUP($D177,Res_Req!$A$2:$K$19,2)=1,VLOOKUP($D177,Res_Req!$A$2:$K$19,2)=2,VLOOKUP($D177,Res_Req!$A$2:$K$19,2)=3,VLOOKUP($D177,Res_Req!$A$2:$K$19,2)=4,VLOOKUP($D177,Res_Req!$A$2:$K$19,2)=5,VLOOKUP($D177,Res_Req!$A$2:$K$19,2)=7,VLOOKUP($D177,Res_Req!$A$2:$K$19,2)=8,VLOOKUP($D177,Res_Req!$A$2:$K$19,2)=9,VLOOKUP($D177,Res_Req!$A$2:$K$19,2)=10,VLOOKUP($D177,Res_Req!$A$2:$K$19,2)=18),SQRT(VLOOKUP($D177,Res_Req!$A$2:$K$19,7)),""))</f>
        <v/>
      </c>
      <c r="O177" s="157" t="str">
        <f t="shared" si="7"/>
        <v/>
      </c>
      <c r="P177" s="158" t="str">
        <f t="shared" si="6"/>
        <v/>
      </c>
      <c r="Q177" s="159"/>
      <c r="R177" s="283"/>
      <c r="S177" s="283"/>
      <c r="T177" s="283"/>
      <c r="U177" s="283"/>
      <c r="V177" s="283"/>
      <c r="W177" s="283"/>
      <c r="X177" s="160" t="str">
        <f>IF(OR($D177="",$W177="",$Y177=""),"",IF(VLOOKUP($D177,Res_Req!$A$2:$K$19,2)=11,$Y177+VLOOKUP($D177,Res_Req!$A$2:$K$19,9),IF(VLOOKUP($D177,Res_Req!$A$2:$K$19,2)=16,MIN($W177+(VLOOKUP($D177,Res_Req!$A$2:$K$19,9)*($Y177-$W177)),110),$W177+(VLOOKUP($D177,Res_Req!$A$2:$K$19,9)*($Y177-$W177)))))</f>
        <v/>
      </c>
      <c r="Y177" s="283"/>
      <c r="Z177" s="283"/>
      <c r="AA177" s="133"/>
      <c r="AB177" s="134" t="e">
        <f>VLOOKUP($D177,Res_Req!$A$2:$K$19,2)</f>
        <v>#N/A</v>
      </c>
    </row>
    <row r="178" spans="1:28" x14ac:dyDescent="0.25">
      <c r="A178" s="133"/>
      <c r="B178" s="283"/>
      <c r="C178" s="283"/>
      <c r="D178" s="284"/>
      <c r="E178" s="283"/>
      <c r="F178" s="286"/>
      <c r="G178" s="162" t="str">
        <f>IF(OR($D178="",$R178="",$S178="",$H178=""),"",IF(OR(VLOOKUP($D178,Res_Req!$A$2:$K$19,2)=12,VLOOKUP($D178,Res_Req!$A$2:$K$19,2)=13,VLOOKUP($D178,Res_Req!$A$2:$K$19,2)=14,VLOOKUP($D178,Res_Req!$A$2:$K$19,2)=15,VLOOKUP($D178,Res_Req!$A$2:$K$19,2)=16,VLOOKUP($D178,Res_Req!$A$2:$K$19,2)=17),IF($E178="","",IF($O178&lt;=$W178,$S178*($E178/$V178)*$H178,IF(AND($O178&gt;$W178,$O178&lt;=$Y178),$H178*($E178/$V178)*($S178+((($R178-$S178)/($Y178-$W178))*($O178-$W178))),0))),IF($O178&lt;=$W178,$S178*$H178,IF(AND($O178&gt;$W178,$O178&lt;=$Y178),$H178*($S178+((($R178-$S178)/($Y178-$W178))*($O178-$W178))),0))))</f>
        <v/>
      </c>
      <c r="H178" s="156" t="str">
        <f>IF(OR($D178="",$X178="",$O178="",$W178=""),"",IF($O178&lt;=$W178,VLOOKUP($D178,Res_Req!$A$2:$K$19,3),IF(AND($O178&gt;$W178,$O178&lt;=$X178),VLOOKUP($D178,Res_Req!$A$2:$K$19,3)+(((VLOOKUP($D178,Res_Req!$A$2:$K$19,4)-VLOOKUP($D178,Res_Req!$A$2:$K$19,3))/($X178-$W178))*($O178-$W178)),0)))</f>
        <v/>
      </c>
      <c r="I178" s="285"/>
      <c r="J178" s="155" t="str">
        <f>IF(OR($D178="",$T178=""),"",IF(OR(VLOOKUP($D178,Res_Req!$A$2:$K$19,2)=1,VLOOKUP($D178,Res_Req!$A$2:$K$19,2)=2,VLOOKUP($D178,Res_Req!$A$2:$K$19,2)=5,VLOOKUP($D178,Res_Req!$A$2:$K$19,2)=7,VLOOKUP($D178,Res_Req!$A$2:$K$19,2)=8,VLOOKUP($D178,Res_Req!$A$2:$K$19,2)=9,VLOOKUP($D178,Res_Req!$A$2:$K$19,2)=10),$T178*$K178,""))</f>
        <v/>
      </c>
      <c r="K178" s="156" t="str">
        <f>IF($D178="","",IF(OR(VLOOKUP($D178,Res_Req!$A$2:$K$19,2)=1,VLOOKUP($D178,Res_Req!$A$2:$K$19,2)=2,VLOOKUP($D178,Res_Req!$A$2:$K$19,2)=5,VLOOKUP($D178,Res_Req!$A$2:$K$19,2)=7,VLOOKUP($D178,Res_Req!$A$2:$K$19,2)=8,VLOOKUP($D178,Res_Req!$A$2:$K$19,2)=9,VLOOKUP($D178,Res_Req!$A$2:$K$19,2)=10),VLOOKUP($D178,Res_Req!$A$2:$K$19,6),""))</f>
        <v/>
      </c>
      <c r="L178" s="285"/>
      <c r="M178" s="155" t="str">
        <f>IF(OR($D178="",$U178=""),"",IF(OR(VLOOKUP($D178,Res_Req!$A$2:$K$19,2)=1,VLOOKUP($D178,Res_Req!$A$2:$K$19,2)=2,VLOOKUP($D178,Res_Req!$A$2:$K$19,2)=3,VLOOKUP($D178,Res_Req!$A$2:$K$19,2)=4,VLOOKUP($D178,Res_Req!$A$2:$K$19,2)=5,VLOOKUP($D178,Res_Req!$A$2:$K$19,2)=7,VLOOKUP($D178,Res_Req!$A$2:$K$19,2)=8,VLOOKUP($D178,Res_Req!$A$2:$K$19,2)=9,VLOOKUP($D178,Res_Req!$A$2:$K$19,2)=10,VLOOKUP($D178,Res_Req!$A$2:$K$19,2)=18),$N178*U178,""))</f>
        <v/>
      </c>
      <c r="N178" s="156" t="str">
        <f>IF($D178="","",IF(OR(VLOOKUP($D178,Res_Req!$A$2:$K$19,2)=1,VLOOKUP($D178,Res_Req!$A$2:$K$19,2)=2,VLOOKUP($D178,Res_Req!$A$2:$K$19,2)=3,VLOOKUP($D178,Res_Req!$A$2:$K$19,2)=4,VLOOKUP($D178,Res_Req!$A$2:$K$19,2)=5,VLOOKUP($D178,Res_Req!$A$2:$K$19,2)=7,VLOOKUP($D178,Res_Req!$A$2:$K$19,2)=8,VLOOKUP($D178,Res_Req!$A$2:$K$19,2)=9,VLOOKUP($D178,Res_Req!$A$2:$K$19,2)=10,VLOOKUP($D178,Res_Req!$A$2:$K$19,2)=18),SQRT(VLOOKUP($D178,Res_Req!$A$2:$K$19,7)),""))</f>
        <v/>
      </c>
      <c r="O178" s="157" t="str">
        <f t="shared" si="7"/>
        <v/>
      </c>
      <c r="P178" s="158" t="str">
        <f t="shared" si="6"/>
        <v/>
      </c>
      <c r="Q178" s="159"/>
      <c r="R178" s="283"/>
      <c r="S178" s="283"/>
      <c r="T178" s="283"/>
      <c r="U178" s="283"/>
      <c r="V178" s="283"/>
      <c r="W178" s="283"/>
      <c r="X178" s="160" t="str">
        <f>IF(OR($D178="",$W178="",$Y178=""),"",IF(VLOOKUP($D178,Res_Req!$A$2:$K$19,2)=11,$Y178+VLOOKUP($D178,Res_Req!$A$2:$K$19,9),IF(VLOOKUP($D178,Res_Req!$A$2:$K$19,2)=16,MIN($W178+(VLOOKUP($D178,Res_Req!$A$2:$K$19,9)*($Y178-$W178)),110),$W178+(VLOOKUP($D178,Res_Req!$A$2:$K$19,9)*($Y178-$W178)))))</f>
        <v/>
      </c>
      <c r="Y178" s="283"/>
      <c r="Z178" s="283"/>
      <c r="AA178" s="133"/>
      <c r="AB178" s="134" t="e">
        <f>VLOOKUP($D178,Res_Req!$A$2:$K$19,2)</f>
        <v>#N/A</v>
      </c>
    </row>
    <row r="179" spans="1:28" x14ac:dyDescent="0.25">
      <c r="A179" s="133"/>
      <c r="B179" s="283"/>
      <c r="C179" s="283"/>
      <c r="D179" s="284"/>
      <c r="E179" s="283"/>
      <c r="F179" s="286"/>
      <c r="G179" s="162" t="str">
        <f>IF(OR($D179="",$R179="",$S179="",$H179=""),"",IF(OR(VLOOKUP($D179,Res_Req!$A$2:$K$19,2)=12,VLOOKUP($D179,Res_Req!$A$2:$K$19,2)=13,VLOOKUP($D179,Res_Req!$A$2:$K$19,2)=14,VLOOKUP($D179,Res_Req!$A$2:$K$19,2)=15,VLOOKUP($D179,Res_Req!$A$2:$K$19,2)=16,VLOOKUP($D179,Res_Req!$A$2:$K$19,2)=17),IF($E179="","",IF($O179&lt;=$W179,$S179*($E179/$V179)*$H179,IF(AND($O179&gt;$W179,$O179&lt;=$Y179),$H179*($E179/$V179)*($S179+((($R179-$S179)/($Y179-$W179))*($O179-$W179))),0))),IF($O179&lt;=$W179,$S179*$H179,IF(AND($O179&gt;$W179,$O179&lt;=$Y179),$H179*($S179+((($R179-$S179)/($Y179-$W179))*($O179-$W179))),0))))</f>
        <v/>
      </c>
      <c r="H179" s="156" t="str">
        <f>IF(OR($D179="",$X179="",$O179="",$W179=""),"",IF($O179&lt;=$W179,VLOOKUP($D179,Res_Req!$A$2:$K$19,3),IF(AND($O179&gt;$W179,$O179&lt;=$X179),VLOOKUP($D179,Res_Req!$A$2:$K$19,3)+(((VLOOKUP($D179,Res_Req!$A$2:$K$19,4)-VLOOKUP($D179,Res_Req!$A$2:$K$19,3))/($X179-$W179))*($O179-$W179)),0)))</f>
        <v/>
      </c>
      <c r="I179" s="285"/>
      <c r="J179" s="155" t="str">
        <f>IF(OR($D179="",$T179=""),"",IF(OR(VLOOKUP($D179,Res_Req!$A$2:$K$19,2)=1,VLOOKUP($D179,Res_Req!$A$2:$K$19,2)=2,VLOOKUP($D179,Res_Req!$A$2:$K$19,2)=5,VLOOKUP($D179,Res_Req!$A$2:$K$19,2)=7,VLOOKUP($D179,Res_Req!$A$2:$K$19,2)=8,VLOOKUP($D179,Res_Req!$A$2:$K$19,2)=9,VLOOKUP($D179,Res_Req!$A$2:$K$19,2)=10),$T179*$K179,""))</f>
        <v/>
      </c>
      <c r="K179" s="156" t="str">
        <f>IF($D179="","",IF(OR(VLOOKUP($D179,Res_Req!$A$2:$K$19,2)=1,VLOOKUP($D179,Res_Req!$A$2:$K$19,2)=2,VLOOKUP($D179,Res_Req!$A$2:$K$19,2)=5,VLOOKUP($D179,Res_Req!$A$2:$K$19,2)=7,VLOOKUP($D179,Res_Req!$A$2:$K$19,2)=8,VLOOKUP($D179,Res_Req!$A$2:$K$19,2)=9,VLOOKUP($D179,Res_Req!$A$2:$K$19,2)=10),VLOOKUP($D179,Res_Req!$A$2:$K$19,6),""))</f>
        <v/>
      </c>
      <c r="L179" s="285"/>
      <c r="M179" s="155" t="str">
        <f>IF(OR($D179="",$U179=""),"",IF(OR(VLOOKUP($D179,Res_Req!$A$2:$K$19,2)=1,VLOOKUP($D179,Res_Req!$A$2:$K$19,2)=2,VLOOKUP($D179,Res_Req!$A$2:$K$19,2)=3,VLOOKUP($D179,Res_Req!$A$2:$K$19,2)=4,VLOOKUP($D179,Res_Req!$A$2:$K$19,2)=5,VLOOKUP($D179,Res_Req!$A$2:$K$19,2)=7,VLOOKUP($D179,Res_Req!$A$2:$K$19,2)=8,VLOOKUP($D179,Res_Req!$A$2:$K$19,2)=9,VLOOKUP($D179,Res_Req!$A$2:$K$19,2)=10,VLOOKUP($D179,Res_Req!$A$2:$K$19,2)=18),$N179*U179,""))</f>
        <v/>
      </c>
      <c r="N179" s="156" t="str">
        <f>IF($D179="","",IF(OR(VLOOKUP($D179,Res_Req!$A$2:$K$19,2)=1,VLOOKUP($D179,Res_Req!$A$2:$K$19,2)=2,VLOOKUP($D179,Res_Req!$A$2:$K$19,2)=3,VLOOKUP($D179,Res_Req!$A$2:$K$19,2)=4,VLOOKUP($D179,Res_Req!$A$2:$K$19,2)=5,VLOOKUP($D179,Res_Req!$A$2:$K$19,2)=7,VLOOKUP($D179,Res_Req!$A$2:$K$19,2)=8,VLOOKUP($D179,Res_Req!$A$2:$K$19,2)=9,VLOOKUP($D179,Res_Req!$A$2:$K$19,2)=10,VLOOKUP($D179,Res_Req!$A$2:$K$19,2)=18),SQRT(VLOOKUP($D179,Res_Req!$A$2:$K$19,7)),""))</f>
        <v/>
      </c>
      <c r="O179" s="157" t="str">
        <f t="shared" si="7"/>
        <v/>
      </c>
      <c r="P179" s="158" t="str">
        <f t="shared" si="6"/>
        <v/>
      </c>
      <c r="Q179" s="159"/>
      <c r="R179" s="283"/>
      <c r="S179" s="283"/>
      <c r="T179" s="283"/>
      <c r="U179" s="283"/>
      <c r="V179" s="283"/>
      <c r="W179" s="283"/>
      <c r="X179" s="160" t="str">
        <f>IF(OR($D179="",$W179="",$Y179=""),"",IF(VLOOKUP($D179,Res_Req!$A$2:$K$19,2)=11,$Y179+VLOOKUP($D179,Res_Req!$A$2:$K$19,9),IF(VLOOKUP($D179,Res_Req!$A$2:$K$19,2)=16,MIN($W179+(VLOOKUP($D179,Res_Req!$A$2:$K$19,9)*($Y179-$W179)),110),$W179+(VLOOKUP($D179,Res_Req!$A$2:$K$19,9)*($Y179-$W179)))))</f>
        <v/>
      </c>
      <c r="Y179" s="283"/>
      <c r="Z179" s="283"/>
      <c r="AA179" s="133"/>
      <c r="AB179" s="134" t="e">
        <f>VLOOKUP($D179,Res_Req!$A$2:$K$19,2)</f>
        <v>#N/A</v>
      </c>
    </row>
    <row r="180" spans="1:28" x14ac:dyDescent="0.25">
      <c r="A180" s="133"/>
      <c r="B180" s="283"/>
      <c r="C180" s="283"/>
      <c r="D180" s="284"/>
      <c r="E180" s="283"/>
      <c r="F180" s="286"/>
      <c r="G180" s="162" t="str">
        <f>IF(OR($D180="",$R180="",$S180="",$H180=""),"",IF(OR(VLOOKUP($D180,Res_Req!$A$2:$K$19,2)=12,VLOOKUP($D180,Res_Req!$A$2:$K$19,2)=13,VLOOKUP($D180,Res_Req!$A$2:$K$19,2)=14,VLOOKUP($D180,Res_Req!$A$2:$K$19,2)=15,VLOOKUP($D180,Res_Req!$A$2:$K$19,2)=16,VLOOKUP($D180,Res_Req!$A$2:$K$19,2)=17),IF($E180="","",IF($O180&lt;=$W180,$S180*($E180/$V180)*$H180,IF(AND($O180&gt;$W180,$O180&lt;=$Y180),$H180*($E180/$V180)*($S180+((($R180-$S180)/($Y180-$W180))*($O180-$W180))),0))),IF($O180&lt;=$W180,$S180*$H180,IF(AND($O180&gt;$W180,$O180&lt;=$Y180),$H180*($S180+((($R180-$S180)/($Y180-$W180))*($O180-$W180))),0))))</f>
        <v/>
      </c>
      <c r="H180" s="156" t="str">
        <f>IF(OR($D180="",$X180="",$O180="",$W180=""),"",IF($O180&lt;=$W180,VLOOKUP($D180,Res_Req!$A$2:$K$19,3),IF(AND($O180&gt;$W180,$O180&lt;=$X180),VLOOKUP($D180,Res_Req!$A$2:$K$19,3)+(((VLOOKUP($D180,Res_Req!$A$2:$K$19,4)-VLOOKUP($D180,Res_Req!$A$2:$K$19,3))/($X180-$W180))*($O180-$W180)),0)))</f>
        <v/>
      </c>
      <c r="I180" s="285"/>
      <c r="J180" s="155" t="str">
        <f>IF(OR($D180="",$T180=""),"",IF(OR(VLOOKUP($D180,Res_Req!$A$2:$K$19,2)=1,VLOOKUP($D180,Res_Req!$A$2:$K$19,2)=2,VLOOKUP($D180,Res_Req!$A$2:$K$19,2)=5,VLOOKUP($D180,Res_Req!$A$2:$K$19,2)=7,VLOOKUP($D180,Res_Req!$A$2:$K$19,2)=8,VLOOKUP($D180,Res_Req!$A$2:$K$19,2)=9,VLOOKUP($D180,Res_Req!$A$2:$K$19,2)=10),$T180*$K180,""))</f>
        <v/>
      </c>
      <c r="K180" s="156" t="str">
        <f>IF($D180="","",IF(OR(VLOOKUP($D180,Res_Req!$A$2:$K$19,2)=1,VLOOKUP($D180,Res_Req!$A$2:$K$19,2)=2,VLOOKUP($D180,Res_Req!$A$2:$K$19,2)=5,VLOOKUP($D180,Res_Req!$A$2:$K$19,2)=7,VLOOKUP($D180,Res_Req!$A$2:$K$19,2)=8,VLOOKUP($D180,Res_Req!$A$2:$K$19,2)=9,VLOOKUP($D180,Res_Req!$A$2:$K$19,2)=10),VLOOKUP($D180,Res_Req!$A$2:$K$19,6),""))</f>
        <v/>
      </c>
      <c r="L180" s="285"/>
      <c r="M180" s="155" t="str">
        <f>IF(OR($D180="",$U180=""),"",IF(OR(VLOOKUP($D180,Res_Req!$A$2:$K$19,2)=1,VLOOKUP($D180,Res_Req!$A$2:$K$19,2)=2,VLOOKUP($D180,Res_Req!$A$2:$K$19,2)=3,VLOOKUP($D180,Res_Req!$A$2:$K$19,2)=4,VLOOKUP($D180,Res_Req!$A$2:$K$19,2)=5,VLOOKUP($D180,Res_Req!$A$2:$K$19,2)=7,VLOOKUP($D180,Res_Req!$A$2:$K$19,2)=8,VLOOKUP($D180,Res_Req!$A$2:$K$19,2)=9,VLOOKUP($D180,Res_Req!$A$2:$K$19,2)=10,VLOOKUP($D180,Res_Req!$A$2:$K$19,2)=18),$N180*U180,""))</f>
        <v/>
      </c>
      <c r="N180" s="156" t="str">
        <f>IF($D180="","",IF(OR(VLOOKUP($D180,Res_Req!$A$2:$K$19,2)=1,VLOOKUP($D180,Res_Req!$A$2:$K$19,2)=2,VLOOKUP($D180,Res_Req!$A$2:$K$19,2)=3,VLOOKUP($D180,Res_Req!$A$2:$K$19,2)=4,VLOOKUP($D180,Res_Req!$A$2:$K$19,2)=5,VLOOKUP($D180,Res_Req!$A$2:$K$19,2)=7,VLOOKUP($D180,Res_Req!$A$2:$K$19,2)=8,VLOOKUP($D180,Res_Req!$A$2:$K$19,2)=9,VLOOKUP($D180,Res_Req!$A$2:$K$19,2)=10,VLOOKUP($D180,Res_Req!$A$2:$K$19,2)=18),SQRT(VLOOKUP($D180,Res_Req!$A$2:$K$19,7)),""))</f>
        <v/>
      </c>
      <c r="O180" s="157" t="str">
        <f t="shared" si="7"/>
        <v/>
      </c>
      <c r="P180" s="158" t="str">
        <f t="shared" si="6"/>
        <v/>
      </c>
      <c r="Q180" s="159"/>
      <c r="R180" s="283"/>
      <c r="S180" s="283"/>
      <c r="T180" s="283"/>
      <c r="U180" s="283"/>
      <c r="V180" s="283"/>
      <c r="W180" s="283"/>
      <c r="X180" s="160" t="str">
        <f>IF(OR($D180="",$W180="",$Y180=""),"",IF(VLOOKUP($D180,Res_Req!$A$2:$K$19,2)=11,$Y180+VLOOKUP($D180,Res_Req!$A$2:$K$19,9),IF(VLOOKUP($D180,Res_Req!$A$2:$K$19,2)=16,MIN($W180+(VLOOKUP($D180,Res_Req!$A$2:$K$19,9)*($Y180-$W180)),110),$W180+(VLOOKUP($D180,Res_Req!$A$2:$K$19,9)*($Y180-$W180)))))</f>
        <v/>
      </c>
      <c r="Y180" s="283"/>
      <c r="Z180" s="283"/>
      <c r="AA180" s="133"/>
      <c r="AB180" s="134" t="e">
        <f>VLOOKUP($D180,Res_Req!$A$2:$K$19,2)</f>
        <v>#N/A</v>
      </c>
    </row>
    <row r="181" spans="1:28" x14ac:dyDescent="0.25">
      <c r="A181" s="133"/>
      <c r="B181" s="283"/>
      <c r="C181" s="283"/>
      <c r="D181" s="284"/>
      <c r="E181" s="283"/>
      <c r="F181" s="286"/>
      <c r="G181" s="162" t="str">
        <f>IF(OR($D181="",$R181="",$S181="",$H181=""),"",IF(OR(VLOOKUP($D181,Res_Req!$A$2:$K$19,2)=12,VLOOKUP($D181,Res_Req!$A$2:$K$19,2)=13,VLOOKUP($D181,Res_Req!$A$2:$K$19,2)=14,VLOOKUP($D181,Res_Req!$A$2:$K$19,2)=15,VLOOKUP($D181,Res_Req!$A$2:$K$19,2)=16,VLOOKUP($D181,Res_Req!$A$2:$K$19,2)=17),IF($E181="","",IF($O181&lt;=$W181,$S181*($E181/$V181)*$H181,IF(AND($O181&gt;$W181,$O181&lt;=$Y181),$H181*($E181/$V181)*($S181+((($R181-$S181)/($Y181-$W181))*($O181-$W181))),0))),IF($O181&lt;=$W181,$S181*$H181,IF(AND($O181&gt;$W181,$O181&lt;=$Y181),$H181*($S181+((($R181-$S181)/($Y181-$W181))*($O181-$W181))),0))))</f>
        <v/>
      </c>
      <c r="H181" s="156" t="str">
        <f>IF(OR($D181="",$X181="",$O181="",$W181=""),"",IF($O181&lt;=$W181,VLOOKUP($D181,Res_Req!$A$2:$K$19,3),IF(AND($O181&gt;$W181,$O181&lt;=$X181),VLOOKUP($D181,Res_Req!$A$2:$K$19,3)+(((VLOOKUP($D181,Res_Req!$A$2:$K$19,4)-VLOOKUP($D181,Res_Req!$A$2:$K$19,3))/($X181-$W181))*($O181-$W181)),0)))</f>
        <v/>
      </c>
      <c r="I181" s="285"/>
      <c r="J181" s="155" t="str">
        <f>IF(OR($D181="",$T181=""),"",IF(OR(VLOOKUP($D181,Res_Req!$A$2:$K$19,2)=1,VLOOKUP($D181,Res_Req!$A$2:$K$19,2)=2,VLOOKUP($D181,Res_Req!$A$2:$K$19,2)=5,VLOOKUP($D181,Res_Req!$A$2:$K$19,2)=7,VLOOKUP($D181,Res_Req!$A$2:$K$19,2)=8,VLOOKUP($D181,Res_Req!$A$2:$K$19,2)=9,VLOOKUP($D181,Res_Req!$A$2:$K$19,2)=10),$T181*$K181,""))</f>
        <v/>
      </c>
      <c r="K181" s="156" t="str">
        <f>IF($D181="","",IF(OR(VLOOKUP($D181,Res_Req!$A$2:$K$19,2)=1,VLOOKUP($D181,Res_Req!$A$2:$K$19,2)=2,VLOOKUP($D181,Res_Req!$A$2:$K$19,2)=5,VLOOKUP($D181,Res_Req!$A$2:$K$19,2)=7,VLOOKUP($D181,Res_Req!$A$2:$K$19,2)=8,VLOOKUP($D181,Res_Req!$A$2:$K$19,2)=9,VLOOKUP($D181,Res_Req!$A$2:$K$19,2)=10),VLOOKUP($D181,Res_Req!$A$2:$K$19,6),""))</f>
        <v/>
      </c>
      <c r="L181" s="285"/>
      <c r="M181" s="155" t="str">
        <f>IF(OR($D181="",$U181=""),"",IF(OR(VLOOKUP($D181,Res_Req!$A$2:$K$19,2)=1,VLOOKUP($D181,Res_Req!$A$2:$K$19,2)=2,VLOOKUP($D181,Res_Req!$A$2:$K$19,2)=3,VLOOKUP($D181,Res_Req!$A$2:$K$19,2)=4,VLOOKUP($D181,Res_Req!$A$2:$K$19,2)=5,VLOOKUP($D181,Res_Req!$A$2:$K$19,2)=7,VLOOKUP($D181,Res_Req!$A$2:$K$19,2)=8,VLOOKUP($D181,Res_Req!$A$2:$K$19,2)=9,VLOOKUP($D181,Res_Req!$A$2:$K$19,2)=10,VLOOKUP($D181,Res_Req!$A$2:$K$19,2)=18),$N181*U181,""))</f>
        <v/>
      </c>
      <c r="N181" s="156" t="str">
        <f>IF($D181="","",IF(OR(VLOOKUP($D181,Res_Req!$A$2:$K$19,2)=1,VLOOKUP($D181,Res_Req!$A$2:$K$19,2)=2,VLOOKUP($D181,Res_Req!$A$2:$K$19,2)=3,VLOOKUP($D181,Res_Req!$A$2:$K$19,2)=4,VLOOKUP($D181,Res_Req!$A$2:$K$19,2)=5,VLOOKUP($D181,Res_Req!$A$2:$K$19,2)=7,VLOOKUP($D181,Res_Req!$A$2:$K$19,2)=8,VLOOKUP($D181,Res_Req!$A$2:$K$19,2)=9,VLOOKUP($D181,Res_Req!$A$2:$K$19,2)=10,VLOOKUP($D181,Res_Req!$A$2:$K$19,2)=18),SQRT(VLOOKUP($D181,Res_Req!$A$2:$K$19,7)),""))</f>
        <v/>
      </c>
      <c r="O181" s="157" t="str">
        <f t="shared" si="7"/>
        <v/>
      </c>
      <c r="P181" s="158" t="str">
        <f t="shared" si="6"/>
        <v/>
      </c>
      <c r="Q181" s="159"/>
      <c r="R181" s="283"/>
      <c r="S181" s="283"/>
      <c r="T181" s="283"/>
      <c r="U181" s="283"/>
      <c r="V181" s="283"/>
      <c r="W181" s="283"/>
      <c r="X181" s="160" t="str">
        <f>IF(OR($D181="",$W181="",$Y181=""),"",IF(VLOOKUP($D181,Res_Req!$A$2:$K$19,2)=11,$Y181+VLOOKUP($D181,Res_Req!$A$2:$K$19,9),IF(VLOOKUP($D181,Res_Req!$A$2:$K$19,2)=16,MIN($W181+(VLOOKUP($D181,Res_Req!$A$2:$K$19,9)*($Y181-$W181)),110),$W181+(VLOOKUP($D181,Res_Req!$A$2:$K$19,9)*($Y181-$W181)))))</f>
        <v/>
      </c>
      <c r="Y181" s="283"/>
      <c r="Z181" s="283"/>
      <c r="AA181" s="133"/>
      <c r="AB181" s="134" t="e">
        <f>VLOOKUP($D181,Res_Req!$A$2:$K$19,2)</f>
        <v>#N/A</v>
      </c>
    </row>
    <row r="182" spans="1:28" x14ac:dyDescent="0.25">
      <c r="A182" s="133"/>
      <c r="B182" s="283"/>
      <c r="C182" s="283"/>
      <c r="D182" s="284"/>
      <c r="E182" s="283"/>
      <c r="F182" s="286"/>
      <c r="G182" s="162" t="str">
        <f>IF(OR($D182="",$R182="",$S182="",$H182=""),"",IF(OR(VLOOKUP($D182,Res_Req!$A$2:$K$19,2)=12,VLOOKUP($D182,Res_Req!$A$2:$K$19,2)=13,VLOOKUP($D182,Res_Req!$A$2:$K$19,2)=14,VLOOKUP($D182,Res_Req!$A$2:$K$19,2)=15,VLOOKUP($D182,Res_Req!$A$2:$K$19,2)=16,VLOOKUP($D182,Res_Req!$A$2:$K$19,2)=17),IF($E182="","",IF($O182&lt;=$W182,$S182*($E182/$V182)*$H182,IF(AND($O182&gt;$W182,$O182&lt;=$Y182),$H182*($E182/$V182)*($S182+((($R182-$S182)/($Y182-$W182))*($O182-$W182))),0))),IF($O182&lt;=$W182,$S182*$H182,IF(AND($O182&gt;$W182,$O182&lt;=$Y182),$H182*($S182+((($R182-$S182)/($Y182-$W182))*($O182-$W182))),0))))</f>
        <v/>
      </c>
      <c r="H182" s="156" t="str">
        <f>IF(OR($D182="",$X182="",$O182="",$W182=""),"",IF($O182&lt;=$W182,VLOOKUP($D182,Res_Req!$A$2:$K$19,3),IF(AND($O182&gt;$W182,$O182&lt;=$X182),VLOOKUP($D182,Res_Req!$A$2:$K$19,3)+(((VLOOKUP($D182,Res_Req!$A$2:$K$19,4)-VLOOKUP($D182,Res_Req!$A$2:$K$19,3))/($X182-$W182))*($O182-$W182)),0)))</f>
        <v/>
      </c>
      <c r="I182" s="285"/>
      <c r="J182" s="155" t="str">
        <f>IF(OR($D182="",$T182=""),"",IF(OR(VLOOKUP($D182,Res_Req!$A$2:$K$19,2)=1,VLOOKUP($D182,Res_Req!$A$2:$K$19,2)=2,VLOOKUP($D182,Res_Req!$A$2:$K$19,2)=5,VLOOKUP($D182,Res_Req!$A$2:$K$19,2)=7,VLOOKUP($D182,Res_Req!$A$2:$K$19,2)=8,VLOOKUP($D182,Res_Req!$A$2:$K$19,2)=9,VLOOKUP($D182,Res_Req!$A$2:$K$19,2)=10),$T182*$K182,""))</f>
        <v/>
      </c>
      <c r="K182" s="156" t="str">
        <f>IF($D182="","",IF(OR(VLOOKUP($D182,Res_Req!$A$2:$K$19,2)=1,VLOOKUP($D182,Res_Req!$A$2:$K$19,2)=2,VLOOKUP($D182,Res_Req!$A$2:$K$19,2)=5,VLOOKUP($D182,Res_Req!$A$2:$K$19,2)=7,VLOOKUP($D182,Res_Req!$A$2:$K$19,2)=8,VLOOKUP($D182,Res_Req!$A$2:$K$19,2)=9,VLOOKUP($D182,Res_Req!$A$2:$K$19,2)=10),VLOOKUP($D182,Res_Req!$A$2:$K$19,6),""))</f>
        <v/>
      </c>
      <c r="L182" s="285"/>
      <c r="M182" s="155" t="str">
        <f>IF(OR($D182="",$U182=""),"",IF(OR(VLOOKUP($D182,Res_Req!$A$2:$K$19,2)=1,VLOOKUP($D182,Res_Req!$A$2:$K$19,2)=2,VLOOKUP($D182,Res_Req!$A$2:$K$19,2)=3,VLOOKUP($D182,Res_Req!$A$2:$K$19,2)=4,VLOOKUP($D182,Res_Req!$A$2:$K$19,2)=5,VLOOKUP($D182,Res_Req!$A$2:$K$19,2)=7,VLOOKUP($D182,Res_Req!$A$2:$K$19,2)=8,VLOOKUP($D182,Res_Req!$A$2:$K$19,2)=9,VLOOKUP($D182,Res_Req!$A$2:$K$19,2)=10,VLOOKUP($D182,Res_Req!$A$2:$K$19,2)=18),$N182*U182,""))</f>
        <v/>
      </c>
      <c r="N182" s="156" t="str">
        <f>IF($D182="","",IF(OR(VLOOKUP($D182,Res_Req!$A$2:$K$19,2)=1,VLOOKUP($D182,Res_Req!$A$2:$K$19,2)=2,VLOOKUP($D182,Res_Req!$A$2:$K$19,2)=3,VLOOKUP($D182,Res_Req!$A$2:$K$19,2)=4,VLOOKUP($D182,Res_Req!$A$2:$K$19,2)=5,VLOOKUP($D182,Res_Req!$A$2:$K$19,2)=7,VLOOKUP($D182,Res_Req!$A$2:$K$19,2)=8,VLOOKUP($D182,Res_Req!$A$2:$K$19,2)=9,VLOOKUP($D182,Res_Req!$A$2:$K$19,2)=10,VLOOKUP($D182,Res_Req!$A$2:$K$19,2)=18),SQRT(VLOOKUP($D182,Res_Req!$A$2:$K$19,7)),""))</f>
        <v/>
      </c>
      <c r="O182" s="157" t="str">
        <f t="shared" si="7"/>
        <v/>
      </c>
      <c r="P182" s="158" t="str">
        <f t="shared" si="6"/>
        <v/>
      </c>
      <c r="Q182" s="159"/>
      <c r="R182" s="283"/>
      <c r="S182" s="283"/>
      <c r="T182" s="283"/>
      <c r="U182" s="283"/>
      <c r="V182" s="283"/>
      <c r="W182" s="283"/>
      <c r="X182" s="160" t="str">
        <f>IF(OR($D182="",$W182="",$Y182=""),"",IF(VLOOKUP($D182,Res_Req!$A$2:$K$19,2)=11,$Y182+VLOOKUP($D182,Res_Req!$A$2:$K$19,9),IF(VLOOKUP($D182,Res_Req!$A$2:$K$19,2)=16,MIN($W182+(VLOOKUP($D182,Res_Req!$A$2:$K$19,9)*($Y182-$W182)),110),$W182+(VLOOKUP($D182,Res_Req!$A$2:$K$19,9)*($Y182-$W182)))))</f>
        <v/>
      </c>
      <c r="Y182" s="283"/>
      <c r="Z182" s="283"/>
      <c r="AA182" s="133"/>
      <c r="AB182" s="134" t="e">
        <f>VLOOKUP($D182,Res_Req!$A$2:$K$19,2)</f>
        <v>#N/A</v>
      </c>
    </row>
    <row r="183" spans="1:28" x14ac:dyDescent="0.25">
      <c r="A183" s="133"/>
      <c r="B183" s="283"/>
      <c r="C183" s="283"/>
      <c r="D183" s="284"/>
      <c r="E183" s="283"/>
      <c r="F183" s="286"/>
      <c r="G183" s="162" t="str">
        <f>IF(OR($D183="",$R183="",$S183="",$H183=""),"",IF(OR(VLOOKUP($D183,Res_Req!$A$2:$K$19,2)=12,VLOOKUP($D183,Res_Req!$A$2:$K$19,2)=13,VLOOKUP($D183,Res_Req!$A$2:$K$19,2)=14,VLOOKUP($D183,Res_Req!$A$2:$K$19,2)=15,VLOOKUP($D183,Res_Req!$A$2:$K$19,2)=16,VLOOKUP($D183,Res_Req!$A$2:$K$19,2)=17),IF($E183="","",IF($O183&lt;=$W183,$S183*($E183/$V183)*$H183,IF(AND($O183&gt;$W183,$O183&lt;=$Y183),$H183*($E183/$V183)*($S183+((($R183-$S183)/($Y183-$W183))*($O183-$W183))),0))),IF($O183&lt;=$W183,$S183*$H183,IF(AND($O183&gt;$W183,$O183&lt;=$Y183),$H183*($S183+((($R183-$S183)/($Y183-$W183))*($O183-$W183))),0))))</f>
        <v/>
      </c>
      <c r="H183" s="156" t="str">
        <f>IF(OR($D183="",$X183="",$O183="",$W183=""),"",IF($O183&lt;=$W183,VLOOKUP($D183,Res_Req!$A$2:$K$19,3),IF(AND($O183&gt;$W183,$O183&lt;=$X183),VLOOKUP($D183,Res_Req!$A$2:$K$19,3)+(((VLOOKUP($D183,Res_Req!$A$2:$K$19,4)-VLOOKUP($D183,Res_Req!$A$2:$K$19,3))/($X183-$W183))*($O183-$W183)),0)))</f>
        <v/>
      </c>
      <c r="I183" s="285"/>
      <c r="J183" s="155" t="str">
        <f>IF(OR($D183="",$T183=""),"",IF(OR(VLOOKUP($D183,Res_Req!$A$2:$K$19,2)=1,VLOOKUP($D183,Res_Req!$A$2:$K$19,2)=2,VLOOKUP($D183,Res_Req!$A$2:$K$19,2)=5,VLOOKUP($D183,Res_Req!$A$2:$K$19,2)=7,VLOOKUP($D183,Res_Req!$A$2:$K$19,2)=8,VLOOKUP($D183,Res_Req!$A$2:$K$19,2)=9,VLOOKUP($D183,Res_Req!$A$2:$K$19,2)=10),$T183*$K183,""))</f>
        <v/>
      </c>
      <c r="K183" s="156" t="str">
        <f>IF($D183="","",IF(OR(VLOOKUP($D183,Res_Req!$A$2:$K$19,2)=1,VLOOKUP($D183,Res_Req!$A$2:$K$19,2)=2,VLOOKUP($D183,Res_Req!$A$2:$K$19,2)=5,VLOOKUP($D183,Res_Req!$A$2:$K$19,2)=7,VLOOKUP($D183,Res_Req!$A$2:$K$19,2)=8,VLOOKUP($D183,Res_Req!$A$2:$K$19,2)=9,VLOOKUP($D183,Res_Req!$A$2:$K$19,2)=10),VLOOKUP($D183,Res_Req!$A$2:$K$19,6),""))</f>
        <v/>
      </c>
      <c r="L183" s="285"/>
      <c r="M183" s="155" t="str">
        <f>IF(OR($D183="",$U183=""),"",IF(OR(VLOOKUP($D183,Res_Req!$A$2:$K$19,2)=1,VLOOKUP($D183,Res_Req!$A$2:$K$19,2)=2,VLOOKUP($D183,Res_Req!$A$2:$K$19,2)=3,VLOOKUP($D183,Res_Req!$A$2:$K$19,2)=4,VLOOKUP($D183,Res_Req!$A$2:$K$19,2)=5,VLOOKUP($D183,Res_Req!$A$2:$K$19,2)=7,VLOOKUP($D183,Res_Req!$A$2:$K$19,2)=8,VLOOKUP($D183,Res_Req!$A$2:$K$19,2)=9,VLOOKUP($D183,Res_Req!$A$2:$K$19,2)=10,VLOOKUP($D183,Res_Req!$A$2:$K$19,2)=18),$N183*U183,""))</f>
        <v/>
      </c>
      <c r="N183" s="156" t="str">
        <f>IF($D183="","",IF(OR(VLOOKUP($D183,Res_Req!$A$2:$K$19,2)=1,VLOOKUP($D183,Res_Req!$A$2:$K$19,2)=2,VLOOKUP($D183,Res_Req!$A$2:$K$19,2)=3,VLOOKUP($D183,Res_Req!$A$2:$K$19,2)=4,VLOOKUP($D183,Res_Req!$A$2:$K$19,2)=5,VLOOKUP($D183,Res_Req!$A$2:$K$19,2)=7,VLOOKUP($D183,Res_Req!$A$2:$K$19,2)=8,VLOOKUP($D183,Res_Req!$A$2:$K$19,2)=9,VLOOKUP($D183,Res_Req!$A$2:$K$19,2)=10,VLOOKUP($D183,Res_Req!$A$2:$K$19,2)=18),SQRT(VLOOKUP($D183,Res_Req!$A$2:$K$19,7)),""))</f>
        <v/>
      </c>
      <c r="O183" s="157" t="str">
        <f t="shared" si="7"/>
        <v/>
      </c>
      <c r="P183" s="158" t="str">
        <f t="shared" si="6"/>
        <v/>
      </c>
      <c r="Q183" s="159"/>
      <c r="R183" s="283"/>
      <c r="S183" s="283"/>
      <c r="T183" s="283"/>
      <c r="U183" s="283"/>
      <c r="V183" s="283"/>
      <c r="W183" s="283"/>
      <c r="X183" s="160" t="str">
        <f>IF(OR($D183="",$W183="",$Y183=""),"",IF(VLOOKUP($D183,Res_Req!$A$2:$K$19,2)=11,$Y183+VLOOKUP($D183,Res_Req!$A$2:$K$19,9),IF(VLOOKUP($D183,Res_Req!$A$2:$K$19,2)=16,MIN($W183+(VLOOKUP($D183,Res_Req!$A$2:$K$19,9)*($Y183-$W183)),110),$W183+(VLOOKUP($D183,Res_Req!$A$2:$K$19,9)*($Y183-$W183)))))</f>
        <v/>
      </c>
      <c r="Y183" s="283"/>
      <c r="Z183" s="283"/>
      <c r="AA183" s="133"/>
      <c r="AB183" s="134" t="e">
        <f>VLOOKUP($D183,Res_Req!$A$2:$K$19,2)</f>
        <v>#N/A</v>
      </c>
    </row>
    <row r="184" spans="1:28" x14ac:dyDescent="0.25">
      <c r="A184" s="133"/>
      <c r="B184" s="283"/>
      <c r="C184" s="283"/>
      <c r="D184" s="284"/>
      <c r="E184" s="283"/>
      <c r="F184" s="286"/>
      <c r="G184" s="162" t="str">
        <f>IF(OR($D184="",$R184="",$S184="",$H184=""),"",IF(OR(VLOOKUP($D184,Res_Req!$A$2:$K$19,2)=12,VLOOKUP($D184,Res_Req!$A$2:$K$19,2)=13,VLOOKUP($D184,Res_Req!$A$2:$K$19,2)=14,VLOOKUP($D184,Res_Req!$A$2:$K$19,2)=15,VLOOKUP($D184,Res_Req!$A$2:$K$19,2)=16,VLOOKUP($D184,Res_Req!$A$2:$K$19,2)=17),IF($E184="","",IF($O184&lt;=$W184,$S184*($E184/$V184)*$H184,IF(AND($O184&gt;$W184,$O184&lt;=$Y184),$H184*($E184/$V184)*($S184+((($R184-$S184)/($Y184-$W184))*($O184-$W184))),0))),IF($O184&lt;=$W184,$S184*$H184,IF(AND($O184&gt;$W184,$O184&lt;=$Y184),$H184*($S184+((($R184-$S184)/($Y184-$W184))*($O184-$W184))),0))))</f>
        <v/>
      </c>
      <c r="H184" s="156" t="str">
        <f>IF(OR($D184="",$X184="",$O184="",$W184=""),"",IF($O184&lt;=$W184,VLOOKUP($D184,Res_Req!$A$2:$K$19,3),IF(AND($O184&gt;$W184,$O184&lt;=$X184),VLOOKUP($D184,Res_Req!$A$2:$K$19,3)+(((VLOOKUP($D184,Res_Req!$A$2:$K$19,4)-VLOOKUP($D184,Res_Req!$A$2:$K$19,3))/($X184-$W184))*($O184-$W184)),0)))</f>
        <v/>
      </c>
      <c r="I184" s="285"/>
      <c r="J184" s="155" t="str">
        <f>IF(OR($D184="",$T184=""),"",IF(OR(VLOOKUP($D184,Res_Req!$A$2:$K$19,2)=1,VLOOKUP($D184,Res_Req!$A$2:$K$19,2)=2,VLOOKUP($D184,Res_Req!$A$2:$K$19,2)=5,VLOOKUP($D184,Res_Req!$A$2:$K$19,2)=7,VLOOKUP($D184,Res_Req!$A$2:$K$19,2)=8,VLOOKUP($D184,Res_Req!$A$2:$K$19,2)=9,VLOOKUP($D184,Res_Req!$A$2:$K$19,2)=10),$T184*$K184,""))</f>
        <v/>
      </c>
      <c r="K184" s="156" t="str">
        <f>IF($D184="","",IF(OR(VLOOKUP($D184,Res_Req!$A$2:$K$19,2)=1,VLOOKUP($D184,Res_Req!$A$2:$K$19,2)=2,VLOOKUP($D184,Res_Req!$A$2:$K$19,2)=5,VLOOKUP($D184,Res_Req!$A$2:$K$19,2)=7,VLOOKUP($D184,Res_Req!$A$2:$K$19,2)=8,VLOOKUP($D184,Res_Req!$A$2:$K$19,2)=9,VLOOKUP($D184,Res_Req!$A$2:$K$19,2)=10),VLOOKUP($D184,Res_Req!$A$2:$K$19,6),""))</f>
        <v/>
      </c>
      <c r="L184" s="285"/>
      <c r="M184" s="155" t="str">
        <f>IF(OR($D184="",$U184=""),"",IF(OR(VLOOKUP($D184,Res_Req!$A$2:$K$19,2)=1,VLOOKUP($D184,Res_Req!$A$2:$K$19,2)=2,VLOOKUP($D184,Res_Req!$A$2:$K$19,2)=3,VLOOKUP($D184,Res_Req!$A$2:$K$19,2)=4,VLOOKUP($D184,Res_Req!$A$2:$K$19,2)=5,VLOOKUP($D184,Res_Req!$A$2:$K$19,2)=7,VLOOKUP($D184,Res_Req!$A$2:$K$19,2)=8,VLOOKUP($D184,Res_Req!$A$2:$K$19,2)=9,VLOOKUP($D184,Res_Req!$A$2:$K$19,2)=10,VLOOKUP($D184,Res_Req!$A$2:$K$19,2)=18),$N184*U184,""))</f>
        <v/>
      </c>
      <c r="N184" s="156" t="str">
        <f>IF($D184="","",IF(OR(VLOOKUP($D184,Res_Req!$A$2:$K$19,2)=1,VLOOKUP($D184,Res_Req!$A$2:$K$19,2)=2,VLOOKUP($D184,Res_Req!$A$2:$K$19,2)=3,VLOOKUP($D184,Res_Req!$A$2:$K$19,2)=4,VLOOKUP($D184,Res_Req!$A$2:$K$19,2)=5,VLOOKUP($D184,Res_Req!$A$2:$K$19,2)=7,VLOOKUP($D184,Res_Req!$A$2:$K$19,2)=8,VLOOKUP($D184,Res_Req!$A$2:$K$19,2)=9,VLOOKUP($D184,Res_Req!$A$2:$K$19,2)=10,VLOOKUP($D184,Res_Req!$A$2:$K$19,2)=18),SQRT(VLOOKUP($D184,Res_Req!$A$2:$K$19,7)),""))</f>
        <v/>
      </c>
      <c r="O184" s="157" t="str">
        <f t="shared" si="7"/>
        <v/>
      </c>
      <c r="P184" s="158" t="str">
        <f t="shared" si="6"/>
        <v/>
      </c>
      <c r="Q184" s="159"/>
      <c r="R184" s="283"/>
      <c r="S184" s="283"/>
      <c r="T184" s="283"/>
      <c r="U184" s="283"/>
      <c r="V184" s="283"/>
      <c r="W184" s="283"/>
      <c r="X184" s="160" t="str">
        <f>IF(OR($D184="",$W184="",$Y184=""),"",IF(VLOOKUP($D184,Res_Req!$A$2:$K$19,2)=11,$Y184+VLOOKUP($D184,Res_Req!$A$2:$K$19,9),IF(VLOOKUP($D184,Res_Req!$A$2:$K$19,2)=16,MIN($W184+(VLOOKUP($D184,Res_Req!$A$2:$K$19,9)*($Y184-$W184)),110),$W184+(VLOOKUP($D184,Res_Req!$A$2:$K$19,9)*($Y184-$W184)))))</f>
        <v/>
      </c>
      <c r="Y184" s="283"/>
      <c r="Z184" s="283"/>
      <c r="AA184" s="133"/>
      <c r="AB184" s="134" t="e">
        <f>VLOOKUP($D184,Res_Req!$A$2:$K$19,2)</f>
        <v>#N/A</v>
      </c>
    </row>
    <row r="185" spans="1:28" x14ac:dyDescent="0.25">
      <c r="A185" s="133"/>
      <c r="B185" s="283"/>
      <c r="C185" s="283"/>
      <c r="D185" s="284"/>
      <c r="E185" s="283"/>
      <c r="F185" s="286"/>
      <c r="G185" s="162" t="str">
        <f>IF(OR($D185="",$R185="",$S185="",$H185=""),"",IF(OR(VLOOKUP($D185,Res_Req!$A$2:$K$19,2)=12,VLOOKUP($D185,Res_Req!$A$2:$K$19,2)=13,VLOOKUP($D185,Res_Req!$A$2:$K$19,2)=14,VLOOKUP($D185,Res_Req!$A$2:$K$19,2)=15,VLOOKUP($D185,Res_Req!$A$2:$K$19,2)=16,VLOOKUP($D185,Res_Req!$A$2:$K$19,2)=17),IF($E185="","",IF($O185&lt;=$W185,$S185*($E185/$V185)*$H185,IF(AND($O185&gt;$W185,$O185&lt;=$Y185),$H185*($E185/$V185)*($S185+((($R185-$S185)/($Y185-$W185))*($O185-$W185))),0))),IF($O185&lt;=$W185,$S185*$H185,IF(AND($O185&gt;$W185,$O185&lt;=$Y185),$H185*($S185+((($R185-$S185)/($Y185-$W185))*($O185-$W185))),0))))</f>
        <v/>
      </c>
      <c r="H185" s="156" t="str">
        <f>IF(OR($D185="",$X185="",$O185="",$W185=""),"",IF($O185&lt;=$W185,VLOOKUP($D185,Res_Req!$A$2:$K$19,3),IF(AND($O185&gt;$W185,$O185&lt;=$X185),VLOOKUP($D185,Res_Req!$A$2:$K$19,3)+(((VLOOKUP($D185,Res_Req!$A$2:$K$19,4)-VLOOKUP($D185,Res_Req!$A$2:$K$19,3))/($X185-$W185))*($O185-$W185)),0)))</f>
        <v/>
      </c>
      <c r="I185" s="285"/>
      <c r="J185" s="155" t="str">
        <f>IF(OR($D185="",$T185=""),"",IF(OR(VLOOKUP($D185,Res_Req!$A$2:$K$19,2)=1,VLOOKUP($D185,Res_Req!$A$2:$K$19,2)=2,VLOOKUP($D185,Res_Req!$A$2:$K$19,2)=5,VLOOKUP($D185,Res_Req!$A$2:$K$19,2)=7,VLOOKUP($D185,Res_Req!$A$2:$K$19,2)=8,VLOOKUP($D185,Res_Req!$A$2:$K$19,2)=9,VLOOKUP($D185,Res_Req!$A$2:$K$19,2)=10),$T185*$K185,""))</f>
        <v/>
      </c>
      <c r="K185" s="156" t="str">
        <f>IF($D185="","",IF(OR(VLOOKUP($D185,Res_Req!$A$2:$K$19,2)=1,VLOOKUP($D185,Res_Req!$A$2:$K$19,2)=2,VLOOKUP($D185,Res_Req!$A$2:$K$19,2)=5,VLOOKUP($D185,Res_Req!$A$2:$K$19,2)=7,VLOOKUP($D185,Res_Req!$A$2:$K$19,2)=8,VLOOKUP($D185,Res_Req!$A$2:$K$19,2)=9,VLOOKUP($D185,Res_Req!$A$2:$K$19,2)=10),VLOOKUP($D185,Res_Req!$A$2:$K$19,6),""))</f>
        <v/>
      </c>
      <c r="L185" s="285"/>
      <c r="M185" s="155" t="str">
        <f>IF(OR($D185="",$U185=""),"",IF(OR(VLOOKUP($D185,Res_Req!$A$2:$K$19,2)=1,VLOOKUP($D185,Res_Req!$A$2:$K$19,2)=2,VLOOKUP($D185,Res_Req!$A$2:$K$19,2)=3,VLOOKUP($D185,Res_Req!$A$2:$K$19,2)=4,VLOOKUP($D185,Res_Req!$A$2:$K$19,2)=5,VLOOKUP($D185,Res_Req!$A$2:$K$19,2)=7,VLOOKUP($D185,Res_Req!$A$2:$K$19,2)=8,VLOOKUP($D185,Res_Req!$A$2:$K$19,2)=9,VLOOKUP($D185,Res_Req!$A$2:$K$19,2)=10,VLOOKUP($D185,Res_Req!$A$2:$K$19,2)=18),$N185*U185,""))</f>
        <v/>
      </c>
      <c r="N185" s="156" t="str">
        <f>IF($D185="","",IF(OR(VLOOKUP($D185,Res_Req!$A$2:$K$19,2)=1,VLOOKUP($D185,Res_Req!$A$2:$K$19,2)=2,VLOOKUP($D185,Res_Req!$A$2:$K$19,2)=3,VLOOKUP($D185,Res_Req!$A$2:$K$19,2)=4,VLOOKUP($D185,Res_Req!$A$2:$K$19,2)=5,VLOOKUP($D185,Res_Req!$A$2:$K$19,2)=7,VLOOKUP($D185,Res_Req!$A$2:$K$19,2)=8,VLOOKUP($D185,Res_Req!$A$2:$K$19,2)=9,VLOOKUP($D185,Res_Req!$A$2:$K$19,2)=10,VLOOKUP($D185,Res_Req!$A$2:$K$19,2)=18),SQRT(VLOOKUP($D185,Res_Req!$A$2:$K$19,7)),""))</f>
        <v/>
      </c>
      <c r="O185" s="157" t="str">
        <f t="shared" si="7"/>
        <v/>
      </c>
      <c r="P185" s="158" t="str">
        <f t="shared" si="6"/>
        <v/>
      </c>
      <c r="Q185" s="159"/>
      <c r="R185" s="283"/>
      <c r="S185" s="283"/>
      <c r="T185" s="283"/>
      <c r="U185" s="283"/>
      <c r="V185" s="283"/>
      <c r="W185" s="283"/>
      <c r="X185" s="160" t="str">
        <f>IF(OR($D185="",$W185="",$Y185=""),"",IF(VLOOKUP($D185,Res_Req!$A$2:$K$19,2)=11,$Y185+VLOOKUP($D185,Res_Req!$A$2:$K$19,9),IF(VLOOKUP($D185,Res_Req!$A$2:$K$19,2)=16,MIN($W185+(VLOOKUP($D185,Res_Req!$A$2:$K$19,9)*($Y185-$W185)),110),$W185+(VLOOKUP($D185,Res_Req!$A$2:$K$19,9)*($Y185-$W185)))))</f>
        <v/>
      </c>
      <c r="Y185" s="283"/>
      <c r="Z185" s="283"/>
      <c r="AA185" s="133"/>
      <c r="AB185" s="134" t="e">
        <f>VLOOKUP($D185,Res_Req!$A$2:$K$19,2)</f>
        <v>#N/A</v>
      </c>
    </row>
    <row r="186" spans="1:28" x14ac:dyDescent="0.25">
      <c r="A186" s="133"/>
      <c r="B186" s="283"/>
      <c r="C186" s="283"/>
      <c r="D186" s="284"/>
      <c r="E186" s="283"/>
      <c r="F186" s="286"/>
      <c r="G186" s="162" t="str">
        <f>IF(OR($D186="",$R186="",$S186="",$H186=""),"",IF(OR(VLOOKUP($D186,Res_Req!$A$2:$K$19,2)=12,VLOOKUP($D186,Res_Req!$A$2:$K$19,2)=13,VLOOKUP($D186,Res_Req!$A$2:$K$19,2)=14,VLOOKUP($D186,Res_Req!$A$2:$K$19,2)=15,VLOOKUP($D186,Res_Req!$A$2:$K$19,2)=16,VLOOKUP($D186,Res_Req!$A$2:$K$19,2)=17),IF($E186="","",IF($O186&lt;=$W186,$S186*($E186/$V186)*$H186,IF(AND($O186&gt;$W186,$O186&lt;=$Y186),$H186*($E186/$V186)*($S186+((($R186-$S186)/($Y186-$W186))*($O186-$W186))),0))),IF($O186&lt;=$W186,$S186*$H186,IF(AND($O186&gt;$W186,$O186&lt;=$Y186),$H186*($S186+((($R186-$S186)/($Y186-$W186))*($O186-$W186))),0))))</f>
        <v/>
      </c>
      <c r="H186" s="156" t="str">
        <f>IF(OR($D186="",$X186="",$O186="",$W186=""),"",IF($O186&lt;=$W186,VLOOKUP($D186,Res_Req!$A$2:$K$19,3),IF(AND($O186&gt;$W186,$O186&lt;=$X186),VLOOKUP($D186,Res_Req!$A$2:$K$19,3)+(((VLOOKUP($D186,Res_Req!$A$2:$K$19,4)-VLOOKUP($D186,Res_Req!$A$2:$K$19,3))/($X186-$W186))*($O186-$W186)),0)))</f>
        <v/>
      </c>
      <c r="I186" s="285"/>
      <c r="J186" s="155" t="str">
        <f>IF(OR($D186="",$T186=""),"",IF(OR(VLOOKUP($D186,Res_Req!$A$2:$K$19,2)=1,VLOOKUP($D186,Res_Req!$A$2:$K$19,2)=2,VLOOKUP($D186,Res_Req!$A$2:$K$19,2)=5,VLOOKUP($D186,Res_Req!$A$2:$K$19,2)=7,VLOOKUP($D186,Res_Req!$A$2:$K$19,2)=8,VLOOKUP($D186,Res_Req!$A$2:$K$19,2)=9,VLOOKUP($D186,Res_Req!$A$2:$K$19,2)=10),$T186*$K186,""))</f>
        <v/>
      </c>
      <c r="K186" s="156" t="str">
        <f>IF($D186="","",IF(OR(VLOOKUP($D186,Res_Req!$A$2:$K$19,2)=1,VLOOKUP($D186,Res_Req!$A$2:$K$19,2)=2,VLOOKUP($D186,Res_Req!$A$2:$K$19,2)=5,VLOOKUP($D186,Res_Req!$A$2:$K$19,2)=7,VLOOKUP($D186,Res_Req!$A$2:$K$19,2)=8,VLOOKUP($D186,Res_Req!$A$2:$K$19,2)=9,VLOOKUP($D186,Res_Req!$A$2:$K$19,2)=10),VLOOKUP($D186,Res_Req!$A$2:$K$19,6),""))</f>
        <v/>
      </c>
      <c r="L186" s="285"/>
      <c r="M186" s="155" t="str">
        <f>IF(OR($D186="",$U186=""),"",IF(OR(VLOOKUP($D186,Res_Req!$A$2:$K$19,2)=1,VLOOKUP($D186,Res_Req!$A$2:$K$19,2)=2,VLOOKUP($D186,Res_Req!$A$2:$K$19,2)=3,VLOOKUP($D186,Res_Req!$A$2:$K$19,2)=4,VLOOKUP($D186,Res_Req!$A$2:$K$19,2)=5,VLOOKUP($D186,Res_Req!$A$2:$K$19,2)=7,VLOOKUP($D186,Res_Req!$A$2:$K$19,2)=8,VLOOKUP($D186,Res_Req!$A$2:$K$19,2)=9,VLOOKUP($D186,Res_Req!$A$2:$K$19,2)=10,VLOOKUP($D186,Res_Req!$A$2:$K$19,2)=18),$N186*U186,""))</f>
        <v/>
      </c>
      <c r="N186" s="156" t="str">
        <f>IF($D186="","",IF(OR(VLOOKUP($D186,Res_Req!$A$2:$K$19,2)=1,VLOOKUP($D186,Res_Req!$A$2:$K$19,2)=2,VLOOKUP($D186,Res_Req!$A$2:$K$19,2)=3,VLOOKUP($D186,Res_Req!$A$2:$K$19,2)=4,VLOOKUP($D186,Res_Req!$A$2:$K$19,2)=5,VLOOKUP($D186,Res_Req!$A$2:$K$19,2)=7,VLOOKUP($D186,Res_Req!$A$2:$K$19,2)=8,VLOOKUP($D186,Res_Req!$A$2:$K$19,2)=9,VLOOKUP($D186,Res_Req!$A$2:$K$19,2)=10,VLOOKUP($D186,Res_Req!$A$2:$K$19,2)=18),SQRT(VLOOKUP($D186,Res_Req!$A$2:$K$19,7)),""))</f>
        <v/>
      </c>
      <c r="O186" s="157" t="str">
        <f t="shared" si="7"/>
        <v/>
      </c>
      <c r="P186" s="158" t="str">
        <f t="shared" si="6"/>
        <v/>
      </c>
      <c r="Q186" s="159"/>
      <c r="R186" s="283"/>
      <c r="S186" s="283"/>
      <c r="T186" s="283"/>
      <c r="U186" s="283"/>
      <c r="V186" s="283"/>
      <c r="W186" s="283"/>
      <c r="X186" s="160" t="str">
        <f>IF(OR($D186="",$W186="",$Y186=""),"",IF(VLOOKUP($D186,Res_Req!$A$2:$K$19,2)=11,$Y186+VLOOKUP($D186,Res_Req!$A$2:$K$19,9),IF(VLOOKUP($D186,Res_Req!$A$2:$K$19,2)=16,MIN($W186+(VLOOKUP($D186,Res_Req!$A$2:$K$19,9)*($Y186-$W186)),110),$W186+(VLOOKUP($D186,Res_Req!$A$2:$K$19,9)*($Y186-$W186)))))</f>
        <v/>
      </c>
      <c r="Y186" s="283"/>
      <c r="Z186" s="283"/>
      <c r="AA186" s="133"/>
      <c r="AB186" s="134" t="e">
        <f>VLOOKUP($D186,Res_Req!$A$2:$K$19,2)</f>
        <v>#N/A</v>
      </c>
    </row>
    <row r="187" spans="1:28" x14ac:dyDescent="0.25">
      <c r="A187" s="133"/>
      <c r="B187" s="283"/>
      <c r="C187" s="283"/>
      <c r="D187" s="284"/>
      <c r="E187" s="283"/>
      <c r="F187" s="286"/>
      <c r="G187" s="162" t="str">
        <f>IF(OR($D187="",$R187="",$S187="",$H187=""),"",IF(OR(VLOOKUP($D187,Res_Req!$A$2:$K$19,2)=12,VLOOKUP($D187,Res_Req!$A$2:$K$19,2)=13,VLOOKUP($D187,Res_Req!$A$2:$K$19,2)=14,VLOOKUP($D187,Res_Req!$A$2:$K$19,2)=15,VLOOKUP($D187,Res_Req!$A$2:$K$19,2)=16,VLOOKUP($D187,Res_Req!$A$2:$K$19,2)=17),IF($E187="","",IF($O187&lt;=$W187,$S187*($E187/$V187)*$H187,IF(AND($O187&gt;$W187,$O187&lt;=$Y187),$H187*($E187/$V187)*($S187+((($R187-$S187)/($Y187-$W187))*($O187-$W187))),0))),IF($O187&lt;=$W187,$S187*$H187,IF(AND($O187&gt;$W187,$O187&lt;=$Y187),$H187*($S187+((($R187-$S187)/($Y187-$W187))*($O187-$W187))),0))))</f>
        <v/>
      </c>
      <c r="H187" s="156" t="str">
        <f>IF(OR($D187="",$X187="",$O187="",$W187=""),"",IF($O187&lt;=$W187,VLOOKUP($D187,Res_Req!$A$2:$K$19,3),IF(AND($O187&gt;$W187,$O187&lt;=$X187),VLOOKUP($D187,Res_Req!$A$2:$K$19,3)+(((VLOOKUP($D187,Res_Req!$A$2:$K$19,4)-VLOOKUP($D187,Res_Req!$A$2:$K$19,3))/($X187-$W187))*($O187-$W187)),0)))</f>
        <v/>
      </c>
      <c r="I187" s="285"/>
      <c r="J187" s="155" t="str">
        <f>IF(OR($D187="",$T187=""),"",IF(OR(VLOOKUP($D187,Res_Req!$A$2:$K$19,2)=1,VLOOKUP($D187,Res_Req!$A$2:$K$19,2)=2,VLOOKUP($D187,Res_Req!$A$2:$K$19,2)=5,VLOOKUP($D187,Res_Req!$A$2:$K$19,2)=7,VLOOKUP($D187,Res_Req!$A$2:$K$19,2)=8,VLOOKUP($D187,Res_Req!$A$2:$K$19,2)=9,VLOOKUP($D187,Res_Req!$A$2:$K$19,2)=10),$T187*$K187,""))</f>
        <v/>
      </c>
      <c r="K187" s="156" t="str">
        <f>IF($D187="","",IF(OR(VLOOKUP($D187,Res_Req!$A$2:$K$19,2)=1,VLOOKUP($D187,Res_Req!$A$2:$K$19,2)=2,VLOOKUP($D187,Res_Req!$A$2:$K$19,2)=5,VLOOKUP($D187,Res_Req!$A$2:$K$19,2)=7,VLOOKUP($D187,Res_Req!$A$2:$K$19,2)=8,VLOOKUP($D187,Res_Req!$A$2:$K$19,2)=9,VLOOKUP($D187,Res_Req!$A$2:$K$19,2)=10),VLOOKUP($D187,Res_Req!$A$2:$K$19,6),""))</f>
        <v/>
      </c>
      <c r="L187" s="285"/>
      <c r="M187" s="155" t="str">
        <f>IF(OR($D187="",$U187=""),"",IF(OR(VLOOKUP($D187,Res_Req!$A$2:$K$19,2)=1,VLOOKUP($D187,Res_Req!$A$2:$K$19,2)=2,VLOOKUP($D187,Res_Req!$A$2:$K$19,2)=3,VLOOKUP($D187,Res_Req!$A$2:$K$19,2)=4,VLOOKUP($D187,Res_Req!$A$2:$K$19,2)=5,VLOOKUP($D187,Res_Req!$A$2:$K$19,2)=7,VLOOKUP($D187,Res_Req!$A$2:$K$19,2)=8,VLOOKUP($D187,Res_Req!$A$2:$K$19,2)=9,VLOOKUP($D187,Res_Req!$A$2:$K$19,2)=10,VLOOKUP($D187,Res_Req!$A$2:$K$19,2)=18),$N187*U187,""))</f>
        <v/>
      </c>
      <c r="N187" s="156" t="str">
        <f>IF($D187="","",IF(OR(VLOOKUP($D187,Res_Req!$A$2:$K$19,2)=1,VLOOKUP($D187,Res_Req!$A$2:$K$19,2)=2,VLOOKUP($D187,Res_Req!$A$2:$K$19,2)=3,VLOOKUP($D187,Res_Req!$A$2:$K$19,2)=4,VLOOKUP($D187,Res_Req!$A$2:$K$19,2)=5,VLOOKUP($D187,Res_Req!$A$2:$K$19,2)=7,VLOOKUP($D187,Res_Req!$A$2:$K$19,2)=8,VLOOKUP($D187,Res_Req!$A$2:$K$19,2)=9,VLOOKUP($D187,Res_Req!$A$2:$K$19,2)=10,VLOOKUP($D187,Res_Req!$A$2:$K$19,2)=18),SQRT(VLOOKUP($D187,Res_Req!$A$2:$K$19,7)),""))</f>
        <v/>
      </c>
      <c r="O187" s="157" t="str">
        <f t="shared" si="7"/>
        <v/>
      </c>
      <c r="P187" s="158" t="str">
        <f t="shared" si="6"/>
        <v/>
      </c>
      <c r="Q187" s="159"/>
      <c r="R187" s="283"/>
      <c r="S187" s="283"/>
      <c r="T187" s="283"/>
      <c r="U187" s="283"/>
      <c r="V187" s="283"/>
      <c r="W187" s="283"/>
      <c r="X187" s="160" t="str">
        <f>IF(OR($D187="",$W187="",$Y187=""),"",IF(VLOOKUP($D187,Res_Req!$A$2:$K$19,2)=11,$Y187+VLOOKUP($D187,Res_Req!$A$2:$K$19,9),IF(VLOOKUP($D187,Res_Req!$A$2:$K$19,2)=16,MIN($W187+(VLOOKUP($D187,Res_Req!$A$2:$K$19,9)*($Y187-$W187)),110),$W187+(VLOOKUP($D187,Res_Req!$A$2:$K$19,9)*($Y187-$W187)))))</f>
        <v/>
      </c>
      <c r="Y187" s="283"/>
      <c r="Z187" s="283"/>
      <c r="AA187" s="133"/>
      <c r="AB187" s="134" t="e">
        <f>VLOOKUP($D187,Res_Req!$A$2:$K$19,2)</f>
        <v>#N/A</v>
      </c>
    </row>
    <row r="188" spans="1:28" x14ac:dyDescent="0.25">
      <c r="A188" s="133"/>
      <c r="B188" s="283"/>
      <c r="C188" s="283"/>
      <c r="D188" s="284"/>
      <c r="E188" s="283"/>
      <c r="F188" s="286"/>
      <c r="G188" s="162" t="str">
        <f>IF(OR($D188="",$R188="",$S188="",$H188=""),"",IF(OR(VLOOKUP($D188,Res_Req!$A$2:$K$19,2)=12,VLOOKUP($D188,Res_Req!$A$2:$K$19,2)=13,VLOOKUP($D188,Res_Req!$A$2:$K$19,2)=14,VLOOKUP($D188,Res_Req!$A$2:$K$19,2)=15,VLOOKUP($D188,Res_Req!$A$2:$K$19,2)=16,VLOOKUP($D188,Res_Req!$A$2:$K$19,2)=17),IF($E188="","",IF($O188&lt;=$W188,$S188*($E188/$V188)*$H188,IF(AND($O188&gt;$W188,$O188&lt;=$Y188),$H188*($E188/$V188)*($S188+((($R188-$S188)/($Y188-$W188))*($O188-$W188))),0))),IF($O188&lt;=$W188,$S188*$H188,IF(AND($O188&gt;$W188,$O188&lt;=$Y188),$H188*($S188+((($R188-$S188)/($Y188-$W188))*($O188-$W188))),0))))</f>
        <v/>
      </c>
      <c r="H188" s="156" t="str">
        <f>IF(OR($D188="",$X188="",$O188="",$W188=""),"",IF($O188&lt;=$W188,VLOOKUP($D188,Res_Req!$A$2:$K$19,3),IF(AND($O188&gt;$W188,$O188&lt;=$X188),VLOOKUP($D188,Res_Req!$A$2:$K$19,3)+(((VLOOKUP($D188,Res_Req!$A$2:$K$19,4)-VLOOKUP($D188,Res_Req!$A$2:$K$19,3))/($X188-$W188))*($O188-$W188)),0)))</f>
        <v/>
      </c>
      <c r="I188" s="285"/>
      <c r="J188" s="155" t="str">
        <f>IF(OR($D188="",$T188=""),"",IF(OR(VLOOKUP($D188,Res_Req!$A$2:$K$19,2)=1,VLOOKUP($D188,Res_Req!$A$2:$K$19,2)=2,VLOOKUP($D188,Res_Req!$A$2:$K$19,2)=5,VLOOKUP($D188,Res_Req!$A$2:$K$19,2)=7,VLOOKUP($D188,Res_Req!$A$2:$K$19,2)=8,VLOOKUP($D188,Res_Req!$A$2:$K$19,2)=9,VLOOKUP($D188,Res_Req!$A$2:$K$19,2)=10),$T188*$K188,""))</f>
        <v/>
      </c>
      <c r="K188" s="156" t="str">
        <f>IF($D188="","",IF(OR(VLOOKUP($D188,Res_Req!$A$2:$K$19,2)=1,VLOOKUP($D188,Res_Req!$A$2:$K$19,2)=2,VLOOKUP($D188,Res_Req!$A$2:$K$19,2)=5,VLOOKUP($D188,Res_Req!$A$2:$K$19,2)=7,VLOOKUP($D188,Res_Req!$A$2:$K$19,2)=8,VLOOKUP($D188,Res_Req!$A$2:$K$19,2)=9,VLOOKUP($D188,Res_Req!$A$2:$K$19,2)=10),VLOOKUP($D188,Res_Req!$A$2:$K$19,6),""))</f>
        <v/>
      </c>
      <c r="L188" s="285"/>
      <c r="M188" s="155" t="str">
        <f>IF(OR($D188="",$U188=""),"",IF(OR(VLOOKUP($D188,Res_Req!$A$2:$K$19,2)=1,VLOOKUP($D188,Res_Req!$A$2:$K$19,2)=2,VLOOKUP($D188,Res_Req!$A$2:$K$19,2)=3,VLOOKUP($D188,Res_Req!$A$2:$K$19,2)=4,VLOOKUP($D188,Res_Req!$A$2:$K$19,2)=5,VLOOKUP($D188,Res_Req!$A$2:$K$19,2)=7,VLOOKUP($D188,Res_Req!$A$2:$K$19,2)=8,VLOOKUP($D188,Res_Req!$A$2:$K$19,2)=9,VLOOKUP($D188,Res_Req!$A$2:$K$19,2)=10,VLOOKUP($D188,Res_Req!$A$2:$K$19,2)=18),$N188*U188,""))</f>
        <v/>
      </c>
      <c r="N188" s="156" t="str">
        <f>IF($D188="","",IF(OR(VLOOKUP($D188,Res_Req!$A$2:$K$19,2)=1,VLOOKUP($D188,Res_Req!$A$2:$K$19,2)=2,VLOOKUP($D188,Res_Req!$A$2:$K$19,2)=3,VLOOKUP($D188,Res_Req!$A$2:$K$19,2)=4,VLOOKUP($D188,Res_Req!$A$2:$K$19,2)=5,VLOOKUP($D188,Res_Req!$A$2:$K$19,2)=7,VLOOKUP($D188,Res_Req!$A$2:$K$19,2)=8,VLOOKUP($D188,Res_Req!$A$2:$K$19,2)=9,VLOOKUP($D188,Res_Req!$A$2:$K$19,2)=10,VLOOKUP($D188,Res_Req!$A$2:$K$19,2)=18),SQRT(VLOOKUP($D188,Res_Req!$A$2:$K$19,7)),""))</f>
        <v/>
      </c>
      <c r="O188" s="157" t="str">
        <f t="shared" si="7"/>
        <v/>
      </c>
      <c r="P188" s="158" t="str">
        <f t="shared" si="6"/>
        <v/>
      </c>
      <c r="Q188" s="159"/>
      <c r="R188" s="283"/>
      <c r="S188" s="283"/>
      <c r="T188" s="283"/>
      <c r="U188" s="283"/>
      <c r="V188" s="283"/>
      <c r="W188" s="283"/>
      <c r="X188" s="160" t="str">
        <f>IF(OR($D188="",$W188="",$Y188=""),"",IF(VLOOKUP($D188,Res_Req!$A$2:$K$19,2)=11,$Y188+VLOOKUP($D188,Res_Req!$A$2:$K$19,9),IF(VLOOKUP($D188,Res_Req!$A$2:$K$19,2)=16,MIN($W188+(VLOOKUP($D188,Res_Req!$A$2:$K$19,9)*($Y188-$W188)),110),$W188+(VLOOKUP($D188,Res_Req!$A$2:$K$19,9)*($Y188-$W188)))))</f>
        <v/>
      </c>
      <c r="Y188" s="283"/>
      <c r="Z188" s="283"/>
      <c r="AA188" s="133"/>
      <c r="AB188" s="134" t="e">
        <f>VLOOKUP($D188,Res_Req!$A$2:$K$19,2)</f>
        <v>#N/A</v>
      </c>
    </row>
    <row r="189" spans="1:28" x14ac:dyDescent="0.25">
      <c r="A189" s="133"/>
      <c r="B189" s="283"/>
      <c r="C189" s="283"/>
      <c r="D189" s="284"/>
      <c r="E189" s="283"/>
      <c r="F189" s="286"/>
      <c r="G189" s="162" t="str">
        <f>IF(OR($D189="",$R189="",$S189="",$H189=""),"",IF(OR(VLOOKUP($D189,Res_Req!$A$2:$K$19,2)=12,VLOOKUP($D189,Res_Req!$A$2:$K$19,2)=13,VLOOKUP($D189,Res_Req!$A$2:$K$19,2)=14,VLOOKUP($D189,Res_Req!$A$2:$K$19,2)=15,VLOOKUP($D189,Res_Req!$A$2:$K$19,2)=16,VLOOKUP($D189,Res_Req!$A$2:$K$19,2)=17),IF($E189="","",IF($O189&lt;=$W189,$S189*($E189/$V189)*$H189,IF(AND($O189&gt;$W189,$O189&lt;=$Y189),$H189*($E189/$V189)*($S189+((($R189-$S189)/($Y189-$W189))*($O189-$W189))),0))),IF($O189&lt;=$W189,$S189*$H189,IF(AND($O189&gt;$W189,$O189&lt;=$Y189),$H189*($S189+((($R189-$S189)/($Y189-$W189))*($O189-$W189))),0))))</f>
        <v/>
      </c>
      <c r="H189" s="156" t="str">
        <f>IF(OR($D189="",$X189="",$O189="",$W189=""),"",IF($O189&lt;=$W189,VLOOKUP($D189,Res_Req!$A$2:$K$19,3),IF(AND($O189&gt;$W189,$O189&lt;=$X189),VLOOKUP($D189,Res_Req!$A$2:$K$19,3)+(((VLOOKUP($D189,Res_Req!$A$2:$K$19,4)-VLOOKUP($D189,Res_Req!$A$2:$K$19,3))/($X189-$W189))*($O189-$W189)),0)))</f>
        <v/>
      </c>
      <c r="I189" s="285"/>
      <c r="J189" s="155" t="str">
        <f>IF(OR($D189="",$T189=""),"",IF(OR(VLOOKUP($D189,Res_Req!$A$2:$K$19,2)=1,VLOOKUP($D189,Res_Req!$A$2:$K$19,2)=2,VLOOKUP($D189,Res_Req!$A$2:$K$19,2)=5,VLOOKUP($D189,Res_Req!$A$2:$K$19,2)=7,VLOOKUP($D189,Res_Req!$A$2:$K$19,2)=8,VLOOKUP($D189,Res_Req!$A$2:$K$19,2)=9,VLOOKUP($D189,Res_Req!$A$2:$K$19,2)=10),$T189*$K189,""))</f>
        <v/>
      </c>
      <c r="K189" s="156" t="str">
        <f>IF($D189="","",IF(OR(VLOOKUP($D189,Res_Req!$A$2:$K$19,2)=1,VLOOKUP($D189,Res_Req!$A$2:$K$19,2)=2,VLOOKUP($D189,Res_Req!$A$2:$K$19,2)=5,VLOOKUP($D189,Res_Req!$A$2:$K$19,2)=7,VLOOKUP($D189,Res_Req!$A$2:$K$19,2)=8,VLOOKUP($D189,Res_Req!$A$2:$K$19,2)=9,VLOOKUP($D189,Res_Req!$A$2:$K$19,2)=10),VLOOKUP($D189,Res_Req!$A$2:$K$19,6),""))</f>
        <v/>
      </c>
      <c r="L189" s="285"/>
      <c r="M189" s="155" t="str">
        <f>IF(OR($D189="",$U189=""),"",IF(OR(VLOOKUP($D189,Res_Req!$A$2:$K$19,2)=1,VLOOKUP($D189,Res_Req!$A$2:$K$19,2)=2,VLOOKUP($D189,Res_Req!$A$2:$K$19,2)=3,VLOOKUP($D189,Res_Req!$A$2:$K$19,2)=4,VLOOKUP($D189,Res_Req!$A$2:$K$19,2)=5,VLOOKUP($D189,Res_Req!$A$2:$K$19,2)=7,VLOOKUP($D189,Res_Req!$A$2:$K$19,2)=8,VLOOKUP($D189,Res_Req!$A$2:$K$19,2)=9,VLOOKUP($D189,Res_Req!$A$2:$K$19,2)=10,VLOOKUP($D189,Res_Req!$A$2:$K$19,2)=18),$N189*U189,""))</f>
        <v/>
      </c>
      <c r="N189" s="156" t="str">
        <f>IF($D189="","",IF(OR(VLOOKUP($D189,Res_Req!$A$2:$K$19,2)=1,VLOOKUP($D189,Res_Req!$A$2:$K$19,2)=2,VLOOKUP($D189,Res_Req!$A$2:$K$19,2)=3,VLOOKUP($D189,Res_Req!$A$2:$K$19,2)=4,VLOOKUP($D189,Res_Req!$A$2:$K$19,2)=5,VLOOKUP($D189,Res_Req!$A$2:$K$19,2)=7,VLOOKUP($D189,Res_Req!$A$2:$K$19,2)=8,VLOOKUP($D189,Res_Req!$A$2:$K$19,2)=9,VLOOKUP($D189,Res_Req!$A$2:$K$19,2)=10,VLOOKUP($D189,Res_Req!$A$2:$K$19,2)=18),SQRT(VLOOKUP($D189,Res_Req!$A$2:$K$19,7)),""))</f>
        <v/>
      </c>
      <c r="O189" s="157" t="str">
        <f t="shared" si="7"/>
        <v/>
      </c>
      <c r="P189" s="158" t="str">
        <f t="shared" si="6"/>
        <v/>
      </c>
      <c r="Q189" s="159"/>
      <c r="R189" s="283"/>
      <c r="S189" s="283"/>
      <c r="T189" s="283"/>
      <c r="U189" s="283"/>
      <c r="V189" s="283"/>
      <c r="W189" s="283"/>
      <c r="X189" s="160" t="str">
        <f>IF(OR($D189="",$W189="",$Y189=""),"",IF(VLOOKUP($D189,Res_Req!$A$2:$K$19,2)=11,$Y189+VLOOKUP($D189,Res_Req!$A$2:$K$19,9),IF(VLOOKUP($D189,Res_Req!$A$2:$K$19,2)=16,MIN($W189+(VLOOKUP($D189,Res_Req!$A$2:$K$19,9)*($Y189-$W189)),110),$W189+(VLOOKUP($D189,Res_Req!$A$2:$K$19,9)*($Y189-$W189)))))</f>
        <v/>
      </c>
      <c r="Y189" s="283"/>
      <c r="Z189" s="283"/>
      <c r="AA189" s="133"/>
      <c r="AB189" s="134" t="e">
        <f>VLOOKUP($D189,Res_Req!$A$2:$K$19,2)</f>
        <v>#N/A</v>
      </c>
    </row>
    <row r="190" spans="1:28" x14ac:dyDescent="0.25">
      <c r="A190" s="133"/>
      <c r="B190" s="283"/>
      <c r="C190" s="283"/>
      <c r="D190" s="284"/>
      <c r="E190" s="283"/>
      <c r="F190" s="286"/>
      <c r="G190" s="162" t="str">
        <f>IF(OR($D190="",$R190="",$S190="",$H190=""),"",IF(OR(VLOOKUP($D190,Res_Req!$A$2:$K$19,2)=12,VLOOKUP($D190,Res_Req!$A$2:$K$19,2)=13,VLOOKUP($D190,Res_Req!$A$2:$K$19,2)=14,VLOOKUP($D190,Res_Req!$A$2:$K$19,2)=15,VLOOKUP($D190,Res_Req!$A$2:$K$19,2)=16,VLOOKUP($D190,Res_Req!$A$2:$K$19,2)=17),IF($E190="","",IF($O190&lt;=$W190,$S190*($E190/$V190)*$H190,IF(AND($O190&gt;$W190,$O190&lt;=$Y190),$H190*($E190/$V190)*($S190+((($R190-$S190)/($Y190-$W190))*($O190-$W190))),0))),IF($O190&lt;=$W190,$S190*$H190,IF(AND($O190&gt;$W190,$O190&lt;=$Y190),$H190*($S190+((($R190-$S190)/($Y190-$W190))*($O190-$W190))),0))))</f>
        <v/>
      </c>
      <c r="H190" s="156" t="str">
        <f>IF(OR($D190="",$X190="",$O190="",$W190=""),"",IF($O190&lt;=$W190,VLOOKUP($D190,Res_Req!$A$2:$K$19,3),IF(AND($O190&gt;$W190,$O190&lt;=$X190),VLOOKUP($D190,Res_Req!$A$2:$K$19,3)+(((VLOOKUP($D190,Res_Req!$A$2:$K$19,4)-VLOOKUP($D190,Res_Req!$A$2:$K$19,3))/($X190-$W190))*($O190-$W190)),0)))</f>
        <v/>
      </c>
      <c r="I190" s="285"/>
      <c r="J190" s="155" t="str">
        <f>IF(OR($D190="",$T190=""),"",IF(OR(VLOOKUP($D190,Res_Req!$A$2:$K$19,2)=1,VLOOKUP($D190,Res_Req!$A$2:$K$19,2)=2,VLOOKUP($D190,Res_Req!$A$2:$K$19,2)=5,VLOOKUP($D190,Res_Req!$A$2:$K$19,2)=7,VLOOKUP($D190,Res_Req!$A$2:$K$19,2)=8,VLOOKUP($D190,Res_Req!$A$2:$K$19,2)=9,VLOOKUP($D190,Res_Req!$A$2:$K$19,2)=10),$T190*$K190,""))</f>
        <v/>
      </c>
      <c r="K190" s="156" t="str">
        <f>IF($D190="","",IF(OR(VLOOKUP($D190,Res_Req!$A$2:$K$19,2)=1,VLOOKUP($D190,Res_Req!$A$2:$K$19,2)=2,VLOOKUP($D190,Res_Req!$A$2:$K$19,2)=5,VLOOKUP($D190,Res_Req!$A$2:$K$19,2)=7,VLOOKUP($D190,Res_Req!$A$2:$K$19,2)=8,VLOOKUP($D190,Res_Req!$A$2:$K$19,2)=9,VLOOKUP($D190,Res_Req!$A$2:$K$19,2)=10),VLOOKUP($D190,Res_Req!$A$2:$K$19,6),""))</f>
        <v/>
      </c>
      <c r="L190" s="285"/>
      <c r="M190" s="155" t="str">
        <f>IF(OR($D190="",$U190=""),"",IF(OR(VLOOKUP($D190,Res_Req!$A$2:$K$19,2)=1,VLOOKUP($D190,Res_Req!$A$2:$K$19,2)=2,VLOOKUP($D190,Res_Req!$A$2:$K$19,2)=3,VLOOKUP($D190,Res_Req!$A$2:$K$19,2)=4,VLOOKUP($D190,Res_Req!$A$2:$K$19,2)=5,VLOOKUP($D190,Res_Req!$A$2:$K$19,2)=7,VLOOKUP($D190,Res_Req!$A$2:$K$19,2)=8,VLOOKUP($D190,Res_Req!$A$2:$K$19,2)=9,VLOOKUP($D190,Res_Req!$A$2:$K$19,2)=10,VLOOKUP($D190,Res_Req!$A$2:$K$19,2)=18),$N190*U190,""))</f>
        <v/>
      </c>
      <c r="N190" s="156" t="str">
        <f>IF($D190="","",IF(OR(VLOOKUP($D190,Res_Req!$A$2:$K$19,2)=1,VLOOKUP($D190,Res_Req!$A$2:$K$19,2)=2,VLOOKUP($D190,Res_Req!$A$2:$K$19,2)=3,VLOOKUP($D190,Res_Req!$A$2:$K$19,2)=4,VLOOKUP($D190,Res_Req!$A$2:$K$19,2)=5,VLOOKUP($D190,Res_Req!$A$2:$K$19,2)=7,VLOOKUP($D190,Res_Req!$A$2:$K$19,2)=8,VLOOKUP($D190,Res_Req!$A$2:$K$19,2)=9,VLOOKUP($D190,Res_Req!$A$2:$K$19,2)=10,VLOOKUP($D190,Res_Req!$A$2:$K$19,2)=18),SQRT(VLOOKUP($D190,Res_Req!$A$2:$K$19,7)),""))</f>
        <v/>
      </c>
      <c r="O190" s="157" t="str">
        <f t="shared" si="7"/>
        <v/>
      </c>
      <c r="P190" s="158" t="str">
        <f t="shared" si="6"/>
        <v/>
      </c>
      <c r="Q190" s="159"/>
      <c r="R190" s="283"/>
      <c r="S190" s="283"/>
      <c r="T190" s="283"/>
      <c r="U190" s="283"/>
      <c r="V190" s="283"/>
      <c r="W190" s="283"/>
      <c r="X190" s="160" t="str">
        <f>IF(OR($D190="",$W190="",$Y190=""),"",IF(VLOOKUP($D190,Res_Req!$A$2:$K$19,2)=11,$Y190+VLOOKUP($D190,Res_Req!$A$2:$K$19,9),IF(VLOOKUP($D190,Res_Req!$A$2:$K$19,2)=16,MIN($W190+(VLOOKUP($D190,Res_Req!$A$2:$K$19,9)*($Y190-$W190)),110),$W190+(VLOOKUP($D190,Res_Req!$A$2:$K$19,9)*($Y190-$W190)))))</f>
        <v/>
      </c>
      <c r="Y190" s="283"/>
      <c r="Z190" s="283"/>
      <c r="AA190" s="133"/>
      <c r="AB190" s="134" t="e">
        <f>VLOOKUP($D190,Res_Req!$A$2:$K$19,2)</f>
        <v>#N/A</v>
      </c>
    </row>
    <row r="191" spans="1:28" x14ac:dyDescent="0.25">
      <c r="A191" s="133"/>
      <c r="B191" s="283"/>
      <c r="C191" s="283"/>
      <c r="D191" s="284"/>
      <c r="E191" s="283"/>
      <c r="F191" s="286"/>
      <c r="G191" s="162" t="str">
        <f>IF(OR($D191="",$R191="",$S191="",$H191=""),"",IF(OR(VLOOKUP($D191,Res_Req!$A$2:$K$19,2)=12,VLOOKUP($D191,Res_Req!$A$2:$K$19,2)=13,VLOOKUP($D191,Res_Req!$A$2:$K$19,2)=14,VLOOKUP($D191,Res_Req!$A$2:$K$19,2)=15,VLOOKUP($D191,Res_Req!$A$2:$K$19,2)=16,VLOOKUP($D191,Res_Req!$A$2:$K$19,2)=17),IF($E191="","",IF($O191&lt;=$W191,$S191*($E191/$V191)*$H191,IF(AND($O191&gt;$W191,$O191&lt;=$Y191),$H191*($E191/$V191)*($S191+((($R191-$S191)/($Y191-$W191))*($O191-$W191))),0))),IF($O191&lt;=$W191,$S191*$H191,IF(AND($O191&gt;$W191,$O191&lt;=$Y191),$H191*($S191+((($R191-$S191)/($Y191-$W191))*($O191-$W191))),0))))</f>
        <v/>
      </c>
      <c r="H191" s="156" t="str">
        <f>IF(OR($D191="",$X191="",$O191="",$W191=""),"",IF($O191&lt;=$W191,VLOOKUP($D191,Res_Req!$A$2:$K$19,3),IF(AND($O191&gt;$W191,$O191&lt;=$X191),VLOOKUP($D191,Res_Req!$A$2:$K$19,3)+(((VLOOKUP($D191,Res_Req!$A$2:$K$19,4)-VLOOKUP($D191,Res_Req!$A$2:$K$19,3))/($X191-$W191))*($O191-$W191)),0)))</f>
        <v/>
      </c>
      <c r="I191" s="285"/>
      <c r="J191" s="155" t="str">
        <f>IF(OR($D191="",$T191=""),"",IF(OR(VLOOKUP($D191,Res_Req!$A$2:$K$19,2)=1,VLOOKUP($D191,Res_Req!$A$2:$K$19,2)=2,VLOOKUP($D191,Res_Req!$A$2:$K$19,2)=5,VLOOKUP($D191,Res_Req!$A$2:$K$19,2)=7,VLOOKUP($D191,Res_Req!$A$2:$K$19,2)=8,VLOOKUP($D191,Res_Req!$A$2:$K$19,2)=9,VLOOKUP($D191,Res_Req!$A$2:$K$19,2)=10),$T191*$K191,""))</f>
        <v/>
      </c>
      <c r="K191" s="156" t="str">
        <f>IF($D191="","",IF(OR(VLOOKUP($D191,Res_Req!$A$2:$K$19,2)=1,VLOOKUP($D191,Res_Req!$A$2:$K$19,2)=2,VLOOKUP($D191,Res_Req!$A$2:$K$19,2)=5,VLOOKUP($D191,Res_Req!$A$2:$K$19,2)=7,VLOOKUP($D191,Res_Req!$A$2:$K$19,2)=8,VLOOKUP($D191,Res_Req!$A$2:$K$19,2)=9,VLOOKUP($D191,Res_Req!$A$2:$K$19,2)=10),VLOOKUP($D191,Res_Req!$A$2:$K$19,6),""))</f>
        <v/>
      </c>
      <c r="L191" s="285"/>
      <c r="M191" s="155" t="str">
        <f>IF(OR($D191="",$U191=""),"",IF(OR(VLOOKUP($D191,Res_Req!$A$2:$K$19,2)=1,VLOOKUP($D191,Res_Req!$A$2:$K$19,2)=2,VLOOKUP($D191,Res_Req!$A$2:$K$19,2)=3,VLOOKUP($D191,Res_Req!$A$2:$K$19,2)=4,VLOOKUP($D191,Res_Req!$A$2:$K$19,2)=5,VLOOKUP($D191,Res_Req!$A$2:$K$19,2)=7,VLOOKUP($D191,Res_Req!$A$2:$K$19,2)=8,VLOOKUP($D191,Res_Req!$A$2:$K$19,2)=9,VLOOKUP($D191,Res_Req!$A$2:$K$19,2)=10,VLOOKUP($D191,Res_Req!$A$2:$K$19,2)=18),$N191*U191,""))</f>
        <v/>
      </c>
      <c r="N191" s="156" t="str">
        <f>IF($D191="","",IF(OR(VLOOKUP($D191,Res_Req!$A$2:$K$19,2)=1,VLOOKUP($D191,Res_Req!$A$2:$K$19,2)=2,VLOOKUP($D191,Res_Req!$A$2:$K$19,2)=3,VLOOKUP($D191,Res_Req!$A$2:$K$19,2)=4,VLOOKUP($D191,Res_Req!$A$2:$K$19,2)=5,VLOOKUP($D191,Res_Req!$A$2:$K$19,2)=7,VLOOKUP($D191,Res_Req!$A$2:$K$19,2)=8,VLOOKUP($D191,Res_Req!$A$2:$K$19,2)=9,VLOOKUP($D191,Res_Req!$A$2:$K$19,2)=10,VLOOKUP($D191,Res_Req!$A$2:$K$19,2)=18),SQRT(VLOOKUP($D191,Res_Req!$A$2:$K$19,7)),""))</f>
        <v/>
      </c>
      <c r="O191" s="157" t="str">
        <f t="shared" si="7"/>
        <v/>
      </c>
      <c r="P191" s="158" t="str">
        <f t="shared" si="6"/>
        <v/>
      </c>
      <c r="Q191" s="159"/>
      <c r="R191" s="283"/>
      <c r="S191" s="283"/>
      <c r="T191" s="283"/>
      <c r="U191" s="283"/>
      <c r="V191" s="283"/>
      <c r="W191" s="283"/>
      <c r="X191" s="160" t="str">
        <f>IF(OR($D191="",$W191="",$Y191=""),"",IF(VLOOKUP($D191,Res_Req!$A$2:$K$19,2)=11,$Y191+VLOOKUP($D191,Res_Req!$A$2:$K$19,9),IF(VLOOKUP($D191,Res_Req!$A$2:$K$19,2)=16,MIN($W191+(VLOOKUP($D191,Res_Req!$A$2:$K$19,9)*($Y191-$W191)),110),$W191+(VLOOKUP($D191,Res_Req!$A$2:$K$19,9)*($Y191-$W191)))))</f>
        <v/>
      </c>
      <c r="Y191" s="283"/>
      <c r="Z191" s="283"/>
      <c r="AA191" s="133"/>
      <c r="AB191" s="134" t="e">
        <f>VLOOKUP($D191,Res_Req!$A$2:$K$19,2)</f>
        <v>#N/A</v>
      </c>
    </row>
    <row r="192" spans="1:28" x14ac:dyDescent="0.25">
      <c r="A192" s="133"/>
      <c r="B192" s="283"/>
      <c r="C192" s="283"/>
      <c r="D192" s="284"/>
      <c r="E192" s="283"/>
      <c r="F192" s="286"/>
      <c r="G192" s="162" t="str">
        <f>IF(OR($D192="",$R192="",$S192="",$H192=""),"",IF(OR(VLOOKUP($D192,Res_Req!$A$2:$K$19,2)=12,VLOOKUP($D192,Res_Req!$A$2:$K$19,2)=13,VLOOKUP($D192,Res_Req!$A$2:$K$19,2)=14,VLOOKUP($D192,Res_Req!$A$2:$K$19,2)=15,VLOOKUP($D192,Res_Req!$A$2:$K$19,2)=16,VLOOKUP($D192,Res_Req!$A$2:$K$19,2)=17),IF($E192="","",IF($O192&lt;=$W192,$S192*($E192/$V192)*$H192,IF(AND($O192&gt;$W192,$O192&lt;=$Y192),$H192*($E192/$V192)*($S192+((($R192-$S192)/($Y192-$W192))*($O192-$W192))),0))),IF($O192&lt;=$W192,$S192*$H192,IF(AND($O192&gt;$W192,$O192&lt;=$Y192),$H192*($S192+((($R192-$S192)/($Y192-$W192))*($O192-$W192))),0))))</f>
        <v/>
      </c>
      <c r="H192" s="156" t="str">
        <f>IF(OR($D192="",$X192="",$O192="",$W192=""),"",IF($O192&lt;=$W192,VLOOKUP($D192,Res_Req!$A$2:$K$19,3),IF(AND($O192&gt;$W192,$O192&lt;=$X192),VLOOKUP($D192,Res_Req!$A$2:$K$19,3)+(((VLOOKUP($D192,Res_Req!$A$2:$K$19,4)-VLOOKUP($D192,Res_Req!$A$2:$K$19,3))/($X192-$W192))*($O192-$W192)),0)))</f>
        <v/>
      </c>
      <c r="I192" s="285"/>
      <c r="J192" s="155" t="str">
        <f>IF(OR($D192="",$T192=""),"",IF(OR(VLOOKUP($D192,Res_Req!$A$2:$K$19,2)=1,VLOOKUP($D192,Res_Req!$A$2:$K$19,2)=2,VLOOKUP($D192,Res_Req!$A$2:$K$19,2)=5,VLOOKUP($D192,Res_Req!$A$2:$K$19,2)=7,VLOOKUP($D192,Res_Req!$A$2:$K$19,2)=8,VLOOKUP($D192,Res_Req!$A$2:$K$19,2)=9,VLOOKUP($D192,Res_Req!$A$2:$K$19,2)=10),$T192*$K192,""))</f>
        <v/>
      </c>
      <c r="K192" s="156" t="str">
        <f>IF($D192="","",IF(OR(VLOOKUP($D192,Res_Req!$A$2:$K$19,2)=1,VLOOKUP($D192,Res_Req!$A$2:$K$19,2)=2,VLOOKUP($D192,Res_Req!$A$2:$K$19,2)=5,VLOOKUP($D192,Res_Req!$A$2:$K$19,2)=7,VLOOKUP($D192,Res_Req!$A$2:$K$19,2)=8,VLOOKUP($D192,Res_Req!$A$2:$K$19,2)=9,VLOOKUP($D192,Res_Req!$A$2:$K$19,2)=10),VLOOKUP($D192,Res_Req!$A$2:$K$19,6),""))</f>
        <v/>
      </c>
      <c r="L192" s="285"/>
      <c r="M192" s="155" t="str">
        <f>IF(OR($D192="",$U192=""),"",IF(OR(VLOOKUP($D192,Res_Req!$A$2:$K$19,2)=1,VLOOKUP($D192,Res_Req!$A$2:$K$19,2)=2,VLOOKUP($D192,Res_Req!$A$2:$K$19,2)=3,VLOOKUP($D192,Res_Req!$A$2:$K$19,2)=4,VLOOKUP($D192,Res_Req!$A$2:$K$19,2)=5,VLOOKUP($D192,Res_Req!$A$2:$K$19,2)=7,VLOOKUP($D192,Res_Req!$A$2:$K$19,2)=8,VLOOKUP($D192,Res_Req!$A$2:$K$19,2)=9,VLOOKUP($D192,Res_Req!$A$2:$K$19,2)=10,VLOOKUP($D192,Res_Req!$A$2:$K$19,2)=18),$N192*U192,""))</f>
        <v/>
      </c>
      <c r="N192" s="156" t="str">
        <f>IF($D192="","",IF(OR(VLOOKUP($D192,Res_Req!$A$2:$K$19,2)=1,VLOOKUP($D192,Res_Req!$A$2:$K$19,2)=2,VLOOKUP($D192,Res_Req!$A$2:$K$19,2)=3,VLOOKUP($D192,Res_Req!$A$2:$K$19,2)=4,VLOOKUP($D192,Res_Req!$A$2:$K$19,2)=5,VLOOKUP($D192,Res_Req!$A$2:$K$19,2)=7,VLOOKUP($D192,Res_Req!$A$2:$K$19,2)=8,VLOOKUP($D192,Res_Req!$A$2:$K$19,2)=9,VLOOKUP($D192,Res_Req!$A$2:$K$19,2)=10,VLOOKUP($D192,Res_Req!$A$2:$K$19,2)=18),SQRT(VLOOKUP($D192,Res_Req!$A$2:$K$19,7)),""))</f>
        <v/>
      </c>
      <c r="O192" s="157" t="str">
        <f t="shared" si="7"/>
        <v/>
      </c>
      <c r="P192" s="158" t="str">
        <f t="shared" si="6"/>
        <v/>
      </c>
      <c r="Q192" s="159"/>
      <c r="R192" s="283"/>
      <c r="S192" s="283"/>
      <c r="T192" s="283"/>
      <c r="U192" s="283"/>
      <c r="V192" s="283"/>
      <c r="W192" s="283"/>
      <c r="X192" s="160" t="str">
        <f>IF(OR($D192="",$W192="",$Y192=""),"",IF(VLOOKUP($D192,Res_Req!$A$2:$K$19,2)=11,$Y192+VLOOKUP($D192,Res_Req!$A$2:$K$19,9),IF(VLOOKUP($D192,Res_Req!$A$2:$K$19,2)=16,MIN($W192+(VLOOKUP($D192,Res_Req!$A$2:$K$19,9)*($Y192-$W192)),110),$W192+(VLOOKUP($D192,Res_Req!$A$2:$K$19,9)*($Y192-$W192)))))</f>
        <v/>
      </c>
      <c r="Y192" s="283"/>
      <c r="Z192" s="283"/>
      <c r="AA192" s="133"/>
      <c r="AB192" s="134" t="e">
        <f>VLOOKUP($D192,Res_Req!$A$2:$K$19,2)</f>
        <v>#N/A</v>
      </c>
    </row>
    <row r="193" spans="1:28" x14ac:dyDescent="0.25">
      <c r="A193" s="133"/>
      <c r="B193" s="283"/>
      <c r="C193" s="283"/>
      <c r="D193" s="284"/>
      <c r="E193" s="283"/>
      <c r="F193" s="286"/>
      <c r="G193" s="162" t="str">
        <f>IF(OR($D193="",$R193="",$S193="",$H193=""),"",IF(OR(VLOOKUP($D193,Res_Req!$A$2:$K$19,2)=12,VLOOKUP($D193,Res_Req!$A$2:$K$19,2)=13,VLOOKUP($D193,Res_Req!$A$2:$K$19,2)=14,VLOOKUP($D193,Res_Req!$A$2:$K$19,2)=15,VLOOKUP($D193,Res_Req!$A$2:$K$19,2)=16,VLOOKUP($D193,Res_Req!$A$2:$K$19,2)=17),IF($E193="","",IF($O193&lt;=$W193,$S193*($E193/$V193)*$H193,IF(AND($O193&gt;$W193,$O193&lt;=$Y193),$H193*($E193/$V193)*($S193+((($R193-$S193)/($Y193-$W193))*($O193-$W193))),0))),IF($O193&lt;=$W193,$S193*$H193,IF(AND($O193&gt;$W193,$O193&lt;=$Y193),$H193*($S193+((($R193-$S193)/($Y193-$W193))*($O193-$W193))),0))))</f>
        <v/>
      </c>
      <c r="H193" s="156" t="str">
        <f>IF(OR($D193="",$X193="",$O193="",$W193=""),"",IF($O193&lt;=$W193,VLOOKUP($D193,Res_Req!$A$2:$K$19,3),IF(AND($O193&gt;$W193,$O193&lt;=$X193),VLOOKUP($D193,Res_Req!$A$2:$K$19,3)+(((VLOOKUP($D193,Res_Req!$A$2:$K$19,4)-VLOOKUP($D193,Res_Req!$A$2:$K$19,3))/($X193-$W193))*($O193-$W193)),0)))</f>
        <v/>
      </c>
      <c r="I193" s="285"/>
      <c r="J193" s="155" t="str">
        <f>IF(OR($D193="",$T193=""),"",IF(OR(VLOOKUP($D193,Res_Req!$A$2:$K$19,2)=1,VLOOKUP($D193,Res_Req!$A$2:$K$19,2)=2,VLOOKUP($D193,Res_Req!$A$2:$K$19,2)=5,VLOOKUP($D193,Res_Req!$A$2:$K$19,2)=7,VLOOKUP($D193,Res_Req!$A$2:$K$19,2)=8,VLOOKUP($D193,Res_Req!$A$2:$K$19,2)=9,VLOOKUP($D193,Res_Req!$A$2:$K$19,2)=10),$T193*$K193,""))</f>
        <v/>
      </c>
      <c r="K193" s="156" t="str">
        <f>IF($D193="","",IF(OR(VLOOKUP($D193,Res_Req!$A$2:$K$19,2)=1,VLOOKUP($D193,Res_Req!$A$2:$K$19,2)=2,VLOOKUP($D193,Res_Req!$A$2:$K$19,2)=5,VLOOKUP($D193,Res_Req!$A$2:$K$19,2)=7,VLOOKUP($D193,Res_Req!$A$2:$K$19,2)=8,VLOOKUP($D193,Res_Req!$A$2:$K$19,2)=9,VLOOKUP($D193,Res_Req!$A$2:$K$19,2)=10),VLOOKUP($D193,Res_Req!$A$2:$K$19,6),""))</f>
        <v/>
      </c>
      <c r="L193" s="285"/>
      <c r="M193" s="155" t="str">
        <f>IF(OR($D193="",$U193=""),"",IF(OR(VLOOKUP($D193,Res_Req!$A$2:$K$19,2)=1,VLOOKUP($D193,Res_Req!$A$2:$K$19,2)=2,VLOOKUP($D193,Res_Req!$A$2:$K$19,2)=3,VLOOKUP($D193,Res_Req!$A$2:$K$19,2)=4,VLOOKUP($D193,Res_Req!$A$2:$K$19,2)=5,VLOOKUP($D193,Res_Req!$A$2:$K$19,2)=7,VLOOKUP($D193,Res_Req!$A$2:$K$19,2)=8,VLOOKUP($D193,Res_Req!$A$2:$K$19,2)=9,VLOOKUP($D193,Res_Req!$A$2:$K$19,2)=10,VLOOKUP($D193,Res_Req!$A$2:$K$19,2)=18),$N193*U193,""))</f>
        <v/>
      </c>
      <c r="N193" s="156" t="str">
        <f>IF($D193="","",IF(OR(VLOOKUP($D193,Res_Req!$A$2:$K$19,2)=1,VLOOKUP($D193,Res_Req!$A$2:$K$19,2)=2,VLOOKUP($D193,Res_Req!$A$2:$K$19,2)=3,VLOOKUP($D193,Res_Req!$A$2:$K$19,2)=4,VLOOKUP($D193,Res_Req!$A$2:$K$19,2)=5,VLOOKUP($D193,Res_Req!$A$2:$K$19,2)=7,VLOOKUP($D193,Res_Req!$A$2:$K$19,2)=8,VLOOKUP($D193,Res_Req!$A$2:$K$19,2)=9,VLOOKUP($D193,Res_Req!$A$2:$K$19,2)=10,VLOOKUP($D193,Res_Req!$A$2:$K$19,2)=18),SQRT(VLOOKUP($D193,Res_Req!$A$2:$K$19,7)),""))</f>
        <v/>
      </c>
      <c r="O193" s="157" t="str">
        <f t="shared" si="7"/>
        <v/>
      </c>
      <c r="P193" s="158" t="str">
        <f t="shared" si="6"/>
        <v/>
      </c>
      <c r="Q193" s="159"/>
      <c r="R193" s="283"/>
      <c r="S193" s="283"/>
      <c r="T193" s="283"/>
      <c r="U193" s="283"/>
      <c r="V193" s="283"/>
      <c r="W193" s="283"/>
      <c r="X193" s="160" t="str">
        <f>IF(OR($D193="",$W193="",$Y193=""),"",IF(VLOOKUP($D193,Res_Req!$A$2:$K$19,2)=11,$Y193+VLOOKUP($D193,Res_Req!$A$2:$K$19,9),IF(VLOOKUP($D193,Res_Req!$A$2:$K$19,2)=16,MIN($W193+(VLOOKUP($D193,Res_Req!$A$2:$K$19,9)*($Y193-$W193)),110),$W193+(VLOOKUP($D193,Res_Req!$A$2:$K$19,9)*($Y193-$W193)))))</f>
        <v/>
      </c>
      <c r="Y193" s="283"/>
      <c r="Z193" s="283"/>
      <c r="AA193" s="133"/>
      <c r="AB193" s="134" t="e">
        <f>VLOOKUP($D193,Res_Req!$A$2:$K$19,2)</f>
        <v>#N/A</v>
      </c>
    </row>
    <row r="194" spans="1:28" x14ac:dyDescent="0.25">
      <c r="A194" s="133"/>
      <c r="B194" s="283"/>
      <c r="C194" s="283"/>
      <c r="D194" s="284"/>
      <c r="E194" s="283"/>
      <c r="F194" s="286"/>
      <c r="G194" s="162" t="str">
        <f>IF(OR($D194="",$R194="",$S194="",$H194=""),"",IF(OR(VLOOKUP($D194,Res_Req!$A$2:$K$19,2)=12,VLOOKUP($D194,Res_Req!$A$2:$K$19,2)=13,VLOOKUP($D194,Res_Req!$A$2:$K$19,2)=14,VLOOKUP($D194,Res_Req!$A$2:$K$19,2)=15,VLOOKUP($D194,Res_Req!$A$2:$K$19,2)=16,VLOOKUP($D194,Res_Req!$A$2:$K$19,2)=17),IF($E194="","",IF($O194&lt;=$W194,$S194*($E194/$V194)*$H194,IF(AND($O194&gt;$W194,$O194&lt;=$Y194),$H194*($E194/$V194)*($S194+((($R194-$S194)/($Y194-$W194))*($O194-$W194))),0))),IF($O194&lt;=$W194,$S194*$H194,IF(AND($O194&gt;$W194,$O194&lt;=$Y194),$H194*($S194+((($R194-$S194)/($Y194-$W194))*($O194-$W194))),0))))</f>
        <v/>
      </c>
      <c r="H194" s="156" t="str">
        <f>IF(OR($D194="",$X194="",$O194="",$W194=""),"",IF($O194&lt;=$W194,VLOOKUP($D194,Res_Req!$A$2:$K$19,3),IF(AND($O194&gt;$W194,$O194&lt;=$X194),VLOOKUP($D194,Res_Req!$A$2:$K$19,3)+(((VLOOKUP($D194,Res_Req!$A$2:$K$19,4)-VLOOKUP($D194,Res_Req!$A$2:$K$19,3))/($X194-$W194))*($O194-$W194)),0)))</f>
        <v/>
      </c>
      <c r="I194" s="285"/>
      <c r="J194" s="155" t="str">
        <f>IF(OR($D194="",$T194=""),"",IF(OR(VLOOKUP($D194,Res_Req!$A$2:$K$19,2)=1,VLOOKUP($D194,Res_Req!$A$2:$K$19,2)=2,VLOOKUP($D194,Res_Req!$A$2:$K$19,2)=5,VLOOKUP($D194,Res_Req!$A$2:$K$19,2)=7,VLOOKUP($D194,Res_Req!$A$2:$K$19,2)=8,VLOOKUP($D194,Res_Req!$A$2:$K$19,2)=9,VLOOKUP($D194,Res_Req!$A$2:$K$19,2)=10),$T194*$K194,""))</f>
        <v/>
      </c>
      <c r="K194" s="156" t="str">
        <f>IF($D194="","",IF(OR(VLOOKUP($D194,Res_Req!$A$2:$K$19,2)=1,VLOOKUP($D194,Res_Req!$A$2:$K$19,2)=2,VLOOKUP($D194,Res_Req!$A$2:$K$19,2)=5,VLOOKUP($D194,Res_Req!$A$2:$K$19,2)=7,VLOOKUP($D194,Res_Req!$A$2:$K$19,2)=8,VLOOKUP($D194,Res_Req!$A$2:$K$19,2)=9,VLOOKUP($D194,Res_Req!$A$2:$K$19,2)=10),VLOOKUP($D194,Res_Req!$A$2:$K$19,6),""))</f>
        <v/>
      </c>
      <c r="L194" s="285"/>
      <c r="M194" s="155" t="str">
        <f>IF(OR($D194="",$U194=""),"",IF(OR(VLOOKUP($D194,Res_Req!$A$2:$K$19,2)=1,VLOOKUP($D194,Res_Req!$A$2:$K$19,2)=2,VLOOKUP($D194,Res_Req!$A$2:$K$19,2)=3,VLOOKUP($D194,Res_Req!$A$2:$K$19,2)=4,VLOOKUP($D194,Res_Req!$A$2:$K$19,2)=5,VLOOKUP($D194,Res_Req!$A$2:$K$19,2)=7,VLOOKUP($D194,Res_Req!$A$2:$K$19,2)=8,VLOOKUP($D194,Res_Req!$A$2:$K$19,2)=9,VLOOKUP($D194,Res_Req!$A$2:$K$19,2)=10,VLOOKUP($D194,Res_Req!$A$2:$K$19,2)=18),$N194*U194,""))</f>
        <v/>
      </c>
      <c r="N194" s="156" t="str">
        <f>IF($D194="","",IF(OR(VLOOKUP($D194,Res_Req!$A$2:$K$19,2)=1,VLOOKUP($D194,Res_Req!$A$2:$K$19,2)=2,VLOOKUP($D194,Res_Req!$A$2:$K$19,2)=3,VLOOKUP($D194,Res_Req!$A$2:$K$19,2)=4,VLOOKUP($D194,Res_Req!$A$2:$K$19,2)=5,VLOOKUP($D194,Res_Req!$A$2:$K$19,2)=7,VLOOKUP($D194,Res_Req!$A$2:$K$19,2)=8,VLOOKUP($D194,Res_Req!$A$2:$K$19,2)=9,VLOOKUP($D194,Res_Req!$A$2:$K$19,2)=10,VLOOKUP($D194,Res_Req!$A$2:$K$19,2)=18),SQRT(VLOOKUP($D194,Res_Req!$A$2:$K$19,7)),""))</f>
        <v/>
      </c>
      <c r="O194" s="157" t="str">
        <f t="shared" si="7"/>
        <v/>
      </c>
      <c r="P194" s="158" t="str">
        <f t="shared" si="6"/>
        <v/>
      </c>
      <c r="Q194" s="159"/>
      <c r="R194" s="283"/>
      <c r="S194" s="283"/>
      <c r="T194" s="283"/>
      <c r="U194" s="283"/>
      <c r="V194" s="283"/>
      <c r="W194" s="283"/>
      <c r="X194" s="160" t="str">
        <f>IF(OR($D194="",$W194="",$Y194=""),"",IF(VLOOKUP($D194,Res_Req!$A$2:$K$19,2)=11,$Y194+VLOOKUP($D194,Res_Req!$A$2:$K$19,9),IF(VLOOKUP($D194,Res_Req!$A$2:$K$19,2)=16,MIN($W194+(VLOOKUP($D194,Res_Req!$A$2:$K$19,9)*($Y194-$W194)),110),$W194+(VLOOKUP($D194,Res_Req!$A$2:$K$19,9)*($Y194-$W194)))))</f>
        <v/>
      </c>
      <c r="Y194" s="283"/>
      <c r="Z194" s="283"/>
      <c r="AA194" s="133"/>
      <c r="AB194" s="134" t="e">
        <f>VLOOKUP($D194,Res_Req!$A$2:$K$19,2)</f>
        <v>#N/A</v>
      </c>
    </row>
    <row r="195" spans="1:28" x14ac:dyDescent="0.25">
      <c r="A195" s="133"/>
      <c r="B195" s="283"/>
      <c r="C195" s="283"/>
      <c r="D195" s="284"/>
      <c r="E195" s="283"/>
      <c r="F195" s="286"/>
      <c r="G195" s="162" t="str">
        <f>IF(OR($D195="",$R195="",$S195="",$H195=""),"",IF(OR(VLOOKUP($D195,Res_Req!$A$2:$K$19,2)=12,VLOOKUP($D195,Res_Req!$A$2:$K$19,2)=13,VLOOKUP($D195,Res_Req!$A$2:$K$19,2)=14,VLOOKUP($D195,Res_Req!$A$2:$K$19,2)=15,VLOOKUP($D195,Res_Req!$A$2:$K$19,2)=16,VLOOKUP($D195,Res_Req!$A$2:$K$19,2)=17),IF($E195="","",IF($O195&lt;=$W195,$S195*($E195/$V195)*$H195,IF(AND($O195&gt;$W195,$O195&lt;=$Y195),$H195*($E195/$V195)*($S195+((($R195-$S195)/($Y195-$W195))*($O195-$W195))),0))),IF($O195&lt;=$W195,$S195*$H195,IF(AND($O195&gt;$W195,$O195&lt;=$Y195),$H195*($S195+((($R195-$S195)/($Y195-$W195))*($O195-$W195))),0))))</f>
        <v/>
      </c>
      <c r="H195" s="156" t="str">
        <f>IF(OR($D195="",$X195="",$O195="",$W195=""),"",IF($O195&lt;=$W195,VLOOKUP($D195,Res_Req!$A$2:$K$19,3),IF(AND($O195&gt;$W195,$O195&lt;=$X195),VLOOKUP($D195,Res_Req!$A$2:$K$19,3)+(((VLOOKUP($D195,Res_Req!$A$2:$K$19,4)-VLOOKUP($D195,Res_Req!$A$2:$K$19,3))/($X195-$W195))*($O195-$W195)),0)))</f>
        <v/>
      </c>
      <c r="I195" s="285"/>
      <c r="J195" s="155" t="str">
        <f>IF(OR($D195="",$T195=""),"",IF(OR(VLOOKUP($D195,Res_Req!$A$2:$K$19,2)=1,VLOOKUP($D195,Res_Req!$A$2:$K$19,2)=2,VLOOKUP($D195,Res_Req!$A$2:$K$19,2)=5,VLOOKUP($D195,Res_Req!$A$2:$K$19,2)=7,VLOOKUP($D195,Res_Req!$A$2:$K$19,2)=8,VLOOKUP($D195,Res_Req!$A$2:$K$19,2)=9,VLOOKUP($D195,Res_Req!$A$2:$K$19,2)=10),$T195*$K195,""))</f>
        <v/>
      </c>
      <c r="K195" s="156" t="str">
        <f>IF($D195="","",IF(OR(VLOOKUP($D195,Res_Req!$A$2:$K$19,2)=1,VLOOKUP($D195,Res_Req!$A$2:$K$19,2)=2,VLOOKUP($D195,Res_Req!$A$2:$K$19,2)=5,VLOOKUP($D195,Res_Req!$A$2:$K$19,2)=7,VLOOKUP($D195,Res_Req!$A$2:$K$19,2)=8,VLOOKUP($D195,Res_Req!$A$2:$K$19,2)=9,VLOOKUP($D195,Res_Req!$A$2:$K$19,2)=10),VLOOKUP($D195,Res_Req!$A$2:$K$19,6),""))</f>
        <v/>
      </c>
      <c r="L195" s="285"/>
      <c r="M195" s="155" t="str">
        <f>IF(OR($D195="",$U195=""),"",IF(OR(VLOOKUP($D195,Res_Req!$A$2:$K$19,2)=1,VLOOKUP($D195,Res_Req!$A$2:$K$19,2)=2,VLOOKUP($D195,Res_Req!$A$2:$K$19,2)=3,VLOOKUP($D195,Res_Req!$A$2:$K$19,2)=4,VLOOKUP($D195,Res_Req!$A$2:$K$19,2)=5,VLOOKUP($D195,Res_Req!$A$2:$K$19,2)=7,VLOOKUP($D195,Res_Req!$A$2:$K$19,2)=8,VLOOKUP($D195,Res_Req!$A$2:$K$19,2)=9,VLOOKUP($D195,Res_Req!$A$2:$K$19,2)=10,VLOOKUP($D195,Res_Req!$A$2:$K$19,2)=18),$N195*U195,""))</f>
        <v/>
      </c>
      <c r="N195" s="156" t="str">
        <f>IF($D195="","",IF(OR(VLOOKUP($D195,Res_Req!$A$2:$K$19,2)=1,VLOOKUP($D195,Res_Req!$A$2:$K$19,2)=2,VLOOKUP($D195,Res_Req!$A$2:$K$19,2)=3,VLOOKUP($D195,Res_Req!$A$2:$K$19,2)=4,VLOOKUP($D195,Res_Req!$A$2:$K$19,2)=5,VLOOKUP($D195,Res_Req!$A$2:$K$19,2)=7,VLOOKUP($D195,Res_Req!$A$2:$K$19,2)=8,VLOOKUP($D195,Res_Req!$A$2:$K$19,2)=9,VLOOKUP($D195,Res_Req!$A$2:$K$19,2)=10,VLOOKUP($D195,Res_Req!$A$2:$K$19,2)=18),SQRT(VLOOKUP($D195,Res_Req!$A$2:$K$19,7)),""))</f>
        <v/>
      </c>
      <c r="O195" s="157" t="str">
        <f t="shared" si="7"/>
        <v/>
      </c>
      <c r="P195" s="158" t="str">
        <f t="shared" si="6"/>
        <v/>
      </c>
      <c r="Q195" s="159"/>
      <c r="R195" s="283"/>
      <c r="S195" s="283"/>
      <c r="T195" s="283"/>
      <c r="U195" s="283"/>
      <c r="V195" s="283"/>
      <c r="W195" s="283"/>
      <c r="X195" s="160" t="str">
        <f>IF(OR($D195="",$W195="",$Y195=""),"",IF(VLOOKUP($D195,Res_Req!$A$2:$K$19,2)=11,$Y195+VLOOKUP($D195,Res_Req!$A$2:$K$19,9),IF(VLOOKUP($D195,Res_Req!$A$2:$K$19,2)=16,MIN($W195+(VLOOKUP($D195,Res_Req!$A$2:$K$19,9)*($Y195-$W195)),110),$W195+(VLOOKUP($D195,Res_Req!$A$2:$K$19,9)*($Y195-$W195)))))</f>
        <v/>
      </c>
      <c r="Y195" s="283"/>
      <c r="Z195" s="283"/>
      <c r="AA195" s="133"/>
      <c r="AB195" s="134" t="e">
        <f>VLOOKUP($D195,Res_Req!$A$2:$K$19,2)</f>
        <v>#N/A</v>
      </c>
    </row>
    <row r="196" spans="1:28" x14ac:dyDescent="0.25">
      <c r="A196" s="133"/>
      <c r="B196" s="283"/>
      <c r="C196" s="283"/>
      <c r="D196" s="284"/>
      <c r="E196" s="283"/>
      <c r="F196" s="286"/>
      <c r="G196" s="162" t="str">
        <f>IF(OR($D196="",$R196="",$S196="",$H196=""),"",IF(OR(VLOOKUP($D196,Res_Req!$A$2:$K$19,2)=12,VLOOKUP($D196,Res_Req!$A$2:$K$19,2)=13,VLOOKUP($D196,Res_Req!$A$2:$K$19,2)=14,VLOOKUP($D196,Res_Req!$A$2:$K$19,2)=15,VLOOKUP($D196,Res_Req!$A$2:$K$19,2)=16,VLOOKUP($D196,Res_Req!$A$2:$K$19,2)=17),IF($E196="","",IF($O196&lt;=$W196,$S196*($E196/$V196)*$H196,IF(AND($O196&gt;$W196,$O196&lt;=$Y196),$H196*($E196/$V196)*($S196+((($R196-$S196)/($Y196-$W196))*($O196-$W196))),0))),IF($O196&lt;=$W196,$S196*$H196,IF(AND($O196&gt;$W196,$O196&lt;=$Y196),$H196*($S196+((($R196-$S196)/($Y196-$W196))*($O196-$W196))),0))))</f>
        <v/>
      </c>
      <c r="H196" s="156" t="str">
        <f>IF(OR($D196="",$X196="",$O196="",$W196=""),"",IF($O196&lt;=$W196,VLOOKUP($D196,Res_Req!$A$2:$K$19,3),IF(AND($O196&gt;$W196,$O196&lt;=$X196),VLOOKUP($D196,Res_Req!$A$2:$K$19,3)+(((VLOOKUP($D196,Res_Req!$A$2:$K$19,4)-VLOOKUP($D196,Res_Req!$A$2:$K$19,3))/($X196-$W196))*($O196-$W196)),0)))</f>
        <v/>
      </c>
      <c r="I196" s="285"/>
      <c r="J196" s="155" t="str">
        <f>IF(OR($D196="",$T196=""),"",IF(OR(VLOOKUP($D196,Res_Req!$A$2:$K$19,2)=1,VLOOKUP($D196,Res_Req!$A$2:$K$19,2)=2,VLOOKUP($D196,Res_Req!$A$2:$K$19,2)=5,VLOOKUP($D196,Res_Req!$A$2:$K$19,2)=7,VLOOKUP($D196,Res_Req!$A$2:$K$19,2)=8,VLOOKUP($D196,Res_Req!$A$2:$K$19,2)=9,VLOOKUP($D196,Res_Req!$A$2:$K$19,2)=10),$T196*$K196,""))</f>
        <v/>
      </c>
      <c r="K196" s="156" t="str">
        <f>IF($D196="","",IF(OR(VLOOKUP($D196,Res_Req!$A$2:$K$19,2)=1,VLOOKUP($D196,Res_Req!$A$2:$K$19,2)=2,VLOOKUP($D196,Res_Req!$A$2:$K$19,2)=5,VLOOKUP($D196,Res_Req!$A$2:$K$19,2)=7,VLOOKUP($D196,Res_Req!$A$2:$K$19,2)=8,VLOOKUP($D196,Res_Req!$A$2:$K$19,2)=9,VLOOKUP($D196,Res_Req!$A$2:$K$19,2)=10),VLOOKUP($D196,Res_Req!$A$2:$K$19,6),""))</f>
        <v/>
      </c>
      <c r="L196" s="285"/>
      <c r="M196" s="155" t="str">
        <f>IF(OR($D196="",$U196=""),"",IF(OR(VLOOKUP($D196,Res_Req!$A$2:$K$19,2)=1,VLOOKUP($D196,Res_Req!$A$2:$K$19,2)=2,VLOOKUP($D196,Res_Req!$A$2:$K$19,2)=3,VLOOKUP($D196,Res_Req!$A$2:$K$19,2)=4,VLOOKUP($D196,Res_Req!$A$2:$K$19,2)=5,VLOOKUP($D196,Res_Req!$A$2:$K$19,2)=7,VLOOKUP($D196,Res_Req!$A$2:$K$19,2)=8,VLOOKUP($D196,Res_Req!$A$2:$K$19,2)=9,VLOOKUP($D196,Res_Req!$A$2:$K$19,2)=10,VLOOKUP($D196,Res_Req!$A$2:$K$19,2)=18),$N196*U196,""))</f>
        <v/>
      </c>
      <c r="N196" s="156" t="str">
        <f>IF($D196="","",IF(OR(VLOOKUP($D196,Res_Req!$A$2:$K$19,2)=1,VLOOKUP($D196,Res_Req!$A$2:$K$19,2)=2,VLOOKUP($D196,Res_Req!$A$2:$K$19,2)=3,VLOOKUP($D196,Res_Req!$A$2:$K$19,2)=4,VLOOKUP($D196,Res_Req!$A$2:$K$19,2)=5,VLOOKUP($D196,Res_Req!$A$2:$K$19,2)=7,VLOOKUP($D196,Res_Req!$A$2:$K$19,2)=8,VLOOKUP($D196,Res_Req!$A$2:$K$19,2)=9,VLOOKUP($D196,Res_Req!$A$2:$K$19,2)=10,VLOOKUP($D196,Res_Req!$A$2:$K$19,2)=18),SQRT(VLOOKUP($D196,Res_Req!$A$2:$K$19,7)),""))</f>
        <v/>
      </c>
      <c r="O196" s="157" t="str">
        <f t="shared" si="7"/>
        <v/>
      </c>
      <c r="P196" s="158" t="str">
        <f t="shared" si="6"/>
        <v/>
      </c>
      <c r="Q196" s="159"/>
      <c r="R196" s="283"/>
      <c r="S196" s="283"/>
      <c r="T196" s="283"/>
      <c r="U196" s="283"/>
      <c r="V196" s="283"/>
      <c r="W196" s="283"/>
      <c r="X196" s="160" t="str">
        <f>IF(OR($D196="",$W196="",$Y196=""),"",IF(VLOOKUP($D196,Res_Req!$A$2:$K$19,2)=11,$Y196+VLOOKUP($D196,Res_Req!$A$2:$K$19,9),IF(VLOOKUP($D196,Res_Req!$A$2:$K$19,2)=16,MIN($W196+(VLOOKUP($D196,Res_Req!$A$2:$K$19,9)*($Y196-$W196)),110),$W196+(VLOOKUP($D196,Res_Req!$A$2:$K$19,9)*($Y196-$W196)))))</f>
        <v/>
      </c>
      <c r="Y196" s="283"/>
      <c r="Z196" s="283"/>
      <c r="AA196" s="133"/>
      <c r="AB196" s="134" t="e">
        <f>VLOOKUP($D196,Res_Req!$A$2:$K$19,2)</f>
        <v>#N/A</v>
      </c>
    </row>
    <row r="197" spans="1:28" x14ac:dyDescent="0.25">
      <c r="A197" s="133"/>
      <c r="B197" s="283"/>
      <c r="C197" s="283"/>
      <c r="D197" s="284"/>
      <c r="E197" s="283"/>
      <c r="F197" s="286"/>
      <c r="G197" s="162" t="str">
        <f>IF(OR($D197="",$R197="",$S197="",$H197=""),"",IF(OR(VLOOKUP($D197,Res_Req!$A$2:$K$19,2)=12,VLOOKUP($D197,Res_Req!$A$2:$K$19,2)=13,VLOOKUP($D197,Res_Req!$A$2:$K$19,2)=14,VLOOKUP($D197,Res_Req!$A$2:$K$19,2)=15,VLOOKUP($D197,Res_Req!$A$2:$K$19,2)=16,VLOOKUP($D197,Res_Req!$A$2:$K$19,2)=17),IF($E197="","",IF($O197&lt;=$W197,$S197*($E197/$V197)*$H197,IF(AND($O197&gt;$W197,$O197&lt;=$Y197),$H197*($E197/$V197)*($S197+((($R197-$S197)/($Y197-$W197))*($O197-$W197))),0))),IF($O197&lt;=$W197,$S197*$H197,IF(AND($O197&gt;$W197,$O197&lt;=$Y197),$H197*($S197+((($R197-$S197)/($Y197-$W197))*($O197-$W197))),0))))</f>
        <v/>
      </c>
      <c r="H197" s="156" t="str">
        <f>IF(OR($D197="",$X197="",$O197="",$W197=""),"",IF($O197&lt;=$W197,VLOOKUP($D197,Res_Req!$A$2:$K$19,3),IF(AND($O197&gt;$W197,$O197&lt;=$X197),VLOOKUP($D197,Res_Req!$A$2:$K$19,3)+(((VLOOKUP($D197,Res_Req!$A$2:$K$19,4)-VLOOKUP($D197,Res_Req!$A$2:$K$19,3))/($X197-$W197))*($O197-$W197)),0)))</f>
        <v/>
      </c>
      <c r="I197" s="285"/>
      <c r="J197" s="155" t="str">
        <f>IF(OR($D197="",$T197=""),"",IF(OR(VLOOKUP($D197,Res_Req!$A$2:$K$19,2)=1,VLOOKUP($D197,Res_Req!$A$2:$K$19,2)=2,VLOOKUP($D197,Res_Req!$A$2:$K$19,2)=5,VLOOKUP($D197,Res_Req!$A$2:$K$19,2)=7,VLOOKUP($D197,Res_Req!$A$2:$K$19,2)=8,VLOOKUP($D197,Res_Req!$A$2:$K$19,2)=9,VLOOKUP($D197,Res_Req!$A$2:$K$19,2)=10),$T197*$K197,""))</f>
        <v/>
      </c>
      <c r="K197" s="156" t="str">
        <f>IF($D197="","",IF(OR(VLOOKUP($D197,Res_Req!$A$2:$K$19,2)=1,VLOOKUP($D197,Res_Req!$A$2:$K$19,2)=2,VLOOKUP($D197,Res_Req!$A$2:$K$19,2)=5,VLOOKUP($D197,Res_Req!$A$2:$K$19,2)=7,VLOOKUP($D197,Res_Req!$A$2:$K$19,2)=8,VLOOKUP($D197,Res_Req!$A$2:$K$19,2)=9,VLOOKUP($D197,Res_Req!$A$2:$K$19,2)=10),VLOOKUP($D197,Res_Req!$A$2:$K$19,6),""))</f>
        <v/>
      </c>
      <c r="L197" s="285"/>
      <c r="M197" s="155" t="str">
        <f>IF(OR($D197="",$U197=""),"",IF(OR(VLOOKUP($D197,Res_Req!$A$2:$K$19,2)=1,VLOOKUP($D197,Res_Req!$A$2:$K$19,2)=2,VLOOKUP($D197,Res_Req!$A$2:$K$19,2)=3,VLOOKUP($D197,Res_Req!$A$2:$K$19,2)=4,VLOOKUP($D197,Res_Req!$A$2:$K$19,2)=5,VLOOKUP($D197,Res_Req!$A$2:$K$19,2)=7,VLOOKUP($D197,Res_Req!$A$2:$K$19,2)=8,VLOOKUP($D197,Res_Req!$A$2:$K$19,2)=9,VLOOKUP($D197,Res_Req!$A$2:$K$19,2)=10,VLOOKUP($D197,Res_Req!$A$2:$K$19,2)=18),$N197*U197,""))</f>
        <v/>
      </c>
      <c r="N197" s="156" t="str">
        <f>IF($D197="","",IF(OR(VLOOKUP($D197,Res_Req!$A$2:$K$19,2)=1,VLOOKUP($D197,Res_Req!$A$2:$K$19,2)=2,VLOOKUP($D197,Res_Req!$A$2:$K$19,2)=3,VLOOKUP($D197,Res_Req!$A$2:$K$19,2)=4,VLOOKUP($D197,Res_Req!$A$2:$K$19,2)=5,VLOOKUP($D197,Res_Req!$A$2:$K$19,2)=7,VLOOKUP($D197,Res_Req!$A$2:$K$19,2)=8,VLOOKUP($D197,Res_Req!$A$2:$K$19,2)=9,VLOOKUP($D197,Res_Req!$A$2:$K$19,2)=10,VLOOKUP($D197,Res_Req!$A$2:$K$19,2)=18),SQRT(VLOOKUP($D197,Res_Req!$A$2:$K$19,7)),""))</f>
        <v/>
      </c>
      <c r="O197" s="157" t="str">
        <f t="shared" si="7"/>
        <v/>
      </c>
      <c r="P197" s="158" t="str">
        <f t="shared" si="6"/>
        <v/>
      </c>
      <c r="Q197" s="159"/>
      <c r="R197" s="283"/>
      <c r="S197" s="283"/>
      <c r="T197" s="283"/>
      <c r="U197" s="283"/>
      <c r="V197" s="283"/>
      <c r="W197" s="283"/>
      <c r="X197" s="160" t="str">
        <f>IF(OR($D197="",$W197="",$Y197=""),"",IF(VLOOKUP($D197,Res_Req!$A$2:$K$19,2)=11,$Y197+VLOOKUP($D197,Res_Req!$A$2:$K$19,9),IF(VLOOKUP($D197,Res_Req!$A$2:$K$19,2)=16,MIN($W197+(VLOOKUP($D197,Res_Req!$A$2:$K$19,9)*($Y197-$W197)),110),$W197+(VLOOKUP($D197,Res_Req!$A$2:$K$19,9)*($Y197-$W197)))))</f>
        <v/>
      </c>
      <c r="Y197" s="283"/>
      <c r="Z197" s="283"/>
      <c r="AA197" s="133"/>
      <c r="AB197" s="134" t="e">
        <f>VLOOKUP($D197,Res_Req!$A$2:$K$19,2)</f>
        <v>#N/A</v>
      </c>
    </row>
    <row r="198" spans="1:28" x14ac:dyDescent="0.25">
      <c r="A198" s="133"/>
      <c r="B198" s="283"/>
      <c r="C198" s="283"/>
      <c r="D198" s="284"/>
      <c r="E198" s="283"/>
      <c r="F198" s="286"/>
      <c r="G198" s="162" t="str">
        <f>IF(OR($D198="",$R198="",$S198="",$H198=""),"",IF(OR(VLOOKUP($D198,Res_Req!$A$2:$K$19,2)=12,VLOOKUP($D198,Res_Req!$A$2:$K$19,2)=13,VLOOKUP($D198,Res_Req!$A$2:$K$19,2)=14,VLOOKUP($D198,Res_Req!$A$2:$K$19,2)=15,VLOOKUP($D198,Res_Req!$A$2:$K$19,2)=16,VLOOKUP($D198,Res_Req!$A$2:$K$19,2)=17),IF($E198="","",IF($O198&lt;=$W198,$S198*($E198/$V198)*$H198,IF(AND($O198&gt;$W198,$O198&lt;=$Y198),$H198*($E198/$V198)*($S198+((($R198-$S198)/($Y198-$W198))*($O198-$W198))),0))),IF($O198&lt;=$W198,$S198*$H198,IF(AND($O198&gt;$W198,$O198&lt;=$Y198),$H198*($S198+((($R198-$S198)/($Y198-$W198))*($O198-$W198))),0))))</f>
        <v/>
      </c>
      <c r="H198" s="156" t="str">
        <f>IF(OR($D198="",$X198="",$O198="",$W198=""),"",IF($O198&lt;=$W198,VLOOKUP($D198,Res_Req!$A$2:$K$19,3),IF(AND($O198&gt;$W198,$O198&lt;=$X198),VLOOKUP($D198,Res_Req!$A$2:$K$19,3)+(((VLOOKUP($D198,Res_Req!$A$2:$K$19,4)-VLOOKUP($D198,Res_Req!$A$2:$K$19,3))/($X198-$W198))*($O198-$W198)),0)))</f>
        <v/>
      </c>
      <c r="I198" s="285"/>
      <c r="J198" s="155" t="str">
        <f>IF(OR($D198="",$T198=""),"",IF(OR(VLOOKUP($D198,Res_Req!$A$2:$K$19,2)=1,VLOOKUP($D198,Res_Req!$A$2:$K$19,2)=2,VLOOKUP($D198,Res_Req!$A$2:$K$19,2)=5,VLOOKUP($D198,Res_Req!$A$2:$K$19,2)=7,VLOOKUP($D198,Res_Req!$A$2:$K$19,2)=8,VLOOKUP($D198,Res_Req!$A$2:$K$19,2)=9,VLOOKUP($D198,Res_Req!$A$2:$K$19,2)=10),$T198*$K198,""))</f>
        <v/>
      </c>
      <c r="K198" s="156" t="str">
        <f>IF($D198="","",IF(OR(VLOOKUP($D198,Res_Req!$A$2:$K$19,2)=1,VLOOKUP($D198,Res_Req!$A$2:$K$19,2)=2,VLOOKUP($D198,Res_Req!$A$2:$K$19,2)=5,VLOOKUP($D198,Res_Req!$A$2:$K$19,2)=7,VLOOKUP($D198,Res_Req!$A$2:$K$19,2)=8,VLOOKUP($D198,Res_Req!$A$2:$K$19,2)=9,VLOOKUP($D198,Res_Req!$A$2:$K$19,2)=10),VLOOKUP($D198,Res_Req!$A$2:$K$19,6),""))</f>
        <v/>
      </c>
      <c r="L198" s="285"/>
      <c r="M198" s="155" t="str">
        <f>IF(OR($D198="",$U198=""),"",IF(OR(VLOOKUP($D198,Res_Req!$A$2:$K$19,2)=1,VLOOKUP($D198,Res_Req!$A$2:$K$19,2)=2,VLOOKUP($D198,Res_Req!$A$2:$K$19,2)=3,VLOOKUP($D198,Res_Req!$A$2:$K$19,2)=4,VLOOKUP($D198,Res_Req!$A$2:$K$19,2)=5,VLOOKUP($D198,Res_Req!$A$2:$K$19,2)=7,VLOOKUP($D198,Res_Req!$A$2:$K$19,2)=8,VLOOKUP($D198,Res_Req!$A$2:$K$19,2)=9,VLOOKUP($D198,Res_Req!$A$2:$K$19,2)=10,VLOOKUP($D198,Res_Req!$A$2:$K$19,2)=18),$N198*U198,""))</f>
        <v/>
      </c>
      <c r="N198" s="156" t="str">
        <f>IF($D198="","",IF(OR(VLOOKUP($D198,Res_Req!$A$2:$K$19,2)=1,VLOOKUP($D198,Res_Req!$A$2:$K$19,2)=2,VLOOKUP($D198,Res_Req!$A$2:$K$19,2)=3,VLOOKUP($D198,Res_Req!$A$2:$K$19,2)=4,VLOOKUP($D198,Res_Req!$A$2:$K$19,2)=5,VLOOKUP($D198,Res_Req!$A$2:$K$19,2)=7,VLOOKUP($D198,Res_Req!$A$2:$K$19,2)=8,VLOOKUP($D198,Res_Req!$A$2:$K$19,2)=9,VLOOKUP($D198,Res_Req!$A$2:$K$19,2)=10,VLOOKUP($D198,Res_Req!$A$2:$K$19,2)=18),SQRT(VLOOKUP($D198,Res_Req!$A$2:$K$19,7)),""))</f>
        <v/>
      </c>
      <c r="O198" s="157" t="str">
        <f t="shared" si="7"/>
        <v/>
      </c>
      <c r="P198" s="158" t="str">
        <f t="shared" si="6"/>
        <v/>
      </c>
      <c r="Q198" s="159"/>
      <c r="R198" s="283"/>
      <c r="S198" s="283"/>
      <c r="T198" s="283"/>
      <c r="U198" s="283"/>
      <c r="V198" s="283"/>
      <c r="W198" s="283"/>
      <c r="X198" s="160" t="str">
        <f>IF(OR($D198="",$W198="",$Y198=""),"",IF(VLOOKUP($D198,Res_Req!$A$2:$K$19,2)=11,$Y198+VLOOKUP($D198,Res_Req!$A$2:$K$19,9),IF(VLOOKUP($D198,Res_Req!$A$2:$K$19,2)=16,MIN($W198+(VLOOKUP($D198,Res_Req!$A$2:$K$19,9)*($Y198-$W198)),110),$W198+(VLOOKUP($D198,Res_Req!$A$2:$K$19,9)*($Y198-$W198)))))</f>
        <v/>
      </c>
      <c r="Y198" s="283"/>
      <c r="Z198" s="283"/>
      <c r="AA198" s="133"/>
      <c r="AB198" s="134" t="e">
        <f>VLOOKUP($D198,Res_Req!$A$2:$K$19,2)</f>
        <v>#N/A</v>
      </c>
    </row>
    <row r="199" spans="1:28" x14ac:dyDescent="0.25">
      <c r="A199" s="133"/>
      <c r="B199" s="283"/>
      <c r="C199" s="283"/>
      <c r="D199" s="284"/>
      <c r="E199" s="283"/>
      <c r="F199" s="286"/>
      <c r="G199" s="162" t="str">
        <f>IF(OR($D199="",$R199="",$S199="",$H199=""),"",IF(OR(VLOOKUP($D199,Res_Req!$A$2:$K$19,2)=12,VLOOKUP($D199,Res_Req!$A$2:$K$19,2)=13,VLOOKUP($D199,Res_Req!$A$2:$K$19,2)=14,VLOOKUP($D199,Res_Req!$A$2:$K$19,2)=15,VLOOKUP($D199,Res_Req!$A$2:$K$19,2)=16,VLOOKUP($D199,Res_Req!$A$2:$K$19,2)=17),IF($E199="","",IF($O199&lt;=$W199,$S199*($E199/$V199)*$H199,IF(AND($O199&gt;$W199,$O199&lt;=$Y199),$H199*($E199/$V199)*($S199+((($R199-$S199)/($Y199-$W199))*($O199-$W199))),0))),IF($O199&lt;=$W199,$S199*$H199,IF(AND($O199&gt;$W199,$O199&lt;=$Y199),$H199*($S199+((($R199-$S199)/($Y199-$W199))*($O199-$W199))),0))))</f>
        <v/>
      </c>
      <c r="H199" s="156" t="str">
        <f>IF(OR($D199="",$X199="",$O199="",$W199=""),"",IF($O199&lt;=$W199,VLOOKUP($D199,Res_Req!$A$2:$K$19,3),IF(AND($O199&gt;$W199,$O199&lt;=$X199),VLOOKUP($D199,Res_Req!$A$2:$K$19,3)+(((VLOOKUP($D199,Res_Req!$A$2:$K$19,4)-VLOOKUP($D199,Res_Req!$A$2:$K$19,3))/($X199-$W199))*($O199-$W199)),0)))</f>
        <v/>
      </c>
      <c r="I199" s="285"/>
      <c r="J199" s="155" t="str">
        <f>IF(OR($D199="",$T199=""),"",IF(OR(VLOOKUP($D199,Res_Req!$A$2:$K$19,2)=1,VLOOKUP($D199,Res_Req!$A$2:$K$19,2)=2,VLOOKUP($D199,Res_Req!$A$2:$K$19,2)=5,VLOOKUP($D199,Res_Req!$A$2:$K$19,2)=7,VLOOKUP($D199,Res_Req!$A$2:$K$19,2)=8,VLOOKUP($D199,Res_Req!$A$2:$K$19,2)=9,VLOOKUP($D199,Res_Req!$A$2:$K$19,2)=10),$T199*$K199,""))</f>
        <v/>
      </c>
      <c r="K199" s="156" t="str">
        <f>IF($D199="","",IF(OR(VLOOKUP($D199,Res_Req!$A$2:$K$19,2)=1,VLOOKUP($D199,Res_Req!$A$2:$K$19,2)=2,VLOOKUP($D199,Res_Req!$A$2:$K$19,2)=5,VLOOKUP($D199,Res_Req!$A$2:$K$19,2)=7,VLOOKUP($D199,Res_Req!$A$2:$K$19,2)=8,VLOOKUP($D199,Res_Req!$A$2:$K$19,2)=9,VLOOKUP($D199,Res_Req!$A$2:$K$19,2)=10),VLOOKUP($D199,Res_Req!$A$2:$K$19,6),""))</f>
        <v/>
      </c>
      <c r="L199" s="285"/>
      <c r="M199" s="155" t="str">
        <f>IF(OR($D199="",$U199=""),"",IF(OR(VLOOKUP($D199,Res_Req!$A$2:$K$19,2)=1,VLOOKUP($D199,Res_Req!$A$2:$K$19,2)=2,VLOOKUP($D199,Res_Req!$A$2:$K$19,2)=3,VLOOKUP($D199,Res_Req!$A$2:$K$19,2)=4,VLOOKUP($D199,Res_Req!$A$2:$K$19,2)=5,VLOOKUP($D199,Res_Req!$A$2:$K$19,2)=7,VLOOKUP($D199,Res_Req!$A$2:$K$19,2)=8,VLOOKUP($D199,Res_Req!$A$2:$K$19,2)=9,VLOOKUP($D199,Res_Req!$A$2:$K$19,2)=10,VLOOKUP($D199,Res_Req!$A$2:$K$19,2)=18),$N199*U199,""))</f>
        <v/>
      </c>
      <c r="N199" s="156" t="str">
        <f>IF($D199="","",IF(OR(VLOOKUP($D199,Res_Req!$A$2:$K$19,2)=1,VLOOKUP($D199,Res_Req!$A$2:$K$19,2)=2,VLOOKUP($D199,Res_Req!$A$2:$K$19,2)=3,VLOOKUP($D199,Res_Req!$A$2:$K$19,2)=4,VLOOKUP($D199,Res_Req!$A$2:$K$19,2)=5,VLOOKUP($D199,Res_Req!$A$2:$K$19,2)=7,VLOOKUP($D199,Res_Req!$A$2:$K$19,2)=8,VLOOKUP($D199,Res_Req!$A$2:$K$19,2)=9,VLOOKUP($D199,Res_Req!$A$2:$K$19,2)=10,VLOOKUP($D199,Res_Req!$A$2:$K$19,2)=18),SQRT(VLOOKUP($D199,Res_Req!$A$2:$K$19,7)),""))</f>
        <v/>
      </c>
      <c r="O199" s="157" t="str">
        <f t="shared" si="7"/>
        <v/>
      </c>
      <c r="P199" s="158" t="str">
        <f t="shared" si="6"/>
        <v/>
      </c>
      <c r="Q199" s="159"/>
      <c r="R199" s="283"/>
      <c r="S199" s="283"/>
      <c r="T199" s="283"/>
      <c r="U199" s="283"/>
      <c r="V199" s="283"/>
      <c r="W199" s="283"/>
      <c r="X199" s="160" t="str">
        <f>IF(OR($D199="",$W199="",$Y199=""),"",IF(VLOOKUP($D199,Res_Req!$A$2:$K$19,2)=11,$Y199+VLOOKUP($D199,Res_Req!$A$2:$K$19,9),IF(VLOOKUP($D199,Res_Req!$A$2:$K$19,2)=16,MIN($W199+(VLOOKUP($D199,Res_Req!$A$2:$K$19,9)*($Y199-$W199)),110),$W199+(VLOOKUP($D199,Res_Req!$A$2:$K$19,9)*($Y199-$W199)))))</f>
        <v/>
      </c>
      <c r="Y199" s="283"/>
      <c r="Z199" s="283"/>
      <c r="AA199" s="133"/>
      <c r="AB199" s="134" t="e">
        <f>VLOOKUP($D199,Res_Req!$A$2:$K$19,2)</f>
        <v>#N/A</v>
      </c>
    </row>
    <row r="200" spans="1:28" x14ac:dyDescent="0.25">
      <c r="A200" s="133"/>
      <c r="B200" s="283"/>
      <c r="C200" s="283"/>
      <c r="D200" s="284"/>
      <c r="E200" s="283"/>
      <c r="F200" s="286"/>
      <c r="G200" s="162" t="str">
        <f>IF(OR($D200="",$R200="",$S200="",$H200=""),"",IF(OR(VLOOKUP($D200,Res_Req!$A$2:$K$19,2)=12,VLOOKUP($D200,Res_Req!$A$2:$K$19,2)=13,VLOOKUP($D200,Res_Req!$A$2:$K$19,2)=14,VLOOKUP($D200,Res_Req!$A$2:$K$19,2)=15,VLOOKUP($D200,Res_Req!$A$2:$K$19,2)=16,VLOOKUP($D200,Res_Req!$A$2:$K$19,2)=17),IF($E200="","",IF($O200&lt;=$W200,$S200*($E200/$V200)*$H200,IF(AND($O200&gt;$W200,$O200&lt;=$Y200),$H200*($E200/$V200)*($S200+((($R200-$S200)/($Y200-$W200))*($O200-$W200))),0))),IF($O200&lt;=$W200,$S200*$H200,IF(AND($O200&gt;$W200,$O200&lt;=$Y200),$H200*($S200+((($R200-$S200)/($Y200-$W200))*($O200-$W200))),0))))</f>
        <v/>
      </c>
      <c r="H200" s="156" t="str">
        <f>IF(OR($D200="",$X200="",$O200="",$W200=""),"",IF($O200&lt;=$W200,VLOOKUP($D200,Res_Req!$A$2:$K$19,3),IF(AND($O200&gt;$W200,$O200&lt;=$X200),VLOOKUP($D200,Res_Req!$A$2:$K$19,3)+(((VLOOKUP($D200,Res_Req!$A$2:$K$19,4)-VLOOKUP($D200,Res_Req!$A$2:$K$19,3))/($X200-$W200))*($O200-$W200)),0)))</f>
        <v/>
      </c>
      <c r="I200" s="285"/>
      <c r="J200" s="155" t="str">
        <f>IF(OR($D200="",$T200=""),"",IF(OR(VLOOKUP($D200,Res_Req!$A$2:$K$19,2)=1,VLOOKUP($D200,Res_Req!$A$2:$K$19,2)=2,VLOOKUP($D200,Res_Req!$A$2:$K$19,2)=5,VLOOKUP($D200,Res_Req!$A$2:$K$19,2)=7,VLOOKUP($D200,Res_Req!$A$2:$K$19,2)=8,VLOOKUP($D200,Res_Req!$A$2:$K$19,2)=9,VLOOKUP($D200,Res_Req!$A$2:$K$19,2)=10),$T200*$K200,""))</f>
        <v/>
      </c>
      <c r="K200" s="156" t="str">
        <f>IF($D200="","",IF(OR(VLOOKUP($D200,Res_Req!$A$2:$K$19,2)=1,VLOOKUP($D200,Res_Req!$A$2:$K$19,2)=2,VLOOKUP($D200,Res_Req!$A$2:$K$19,2)=5,VLOOKUP($D200,Res_Req!$A$2:$K$19,2)=7,VLOOKUP($D200,Res_Req!$A$2:$K$19,2)=8,VLOOKUP($D200,Res_Req!$A$2:$K$19,2)=9,VLOOKUP($D200,Res_Req!$A$2:$K$19,2)=10),VLOOKUP($D200,Res_Req!$A$2:$K$19,6),""))</f>
        <v/>
      </c>
      <c r="L200" s="285"/>
      <c r="M200" s="155" t="str">
        <f>IF(OR($D200="",$U200=""),"",IF(OR(VLOOKUP($D200,Res_Req!$A$2:$K$19,2)=1,VLOOKUP($D200,Res_Req!$A$2:$K$19,2)=2,VLOOKUP($D200,Res_Req!$A$2:$K$19,2)=3,VLOOKUP($D200,Res_Req!$A$2:$K$19,2)=4,VLOOKUP($D200,Res_Req!$A$2:$K$19,2)=5,VLOOKUP($D200,Res_Req!$A$2:$K$19,2)=7,VLOOKUP($D200,Res_Req!$A$2:$K$19,2)=8,VLOOKUP($D200,Res_Req!$A$2:$K$19,2)=9,VLOOKUP($D200,Res_Req!$A$2:$K$19,2)=10,VLOOKUP($D200,Res_Req!$A$2:$K$19,2)=18),$N200*U200,""))</f>
        <v/>
      </c>
      <c r="N200" s="156" t="str">
        <f>IF($D200="","",IF(OR(VLOOKUP($D200,Res_Req!$A$2:$K$19,2)=1,VLOOKUP($D200,Res_Req!$A$2:$K$19,2)=2,VLOOKUP($D200,Res_Req!$A$2:$K$19,2)=3,VLOOKUP($D200,Res_Req!$A$2:$K$19,2)=4,VLOOKUP($D200,Res_Req!$A$2:$K$19,2)=5,VLOOKUP($D200,Res_Req!$A$2:$K$19,2)=7,VLOOKUP($D200,Res_Req!$A$2:$K$19,2)=8,VLOOKUP($D200,Res_Req!$A$2:$K$19,2)=9,VLOOKUP($D200,Res_Req!$A$2:$K$19,2)=10,VLOOKUP($D200,Res_Req!$A$2:$K$19,2)=18),SQRT(VLOOKUP($D200,Res_Req!$A$2:$K$19,7)),""))</f>
        <v/>
      </c>
      <c r="O200" s="157" t="str">
        <f t="shared" si="7"/>
        <v/>
      </c>
      <c r="P200" s="158" t="str">
        <f t="shared" si="6"/>
        <v/>
      </c>
      <c r="Q200" s="159"/>
      <c r="R200" s="283"/>
      <c r="S200" s="283"/>
      <c r="T200" s="283"/>
      <c r="U200" s="283"/>
      <c r="V200" s="283"/>
      <c r="W200" s="283"/>
      <c r="X200" s="160" t="str">
        <f>IF(OR($D200="",$W200="",$Y200=""),"",IF(VLOOKUP($D200,Res_Req!$A$2:$K$19,2)=11,$Y200+VLOOKUP($D200,Res_Req!$A$2:$K$19,9),IF(VLOOKUP($D200,Res_Req!$A$2:$K$19,2)=16,MIN($W200+(VLOOKUP($D200,Res_Req!$A$2:$K$19,9)*($Y200-$W200)),110),$W200+(VLOOKUP($D200,Res_Req!$A$2:$K$19,9)*($Y200-$W200)))))</f>
        <v/>
      </c>
      <c r="Y200" s="283"/>
      <c r="Z200" s="283"/>
      <c r="AA200" s="133"/>
      <c r="AB200" s="134" t="e">
        <f>VLOOKUP($D200,Res_Req!$A$2:$K$19,2)</f>
        <v>#N/A</v>
      </c>
    </row>
    <row r="201" spans="1:28" x14ac:dyDescent="0.25">
      <c r="A201" s="133"/>
      <c r="B201" s="283"/>
      <c r="C201" s="283"/>
      <c r="D201" s="284"/>
      <c r="E201" s="283"/>
      <c r="F201" s="286"/>
      <c r="G201" s="162" t="str">
        <f>IF(OR($D201="",$R201="",$S201="",$H201=""),"",IF(OR(VLOOKUP($D201,Res_Req!$A$2:$K$19,2)=12,VLOOKUP($D201,Res_Req!$A$2:$K$19,2)=13,VLOOKUP($D201,Res_Req!$A$2:$K$19,2)=14,VLOOKUP($D201,Res_Req!$A$2:$K$19,2)=15,VLOOKUP($D201,Res_Req!$A$2:$K$19,2)=16,VLOOKUP($D201,Res_Req!$A$2:$K$19,2)=17),IF($E201="","",IF($O201&lt;=$W201,$S201*($E201/$V201)*$H201,IF(AND($O201&gt;$W201,$O201&lt;=$Y201),$H201*($E201/$V201)*($S201+((($R201-$S201)/($Y201-$W201))*($O201-$W201))),0))),IF($O201&lt;=$W201,$S201*$H201,IF(AND($O201&gt;$W201,$O201&lt;=$Y201),$H201*($S201+((($R201-$S201)/($Y201-$W201))*($O201-$W201))),0))))</f>
        <v/>
      </c>
      <c r="H201" s="156" t="str">
        <f>IF(OR($D201="",$X201="",$O201="",$W201=""),"",IF($O201&lt;=$W201,VLOOKUP($D201,Res_Req!$A$2:$K$19,3),IF(AND($O201&gt;$W201,$O201&lt;=$X201),VLOOKUP($D201,Res_Req!$A$2:$K$19,3)+(((VLOOKUP($D201,Res_Req!$A$2:$K$19,4)-VLOOKUP($D201,Res_Req!$A$2:$K$19,3))/($X201-$W201))*($O201-$W201)),0)))</f>
        <v/>
      </c>
      <c r="I201" s="285"/>
      <c r="J201" s="155" t="str">
        <f>IF(OR($D201="",$T201=""),"",IF(OR(VLOOKUP($D201,Res_Req!$A$2:$K$19,2)=1,VLOOKUP($D201,Res_Req!$A$2:$K$19,2)=2,VLOOKUP($D201,Res_Req!$A$2:$K$19,2)=5,VLOOKUP($D201,Res_Req!$A$2:$K$19,2)=7,VLOOKUP($D201,Res_Req!$A$2:$K$19,2)=8,VLOOKUP($D201,Res_Req!$A$2:$K$19,2)=9,VLOOKUP($D201,Res_Req!$A$2:$K$19,2)=10),$T201*$K201,""))</f>
        <v/>
      </c>
      <c r="K201" s="156" t="str">
        <f>IF($D201="","",IF(OR(VLOOKUP($D201,Res_Req!$A$2:$K$19,2)=1,VLOOKUP($D201,Res_Req!$A$2:$K$19,2)=2,VLOOKUP($D201,Res_Req!$A$2:$K$19,2)=5,VLOOKUP($D201,Res_Req!$A$2:$K$19,2)=7,VLOOKUP($D201,Res_Req!$A$2:$K$19,2)=8,VLOOKUP($D201,Res_Req!$A$2:$K$19,2)=9,VLOOKUP($D201,Res_Req!$A$2:$K$19,2)=10),VLOOKUP($D201,Res_Req!$A$2:$K$19,6),""))</f>
        <v/>
      </c>
      <c r="L201" s="285"/>
      <c r="M201" s="155" t="str">
        <f>IF(OR($D201="",$U201=""),"",IF(OR(VLOOKUP($D201,Res_Req!$A$2:$K$19,2)=1,VLOOKUP($D201,Res_Req!$A$2:$K$19,2)=2,VLOOKUP($D201,Res_Req!$A$2:$K$19,2)=3,VLOOKUP($D201,Res_Req!$A$2:$K$19,2)=4,VLOOKUP($D201,Res_Req!$A$2:$K$19,2)=5,VLOOKUP($D201,Res_Req!$A$2:$K$19,2)=7,VLOOKUP($D201,Res_Req!$A$2:$K$19,2)=8,VLOOKUP($D201,Res_Req!$A$2:$K$19,2)=9,VLOOKUP($D201,Res_Req!$A$2:$K$19,2)=10,VLOOKUP($D201,Res_Req!$A$2:$K$19,2)=18),$N201*U201,""))</f>
        <v/>
      </c>
      <c r="N201" s="156" t="str">
        <f>IF($D201="","",IF(OR(VLOOKUP($D201,Res_Req!$A$2:$K$19,2)=1,VLOOKUP($D201,Res_Req!$A$2:$K$19,2)=2,VLOOKUP($D201,Res_Req!$A$2:$K$19,2)=3,VLOOKUP($D201,Res_Req!$A$2:$K$19,2)=4,VLOOKUP($D201,Res_Req!$A$2:$K$19,2)=5,VLOOKUP($D201,Res_Req!$A$2:$K$19,2)=7,VLOOKUP($D201,Res_Req!$A$2:$K$19,2)=8,VLOOKUP($D201,Res_Req!$A$2:$K$19,2)=9,VLOOKUP($D201,Res_Req!$A$2:$K$19,2)=10,VLOOKUP($D201,Res_Req!$A$2:$K$19,2)=18),SQRT(VLOOKUP($D201,Res_Req!$A$2:$K$19,7)),""))</f>
        <v/>
      </c>
      <c r="O201" s="157" t="str">
        <f t="shared" si="7"/>
        <v/>
      </c>
      <c r="P201" s="158" t="str">
        <f t="shared" si="6"/>
        <v/>
      </c>
      <c r="Q201" s="159"/>
      <c r="R201" s="283"/>
      <c r="S201" s="283"/>
      <c r="T201" s="283"/>
      <c r="U201" s="283"/>
      <c r="V201" s="283"/>
      <c r="W201" s="283"/>
      <c r="X201" s="160" t="str">
        <f>IF(OR($D201="",$W201="",$Y201=""),"",IF(VLOOKUP($D201,Res_Req!$A$2:$K$19,2)=11,$Y201+VLOOKUP($D201,Res_Req!$A$2:$K$19,9),IF(VLOOKUP($D201,Res_Req!$A$2:$K$19,2)=16,MIN($W201+(VLOOKUP($D201,Res_Req!$A$2:$K$19,9)*($Y201-$W201)),110),$W201+(VLOOKUP($D201,Res_Req!$A$2:$K$19,9)*($Y201-$W201)))))</f>
        <v/>
      </c>
      <c r="Y201" s="283"/>
      <c r="Z201" s="283"/>
      <c r="AA201" s="133"/>
      <c r="AB201" s="134" t="e">
        <f>VLOOKUP($D201,Res_Req!$A$2:$K$19,2)</f>
        <v>#N/A</v>
      </c>
    </row>
    <row r="202" spans="1:28" x14ac:dyDescent="0.25">
      <c r="A202" s="133"/>
      <c r="B202" s="283"/>
      <c r="C202" s="283"/>
      <c r="D202" s="284"/>
      <c r="E202" s="283"/>
      <c r="F202" s="286"/>
      <c r="G202" s="162" t="str">
        <f>IF(OR($D202="",$R202="",$S202="",$H202=""),"",IF(OR(VLOOKUP($D202,Res_Req!$A$2:$K$19,2)=12,VLOOKUP($D202,Res_Req!$A$2:$K$19,2)=13,VLOOKUP($D202,Res_Req!$A$2:$K$19,2)=14,VLOOKUP($D202,Res_Req!$A$2:$K$19,2)=15,VLOOKUP($D202,Res_Req!$A$2:$K$19,2)=16,VLOOKUP($D202,Res_Req!$A$2:$K$19,2)=17),IF($E202="","",IF($O202&lt;=$W202,$S202*($E202/$V202)*$H202,IF(AND($O202&gt;$W202,$O202&lt;=$Y202),$H202*($E202/$V202)*($S202+((($R202-$S202)/($Y202-$W202))*($O202-$W202))),0))),IF($O202&lt;=$W202,$S202*$H202,IF(AND($O202&gt;$W202,$O202&lt;=$Y202),$H202*($S202+((($R202-$S202)/($Y202-$W202))*($O202-$W202))),0))))</f>
        <v/>
      </c>
      <c r="H202" s="156" t="str">
        <f>IF(OR($D202="",$X202="",$O202="",$W202=""),"",IF($O202&lt;=$W202,VLOOKUP($D202,Res_Req!$A$2:$K$19,3),IF(AND($O202&gt;$W202,$O202&lt;=$X202),VLOOKUP($D202,Res_Req!$A$2:$K$19,3)+(((VLOOKUP($D202,Res_Req!$A$2:$K$19,4)-VLOOKUP($D202,Res_Req!$A$2:$K$19,3))/($X202-$W202))*($O202-$W202)),0)))</f>
        <v/>
      </c>
      <c r="I202" s="285"/>
      <c r="J202" s="155" t="str">
        <f>IF(OR($D202="",$T202=""),"",IF(OR(VLOOKUP($D202,Res_Req!$A$2:$K$19,2)=1,VLOOKUP($D202,Res_Req!$A$2:$K$19,2)=2,VLOOKUP($D202,Res_Req!$A$2:$K$19,2)=5,VLOOKUP($D202,Res_Req!$A$2:$K$19,2)=7,VLOOKUP($D202,Res_Req!$A$2:$K$19,2)=8,VLOOKUP($D202,Res_Req!$A$2:$K$19,2)=9,VLOOKUP($D202,Res_Req!$A$2:$K$19,2)=10),$T202*$K202,""))</f>
        <v/>
      </c>
      <c r="K202" s="156" t="str">
        <f>IF($D202="","",IF(OR(VLOOKUP($D202,Res_Req!$A$2:$K$19,2)=1,VLOOKUP($D202,Res_Req!$A$2:$K$19,2)=2,VLOOKUP($D202,Res_Req!$A$2:$K$19,2)=5,VLOOKUP($D202,Res_Req!$A$2:$K$19,2)=7,VLOOKUP($D202,Res_Req!$A$2:$K$19,2)=8,VLOOKUP($D202,Res_Req!$A$2:$K$19,2)=9,VLOOKUP($D202,Res_Req!$A$2:$K$19,2)=10),VLOOKUP($D202,Res_Req!$A$2:$K$19,6),""))</f>
        <v/>
      </c>
      <c r="L202" s="285"/>
      <c r="M202" s="155" t="str">
        <f>IF(OR($D202="",$U202=""),"",IF(OR(VLOOKUP($D202,Res_Req!$A$2:$K$19,2)=1,VLOOKUP($D202,Res_Req!$A$2:$K$19,2)=2,VLOOKUP($D202,Res_Req!$A$2:$K$19,2)=3,VLOOKUP($D202,Res_Req!$A$2:$K$19,2)=4,VLOOKUP($D202,Res_Req!$A$2:$K$19,2)=5,VLOOKUP($D202,Res_Req!$A$2:$K$19,2)=7,VLOOKUP($D202,Res_Req!$A$2:$K$19,2)=8,VLOOKUP($D202,Res_Req!$A$2:$K$19,2)=9,VLOOKUP($D202,Res_Req!$A$2:$K$19,2)=10,VLOOKUP($D202,Res_Req!$A$2:$K$19,2)=18),$N202*U202,""))</f>
        <v/>
      </c>
      <c r="N202" s="156" t="str">
        <f>IF($D202="","",IF(OR(VLOOKUP($D202,Res_Req!$A$2:$K$19,2)=1,VLOOKUP($D202,Res_Req!$A$2:$K$19,2)=2,VLOOKUP($D202,Res_Req!$A$2:$K$19,2)=3,VLOOKUP($D202,Res_Req!$A$2:$K$19,2)=4,VLOOKUP($D202,Res_Req!$A$2:$K$19,2)=5,VLOOKUP($D202,Res_Req!$A$2:$K$19,2)=7,VLOOKUP($D202,Res_Req!$A$2:$K$19,2)=8,VLOOKUP($D202,Res_Req!$A$2:$K$19,2)=9,VLOOKUP($D202,Res_Req!$A$2:$K$19,2)=10,VLOOKUP($D202,Res_Req!$A$2:$K$19,2)=18),SQRT(VLOOKUP($D202,Res_Req!$A$2:$K$19,7)),""))</f>
        <v/>
      </c>
      <c r="O202" s="157" t="str">
        <f t="shared" si="7"/>
        <v/>
      </c>
      <c r="P202" s="158" t="str">
        <f t="shared" si="6"/>
        <v/>
      </c>
      <c r="Q202" s="159"/>
      <c r="R202" s="283"/>
      <c r="S202" s="283"/>
      <c r="T202" s="283"/>
      <c r="U202" s="283"/>
      <c r="V202" s="283"/>
      <c r="W202" s="283"/>
      <c r="X202" s="160" t="str">
        <f>IF(OR($D202="",$W202="",$Y202=""),"",IF(VLOOKUP($D202,Res_Req!$A$2:$K$19,2)=11,$Y202+VLOOKUP($D202,Res_Req!$A$2:$K$19,9),IF(VLOOKUP($D202,Res_Req!$A$2:$K$19,2)=16,MIN($W202+(VLOOKUP($D202,Res_Req!$A$2:$K$19,9)*($Y202-$W202)),110),$W202+(VLOOKUP($D202,Res_Req!$A$2:$K$19,9)*($Y202-$W202)))))</f>
        <v/>
      </c>
      <c r="Y202" s="283"/>
      <c r="Z202" s="283"/>
      <c r="AA202" s="133"/>
      <c r="AB202" s="134" t="e">
        <f>VLOOKUP($D202,Res_Req!$A$2:$K$19,2)</f>
        <v>#N/A</v>
      </c>
    </row>
    <row r="203" spans="1:28" x14ac:dyDescent="0.25">
      <c r="A203" s="133"/>
      <c r="B203" s="283"/>
      <c r="C203" s="283"/>
      <c r="D203" s="284"/>
      <c r="E203" s="283"/>
      <c r="F203" s="286"/>
      <c r="G203" s="162" t="str">
        <f>IF(OR($D203="",$R203="",$S203="",$H203=""),"",IF(OR(VLOOKUP($D203,Res_Req!$A$2:$K$19,2)=12,VLOOKUP($D203,Res_Req!$A$2:$K$19,2)=13,VLOOKUP($D203,Res_Req!$A$2:$K$19,2)=14,VLOOKUP($D203,Res_Req!$A$2:$K$19,2)=15,VLOOKUP($D203,Res_Req!$A$2:$K$19,2)=16,VLOOKUP($D203,Res_Req!$A$2:$K$19,2)=17),IF($E203="","",IF($O203&lt;=$W203,$S203*($E203/$V203)*$H203,IF(AND($O203&gt;$W203,$O203&lt;=$Y203),$H203*($E203/$V203)*($S203+((($R203-$S203)/($Y203-$W203))*($O203-$W203))),0))),IF($O203&lt;=$W203,$S203*$H203,IF(AND($O203&gt;$W203,$O203&lt;=$Y203),$H203*($S203+((($R203-$S203)/($Y203-$W203))*($O203-$W203))),0))))</f>
        <v/>
      </c>
      <c r="H203" s="156" t="str">
        <f>IF(OR($D203="",$X203="",$O203="",$W203=""),"",IF($O203&lt;=$W203,VLOOKUP($D203,Res_Req!$A$2:$K$19,3),IF(AND($O203&gt;$W203,$O203&lt;=$X203),VLOOKUP($D203,Res_Req!$A$2:$K$19,3)+(((VLOOKUP($D203,Res_Req!$A$2:$K$19,4)-VLOOKUP($D203,Res_Req!$A$2:$K$19,3))/($X203-$W203))*($O203-$W203)),0)))</f>
        <v/>
      </c>
      <c r="I203" s="285"/>
      <c r="J203" s="155" t="str">
        <f>IF(OR($D203="",$T203=""),"",IF(OR(VLOOKUP($D203,Res_Req!$A$2:$K$19,2)=1,VLOOKUP($D203,Res_Req!$A$2:$K$19,2)=2,VLOOKUP($D203,Res_Req!$A$2:$K$19,2)=5,VLOOKUP($D203,Res_Req!$A$2:$K$19,2)=7,VLOOKUP($D203,Res_Req!$A$2:$K$19,2)=8,VLOOKUP($D203,Res_Req!$A$2:$K$19,2)=9,VLOOKUP($D203,Res_Req!$A$2:$K$19,2)=10),$T203*$K203,""))</f>
        <v/>
      </c>
      <c r="K203" s="156" t="str">
        <f>IF($D203="","",IF(OR(VLOOKUP($D203,Res_Req!$A$2:$K$19,2)=1,VLOOKUP($D203,Res_Req!$A$2:$K$19,2)=2,VLOOKUP($D203,Res_Req!$A$2:$K$19,2)=5,VLOOKUP($D203,Res_Req!$A$2:$K$19,2)=7,VLOOKUP($D203,Res_Req!$A$2:$K$19,2)=8,VLOOKUP($D203,Res_Req!$A$2:$K$19,2)=9,VLOOKUP($D203,Res_Req!$A$2:$K$19,2)=10),VLOOKUP($D203,Res_Req!$A$2:$K$19,6),""))</f>
        <v/>
      </c>
      <c r="L203" s="285"/>
      <c r="M203" s="155" t="str">
        <f>IF(OR($D203="",$U203=""),"",IF(OR(VLOOKUP($D203,Res_Req!$A$2:$K$19,2)=1,VLOOKUP($D203,Res_Req!$A$2:$K$19,2)=2,VLOOKUP($D203,Res_Req!$A$2:$K$19,2)=3,VLOOKUP($D203,Res_Req!$A$2:$K$19,2)=4,VLOOKUP($D203,Res_Req!$A$2:$K$19,2)=5,VLOOKUP($D203,Res_Req!$A$2:$K$19,2)=7,VLOOKUP($D203,Res_Req!$A$2:$K$19,2)=8,VLOOKUP($D203,Res_Req!$A$2:$K$19,2)=9,VLOOKUP($D203,Res_Req!$A$2:$K$19,2)=10,VLOOKUP($D203,Res_Req!$A$2:$K$19,2)=18),$N203*U203,""))</f>
        <v/>
      </c>
      <c r="N203" s="156" t="str">
        <f>IF($D203="","",IF(OR(VLOOKUP($D203,Res_Req!$A$2:$K$19,2)=1,VLOOKUP($D203,Res_Req!$A$2:$K$19,2)=2,VLOOKUP($D203,Res_Req!$A$2:$K$19,2)=3,VLOOKUP($D203,Res_Req!$A$2:$K$19,2)=4,VLOOKUP($D203,Res_Req!$A$2:$K$19,2)=5,VLOOKUP($D203,Res_Req!$A$2:$K$19,2)=7,VLOOKUP($D203,Res_Req!$A$2:$K$19,2)=8,VLOOKUP($D203,Res_Req!$A$2:$K$19,2)=9,VLOOKUP($D203,Res_Req!$A$2:$K$19,2)=10,VLOOKUP($D203,Res_Req!$A$2:$K$19,2)=18),SQRT(VLOOKUP($D203,Res_Req!$A$2:$K$19,7)),""))</f>
        <v/>
      </c>
      <c r="O203" s="157" t="str">
        <f t="shared" si="7"/>
        <v/>
      </c>
      <c r="P203" s="158" t="str">
        <f t="shared" si="6"/>
        <v/>
      </c>
      <c r="Q203" s="159"/>
      <c r="R203" s="283"/>
      <c r="S203" s="283"/>
      <c r="T203" s="283"/>
      <c r="U203" s="283"/>
      <c r="V203" s="283"/>
      <c r="W203" s="283"/>
      <c r="X203" s="160" t="str">
        <f>IF(OR($D203="",$W203="",$Y203=""),"",IF(VLOOKUP($D203,Res_Req!$A$2:$K$19,2)=11,$Y203+VLOOKUP($D203,Res_Req!$A$2:$K$19,9),IF(VLOOKUP($D203,Res_Req!$A$2:$K$19,2)=16,MIN($W203+(VLOOKUP($D203,Res_Req!$A$2:$K$19,9)*($Y203-$W203)),110),$W203+(VLOOKUP($D203,Res_Req!$A$2:$K$19,9)*($Y203-$W203)))))</f>
        <v/>
      </c>
      <c r="Y203" s="283"/>
      <c r="Z203" s="283"/>
      <c r="AA203" s="133"/>
      <c r="AB203" s="134" t="e">
        <f>VLOOKUP($D203,Res_Req!$A$2:$K$19,2)</f>
        <v>#N/A</v>
      </c>
    </row>
    <row r="204" spans="1:28" x14ac:dyDescent="0.25">
      <c r="A204" s="133"/>
      <c r="B204" s="283"/>
      <c r="C204" s="283"/>
      <c r="D204" s="284"/>
      <c r="E204" s="283"/>
      <c r="F204" s="286"/>
      <c r="G204" s="162" t="str">
        <f>IF(OR($D204="",$R204="",$S204="",$H204=""),"",IF(OR(VLOOKUP($D204,Res_Req!$A$2:$K$19,2)=12,VLOOKUP($D204,Res_Req!$A$2:$K$19,2)=13,VLOOKUP($D204,Res_Req!$A$2:$K$19,2)=14,VLOOKUP($D204,Res_Req!$A$2:$K$19,2)=15,VLOOKUP($D204,Res_Req!$A$2:$K$19,2)=16,VLOOKUP($D204,Res_Req!$A$2:$K$19,2)=17),IF($E204="","",IF($O204&lt;=$W204,$S204*($E204/$V204)*$H204,IF(AND($O204&gt;$W204,$O204&lt;=$Y204),$H204*($E204/$V204)*($S204+((($R204-$S204)/($Y204-$W204))*($O204-$W204))),0))),IF($O204&lt;=$W204,$S204*$H204,IF(AND($O204&gt;$W204,$O204&lt;=$Y204),$H204*($S204+((($R204-$S204)/($Y204-$W204))*($O204-$W204))),0))))</f>
        <v/>
      </c>
      <c r="H204" s="156" t="str">
        <f>IF(OR($D204="",$X204="",$O204="",$W204=""),"",IF($O204&lt;=$W204,VLOOKUP($D204,Res_Req!$A$2:$K$19,3),IF(AND($O204&gt;$W204,$O204&lt;=$X204),VLOOKUP($D204,Res_Req!$A$2:$K$19,3)+(((VLOOKUP($D204,Res_Req!$A$2:$K$19,4)-VLOOKUP($D204,Res_Req!$A$2:$K$19,3))/($X204-$W204))*($O204-$W204)),0)))</f>
        <v/>
      </c>
      <c r="I204" s="285"/>
      <c r="J204" s="155" t="str">
        <f>IF(OR($D204="",$T204=""),"",IF(OR(VLOOKUP($D204,Res_Req!$A$2:$K$19,2)=1,VLOOKUP($D204,Res_Req!$A$2:$K$19,2)=2,VLOOKUP($D204,Res_Req!$A$2:$K$19,2)=5,VLOOKUP($D204,Res_Req!$A$2:$K$19,2)=7,VLOOKUP($D204,Res_Req!$A$2:$K$19,2)=8,VLOOKUP($D204,Res_Req!$A$2:$K$19,2)=9,VLOOKUP($D204,Res_Req!$A$2:$K$19,2)=10),$T204*$K204,""))</f>
        <v/>
      </c>
      <c r="K204" s="156" t="str">
        <f>IF($D204="","",IF(OR(VLOOKUP($D204,Res_Req!$A$2:$K$19,2)=1,VLOOKUP($D204,Res_Req!$A$2:$K$19,2)=2,VLOOKUP($D204,Res_Req!$A$2:$K$19,2)=5,VLOOKUP($D204,Res_Req!$A$2:$K$19,2)=7,VLOOKUP($D204,Res_Req!$A$2:$K$19,2)=8,VLOOKUP($D204,Res_Req!$A$2:$K$19,2)=9,VLOOKUP($D204,Res_Req!$A$2:$K$19,2)=10),VLOOKUP($D204,Res_Req!$A$2:$K$19,6),""))</f>
        <v/>
      </c>
      <c r="L204" s="285"/>
      <c r="M204" s="155" t="str">
        <f>IF(OR($D204="",$U204=""),"",IF(OR(VLOOKUP($D204,Res_Req!$A$2:$K$19,2)=1,VLOOKUP($D204,Res_Req!$A$2:$K$19,2)=2,VLOOKUP($D204,Res_Req!$A$2:$K$19,2)=3,VLOOKUP($D204,Res_Req!$A$2:$K$19,2)=4,VLOOKUP($D204,Res_Req!$A$2:$K$19,2)=5,VLOOKUP($D204,Res_Req!$A$2:$K$19,2)=7,VLOOKUP($D204,Res_Req!$A$2:$K$19,2)=8,VLOOKUP($D204,Res_Req!$A$2:$K$19,2)=9,VLOOKUP($D204,Res_Req!$A$2:$K$19,2)=10,VLOOKUP($D204,Res_Req!$A$2:$K$19,2)=18),$N204*U204,""))</f>
        <v/>
      </c>
      <c r="N204" s="156" t="str">
        <f>IF($D204="","",IF(OR(VLOOKUP($D204,Res_Req!$A$2:$K$19,2)=1,VLOOKUP($D204,Res_Req!$A$2:$K$19,2)=2,VLOOKUP($D204,Res_Req!$A$2:$K$19,2)=3,VLOOKUP($D204,Res_Req!$A$2:$K$19,2)=4,VLOOKUP($D204,Res_Req!$A$2:$K$19,2)=5,VLOOKUP($D204,Res_Req!$A$2:$K$19,2)=7,VLOOKUP($D204,Res_Req!$A$2:$K$19,2)=8,VLOOKUP($D204,Res_Req!$A$2:$K$19,2)=9,VLOOKUP($D204,Res_Req!$A$2:$K$19,2)=10,VLOOKUP($D204,Res_Req!$A$2:$K$19,2)=18),SQRT(VLOOKUP($D204,Res_Req!$A$2:$K$19,7)),""))</f>
        <v/>
      </c>
      <c r="O204" s="157" t="str">
        <f t="shared" si="7"/>
        <v/>
      </c>
      <c r="P204" s="158" t="str">
        <f t="shared" si="6"/>
        <v/>
      </c>
      <c r="Q204" s="159"/>
      <c r="R204" s="283"/>
      <c r="S204" s="283"/>
      <c r="T204" s="283"/>
      <c r="U204" s="283"/>
      <c r="V204" s="283"/>
      <c r="W204" s="283"/>
      <c r="X204" s="160" t="str">
        <f>IF(OR($D204="",$W204="",$Y204=""),"",IF(VLOOKUP($D204,Res_Req!$A$2:$K$19,2)=11,$Y204+VLOOKUP($D204,Res_Req!$A$2:$K$19,9),IF(VLOOKUP($D204,Res_Req!$A$2:$K$19,2)=16,MIN($W204+(VLOOKUP($D204,Res_Req!$A$2:$K$19,9)*($Y204-$W204)),110),$W204+(VLOOKUP($D204,Res_Req!$A$2:$K$19,9)*($Y204-$W204)))))</f>
        <v/>
      </c>
      <c r="Y204" s="283"/>
      <c r="Z204" s="283"/>
      <c r="AA204" s="133"/>
      <c r="AB204" s="134" t="e">
        <f>VLOOKUP($D204,Res_Req!$A$2:$K$19,2)</f>
        <v>#N/A</v>
      </c>
    </row>
    <row r="205" spans="1:28" x14ac:dyDescent="0.25">
      <c r="A205" s="133"/>
      <c r="B205" s="283"/>
      <c r="C205" s="283"/>
      <c r="D205" s="284"/>
      <c r="E205" s="283"/>
      <c r="F205" s="286"/>
      <c r="G205" s="162" t="str">
        <f>IF(OR($D205="",$R205="",$S205="",$H205=""),"",IF(OR(VLOOKUP($D205,Res_Req!$A$2:$K$19,2)=12,VLOOKUP($D205,Res_Req!$A$2:$K$19,2)=13,VLOOKUP($D205,Res_Req!$A$2:$K$19,2)=14,VLOOKUP($D205,Res_Req!$A$2:$K$19,2)=15,VLOOKUP($D205,Res_Req!$A$2:$K$19,2)=16,VLOOKUP($D205,Res_Req!$A$2:$K$19,2)=17),IF($E205="","",IF($O205&lt;=$W205,$S205*($E205/$V205)*$H205,IF(AND($O205&gt;$W205,$O205&lt;=$Y205),$H205*($E205/$V205)*($S205+((($R205-$S205)/($Y205-$W205))*($O205-$W205))),0))),IF($O205&lt;=$W205,$S205*$H205,IF(AND($O205&gt;$W205,$O205&lt;=$Y205),$H205*($S205+((($R205-$S205)/($Y205-$W205))*($O205-$W205))),0))))</f>
        <v/>
      </c>
      <c r="H205" s="156" t="str">
        <f>IF(OR($D205="",$X205="",$O205="",$W205=""),"",IF($O205&lt;=$W205,VLOOKUP($D205,Res_Req!$A$2:$K$19,3),IF(AND($O205&gt;$W205,$O205&lt;=$X205),VLOOKUP($D205,Res_Req!$A$2:$K$19,3)+(((VLOOKUP($D205,Res_Req!$A$2:$K$19,4)-VLOOKUP($D205,Res_Req!$A$2:$K$19,3))/($X205-$W205))*($O205-$W205)),0)))</f>
        <v/>
      </c>
      <c r="I205" s="285"/>
      <c r="J205" s="155" t="str">
        <f>IF(OR($D205="",$T205=""),"",IF(OR(VLOOKUP($D205,Res_Req!$A$2:$K$19,2)=1,VLOOKUP($D205,Res_Req!$A$2:$K$19,2)=2,VLOOKUP($D205,Res_Req!$A$2:$K$19,2)=5,VLOOKUP($D205,Res_Req!$A$2:$K$19,2)=7,VLOOKUP($D205,Res_Req!$A$2:$K$19,2)=8,VLOOKUP($D205,Res_Req!$A$2:$K$19,2)=9,VLOOKUP($D205,Res_Req!$A$2:$K$19,2)=10),$T205*$K205,""))</f>
        <v/>
      </c>
      <c r="K205" s="156" t="str">
        <f>IF($D205="","",IF(OR(VLOOKUP($D205,Res_Req!$A$2:$K$19,2)=1,VLOOKUP($D205,Res_Req!$A$2:$K$19,2)=2,VLOOKUP($D205,Res_Req!$A$2:$K$19,2)=5,VLOOKUP($D205,Res_Req!$A$2:$K$19,2)=7,VLOOKUP($D205,Res_Req!$A$2:$K$19,2)=8,VLOOKUP($D205,Res_Req!$A$2:$K$19,2)=9,VLOOKUP($D205,Res_Req!$A$2:$K$19,2)=10),VLOOKUP($D205,Res_Req!$A$2:$K$19,6),""))</f>
        <v/>
      </c>
      <c r="L205" s="285"/>
      <c r="M205" s="155" t="str">
        <f>IF(OR($D205="",$U205=""),"",IF(OR(VLOOKUP($D205,Res_Req!$A$2:$K$19,2)=1,VLOOKUP($D205,Res_Req!$A$2:$K$19,2)=2,VLOOKUP($D205,Res_Req!$A$2:$K$19,2)=3,VLOOKUP($D205,Res_Req!$A$2:$K$19,2)=4,VLOOKUP($D205,Res_Req!$A$2:$K$19,2)=5,VLOOKUP($D205,Res_Req!$A$2:$K$19,2)=7,VLOOKUP($D205,Res_Req!$A$2:$K$19,2)=8,VLOOKUP($D205,Res_Req!$A$2:$K$19,2)=9,VLOOKUP($D205,Res_Req!$A$2:$K$19,2)=10,VLOOKUP($D205,Res_Req!$A$2:$K$19,2)=18),$N205*U205,""))</f>
        <v/>
      </c>
      <c r="N205" s="156" t="str">
        <f>IF($D205="","",IF(OR(VLOOKUP($D205,Res_Req!$A$2:$K$19,2)=1,VLOOKUP($D205,Res_Req!$A$2:$K$19,2)=2,VLOOKUP($D205,Res_Req!$A$2:$K$19,2)=3,VLOOKUP($D205,Res_Req!$A$2:$K$19,2)=4,VLOOKUP($D205,Res_Req!$A$2:$K$19,2)=5,VLOOKUP($D205,Res_Req!$A$2:$K$19,2)=7,VLOOKUP($D205,Res_Req!$A$2:$K$19,2)=8,VLOOKUP($D205,Res_Req!$A$2:$K$19,2)=9,VLOOKUP($D205,Res_Req!$A$2:$K$19,2)=10,VLOOKUP($D205,Res_Req!$A$2:$K$19,2)=18),SQRT(VLOOKUP($D205,Res_Req!$A$2:$K$19,7)),""))</f>
        <v/>
      </c>
      <c r="O205" s="157" t="str">
        <f t="shared" si="7"/>
        <v/>
      </c>
      <c r="P205" s="158" t="str">
        <f t="shared" ref="P205:P268" si="8">IF($D205="","",$X205)</f>
        <v/>
      </c>
      <c r="Q205" s="159"/>
      <c r="R205" s="283"/>
      <c r="S205" s="283"/>
      <c r="T205" s="283"/>
      <c r="U205" s="283"/>
      <c r="V205" s="283"/>
      <c r="W205" s="283"/>
      <c r="X205" s="160" t="str">
        <f>IF(OR($D205="",$W205="",$Y205=""),"",IF(VLOOKUP($D205,Res_Req!$A$2:$K$19,2)=11,$Y205+VLOOKUP($D205,Res_Req!$A$2:$K$19,9),IF(VLOOKUP($D205,Res_Req!$A$2:$K$19,2)=16,MIN($W205+(VLOOKUP($D205,Res_Req!$A$2:$K$19,9)*($Y205-$W205)),110),$W205+(VLOOKUP($D205,Res_Req!$A$2:$K$19,9)*($Y205-$W205)))))</f>
        <v/>
      </c>
      <c r="Y205" s="283"/>
      <c r="Z205" s="283"/>
      <c r="AA205" s="133"/>
      <c r="AB205" s="134" t="e">
        <f>VLOOKUP($D205,Res_Req!$A$2:$K$19,2)</f>
        <v>#N/A</v>
      </c>
    </row>
    <row r="206" spans="1:28" x14ac:dyDescent="0.25">
      <c r="A206" s="133"/>
      <c r="B206" s="283"/>
      <c r="C206" s="283"/>
      <c r="D206" s="284"/>
      <c r="E206" s="283"/>
      <c r="F206" s="286"/>
      <c r="G206" s="162" t="str">
        <f>IF(OR($D206="",$R206="",$S206="",$H206=""),"",IF(OR(VLOOKUP($D206,Res_Req!$A$2:$K$19,2)=12,VLOOKUP($D206,Res_Req!$A$2:$K$19,2)=13,VLOOKUP($D206,Res_Req!$A$2:$K$19,2)=14,VLOOKUP($D206,Res_Req!$A$2:$K$19,2)=15,VLOOKUP($D206,Res_Req!$A$2:$K$19,2)=16,VLOOKUP($D206,Res_Req!$A$2:$K$19,2)=17),IF($E206="","",IF($O206&lt;=$W206,$S206*($E206/$V206)*$H206,IF(AND($O206&gt;$W206,$O206&lt;=$Y206),$H206*($E206/$V206)*($S206+((($R206-$S206)/($Y206-$W206))*($O206-$W206))),0))),IF($O206&lt;=$W206,$S206*$H206,IF(AND($O206&gt;$W206,$O206&lt;=$Y206),$H206*($S206+((($R206-$S206)/($Y206-$W206))*($O206-$W206))),0))))</f>
        <v/>
      </c>
      <c r="H206" s="156" t="str">
        <f>IF(OR($D206="",$X206="",$O206="",$W206=""),"",IF($O206&lt;=$W206,VLOOKUP($D206,Res_Req!$A$2:$K$19,3),IF(AND($O206&gt;$W206,$O206&lt;=$X206),VLOOKUP($D206,Res_Req!$A$2:$K$19,3)+(((VLOOKUP($D206,Res_Req!$A$2:$K$19,4)-VLOOKUP($D206,Res_Req!$A$2:$K$19,3))/($X206-$W206))*($O206-$W206)),0)))</f>
        <v/>
      </c>
      <c r="I206" s="285"/>
      <c r="J206" s="155" t="str">
        <f>IF(OR($D206="",$T206=""),"",IF(OR(VLOOKUP($D206,Res_Req!$A$2:$K$19,2)=1,VLOOKUP($D206,Res_Req!$A$2:$K$19,2)=2,VLOOKUP($D206,Res_Req!$A$2:$K$19,2)=5,VLOOKUP($D206,Res_Req!$A$2:$K$19,2)=7,VLOOKUP($D206,Res_Req!$A$2:$K$19,2)=8,VLOOKUP($D206,Res_Req!$A$2:$K$19,2)=9,VLOOKUP($D206,Res_Req!$A$2:$K$19,2)=10),$T206*$K206,""))</f>
        <v/>
      </c>
      <c r="K206" s="156" t="str">
        <f>IF($D206="","",IF(OR(VLOOKUP($D206,Res_Req!$A$2:$K$19,2)=1,VLOOKUP($D206,Res_Req!$A$2:$K$19,2)=2,VLOOKUP($D206,Res_Req!$A$2:$K$19,2)=5,VLOOKUP($D206,Res_Req!$A$2:$K$19,2)=7,VLOOKUP($D206,Res_Req!$A$2:$K$19,2)=8,VLOOKUP($D206,Res_Req!$A$2:$K$19,2)=9,VLOOKUP($D206,Res_Req!$A$2:$K$19,2)=10),VLOOKUP($D206,Res_Req!$A$2:$K$19,6),""))</f>
        <v/>
      </c>
      <c r="L206" s="285"/>
      <c r="M206" s="155" t="str">
        <f>IF(OR($D206="",$U206=""),"",IF(OR(VLOOKUP($D206,Res_Req!$A$2:$K$19,2)=1,VLOOKUP($D206,Res_Req!$A$2:$K$19,2)=2,VLOOKUP($D206,Res_Req!$A$2:$K$19,2)=3,VLOOKUP($D206,Res_Req!$A$2:$K$19,2)=4,VLOOKUP($D206,Res_Req!$A$2:$K$19,2)=5,VLOOKUP($D206,Res_Req!$A$2:$K$19,2)=7,VLOOKUP($D206,Res_Req!$A$2:$K$19,2)=8,VLOOKUP($D206,Res_Req!$A$2:$K$19,2)=9,VLOOKUP($D206,Res_Req!$A$2:$K$19,2)=10,VLOOKUP($D206,Res_Req!$A$2:$K$19,2)=18),$N206*U206,""))</f>
        <v/>
      </c>
      <c r="N206" s="156" t="str">
        <f>IF($D206="","",IF(OR(VLOOKUP($D206,Res_Req!$A$2:$K$19,2)=1,VLOOKUP($D206,Res_Req!$A$2:$K$19,2)=2,VLOOKUP($D206,Res_Req!$A$2:$K$19,2)=3,VLOOKUP($D206,Res_Req!$A$2:$K$19,2)=4,VLOOKUP($D206,Res_Req!$A$2:$K$19,2)=5,VLOOKUP($D206,Res_Req!$A$2:$K$19,2)=7,VLOOKUP($D206,Res_Req!$A$2:$K$19,2)=8,VLOOKUP($D206,Res_Req!$A$2:$K$19,2)=9,VLOOKUP($D206,Res_Req!$A$2:$K$19,2)=10,VLOOKUP($D206,Res_Req!$A$2:$K$19,2)=18),SQRT(VLOOKUP($D206,Res_Req!$A$2:$K$19,7)),""))</f>
        <v/>
      </c>
      <c r="O206" s="157" t="str">
        <f t="shared" si="7"/>
        <v/>
      </c>
      <c r="P206" s="158" t="str">
        <f t="shared" si="8"/>
        <v/>
      </c>
      <c r="Q206" s="159"/>
      <c r="R206" s="283"/>
      <c r="S206" s="283"/>
      <c r="T206" s="283"/>
      <c r="U206" s="283"/>
      <c r="V206" s="283"/>
      <c r="W206" s="283"/>
      <c r="X206" s="160" t="str">
        <f>IF(OR($D206="",$W206="",$Y206=""),"",IF(VLOOKUP($D206,Res_Req!$A$2:$K$19,2)=11,$Y206+VLOOKUP($D206,Res_Req!$A$2:$K$19,9),IF(VLOOKUP($D206,Res_Req!$A$2:$K$19,2)=16,MIN($W206+(VLOOKUP($D206,Res_Req!$A$2:$K$19,9)*($Y206-$W206)),110),$W206+(VLOOKUP($D206,Res_Req!$A$2:$K$19,9)*($Y206-$W206)))))</f>
        <v/>
      </c>
      <c r="Y206" s="283"/>
      <c r="Z206" s="283"/>
      <c r="AA206" s="133"/>
      <c r="AB206" s="134" t="e">
        <f>VLOOKUP($D206,Res_Req!$A$2:$K$19,2)</f>
        <v>#N/A</v>
      </c>
    </row>
    <row r="207" spans="1:28" x14ac:dyDescent="0.25">
      <c r="A207" s="133"/>
      <c r="B207" s="283"/>
      <c r="C207" s="283"/>
      <c r="D207" s="284"/>
      <c r="E207" s="283"/>
      <c r="F207" s="286"/>
      <c r="G207" s="162" t="str">
        <f>IF(OR($D207="",$R207="",$S207="",$H207=""),"",IF(OR(VLOOKUP($D207,Res_Req!$A$2:$K$19,2)=12,VLOOKUP($D207,Res_Req!$A$2:$K$19,2)=13,VLOOKUP($D207,Res_Req!$A$2:$K$19,2)=14,VLOOKUP($D207,Res_Req!$A$2:$K$19,2)=15,VLOOKUP($D207,Res_Req!$A$2:$K$19,2)=16,VLOOKUP($D207,Res_Req!$A$2:$K$19,2)=17),IF($E207="","",IF($O207&lt;=$W207,$S207*($E207/$V207)*$H207,IF(AND($O207&gt;$W207,$O207&lt;=$Y207),$H207*($E207/$V207)*($S207+((($R207-$S207)/($Y207-$W207))*($O207-$W207))),0))),IF($O207&lt;=$W207,$S207*$H207,IF(AND($O207&gt;$W207,$O207&lt;=$Y207),$H207*($S207+((($R207-$S207)/($Y207-$W207))*($O207-$W207))),0))))</f>
        <v/>
      </c>
      <c r="H207" s="156" t="str">
        <f>IF(OR($D207="",$X207="",$O207="",$W207=""),"",IF($O207&lt;=$W207,VLOOKUP($D207,Res_Req!$A$2:$K$19,3),IF(AND($O207&gt;$W207,$O207&lt;=$X207),VLOOKUP($D207,Res_Req!$A$2:$K$19,3)+(((VLOOKUP($D207,Res_Req!$A$2:$K$19,4)-VLOOKUP($D207,Res_Req!$A$2:$K$19,3))/($X207-$W207))*($O207-$W207)),0)))</f>
        <v/>
      </c>
      <c r="I207" s="285"/>
      <c r="J207" s="155" t="str">
        <f>IF(OR($D207="",$T207=""),"",IF(OR(VLOOKUP($D207,Res_Req!$A$2:$K$19,2)=1,VLOOKUP($D207,Res_Req!$A$2:$K$19,2)=2,VLOOKUP($D207,Res_Req!$A$2:$K$19,2)=5,VLOOKUP($D207,Res_Req!$A$2:$K$19,2)=7,VLOOKUP($D207,Res_Req!$A$2:$K$19,2)=8,VLOOKUP($D207,Res_Req!$A$2:$K$19,2)=9,VLOOKUP($D207,Res_Req!$A$2:$K$19,2)=10),$T207*$K207,""))</f>
        <v/>
      </c>
      <c r="K207" s="156" t="str">
        <f>IF($D207="","",IF(OR(VLOOKUP($D207,Res_Req!$A$2:$K$19,2)=1,VLOOKUP($D207,Res_Req!$A$2:$K$19,2)=2,VLOOKUP($D207,Res_Req!$A$2:$K$19,2)=5,VLOOKUP($D207,Res_Req!$A$2:$K$19,2)=7,VLOOKUP($D207,Res_Req!$A$2:$K$19,2)=8,VLOOKUP($D207,Res_Req!$A$2:$K$19,2)=9,VLOOKUP($D207,Res_Req!$A$2:$K$19,2)=10),VLOOKUP($D207,Res_Req!$A$2:$K$19,6),""))</f>
        <v/>
      </c>
      <c r="L207" s="285"/>
      <c r="M207" s="155" t="str">
        <f>IF(OR($D207="",$U207=""),"",IF(OR(VLOOKUP($D207,Res_Req!$A$2:$K$19,2)=1,VLOOKUP($D207,Res_Req!$A$2:$K$19,2)=2,VLOOKUP($D207,Res_Req!$A$2:$K$19,2)=3,VLOOKUP($D207,Res_Req!$A$2:$K$19,2)=4,VLOOKUP($D207,Res_Req!$A$2:$K$19,2)=5,VLOOKUP($D207,Res_Req!$A$2:$K$19,2)=7,VLOOKUP($D207,Res_Req!$A$2:$K$19,2)=8,VLOOKUP($D207,Res_Req!$A$2:$K$19,2)=9,VLOOKUP($D207,Res_Req!$A$2:$K$19,2)=10,VLOOKUP($D207,Res_Req!$A$2:$K$19,2)=18),$N207*U207,""))</f>
        <v/>
      </c>
      <c r="N207" s="156" t="str">
        <f>IF($D207="","",IF(OR(VLOOKUP($D207,Res_Req!$A$2:$K$19,2)=1,VLOOKUP($D207,Res_Req!$A$2:$K$19,2)=2,VLOOKUP($D207,Res_Req!$A$2:$K$19,2)=3,VLOOKUP($D207,Res_Req!$A$2:$K$19,2)=4,VLOOKUP($D207,Res_Req!$A$2:$K$19,2)=5,VLOOKUP($D207,Res_Req!$A$2:$K$19,2)=7,VLOOKUP($D207,Res_Req!$A$2:$K$19,2)=8,VLOOKUP($D207,Res_Req!$A$2:$K$19,2)=9,VLOOKUP($D207,Res_Req!$A$2:$K$19,2)=10,VLOOKUP($D207,Res_Req!$A$2:$K$19,2)=18),SQRT(VLOOKUP($D207,Res_Req!$A$2:$K$19,7)),""))</f>
        <v/>
      </c>
      <c r="O207" s="157" t="str">
        <f t="shared" si="7"/>
        <v/>
      </c>
      <c r="P207" s="158" t="str">
        <f t="shared" si="8"/>
        <v/>
      </c>
      <c r="Q207" s="159"/>
      <c r="R207" s="283"/>
      <c r="S207" s="283"/>
      <c r="T207" s="283"/>
      <c r="U207" s="283"/>
      <c r="V207" s="283"/>
      <c r="W207" s="283"/>
      <c r="X207" s="160" t="str">
        <f>IF(OR($D207="",$W207="",$Y207=""),"",IF(VLOOKUP($D207,Res_Req!$A$2:$K$19,2)=11,$Y207+VLOOKUP($D207,Res_Req!$A$2:$K$19,9),IF(VLOOKUP($D207,Res_Req!$A$2:$K$19,2)=16,MIN($W207+(VLOOKUP($D207,Res_Req!$A$2:$K$19,9)*($Y207-$W207)),110),$W207+(VLOOKUP($D207,Res_Req!$A$2:$K$19,9)*($Y207-$W207)))))</f>
        <v/>
      </c>
      <c r="Y207" s="283"/>
      <c r="Z207" s="283"/>
      <c r="AA207" s="133"/>
      <c r="AB207" s="134" t="e">
        <f>VLOOKUP($D207,Res_Req!$A$2:$K$19,2)</f>
        <v>#N/A</v>
      </c>
    </row>
    <row r="208" spans="1:28" x14ac:dyDescent="0.25">
      <c r="A208" s="133"/>
      <c r="B208" s="283"/>
      <c r="C208" s="283"/>
      <c r="D208" s="284"/>
      <c r="E208" s="283"/>
      <c r="F208" s="286"/>
      <c r="G208" s="162" t="str">
        <f>IF(OR($D208="",$R208="",$S208="",$H208=""),"",IF(OR(VLOOKUP($D208,Res_Req!$A$2:$K$19,2)=12,VLOOKUP($D208,Res_Req!$A$2:$K$19,2)=13,VLOOKUP($D208,Res_Req!$A$2:$K$19,2)=14,VLOOKUP($D208,Res_Req!$A$2:$K$19,2)=15,VLOOKUP($D208,Res_Req!$A$2:$K$19,2)=16,VLOOKUP($D208,Res_Req!$A$2:$K$19,2)=17),IF($E208="","",IF($O208&lt;=$W208,$S208*($E208/$V208)*$H208,IF(AND($O208&gt;$W208,$O208&lt;=$Y208),$H208*($E208/$V208)*($S208+((($R208-$S208)/($Y208-$W208))*($O208-$W208))),0))),IF($O208&lt;=$W208,$S208*$H208,IF(AND($O208&gt;$W208,$O208&lt;=$Y208),$H208*($S208+((($R208-$S208)/($Y208-$W208))*($O208-$W208))),0))))</f>
        <v/>
      </c>
      <c r="H208" s="156" t="str">
        <f>IF(OR($D208="",$X208="",$O208="",$W208=""),"",IF($O208&lt;=$W208,VLOOKUP($D208,Res_Req!$A$2:$K$19,3),IF(AND($O208&gt;$W208,$O208&lt;=$X208),VLOOKUP($D208,Res_Req!$A$2:$K$19,3)+(((VLOOKUP($D208,Res_Req!$A$2:$K$19,4)-VLOOKUP($D208,Res_Req!$A$2:$K$19,3))/($X208-$W208))*($O208-$W208)),0)))</f>
        <v/>
      </c>
      <c r="I208" s="285"/>
      <c r="J208" s="155" t="str">
        <f>IF(OR($D208="",$T208=""),"",IF(OR(VLOOKUP($D208,Res_Req!$A$2:$K$19,2)=1,VLOOKUP($D208,Res_Req!$A$2:$K$19,2)=2,VLOOKUP($D208,Res_Req!$A$2:$K$19,2)=5,VLOOKUP($D208,Res_Req!$A$2:$K$19,2)=7,VLOOKUP($D208,Res_Req!$A$2:$K$19,2)=8,VLOOKUP($D208,Res_Req!$A$2:$K$19,2)=9,VLOOKUP($D208,Res_Req!$A$2:$K$19,2)=10),$T208*$K208,""))</f>
        <v/>
      </c>
      <c r="K208" s="156" t="str">
        <f>IF($D208="","",IF(OR(VLOOKUP($D208,Res_Req!$A$2:$K$19,2)=1,VLOOKUP($D208,Res_Req!$A$2:$K$19,2)=2,VLOOKUP($D208,Res_Req!$A$2:$K$19,2)=5,VLOOKUP($D208,Res_Req!$A$2:$K$19,2)=7,VLOOKUP($D208,Res_Req!$A$2:$K$19,2)=8,VLOOKUP($D208,Res_Req!$A$2:$K$19,2)=9,VLOOKUP($D208,Res_Req!$A$2:$K$19,2)=10),VLOOKUP($D208,Res_Req!$A$2:$K$19,6),""))</f>
        <v/>
      </c>
      <c r="L208" s="285"/>
      <c r="M208" s="155" t="str">
        <f>IF(OR($D208="",$U208=""),"",IF(OR(VLOOKUP($D208,Res_Req!$A$2:$K$19,2)=1,VLOOKUP($D208,Res_Req!$A$2:$K$19,2)=2,VLOOKUP($D208,Res_Req!$A$2:$K$19,2)=3,VLOOKUP($D208,Res_Req!$A$2:$K$19,2)=4,VLOOKUP($D208,Res_Req!$A$2:$K$19,2)=5,VLOOKUP($D208,Res_Req!$A$2:$K$19,2)=7,VLOOKUP($D208,Res_Req!$A$2:$K$19,2)=8,VLOOKUP($D208,Res_Req!$A$2:$K$19,2)=9,VLOOKUP($D208,Res_Req!$A$2:$K$19,2)=10,VLOOKUP($D208,Res_Req!$A$2:$K$19,2)=18),$N208*U208,""))</f>
        <v/>
      </c>
      <c r="N208" s="156" t="str">
        <f>IF($D208="","",IF(OR(VLOOKUP($D208,Res_Req!$A$2:$K$19,2)=1,VLOOKUP($D208,Res_Req!$A$2:$K$19,2)=2,VLOOKUP($D208,Res_Req!$A$2:$K$19,2)=3,VLOOKUP($D208,Res_Req!$A$2:$K$19,2)=4,VLOOKUP($D208,Res_Req!$A$2:$K$19,2)=5,VLOOKUP($D208,Res_Req!$A$2:$K$19,2)=7,VLOOKUP($D208,Res_Req!$A$2:$K$19,2)=8,VLOOKUP($D208,Res_Req!$A$2:$K$19,2)=9,VLOOKUP($D208,Res_Req!$A$2:$K$19,2)=10,VLOOKUP($D208,Res_Req!$A$2:$K$19,2)=18),SQRT(VLOOKUP($D208,Res_Req!$A$2:$K$19,7)),""))</f>
        <v/>
      </c>
      <c r="O208" s="157" t="str">
        <f t="shared" si="7"/>
        <v/>
      </c>
      <c r="P208" s="158" t="str">
        <f t="shared" si="8"/>
        <v/>
      </c>
      <c r="Q208" s="159"/>
      <c r="R208" s="283"/>
      <c r="S208" s="283"/>
      <c r="T208" s="283"/>
      <c r="U208" s="283"/>
      <c r="V208" s="283"/>
      <c r="W208" s="283"/>
      <c r="X208" s="160" t="str">
        <f>IF(OR($D208="",$W208="",$Y208=""),"",IF(VLOOKUP($D208,Res_Req!$A$2:$K$19,2)=11,$Y208+VLOOKUP($D208,Res_Req!$A$2:$K$19,9),IF(VLOOKUP($D208,Res_Req!$A$2:$K$19,2)=16,MIN($W208+(VLOOKUP($D208,Res_Req!$A$2:$K$19,9)*($Y208-$W208)),110),$W208+(VLOOKUP($D208,Res_Req!$A$2:$K$19,9)*($Y208-$W208)))))</f>
        <v/>
      </c>
      <c r="Y208" s="283"/>
      <c r="Z208" s="283"/>
      <c r="AA208" s="133"/>
      <c r="AB208" s="134" t="e">
        <f>VLOOKUP($D208,Res_Req!$A$2:$K$19,2)</f>
        <v>#N/A</v>
      </c>
    </row>
    <row r="209" spans="1:28" x14ac:dyDescent="0.25">
      <c r="A209" s="133"/>
      <c r="B209" s="283"/>
      <c r="C209" s="283"/>
      <c r="D209" s="284"/>
      <c r="E209" s="283"/>
      <c r="F209" s="286"/>
      <c r="G209" s="162" t="str">
        <f>IF(OR($D209="",$R209="",$S209="",$H209=""),"",IF(OR(VLOOKUP($D209,Res_Req!$A$2:$K$19,2)=12,VLOOKUP($D209,Res_Req!$A$2:$K$19,2)=13,VLOOKUP($D209,Res_Req!$A$2:$K$19,2)=14,VLOOKUP($D209,Res_Req!$A$2:$K$19,2)=15,VLOOKUP($D209,Res_Req!$A$2:$K$19,2)=16,VLOOKUP($D209,Res_Req!$A$2:$K$19,2)=17),IF($E209="","",IF($O209&lt;=$W209,$S209*($E209/$V209)*$H209,IF(AND($O209&gt;$W209,$O209&lt;=$Y209),$H209*($E209/$V209)*($S209+((($R209-$S209)/($Y209-$W209))*($O209-$W209))),0))),IF($O209&lt;=$W209,$S209*$H209,IF(AND($O209&gt;$W209,$O209&lt;=$Y209),$H209*($S209+((($R209-$S209)/($Y209-$W209))*($O209-$W209))),0))))</f>
        <v/>
      </c>
      <c r="H209" s="156" t="str">
        <f>IF(OR($D209="",$X209="",$O209="",$W209=""),"",IF($O209&lt;=$W209,VLOOKUP($D209,Res_Req!$A$2:$K$19,3),IF(AND($O209&gt;$W209,$O209&lt;=$X209),VLOOKUP($D209,Res_Req!$A$2:$K$19,3)+(((VLOOKUP($D209,Res_Req!$A$2:$K$19,4)-VLOOKUP($D209,Res_Req!$A$2:$K$19,3))/($X209-$W209))*($O209-$W209)),0)))</f>
        <v/>
      </c>
      <c r="I209" s="285"/>
      <c r="J209" s="155" t="str">
        <f>IF(OR($D209="",$T209=""),"",IF(OR(VLOOKUP($D209,Res_Req!$A$2:$K$19,2)=1,VLOOKUP($D209,Res_Req!$A$2:$K$19,2)=2,VLOOKUP($D209,Res_Req!$A$2:$K$19,2)=5,VLOOKUP($D209,Res_Req!$A$2:$K$19,2)=7,VLOOKUP($D209,Res_Req!$A$2:$K$19,2)=8,VLOOKUP($D209,Res_Req!$A$2:$K$19,2)=9,VLOOKUP($D209,Res_Req!$A$2:$K$19,2)=10),$T209*$K209,""))</f>
        <v/>
      </c>
      <c r="K209" s="156" t="str">
        <f>IF($D209="","",IF(OR(VLOOKUP($D209,Res_Req!$A$2:$K$19,2)=1,VLOOKUP($D209,Res_Req!$A$2:$K$19,2)=2,VLOOKUP($D209,Res_Req!$A$2:$K$19,2)=5,VLOOKUP($D209,Res_Req!$A$2:$K$19,2)=7,VLOOKUP($D209,Res_Req!$A$2:$K$19,2)=8,VLOOKUP($D209,Res_Req!$A$2:$K$19,2)=9,VLOOKUP($D209,Res_Req!$A$2:$K$19,2)=10),VLOOKUP($D209,Res_Req!$A$2:$K$19,6),""))</f>
        <v/>
      </c>
      <c r="L209" s="285"/>
      <c r="M209" s="155" t="str">
        <f>IF(OR($D209="",$U209=""),"",IF(OR(VLOOKUP($D209,Res_Req!$A$2:$K$19,2)=1,VLOOKUP($D209,Res_Req!$A$2:$K$19,2)=2,VLOOKUP($D209,Res_Req!$A$2:$K$19,2)=3,VLOOKUP($D209,Res_Req!$A$2:$K$19,2)=4,VLOOKUP($D209,Res_Req!$A$2:$K$19,2)=5,VLOOKUP($D209,Res_Req!$A$2:$K$19,2)=7,VLOOKUP($D209,Res_Req!$A$2:$K$19,2)=8,VLOOKUP($D209,Res_Req!$A$2:$K$19,2)=9,VLOOKUP($D209,Res_Req!$A$2:$K$19,2)=10,VLOOKUP($D209,Res_Req!$A$2:$K$19,2)=18),$N209*U209,""))</f>
        <v/>
      </c>
      <c r="N209" s="156" t="str">
        <f>IF($D209="","",IF(OR(VLOOKUP($D209,Res_Req!$A$2:$K$19,2)=1,VLOOKUP($D209,Res_Req!$A$2:$K$19,2)=2,VLOOKUP($D209,Res_Req!$A$2:$K$19,2)=3,VLOOKUP($D209,Res_Req!$A$2:$K$19,2)=4,VLOOKUP($D209,Res_Req!$A$2:$K$19,2)=5,VLOOKUP($D209,Res_Req!$A$2:$K$19,2)=7,VLOOKUP($D209,Res_Req!$A$2:$K$19,2)=8,VLOOKUP($D209,Res_Req!$A$2:$K$19,2)=9,VLOOKUP($D209,Res_Req!$A$2:$K$19,2)=10,VLOOKUP($D209,Res_Req!$A$2:$K$19,2)=18),SQRT(VLOOKUP($D209,Res_Req!$A$2:$K$19,7)),""))</f>
        <v/>
      </c>
      <c r="O209" s="157" t="str">
        <f t="shared" si="7"/>
        <v/>
      </c>
      <c r="P209" s="158" t="str">
        <f t="shared" si="8"/>
        <v/>
      </c>
      <c r="Q209" s="159"/>
      <c r="R209" s="283"/>
      <c r="S209" s="283"/>
      <c r="T209" s="283"/>
      <c r="U209" s="283"/>
      <c r="V209" s="283"/>
      <c r="W209" s="283"/>
      <c r="X209" s="160" t="str">
        <f>IF(OR($D209="",$W209="",$Y209=""),"",IF(VLOOKUP($D209,Res_Req!$A$2:$K$19,2)=11,$Y209+VLOOKUP($D209,Res_Req!$A$2:$K$19,9),IF(VLOOKUP($D209,Res_Req!$A$2:$K$19,2)=16,MIN($W209+(VLOOKUP($D209,Res_Req!$A$2:$K$19,9)*($Y209-$W209)),110),$W209+(VLOOKUP($D209,Res_Req!$A$2:$K$19,9)*($Y209-$W209)))))</f>
        <v/>
      </c>
      <c r="Y209" s="283"/>
      <c r="Z209" s="283"/>
      <c r="AA209" s="133"/>
      <c r="AB209" s="134" t="e">
        <f>VLOOKUP($D209,Res_Req!$A$2:$K$19,2)</f>
        <v>#N/A</v>
      </c>
    </row>
    <row r="210" spans="1:28" x14ac:dyDescent="0.25">
      <c r="A210" s="133"/>
      <c r="B210" s="283"/>
      <c r="C210" s="283"/>
      <c r="D210" s="284"/>
      <c r="E210" s="283"/>
      <c r="F210" s="286"/>
      <c r="G210" s="162" t="str">
        <f>IF(OR($D210="",$R210="",$S210="",$H210=""),"",IF(OR(VLOOKUP($D210,Res_Req!$A$2:$K$19,2)=12,VLOOKUP($D210,Res_Req!$A$2:$K$19,2)=13,VLOOKUP($D210,Res_Req!$A$2:$K$19,2)=14,VLOOKUP($D210,Res_Req!$A$2:$K$19,2)=15,VLOOKUP($D210,Res_Req!$A$2:$K$19,2)=16,VLOOKUP($D210,Res_Req!$A$2:$K$19,2)=17),IF($E210="","",IF($O210&lt;=$W210,$S210*($E210/$V210)*$H210,IF(AND($O210&gt;$W210,$O210&lt;=$Y210),$H210*($E210/$V210)*($S210+((($R210-$S210)/($Y210-$W210))*($O210-$W210))),0))),IF($O210&lt;=$W210,$S210*$H210,IF(AND($O210&gt;$W210,$O210&lt;=$Y210),$H210*($S210+((($R210-$S210)/($Y210-$W210))*($O210-$W210))),0))))</f>
        <v/>
      </c>
      <c r="H210" s="156" t="str">
        <f>IF(OR($D210="",$X210="",$O210="",$W210=""),"",IF($O210&lt;=$W210,VLOOKUP($D210,Res_Req!$A$2:$K$19,3),IF(AND($O210&gt;$W210,$O210&lt;=$X210),VLOOKUP($D210,Res_Req!$A$2:$K$19,3)+(((VLOOKUP($D210,Res_Req!$A$2:$K$19,4)-VLOOKUP($D210,Res_Req!$A$2:$K$19,3))/($X210-$W210))*($O210-$W210)),0)))</f>
        <v/>
      </c>
      <c r="I210" s="285"/>
      <c r="J210" s="155" t="str">
        <f>IF(OR($D210="",$T210=""),"",IF(OR(VLOOKUP($D210,Res_Req!$A$2:$K$19,2)=1,VLOOKUP($D210,Res_Req!$A$2:$K$19,2)=2,VLOOKUP($D210,Res_Req!$A$2:$K$19,2)=5,VLOOKUP($D210,Res_Req!$A$2:$K$19,2)=7,VLOOKUP($D210,Res_Req!$A$2:$K$19,2)=8,VLOOKUP($D210,Res_Req!$A$2:$K$19,2)=9,VLOOKUP($D210,Res_Req!$A$2:$K$19,2)=10),$T210*$K210,""))</f>
        <v/>
      </c>
      <c r="K210" s="156" t="str">
        <f>IF($D210="","",IF(OR(VLOOKUP($D210,Res_Req!$A$2:$K$19,2)=1,VLOOKUP($D210,Res_Req!$A$2:$K$19,2)=2,VLOOKUP($D210,Res_Req!$A$2:$K$19,2)=5,VLOOKUP($D210,Res_Req!$A$2:$K$19,2)=7,VLOOKUP($D210,Res_Req!$A$2:$K$19,2)=8,VLOOKUP($D210,Res_Req!$A$2:$K$19,2)=9,VLOOKUP($D210,Res_Req!$A$2:$K$19,2)=10),VLOOKUP($D210,Res_Req!$A$2:$K$19,6),""))</f>
        <v/>
      </c>
      <c r="L210" s="285"/>
      <c r="M210" s="155" t="str">
        <f>IF(OR($D210="",$U210=""),"",IF(OR(VLOOKUP($D210,Res_Req!$A$2:$K$19,2)=1,VLOOKUP($D210,Res_Req!$A$2:$K$19,2)=2,VLOOKUP($D210,Res_Req!$A$2:$K$19,2)=3,VLOOKUP($D210,Res_Req!$A$2:$K$19,2)=4,VLOOKUP($D210,Res_Req!$A$2:$K$19,2)=5,VLOOKUP($D210,Res_Req!$A$2:$K$19,2)=7,VLOOKUP($D210,Res_Req!$A$2:$K$19,2)=8,VLOOKUP($D210,Res_Req!$A$2:$K$19,2)=9,VLOOKUP($D210,Res_Req!$A$2:$K$19,2)=10,VLOOKUP($D210,Res_Req!$A$2:$K$19,2)=18),$N210*U210,""))</f>
        <v/>
      </c>
      <c r="N210" s="156" t="str">
        <f>IF($D210="","",IF(OR(VLOOKUP($D210,Res_Req!$A$2:$K$19,2)=1,VLOOKUP($D210,Res_Req!$A$2:$K$19,2)=2,VLOOKUP($D210,Res_Req!$A$2:$K$19,2)=3,VLOOKUP($D210,Res_Req!$A$2:$K$19,2)=4,VLOOKUP($D210,Res_Req!$A$2:$K$19,2)=5,VLOOKUP($D210,Res_Req!$A$2:$K$19,2)=7,VLOOKUP($D210,Res_Req!$A$2:$K$19,2)=8,VLOOKUP($D210,Res_Req!$A$2:$K$19,2)=9,VLOOKUP($D210,Res_Req!$A$2:$K$19,2)=10,VLOOKUP($D210,Res_Req!$A$2:$K$19,2)=18),SQRT(VLOOKUP($D210,Res_Req!$A$2:$K$19,7)),""))</f>
        <v/>
      </c>
      <c r="O210" s="157" t="str">
        <f t="shared" si="7"/>
        <v/>
      </c>
      <c r="P210" s="158" t="str">
        <f t="shared" si="8"/>
        <v/>
      </c>
      <c r="Q210" s="159"/>
      <c r="R210" s="283"/>
      <c r="S210" s="283"/>
      <c r="T210" s="283"/>
      <c r="U210" s="283"/>
      <c r="V210" s="283"/>
      <c r="W210" s="283"/>
      <c r="X210" s="160" t="str">
        <f>IF(OR($D210="",$W210="",$Y210=""),"",IF(VLOOKUP($D210,Res_Req!$A$2:$K$19,2)=11,$Y210+VLOOKUP($D210,Res_Req!$A$2:$K$19,9),IF(VLOOKUP($D210,Res_Req!$A$2:$K$19,2)=16,MIN($W210+(VLOOKUP($D210,Res_Req!$A$2:$K$19,9)*($Y210-$W210)),110),$W210+(VLOOKUP($D210,Res_Req!$A$2:$K$19,9)*($Y210-$W210)))))</f>
        <v/>
      </c>
      <c r="Y210" s="283"/>
      <c r="Z210" s="283"/>
      <c r="AA210" s="133"/>
      <c r="AB210" s="134" t="e">
        <f>VLOOKUP($D210,Res_Req!$A$2:$K$19,2)</f>
        <v>#N/A</v>
      </c>
    </row>
    <row r="211" spans="1:28" x14ac:dyDescent="0.25">
      <c r="A211" s="133"/>
      <c r="B211" s="283"/>
      <c r="C211" s="283"/>
      <c r="D211" s="284"/>
      <c r="E211" s="283"/>
      <c r="F211" s="286"/>
      <c r="G211" s="162" t="str">
        <f>IF(OR($D211="",$R211="",$S211="",$H211=""),"",IF(OR(VLOOKUP($D211,Res_Req!$A$2:$K$19,2)=12,VLOOKUP($D211,Res_Req!$A$2:$K$19,2)=13,VLOOKUP($D211,Res_Req!$A$2:$K$19,2)=14,VLOOKUP($D211,Res_Req!$A$2:$K$19,2)=15,VLOOKUP($D211,Res_Req!$A$2:$K$19,2)=16,VLOOKUP($D211,Res_Req!$A$2:$K$19,2)=17),IF($E211="","",IF($O211&lt;=$W211,$S211*($E211/$V211)*$H211,IF(AND($O211&gt;$W211,$O211&lt;=$Y211),$H211*($E211/$V211)*($S211+((($R211-$S211)/($Y211-$W211))*($O211-$W211))),0))),IF($O211&lt;=$W211,$S211*$H211,IF(AND($O211&gt;$W211,$O211&lt;=$Y211),$H211*($S211+((($R211-$S211)/($Y211-$W211))*($O211-$W211))),0))))</f>
        <v/>
      </c>
      <c r="H211" s="156" t="str">
        <f>IF(OR($D211="",$X211="",$O211="",$W211=""),"",IF($O211&lt;=$W211,VLOOKUP($D211,Res_Req!$A$2:$K$19,3),IF(AND($O211&gt;$W211,$O211&lt;=$X211),VLOOKUP($D211,Res_Req!$A$2:$K$19,3)+(((VLOOKUP($D211,Res_Req!$A$2:$K$19,4)-VLOOKUP($D211,Res_Req!$A$2:$K$19,3))/($X211-$W211))*($O211-$W211)),0)))</f>
        <v/>
      </c>
      <c r="I211" s="285"/>
      <c r="J211" s="155" t="str">
        <f>IF(OR($D211="",$T211=""),"",IF(OR(VLOOKUP($D211,Res_Req!$A$2:$K$19,2)=1,VLOOKUP($D211,Res_Req!$A$2:$K$19,2)=2,VLOOKUP($D211,Res_Req!$A$2:$K$19,2)=5,VLOOKUP($D211,Res_Req!$A$2:$K$19,2)=7,VLOOKUP($D211,Res_Req!$A$2:$K$19,2)=8,VLOOKUP($D211,Res_Req!$A$2:$K$19,2)=9,VLOOKUP($D211,Res_Req!$A$2:$K$19,2)=10),$T211*$K211,""))</f>
        <v/>
      </c>
      <c r="K211" s="156" t="str">
        <f>IF($D211="","",IF(OR(VLOOKUP($D211,Res_Req!$A$2:$K$19,2)=1,VLOOKUP($D211,Res_Req!$A$2:$K$19,2)=2,VLOOKUP($D211,Res_Req!$A$2:$K$19,2)=5,VLOOKUP($D211,Res_Req!$A$2:$K$19,2)=7,VLOOKUP($D211,Res_Req!$A$2:$K$19,2)=8,VLOOKUP($D211,Res_Req!$A$2:$K$19,2)=9,VLOOKUP($D211,Res_Req!$A$2:$K$19,2)=10),VLOOKUP($D211,Res_Req!$A$2:$K$19,6),""))</f>
        <v/>
      </c>
      <c r="L211" s="285"/>
      <c r="M211" s="155" t="str">
        <f>IF(OR($D211="",$U211=""),"",IF(OR(VLOOKUP($D211,Res_Req!$A$2:$K$19,2)=1,VLOOKUP($D211,Res_Req!$A$2:$K$19,2)=2,VLOOKUP($D211,Res_Req!$A$2:$K$19,2)=3,VLOOKUP($D211,Res_Req!$A$2:$K$19,2)=4,VLOOKUP($D211,Res_Req!$A$2:$K$19,2)=5,VLOOKUP($D211,Res_Req!$A$2:$K$19,2)=7,VLOOKUP($D211,Res_Req!$A$2:$K$19,2)=8,VLOOKUP($D211,Res_Req!$A$2:$K$19,2)=9,VLOOKUP($D211,Res_Req!$A$2:$K$19,2)=10,VLOOKUP($D211,Res_Req!$A$2:$K$19,2)=18),$N211*U211,""))</f>
        <v/>
      </c>
      <c r="N211" s="156" t="str">
        <f>IF($D211="","",IF(OR(VLOOKUP($D211,Res_Req!$A$2:$K$19,2)=1,VLOOKUP($D211,Res_Req!$A$2:$K$19,2)=2,VLOOKUP($D211,Res_Req!$A$2:$K$19,2)=3,VLOOKUP($D211,Res_Req!$A$2:$K$19,2)=4,VLOOKUP($D211,Res_Req!$A$2:$K$19,2)=5,VLOOKUP($D211,Res_Req!$A$2:$K$19,2)=7,VLOOKUP($D211,Res_Req!$A$2:$K$19,2)=8,VLOOKUP($D211,Res_Req!$A$2:$K$19,2)=9,VLOOKUP($D211,Res_Req!$A$2:$K$19,2)=10,VLOOKUP($D211,Res_Req!$A$2:$K$19,2)=18),SQRT(VLOOKUP($D211,Res_Req!$A$2:$K$19,7)),""))</f>
        <v/>
      </c>
      <c r="O211" s="157" t="str">
        <f t="shared" si="7"/>
        <v/>
      </c>
      <c r="P211" s="158" t="str">
        <f t="shared" si="8"/>
        <v/>
      </c>
      <c r="Q211" s="159"/>
      <c r="R211" s="283"/>
      <c r="S211" s="283"/>
      <c r="T211" s="283"/>
      <c r="U211" s="283"/>
      <c r="V211" s="283"/>
      <c r="W211" s="283"/>
      <c r="X211" s="160" t="str">
        <f>IF(OR($D211="",$W211="",$Y211=""),"",IF(VLOOKUP($D211,Res_Req!$A$2:$K$19,2)=11,$Y211+VLOOKUP($D211,Res_Req!$A$2:$K$19,9),IF(VLOOKUP($D211,Res_Req!$A$2:$K$19,2)=16,MIN($W211+(VLOOKUP($D211,Res_Req!$A$2:$K$19,9)*($Y211-$W211)),110),$W211+(VLOOKUP($D211,Res_Req!$A$2:$K$19,9)*($Y211-$W211)))))</f>
        <v/>
      </c>
      <c r="Y211" s="283"/>
      <c r="Z211" s="283"/>
      <c r="AA211" s="133"/>
      <c r="AB211" s="134" t="e">
        <f>VLOOKUP($D211,Res_Req!$A$2:$K$19,2)</f>
        <v>#N/A</v>
      </c>
    </row>
    <row r="212" spans="1:28" x14ac:dyDescent="0.25">
      <c r="A212" s="133"/>
      <c r="B212" s="283"/>
      <c r="C212" s="283"/>
      <c r="D212" s="284"/>
      <c r="E212" s="283"/>
      <c r="F212" s="286"/>
      <c r="G212" s="162" t="str">
        <f>IF(OR($D212="",$R212="",$S212="",$H212=""),"",IF(OR(VLOOKUP($D212,Res_Req!$A$2:$K$19,2)=12,VLOOKUP($D212,Res_Req!$A$2:$K$19,2)=13,VLOOKUP($D212,Res_Req!$A$2:$K$19,2)=14,VLOOKUP($D212,Res_Req!$A$2:$K$19,2)=15,VLOOKUP($D212,Res_Req!$A$2:$K$19,2)=16,VLOOKUP($D212,Res_Req!$A$2:$K$19,2)=17),IF($E212="","",IF($O212&lt;=$W212,$S212*($E212/$V212)*$H212,IF(AND($O212&gt;$W212,$O212&lt;=$Y212),$H212*($E212/$V212)*($S212+((($R212-$S212)/($Y212-$W212))*($O212-$W212))),0))),IF($O212&lt;=$W212,$S212*$H212,IF(AND($O212&gt;$W212,$O212&lt;=$Y212),$H212*($S212+((($R212-$S212)/($Y212-$W212))*($O212-$W212))),0))))</f>
        <v/>
      </c>
      <c r="H212" s="156" t="str">
        <f>IF(OR($D212="",$X212="",$O212="",$W212=""),"",IF($O212&lt;=$W212,VLOOKUP($D212,Res_Req!$A$2:$K$19,3),IF(AND($O212&gt;$W212,$O212&lt;=$X212),VLOOKUP($D212,Res_Req!$A$2:$K$19,3)+(((VLOOKUP($D212,Res_Req!$A$2:$K$19,4)-VLOOKUP($D212,Res_Req!$A$2:$K$19,3))/($X212-$W212))*($O212-$W212)),0)))</f>
        <v/>
      </c>
      <c r="I212" s="285"/>
      <c r="J212" s="155" t="str">
        <f>IF(OR($D212="",$T212=""),"",IF(OR(VLOOKUP($D212,Res_Req!$A$2:$K$19,2)=1,VLOOKUP($D212,Res_Req!$A$2:$K$19,2)=2,VLOOKUP($D212,Res_Req!$A$2:$K$19,2)=5,VLOOKUP($D212,Res_Req!$A$2:$K$19,2)=7,VLOOKUP($D212,Res_Req!$A$2:$K$19,2)=8,VLOOKUP($D212,Res_Req!$A$2:$K$19,2)=9,VLOOKUP($D212,Res_Req!$A$2:$K$19,2)=10),$T212*$K212,""))</f>
        <v/>
      </c>
      <c r="K212" s="156" t="str">
        <f>IF($D212="","",IF(OR(VLOOKUP($D212,Res_Req!$A$2:$K$19,2)=1,VLOOKUP($D212,Res_Req!$A$2:$K$19,2)=2,VLOOKUP($D212,Res_Req!$A$2:$K$19,2)=5,VLOOKUP($D212,Res_Req!$A$2:$K$19,2)=7,VLOOKUP($D212,Res_Req!$A$2:$K$19,2)=8,VLOOKUP($D212,Res_Req!$A$2:$K$19,2)=9,VLOOKUP($D212,Res_Req!$A$2:$K$19,2)=10),VLOOKUP($D212,Res_Req!$A$2:$K$19,6),""))</f>
        <v/>
      </c>
      <c r="L212" s="285"/>
      <c r="M212" s="155" t="str">
        <f>IF(OR($D212="",$U212=""),"",IF(OR(VLOOKUP($D212,Res_Req!$A$2:$K$19,2)=1,VLOOKUP($D212,Res_Req!$A$2:$K$19,2)=2,VLOOKUP($D212,Res_Req!$A$2:$K$19,2)=3,VLOOKUP($D212,Res_Req!$A$2:$K$19,2)=4,VLOOKUP($D212,Res_Req!$A$2:$K$19,2)=5,VLOOKUP($D212,Res_Req!$A$2:$K$19,2)=7,VLOOKUP($D212,Res_Req!$A$2:$K$19,2)=8,VLOOKUP($D212,Res_Req!$A$2:$K$19,2)=9,VLOOKUP($D212,Res_Req!$A$2:$K$19,2)=10,VLOOKUP($D212,Res_Req!$A$2:$K$19,2)=18),$N212*U212,""))</f>
        <v/>
      </c>
      <c r="N212" s="156" t="str">
        <f>IF($D212="","",IF(OR(VLOOKUP($D212,Res_Req!$A$2:$K$19,2)=1,VLOOKUP($D212,Res_Req!$A$2:$K$19,2)=2,VLOOKUP($D212,Res_Req!$A$2:$K$19,2)=3,VLOOKUP($D212,Res_Req!$A$2:$K$19,2)=4,VLOOKUP($D212,Res_Req!$A$2:$K$19,2)=5,VLOOKUP($D212,Res_Req!$A$2:$K$19,2)=7,VLOOKUP($D212,Res_Req!$A$2:$K$19,2)=8,VLOOKUP($D212,Res_Req!$A$2:$K$19,2)=9,VLOOKUP($D212,Res_Req!$A$2:$K$19,2)=10,VLOOKUP($D212,Res_Req!$A$2:$K$19,2)=18),SQRT(VLOOKUP($D212,Res_Req!$A$2:$K$19,7)),""))</f>
        <v/>
      </c>
      <c r="O212" s="157" t="str">
        <f t="shared" si="7"/>
        <v/>
      </c>
      <c r="P212" s="158" t="str">
        <f t="shared" si="8"/>
        <v/>
      </c>
      <c r="Q212" s="159"/>
      <c r="R212" s="283"/>
      <c r="S212" s="283"/>
      <c r="T212" s="283"/>
      <c r="U212" s="283"/>
      <c r="V212" s="283"/>
      <c r="W212" s="283"/>
      <c r="X212" s="160" t="str">
        <f>IF(OR($D212="",$W212="",$Y212=""),"",IF(VLOOKUP($D212,Res_Req!$A$2:$K$19,2)=11,$Y212+VLOOKUP($D212,Res_Req!$A$2:$K$19,9),IF(VLOOKUP($D212,Res_Req!$A$2:$K$19,2)=16,MIN($W212+(VLOOKUP($D212,Res_Req!$A$2:$K$19,9)*($Y212-$W212)),110),$W212+(VLOOKUP($D212,Res_Req!$A$2:$K$19,9)*($Y212-$W212)))))</f>
        <v/>
      </c>
      <c r="Y212" s="283"/>
      <c r="Z212" s="283"/>
      <c r="AA212" s="133"/>
      <c r="AB212" s="134" t="e">
        <f>VLOOKUP($D212,Res_Req!$A$2:$K$19,2)</f>
        <v>#N/A</v>
      </c>
    </row>
    <row r="213" spans="1:28" x14ac:dyDescent="0.25">
      <c r="A213" s="133"/>
      <c r="B213" s="283"/>
      <c r="C213" s="283"/>
      <c r="D213" s="284"/>
      <c r="E213" s="283"/>
      <c r="F213" s="286"/>
      <c r="G213" s="162" t="str">
        <f>IF(OR($D213="",$R213="",$S213="",$H213=""),"",IF(OR(VLOOKUP($D213,Res_Req!$A$2:$K$19,2)=12,VLOOKUP($D213,Res_Req!$A$2:$K$19,2)=13,VLOOKUP($D213,Res_Req!$A$2:$K$19,2)=14,VLOOKUP($D213,Res_Req!$A$2:$K$19,2)=15,VLOOKUP($D213,Res_Req!$A$2:$K$19,2)=16,VLOOKUP($D213,Res_Req!$A$2:$K$19,2)=17),IF($E213="","",IF($O213&lt;=$W213,$S213*($E213/$V213)*$H213,IF(AND($O213&gt;$W213,$O213&lt;=$Y213),$H213*($E213/$V213)*($S213+((($R213-$S213)/($Y213-$W213))*($O213-$W213))),0))),IF($O213&lt;=$W213,$S213*$H213,IF(AND($O213&gt;$W213,$O213&lt;=$Y213),$H213*($S213+((($R213-$S213)/($Y213-$W213))*($O213-$W213))),0))))</f>
        <v/>
      </c>
      <c r="H213" s="156" t="str">
        <f>IF(OR($D213="",$X213="",$O213="",$W213=""),"",IF($O213&lt;=$W213,VLOOKUP($D213,Res_Req!$A$2:$K$19,3),IF(AND($O213&gt;$W213,$O213&lt;=$X213),VLOOKUP($D213,Res_Req!$A$2:$K$19,3)+(((VLOOKUP($D213,Res_Req!$A$2:$K$19,4)-VLOOKUP($D213,Res_Req!$A$2:$K$19,3))/($X213-$W213))*($O213-$W213)),0)))</f>
        <v/>
      </c>
      <c r="I213" s="285"/>
      <c r="J213" s="155" t="str">
        <f>IF(OR($D213="",$T213=""),"",IF(OR(VLOOKUP($D213,Res_Req!$A$2:$K$19,2)=1,VLOOKUP($D213,Res_Req!$A$2:$K$19,2)=2,VLOOKUP($D213,Res_Req!$A$2:$K$19,2)=5,VLOOKUP($D213,Res_Req!$A$2:$K$19,2)=7,VLOOKUP($D213,Res_Req!$A$2:$K$19,2)=8,VLOOKUP($D213,Res_Req!$A$2:$K$19,2)=9,VLOOKUP($D213,Res_Req!$A$2:$K$19,2)=10),$T213*$K213,""))</f>
        <v/>
      </c>
      <c r="K213" s="156" t="str">
        <f>IF($D213="","",IF(OR(VLOOKUP($D213,Res_Req!$A$2:$K$19,2)=1,VLOOKUP($D213,Res_Req!$A$2:$K$19,2)=2,VLOOKUP($D213,Res_Req!$A$2:$K$19,2)=5,VLOOKUP($D213,Res_Req!$A$2:$K$19,2)=7,VLOOKUP($D213,Res_Req!$A$2:$K$19,2)=8,VLOOKUP($D213,Res_Req!$A$2:$K$19,2)=9,VLOOKUP($D213,Res_Req!$A$2:$K$19,2)=10),VLOOKUP($D213,Res_Req!$A$2:$K$19,6),""))</f>
        <v/>
      </c>
      <c r="L213" s="285"/>
      <c r="M213" s="155" t="str">
        <f>IF(OR($D213="",$U213=""),"",IF(OR(VLOOKUP($D213,Res_Req!$A$2:$K$19,2)=1,VLOOKUP($D213,Res_Req!$A$2:$K$19,2)=2,VLOOKUP($D213,Res_Req!$A$2:$K$19,2)=3,VLOOKUP($D213,Res_Req!$A$2:$K$19,2)=4,VLOOKUP($D213,Res_Req!$A$2:$K$19,2)=5,VLOOKUP($D213,Res_Req!$A$2:$K$19,2)=7,VLOOKUP($D213,Res_Req!$A$2:$K$19,2)=8,VLOOKUP($D213,Res_Req!$A$2:$K$19,2)=9,VLOOKUP($D213,Res_Req!$A$2:$K$19,2)=10,VLOOKUP($D213,Res_Req!$A$2:$K$19,2)=18),$N213*U213,""))</f>
        <v/>
      </c>
      <c r="N213" s="156" t="str">
        <f>IF($D213="","",IF(OR(VLOOKUP($D213,Res_Req!$A$2:$K$19,2)=1,VLOOKUP($D213,Res_Req!$A$2:$K$19,2)=2,VLOOKUP($D213,Res_Req!$A$2:$K$19,2)=3,VLOOKUP($D213,Res_Req!$A$2:$K$19,2)=4,VLOOKUP($D213,Res_Req!$A$2:$K$19,2)=5,VLOOKUP($D213,Res_Req!$A$2:$K$19,2)=7,VLOOKUP($D213,Res_Req!$A$2:$K$19,2)=8,VLOOKUP($D213,Res_Req!$A$2:$K$19,2)=9,VLOOKUP($D213,Res_Req!$A$2:$K$19,2)=10,VLOOKUP($D213,Res_Req!$A$2:$K$19,2)=18),SQRT(VLOOKUP($D213,Res_Req!$A$2:$K$19,7)),""))</f>
        <v/>
      </c>
      <c r="O213" s="157" t="str">
        <f t="shared" si="7"/>
        <v/>
      </c>
      <c r="P213" s="158" t="str">
        <f t="shared" si="8"/>
        <v/>
      </c>
      <c r="Q213" s="159"/>
      <c r="R213" s="283"/>
      <c r="S213" s="283"/>
      <c r="T213" s="283"/>
      <c r="U213" s="283"/>
      <c r="V213" s="283"/>
      <c r="W213" s="283"/>
      <c r="X213" s="160" t="str">
        <f>IF(OR($D213="",$W213="",$Y213=""),"",IF(VLOOKUP($D213,Res_Req!$A$2:$K$19,2)=11,$Y213+VLOOKUP($D213,Res_Req!$A$2:$K$19,9),IF(VLOOKUP($D213,Res_Req!$A$2:$K$19,2)=16,MIN($W213+(VLOOKUP($D213,Res_Req!$A$2:$K$19,9)*($Y213-$W213)),110),$W213+(VLOOKUP($D213,Res_Req!$A$2:$K$19,9)*($Y213-$W213)))))</f>
        <v/>
      </c>
      <c r="Y213" s="283"/>
      <c r="Z213" s="283"/>
      <c r="AA213" s="133"/>
      <c r="AB213" s="134" t="e">
        <f>VLOOKUP($D213,Res_Req!$A$2:$K$19,2)</f>
        <v>#N/A</v>
      </c>
    </row>
    <row r="214" spans="1:28" x14ac:dyDescent="0.25">
      <c r="A214" s="133"/>
      <c r="B214" s="283"/>
      <c r="C214" s="283"/>
      <c r="D214" s="284"/>
      <c r="E214" s="283"/>
      <c r="F214" s="286"/>
      <c r="G214" s="162" t="str">
        <f>IF(OR($D214="",$R214="",$S214="",$H214=""),"",IF(OR(VLOOKUP($D214,Res_Req!$A$2:$K$19,2)=12,VLOOKUP($D214,Res_Req!$A$2:$K$19,2)=13,VLOOKUP($D214,Res_Req!$A$2:$K$19,2)=14,VLOOKUP($D214,Res_Req!$A$2:$K$19,2)=15,VLOOKUP($D214,Res_Req!$A$2:$K$19,2)=16,VLOOKUP($D214,Res_Req!$A$2:$K$19,2)=17),IF($E214="","",IF($O214&lt;=$W214,$S214*($E214/$V214)*$H214,IF(AND($O214&gt;$W214,$O214&lt;=$Y214),$H214*($E214/$V214)*($S214+((($R214-$S214)/($Y214-$W214))*($O214-$W214))),0))),IF($O214&lt;=$W214,$S214*$H214,IF(AND($O214&gt;$W214,$O214&lt;=$Y214),$H214*($S214+((($R214-$S214)/($Y214-$W214))*($O214-$W214))),0))))</f>
        <v/>
      </c>
      <c r="H214" s="156" t="str">
        <f>IF(OR($D214="",$X214="",$O214="",$W214=""),"",IF($O214&lt;=$W214,VLOOKUP($D214,Res_Req!$A$2:$K$19,3),IF(AND($O214&gt;$W214,$O214&lt;=$X214),VLOOKUP($D214,Res_Req!$A$2:$K$19,3)+(((VLOOKUP($D214,Res_Req!$A$2:$K$19,4)-VLOOKUP($D214,Res_Req!$A$2:$K$19,3))/($X214-$W214))*($O214-$W214)),0)))</f>
        <v/>
      </c>
      <c r="I214" s="285"/>
      <c r="J214" s="155" t="str">
        <f>IF(OR($D214="",$T214=""),"",IF(OR(VLOOKUP($D214,Res_Req!$A$2:$K$19,2)=1,VLOOKUP($D214,Res_Req!$A$2:$K$19,2)=2,VLOOKUP($D214,Res_Req!$A$2:$K$19,2)=5,VLOOKUP($D214,Res_Req!$A$2:$K$19,2)=7,VLOOKUP($D214,Res_Req!$A$2:$K$19,2)=8,VLOOKUP($D214,Res_Req!$A$2:$K$19,2)=9,VLOOKUP($D214,Res_Req!$A$2:$K$19,2)=10),$T214*$K214,""))</f>
        <v/>
      </c>
      <c r="K214" s="156" t="str">
        <f>IF($D214="","",IF(OR(VLOOKUP($D214,Res_Req!$A$2:$K$19,2)=1,VLOOKUP($D214,Res_Req!$A$2:$K$19,2)=2,VLOOKUP($D214,Res_Req!$A$2:$K$19,2)=5,VLOOKUP($D214,Res_Req!$A$2:$K$19,2)=7,VLOOKUP($D214,Res_Req!$A$2:$K$19,2)=8,VLOOKUP($D214,Res_Req!$A$2:$K$19,2)=9,VLOOKUP($D214,Res_Req!$A$2:$K$19,2)=10),VLOOKUP($D214,Res_Req!$A$2:$K$19,6),""))</f>
        <v/>
      </c>
      <c r="L214" s="285"/>
      <c r="M214" s="155" t="str">
        <f>IF(OR($D214="",$U214=""),"",IF(OR(VLOOKUP($D214,Res_Req!$A$2:$K$19,2)=1,VLOOKUP($D214,Res_Req!$A$2:$K$19,2)=2,VLOOKUP($D214,Res_Req!$A$2:$K$19,2)=3,VLOOKUP($D214,Res_Req!$A$2:$K$19,2)=4,VLOOKUP($D214,Res_Req!$A$2:$K$19,2)=5,VLOOKUP($D214,Res_Req!$A$2:$K$19,2)=7,VLOOKUP($D214,Res_Req!$A$2:$K$19,2)=8,VLOOKUP($D214,Res_Req!$A$2:$K$19,2)=9,VLOOKUP($D214,Res_Req!$A$2:$K$19,2)=10,VLOOKUP($D214,Res_Req!$A$2:$K$19,2)=18),$N214*U214,""))</f>
        <v/>
      </c>
      <c r="N214" s="156" t="str">
        <f>IF($D214="","",IF(OR(VLOOKUP($D214,Res_Req!$A$2:$K$19,2)=1,VLOOKUP($D214,Res_Req!$A$2:$K$19,2)=2,VLOOKUP($D214,Res_Req!$A$2:$K$19,2)=3,VLOOKUP($D214,Res_Req!$A$2:$K$19,2)=4,VLOOKUP($D214,Res_Req!$A$2:$K$19,2)=5,VLOOKUP($D214,Res_Req!$A$2:$K$19,2)=7,VLOOKUP($D214,Res_Req!$A$2:$K$19,2)=8,VLOOKUP($D214,Res_Req!$A$2:$K$19,2)=9,VLOOKUP($D214,Res_Req!$A$2:$K$19,2)=10,VLOOKUP($D214,Res_Req!$A$2:$K$19,2)=18),SQRT(VLOOKUP($D214,Res_Req!$A$2:$K$19,7)),""))</f>
        <v/>
      </c>
      <c r="O214" s="157" t="str">
        <f t="shared" si="7"/>
        <v/>
      </c>
      <c r="P214" s="158" t="str">
        <f t="shared" si="8"/>
        <v/>
      </c>
      <c r="Q214" s="159"/>
      <c r="R214" s="283"/>
      <c r="S214" s="283"/>
      <c r="T214" s="283"/>
      <c r="U214" s="283"/>
      <c r="V214" s="283"/>
      <c r="W214" s="283"/>
      <c r="X214" s="160" t="str">
        <f>IF(OR($D214="",$W214="",$Y214=""),"",IF(VLOOKUP($D214,Res_Req!$A$2:$K$19,2)=11,$Y214+VLOOKUP($D214,Res_Req!$A$2:$K$19,9),IF(VLOOKUP($D214,Res_Req!$A$2:$K$19,2)=16,MIN($W214+(VLOOKUP($D214,Res_Req!$A$2:$K$19,9)*($Y214-$W214)),110),$W214+(VLOOKUP($D214,Res_Req!$A$2:$K$19,9)*($Y214-$W214)))))</f>
        <v/>
      </c>
      <c r="Y214" s="283"/>
      <c r="Z214" s="283"/>
      <c r="AA214" s="133"/>
      <c r="AB214" s="134" t="e">
        <f>VLOOKUP($D214,Res_Req!$A$2:$K$19,2)</f>
        <v>#N/A</v>
      </c>
    </row>
    <row r="215" spans="1:28" x14ac:dyDescent="0.25">
      <c r="A215" s="133"/>
      <c r="B215" s="283"/>
      <c r="C215" s="283"/>
      <c r="D215" s="284"/>
      <c r="E215" s="283"/>
      <c r="F215" s="286"/>
      <c r="G215" s="162" t="str">
        <f>IF(OR($D215="",$R215="",$S215="",$H215=""),"",IF(OR(VLOOKUP($D215,Res_Req!$A$2:$K$19,2)=12,VLOOKUP($D215,Res_Req!$A$2:$K$19,2)=13,VLOOKUP($D215,Res_Req!$A$2:$K$19,2)=14,VLOOKUP($D215,Res_Req!$A$2:$K$19,2)=15,VLOOKUP($D215,Res_Req!$A$2:$K$19,2)=16,VLOOKUP($D215,Res_Req!$A$2:$K$19,2)=17),IF($E215="","",IF($O215&lt;=$W215,$S215*($E215/$V215)*$H215,IF(AND($O215&gt;$W215,$O215&lt;=$Y215),$H215*($E215/$V215)*($S215+((($R215-$S215)/($Y215-$W215))*($O215-$W215))),0))),IF($O215&lt;=$W215,$S215*$H215,IF(AND($O215&gt;$W215,$O215&lt;=$Y215),$H215*($S215+((($R215-$S215)/($Y215-$W215))*($O215-$W215))),0))))</f>
        <v/>
      </c>
      <c r="H215" s="156" t="str">
        <f>IF(OR($D215="",$X215="",$O215="",$W215=""),"",IF($O215&lt;=$W215,VLOOKUP($D215,Res_Req!$A$2:$K$19,3),IF(AND($O215&gt;$W215,$O215&lt;=$X215),VLOOKUP($D215,Res_Req!$A$2:$K$19,3)+(((VLOOKUP($D215,Res_Req!$A$2:$K$19,4)-VLOOKUP($D215,Res_Req!$A$2:$K$19,3))/($X215-$W215))*($O215-$W215)),0)))</f>
        <v/>
      </c>
      <c r="I215" s="285"/>
      <c r="J215" s="155" t="str">
        <f>IF(OR($D215="",$T215=""),"",IF(OR(VLOOKUP($D215,Res_Req!$A$2:$K$19,2)=1,VLOOKUP($D215,Res_Req!$A$2:$K$19,2)=2,VLOOKUP($D215,Res_Req!$A$2:$K$19,2)=5,VLOOKUP($D215,Res_Req!$A$2:$K$19,2)=7,VLOOKUP($D215,Res_Req!$A$2:$K$19,2)=8,VLOOKUP($D215,Res_Req!$A$2:$K$19,2)=9,VLOOKUP($D215,Res_Req!$A$2:$K$19,2)=10),$T215*$K215,""))</f>
        <v/>
      </c>
      <c r="K215" s="156" t="str">
        <f>IF($D215="","",IF(OR(VLOOKUP($D215,Res_Req!$A$2:$K$19,2)=1,VLOOKUP($D215,Res_Req!$A$2:$K$19,2)=2,VLOOKUP($D215,Res_Req!$A$2:$K$19,2)=5,VLOOKUP($D215,Res_Req!$A$2:$K$19,2)=7,VLOOKUP($D215,Res_Req!$A$2:$K$19,2)=8,VLOOKUP($D215,Res_Req!$A$2:$K$19,2)=9,VLOOKUP($D215,Res_Req!$A$2:$K$19,2)=10),VLOOKUP($D215,Res_Req!$A$2:$K$19,6),""))</f>
        <v/>
      </c>
      <c r="L215" s="285"/>
      <c r="M215" s="155" t="str">
        <f>IF(OR($D215="",$U215=""),"",IF(OR(VLOOKUP($D215,Res_Req!$A$2:$K$19,2)=1,VLOOKUP($D215,Res_Req!$A$2:$K$19,2)=2,VLOOKUP($D215,Res_Req!$A$2:$K$19,2)=3,VLOOKUP($D215,Res_Req!$A$2:$K$19,2)=4,VLOOKUP($D215,Res_Req!$A$2:$K$19,2)=5,VLOOKUP($D215,Res_Req!$A$2:$K$19,2)=7,VLOOKUP($D215,Res_Req!$A$2:$K$19,2)=8,VLOOKUP($D215,Res_Req!$A$2:$K$19,2)=9,VLOOKUP($D215,Res_Req!$A$2:$K$19,2)=10,VLOOKUP($D215,Res_Req!$A$2:$K$19,2)=18),$N215*U215,""))</f>
        <v/>
      </c>
      <c r="N215" s="156" t="str">
        <f>IF($D215="","",IF(OR(VLOOKUP($D215,Res_Req!$A$2:$K$19,2)=1,VLOOKUP($D215,Res_Req!$A$2:$K$19,2)=2,VLOOKUP($D215,Res_Req!$A$2:$K$19,2)=3,VLOOKUP($D215,Res_Req!$A$2:$K$19,2)=4,VLOOKUP($D215,Res_Req!$A$2:$K$19,2)=5,VLOOKUP($D215,Res_Req!$A$2:$K$19,2)=7,VLOOKUP($D215,Res_Req!$A$2:$K$19,2)=8,VLOOKUP($D215,Res_Req!$A$2:$K$19,2)=9,VLOOKUP($D215,Res_Req!$A$2:$K$19,2)=10,VLOOKUP($D215,Res_Req!$A$2:$K$19,2)=18),SQRT(VLOOKUP($D215,Res_Req!$A$2:$K$19,7)),""))</f>
        <v/>
      </c>
      <c r="O215" s="157" t="str">
        <f t="shared" si="7"/>
        <v/>
      </c>
      <c r="P215" s="158" t="str">
        <f t="shared" si="8"/>
        <v/>
      </c>
      <c r="Q215" s="159"/>
      <c r="R215" s="283"/>
      <c r="S215" s="283"/>
      <c r="T215" s="283"/>
      <c r="U215" s="283"/>
      <c r="V215" s="283"/>
      <c r="W215" s="283"/>
      <c r="X215" s="160" t="str">
        <f>IF(OR($D215="",$W215="",$Y215=""),"",IF(VLOOKUP($D215,Res_Req!$A$2:$K$19,2)=11,$Y215+VLOOKUP($D215,Res_Req!$A$2:$K$19,9),IF(VLOOKUP($D215,Res_Req!$A$2:$K$19,2)=16,MIN($W215+(VLOOKUP($D215,Res_Req!$A$2:$K$19,9)*($Y215-$W215)),110),$W215+(VLOOKUP($D215,Res_Req!$A$2:$K$19,9)*($Y215-$W215)))))</f>
        <v/>
      </c>
      <c r="Y215" s="283"/>
      <c r="Z215" s="283"/>
      <c r="AA215" s="133"/>
      <c r="AB215" s="134" t="e">
        <f>VLOOKUP($D215,Res_Req!$A$2:$K$19,2)</f>
        <v>#N/A</v>
      </c>
    </row>
    <row r="216" spans="1:28" x14ac:dyDescent="0.25">
      <c r="A216" s="133"/>
      <c r="B216" s="283"/>
      <c r="C216" s="283"/>
      <c r="D216" s="284"/>
      <c r="E216" s="283"/>
      <c r="F216" s="286"/>
      <c r="G216" s="162" t="str">
        <f>IF(OR($D216="",$R216="",$S216="",$H216=""),"",IF(OR(VLOOKUP($D216,Res_Req!$A$2:$K$19,2)=12,VLOOKUP($D216,Res_Req!$A$2:$K$19,2)=13,VLOOKUP($D216,Res_Req!$A$2:$K$19,2)=14,VLOOKUP($D216,Res_Req!$A$2:$K$19,2)=15,VLOOKUP($D216,Res_Req!$A$2:$K$19,2)=16,VLOOKUP($D216,Res_Req!$A$2:$K$19,2)=17),IF($E216="","",IF($O216&lt;=$W216,$S216*($E216/$V216)*$H216,IF(AND($O216&gt;$W216,$O216&lt;=$Y216),$H216*($E216/$V216)*($S216+((($R216-$S216)/($Y216-$W216))*($O216-$W216))),0))),IF($O216&lt;=$W216,$S216*$H216,IF(AND($O216&gt;$W216,$O216&lt;=$Y216),$H216*($S216+((($R216-$S216)/($Y216-$W216))*($O216-$W216))),0))))</f>
        <v/>
      </c>
      <c r="H216" s="156" t="str">
        <f>IF(OR($D216="",$X216="",$O216="",$W216=""),"",IF($O216&lt;=$W216,VLOOKUP($D216,Res_Req!$A$2:$K$19,3),IF(AND($O216&gt;$W216,$O216&lt;=$X216),VLOOKUP($D216,Res_Req!$A$2:$K$19,3)+(((VLOOKUP($D216,Res_Req!$A$2:$K$19,4)-VLOOKUP($D216,Res_Req!$A$2:$K$19,3))/($X216-$W216))*($O216-$W216)),0)))</f>
        <v/>
      </c>
      <c r="I216" s="285"/>
      <c r="J216" s="155" t="str">
        <f>IF(OR($D216="",$T216=""),"",IF(OR(VLOOKUP($D216,Res_Req!$A$2:$K$19,2)=1,VLOOKUP($D216,Res_Req!$A$2:$K$19,2)=2,VLOOKUP($D216,Res_Req!$A$2:$K$19,2)=5,VLOOKUP($D216,Res_Req!$A$2:$K$19,2)=7,VLOOKUP($D216,Res_Req!$A$2:$K$19,2)=8,VLOOKUP($D216,Res_Req!$A$2:$K$19,2)=9,VLOOKUP($D216,Res_Req!$A$2:$K$19,2)=10),$T216*$K216,""))</f>
        <v/>
      </c>
      <c r="K216" s="156" t="str">
        <f>IF($D216="","",IF(OR(VLOOKUP($D216,Res_Req!$A$2:$K$19,2)=1,VLOOKUP($D216,Res_Req!$A$2:$K$19,2)=2,VLOOKUP($D216,Res_Req!$A$2:$K$19,2)=5,VLOOKUP($D216,Res_Req!$A$2:$K$19,2)=7,VLOOKUP($D216,Res_Req!$A$2:$K$19,2)=8,VLOOKUP($D216,Res_Req!$A$2:$K$19,2)=9,VLOOKUP($D216,Res_Req!$A$2:$K$19,2)=10),VLOOKUP($D216,Res_Req!$A$2:$K$19,6),""))</f>
        <v/>
      </c>
      <c r="L216" s="285"/>
      <c r="M216" s="155" t="str">
        <f>IF(OR($D216="",$U216=""),"",IF(OR(VLOOKUP($D216,Res_Req!$A$2:$K$19,2)=1,VLOOKUP($D216,Res_Req!$A$2:$K$19,2)=2,VLOOKUP($D216,Res_Req!$A$2:$K$19,2)=3,VLOOKUP($D216,Res_Req!$A$2:$K$19,2)=4,VLOOKUP($D216,Res_Req!$A$2:$K$19,2)=5,VLOOKUP($D216,Res_Req!$A$2:$K$19,2)=7,VLOOKUP($D216,Res_Req!$A$2:$K$19,2)=8,VLOOKUP($D216,Res_Req!$A$2:$K$19,2)=9,VLOOKUP($D216,Res_Req!$A$2:$K$19,2)=10,VLOOKUP($D216,Res_Req!$A$2:$K$19,2)=18),$N216*U216,""))</f>
        <v/>
      </c>
      <c r="N216" s="156" t="str">
        <f>IF($D216="","",IF(OR(VLOOKUP($D216,Res_Req!$A$2:$K$19,2)=1,VLOOKUP($D216,Res_Req!$A$2:$K$19,2)=2,VLOOKUP($D216,Res_Req!$A$2:$K$19,2)=3,VLOOKUP($D216,Res_Req!$A$2:$K$19,2)=4,VLOOKUP($D216,Res_Req!$A$2:$K$19,2)=5,VLOOKUP($D216,Res_Req!$A$2:$K$19,2)=7,VLOOKUP($D216,Res_Req!$A$2:$K$19,2)=8,VLOOKUP($D216,Res_Req!$A$2:$K$19,2)=9,VLOOKUP($D216,Res_Req!$A$2:$K$19,2)=10,VLOOKUP($D216,Res_Req!$A$2:$K$19,2)=18),SQRT(VLOOKUP($D216,Res_Req!$A$2:$K$19,7)),""))</f>
        <v/>
      </c>
      <c r="O216" s="157" t="str">
        <f t="shared" si="7"/>
        <v/>
      </c>
      <c r="P216" s="158" t="str">
        <f t="shared" si="8"/>
        <v/>
      </c>
      <c r="Q216" s="159"/>
      <c r="R216" s="283"/>
      <c r="S216" s="283"/>
      <c r="T216" s="283"/>
      <c r="U216" s="283"/>
      <c r="V216" s="283"/>
      <c r="W216" s="283"/>
      <c r="X216" s="160" t="str">
        <f>IF(OR($D216="",$W216="",$Y216=""),"",IF(VLOOKUP($D216,Res_Req!$A$2:$K$19,2)=11,$Y216+VLOOKUP($D216,Res_Req!$A$2:$K$19,9),IF(VLOOKUP($D216,Res_Req!$A$2:$K$19,2)=16,MIN($W216+(VLOOKUP($D216,Res_Req!$A$2:$K$19,9)*($Y216-$W216)),110),$W216+(VLOOKUP($D216,Res_Req!$A$2:$K$19,9)*($Y216-$W216)))))</f>
        <v/>
      </c>
      <c r="Y216" s="283"/>
      <c r="Z216" s="283"/>
      <c r="AA216" s="133"/>
      <c r="AB216" s="134" t="e">
        <f>VLOOKUP($D216,Res_Req!$A$2:$K$19,2)</f>
        <v>#N/A</v>
      </c>
    </row>
    <row r="217" spans="1:28" x14ac:dyDescent="0.25">
      <c r="A217" s="133"/>
      <c r="B217" s="283"/>
      <c r="C217" s="283"/>
      <c r="D217" s="284"/>
      <c r="E217" s="283"/>
      <c r="F217" s="286"/>
      <c r="G217" s="162" t="str">
        <f>IF(OR($D217="",$R217="",$S217="",$H217=""),"",IF(OR(VLOOKUP($D217,Res_Req!$A$2:$K$19,2)=12,VLOOKUP($D217,Res_Req!$A$2:$K$19,2)=13,VLOOKUP($D217,Res_Req!$A$2:$K$19,2)=14,VLOOKUP($D217,Res_Req!$A$2:$K$19,2)=15,VLOOKUP($D217,Res_Req!$A$2:$K$19,2)=16,VLOOKUP($D217,Res_Req!$A$2:$K$19,2)=17),IF($E217="","",IF($O217&lt;=$W217,$S217*($E217/$V217)*$H217,IF(AND($O217&gt;$W217,$O217&lt;=$Y217),$H217*($E217/$V217)*($S217+((($R217-$S217)/($Y217-$W217))*($O217-$W217))),0))),IF($O217&lt;=$W217,$S217*$H217,IF(AND($O217&gt;$W217,$O217&lt;=$Y217),$H217*($S217+((($R217-$S217)/($Y217-$W217))*($O217-$W217))),0))))</f>
        <v/>
      </c>
      <c r="H217" s="156" t="str">
        <f>IF(OR($D217="",$X217="",$O217="",$W217=""),"",IF($O217&lt;=$W217,VLOOKUP($D217,Res_Req!$A$2:$K$19,3),IF(AND($O217&gt;$W217,$O217&lt;=$X217),VLOOKUP($D217,Res_Req!$A$2:$K$19,3)+(((VLOOKUP($D217,Res_Req!$A$2:$K$19,4)-VLOOKUP($D217,Res_Req!$A$2:$K$19,3))/($X217-$W217))*($O217-$W217)),0)))</f>
        <v/>
      </c>
      <c r="I217" s="285"/>
      <c r="J217" s="155" t="str">
        <f>IF(OR($D217="",$T217=""),"",IF(OR(VLOOKUP($D217,Res_Req!$A$2:$K$19,2)=1,VLOOKUP($D217,Res_Req!$A$2:$K$19,2)=2,VLOOKUP($D217,Res_Req!$A$2:$K$19,2)=5,VLOOKUP($D217,Res_Req!$A$2:$K$19,2)=7,VLOOKUP($D217,Res_Req!$A$2:$K$19,2)=8,VLOOKUP($D217,Res_Req!$A$2:$K$19,2)=9,VLOOKUP($D217,Res_Req!$A$2:$K$19,2)=10),$T217*$K217,""))</f>
        <v/>
      </c>
      <c r="K217" s="156" t="str">
        <f>IF($D217="","",IF(OR(VLOOKUP($D217,Res_Req!$A$2:$K$19,2)=1,VLOOKUP($D217,Res_Req!$A$2:$K$19,2)=2,VLOOKUP($D217,Res_Req!$A$2:$K$19,2)=5,VLOOKUP($D217,Res_Req!$A$2:$K$19,2)=7,VLOOKUP($D217,Res_Req!$A$2:$K$19,2)=8,VLOOKUP($D217,Res_Req!$A$2:$K$19,2)=9,VLOOKUP($D217,Res_Req!$A$2:$K$19,2)=10),VLOOKUP($D217,Res_Req!$A$2:$K$19,6),""))</f>
        <v/>
      </c>
      <c r="L217" s="285"/>
      <c r="M217" s="155" t="str">
        <f>IF(OR($D217="",$U217=""),"",IF(OR(VLOOKUP($D217,Res_Req!$A$2:$K$19,2)=1,VLOOKUP($D217,Res_Req!$A$2:$K$19,2)=2,VLOOKUP($D217,Res_Req!$A$2:$K$19,2)=3,VLOOKUP($D217,Res_Req!$A$2:$K$19,2)=4,VLOOKUP($D217,Res_Req!$A$2:$K$19,2)=5,VLOOKUP($D217,Res_Req!$A$2:$K$19,2)=7,VLOOKUP($D217,Res_Req!$A$2:$K$19,2)=8,VLOOKUP($D217,Res_Req!$A$2:$K$19,2)=9,VLOOKUP($D217,Res_Req!$A$2:$K$19,2)=10,VLOOKUP($D217,Res_Req!$A$2:$K$19,2)=18),$N217*U217,""))</f>
        <v/>
      </c>
      <c r="N217" s="156" t="str">
        <f>IF($D217="","",IF(OR(VLOOKUP($D217,Res_Req!$A$2:$K$19,2)=1,VLOOKUP($D217,Res_Req!$A$2:$K$19,2)=2,VLOOKUP($D217,Res_Req!$A$2:$K$19,2)=3,VLOOKUP($D217,Res_Req!$A$2:$K$19,2)=4,VLOOKUP($D217,Res_Req!$A$2:$K$19,2)=5,VLOOKUP($D217,Res_Req!$A$2:$K$19,2)=7,VLOOKUP($D217,Res_Req!$A$2:$K$19,2)=8,VLOOKUP($D217,Res_Req!$A$2:$K$19,2)=9,VLOOKUP($D217,Res_Req!$A$2:$K$19,2)=10,VLOOKUP($D217,Res_Req!$A$2:$K$19,2)=18),SQRT(VLOOKUP($D217,Res_Req!$A$2:$K$19,7)),""))</f>
        <v/>
      </c>
      <c r="O217" s="157" t="str">
        <f t="shared" si="7"/>
        <v/>
      </c>
      <c r="P217" s="158" t="str">
        <f t="shared" si="8"/>
        <v/>
      </c>
      <c r="Q217" s="159"/>
      <c r="R217" s="283"/>
      <c r="S217" s="283"/>
      <c r="T217" s="283"/>
      <c r="U217" s="283"/>
      <c r="V217" s="283"/>
      <c r="W217" s="283"/>
      <c r="X217" s="160" t="str">
        <f>IF(OR($D217="",$W217="",$Y217=""),"",IF(VLOOKUP($D217,Res_Req!$A$2:$K$19,2)=11,$Y217+VLOOKUP($D217,Res_Req!$A$2:$K$19,9),IF(VLOOKUP($D217,Res_Req!$A$2:$K$19,2)=16,MIN($W217+(VLOOKUP($D217,Res_Req!$A$2:$K$19,9)*($Y217-$W217)),110),$W217+(VLOOKUP($D217,Res_Req!$A$2:$K$19,9)*($Y217-$W217)))))</f>
        <v/>
      </c>
      <c r="Y217" s="283"/>
      <c r="Z217" s="283"/>
      <c r="AA217" s="133"/>
      <c r="AB217" s="134" t="e">
        <f>VLOOKUP($D217,Res_Req!$A$2:$K$19,2)</f>
        <v>#N/A</v>
      </c>
    </row>
    <row r="218" spans="1:28" x14ac:dyDescent="0.25">
      <c r="A218" s="133"/>
      <c r="B218" s="283"/>
      <c r="C218" s="283"/>
      <c r="D218" s="284"/>
      <c r="E218" s="283"/>
      <c r="F218" s="286"/>
      <c r="G218" s="162" t="str">
        <f>IF(OR($D218="",$R218="",$S218="",$H218=""),"",IF(OR(VLOOKUP($D218,Res_Req!$A$2:$K$19,2)=12,VLOOKUP($D218,Res_Req!$A$2:$K$19,2)=13,VLOOKUP($D218,Res_Req!$A$2:$K$19,2)=14,VLOOKUP($D218,Res_Req!$A$2:$K$19,2)=15,VLOOKUP($D218,Res_Req!$A$2:$K$19,2)=16,VLOOKUP($D218,Res_Req!$A$2:$K$19,2)=17),IF($E218="","",IF($O218&lt;=$W218,$S218*($E218/$V218)*$H218,IF(AND($O218&gt;$W218,$O218&lt;=$Y218),$H218*($E218/$V218)*($S218+((($R218-$S218)/($Y218-$W218))*($O218-$W218))),0))),IF($O218&lt;=$W218,$S218*$H218,IF(AND($O218&gt;$W218,$O218&lt;=$Y218),$H218*($S218+((($R218-$S218)/($Y218-$W218))*($O218-$W218))),0))))</f>
        <v/>
      </c>
      <c r="H218" s="156" t="str">
        <f>IF(OR($D218="",$X218="",$O218="",$W218=""),"",IF($O218&lt;=$W218,VLOOKUP($D218,Res_Req!$A$2:$K$19,3),IF(AND($O218&gt;$W218,$O218&lt;=$X218),VLOOKUP($D218,Res_Req!$A$2:$K$19,3)+(((VLOOKUP($D218,Res_Req!$A$2:$K$19,4)-VLOOKUP($D218,Res_Req!$A$2:$K$19,3))/($X218-$W218))*($O218-$W218)),0)))</f>
        <v/>
      </c>
      <c r="I218" s="285"/>
      <c r="J218" s="155" t="str">
        <f>IF(OR($D218="",$T218=""),"",IF(OR(VLOOKUP($D218,Res_Req!$A$2:$K$19,2)=1,VLOOKUP($D218,Res_Req!$A$2:$K$19,2)=2,VLOOKUP($D218,Res_Req!$A$2:$K$19,2)=5,VLOOKUP($D218,Res_Req!$A$2:$K$19,2)=7,VLOOKUP($D218,Res_Req!$A$2:$K$19,2)=8,VLOOKUP($D218,Res_Req!$A$2:$K$19,2)=9,VLOOKUP($D218,Res_Req!$A$2:$K$19,2)=10),$T218*$K218,""))</f>
        <v/>
      </c>
      <c r="K218" s="156" t="str">
        <f>IF($D218="","",IF(OR(VLOOKUP($D218,Res_Req!$A$2:$K$19,2)=1,VLOOKUP($D218,Res_Req!$A$2:$K$19,2)=2,VLOOKUP($D218,Res_Req!$A$2:$K$19,2)=5,VLOOKUP($D218,Res_Req!$A$2:$K$19,2)=7,VLOOKUP($D218,Res_Req!$A$2:$K$19,2)=8,VLOOKUP($D218,Res_Req!$A$2:$K$19,2)=9,VLOOKUP($D218,Res_Req!$A$2:$K$19,2)=10),VLOOKUP($D218,Res_Req!$A$2:$K$19,6),""))</f>
        <v/>
      </c>
      <c r="L218" s="285"/>
      <c r="M218" s="155" t="str">
        <f>IF(OR($D218="",$U218=""),"",IF(OR(VLOOKUP($D218,Res_Req!$A$2:$K$19,2)=1,VLOOKUP($D218,Res_Req!$A$2:$K$19,2)=2,VLOOKUP($D218,Res_Req!$A$2:$K$19,2)=3,VLOOKUP($D218,Res_Req!$A$2:$K$19,2)=4,VLOOKUP($D218,Res_Req!$A$2:$K$19,2)=5,VLOOKUP($D218,Res_Req!$A$2:$K$19,2)=7,VLOOKUP($D218,Res_Req!$A$2:$K$19,2)=8,VLOOKUP($D218,Res_Req!$A$2:$K$19,2)=9,VLOOKUP($D218,Res_Req!$A$2:$K$19,2)=10,VLOOKUP($D218,Res_Req!$A$2:$K$19,2)=18),$N218*U218,""))</f>
        <v/>
      </c>
      <c r="N218" s="156" t="str">
        <f>IF($D218="","",IF(OR(VLOOKUP($D218,Res_Req!$A$2:$K$19,2)=1,VLOOKUP($D218,Res_Req!$A$2:$K$19,2)=2,VLOOKUP($D218,Res_Req!$A$2:$K$19,2)=3,VLOOKUP($D218,Res_Req!$A$2:$K$19,2)=4,VLOOKUP($D218,Res_Req!$A$2:$K$19,2)=5,VLOOKUP($D218,Res_Req!$A$2:$K$19,2)=7,VLOOKUP($D218,Res_Req!$A$2:$K$19,2)=8,VLOOKUP($D218,Res_Req!$A$2:$K$19,2)=9,VLOOKUP($D218,Res_Req!$A$2:$K$19,2)=10,VLOOKUP($D218,Res_Req!$A$2:$K$19,2)=18),SQRT(VLOOKUP($D218,Res_Req!$A$2:$K$19,7)),""))</f>
        <v/>
      </c>
      <c r="O218" s="157" t="str">
        <f t="shared" si="7"/>
        <v/>
      </c>
      <c r="P218" s="158" t="str">
        <f t="shared" si="8"/>
        <v/>
      </c>
      <c r="Q218" s="159"/>
      <c r="R218" s="283"/>
      <c r="S218" s="283"/>
      <c r="T218" s="283"/>
      <c r="U218" s="283"/>
      <c r="V218" s="283"/>
      <c r="W218" s="283"/>
      <c r="X218" s="160" t="str">
        <f>IF(OR($D218="",$W218="",$Y218=""),"",IF(VLOOKUP($D218,Res_Req!$A$2:$K$19,2)=11,$Y218+VLOOKUP($D218,Res_Req!$A$2:$K$19,9),IF(VLOOKUP($D218,Res_Req!$A$2:$K$19,2)=16,MIN($W218+(VLOOKUP($D218,Res_Req!$A$2:$K$19,9)*($Y218-$W218)),110),$W218+(VLOOKUP($D218,Res_Req!$A$2:$K$19,9)*($Y218-$W218)))))</f>
        <v/>
      </c>
      <c r="Y218" s="283"/>
      <c r="Z218" s="283"/>
      <c r="AA218" s="133"/>
      <c r="AB218" s="134" t="e">
        <f>VLOOKUP($D218,Res_Req!$A$2:$K$19,2)</f>
        <v>#N/A</v>
      </c>
    </row>
    <row r="219" spans="1:28" x14ac:dyDescent="0.25">
      <c r="A219" s="133"/>
      <c r="B219" s="283"/>
      <c r="C219" s="283"/>
      <c r="D219" s="284"/>
      <c r="E219" s="283"/>
      <c r="F219" s="286"/>
      <c r="G219" s="162" t="str">
        <f>IF(OR($D219="",$R219="",$S219="",$H219=""),"",IF(OR(VLOOKUP($D219,Res_Req!$A$2:$K$19,2)=12,VLOOKUP($D219,Res_Req!$A$2:$K$19,2)=13,VLOOKUP($D219,Res_Req!$A$2:$K$19,2)=14,VLOOKUP($D219,Res_Req!$A$2:$K$19,2)=15,VLOOKUP($D219,Res_Req!$A$2:$K$19,2)=16,VLOOKUP($D219,Res_Req!$A$2:$K$19,2)=17),IF($E219="","",IF($O219&lt;=$W219,$S219*($E219/$V219)*$H219,IF(AND($O219&gt;$W219,$O219&lt;=$Y219),$H219*($E219/$V219)*($S219+((($R219-$S219)/($Y219-$W219))*($O219-$W219))),0))),IF($O219&lt;=$W219,$S219*$H219,IF(AND($O219&gt;$W219,$O219&lt;=$Y219),$H219*($S219+((($R219-$S219)/($Y219-$W219))*($O219-$W219))),0))))</f>
        <v/>
      </c>
      <c r="H219" s="156" t="str">
        <f>IF(OR($D219="",$X219="",$O219="",$W219=""),"",IF($O219&lt;=$W219,VLOOKUP($D219,Res_Req!$A$2:$K$19,3),IF(AND($O219&gt;$W219,$O219&lt;=$X219),VLOOKUP($D219,Res_Req!$A$2:$K$19,3)+(((VLOOKUP($D219,Res_Req!$A$2:$K$19,4)-VLOOKUP($D219,Res_Req!$A$2:$K$19,3))/($X219-$W219))*($O219-$W219)),0)))</f>
        <v/>
      </c>
      <c r="I219" s="285"/>
      <c r="J219" s="155" t="str">
        <f>IF(OR($D219="",$T219=""),"",IF(OR(VLOOKUP($D219,Res_Req!$A$2:$K$19,2)=1,VLOOKUP($D219,Res_Req!$A$2:$K$19,2)=2,VLOOKUP($D219,Res_Req!$A$2:$K$19,2)=5,VLOOKUP($D219,Res_Req!$A$2:$K$19,2)=7,VLOOKUP($D219,Res_Req!$A$2:$K$19,2)=8,VLOOKUP($D219,Res_Req!$A$2:$K$19,2)=9,VLOOKUP($D219,Res_Req!$A$2:$K$19,2)=10),$T219*$K219,""))</f>
        <v/>
      </c>
      <c r="K219" s="156" t="str">
        <f>IF($D219="","",IF(OR(VLOOKUP($D219,Res_Req!$A$2:$K$19,2)=1,VLOOKUP($D219,Res_Req!$A$2:$K$19,2)=2,VLOOKUP($D219,Res_Req!$A$2:$K$19,2)=5,VLOOKUP($D219,Res_Req!$A$2:$K$19,2)=7,VLOOKUP($D219,Res_Req!$A$2:$K$19,2)=8,VLOOKUP($D219,Res_Req!$A$2:$K$19,2)=9,VLOOKUP($D219,Res_Req!$A$2:$K$19,2)=10),VLOOKUP($D219,Res_Req!$A$2:$K$19,6),""))</f>
        <v/>
      </c>
      <c r="L219" s="285"/>
      <c r="M219" s="155" t="str">
        <f>IF(OR($D219="",$U219=""),"",IF(OR(VLOOKUP($D219,Res_Req!$A$2:$K$19,2)=1,VLOOKUP($D219,Res_Req!$A$2:$K$19,2)=2,VLOOKUP($D219,Res_Req!$A$2:$K$19,2)=3,VLOOKUP($D219,Res_Req!$A$2:$K$19,2)=4,VLOOKUP($D219,Res_Req!$A$2:$K$19,2)=5,VLOOKUP($D219,Res_Req!$A$2:$K$19,2)=7,VLOOKUP($D219,Res_Req!$A$2:$K$19,2)=8,VLOOKUP($D219,Res_Req!$A$2:$K$19,2)=9,VLOOKUP($D219,Res_Req!$A$2:$K$19,2)=10,VLOOKUP($D219,Res_Req!$A$2:$K$19,2)=18),$N219*U219,""))</f>
        <v/>
      </c>
      <c r="N219" s="156" t="str">
        <f>IF($D219="","",IF(OR(VLOOKUP($D219,Res_Req!$A$2:$K$19,2)=1,VLOOKUP($D219,Res_Req!$A$2:$K$19,2)=2,VLOOKUP($D219,Res_Req!$A$2:$K$19,2)=3,VLOOKUP($D219,Res_Req!$A$2:$K$19,2)=4,VLOOKUP($D219,Res_Req!$A$2:$K$19,2)=5,VLOOKUP($D219,Res_Req!$A$2:$K$19,2)=7,VLOOKUP($D219,Res_Req!$A$2:$K$19,2)=8,VLOOKUP($D219,Res_Req!$A$2:$K$19,2)=9,VLOOKUP($D219,Res_Req!$A$2:$K$19,2)=10,VLOOKUP($D219,Res_Req!$A$2:$K$19,2)=18),SQRT(VLOOKUP($D219,Res_Req!$A$2:$K$19,7)),""))</f>
        <v/>
      </c>
      <c r="O219" s="157" t="str">
        <f t="shared" si="7"/>
        <v/>
      </c>
      <c r="P219" s="158" t="str">
        <f t="shared" si="8"/>
        <v/>
      </c>
      <c r="Q219" s="159"/>
      <c r="R219" s="283"/>
      <c r="S219" s="283"/>
      <c r="T219" s="283"/>
      <c r="U219" s="283"/>
      <c r="V219" s="283"/>
      <c r="W219" s="283"/>
      <c r="X219" s="160" t="str">
        <f>IF(OR($D219="",$W219="",$Y219=""),"",IF(VLOOKUP($D219,Res_Req!$A$2:$K$19,2)=11,$Y219+VLOOKUP($D219,Res_Req!$A$2:$K$19,9),IF(VLOOKUP($D219,Res_Req!$A$2:$K$19,2)=16,MIN($W219+(VLOOKUP($D219,Res_Req!$A$2:$K$19,9)*($Y219-$W219)),110),$W219+(VLOOKUP($D219,Res_Req!$A$2:$K$19,9)*($Y219-$W219)))))</f>
        <v/>
      </c>
      <c r="Y219" s="283"/>
      <c r="Z219" s="283"/>
      <c r="AA219" s="133"/>
      <c r="AB219" s="134" t="e">
        <f>VLOOKUP($D219,Res_Req!$A$2:$K$19,2)</f>
        <v>#N/A</v>
      </c>
    </row>
    <row r="220" spans="1:28" x14ac:dyDescent="0.25">
      <c r="A220" s="133"/>
      <c r="B220" s="283"/>
      <c r="C220" s="283"/>
      <c r="D220" s="284"/>
      <c r="E220" s="283"/>
      <c r="F220" s="286"/>
      <c r="G220" s="162" t="str">
        <f>IF(OR($D220="",$R220="",$S220="",$H220=""),"",IF(OR(VLOOKUP($D220,Res_Req!$A$2:$K$19,2)=12,VLOOKUP($D220,Res_Req!$A$2:$K$19,2)=13,VLOOKUP($D220,Res_Req!$A$2:$K$19,2)=14,VLOOKUP($D220,Res_Req!$A$2:$K$19,2)=15,VLOOKUP($D220,Res_Req!$A$2:$K$19,2)=16,VLOOKUP($D220,Res_Req!$A$2:$K$19,2)=17),IF($E220="","",IF($O220&lt;=$W220,$S220*($E220/$V220)*$H220,IF(AND($O220&gt;$W220,$O220&lt;=$Y220),$H220*($E220/$V220)*($S220+((($R220-$S220)/($Y220-$W220))*($O220-$W220))),0))),IF($O220&lt;=$W220,$S220*$H220,IF(AND($O220&gt;$W220,$O220&lt;=$Y220),$H220*($S220+((($R220-$S220)/($Y220-$W220))*($O220-$W220))),0))))</f>
        <v/>
      </c>
      <c r="H220" s="156" t="str">
        <f>IF(OR($D220="",$X220="",$O220="",$W220=""),"",IF($O220&lt;=$W220,VLOOKUP($D220,Res_Req!$A$2:$K$19,3),IF(AND($O220&gt;$W220,$O220&lt;=$X220),VLOOKUP($D220,Res_Req!$A$2:$K$19,3)+(((VLOOKUP($D220,Res_Req!$A$2:$K$19,4)-VLOOKUP($D220,Res_Req!$A$2:$K$19,3))/($X220-$W220))*($O220-$W220)),0)))</f>
        <v/>
      </c>
      <c r="I220" s="285"/>
      <c r="J220" s="155" t="str">
        <f>IF(OR($D220="",$T220=""),"",IF(OR(VLOOKUP($D220,Res_Req!$A$2:$K$19,2)=1,VLOOKUP($D220,Res_Req!$A$2:$K$19,2)=2,VLOOKUP($D220,Res_Req!$A$2:$K$19,2)=5,VLOOKUP($D220,Res_Req!$A$2:$K$19,2)=7,VLOOKUP($D220,Res_Req!$A$2:$K$19,2)=8,VLOOKUP($D220,Res_Req!$A$2:$K$19,2)=9,VLOOKUP($D220,Res_Req!$A$2:$K$19,2)=10),$T220*$K220,""))</f>
        <v/>
      </c>
      <c r="K220" s="156" t="str">
        <f>IF($D220="","",IF(OR(VLOOKUP($D220,Res_Req!$A$2:$K$19,2)=1,VLOOKUP($D220,Res_Req!$A$2:$K$19,2)=2,VLOOKUP($D220,Res_Req!$A$2:$K$19,2)=5,VLOOKUP($D220,Res_Req!$A$2:$K$19,2)=7,VLOOKUP($D220,Res_Req!$A$2:$K$19,2)=8,VLOOKUP($D220,Res_Req!$A$2:$K$19,2)=9,VLOOKUP($D220,Res_Req!$A$2:$K$19,2)=10),VLOOKUP($D220,Res_Req!$A$2:$K$19,6),""))</f>
        <v/>
      </c>
      <c r="L220" s="285"/>
      <c r="M220" s="155" t="str">
        <f>IF(OR($D220="",$U220=""),"",IF(OR(VLOOKUP($D220,Res_Req!$A$2:$K$19,2)=1,VLOOKUP($D220,Res_Req!$A$2:$K$19,2)=2,VLOOKUP($D220,Res_Req!$A$2:$K$19,2)=3,VLOOKUP($D220,Res_Req!$A$2:$K$19,2)=4,VLOOKUP($D220,Res_Req!$A$2:$K$19,2)=5,VLOOKUP($D220,Res_Req!$A$2:$K$19,2)=7,VLOOKUP($D220,Res_Req!$A$2:$K$19,2)=8,VLOOKUP($D220,Res_Req!$A$2:$K$19,2)=9,VLOOKUP($D220,Res_Req!$A$2:$K$19,2)=10,VLOOKUP($D220,Res_Req!$A$2:$K$19,2)=18),$N220*U220,""))</f>
        <v/>
      </c>
      <c r="N220" s="156" t="str">
        <f>IF($D220="","",IF(OR(VLOOKUP($D220,Res_Req!$A$2:$K$19,2)=1,VLOOKUP($D220,Res_Req!$A$2:$K$19,2)=2,VLOOKUP($D220,Res_Req!$A$2:$K$19,2)=3,VLOOKUP($D220,Res_Req!$A$2:$K$19,2)=4,VLOOKUP($D220,Res_Req!$A$2:$K$19,2)=5,VLOOKUP($D220,Res_Req!$A$2:$K$19,2)=7,VLOOKUP($D220,Res_Req!$A$2:$K$19,2)=8,VLOOKUP($D220,Res_Req!$A$2:$K$19,2)=9,VLOOKUP($D220,Res_Req!$A$2:$K$19,2)=10,VLOOKUP($D220,Res_Req!$A$2:$K$19,2)=18),SQRT(VLOOKUP($D220,Res_Req!$A$2:$K$19,7)),""))</f>
        <v/>
      </c>
      <c r="O220" s="157" t="str">
        <f t="shared" si="7"/>
        <v/>
      </c>
      <c r="P220" s="158" t="str">
        <f t="shared" si="8"/>
        <v/>
      </c>
      <c r="Q220" s="159"/>
      <c r="R220" s="283"/>
      <c r="S220" s="283"/>
      <c r="T220" s="283"/>
      <c r="U220" s="283"/>
      <c r="V220" s="283"/>
      <c r="W220" s="283"/>
      <c r="X220" s="160" t="str">
        <f>IF(OR($D220="",$W220="",$Y220=""),"",IF(VLOOKUP($D220,Res_Req!$A$2:$K$19,2)=11,$Y220+VLOOKUP($D220,Res_Req!$A$2:$K$19,9),IF(VLOOKUP($D220,Res_Req!$A$2:$K$19,2)=16,MIN($W220+(VLOOKUP($D220,Res_Req!$A$2:$K$19,9)*($Y220-$W220)),110),$W220+(VLOOKUP($D220,Res_Req!$A$2:$K$19,9)*($Y220-$W220)))))</f>
        <v/>
      </c>
      <c r="Y220" s="283"/>
      <c r="Z220" s="283"/>
      <c r="AA220" s="133"/>
      <c r="AB220" s="134" t="e">
        <f>VLOOKUP($D220,Res_Req!$A$2:$K$19,2)</f>
        <v>#N/A</v>
      </c>
    </row>
    <row r="221" spans="1:28" x14ac:dyDescent="0.25">
      <c r="A221" s="133"/>
      <c r="B221" s="283"/>
      <c r="C221" s="283"/>
      <c r="D221" s="284"/>
      <c r="E221" s="283"/>
      <c r="F221" s="286"/>
      <c r="G221" s="162" t="str">
        <f>IF(OR($D221="",$R221="",$S221="",$H221=""),"",IF(OR(VLOOKUP($D221,Res_Req!$A$2:$K$19,2)=12,VLOOKUP($D221,Res_Req!$A$2:$K$19,2)=13,VLOOKUP($D221,Res_Req!$A$2:$K$19,2)=14,VLOOKUP($D221,Res_Req!$A$2:$K$19,2)=15,VLOOKUP($D221,Res_Req!$A$2:$K$19,2)=16,VLOOKUP($D221,Res_Req!$A$2:$K$19,2)=17),IF($E221="","",IF($O221&lt;=$W221,$S221*($E221/$V221)*$H221,IF(AND($O221&gt;$W221,$O221&lt;=$Y221),$H221*($E221/$V221)*($S221+((($R221-$S221)/($Y221-$W221))*($O221-$W221))),0))),IF($O221&lt;=$W221,$S221*$H221,IF(AND($O221&gt;$W221,$O221&lt;=$Y221),$H221*($S221+((($R221-$S221)/($Y221-$W221))*($O221-$W221))),0))))</f>
        <v/>
      </c>
      <c r="H221" s="156" t="str">
        <f>IF(OR($D221="",$X221="",$O221="",$W221=""),"",IF($O221&lt;=$W221,VLOOKUP($D221,Res_Req!$A$2:$K$19,3),IF(AND($O221&gt;$W221,$O221&lt;=$X221),VLOOKUP($D221,Res_Req!$A$2:$K$19,3)+(((VLOOKUP($D221,Res_Req!$A$2:$K$19,4)-VLOOKUP($D221,Res_Req!$A$2:$K$19,3))/($X221-$W221))*($O221-$W221)),0)))</f>
        <v/>
      </c>
      <c r="I221" s="285"/>
      <c r="J221" s="155" t="str">
        <f>IF(OR($D221="",$T221=""),"",IF(OR(VLOOKUP($D221,Res_Req!$A$2:$K$19,2)=1,VLOOKUP($D221,Res_Req!$A$2:$K$19,2)=2,VLOOKUP($D221,Res_Req!$A$2:$K$19,2)=5,VLOOKUP($D221,Res_Req!$A$2:$K$19,2)=7,VLOOKUP($D221,Res_Req!$A$2:$K$19,2)=8,VLOOKUP($D221,Res_Req!$A$2:$K$19,2)=9,VLOOKUP($D221,Res_Req!$A$2:$K$19,2)=10),$T221*$K221,""))</f>
        <v/>
      </c>
      <c r="K221" s="156" t="str">
        <f>IF($D221="","",IF(OR(VLOOKUP($D221,Res_Req!$A$2:$K$19,2)=1,VLOOKUP($D221,Res_Req!$A$2:$K$19,2)=2,VLOOKUP($D221,Res_Req!$A$2:$K$19,2)=5,VLOOKUP($D221,Res_Req!$A$2:$K$19,2)=7,VLOOKUP($D221,Res_Req!$A$2:$K$19,2)=8,VLOOKUP($D221,Res_Req!$A$2:$K$19,2)=9,VLOOKUP($D221,Res_Req!$A$2:$K$19,2)=10),VLOOKUP($D221,Res_Req!$A$2:$K$19,6),""))</f>
        <v/>
      </c>
      <c r="L221" s="285"/>
      <c r="M221" s="155" t="str">
        <f>IF(OR($D221="",$U221=""),"",IF(OR(VLOOKUP($D221,Res_Req!$A$2:$K$19,2)=1,VLOOKUP($D221,Res_Req!$A$2:$K$19,2)=2,VLOOKUP($D221,Res_Req!$A$2:$K$19,2)=3,VLOOKUP($D221,Res_Req!$A$2:$K$19,2)=4,VLOOKUP($D221,Res_Req!$A$2:$K$19,2)=5,VLOOKUP($D221,Res_Req!$A$2:$K$19,2)=7,VLOOKUP($D221,Res_Req!$A$2:$K$19,2)=8,VLOOKUP($D221,Res_Req!$A$2:$K$19,2)=9,VLOOKUP($D221,Res_Req!$A$2:$K$19,2)=10,VLOOKUP($D221,Res_Req!$A$2:$K$19,2)=18),$N221*U221,""))</f>
        <v/>
      </c>
      <c r="N221" s="156" t="str">
        <f>IF($D221="","",IF(OR(VLOOKUP($D221,Res_Req!$A$2:$K$19,2)=1,VLOOKUP($D221,Res_Req!$A$2:$K$19,2)=2,VLOOKUP($D221,Res_Req!$A$2:$K$19,2)=3,VLOOKUP($D221,Res_Req!$A$2:$K$19,2)=4,VLOOKUP($D221,Res_Req!$A$2:$K$19,2)=5,VLOOKUP($D221,Res_Req!$A$2:$K$19,2)=7,VLOOKUP($D221,Res_Req!$A$2:$K$19,2)=8,VLOOKUP($D221,Res_Req!$A$2:$K$19,2)=9,VLOOKUP($D221,Res_Req!$A$2:$K$19,2)=10,VLOOKUP($D221,Res_Req!$A$2:$K$19,2)=18),SQRT(VLOOKUP($D221,Res_Req!$A$2:$K$19,7)),""))</f>
        <v/>
      </c>
      <c r="O221" s="157" t="str">
        <f t="shared" si="7"/>
        <v/>
      </c>
      <c r="P221" s="158" t="str">
        <f t="shared" si="8"/>
        <v/>
      </c>
      <c r="Q221" s="159"/>
      <c r="R221" s="283"/>
      <c r="S221" s="283"/>
      <c r="T221" s="283"/>
      <c r="U221" s="283"/>
      <c r="V221" s="283"/>
      <c r="W221" s="283"/>
      <c r="X221" s="160" t="str">
        <f>IF(OR($D221="",$W221="",$Y221=""),"",IF(VLOOKUP($D221,Res_Req!$A$2:$K$19,2)=11,$Y221+VLOOKUP($D221,Res_Req!$A$2:$K$19,9),IF(VLOOKUP($D221,Res_Req!$A$2:$K$19,2)=16,MIN($W221+(VLOOKUP($D221,Res_Req!$A$2:$K$19,9)*($Y221-$W221)),110),$W221+(VLOOKUP($D221,Res_Req!$A$2:$K$19,9)*($Y221-$W221)))))</f>
        <v/>
      </c>
      <c r="Y221" s="283"/>
      <c r="Z221" s="283"/>
      <c r="AA221" s="133"/>
      <c r="AB221" s="134" t="e">
        <f>VLOOKUP($D221,Res_Req!$A$2:$K$19,2)</f>
        <v>#N/A</v>
      </c>
    </row>
    <row r="222" spans="1:28" x14ac:dyDescent="0.25">
      <c r="A222" s="133"/>
      <c r="B222" s="283"/>
      <c r="C222" s="283"/>
      <c r="D222" s="284"/>
      <c r="E222" s="283"/>
      <c r="F222" s="286"/>
      <c r="G222" s="162" t="str">
        <f>IF(OR($D222="",$R222="",$S222="",$H222=""),"",IF(OR(VLOOKUP($D222,Res_Req!$A$2:$K$19,2)=12,VLOOKUP($D222,Res_Req!$A$2:$K$19,2)=13,VLOOKUP($D222,Res_Req!$A$2:$K$19,2)=14,VLOOKUP($D222,Res_Req!$A$2:$K$19,2)=15,VLOOKUP($D222,Res_Req!$A$2:$K$19,2)=16,VLOOKUP($D222,Res_Req!$A$2:$K$19,2)=17),IF($E222="","",IF($O222&lt;=$W222,$S222*($E222/$V222)*$H222,IF(AND($O222&gt;$W222,$O222&lt;=$Y222),$H222*($E222/$V222)*($S222+((($R222-$S222)/($Y222-$W222))*($O222-$W222))),0))),IF($O222&lt;=$W222,$S222*$H222,IF(AND($O222&gt;$W222,$O222&lt;=$Y222),$H222*($S222+((($R222-$S222)/($Y222-$W222))*($O222-$W222))),0))))</f>
        <v/>
      </c>
      <c r="H222" s="156" t="str">
        <f>IF(OR($D222="",$X222="",$O222="",$W222=""),"",IF($O222&lt;=$W222,VLOOKUP($D222,Res_Req!$A$2:$K$19,3),IF(AND($O222&gt;$W222,$O222&lt;=$X222),VLOOKUP($D222,Res_Req!$A$2:$K$19,3)+(((VLOOKUP($D222,Res_Req!$A$2:$K$19,4)-VLOOKUP($D222,Res_Req!$A$2:$K$19,3))/($X222-$W222))*($O222-$W222)),0)))</f>
        <v/>
      </c>
      <c r="I222" s="285"/>
      <c r="J222" s="155" t="str">
        <f>IF(OR($D222="",$T222=""),"",IF(OR(VLOOKUP($D222,Res_Req!$A$2:$K$19,2)=1,VLOOKUP($D222,Res_Req!$A$2:$K$19,2)=2,VLOOKUP($D222,Res_Req!$A$2:$K$19,2)=5,VLOOKUP($D222,Res_Req!$A$2:$K$19,2)=7,VLOOKUP($D222,Res_Req!$A$2:$K$19,2)=8,VLOOKUP($D222,Res_Req!$A$2:$K$19,2)=9,VLOOKUP($D222,Res_Req!$A$2:$K$19,2)=10),$T222*$K222,""))</f>
        <v/>
      </c>
      <c r="K222" s="156" t="str">
        <f>IF($D222="","",IF(OR(VLOOKUP($D222,Res_Req!$A$2:$K$19,2)=1,VLOOKUP($D222,Res_Req!$A$2:$K$19,2)=2,VLOOKUP($D222,Res_Req!$A$2:$K$19,2)=5,VLOOKUP($D222,Res_Req!$A$2:$K$19,2)=7,VLOOKUP($D222,Res_Req!$A$2:$K$19,2)=8,VLOOKUP($D222,Res_Req!$A$2:$K$19,2)=9,VLOOKUP($D222,Res_Req!$A$2:$K$19,2)=10),VLOOKUP($D222,Res_Req!$A$2:$K$19,6),""))</f>
        <v/>
      </c>
      <c r="L222" s="285"/>
      <c r="M222" s="155" t="str">
        <f>IF(OR($D222="",$U222=""),"",IF(OR(VLOOKUP($D222,Res_Req!$A$2:$K$19,2)=1,VLOOKUP($D222,Res_Req!$A$2:$K$19,2)=2,VLOOKUP($D222,Res_Req!$A$2:$K$19,2)=3,VLOOKUP($D222,Res_Req!$A$2:$K$19,2)=4,VLOOKUP($D222,Res_Req!$A$2:$K$19,2)=5,VLOOKUP($D222,Res_Req!$A$2:$K$19,2)=7,VLOOKUP($D222,Res_Req!$A$2:$K$19,2)=8,VLOOKUP($D222,Res_Req!$A$2:$K$19,2)=9,VLOOKUP($D222,Res_Req!$A$2:$K$19,2)=10,VLOOKUP($D222,Res_Req!$A$2:$K$19,2)=18),$N222*U222,""))</f>
        <v/>
      </c>
      <c r="N222" s="156" t="str">
        <f>IF($D222="","",IF(OR(VLOOKUP($D222,Res_Req!$A$2:$K$19,2)=1,VLOOKUP($D222,Res_Req!$A$2:$K$19,2)=2,VLOOKUP($D222,Res_Req!$A$2:$K$19,2)=3,VLOOKUP($D222,Res_Req!$A$2:$K$19,2)=4,VLOOKUP($D222,Res_Req!$A$2:$K$19,2)=5,VLOOKUP($D222,Res_Req!$A$2:$K$19,2)=7,VLOOKUP($D222,Res_Req!$A$2:$K$19,2)=8,VLOOKUP($D222,Res_Req!$A$2:$K$19,2)=9,VLOOKUP($D222,Res_Req!$A$2:$K$19,2)=10,VLOOKUP($D222,Res_Req!$A$2:$K$19,2)=18),SQRT(VLOOKUP($D222,Res_Req!$A$2:$K$19,7)),""))</f>
        <v/>
      </c>
      <c r="O222" s="157" t="str">
        <f t="shared" si="7"/>
        <v/>
      </c>
      <c r="P222" s="158" t="str">
        <f t="shared" si="8"/>
        <v/>
      </c>
      <c r="Q222" s="159"/>
      <c r="R222" s="283"/>
      <c r="S222" s="283"/>
      <c r="T222" s="283"/>
      <c r="U222" s="283"/>
      <c r="V222" s="283"/>
      <c r="W222" s="283"/>
      <c r="X222" s="160" t="str">
        <f>IF(OR($D222="",$W222="",$Y222=""),"",IF(VLOOKUP($D222,Res_Req!$A$2:$K$19,2)=11,$Y222+VLOOKUP($D222,Res_Req!$A$2:$K$19,9),IF(VLOOKUP($D222,Res_Req!$A$2:$K$19,2)=16,MIN($W222+(VLOOKUP($D222,Res_Req!$A$2:$K$19,9)*($Y222-$W222)),110),$W222+(VLOOKUP($D222,Res_Req!$A$2:$K$19,9)*($Y222-$W222)))))</f>
        <v/>
      </c>
      <c r="Y222" s="283"/>
      <c r="Z222" s="283"/>
      <c r="AA222" s="133"/>
      <c r="AB222" s="134" t="e">
        <f>VLOOKUP($D222,Res_Req!$A$2:$K$19,2)</f>
        <v>#N/A</v>
      </c>
    </row>
    <row r="223" spans="1:28" x14ac:dyDescent="0.25">
      <c r="A223" s="133"/>
      <c r="B223" s="283"/>
      <c r="C223" s="283"/>
      <c r="D223" s="284"/>
      <c r="E223" s="283"/>
      <c r="F223" s="286"/>
      <c r="G223" s="162" t="str">
        <f>IF(OR($D223="",$R223="",$S223="",$H223=""),"",IF(OR(VLOOKUP($D223,Res_Req!$A$2:$K$19,2)=12,VLOOKUP($D223,Res_Req!$A$2:$K$19,2)=13,VLOOKUP($D223,Res_Req!$A$2:$K$19,2)=14,VLOOKUP($D223,Res_Req!$A$2:$K$19,2)=15,VLOOKUP($D223,Res_Req!$A$2:$K$19,2)=16,VLOOKUP($D223,Res_Req!$A$2:$K$19,2)=17),IF($E223="","",IF($O223&lt;=$W223,$S223*($E223/$V223)*$H223,IF(AND($O223&gt;$W223,$O223&lt;=$Y223),$H223*($E223/$V223)*($S223+((($R223-$S223)/($Y223-$W223))*($O223-$W223))),0))),IF($O223&lt;=$W223,$S223*$H223,IF(AND($O223&gt;$W223,$O223&lt;=$Y223),$H223*($S223+((($R223-$S223)/($Y223-$W223))*($O223-$W223))),0))))</f>
        <v/>
      </c>
      <c r="H223" s="156" t="str">
        <f>IF(OR($D223="",$X223="",$O223="",$W223=""),"",IF($O223&lt;=$W223,VLOOKUP($D223,Res_Req!$A$2:$K$19,3),IF(AND($O223&gt;$W223,$O223&lt;=$X223),VLOOKUP($D223,Res_Req!$A$2:$K$19,3)+(((VLOOKUP($D223,Res_Req!$A$2:$K$19,4)-VLOOKUP($D223,Res_Req!$A$2:$K$19,3))/($X223-$W223))*($O223-$W223)),0)))</f>
        <v/>
      </c>
      <c r="I223" s="285"/>
      <c r="J223" s="155" t="str">
        <f>IF(OR($D223="",$T223=""),"",IF(OR(VLOOKUP($D223,Res_Req!$A$2:$K$19,2)=1,VLOOKUP($D223,Res_Req!$A$2:$K$19,2)=2,VLOOKUP($D223,Res_Req!$A$2:$K$19,2)=5,VLOOKUP($D223,Res_Req!$A$2:$K$19,2)=7,VLOOKUP($D223,Res_Req!$A$2:$K$19,2)=8,VLOOKUP($D223,Res_Req!$A$2:$K$19,2)=9,VLOOKUP($D223,Res_Req!$A$2:$K$19,2)=10),$T223*$K223,""))</f>
        <v/>
      </c>
      <c r="K223" s="156" t="str">
        <f>IF($D223="","",IF(OR(VLOOKUP($D223,Res_Req!$A$2:$K$19,2)=1,VLOOKUP($D223,Res_Req!$A$2:$K$19,2)=2,VLOOKUP($D223,Res_Req!$A$2:$K$19,2)=5,VLOOKUP($D223,Res_Req!$A$2:$K$19,2)=7,VLOOKUP($D223,Res_Req!$A$2:$K$19,2)=8,VLOOKUP($D223,Res_Req!$A$2:$K$19,2)=9,VLOOKUP($D223,Res_Req!$A$2:$K$19,2)=10),VLOOKUP($D223,Res_Req!$A$2:$K$19,6),""))</f>
        <v/>
      </c>
      <c r="L223" s="285"/>
      <c r="M223" s="155" t="str">
        <f>IF(OR($D223="",$U223=""),"",IF(OR(VLOOKUP($D223,Res_Req!$A$2:$K$19,2)=1,VLOOKUP($D223,Res_Req!$A$2:$K$19,2)=2,VLOOKUP($D223,Res_Req!$A$2:$K$19,2)=3,VLOOKUP($D223,Res_Req!$A$2:$K$19,2)=4,VLOOKUP($D223,Res_Req!$A$2:$K$19,2)=5,VLOOKUP($D223,Res_Req!$A$2:$K$19,2)=7,VLOOKUP($D223,Res_Req!$A$2:$K$19,2)=8,VLOOKUP($D223,Res_Req!$A$2:$K$19,2)=9,VLOOKUP($D223,Res_Req!$A$2:$K$19,2)=10,VLOOKUP($D223,Res_Req!$A$2:$K$19,2)=18),$N223*U223,""))</f>
        <v/>
      </c>
      <c r="N223" s="156" t="str">
        <f>IF($D223="","",IF(OR(VLOOKUP($D223,Res_Req!$A$2:$K$19,2)=1,VLOOKUP($D223,Res_Req!$A$2:$K$19,2)=2,VLOOKUP($D223,Res_Req!$A$2:$K$19,2)=3,VLOOKUP($D223,Res_Req!$A$2:$K$19,2)=4,VLOOKUP($D223,Res_Req!$A$2:$K$19,2)=5,VLOOKUP($D223,Res_Req!$A$2:$K$19,2)=7,VLOOKUP($D223,Res_Req!$A$2:$K$19,2)=8,VLOOKUP($D223,Res_Req!$A$2:$K$19,2)=9,VLOOKUP($D223,Res_Req!$A$2:$K$19,2)=10,VLOOKUP($D223,Res_Req!$A$2:$K$19,2)=18),SQRT(VLOOKUP($D223,Res_Req!$A$2:$K$19,7)),""))</f>
        <v/>
      </c>
      <c r="O223" s="157" t="str">
        <f t="shared" si="7"/>
        <v/>
      </c>
      <c r="P223" s="158" t="str">
        <f t="shared" si="8"/>
        <v/>
      </c>
      <c r="Q223" s="159"/>
      <c r="R223" s="283"/>
      <c r="S223" s="283"/>
      <c r="T223" s="283"/>
      <c r="U223" s="283"/>
      <c r="V223" s="283"/>
      <c r="W223" s="283"/>
      <c r="X223" s="160" t="str">
        <f>IF(OR($D223="",$W223="",$Y223=""),"",IF(VLOOKUP($D223,Res_Req!$A$2:$K$19,2)=11,$Y223+VLOOKUP($D223,Res_Req!$A$2:$K$19,9),IF(VLOOKUP($D223,Res_Req!$A$2:$K$19,2)=16,MIN($W223+(VLOOKUP($D223,Res_Req!$A$2:$K$19,9)*($Y223-$W223)),110),$W223+(VLOOKUP($D223,Res_Req!$A$2:$K$19,9)*($Y223-$W223)))))</f>
        <v/>
      </c>
      <c r="Y223" s="283"/>
      <c r="Z223" s="283"/>
      <c r="AA223" s="133"/>
      <c r="AB223" s="134" t="e">
        <f>VLOOKUP($D223,Res_Req!$A$2:$K$19,2)</f>
        <v>#N/A</v>
      </c>
    </row>
    <row r="224" spans="1:28" x14ac:dyDescent="0.25">
      <c r="A224" s="133"/>
      <c r="B224" s="283"/>
      <c r="C224" s="283"/>
      <c r="D224" s="284"/>
      <c r="E224" s="283"/>
      <c r="F224" s="286"/>
      <c r="G224" s="162" t="str">
        <f>IF(OR($D224="",$R224="",$S224="",$H224=""),"",IF(OR(VLOOKUP($D224,Res_Req!$A$2:$K$19,2)=12,VLOOKUP($D224,Res_Req!$A$2:$K$19,2)=13,VLOOKUP($D224,Res_Req!$A$2:$K$19,2)=14,VLOOKUP($D224,Res_Req!$A$2:$K$19,2)=15,VLOOKUP($D224,Res_Req!$A$2:$K$19,2)=16,VLOOKUP($D224,Res_Req!$A$2:$K$19,2)=17),IF($E224="","",IF($O224&lt;=$W224,$S224*($E224/$V224)*$H224,IF(AND($O224&gt;$W224,$O224&lt;=$Y224),$H224*($E224/$V224)*($S224+((($R224-$S224)/($Y224-$W224))*($O224-$W224))),0))),IF($O224&lt;=$W224,$S224*$H224,IF(AND($O224&gt;$W224,$O224&lt;=$Y224),$H224*($S224+((($R224-$S224)/($Y224-$W224))*($O224-$W224))),0))))</f>
        <v/>
      </c>
      <c r="H224" s="156" t="str">
        <f>IF(OR($D224="",$X224="",$O224="",$W224=""),"",IF($O224&lt;=$W224,VLOOKUP($D224,Res_Req!$A$2:$K$19,3),IF(AND($O224&gt;$W224,$O224&lt;=$X224),VLOOKUP($D224,Res_Req!$A$2:$K$19,3)+(((VLOOKUP($D224,Res_Req!$A$2:$K$19,4)-VLOOKUP($D224,Res_Req!$A$2:$K$19,3))/($X224-$W224))*($O224-$W224)),0)))</f>
        <v/>
      </c>
      <c r="I224" s="285"/>
      <c r="J224" s="155" t="str">
        <f>IF(OR($D224="",$T224=""),"",IF(OR(VLOOKUP($D224,Res_Req!$A$2:$K$19,2)=1,VLOOKUP($D224,Res_Req!$A$2:$K$19,2)=2,VLOOKUP($D224,Res_Req!$A$2:$K$19,2)=5,VLOOKUP($D224,Res_Req!$A$2:$K$19,2)=7,VLOOKUP($D224,Res_Req!$A$2:$K$19,2)=8,VLOOKUP($D224,Res_Req!$A$2:$K$19,2)=9,VLOOKUP($D224,Res_Req!$A$2:$K$19,2)=10),$T224*$K224,""))</f>
        <v/>
      </c>
      <c r="K224" s="156" t="str">
        <f>IF($D224="","",IF(OR(VLOOKUP($D224,Res_Req!$A$2:$K$19,2)=1,VLOOKUP($D224,Res_Req!$A$2:$K$19,2)=2,VLOOKUP($D224,Res_Req!$A$2:$K$19,2)=5,VLOOKUP($D224,Res_Req!$A$2:$K$19,2)=7,VLOOKUP($D224,Res_Req!$A$2:$K$19,2)=8,VLOOKUP($D224,Res_Req!$A$2:$K$19,2)=9,VLOOKUP($D224,Res_Req!$A$2:$K$19,2)=10),VLOOKUP($D224,Res_Req!$A$2:$K$19,6),""))</f>
        <v/>
      </c>
      <c r="L224" s="285"/>
      <c r="M224" s="155" t="str">
        <f>IF(OR($D224="",$U224=""),"",IF(OR(VLOOKUP($D224,Res_Req!$A$2:$K$19,2)=1,VLOOKUP($D224,Res_Req!$A$2:$K$19,2)=2,VLOOKUP($D224,Res_Req!$A$2:$K$19,2)=3,VLOOKUP($D224,Res_Req!$A$2:$K$19,2)=4,VLOOKUP($D224,Res_Req!$A$2:$K$19,2)=5,VLOOKUP($D224,Res_Req!$A$2:$K$19,2)=7,VLOOKUP($D224,Res_Req!$A$2:$K$19,2)=8,VLOOKUP($D224,Res_Req!$A$2:$K$19,2)=9,VLOOKUP($D224,Res_Req!$A$2:$K$19,2)=10,VLOOKUP($D224,Res_Req!$A$2:$K$19,2)=18),$N224*U224,""))</f>
        <v/>
      </c>
      <c r="N224" s="156" t="str">
        <f>IF($D224="","",IF(OR(VLOOKUP($D224,Res_Req!$A$2:$K$19,2)=1,VLOOKUP($D224,Res_Req!$A$2:$K$19,2)=2,VLOOKUP($D224,Res_Req!$A$2:$K$19,2)=3,VLOOKUP($D224,Res_Req!$A$2:$K$19,2)=4,VLOOKUP($D224,Res_Req!$A$2:$K$19,2)=5,VLOOKUP($D224,Res_Req!$A$2:$K$19,2)=7,VLOOKUP($D224,Res_Req!$A$2:$K$19,2)=8,VLOOKUP($D224,Res_Req!$A$2:$K$19,2)=9,VLOOKUP($D224,Res_Req!$A$2:$K$19,2)=10,VLOOKUP($D224,Res_Req!$A$2:$K$19,2)=18),SQRT(VLOOKUP($D224,Res_Req!$A$2:$K$19,7)),""))</f>
        <v/>
      </c>
      <c r="O224" s="157" t="str">
        <f t="shared" ref="O224:O287" si="9">IF($D224="","",$K$6+Z224)</f>
        <v/>
      </c>
      <c r="P224" s="158" t="str">
        <f t="shared" si="8"/>
        <v/>
      </c>
      <c r="Q224" s="159"/>
      <c r="R224" s="283"/>
      <c r="S224" s="283"/>
      <c r="T224" s="283"/>
      <c r="U224" s="283"/>
      <c r="V224" s="283"/>
      <c r="W224" s="283"/>
      <c r="X224" s="160" t="str">
        <f>IF(OR($D224="",$W224="",$Y224=""),"",IF(VLOOKUP($D224,Res_Req!$A$2:$K$19,2)=11,$Y224+VLOOKUP($D224,Res_Req!$A$2:$K$19,9),IF(VLOOKUP($D224,Res_Req!$A$2:$K$19,2)=16,MIN($W224+(VLOOKUP($D224,Res_Req!$A$2:$K$19,9)*($Y224-$W224)),110),$W224+(VLOOKUP($D224,Res_Req!$A$2:$K$19,9)*($Y224-$W224)))))</f>
        <v/>
      </c>
      <c r="Y224" s="283"/>
      <c r="Z224" s="283"/>
      <c r="AA224" s="133"/>
      <c r="AB224" s="134" t="e">
        <f>VLOOKUP($D224,Res_Req!$A$2:$K$19,2)</f>
        <v>#N/A</v>
      </c>
    </row>
    <row r="225" spans="1:28" x14ac:dyDescent="0.25">
      <c r="A225" s="133"/>
      <c r="B225" s="283"/>
      <c r="C225" s="283"/>
      <c r="D225" s="284"/>
      <c r="E225" s="283"/>
      <c r="F225" s="286"/>
      <c r="G225" s="162" t="str">
        <f>IF(OR($D225="",$R225="",$S225="",$H225=""),"",IF(OR(VLOOKUP($D225,Res_Req!$A$2:$K$19,2)=12,VLOOKUP($D225,Res_Req!$A$2:$K$19,2)=13,VLOOKUP($D225,Res_Req!$A$2:$K$19,2)=14,VLOOKUP($D225,Res_Req!$A$2:$K$19,2)=15,VLOOKUP($D225,Res_Req!$A$2:$K$19,2)=16,VLOOKUP($D225,Res_Req!$A$2:$K$19,2)=17),IF($E225="","",IF($O225&lt;=$W225,$S225*($E225/$V225)*$H225,IF(AND($O225&gt;$W225,$O225&lt;=$Y225),$H225*($E225/$V225)*($S225+((($R225-$S225)/($Y225-$W225))*($O225-$W225))),0))),IF($O225&lt;=$W225,$S225*$H225,IF(AND($O225&gt;$W225,$O225&lt;=$Y225),$H225*($S225+((($R225-$S225)/($Y225-$W225))*($O225-$W225))),0))))</f>
        <v/>
      </c>
      <c r="H225" s="156" t="str">
        <f>IF(OR($D225="",$X225="",$O225="",$W225=""),"",IF($O225&lt;=$W225,VLOOKUP($D225,Res_Req!$A$2:$K$19,3),IF(AND($O225&gt;$W225,$O225&lt;=$X225),VLOOKUP($D225,Res_Req!$A$2:$K$19,3)+(((VLOOKUP($D225,Res_Req!$A$2:$K$19,4)-VLOOKUP($D225,Res_Req!$A$2:$K$19,3))/($X225-$W225))*($O225-$W225)),0)))</f>
        <v/>
      </c>
      <c r="I225" s="285"/>
      <c r="J225" s="155" t="str">
        <f>IF(OR($D225="",$T225=""),"",IF(OR(VLOOKUP($D225,Res_Req!$A$2:$K$19,2)=1,VLOOKUP($D225,Res_Req!$A$2:$K$19,2)=2,VLOOKUP($D225,Res_Req!$A$2:$K$19,2)=5,VLOOKUP($D225,Res_Req!$A$2:$K$19,2)=7,VLOOKUP($D225,Res_Req!$A$2:$K$19,2)=8,VLOOKUP($D225,Res_Req!$A$2:$K$19,2)=9,VLOOKUP($D225,Res_Req!$A$2:$K$19,2)=10),$T225*$K225,""))</f>
        <v/>
      </c>
      <c r="K225" s="156" t="str">
        <f>IF($D225="","",IF(OR(VLOOKUP($D225,Res_Req!$A$2:$K$19,2)=1,VLOOKUP($D225,Res_Req!$A$2:$K$19,2)=2,VLOOKUP($D225,Res_Req!$A$2:$K$19,2)=5,VLOOKUP($D225,Res_Req!$A$2:$K$19,2)=7,VLOOKUP($D225,Res_Req!$A$2:$K$19,2)=8,VLOOKUP($D225,Res_Req!$A$2:$K$19,2)=9,VLOOKUP($D225,Res_Req!$A$2:$K$19,2)=10),VLOOKUP($D225,Res_Req!$A$2:$K$19,6),""))</f>
        <v/>
      </c>
      <c r="L225" s="285"/>
      <c r="M225" s="155" t="str">
        <f>IF(OR($D225="",$U225=""),"",IF(OR(VLOOKUP($D225,Res_Req!$A$2:$K$19,2)=1,VLOOKUP($D225,Res_Req!$A$2:$K$19,2)=2,VLOOKUP($D225,Res_Req!$A$2:$K$19,2)=3,VLOOKUP($D225,Res_Req!$A$2:$K$19,2)=4,VLOOKUP($D225,Res_Req!$A$2:$K$19,2)=5,VLOOKUP($D225,Res_Req!$A$2:$K$19,2)=7,VLOOKUP($D225,Res_Req!$A$2:$K$19,2)=8,VLOOKUP($D225,Res_Req!$A$2:$K$19,2)=9,VLOOKUP($D225,Res_Req!$A$2:$K$19,2)=10,VLOOKUP($D225,Res_Req!$A$2:$K$19,2)=18),$N225*U225,""))</f>
        <v/>
      </c>
      <c r="N225" s="156" t="str">
        <f>IF($D225="","",IF(OR(VLOOKUP($D225,Res_Req!$A$2:$K$19,2)=1,VLOOKUP($D225,Res_Req!$A$2:$K$19,2)=2,VLOOKUP($D225,Res_Req!$A$2:$K$19,2)=3,VLOOKUP($D225,Res_Req!$A$2:$K$19,2)=4,VLOOKUP($D225,Res_Req!$A$2:$K$19,2)=5,VLOOKUP($D225,Res_Req!$A$2:$K$19,2)=7,VLOOKUP($D225,Res_Req!$A$2:$K$19,2)=8,VLOOKUP($D225,Res_Req!$A$2:$K$19,2)=9,VLOOKUP($D225,Res_Req!$A$2:$K$19,2)=10,VLOOKUP($D225,Res_Req!$A$2:$K$19,2)=18),SQRT(VLOOKUP($D225,Res_Req!$A$2:$K$19,7)),""))</f>
        <v/>
      </c>
      <c r="O225" s="157" t="str">
        <f t="shared" si="9"/>
        <v/>
      </c>
      <c r="P225" s="158" t="str">
        <f t="shared" si="8"/>
        <v/>
      </c>
      <c r="Q225" s="159"/>
      <c r="R225" s="283"/>
      <c r="S225" s="283"/>
      <c r="T225" s="283"/>
      <c r="U225" s="283"/>
      <c r="V225" s="283"/>
      <c r="W225" s="283"/>
      <c r="X225" s="160" t="str">
        <f>IF(OR($D225="",$W225="",$Y225=""),"",IF(VLOOKUP($D225,Res_Req!$A$2:$K$19,2)=11,$Y225+VLOOKUP($D225,Res_Req!$A$2:$K$19,9),IF(VLOOKUP($D225,Res_Req!$A$2:$K$19,2)=16,MIN($W225+(VLOOKUP($D225,Res_Req!$A$2:$K$19,9)*($Y225-$W225)),110),$W225+(VLOOKUP($D225,Res_Req!$A$2:$K$19,9)*($Y225-$W225)))))</f>
        <v/>
      </c>
      <c r="Y225" s="283"/>
      <c r="Z225" s="283"/>
      <c r="AA225" s="133"/>
      <c r="AB225" s="134" t="e">
        <f>VLOOKUP($D225,Res_Req!$A$2:$K$19,2)</f>
        <v>#N/A</v>
      </c>
    </row>
    <row r="226" spans="1:28" x14ac:dyDescent="0.25">
      <c r="A226" s="133"/>
      <c r="B226" s="283"/>
      <c r="C226" s="283"/>
      <c r="D226" s="284"/>
      <c r="E226" s="283"/>
      <c r="F226" s="286"/>
      <c r="G226" s="162" t="str">
        <f>IF(OR($D226="",$R226="",$S226="",$H226=""),"",IF(OR(VLOOKUP($D226,Res_Req!$A$2:$K$19,2)=12,VLOOKUP($D226,Res_Req!$A$2:$K$19,2)=13,VLOOKUP($D226,Res_Req!$A$2:$K$19,2)=14,VLOOKUP($D226,Res_Req!$A$2:$K$19,2)=15,VLOOKUP($D226,Res_Req!$A$2:$K$19,2)=16,VLOOKUP($D226,Res_Req!$A$2:$K$19,2)=17),IF($E226="","",IF($O226&lt;=$W226,$S226*($E226/$V226)*$H226,IF(AND($O226&gt;$W226,$O226&lt;=$Y226),$H226*($E226/$V226)*($S226+((($R226-$S226)/($Y226-$W226))*($O226-$W226))),0))),IF($O226&lt;=$W226,$S226*$H226,IF(AND($O226&gt;$W226,$O226&lt;=$Y226),$H226*($S226+((($R226-$S226)/($Y226-$W226))*($O226-$W226))),0))))</f>
        <v/>
      </c>
      <c r="H226" s="156" t="str">
        <f>IF(OR($D226="",$X226="",$O226="",$W226=""),"",IF($O226&lt;=$W226,VLOOKUP($D226,Res_Req!$A$2:$K$19,3),IF(AND($O226&gt;$W226,$O226&lt;=$X226),VLOOKUP($D226,Res_Req!$A$2:$K$19,3)+(((VLOOKUP($D226,Res_Req!$A$2:$K$19,4)-VLOOKUP($D226,Res_Req!$A$2:$K$19,3))/($X226-$W226))*($O226-$W226)),0)))</f>
        <v/>
      </c>
      <c r="I226" s="285"/>
      <c r="J226" s="155" t="str">
        <f>IF(OR($D226="",$T226=""),"",IF(OR(VLOOKUP($D226,Res_Req!$A$2:$K$19,2)=1,VLOOKUP($D226,Res_Req!$A$2:$K$19,2)=2,VLOOKUP($D226,Res_Req!$A$2:$K$19,2)=5,VLOOKUP($D226,Res_Req!$A$2:$K$19,2)=7,VLOOKUP($D226,Res_Req!$A$2:$K$19,2)=8,VLOOKUP($D226,Res_Req!$A$2:$K$19,2)=9,VLOOKUP($D226,Res_Req!$A$2:$K$19,2)=10),$T226*$K226,""))</f>
        <v/>
      </c>
      <c r="K226" s="156" t="str">
        <f>IF($D226="","",IF(OR(VLOOKUP($D226,Res_Req!$A$2:$K$19,2)=1,VLOOKUP($D226,Res_Req!$A$2:$K$19,2)=2,VLOOKUP($D226,Res_Req!$A$2:$K$19,2)=5,VLOOKUP($D226,Res_Req!$A$2:$K$19,2)=7,VLOOKUP($D226,Res_Req!$A$2:$K$19,2)=8,VLOOKUP($D226,Res_Req!$A$2:$K$19,2)=9,VLOOKUP($D226,Res_Req!$A$2:$K$19,2)=10),VLOOKUP($D226,Res_Req!$A$2:$K$19,6),""))</f>
        <v/>
      </c>
      <c r="L226" s="285"/>
      <c r="M226" s="155" t="str">
        <f>IF(OR($D226="",$U226=""),"",IF(OR(VLOOKUP($D226,Res_Req!$A$2:$K$19,2)=1,VLOOKUP($D226,Res_Req!$A$2:$K$19,2)=2,VLOOKUP($D226,Res_Req!$A$2:$K$19,2)=3,VLOOKUP($D226,Res_Req!$A$2:$K$19,2)=4,VLOOKUP($D226,Res_Req!$A$2:$K$19,2)=5,VLOOKUP($D226,Res_Req!$A$2:$K$19,2)=7,VLOOKUP($D226,Res_Req!$A$2:$K$19,2)=8,VLOOKUP($D226,Res_Req!$A$2:$K$19,2)=9,VLOOKUP($D226,Res_Req!$A$2:$K$19,2)=10,VLOOKUP($D226,Res_Req!$A$2:$K$19,2)=18),$N226*U226,""))</f>
        <v/>
      </c>
      <c r="N226" s="156" t="str">
        <f>IF($D226="","",IF(OR(VLOOKUP($D226,Res_Req!$A$2:$K$19,2)=1,VLOOKUP($D226,Res_Req!$A$2:$K$19,2)=2,VLOOKUP($D226,Res_Req!$A$2:$K$19,2)=3,VLOOKUP($D226,Res_Req!$A$2:$K$19,2)=4,VLOOKUP($D226,Res_Req!$A$2:$K$19,2)=5,VLOOKUP($D226,Res_Req!$A$2:$K$19,2)=7,VLOOKUP($D226,Res_Req!$A$2:$K$19,2)=8,VLOOKUP($D226,Res_Req!$A$2:$K$19,2)=9,VLOOKUP($D226,Res_Req!$A$2:$K$19,2)=10,VLOOKUP($D226,Res_Req!$A$2:$K$19,2)=18),SQRT(VLOOKUP($D226,Res_Req!$A$2:$K$19,7)),""))</f>
        <v/>
      </c>
      <c r="O226" s="157" t="str">
        <f t="shared" si="9"/>
        <v/>
      </c>
      <c r="P226" s="158" t="str">
        <f t="shared" si="8"/>
        <v/>
      </c>
      <c r="Q226" s="159"/>
      <c r="R226" s="283"/>
      <c r="S226" s="283"/>
      <c r="T226" s="283"/>
      <c r="U226" s="283"/>
      <c r="V226" s="283"/>
      <c r="W226" s="283"/>
      <c r="X226" s="160" t="str">
        <f>IF(OR($D226="",$W226="",$Y226=""),"",IF(VLOOKUP($D226,Res_Req!$A$2:$K$19,2)=11,$Y226+VLOOKUP($D226,Res_Req!$A$2:$K$19,9),IF(VLOOKUP($D226,Res_Req!$A$2:$K$19,2)=16,MIN($W226+(VLOOKUP($D226,Res_Req!$A$2:$K$19,9)*($Y226-$W226)),110),$W226+(VLOOKUP($D226,Res_Req!$A$2:$K$19,9)*($Y226-$W226)))))</f>
        <v/>
      </c>
      <c r="Y226" s="283"/>
      <c r="Z226" s="283"/>
      <c r="AA226" s="133"/>
      <c r="AB226" s="134" t="e">
        <f>VLOOKUP($D226,Res_Req!$A$2:$K$19,2)</f>
        <v>#N/A</v>
      </c>
    </row>
    <row r="227" spans="1:28" x14ac:dyDescent="0.25">
      <c r="A227" s="133"/>
      <c r="B227" s="283"/>
      <c r="C227" s="283"/>
      <c r="D227" s="284"/>
      <c r="E227" s="283"/>
      <c r="F227" s="286"/>
      <c r="G227" s="162" t="str">
        <f>IF(OR($D227="",$R227="",$S227="",$H227=""),"",IF(OR(VLOOKUP($D227,Res_Req!$A$2:$K$19,2)=12,VLOOKUP($D227,Res_Req!$A$2:$K$19,2)=13,VLOOKUP($D227,Res_Req!$A$2:$K$19,2)=14,VLOOKUP($D227,Res_Req!$A$2:$K$19,2)=15,VLOOKUP($D227,Res_Req!$A$2:$K$19,2)=16,VLOOKUP($D227,Res_Req!$A$2:$K$19,2)=17),IF($E227="","",IF($O227&lt;=$W227,$S227*($E227/$V227)*$H227,IF(AND($O227&gt;$W227,$O227&lt;=$Y227),$H227*($E227/$V227)*($S227+((($R227-$S227)/($Y227-$W227))*($O227-$W227))),0))),IF($O227&lt;=$W227,$S227*$H227,IF(AND($O227&gt;$W227,$O227&lt;=$Y227),$H227*($S227+((($R227-$S227)/($Y227-$W227))*($O227-$W227))),0))))</f>
        <v/>
      </c>
      <c r="H227" s="156" t="str">
        <f>IF(OR($D227="",$X227="",$O227="",$W227=""),"",IF($O227&lt;=$W227,VLOOKUP($D227,Res_Req!$A$2:$K$19,3),IF(AND($O227&gt;$W227,$O227&lt;=$X227),VLOOKUP($D227,Res_Req!$A$2:$K$19,3)+(((VLOOKUP($D227,Res_Req!$A$2:$K$19,4)-VLOOKUP($D227,Res_Req!$A$2:$K$19,3))/($X227-$W227))*($O227-$W227)),0)))</f>
        <v/>
      </c>
      <c r="I227" s="285"/>
      <c r="J227" s="155" t="str">
        <f>IF(OR($D227="",$T227=""),"",IF(OR(VLOOKUP($D227,Res_Req!$A$2:$K$19,2)=1,VLOOKUP($D227,Res_Req!$A$2:$K$19,2)=2,VLOOKUP($D227,Res_Req!$A$2:$K$19,2)=5,VLOOKUP($D227,Res_Req!$A$2:$K$19,2)=7,VLOOKUP($D227,Res_Req!$A$2:$K$19,2)=8,VLOOKUP($D227,Res_Req!$A$2:$K$19,2)=9,VLOOKUP($D227,Res_Req!$A$2:$K$19,2)=10),$T227*$K227,""))</f>
        <v/>
      </c>
      <c r="K227" s="156" t="str">
        <f>IF($D227="","",IF(OR(VLOOKUP($D227,Res_Req!$A$2:$K$19,2)=1,VLOOKUP($D227,Res_Req!$A$2:$K$19,2)=2,VLOOKUP($D227,Res_Req!$A$2:$K$19,2)=5,VLOOKUP($D227,Res_Req!$A$2:$K$19,2)=7,VLOOKUP($D227,Res_Req!$A$2:$K$19,2)=8,VLOOKUP($D227,Res_Req!$A$2:$K$19,2)=9,VLOOKUP($D227,Res_Req!$A$2:$K$19,2)=10),VLOOKUP($D227,Res_Req!$A$2:$K$19,6),""))</f>
        <v/>
      </c>
      <c r="L227" s="285"/>
      <c r="M227" s="155" t="str">
        <f>IF(OR($D227="",$U227=""),"",IF(OR(VLOOKUP($D227,Res_Req!$A$2:$K$19,2)=1,VLOOKUP($D227,Res_Req!$A$2:$K$19,2)=2,VLOOKUP($D227,Res_Req!$A$2:$K$19,2)=3,VLOOKUP($D227,Res_Req!$A$2:$K$19,2)=4,VLOOKUP($D227,Res_Req!$A$2:$K$19,2)=5,VLOOKUP($D227,Res_Req!$A$2:$K$19,2)=7,VLOOKUP($D227,Res_Req!$A$2:$K$19,2)=8,VLOOKUP($D227,Res_Req!$A$2:$K$19,2)=9,VLOOKUP($D227,Res_Req!$A$2:$K$19,2)=10,VLOOKUP($D227,Res_Req!$A$2:$K$19,2)=18),$N227*U227,""))</f>
        <v/>
      </c>
      <c r="N227" s="156" t="str">
        <f>IF($D227="","",IF(OR(VLOOKUP($D227,Res_Req!$A$2:$K$19,2)=1,VLOOKUP($D227,Res_Req!$A$2:$K$19,2)=2,VLOOKUP($D227,Res_Req!$A$2:$K$19,2)=3,VLOOKUP($D227,Res_Req!$A$2:$K$19,2)=4,VLOOKUP($D227,Res_Req!$A$2:$K$19,2)=5,VLOOKUP($D227,Res_Req!$A$2:$K$19,2)=7,VLOOKUP($D227,Res_Req!$A$2:$K$19,2)=8,VLOOKUP($D227,Res_Req!$A$2:$K$19,2)=9,VLOOKUP($D227,Res_Req!$A$2:$K$19,2)=10,VLOOKUP($D227,Res_Req!$A$2:$K$19,2)=18),SQRT(VLOOKUP($D227,Res_Req!$A$2:$K$19,7)),""))</f>
        <v/>
      </c>
      <c r="O227" s="157" t="str">
        <f t="shared" si="9"/>
        <v/>
      </c>
      <c r="P227" s="158" t="str">
        <f t="shared" si="8"/>
        <v/>
      </c>
      <c r="Q227" s="159"/>
      <c r="R227" s="283"/>
      <c r="S227" s="283"/>
      <c r="T227" s="283"/>
      <c r="U227" s="283"/>
      <c r="V227" s="283"/>
      <c r="W227" s="283"/>
      <c r="X227" s="160" t="str">
        <f>IF(OR($D227="",$W227="",$Y227=""),"",IF(VLOOKUP($D227,Res_Req!$A$2:$K$19,2)=11,$Y227+VLOOKUP($D227,Res_Req!$A$2:$K$19,9),IF(VLOOKUP($D227,Res_Req!$A$2:$K$19,2)=16,MIN($W227+(VLOOKUP($D227,Res_Req!$A$2:$K$19,9)*($Y227-$W227)),110),$W227+(VLOOKUP($D227,Res_Req!$A$2:$K$19,9)*($Y227-$W227)))))</f>
        <v/>
      </c>
      <c r="Y227" s="283"/>
      <c r="Z227" s="283"/>
      <c r="AA227" s="133"/>
      <c r="AB227" s="134" t="e">
        <f>VLOOKUP($D227,Res_Req!$A$2:$K$19,2)</f>
        <v>#N/A</v>
      </c>
    </row>
    <row r="228" spans="1:28" x14ac:dyDescent="0.25">
      <c r="A228" s="133"/>
      <c r="B228" s="283"/>
      <c r="C228" s="283"/>
      <c r="D228" s="284"/>
      <c r="E228" s="283"/>
      <c r="F228" s="286"/>
      <c r="G228" s="162" t="str">
        <f>IF(OR($D228="",$R228="",$S228="",$H228=""),"",IF(OR(VLOOKUP($D228,Res_Req!$A$2:$K$19,2)=12,VLOOKUP($D228,Res_Req!$A$2:$K$19,2)=13,VLOOKUP($D228,Res_Req!$A$2:$K$19,2)=14,VLOOKUP($D228,Res_Req!$A$2:$K$19,2)=15,VLOOKUP($D228,Res_Req!$A$2:$K$19,2)=16,VLOOKUP($D228,Res_Req!$A$2:$K$19,2)=17),IF($E228="","",IF($O228&lt;=$W228,$S228*($E228/$V228)*$H228,IF(AND($O228&gt;$W228,$O228&lt;=$Y228),$H228*($E228/$V228)*($S228+((($R228-$S228)/($Y228-$W228))*($O228-$W228))),0))),IF($O228&lt;=$W228,$S228*$H228,IF(AND($O228&gt;$W228,$O228&lt;=$Y228),$H228*($S228+((($R228-$S228)/($Y228-$W228))*($O228-$W228))),0))))</f>
        <v/>
      </c>
      <c r="H228" s="156" t="str">
        <f>IF(OR($D228="",$X228="",$O228="",$W228=""),"",IF($O228&lt;=$W228,VLOOKUP($D228,Res_Req!$A$2:$K$19,3),IF(AND($O228&gt;$W228,$O228&lt;=$X228),VLOOKUP($D228,Res_Req!$A$2:$K$19,3)+(((VLOOKUP($D228,Res_Req!$A$2:$K$19,4)-VLOOKUP($D228,Res_Req!$A$2:$K$19,3))/($X228-$W228))*($O228-$W228)),0)))</f>
        <v/>
      </c>
      <c r="I228" s="285"/>
      <c r="J228" s="155" t="str">
        <f>IF(OR($D228="",$T228=""),"",IF(OR(VLOOKUP($D228,Res_Req!$A$2:$K$19,2)=1,VLOOKUP($D228,Res_Req!$A$2:$K$19,2)=2,VLOOKUP($D228,Res_Req!$A$2:$K$19,2)=5,VLOOKUP($D228,Res_Req!$A$2:$K$19,2)=7,VLOOKUP($D228,Res_Req!$A$2:$K$19,2)=8,VLOOKUP($D228,Res_Req!$A$2:$K$19,2)=9,VLOOKUP($D228,Res_Req!$A$2:$K$19,2)=10),$T228*$K228,""))</f>
        <v/>
      </c>
      <c r="K228" s="156" t="str">
        <f>IF($D228="","",IF(OR(VLOOKUP($D228,Res_Req!$A$2:$K$19,2)=1,VLOOKUP($D228,Res_Req!$A$2:$K$19,2)=2,VLOOKUP($D228,Res_Req!$A$2:$K$19,2)=5,VLOOKUP($D228,Res_Req!$A$2:$K$19,2)=7,VLOOKUP($D228,Res_Req!$A$2:$K$19,2)=8,VLOOKUP($D228,Res_Req!$A$2:$K$19,2)=9,VLOOKUP($D228,Res_Req!$A$2:$K$19,2)=10),VLOOKUP($D228,Res_Req!$A$2:$K$19,6),""))</f>
        <v/>
      </c>
      <c r="L228" s="285"/>
      <c r="M228" s="155" t="str">
        <f>IF(OR($D228="",$U228=""),"",IF(OR(VLOOKUP($D228,Res_Req!$A$2:$K$19,2)=1,VLOOKUP($D228,Res_Req!$A$2:$K$19,2)=2,VLOOKUP($D228,Res_Req!$A$2:$K$19,2)=3,VLOOKUP($D228,Res_Req!$A$2:$K$19,2)=4,VLOOKUP($D228,Res_Req!$A$2:$K$19,2)=5,VLOOKUP($D228,Res_Req!$A$2:$K$19,2)=7,VLOOKUP($D228,Res_Req!$A$2:$K$19,2)=8,VLOOKUP($D228,Res_Req!$A$2:$K$19,2)=9,VLOOKUP($D228,Res_Req!$A$2:$K$19,2)=10,VLOOKUP($D228,Res_Req!$A$2:$K$19,2)=18),$N228*U228,""))</f>
        <v/>
      </c>
      <c r="N228" s="156" t="str">
        <f>IF($D228="","",IF(OR(VLOOKUP($D228,Res_Req!$A$2:$K$19,2)=1,VLOOKUP($D228,Res_Req!$A$2:$K$19,2)=2,VLOOKUP($D228,Res_Req!$A$2:$K$19,2)=3,VLOOKUP($D228,Res_Req!$A$2:$K$19,2)=4,VLOOKUP($D228,Res_Req!$A$2:$K$19,2)=5,VLOOKUP($D228,Res_Req!$A$2:$K$19,2)=7,VLOOKUP($D228,Res_Req!$A$2:$K$19,2)=8,VLOOKUP($D228,Res_Req!$A$2:$K$19,2)=9,VLOOKUP($D228,Res_Req!$A$2:$K$19,2)=10,VLOOKUP($D228,Res_Req!$A$2:$K$19,2)=18),SQRT(VLOOKUP($D228,Res_Req!$A$2:$K$19,7)),""))</f>
        <v/>
      </c>
      <c r="O228" s="157" t="str">
        <f t="shared" si="9"/>
        <v/>
      </c>
      <c r="P228" s="158" t="str">
        <f t="shared" si="8"/>
        <v/>
      </c>
      <c r="Q228" s="159"/>
      <c r="R228" s="283"/>
      <c r="S228" s="283"/>
      <c r="T228" s="283"/>
      <c r="U228" s="283"/>
      <c r="V228" s="283"/>
      <c r="W228" s="283"/>
      <c r="X228" s="160" t="str">
        <f>IF(OR($D228="",$W228="",$Y228=""),"",IF(VLOOKUP($D228,Res_Req!$A$2:$K$19,2)=11,$Y228+VLOOKUP($D228,Res_Req!$A$2:$K$19,9),IF(VLOOKUP($D228,Res_Req!$A$2:$K$19,2)=16,MIN($W228+(VLOOKUP($D228,Res_Req!$A$2:$K$19,9)*($Y228-$W228)),110),$W228+(VLOOKUP($D228,Res_Req!$A$2:$K$19,9)*($Y228-$W228)))))</f>
        <v/>
      </c>
      <c r="Y228" s="283"/>
      <c r="Z228" s="283"/>
      <c r="AA228" s="133"/>
      <c r="AB228" s="134" t="e">
        <f>VLOOKUP($D228,Res_Req!$A$2:$K$19,2)</f>
        <v>#N/A</v>
      </c>
    </row>
    <row r="229" spans="1:28" x14ac:dyDescent="0.25">
      <c r="A229" s="133"/>
      <c r="B229" s="283"/>
      <c r="C229" s="283"/>
      <c r="D229" s="284"/>
      <c r="E229" s="283"/>
      <c r="F229" s="286"/>
      <c r="G229" s="162" t="str">
        <f>IF(OR($D229="",$R229="",$S229="",$H229=""),"",IF(OR(VLOOKUP($D229,Res_Req!$A$2:$K$19,2)=12,VLOOKUP($D229,Res_Req!$A$2:$K$19,2)=13,VLOOKUP($D229,Res_Req!$A$2:$K$19,2)=14,VLOOKUP($D229,Res_Req!$A$2:$K$19,2)=15,VLOOKUP($D229,Res_Req!$A$2:$K$19,2)=16,VLOOKUP($D229,Res_Req!$A$2:$K$19,2)=17),IF($E229="","",IF($O229&lt;=$W229,$S229*($E229/$V229)*$H229,IF(AND($O229&gt;$W229,$O229&lt;=$Y229),$H229*($E229/$V229)*($S229+((($R229-$S229)/($Y229-$W229))*($O229-$W229))),0))),IF($O229&lt;=$W229,$S229*$H229,IF(AND($O229&gt;$W229,$O229&lt;=$Y229),$H229*($S229+((($R229-$S229)/($Y229-$W229))*($O229-$W229))),0))))</f>
        <v/>
      </c>
      <c r="H229" s="156" t="str">
        <f>IF(OR($D229="",$X229="",$O229="",$W229=""),"",IF($O229&lt;=$W229,VLOOKUP($D229,Res_Req!$A$2:$K$19,3),IF(AND($O229&gt;$W229,$O229&lt;=$X229),VLOOKUP($D229,Res_Req!$A$2:$K$19,3)+(((VLOOKUP($D229,Res_Req!$A$2:$K$19,4)-VLOOKUP($D229,Res_Req!$A$2:$K$19,3))/($X229-$W229))*($O229-$W229)),0)))</f>
        <v/>
      </c>
      <c r="I229" s="285"/>
      <c r="J229" s="155" t="str">
        <f>IF(OR($D229="",$T229=""),"",IF(OR(VLOOKUP($D229,Res_Req!$A$2:$K$19,2)=1,VLOOKUP($D229,Res_Req!$A$2:$K$19,2)=2,VLOOKUP($D229,Res_Req!$A$2:$K$19,2)=5,VLOOKUP($D229,Res_Req!$A$2:$K$19,2)=7,VLOOKUP($D229,Res_Req!$A$2:$K$19,2)=8,VLOOKUP($D229,Res_Req!$A$2:$K$19,2)=9,VLOOKUP($D229,Res_Req!$A$2:$K$19,2)=10),$T229*$K229,""))</f>
        <v/>
      </c>
      <c r="K229" s="156" t="str">
        <f>IF($D229="","",IF(OR(VLOOKUP($D229,Res_Req!$A$2:$K$19,2)=1,VLOOKUP($D229,Res_Req!$A$2:$K$19,2)=2,VLOOKUP($D229,Res_Req!$A$2:$K$19,2)=5,VLOOKUP($D229,Res_Req!$A$2:$K$19,2)=7,VLOOKUP($D229,Res_Req!$A$2:$K$19,2)=8,VLOOKUP($D229,Res_Req!$A$2:$K$19,2)=9,VLOOKUP($D229,Res_Req!$A$2:$K$19,2)=10),VLOOKUP($D229,Res_Req!$A$2:$K$19,6),""))</f>
        <v/>
      </c>
      <c r="L229" s="285"/>
      <c r="M229" s="155" t="str">
        <f>IF(OR($D229="",$U229=""),"",IF(OR(VLOOKUP($D229,Res_Req!$A$2:$K$19,2)=1,VLOOKUP($D229,Res_Req!$A$2:$K$19,2)=2,VLOOKUP($D229,Res_Req!$A$2:$K$19,2)=3,VLOOKUP($D229,Res_Req!$A$2:$K$19,2)=4,VLOOKUP($D229,Res_Req!$A$2:$K$19,2)=5,VLOOKUP($D229,Res_Req!$A$2:$K$19,2)=7,VLOOKUP($D229,Res_Req!$A$2:$K$19,2)=8,VLOOKUP($D229,Res_Req!$A$2:$K$19,2)=9,VLOOKUP($D229,Res_Req!$A$2:$K$19,2)=10,VLOOKUP($D229,Res_Req!$A$2:$K$19,2)=18),$N229*U229,""))</f>
        <v/>
      </c>
      <c r="N229" s="156" t="str">
        <f>IF($D229="","",IF(OR(VLOOKUP($D229,Res_Req!$A$2:$K$19,2)=1,VLOOKUP($D229,Res_Req!$A$2:$K$19,2)=2,VLOOKUP($D229,Res_Req!$A$2:$K$19,2)=3,VLOOKUP($D229,Res_Req!$A$2:$K$19,2)=4,VLOOKUP($D229,Res_Req!$A$2:$K$19,2)=5,VLOOKUP($D229,Res_Req!$A$2:$K$19,2)=7,VLOOKUP($D229,Res_Req!$A$2:$K$19,2)=8,VLOOKUP($D229,Res_Req!$A$2:$K$19,2)=9,VLOOKUP($D229,Res_Req!$A$2:$K$19,2)=10,VLOOKUP($D229,Res_Req!$A$2:$K$19,2)=18),SQRT(VLOOKUP($D229,Res_Req!$A$2:$K$19,7)),""))</f>
        <v/>
      </c>
      <c r="O229" s="157" t="str">
        <f t="shared" si="9"/>
        <v/>
      </c>
      <c r="P229" s="158" t="str">
        <f t="shared" si="8"/>
        <v/>
      </c>
      <c r="Q229" s="159"/>
      <c r="R229" s="283"/>
      <c r="S229" s="283"/>
      <c r="T229" s="283"/>
      <c r="U229" s="283"/>
      <c r="V229" s="283"/>
      <c r="W229" s="283"/>
      <c r="X229" s="160" t="str">
        <f>IF(OR($D229="",$W229="",$Y229=""),"",IF(VLOOKUP($D229,Res_Req!$A$2:$K$19,2)=11,$Y229+VLOOKUP($D229,Res_Req!$A$2:$K$19,9),IF(VLOOKUP($D229,Res_Req!$A$2:$K$19,2)=16,MIN($W229+(VLOOKUP($D229,Res_Req!$A$2:$K$19,9)*($Y229-$W229)),110),$W229+(VLOOKUP($D229,Res_Req!$A$2:$K$19,9)*($Y229-$W229)))))</f>
        <v/>
      </c>
      <c r="Y229" s="283"/>
      <c r="Z229" s="283"/>
      <c r="AA229" s="133"/>
      <c r="AB229" s="134" t="e">
        <f>VLOOKUP($D229,Res_Req!$A$2:$K$19,2)</f>
        <v>#N/A</v>
      </c>
    </row>
    <row r="230" spans="1:28" x14ac:dyDescent="0.25">
      <c r="A230" s="133"/>
      <c r="B230" s="283"/>
      <c r="C230" s="283"/>
      <c r="D230" s="284"/>
      <c r="E230" s="283"/>
      <c r="F230" s="286"/>
      <c r="G230" s="162" t="str">
        <f>IF(OR($D230="",$R230="",$S230="",$H230=""),"",IF(OR(VLOOKUP($D230,Res_Req!$A$2:$K$19,2)=12,VLOOKUP($D230,Res_Req!$A$2:$K$19,2)=13,VLOOKUP($D230,Res_Req!$A$2:$K$19,2)=14,VLOOKUP($D230,Res_Req!$A$2:$K$19,2)=15,VLOOKUP($D230,Res_Req!$A$2:$K$19,2)=16,VLOOKUP($D230,Res_Req!$A$2:$K$19,2)=17),IF($E230="","",IF($O230&lt;=$W230,$S230*($E230/$V230)*$H230,IF(AND($O230&gt;$W230,$O230&lt;=$Y230),$H230*($E230/$V230)*($S230+((($R230-$S230)/($Y230-$W230))*($O230-$W230))),0))),IF($O230&lt;=$W230,$S230*$H230,IF(AND($O230&gt;$W230,$O230&lt;=$Y230),$H230*($S230+((($R230-$S230)/($Y230-$W230))*($O230-$W230))),0))))</f>
        <v/>
      </c>
      <c r="H230" s="156" t="str">
        <f>IF(OR($D230="",$X230="",$O230="",$W230=""),"",IF($O230&lt;=$W230,VLOOKUP($D230,Res_Req!$A$2:$K$19,3),IF(AND($O230&gt;$W230,$O230&lt;=$X230),VLOOKUP($D230,Res_Req!$A$2:$K$19,3)+(((VLOOKUP($D230,Res_Req!$A$2:$K$19,4)-VLOOKUP($D230,Res_Req!$A$2:$K$19,3))/($X230-$W230))*($O230-$W230)),0)))</f>
        <v/>
      </c>
      <c r="I230" s="285"/>
      <c r="J230" s="155" t="str">
        <f>IF(OR($D230="",$T230=""),"",IF(OR(VLOOKUP($D230,Res_Req!$A$2:$K$19,2)=1,VLOOKUP($D230,Res_Req!$A$2:$K$19,2)=2,VLOOKUP($D230,Res_Req!$A$2:$K$19,2)=5,VLOOKUP($D230,Res_Req!$A$2:$K$19,2)=7,VLOOKUP($D230,Res_Req!$A$2:$K$19,2)=8,VLOOKUP($D230,Res_Req!$A$2:$K$19,2)=9,VLOOKUP($D230,Res_Req!$A$2:$K$19,2)=10),$T230*$K230,""))</f>
        <v/>
      </c>
      <c r="K230" s="156" t="str">
        <f>IF($D230="","",IF(OR(VLOOKUP($D230,Res_Req!$A$2:$K$19,2)=1,VLOOKUP($D230,Res_Req!$A$2:$K$19,2)=2,VLOOKUP($D230,Res_Req!$A$2:$K$19,2)=5,VLOOKUP($D230,Res_Req!$A$2:$K$19,2)=7,VLOOKUP($D230,Res_Req!$A$2:$K$19,2)=8,VLOOKUP($D230,Res_Req!$A$2:$K$19,2)=9,VLOOKUP($D230,Res_Req!$A$2:$K$19,2)=10),VLOOKUP($D230,Res_Req!$A$2:$K$19,6),""))</f>
        <v/>
      </c>
      <c r="L230" s="285"/>
      <c r="M230" s="155" t="str">
        <f>IF(OR($D230="",$U230=""),"",IF(OR(VLOOKUP($D230,Res_Req!$A$2:$K$19,2)=1,VLOOKUP($D230,Res_Req!$A$2:$K$19,2)=2,VLOOKUP($D230,Res_Req!$A$2:$K$19,2)=3,VLOOKUP($D230,Res_Req!$A$2:$K$19,2)=4,VLOOKUP($D230,Res_Req!$A$2:$K$19,2)=5,VLOOKUP($D230,Res_Req!$A$2:$K$19,2)=7,VLOOKUP($D230,Res_Req!$A$2:$K$19,2)=8,VLOOKUP($D230,Res_Req!$A$2:$K$19,2)=9,VLOOKUP($D230,Res_Req!$A$2:$K$19,2)=10,VLOOKUP($D230,Res_Req!$A$2:$K$19,2)=18),$N230*U230,""))</f>
        <v/>
      </c>
      <c r="N230" s="156" t="str">
        <f>IF($D230="","",IF(OR(VLOOKUP($D230,Res_Req!$A$2:$K$19,2)=1,VLOOKUP($D230,Res_Req!$A$2:$K$19,2)=2,VLOOKUP($D230,Res_Req!$A$2:$K$19,2)=3,VLOOKUP($D230,Res_Req!$A$2:$K$19,2)=4,VLOOKUP($D230,Res_Req!$A$2:$K$19,2)=5,VLOOKUP($D230,Res_Req!$A$2:$K$19,2)=7,VLOOKUP($D230,Res_Req!$A$2:$K$19,2)=8,VLOOKUP($D230,Res_Req!$A$2:$K$19,2)=9,VLOOKUP($D230,Res_Req!$A$2:$K$19,2)=10,VLOOKUP($D230,Res_Req!$A$2:$K$19,2)=18),SQRT(VLOOKUP($D230,Res_Req!$A$2:$K$19,7)),""))</f>
        <v/>
      </c>
      <c r="O230" s="157" t="str">
        <f t="shared" si="9"/>
        <v/>
      </c>
      <c r="P230" s="158" t="str">
        <f t="shared" si="8"/>
        <v/>
      </c>
      <c r="Q230" s="159"/>
      <c r="R230" s="283"/>
      <c r="S230" s="283"/>
      <c r="T230" s="283"/>
      <c r="U230" s="283"/>
      <c r="V230" s="283"/>
      <c r="W230" s="283"/>
      <c r="X230" s="160" t="str">
        <f>IF(OR($D230="",$W230="",$Y230=""),"",IF(VLOOKUP($D230,Res_Req!$A$2:$K$19,2)=11,$Y230+VLOOKUP($D230,Res_Req!$A$2:$K$19,9),IF(VLOOKUP($D230,Res_Req!$A$2:$K$19,2)=16,MIN($W230+(VLOOKUP($D230,Res_Req!$A$2:$K$19,9)*($Y230-$W230)),110),$W230+(VLOOKUP($D230,Res_Req!$A$2:$K$19,9)*($Y230-$W230)))))</f>
        <v/>
      </c>
      <c r="Y230" s="283"/>
      <c r="Z230" s="283"/>
      <c r="AA230" s="133"/>
      <c r="AB230" s="134" t="e">
        <f>VLOOKUP($D230,Res_Req!$A$2:$K$19,2)</f>
        <v>#N/A</v>
      </c>
    </row>
    <row r="231" spans="1:28" x14ac:dyDescent="0.25">
      <c r="A231" s="133"/>
      <c r="B231" s="283"/>
      <c r="C231" s="283"/>
      <c r="D231" s="284"/>
      <c r="E231" s="283"/>
      <c r="F231" s="286"/>
      <c r="G231" s="162" t="str">
        <f>IF(OR($D231="",$R231="",$S231="",$H231=""),"",IF(OR(VLOOKUP($D231,Res_Req!$A$2:$K$19,2)=12,VLOOKUP($D231,Res_Req!$A$2:$K$19,2)=13,VLOOKUP($D231,Res_Req!$A$2:$K$19,2)=14,VLOOKUP($D231,Res_Req!$A$2:$K$19,2)=15,VLOOKUP($D231,Res_Req!$A$2:$K$19,2)=16,VLOOKUP($D231,Res_Req!$A$2:$K$19,2)=17),IF($E231="","",IF($O231&lt;=$W231,$S231*($E231/$V231)*$H231,IF(AND($O231&gt;$W231,$O231&lt;=$Y231),$H231*($E231/$V231)*($S231+((($R231-$S231)/($Y231-$W231))*($O231-$W231))),0))),IF($O231&lt;=$W231,$S231*$H231,IF(AND($O231&gt;$W231,$O231&lt;=$Y231),$H231*($S231+((($R231-$S231)/($Y231-$W231))*($O231-$W231))),0))))</f>
        <v/>
      </c>
      <c r="H231" s="156" t="str">
        <f>IF(OR($D231="",$X231="",$O231="",$W231=""),"",IF($O231&lt;=$W231,VLOOKUP($D231,Res_Req!$A$2:$K$19,3),IF(AND($O231&gt;$W231,$O231&lt;=$X231),VLOOKUP($D231,Res_Req!$A$2:$K$19,3)+(((VLOOKUP($D231,Res_Req!$A$2:$K$19,4)-VLOOKUP($D231,Res_Req!$A$2:$K$19,3))/($X231-$W231))*($O231-$W231)),0)))</f>
        <v/>
      </c>
      <c r="I231" s="285"/>
      <c r="J231" s="155" t="str">
        <f>IF(OR($D231="",$T231=""),"",IF(OR(VLOOKUP($D231,Res_Req!$A$2:$K$19,2)=1,VLOOKUP($D231,Res_Req!$A$2:$K$19,2)=2,VLOOKUP($D231,Res_Req!$A$2:$K$19,2)=5,VLOOKUP($D231,Res_Req!$A$2:$K$19,2)=7,VLOOKUP($D231,Res_Req!$A$2:$K$19,2)=8,VLOOKUP($D231,Res_Req!$A$2:$K$19,2)=9,VLOOKUP($D231,Res_Req!$A$2:$K$19,2)=10),$T231*$K231,""))</f>
        <v/>
      </c>
      <c r="K231" s="156" t="str">
        <f>IF($D231="","",IF(OR(VLOOKUP($D231,Res_Req!$A$2:$K$19,2)=1,VLOOKUP($D231,Res_Req!$A$2:$K$19,2)=2,VLOOKUP($D231,Res_Req!$A$2:$K$19,2)=5,VLOOKUP($D231,Res_Req!$A$2:$K$19,2)=7,VLOOKUP($D231,Res_Req!$A$2:$K$19,2)=8,VLOOKUP($D231,Res_Req!$A$2:$K$19,2)=9,VLOOKUP($D231,Res_Req!$A$2:$K$19,2)=10),VLOOKUP($D231,Res_Req!$A$2:$K$19,6),""))</f>
        <v/>
      </c>
      <c r="L231" s="285"/>
      <c r="M231" s="155" t="str">
        <f>IF(OR($D231="",$U231=""),"",IF(OR(VLOOKUP($D231,Res_Req!$A$2:$K$19,2)=1,VLOOKUP($D231,Res_Req!$A$2:$K$19,2)=2,VLOOKUP($D231,Res_Req!$A$2:$K$19,2)=3,VLOOKUP($D231,Res_Req!$A$2:$K$19,2)=4,VLOOKUP($D231,Res_Req!$A$2:$K$19,2)=5,VLOOKUP($D231,Res_Req!$A$2:$K$19,2)=7,VLOOKUP($D231,Res_Req!$A$2:$K$19,2)=8,VLOOKUP($D231,Res_Req!$A$2:$K$19,2)=9,VLOOKUP($D231,Res_Req!$A$2:$K$19,2)=10,VLOOKUP($D231,Res_Req!$A$2:$K$19,2)=18),$N231*U231,""))</f>
        <v/>
      </c>
      <c r="N231" s="156" t="str">
        <f>IF($D231="","",IF(OR(VLOOKUP($D231,Res_Req!$A$2:$K$19,2)=1,VLOOKUP($D231,Res_Req!$A$2:$K$19,2)=2,VLOOKUP($D231,Res_Req!$A$2:$K$19,2)=3,VLOOKUP($D231,Res_Req!$A$2:$K$19,2)=4,VLOOKUP($D231,Res_Req!$A$2:$K$19,2)=5,VLOOKUP($D231,Res_Req!$A$2:$K$19,2)=7,VLOOKUP($D231,Res_Req!$A$2:$K$19,2)=8,VLOOKUP($D231,Res_Req!$A$2:$K$19,2)=9,VLOOKUP($D231,Res_Req!$A$2:$K$19,2)=10,VLOOKUP($D231,Res_Req!$A$2:$K$19,2)=18),SQRT(VLOOKUP($D231,Res_Req!$A$2:$K$19,7)),""))</f>
        <v/>
      </c>
      <c r="O231" s="157" t="str">
        <f t="shared" si="9"/>
        <v/>
      </c>
      <c r="P231" s="158" t="str">
        <f t="shared" si="8"/>
        <v/>
      </c>
      <c r="Q231" s="159"/>
      <c r="R231" s="283"/>
      <c r="S231" s="283"/>
      <c r="T231" s="283"/>
      <c r="U231" s="283"/>
      <c r="V231" s="283"/>
      <c r="W231" s="283"/>
      <c r="X231" s="160" t="str">
        <f>IF(OR($D231="",$W231="",$Y231=""),"",IF(VLOOKUP($D231,Res_Req!$A$2:$K$19,2)=11,$Y231+VLOOKUP($D231,Res_Req!$A$2:$K$19,9),IF(VLOOKUP($D231,Res_Req!$A$2:$K$19,2)=16,MIN($W231+(VLOOKUP($D231,Res_Req!$A$2:$K$19,9)*($Y231-$W231)),110),$W231+(VLOOKUP($D231,Res_Req!$A$2:$K$19,9)*($Y231-$W231)))))</f>
        <v/>
      </c>
      <c r="Y231" s="283"/>
      <c r="Z231" s="283"/>
      <c r="AA231" s="133"/>
      <c r="AB231" s="134" t="e">
        <f>VLOOKUP($D231,Res_Req!$A$2:$K$19,2)</f>
        <v>#N/A</v>
      </c>
    </row>
    <row r="232" spans="1:28" x14ac:dyDescent="0.25">
      <c r="A232" s="133"/>
      <c r="B232" s="283"/>
      <c r="C232" s="283"/>
      <c r="D232" s="284"/>
      <c r="E232" s="283"/>
      <c r="F232" s="286"/>
      <c r="G232" s="162" t="str">
        <f>IF(OR($D232="",$R232="",$S232="",$H232=""),"",IF(OR(VLOOKUP($D232,Res_Req!$A$2:$K$19,2)=12,VLOOKUP($D232,Res_Req!$A$2:$K$19,2)=13,VLOOKUP($D232,Res_Req!$A$2:$K$19,2)=14,VLOOKUP($D232,Res_Req!$A$2:$K$19,2)=15,VLOOKUP($D232,Res_Req!$A$2:$K$19,2)=16,VLOOKUP($D232,Res_Req!$A$2:$K$19,2)=17),IF($E232="","",IF($O232&lt;=$W232,$S232*($E232/$V232)*$H232,IF(AND($O232&gt;$W232,$O232&lt;=$Y232),$H232*($E232/$V232)*($S232+((($R232-$S232)/($Y232-$W232))*($O232-$W232))),0))),IF($O232&lt;=$W232,$S232*$H232,IF(AND($O232&gt;$W232,$O232&lt;=$Y232),$H232*($S232+((($R232-$S232)/($Y232-$W232))*($O232-$W232))),0))))</f>
        <v/>
      </c>
      <c r="H232" s="156" t="str">
        <f>IF(OR($D232="",$X232="",$O232="",$W232=""),"",IF($O232&lt;=$W232,VLOOKUP($D232,Res_Req!$A$2:$K$19,3),IF(AND($O232&gt;$W232,$O232&lt;=$X232),VLOOKUP($D232,Res_Req!$A$2:$K$19,3)+(((VLOOKUP($D232,Res_Req!$A$2:$K$19,4)-VLOOKUP($D232,Res_Req!$A$2:$K$19,3))/($X232-$W232))*($O232-$W232)),0)))</f>
        <v/>
      </c>
      <c r="I232" s="285"/>
      <c r="J232" s="155" t="str">
        <f>IF(OR($D232="",$T232=""),"",IF(OR(VLOOKUP($D232,Res_Req!$A$2:$K$19,2)=1,VLOOKUP($D232,Res_Req!$A$2:$K$19,2)=2,VLOOKUP($D232,Res_Req!$A$2:$K$19,2)=5,VLOOKUP($D232,Res_Req!$A$2:$K$19,2)=7,VLOOKUP($D232,Res_Req!$A$2:$K$19,2)=8,VLOOKUP($D232,Res_Req!$A$2:$K$19,2)=9,VLOOKUP($D232,Res_Req!$A$2:$K$19,2)=10),$T232*$K232,""))</f>
        <v/>
      </c>
      <c r="K232" s="156" t="str">
        <f>IF($D232="","",IF(OR(VLOOKUP($D232,Res_Req!$A$2:$K$19,2)=1,VLOOKUP($D232,Res_Req!$A$2:$K$19,2)=2,VLOOKUP($D232,Res_Req!$A$2:$K$19,2)=5,VLOOKUP($D232,Res_Req!$A$2:$K$19,2)=7,VLOOKUP($D232,Res_Req!$A$2:$K$19,2)=8,VLOOKUP($D232,Res_Req!$A$2:$K$19,2)=9,VLOOKUP($D232,Res_Req!$A$2:$K$19,2)=10),VLOOKUP($D232,Res_Req!$A$2:$K$19,6),""))</f>
        <v/>
      </c>
      <c r="L232" s="285"/>
      <c r="M232" s="155" t="str">
        <f>IF(OR($D232="",$U232=""),"",IF(OR(VLOOKUP($D232,Res_Req!$A$2:$K$19,2)=1,VLOOKUP($D232,Res_Req!$A$2:$K$19,2)=2,VLOOKUP($D232,Res_Req!$A$2:$K$19,2)=3,VLOOKUP($D232,Res_Req!$A$2:$K$19,2)=4,VLOOKUP($D232,Res_Req!$A$2:$K$19,2)=5,VLOOKUP($D232,Res_Req!$A$2:$K$19,2)=7,VLOOKUP($D232,Res_Req!$A$2:$K$19,2)=8,VLOOKUP($D232,Res_Req!$A$2:$K$19,2)=9,VLOOKUP($D232,Res_Req!$A$2:$K$19,2)=10,VLOOKUP($D232,Res_Req!$A$2:$K$19,2)=18),$N232*U232,""))</f>
        <v/>
      </c>
      <c r="N232" s="156" t="str">
        <f>IF($D232="","",IF(OR(VLOOKUP($D232,Res_Req!$A$2:$K$19,2)=1,VLOOKUP($D232,Res_Req!$A$2:$K$19,2)=2,VLOOKUP($D232,Res_Req!$A$2:$K$19,2)=3,VLOOKUP($D232,Res_Req!$A$2:$K$19,2)=4,VLOOKUP($D232,Res_Req!$A$2:$K$19,2)=5,VLOOKUP($D232,Res_Req!$A$2:$K$19,2)=7,VLOOKUP($D232,Res_Req!$A$2:$K$19,2)=8,VLOOKUP($D232,Res_Req!$A$2:$K$19,2)=9,VLOOKUP($D232,Res_Req!$A$2:$K$19,2)=10,VLOOKUP($D232,Res_Req!$A$2:$K$19,2)=18),SQRT(VLOOKUP($D232,Res_Req!$A$2:$K$19,7)),""))</f>
        <v/>
      </c>
      <c r="O232" s="157" t="str">
        <f t="shared" si="9"/>
        <v/>
      </c>
      <c r="P232" s="158" t="str">
        <f t="shared" si="8"/>
        <v/>
      </c>
      <c r="Q232" s="159"/>
      <c r="R232" s="283"/>
      <c r="S232" s="283"/>
      <c r="T232" s="283"/>
      <c r="U232" s="283"/>
      <c r="V232" s="283"/>
      <c r="W232" s="283"/>
      <c r="X232" s="160" t="str">
        <f>IF(OR($D232="",$W232="",$Y232=""),"",IF(VLOOKUP($D232,Res_Req!$A$2:$K$19,2)=11,$Y232+VLOOKUP($D232,Res_Req!$A$2:$K$19,9),IF(VLOOKUP($D232,Res_Req!$A$2:$K$19,2)=16,MIN($W232+(VLOOKUP($D232,Res_Req!$A$2:$K$19,9)*($Y232-$W232)),110),$W232+(VLOOKUP($D232,Res_Req!$A$2:$K$19,9)*($Y232-$W232)))))</f>
        <v/>
      </c>
      <c r="Y232" s="283"/>
      <c r="Z232" s="283"/>
      <c r="AA232" s="133"/>
      <c r="AB232" s="134" t="e">
        <f>VLOOKUP($D232,Res_Req!$A$2:$K$19,2)</f>
        <v>#N/A</v>
      </c>
    </row>
    <row r="233" spans="1:28" x14ac:dyDescent="0.25">
      <c r="A233" s="133"/>
      <c r="B233" s="283"/>
      <c r="C233" s="283"/>
      <c r="D233" s="284"/>
      <c r="E233" s="283"/>
      <c r="F233" s="286"/>
      <c r="G233" s="162" t="str">
        <f>IF(OR($D233="",$R233="",$S233="",$H233=""),"",IF(OR(VLOOKUP($D233,Res_Req!$A$2:$K$19,2)=12,VLOOKUP($D233,Res_Req!$A$2:$K$19,2)=13,VLOOKUP($D233,Res_Req!$A$2:$K$19,2)=14,VLOOKUP($D233,Res_Req!$A$2:$K$19,2)=15,VLOOKUP($D233,Res_Req!$A$2:$K$19,2)=16,VLOOKUP($D233,Res_Req!$A$2:$K$19,2)=17),IF($E233="","",IF($O233&lt;=$W233,$S233*($E233/$V233)*$H233,IF(AND($O233&gt;$W233,$O233&lt;=$Y233),$H233*($E233/$V233)*($S233+((($R233-$S233)/($Y233-$W233))*($O233-$W233))),0))),IF($O233&lt;=$W233,$S233*$H233,IF(AND($O233&gt;$W233,$O233&lt;=$Y233),$H233*($S233+((($R233-$S233)/($Y233-$W233))*($O233-$W233))),0))))</f>
        <v/>
      </c>
      <c r="H233" s="156" t="str">
        <f>IF(OR($D233="",$X233="",$O233="",$W233=""),"",IF($O233&lt;=$W233,VLOOKUP($D233,Res_Req!$A$2:$K$19,3),IF(AND($O233&gt;$W233,$O233&lt;=$X233),VLOOKUP($D233,Res_Req!$A$2:$K$19,3)+(((VLOOKUP($D233,Res_Req!$A$2:$K$19,4)-VLOOKUP($D233,Res_Req!$A$2:$K$19,3))/($X233-$W233))*($O233-$W233)),0)))</f>
        <v/>
      </c>
      <c r="I233" s="285"/>
      <c r="J233" s="155" t="str">
        <f>IF(OR($D233="",$T233=""),"",IF(OR(VLOOKUP($D233,Res_Req!$A$2:$K$19,2)=1,VLOOKUP($D233,Res_Req!$A$2:$K$19,2)=2,VLOOKUP($D233,Res_Req!$A$2:$K$19,2)=5,VLOOKUP($D233,Res_Req!$A$2:$K$19,2)=7,VLOOKUP($D233,Res_Req!$A$2:$K$19,2)=8,VLOOKUP($D233,Res_Req!$A$2:$K$19,2)=9,VLOOKUP($D233,Res_Req!$A$2:$K$19,2)=10),$T233*$K233,""))</f>
        <v/>
      </c>
      <c r="K233" s="156" t="str">
        <f>IF($D233="","",IF(OR(VLOOKUP($D233,Res_Req!$A$2:$K$19,2)=1,VLOOKUP($D233,Res_Req!$A$2:$K$19,2)=2,VLOOKUP($D233,Res_Req!$A$2:$K$19,2)=5,VLOOKUP($D233,Res_Req!$A$2:$K$19,2)=7,VLOOKUP($D233,Res_Req!$A$2:$K$19,2)=8,VLOOKUP($D233,Res_Req!$A$2:$K$19,2)=9,VLOOKUP($D233,Res_Req!$A$2:$K$19,2)=10),VLOOKUP($D233,Res_Req!$A$2:$K$19,6),""))</f>
        <v/>
      </c>
      <c r="L233" s="285"/>
      <c r="M233" s="155" t="str">
        <f>IF(OR($D233="",$U233=""),"",IF(OR(VLOOKUP($D233,Res_Req!$A$2:$K$19,2)=1,VLOOKUP($D233,Res_Req!$A$2:$K$19,2)=2,VLOOKUP($D233,Res_Req!$A$2:$K$19,2)=3,VLOOKUP($D233,Res_Req!$A$2:$K$19,2)=4,VLOOKUP($D233,Res_Req!$A$2:$K$19,2)=5,VLOOKUP($D233,Res_Req!$A$2:$K$19,2)=7,VLOOKUP($D233,Res_Req!$A$2:$K$19,2)=8,VLOOKUP($D233,Res_Req!$A$2:$K$19,2)=9,VLOOKUP($D233,Res_Req!$A$2:$K$19,2)=10,VLOOKUP($D233,Res_Req!$A$2:$K$19,2)=18),$N233*U233,""))</f>
        <v/>
      </c>
      <c r="N233" s="156" t="str">
        <f>IF($D233="","",IF(OR(VLOOKUP($D233,Res_Req!$A$2:$K$19,2)=1,VLOOKUP($D233,Res_Req!$A$2:$K$19,2)=2,VLOOKUP($D233,Res_Req!$A$2:$K$19,2)=3,VLOOKUP($D233,Res_Req!$A$2:$K$19,2)=4,VLOOKUP($D233,Res_Req!$A$2:$K$19,2)=5,VLOOKUP($D233,Res_Req!$A$2:$K$19,2)=7,VLOOKUP($D233,Res_Req!$A$2:$K$19,2)=8,VLOOKUP($D233,Res_Req!$A$2:$K$19,2)=9,VLOOKUP($D233,Res_Req!$A$2:$K$19,2)=10,VLOOKUP($D233,Res_Req!$A$2:$K$19,2)=18),SQRT(VLOOKUP($D233,Res_Req!$A$2:$K$19,7)),""))</f>
        <v/>
      </c>
      <c r="O233" s="157" t="str">
        <f t="shared" si="9"/>
        <v/>
      </c>
      <c r="P233" s="158" t="str">
        <f t="shared" si="8"/>
        <v/>
      </c>
      <c r="Q233" s="159"/>
      <c r="R233" s="283"/>
      <c r="S233" s="283"/>
      <c r="T233" s="283"/>
      <c r="U233" s="283"/>
      <c r="V233" s="283"/>
      <c r="W233" s="283"/>
      <c r="X233" s="160" t="str">
        <f>IF(OR($D233="",$W233="",$Y233=""),"",IF(VLOOKUP($D233,Res_Req!$A$2:$K$19,2)=11,$Y233+VLOOKUP($D233,Res_Req!$A$2:$K$19,9),IF(VLOOKUP($D233,Res_Req!$A$2:$K$19,2)=16,MIN($W233+(VLOOKUP($D233,Res_Req!$A$2:$K$19,9)*($Y233-$W233)),110),$W233+(VLOOKUP($D233,Res_Req!$A$2:$K$19,9)*($Y233-$W233)))))</f>
        <v/>
      </c>
      <c r="Y233" s="283"/>
      <c r="Z233" s="283"/>
      <c r="AA233" s="133"/>
      <c r="AB233" s="134" t="e">
        <f>VLOOKUP($D233,Res_Req!$A$2:$K$19,2)</f>
        <v>#N/A</v>
      </c>
    </row>
    <row r="234" spans="1:28" x14ac:dyDescent="0.25">
      <c r="A234" s="133"/>
      <c r="B234" s="283"/>
      <c r="C234" s="283"/>
      <c r="D234" s="284"/>
      <c r="E234" s="283"/>
      <c r="F234" s="286"/>
      <c r="G234" s="162" t="str">
        <f>IF(OR($D234="",$R234="",$S234="",$H234=""),"",IF(OR(VLOOKUP($D234,Res_Req!$A$2:$K$19,2)=12,VLOOKUP($D234,Res_Req!$A$2:$K$19,2)=13,VLOOKUP($D234,Res_Req!$A$2:$K$19,2)=14,VLOOKUP($D234,Res_Req!$A$2:$K$19,2)=15,VLOOKUP($D234,Res_Req!$A$2:$K$19,2)=16,VLOOKUP($D234,Res_Req!$A$2:$K$19,2)=17),IF($E234="","",IF($O234&lt;=$W234,$S234*($E234/$V234)*$H234,IF(AND($O234&gt;$W234,$O234&lt;=$Y234),$H234*($E234/$V234)*($S234+((($R234-$S234)/($Y234-$W234))*($O234-$W234))),0))),IF($O234&lt;=$W234,$S234*$H234,IF(AND($O234&gt;$W234,$O234&lt;=$Y234),$H234*($S234+((($R234-$S234)/($Y234-$W234))*($O234-$W234))),0))))</f>
        <v/>
      </c>
      <c r="H234" s="156" t="str">
        <f>IF(OR($D234="",$X234="",$O234="",$W234=""),"",IF($O234&lt;=$W234,VLOOKUP($D234,Res_Req!$A$2:$K$19,3),IF(AND($O234&gt;$W234,$O234&lt;=$X234),VLOOKUP($D234,Res_Req!$A$2:$K$19,3)+(((VLOOKUP($D234,Res_Req!$A$2:$K$19,4)-VLOOKUP($D234,Res_Req!$A$2:$K$19,3))/($X234-$W234))*($O234-$W234)),0)))</f>
        <v/>
      </c>
      <c r="I234" s="285"/>
      <c r="J234" s="155" t="str">
        <f>IF(OR($D234="",$T234=""),"",IF(OR(VLOOKUP($D234,Res_Req!$A$2:$K$19,2)=1,VLOOKUP($D234,Res_Req!$A$2:$K$19,2)=2,VLOOKUP($D234,Res_Req!$A$2:$K$19,2)=5,VLOOKUP($D234,Res_Req!$A$2:$K$19,2)=7,VLOOKUP($D234,Res_Req!$A$2:$K$19,2)=8,VLOOKUP($D234,Res_Req!$A$2:$K$19,2)=9,VLOOKUP($D234,Res_Req!$A$2:$K$19,2)=10),$T234*$K234,""))</f>
        <v/>
      </c>
      <c r="K234" s="156" t="str">
        <f>IF($D234="","",IF(OR(VLOOKUP($D234,Res_Req!$A$2:$K$19,2)=1,VLOOKUP($D234,Res_Req!$A$2:$K$19,2)=2,VLOOKUP($D234,Res_Req!$A$2:$K$19,2)=5,VLOOKUP($D234,Res_Req!$A$2:$K$19,2)=7,VLOOKUP($D234,Res_Req!$A$2:$K$19,2)=8,VLOOKUP($D234,Res_Req!$A$2:$K$19,2)=9,VLOOKUP($D234,Res_Req!$A$2:$K$19,2)=10),VLOOKUP($D234,Res_Req!$A$2:$K$19,6),""))</f>
        <v/>
      </c>
      <c r="L234" s="285"/>
      <c r="M234" s="155" t="str">
        <f>IF(OR($D234="",$U234=""),"",IF(OR(VLOOKUP($D234,Res_Req!$A$2:$K$19,2)=1,VLOOKUP($D234,Res_Req!$A$2:$K$19,2)=2,VLOOKUP($D234,Res_Req!$A$2:$K$19,2)=3,VLOOKUP($D234,Res_Req!$A$2:$K$19,2)=4,VLOOKUP($D234,Res_Req!$A$2:$K$19,2)=5,VLOOKUP($D234,Res_Req!$A$2:$K$19,2)=7,VLOOKUP($D234,Res_Req!$A$2:$K$19,2)=8,VLOOKUP($D234,Res_Req!$A$2:$K$19,2)=9,VLOOKUP($D234,Res_Req!$A$2:$K$19,2)=10,VLOOKUP($D234,Res_Req!$A$2:$K$19,2)=18),$N234*U234,""))</f>
        <v/>
      </c>
      <c r="N234" s="156" t="str">
        <f>IF($D234="","",IF(OR(VLOOKUP($D234,Res_Req!$A$2:$K$19,2)=1,VLOOKUP($D234,Res_Req!$A$2:$K$19,2)=2,VLOOKUP($D234,Res_Req!$A$2:$K$19,2)=3,VLOOKUP($D234,Res_Req!$A$2:$K$19,2)=4,VLOOKUP($D234,Res_Req!$A$2:$K$19,2)=5,VLOOKUP($D234,Res_Req!$A$2:$K$19,2)=7,VLOOKUP($D234,Res_Req!$A$2:$K$19,2)=8,VLOOKUP($D234,Res_Req!$A$2:$K$19,2)=9,VLOOKUP($D234,Res_Req!$A$2:$K$19,2)=10,VLOOKUP($D234,Res_Req!$A$2:$K$19,2)=18),SQRT(VLOOKUP($D234,Res_Req!$A$2:$K$19,7)),""))</f>
        <v/>
      </c>
      <c r="O234" s="157" t="str">
        <f t="shared" si="9"/>
        <v/>
      </c>
      <c r="P234" s="158" t="str">
        <f t="shared" si="8"/>
        <v/>
      </c>
      <c r="Q234" s="159"/>
      <c r="R234" s="283"/>
      <c r="S234" s="283"/>
      <c r="T234" s="283"/>
      <c r="U234" s="283"/>
      <c r="V234" s="283"/>
      <c r="W234" s="283"/>
      <c r="X234" s="160" t="str">
        <f>IF(OR($D234="",$W234="",$Y234=""),"",IF(VLOOKUP($D234,Res_Req!$A$2:$K$19,2)=11,$Y234+VLOOKUP($D234,Res_Req!$A$2:$K$19,9),IF(VLOOKUP($D234,Res_Req!$A$2:$K$19,2)=16,MIN($W234+(VLOOKUP($D234,Res_Req!$A$2:$K$19,9)*($Y234-$W234)),110),$W234+(VLOOKUP($D234,Res_Req!$A$2:$K$19,9)*($Y234-$W234)))))</f>
        <v/>
      </c>
      <c r="Y234" s="283"/>
      <c r="Z234" s="283"/>
      <c r="AA234" s="133"/>
      <c r="AB234" s="134" t="e">
        <f>VLOOKUP($D234,Res_Req!$A$2:$K$19,2)</f>
        <v>#N/A</v>
      </c>
    </row>
    <row r="235" spans="1:28" x14ac:dyDescent="0.25">
      <c r="A235" s="133"/>
      <c r="B235" s="283"/>
      <c r="C235" s="283"/>
      <c r="D235" s="284"/>
      <c r="E235" s="283"/>
      <c r="F235" s="286"/>
      <c r="G235" s="162" t="str">
        <f>IF(OR($D235="",$R235="",$S235="",$H235=""),"",IF(OR(VLOOKUP($D235,Res_Req!$A$2:$K$19,2)=12,VLOOKUP($D235,Res_Req!$A$2:$K$19,2)=13,VLOOKUP($D235,Res_Req!$A$2:$K$19,2)=14,VLOOKUP($D235,Res_Req!$A$2:$K$19,2)=15,VLOOKUP($D235,Res_Req!$A$2:$K$19,2)=16,VLOOKUP($D235,Res_Req!$A$2:$K$19,2)=17),IF($E235="","",IF($O235&lt;=$W235,$S235*($E235/$V235)*$H235,IF(AND($O235&gt;$W235,$O235&lt;=$Y235),$H235*($E235/$V235)*($S235+((($R235-$S235)/($Y235-$W235))*($O235-$W235))),0))),IF($O235&lt;=$W235,$S235*$H235,IF(AND($O235&gt;$W235,$O235&lt;=$Y235),$H235*($S235+((($R235-$S235)/($Y235-$W235))*($O235-$W235))),0))))</f>
        <v/>
      </c>
      <c r="H235" s="156" t="str">
        <f>IF(OR($D235="",$X235="",$O235="",$W235=""),"",IF($O235&lt;=$W235,VLOOKUP($D235,Res_Req!$A$2:$K$19,3),IF(AND($O235&gt;$W235,$O235&lt;=$X235),VLOOKUP($D235,Res_Req!$A$2:$K$19,3)+(((VLOOKUP($D235,Res_Req!$A$2:$K$19,4)-VLOOKUP($D235,Res_Req!$A$2:$K$19,3))/($X235-$W235))*($O235-$W235)),0)))</f>
        <v/>
      </c>
      <c r="I235" s="285"/>
      <c r="J235" s="155" t="str">
        <f>IF(OR($D235="",$T235=""),"",IF(OR(VLOOKUP($D235,Res_Req!$A$2:$K$19,2)=1,VLOOKUP($D235,Res_Req!$A$2:$K$19,2)=2,VLOOKUP($D235,Res_Req!$A$2:$K$19,2)=5,VLOOKUP($D235,Res_Req!$A$2:$K$19,2)=7,VLOOKUP($D235,Res_Req!$A$2:$K$19,2)=8,VLOOKUP($D235,Res_Req!$A$2:$K$19,2)=9,VLOOKUP($D235,Res_Req!$A$2:$K$19,2)=10),$T235*$K235,""))</f>
        <v/>
      </c>
      <c r="K235" s="156" t="str">
        <f>IF($D235="","",IF(OR(VLOOKUP($D235,Res_Req!$A$2:$K$19,2)=1,VLOOKUP($D235,Res_Req!$A$2:$K$19,2)=2,VLOOKUP($D235,Res_Req!$A$2:$K$19,2)=5,VLOOKUP($D235,Res_Req!$A$2:$K$19,2)=7,VLOOKUP($D235,Res_Req!$A$2:$K$19,2)=8,VLOOKUP($D235,Res_Req!$A$2:$K$19,2)=9,VLOOKUP($D235,Res_Req!$A$2:$K$19,2)=10),VLOOKUP($D235,Res_Req!$A$2:$K$19,6),""))</f>
        <v/>
      </c>
      <c r="L235" s="285"/>
      <c r="M235" s="155" t="str">
        <f>IF(OR($D235="",$U235=""),"",IF(OR(VLOOKUP($D235,Res_Req!$A$2:$K$19,2)=1,VLOOKUP($D235,Res_Req!$A$2:$K$19,2)=2,VLOOKUP($D235,Res_Req!$A$2:$K$19,2)=3,VLOOKUP($D235,Res_Req!$A$2:$K$19,2)=4,VLOOKUP($D235,Res_Req!$A$2:$K$19,2)=5,VLOOKUP($D235,Res_Req!$A$2:$K$19,2)=7,VLOOKUP($D235,Res_Req!$A$2:$K$19,2)=8,VLOOKUP($D235,Res_Req!$A$2:$K$19,2)=9,VLOOKUP($D235,Res_Req!$A$2:$K$19,2)=10,VLOOKUP($D235,Res_Req!$A$2:$K$19,2)=18),$N235*U235,""))</f>
        <v/>
      </c>
      <c r="N235" s="156" t="str">
        <f>IF($D235="","",IF(OR(VLOOKUP($D235,Res_Req!$A$2:$K$19,2)=1,VLOOKUP($D235,Res_Req!$A$2:$K$19,2)=2,VLOOKUP($D235,Res_Req!$A$2:$K$19,2)=3,VLOOKUP($D235,Res_Req!$A$2:$K$19,2)=4,VLOOKUP($D235,Res_Req!$A$2:$K$19,2)=5,VLOOKUP($D235,Res_Req!$A$2:$K$19,2)=7,VLOOKUP($D235,Res_Req!$A$2:$K$19,2)=8,VLOOKUP($D235,Res_Req!$A$2:$K$19,2)=9,VLOOKUP($D235,Res_Req!$A$2:$K$19,2)=10,VLOOKUP($D235,Res_Req!$A$2:$K$19,2)=18),SQRT(VLOOKUP($D235,Res_Req!$A$2:$K$19,7)),""))</f>
        <v/>
      </c>
      <c r="O235" s="157" t="str">
        <f t="shared" si="9"/>
        <v/>
      </c>
      <c r="P235" s="158" t="str">
        <f t="shared" si="8"/>
        <v/>
      </c>
      <c r="Q235" s="159"/>
      <c r="R235" s="283"/>
      <c r="S235" s="283"/>
      <c r="T235" s="283"/>
      <c r="U235" s="283"/>
      <c r="V235" s="283"/>
      <c r="W235" s="283"/>
      <c r="X235" s="160" t="str">
        <f>IF(OR($D235="",$W235="",$Y235=""),"",IF(VLOOKUP($D235,Res_Req!$A$2:$K$19,2)=11,$Y235+VLOOKUP($D235,Res_Req!$A$2:$K$19,9),IF(VLOOKUP($D235,Res_Req!$A$2:$K$19,2)=16,MIN($W235+(VLOOKUP($D235,Res_Req!$A$2:$K$19,9)*($Y235-$W235)),110),$W235+(VLOOKUP($D235,Res_Req!$A$2:$K$19,9)*($Y235-$W235)))))</f>
        <v/>
      </c>
      <c r="Y235" s="283"/>
      <c r="Z235" s="283"/>
      <c r="AA235" s="133"/>
      <c r="AB235" s="134" t="e">
        <f>VLOOKUP($D235,Res_Req!$A$2:$K$19,2)</f>
        <v>#N/A</v>
      </c>
    </row>
    <row r="236" spans="1:28" x14ac:dyDescent="0.25">
      <c r="A236" s="133"/>
      <c r="B236" s="283"/>
      <c r="C236" s="283"/>
      <c r="D236" s="284"/>
      <c r="E236" s="283"/>
      <c r="F236" s="286"/>
      <c r="G236" s="162" t="str">
        <f>IF(OR($D236="",$R236="",$S236="",$H236=""),"",IF(OR(VLOOKUP($D236,Res_Req!$A$2:$K$19,2)=12,VLOOKUP($D236,Res_Req!$A$2:$K$19,2)=13,VLOOKUP($D236,Res_Req!$A$2:$K$19,2)=14,VLOOKUP($D236,Res_Req!$A$2:$K$19,2)=15,VLOOKUP($D236,Res_Req!$A$2:$K$19,2)=16,VLOOKUP($D236,Res_Req!$A$2:$K$19,2)=17),IF($E236="","",IF($O236&lt;=$W236,$S236*($E236/$V236)*$H236,IF(AND($O236&gt;$W236,$O236&lt;=$Y236),$H236*($E236/$V236)*($S236+((($R236-$S236)/($Y236-$W236))*($O236-$W236))),0))),IF($O236&lt;=$W236,$S236*$H236,IF(AND($O236&gt;$W236,$O236&lt;=$Y236),$H236*($S236+((($R236-$S236)/($Y236-$W236))*($O236-$W236))),0))))</f>
        <v/>
      </c>
      <c r="H236" s="156" t="str">
        <f>IF(OR($D236="",$X236="",$O236="",$W236=""),"",IF($O236&lt;=$W236,VLOOKUP($D236,Res_Req!$A$2:$K$19,3),IF(AND($O236&gt;$W236,$O236&lt;=$X236),VLOOKUP($D236,Res_Req!$A$2:$K$19,3)+(((VLOOKUP($D236,Res_Req!$A$2:$K$19,4)-VLOOKUP($D236,Res_Req!$A$2:$K$19,3))/($X236-$W236))*($O236-$W236)),0)))</f>
        <v/>
      </c>
      <c r="I236" s="285"/>
      <c r="J236" s="155" t="str">
        <f>IF(OR($D236="",$T236=""),"",IF(OR(VLOOKUP($D236,Res_Req!$A$2:$K$19,2)=1,VLOOKUP($D236,Res_Req!$A$2:$K$19,2)=2,VLOOKUP($D236,Res_Req!$A$2:$K$19,2)=5,VLOOKUP($D236,Res_Req!$A$2:$K$19,2)=7,VLOOKUP($D236,Res_Req!$A$2:$K$19,2)=8,VLOOKUP($D236,Res_Req!$A$2:$K$19,2)=9,VLOOKUP($D236,Res_Req!$A$2:$K$19,2)=10),$T236*$K236,""))</f>
        <v/>
      </c>
      <c r="K236" s="156" t="str">
        <f>IF($D236="","",IF(OR(VLOOKUP($D236,Res_Req!$A$2:$K$19,2)=1,VLOOKUP($D236,Res_Req!$A$2:$K$19,2)=2,VLOOKUP($D236,Res_Req!$A$2:$K$19,2)=5,VLOOKUP($D236,Res_Req!$A$2:$K$19,2)=7,VLOOKUP($D236,Res_Req!$A$2:$K$19,2)=8,VLOOKUP($D236,Res_Req!$A$2:$K$19,2)=9,VLOOKUP($D236,Res_Req!$A$2:$K$19,2)=10),VLOOKUP($D236,Res_Req!$A$2:$K$19,6),""))</f>
        <v/>
      </c>
      <c r="L236" s="285"/>
      <c r="M236" s="155" t="str">
        <f>IF(OR($D236="",$U236=""),"",IF(OR(VLOOKUP($D236,Res_Req!$A$2:$K$19,2)=1,VLOOKUP($D236,Res_Req!$A$2:$K$19,2)=2,VLOOKUP($D236,Res_Req!$A$2:$K$19,2)=3,VLOOKUP($D236,Res_Req!$A$2:$K$19,2)=4,VLOOKUP($D236,Res_Req!$A$2:$K$19,2)=5,VLOOKUP($D236,Res_Req!$A$2:$K$19,2)=7,VLOOKUP($D236,Res_Req!$A$2:$K$19,2)=8,VLOOKUP($D236,Res_Req!$A$2:$K$19,2)=9,VLOOKUP($D236,Res_Req!$A$2:$K$19,2)=10,VLOOKUP($D236,Res_Req!$A$2:$K$19,2)=18),$N236*U236,""))</f>
        <v/>
      </c>
      <c r="N236" s="156" t="str">
        <f>IF($D236="","",IF(OR(VLOOKUP($D236,Res_Req!$A$2:$K$19,2)=1,VLOOKUP($D236,Res_Req!$A$2:$K$19,2)=2,VLOOKUP($D236,Res_Req!$A$2:$K$19,2)=3,VLOOKUP($D236,Res_Req!$A$2:$K$19,2)=4,VLOOKUP($D236,Res_Req!$A$2:$K$19,2)=5,VLOOKUP($D236,Res_Req!$A$2:$K$19,2)=7,VLOOKUP($D236,Res_Req!$A$2:$K$19,2)=8,VLOOKUP($D236,Res_Req!$A$2:$K$19,2)=9,VLOOKUP($D236,Res_Req!$A$2:$K$19,2)=10,VLOOKUP($D236,Res_Req!$A$2:$K$19,2)=18),SQRT(VLOOKUP($D236,Res_Req!$A$2:$K$19,7)),""))</f>
        <v/>
      </c>
      <c r="O236" s="157" t="str">
        <f t="shared" si="9"/>
        <v/>
      </c>
      <c r="P236" s="158" t="str">
        <f t="shared" si="8"/>
        <v/>
      </c>
      <c r="Q236" s="159"/>
      <c r="R236" s="283"/>
      <c r="S236" s="283"/>
      <c r="T236" s="283"/>
      <c r="U236" s="283"/>
      <c r="V236" s="283"/>
      <c r="W236" s="283"/>
      <c r="X236" s="160" t="str">
        <f>IF(OR($D236="",$W236="",$Y236=""),"",IF(VLOOKUP($D236,Res_Req!$A$2:$K$19,2)=11,$Y236+VLOOKUP($D236,Res_Req!$A$2:$K$19,9),IF(VLOOKUP($D236,Res_Req!$A$2:$K$19,2)=16,MIN($W236+(VLOOKUP($D236,Res_Req!$A$2:$K$19,9)*($Y236-$W236)),110),$W236+(VLOOKUP($D236,Res_Req!$A$2:$K$19,9)*($Y236-$W236)))))</f>
        <v/>
      </c>
      <c r="Y236" s="283"/>
      <c r="Z236" s="283"/>
      <c r="AA236" s="133"/>
      <c r="AB236" s="134" t="e">
        <f>VLOOKUP($D236,Res_Req!$A$2:$K$19,2)</f>
        <v>#N/A</v>
      </c>
    </row>
    <row r="237" spans="1:28" x14ac:dyDescent="0.25">
      <c r="A237" s="133"/>
      <c r="B237" s="283"/>
      <c r="C237" s="283"/>
      <c r="D237" s="284"/>
      <c r="E237" s="283"/>
      <c r="F237" s="286"/>
      <c r="G237" s="162" t="str">
        <f>IF(OR($D237="",$R237="",$S237="",$H237=""),"",IF(OR(VLOOKUP($D237,Res_Req!$A$2:$K$19,2)=12,VLOOKUP($D237,Res_Req!$A$2:$K$19,2)=13,VLOOKUP($D237,Res_Req!$A$2:$K$19,2)=14,VLOOKUP($D237,Res_Req!$A$2:$K$19,2)=15,VLOOKUP($D237,Res_Req!$A$2:$K$19,2)=16,VLOOKUP($D237,Res_Req!$A$2:$K$19,2)=17),IF($E237="","",IF($O237&lt;=$W237,$S237*($E237/$V237)*$H237,IF(AND($O237&gt;$W237,$O237&lt;=$Y237),$H237*($E237/$V237)*($S237+((($R237-$S237)/($Y237-$W237))*($O237-$W237))),0))),IF($O237&lt;=$W237,$S237*$H237,IF(AND($O237&gt;$W237,$O237&lt;=$Y237),$H237*($S237+((($R237-$S237)/($Y237-$W237))*($O237-$W237))),0))))</f>
        <v/>
      </c>
      <c r="H237" s="156" t="str">
        <f>IF(OR($D237="",$X237="",$O237="",$W237=""),"",IF($O237&lt;=$W237,VLOOKUP($D237,Res_Req!$A$2:$K$19,3),IF(AND($O237&gt;$W237,$O237&lt;=$X237),VLOOKUP($D237,Res_Req!$A$2:$K$19,3)+(((VLOOKUP($D237,Res_Req!$A$2:$K$19,4)-VLOOKUP($D237,Res_Req!$A$2:$K$19,3))/($X237-$W237))*($O237-$W237)),0)))</f>
        <v/>
      </c>
      <c r="I237" s="285"/>
      <c r="J237" s="155" t="str">
        <f>IF(OR($D237="",$T237=""),"",IF(OR(VLOOKUP($D237,Res_Req!$A$2:$K$19,2)=1,VLOOKUP($D237,Res_Req!$A$2:$K$19,2)=2,VLOOKUP($D237,Res_Req!$A$2:$K$19,2)=5,VLOOKUP($D237,Res_Req!$A$2:$K$19,2)=7,VLOOKUP($D237,Res_Req!$A$2:$K$19,2)=8,VLOOKUP($D237,Res_Req!$A$2:$K$19,2)=9,VLOOKUP($D237,Res_Req!$A$2:$K$19,2)=10),$T237*$K237,""))</f>
        <v/>
      </c>
      <c r="K237" s="156" t="str">
        <f>IF($D237="","",IF(OR(VLOOKUP($D237,Res_Req!$A$2:$K$19,2)=1,VLOOKUP($D237,Res_Req!$A$2:$K$19,2)=2,VLOOKUP($D237,Res_Req!$A$2:$K$19,2)=5,VLOOKUP($D237,Res_Req!$A$2:$K$19,2)=7,VLOOKUP($D237,Res_Req!$A$2:$K$19,2)=8,VLOOKUP($D237,Res_Req!$A$2:$K$19,2)=9,VLOOKUP($D237,Res_Req!$A$2:$K$19,2)=10),VLOOKUP($D237,Res_Req!$A$2:$K$19,6),""))</f>
        <v/>
      </c>
      <c r="L237" s="285"/>
      <c r="M237" s="155" t="str">
        <f>IF(OR($D237="",$U237=""),"",IF(OR(VLOOKUP($D237,Res_Req!$A$2:$K$19,2)=1,VLOOKUP($D237,Res_Req!$A$2:$K$19,2)=2,VLOOKUP($D237,Res_Req!$A$2:$K$19,2)=3,VLOOKUP($D237,Res_Req!$A$2:$K$19,2)=4,VLOOKUP($D237,Res_Req!$A$2:$K$19,2)=5,VLOOKUP($D237,Res_Req!$A$2:$K$19,2)=7,VLOOKUP($D237,Res_Req!$A$2:$K$19,2)=8,VLOOKUP($D237,Res_Req!$A$2:$K$19,2)=9,VLOOKUP($D237,Res_Req!$A$2:$K$19,2)=10,VLOOKUP($D237,Res_Req!$A$2:$K$19,2)=18),$N237*U237,""))</f>
        <v/>
      </c>
      <c r="N237" s="156" t="str">
        <f>IF($D237="","",IF(OR(VLOOKUP($D237,Res_Req!$A$2:$K$19,2)=1,VLOOKUP($D237,Res_Req!$A$2:$K$19,2)=2,VLOOKUP($D237,Res_Req!$A$2:$K$19,2)=3,VLOOKUP($D237,Res_Req!$A$2:$K$19,2)=4,VLOOKUP($D237,Res_Req!$A$2:$K$19,2)=5,VLOOKUP($D237,Res_Req!$A$2:$K$19,2)=7,VLOOKUP($D237,Res_Req!$A$2:$K$19,2)=8,VLOOKUP($D237,Res_Req!$A$2:$K$19,2)=9,VLOOKUP($D237,Res_Req!$A$2:$K$19,2)=10,VLOOKUP($D237,Res_Req!$A$2:$K$19,2)=18),SQRT(VLOOKUP($D237,Res_Req!$A$2:$K$19,7)),""))</f>
        <v/>
      </c>
      <c r="O237" s="157" t="str">
        <f t="shared" si="9"/>
        <v/>
      </c>
      <c r="P237" s="158" t="str">
        <f t="shared" si="8"/>
        <v/>
      </c>
      <c r="Q237" s="159"/>
      <c r="R237" s="283"/>
      <c r="S237" s="283"/>
      <c r="T237" s="283"/>
      <c r="U237" s="283"/>
      <c r="V237" s="283"/>
      <c r="W237" s="283"/>
      <c r="X237" s="160" t="str">
        <f>IF(OR($D237="",$W237="",$Y237=""),"",IF(VLOOKUP($D237,Res_Req!$A$2:$K$19,2)=11,$Y237+VLOOKUP($D237,Res_Req!$A$2:$K$19,9),IF(VLOOKUP($D237,Res_Req!$A$2:$K$19,2)=16,MIN($W237+(VLOOKUP($D237,Res_Req!$A$2:$K$19,9)*($Y237-$W237)),110),$W237+(VLOOKUP($D237,Res_Req!$A$2:$K$19,9)*($Y237-$W237)))))</f>
        <v/>
      </c>
      <c r="Y237" s="283"/>
      <c r="Z237" s="283"/>
      <c r="AA237" s="133"/>
      <c r="AB237" s="134" t="e">
        <f>VLOOKUP($D237,Res_Req!$A$2:$K$19,2)</f>
        <v>#N/A</v>
      </c>
    </row>
    <row r="238" spans="1:28" x14ac:dyDescent="0.25">
      <c r="A238" s="133"/>
      <c r="B238" s="283"/>
      <c r="C238" s="283"/>
      <c r="D238" s="284"/>
      <c r="E238" s="283"/>
      <c r="F238" s="286"/>
      <c r="G238" s="162" t="str">
        <f>IF(OR($D238="",$R238="",$S238="",$H238=""),"",IF(OR(VLOOKUP($D238,Res_Req!$A$2:$K$19,2)=12,VLOOKUP($D238,Res_Req!$A$2:$K$19,2)=13,VLOOKUP($D238,Res_Req!$A$2:$K$19,2)=14,VLOOKUP($D238,Res_Req!$A$2:$K$19,2)=15,VLOOKUP($D238,Res_Req!$A$2:$K$19,2)=16,VLOOKUP($D238,Res_Req!$A$2:$K$19,2)=17),IF($E238="","",IF($O238&lt;=$W238,$S238*($E238/$V238)*$H238,IF(AND($O238&gt;$W238,$O238&lt;=$Y238),$H238*($E238/$V238)*($S238+((($R238-$S238)/($Y238-$W238))*($O238-$W238))),0))),IF($O238&lt;=$W238,$S238*$H238,IF(AND($O238&gt;$W238,$O238&lt;=$Y238),$H238*($S238+((($R238-$S238)/($Y238-$W238))*($O238-$W238))),0))))</f>
        <v/>
      </c>
      <c r="H238" s="156" t="str">
        <f>IF(OR($D238="",$X238="",$O238="",$W238=""),"",IF($O238&lt;=$W238,VLOOKUP($D238,Res_Req!$A$2:$K$19,3),IF(AND($O238&gt;$W238,$O238&lt;=$X238),VLOOKUP($D238,Res_Req!$A$2:$K$19,3)+(((VLOOKUP($D238,Res_Req!$A$2:$K$19,4)-VLOOKUP($D238,Res_Req!$A$2:$K$19,3))/($X238-$W238))*($O238-$W238)),0)))</f>
        <v/>
      </c>
      <c r="I238" s="285"/>
      <c r="J238" s="155" t="str">
        <f>IF(OR($D238="",$T238=""),"",IF(OR(VLOOKUP($D238,Res_Req!$A$2:$K$19,2)=1,VLOOKUP($D238,Res_Req!$A$2:$K$19,2)=2,VLOOKUP($D238,Res_Req!$A$2:$K$19,2)=5,VLOOKUP($D238,Res_Req!$A$2:$K$19,2)=7,VLOOKUP($D238,Res_Req!$A$2:$K$19,2)=8,VLOOKUP($D238,Res_Req!$A$2:$K$19,2)=9,VLOOKUP($D238,Res_Req!$A$2:$K$19,2)=10),$T238*$K238,""))</f>
        <v/>
      </c>
      <c r="K238" s="156" t="str">
        <f>IF($D238="","",IF(OR(VLOOKUP($D238,Res_Req!$A$2:$K$19,2)=1,VLOOKUP($D238,Res_Req!$A$2:$K$19,2)=2,VLOOKUP($D238,Res_Req!$A$2:$K$19,2)=5,VLOOKUP($D238,Res_Req!$A$2:$K$19,2)=7,VLOOKUP($D238,Res_Req!$A$2:$K$19,2)=8,VLOOKUP($D238,Res_Req!$A$2:$K$19,2)=9,VLOOKUP($D238,Res_Req!$A$2:$K$19,2)=10),VLOOKUP($D238,Res_Req!$A$2:$K$19,6),""))</f>
        <v/>
      </c>
      <c r="L238" s="285"/>
      <c r="M238" s="155" t="str">
        <f>IF(OR($D238="",$U238=""),"",IF(OR(VLOOKUP($D238,Res_Req!$A$2:$K$19,2)=1,VLOOKUP($D238,Res_Req!$A$2:$K$19,2)=2,VLOOKUP($D238,Res_Req!$A$2:$K$19,2)=3,VLOOKUP($D238,Res_Req!$A$2:$K$19,2)=4,VLOOKUP($D238,Res_Req!$A$2:$K$19,2)=5,VLOOKUP($D238,Res_Req!$A$2:$K$19,2)=7,VLOOKUP($D238,Res_Req!$A$2:$K$19,2)=8,VLOOKUP($D238,Res_Req!$A$2:$K$19,2)=9,VLOOKUP($D238,Res_Req!$A$2:$K$19,2)=10,VLOOKUP($D238,Res_Req!$A$2:$K$19,2)=18),$N238*U238,""))</f>
        <v/>
      </c>
      <c r="N238" s="156" t="str">
        <f>IF($D238="","",IF(OR(VLOOKUP($D238,Res_Req!$A$2:$K$19,2)=1,VLOOKUP($D238,Res_Req!$A$2:$K$19,2)=2,VLOOKUP($D238,Res_Req!$A$2:$K$19,2)=3,VLOOKUP($D238,Res_Req!$A$2:$K$19,2)=4,VLOOKUP($D238,Res_Req!$A$2:$K$19,2)=5,VLOOKUP($D238,Res_Req!$A$2:$K$19,2)=7,VLOOKUP($D238,Res_Req!$A$2:$K$19,2)=8,VLOOKUP($D238,Res_Req!$A$2:$K$19,2)=9,VLOOKUP($D238,Res_Req!$A$2:$K$19,2)=10,VLOOKUP($D238,Res_Req!$A$2:$K$19,2)=18),SQRT(VLOOKUP($D238,Res_Req!$A$2:$K$19,7)),""))</f>
        <v/>
      </c>
      <c r="O238" s="157" t="str">
        <f t="shared" si="9"/>
        <v/>
      </c>
      <c r="P238" s="158" t="str">
        <f t="shared" si="8"/>
        <v/>
      </c>
      <c r="Q238" s="159"/>
      <c r="R238" s="283"/>
      <c r="S238" s="283"/>
      <c r="T238" s="283"/>
      <c r="U238" s="283"/>
      <c r="V238" s="283"/>
      <c r="W238" s="283"/>
      <c r="X238" s="160" t="str">
        <f>IF(OR($D238="",$W238="",$Y238=""),"",IF(VLOOKUP($D238,Res_Req!$A$2:$K$19,2)=11,$Y238+VLOOKUP($D238,Res_Req!$A$2:$K$19,9),IF(VLOOKUP($D238,Res_Req!$A$2:$K$19,2)=16,MIN($W238+(VLOOKUP($D238,Res_Req!$A$2:$K$19,9)*($Y238-$W238)),110),$W238+(VLOOKUP($D238,Res_Req!$A$2:$K$19,9)*($Y238-$W238)))))</f>
        <v/>
      </c>
      <c r="Y238" s="283"/>
      <c r="Z238" s="283"/>
      <c r="AA238" s="133"/>
      <c r="AB238" s="134" t="e">
        <f>VLOOKUP($D238,Res_Req!$A$2:$K$19,2)</f>
        <v>#N/A</v>
      </c>
    </row>
    <row r="239" spans="1:28" x14ac:dyDescent="0.25">
      <c r="A239" s="133"/>
      <c r="B239" s="283"/>
      <c r="C239" s="283"/>
      <c r="D239" s="284"/>
      <c r="E239" s="283"/>
      <c r="F239" s="286"/>
      <c r="G239" s="162" t="str">
        <f>IF(OR($D239="",$R239="",$S239="",$H239=""),"",IF(OR(VLOOKUP($D239,Res_Req!$A$2:$K$19,2)=12,VLOOKUP($D239,Res_Req!$A$2:$K$19,2)=13,VLOOKUP($D239,Res_Req!$A$2:$K$19,2)=14,VLOOKUP($D239,Res_Req!$A$2:$K$19,2)=15,VLOOKUP($D239,Res_Req!$A$2:$K$19,2)=16,VLOOKUP($D239,Res_Req!$A$2:$K$19,2)=17),IF($E239="","",IF($O239&lt;=$W239,$S239*($E239/$V239)*$H239,IF(AND($O239&gt;$W239,$O239&lt;=$Y239),$H239*($E239/$V239)*($S239+((($R239-$S239)/($Y239-$W239))*($O239-$W239))),0))),IF($O239&lt;=$W239,$S239*$H239,IF(AND($O239&gt;$W239,$O239&lt;=$Y239),$H239*($S239+((($R239-$S239)/($Y239-$W239))*($O239-$W239))),0))))</f>
        <v/>
      </c>
      <c r="H239" s="156" t="str">
        <f>IF(OR($D239="",$X239="",$O239="",$W239=""),"",IF($O239&lt;=$W239,VLOOKUP($D239,Res_Req!$A$2:$K$19,3),IF(AND($O239&gt;$W239,$O239&lt;=$X239),VLOOKUP($D239,Res_Req!$A$2:$K$19,3)+(((VLOOKUP($D239,Res_Req!$A$2:$K$19,4)-VLOOKUP($D239,Res_Req!$A$2:$K$19,3))/($X239-$W239))*($O239-$W239)),0)))</f>
        <v/>
      </c>
      <c r="I239" s="285"/>
      <c r="J239" s="155" t="str">
        <f>IF(OR($D239="",$T239=""),"",IF(OR(VLOOKUP($D239,Res_Req!$A$2:$K$19,2)=1,VLOOKUP($D239,Res_Req!$A$2:$K$19,2)=2,VLOOKUP($D239,Res_Req!$A$2:$K$19,2)=5,VLOOKUP($D239,Res_Req!$A$2:$K$19,2)=7,VLOOKUP($D239,Res_Req!$A$2:$K$19,2)=8,VLOOKUP($D239,Res_Req!$A$2:$K$19,2)=9,VLOOKUP($D239,Res_Req!$A$2:$K$19,2)=10),$T239*$K239,""))</f>
        <v/>
      </c>
      <c r="K239" s="156" t="str">
        <f>IF($D239="","",IF(OR(VLOOKUP($D239,Res_Req!$A$2:$K$19,2)=1,VLOOKUP($D239,Res_Req!$A$2:$K$19,2)=2,VLOOKUP($D239,Res_Req!$A$2:$K$19,2)=5,VLOOKUP($D239,Res_Req!$A$2:$K$19,2)=7,VLOOKUP($D239,Res_Req!$A$2:$K$19,2)=8,VLOOKUP($D239,Res_Req!$A$2:$K$19,2)=9,VLOOKUP($D239,Res_Req!$A$2:$K$19,2)=10),VLOOKUP($D239,Res_Req!$A$2:$K$19,6),""))</f>
        <v/>
      </c>
      <c r="L239" s="285"/>
      <c r="M239" s="155" t="str">
        <f>IF(OR($D239="",$U239=""),"",IF(OR(VLOOKUP($D239,Res_Req!$A$2:$K$19,2)=1,VLOOKUP($D239,Res_Req!$A$2:$K$19,2)=2,VLOOKUP($D239,Res_Req!$A$2:$K$19,2)=3,VLOOKUP($D239,Res_Req!$A$2:$K$19,2)=4,VLOOKUP($D239,Res_Req!$A$2:$K$19,2)=5,VLOOKUP($D239,Res_Req!$A$2:$K$19,2)=7,VLOOKUP($D239,Res_Req!$A$2:$K$19,2)=8,VLOOKUP($D239,Res_Req!$A$2:$K$19,2)=9,VLOOKUP($D239,Res_Req!$A$2:$K$19,2)=10,VLOOKUP($D239,Res_Req!$A$2:$K$19,2)=18),$N239*U239,""))</f>
        <v/>
      </c>
      <c r="N239" s="156" t="str">
        <f>IF($D239="","",IF(OR(VLOOKUP($D239,Res_Req!$A$2:$K$19,2)=1,VLOOKUP($D239,Res_Req!$A$2:$K$19,2)=2,VLOOKUP($D239,Res_Req!$A$2:$K$19,2)=3,VLOOKUP($D239,Res_Req!$A$2:$K$19,2)=4,VLOOKUP($D239,Res_Req!$A$2:$K$19,2)=5,VLOOKUP($D239,Res_Req!$A$2:$K$19,2)=7,VLOOKUP($D239,Res_Req!$A$2:$K$19,2)=8,VLOOKUP($D239,Res_Req!$A$2:$K$19,2)=9,VLOOKUP($D239,Res_Req!$A$2:$K$19,2)=10,VLOOKUP($D239,Res_Req!$A$2:$K$19,2)=18),SQRT(VLOOKUP($D239,Res_Req!$A$2:$K$19,7)),""))</f>
        <v/>
      </c>
      <c r="O239" s="157" t="str">
        <f t="shared" si="9"/>
        <v/>
      </c>
      <c r="P239" s="158" t="str">
        <f t="shared" si="8"/>
        <v/>
      </c>
      <c r="Q239" s="159"/>
      <c r="R239" s="283"/>
      <c r="S239" s="283"/>
      <c r="T239" s="283"/>
      <c r="U239" s="283"/>
      <c r="V239" s="283"/>
      <c r="W239" s="283"/>
      <c r="X239" s="160" t="str">
        <f>IF(OR($D239="",$W239="",$Y239=""),"",IF(VLOOKUP($D239,Res_Req!$A$2:$K$19,2)=11,$Y239+VLOOKUP($D239,Res_Req!$A$2:$K$19,9),IF(VLOOKUP($D239,Res_Req!$A$2:$K$19,2)=16,MIN($W239+(VLOOKUP($D239,Res_Req!$A$2:$K$19,9)*($Y239-$W239)),110),$W239+(VLOOKUP($D239,Res_Req!$A$2:$K$19,9)*($Y239-$W239)))))</f>
        <v/>
      </c>
      <c r="Y239" s="283"/>
      <c r="Z239" s="283"/>
      <c r="AA239" s="133"/>
      <c r="AB239" s="134" t="e">
        <f>VLOOKUP($D239,Res_Req!$A$2:$K$19,2)</f>
        <v>#N/A</v>
      </c>
    </row>
    <row r="240" spans="1:28" x14ac:dyDescent="0.25">
      <c r="A240" s="133"/>
      <c r="B240" s="283"/>
      <c r="C240" s="283"/>
      <c r="D240" s="284"/>
      <c r="E240" s="283"/>
      <c r="F240" s="286"/>
      <c r="G240" s="162" t="str">
        <f>IF(OR($D240="",$R240="",$S240="",$H240=""),"",IF(OR(VLOOKUP($D240,Res_Req!$A$2:$K$19,2)=12,VLOOKUP($D240,Res_Req!$A$2:$K$19,2)=13,VLOOKUP($D240,Res_Req!$A$2:$K$19,2)=14,VLOOKUP($D240,Res_Req!$A$2:$K$19,2)=15,VLOOKUP($D240,Res_Req!$A$2:$K$19,2)=16,VLOOKUP($D240,Res_Req!$A$2:$K$19,2)=17),IF($E240="","",IF($O240&lt;=$W240,$S240*($E240/$V240)*$H240,IF(AND($O240&gt;$W240,$O240&lt;=$Y240),$H240*($E240/$V240)*($S240+((($R240-$S240)/($Y240-$W240))*($O240-$W240))),0))),IF($O240&lt;=$W240,$S240*$H240,IF(AND($O240&gt;$W240,$O240&lt;=$Y240),$H240*($S240+((($R240-$S240)/($Y240-$W240))*($O240-$W240))),0))))</f>
        <v/>
      </c>
      <c r="H240" s="156" t="str">
        <f>IF(OR($D240="",$X240="",$O240="",$W240=""),"",IF($O240&lt;=$W240,VLOOKUP($D240,Res_Req!$A$2:$K$19,3),IF(AND($O240&gt;$W240,$O240&lt;=$X240),VLOOKUP($D240,Res_Req!$A$2:$K$19,3)+(((VLOOKUP($D240,Res_Req!$A$2:$K$19,4)-VLOOKUP($D240,Res_Req!$A$2:$K$19,3))/($X240-$W240))*($O240-$W240)),0)))</f>
        <v/>
      </c>
      <c r="I240" s="285"/>
      <c r="J240" s="155" t="str">
        <f>IF(OR($D240="",$T240=""),"",IF(OR(VLOOKUP($D240,Res_Req!$A$2:$K$19,2)=1,VLOOKUP($D240,Res_Req!$A$2:$K$19,2)=2,VLOOKUP($D240,Res_Req!$A$2:$K$19,2)=5,VLOOKUP($D240,Res_Req!$A$2:$K$19,2)=7,VLOOKUP($D240,Res_Req!$A$2:$K$19,2)=8,VLOOKUP($D240,Res_Req!$A$2:$K$19,2)=9,VLOOKUP($D240,Res_Req!$A$2:$K$19,2)=10),$T240*$K240,""))</f>
        <v/>
      </c>
      <c r="K240" s="156" t="str">
        <f>IF($D240="","",IF(OR(VLOOKUP($D240,Res_Req!$A$2:$K$19,2)=1,VLOOKUP($D240,Res_Req!$A$2:$K$19,2)=2,VLOOKUP($D240,Res_Req!$A$2:$K$19,2)=5,VLOOKUP($D240,Res_Req!$A$2:$K$19,2)=7,VLOOKUP($D240,Res_Req!$A$2:$K$19,2)=8,VLOOKUP($D240,Res_Req!$A$2:$K$19,2)=9,VLOOKUP($D240,Res_Req!$A$2:$K$19,2)=10),VLOOKUP($D240,Res_Req!$A$2:$K$19,6),""))</f>
        <v/>
      </c>
      <c r="L240" s="285"/>
      <c r="M240" s="155" t="str">
        <f>IF(OR($D240="",$U240=""),"",IF(OR(VLOOKUP($D240,Res_Req!$A$2:$K$19,2)=1,VLOOKUP($D240,Res_Req!$A$2:$K$19,2)=2,VLOOKUP($D240,Res_Req!$A$2:$K$19,2)=3,VLOOKUP($D240,Res_Req!$A$2:$K$19,2)=4,VLOOKUP($D240,Res_Req!$A$2:$K$19,2)=5,VLOOKUP($D240,Res_Req!$A$2:$K$19,2)=7,VLOOKUP($D240,Res_Req!$A$2:$K$19,2)=8,VLOOKUP($D240,Res_Req!$A$2:$K$19,2)=9,VLOOKUP($D240,Res_Req!$A$2:$K$19,2)=10,VLOOKUP($D240,Res_Req!$A$2:$K$19,2)=18),$N240*U240,""))</f>
        <v/>
      </c>
      <c r="N240" s="156" t="str">
        <f>IF($D240="","",IF(OR(VLOOKUP($D240,Res_Req!$A$2:$K$19,2)=1,VLOOKUP($D240,Res_Req!$A$2:$K$19,2)=2,VLOOKUP($D240,Res_Req!$A$2:$K$19,2)=3,VLOOKUP($D240,Res_Req!$A$2:$K$19,2)=4,VLOOKUP($D240,Res_Req!$A$2:$K$19,2)=5,VLOOKUP($D240,Res_Req!$A$2:$K$19,2)=7,VLOOKUP($D240,Res_Req!$A$2:$K$19,2)=8,VLOOKUP($D240,Res_Req!$A$2:$K$19,2)=9,VLOOKUP($D240,Res_Req!$A$2:$K$19,2)=10,VLOOKUP($D240,Res_Req!$A$2:$K$19,2)=18),SQRT(VLOOKUP($D240,Res_Req!$A$2:$K$19,7)),""))</f>
        <v/>
      </c>
      <c r="O240" s="157" t="str">
        <f t="shared" si="9"/>
        <v/>
      </c>
      <c r="P240" s="158" t="str">
        <f t="shared" si="8"/>
        <v/>
      </c>
      <c r="Q240" s="159"/>
      <c r="R240" s="283"/>
      <c r="S240" s="283"/>
      <c r="T240" s="283"/>
      <c r="U240" s="283"/>
      <c r="V240" s="283"/>
      <c r="W240" s="283"/>
      <c r="X240" s="160" t="str">
        <f>IF(OR($D240="",$W240="",$Y240=""),"",IF(VLOOKUP($D240,Res_Req!$A$2:$K$19,2)=11,$Y240+VLOOKUP($D240,Res_Req!$A$2:$K$19,9),IF(VLOOKUP($D240,Res_Req!$A$2:$K$19,2)=16,MIN($W240+(VLOOKUP($D240,Res_Req!$A$2:$K$19,9)*($Y240-$W240)),110),$W240+(VLOOKUP($D240,Res_Req!$A$2:$K$19,9)*($Y240-$W240)))))</f>
        <v/>
      </c>
      <c r="Y240" s="283"/>
      <c r="Z240" s="283"/>
      <c r="AA240" s="133"/>
      <c r="AB240" s="134" t="e">
        <f>VLOOKUP($D240,Res_Req!$A$2:$K$19,2)</f>
        <v>#N/A</v>
      </c>
    </row>
    <row r="241" spans="1:28" x14ac:dyDescent="0.25">
      <c r="A241" s="133"/>
      <c r="B241" s="283"/>
      <c r="C241" s="283"/>
      <c r="D241" s="284"/>
      <c r="E241" s="283"/>
      <c r="F241" s="286"/>
      <c r="G241" s="162" t="str">
        <f>IF(OR($D241="",$R241="",$S241="",$H241=""),"",IF(OR(VLOOKUP($D241,Res_Req!$A$2:$K$19,2)=12,VLOOKUP($D241,Res_Req!$A$2:$K$19,2)=13,VLOOKUP($D241,Res_Req!$A$2:$K$19,2)=14,VLOOKUP($D241,Res_Req!$A$2:$K$19,2)=15,VLOOKUP($D241,Res_Req!$A$2:$K$19,2)=16,VLOOKUP($D241,Res_Req!$A$2:$K$19,2)=17),IF($E241="","",IF($O241&lt;=$W241,$S241*($E241/$V241)*$H241,IF(AND($O241&gt;$W241,$O241&lt;=$Y241),$H241*($E241/$V241)*($S241+((($R241-$S241)/($Y241-$W241))*($O241-$W241))),0))),IF($O241&lt;=$W241,$S241*$H241,IF(AND($O241&gt;$W241,$O241&lt;=$Y241),$H241*($S241+((($R241-$S241)/($Y241-$W241))*($O241-$W241))),0))))</f>
        <v/>
      </c>
      <c r="H241" s="156" t="str">
        <f>IF(OR($D241="",$X241="",$O241="",$W241=""),"",IF($O241&lt;=$W241,VLOOKUP($D241,Res_Req!$A$2:$K$19,3),IF(AND($O241&gt;$W241,$O241&lt;=$X241),VLOOKUP($D241,Res_Req!$A$2:$K$19,3)+(((VLOOKUP($D241,Res_Req!$A$2:$K$19,4)-VLOOKUP($D241,Res_Req!$A$2:$K$19,3))/($X241-$W241))*($O241-$W241)),0)))</f>
        <v/>
      </c>
      <c r="I241" s="285"/>
      <c r="J241" s="155" t="str">
        <f>IF(OR($D241="",$T241=""),"",IF(OR(VLOOKUP($D241,Res_Req!$A$2:$K$19,2)=1,VLOOKUP($D241,Res_Req!$A$2:$K$19,2)=2,VLOOKUP($D241,Res_Req!$A$2:$K$19,2)=5,VLOOKUP($D241,Res_Req!$A$2:$K$19,2)=7,VLOOKUP($D241,Res_Req!$A$2:$K$19,2)=8,VLOOKUP($D241,Res_Req!$A$2:$K$19,2)=9,VLOOKUP($D241,Res_Req!$A$2:$K$19,2)=10),$T241*$K241,""))</f>
        <v/>
      </c>
      <c r="K241" s="156" t="str">
        <f>IF($D241="","",IF(OR(VLOOKUP($D241,Res_Req!$A$2:$K$19,2)=1,VLOOKUP($D241,Res_Req!$A$2:$K$19,2)=2,VLOOKUP($D241,Res_Req!$A$2:$K$19,2)=5,VLOOKUP($D241,Res_Req!$A$2:$K$19,2)=7,VLOOKUP($D241,Res_Req!$A$2:$K$19,2)=8,VLOOKUP($D241,Res_Req!$A$2:$K$19,2)=9,VLOOKUP($D241,Res_Req!$A$2:$K$19,2)=10),VLOOKUP($D241,Res_Req!$A$2:$K$19,6),""))</f>
        <v/>
      </c>
      <c r="L241" s="285"/>
      <c r="M241" s="155" t="str">
        <f>IF(OR($D241="",$U241=""),"",IF(OR(VLOOKUP($D241,Res_Req!$A$2:$K$19,2)=1,VLOOKUP($D241,Res_Req!$A$2:$K$19,2)=2,VLOOKUP($D241,Res_Req!$A$2:$K$19,2)=3,VLOOKUP($D241,Res_Req!$A$2:$K$19,2)=4,VLOOKUP($D241,Res_Req!$A$2:$K$19,2)=5,VLOOKUP($D241,Res_Req!$A$2:$K$19,2)=7,VLOOKUP($D241,Res_Req!$A$2:$K$19,2)=8,VLOOKUP($D241,Res_Req!$A$2:$K$19,2)=9,VLOOKUP($D241,Res_Req!$A$2:$K$19,2)=10,VLOOKUP($D241,Res_Req!$A$2:$K$19,2)=18),$N241*U241,""))</f>
        <v/>
      </c>
      <c r="N241" s="156" t="str">
        <f>IF($D241="","",IF(OR(VLOOKUP($D241,Res_Req!$A$2:$K$19,2)=1,VLOOKUP($D241,Res_Req!$A$2:$K$19,2)=2,VLOOKUP($D241,Res_Req!$A$2:$K$19,2)=3,VLOOKUP($D241,Res_Req!$A$2:$K$19,2)=4,VLOOKUP($D241,Res_Req!$A$2:$K$19,2)=5,VLOOKUP($D241,Res_Req!$A$2:$K$19,2)=7,VLOOKUP($D241,Res_Req!$A$2:$K$19,2)=8,VLOOKUP($D241,Res_Req!$A$2:$K$19,2)=9,VLOOKUP($D241,Res_Req!$A$2:$K$19,2)=10,VLOOKUP($D241,Res_Req!$A$2:$K$19,2)=18),SQRT(VLOOKUP($D241,Res_Req!$A$2:$K$19,7)),""))</f>
        <v/>
      </c>
      <c r="O241" s="157" t="str">
        <f t="shared" si="9"/>
        <v/>
      </c>
      <c r="P241" s="158" t="str">
        <f t="shared" si="8"/>
        <v/>
      </c>
      <c r="Q241" s="159"/>
      <c r="R241" s="283"/>
      <c r="S241" s="283"/>
      <c r="T241" s="283"/>
      <c r="U241" s="283"/>
      <c r="V241" s="283"/>
      <c r="W241" s="283"/>
      <c r="X241" s="160" t="str">
        <f>IF(OR($D241="",$W241="",$Y241=""),"",IF(VLOOKUP($D241,Res_Req!$A$2:$K$19,2)=11,$Y241+VLOOKUP($D241,Res_Req!$A$2:$K$19,9),IF(VLOOKUP($D241,Res_Req!$A$2:$K$19,2)=16,MIN($W241+(VLOOKUP($D241,Res_Req!$A$2:$K$19,9)*($Y241-$W241)),110),$W241+(VLOOKUP($D241,Res_Req!$A$2:$K$19,9)*($Y241-$W241)))))</f>
        <v/>
      </c>
      <c r="Y241" s="283"/>
      <c r="Z241" s="283"/>
      <c r="AA241" s="133"/>
      <c r="AB241" s="134" t="e">
        <f>VLOOKUP($D241,Res_Req!$A$2:$K$19,2)</f>
        <v>#N/A</v>
      </c>
    </row>
    <row r="242" spans="1:28" x14ac:dyDescent="0.25">
      <c r="A242" s="133"/>
      <c r="B242" s="283"/>
      <c r="C242" s="283"/>
      <c r="D242" s="284"/>
      <c r="E242" s="283"/>
      <c r="F242" s="286"/>
      <c r="G242" s="162" t="str">
        <f>IF(OR($D242="",$R242="",$S242="",$H242=""),"",IF(OR(VLOOKUP($D242,Res_Req!$A$2:$K$19,2)=12,VLOOKUP($D242,Res_Req!$A$2:$K$19,2)=13,VLOOKUP($D242,Res_Req!$A$2:$K$19,2)=14,VLOOKUP($D242,Res_Req!$A$2:$K$19,2)=15,VLOOKUP($D242,Res_Req!$A$2:$K$19,2)=16,VLOOKUP($D242,Res_Req!$A$2:$K$19,2)=17),IF($E242="","",IF($O242&lt;=$W242,$S242*($E242/$V242)*$H242,IF(AND($O242&gt;$W242,$O242&lt;=$Y242),$H242*($E242/$V242)*($S242+((($R242-$S242)/($Y242-$W242))*($O242-$W242))),0))),IF($O242&lt;=$W242,$S242*$H242,IF(AND($O242&gt;$W242,$O242&lt;=$Y242),$H242*($S242+((($R242-$S242)/($Y242-$W242))*($O242-$W242))),0))))</f>
        <v/>
      </c>
      <c r="H242" s="156" t="str">
        <f>IF(OR($D242="",$X242="",$O242="",$W242=""),"",IF($O242&lt;=$W242,VLOOKUP($D242,Res_Req!$A$2:$K$19,3),IF(AND($O242&gt;$W242,$O242&lt;=$X242),VLOOKUP($D242,Res_Req!$A$2:$K$19,3)+(((VLOOKUP($D242,Res_Req!$A$2:$K$19,4)-VLOOKUP($D242,Res_Req!$A$2:$K$19,3))/($X242-$W242))*($O242-$W242)),0)))</f>
        <v/>
      </c>
      <c r="I242" s="285"/>
      <c r="J242" s="155" t="str">
        <f>IF(OR($D242="",$T242=""),"",IF(OR(VLOOKUP($D242,Res_Req!$A$2:$K$19,2)=1,VLOOKUP($D242,Res_Req!$A$2:$K$19,2)=2,VLOOKUP($D242,Res_Req!$A$2:$K$19,2)=5,VLOOKUP($D242,Res_Req!$A$2:$K$19,2)=7,VLOOKUP($D242,Res_Req!$A$2:$K$19,2)=8,VLOOKUP($D242,Res_Req!$A$2:$K$19,2)=9,VLOOKUP($D242,Res_Req!$A$2:$K$19,2)=10),$T242*$K242,""))</f>
        <v/>
      </c>
      <c r="K242" s="156" t="str">
        <f>IF($D242="","",IF(OR(VLOOKUP($D242,Res_Req!$A$2:$K$19,2)=1,VLOOKUP($D242,Res_Req!$A$2:$K$19,2)=2,VLOOKUP($D242,Res_Req!$A$2:$K$19,2)=5,VLOOKUP($D242,Res_Req!$A$2:$K$19,2)=7,VLOOKUP($D242,Res_Req!$A$2:$K$19,2)=8,VLOOKUP($D242,Res_Req!$A$2:$K$19,2)=9,VLOOKUP($D242,Res_Req!$A$2:$K$19,2)=10),VLOOKUP($D242,Res_Req!$A$2:$K$19,6),""))</f>
        <v/>
      </c>
      <c r="L242" s="285"/>
      <c r="M242" s="155" t="str">
        <f>IF(OR($D242="",$U242=""),"",IF(OR(VLOOKUP($D242,Res_Req!$A$2:$K$19,2)=1,VLOOKUP($D242,Res_Req!$A$2:$K$19,2)=2,VLOOKUP($D242,Res_Req!$A$2:$K$19,2)=3,VLOOKUP($D242,Res_Req!$A$2:$K$19,2)=4,VLOOKUP($D242,Res_Req!$A$2:$K$19,2)=5,VLOOKUP($D242,Res_Req!$A$2:$K$19,2)=7,VLOOKUP($D242,Res_Req!$A$2:$K$19,2)=8,VLOOKUP($D242,Res_Req!$A$2:$K$19,2)=9,VLOOKUP($D242,Res_Req!$A$2:$K$19,2)=10,VLOOKUP($D242,Res_Req!$A$2:$K$19,2)=18),$N242*U242,""))</f>
        <v/>
      </c>
      <c r="N242" s="156" t="str">
        <f>IF($D242="","",IF(OR(VLOOKUP($D242,Res_Req!$A$2:$K$19,2)=1,VLOOKUP($D242,Res_Req!$A$2:$K$19,2)=2,VLOOKUP($D242,Res_Req!$A$2:$K$19,2)=3,VLOOKUP($D242,Res_Req!$A$2:$K$19,2)=4,VLOOKUP($D242,Res_Req!$A$2:$K$19,2)=5,VLOOKUP($D242,Res_Req!$A$2:$K$19,2)=7,VLOOKUP($D242,Res_Req!$A$2:$K$19,2)=8,VLOOKUP($D242,Res_Req!$A$2:$K$19,2)=9,VLOOKUP($D242,Res_Req!$A$2:$K$19,2)=10,VLOOKUP($D242,Res_Req!$A$2:$K$19,2)=18),SQRT(VLOOKUP($D242,Res_Req!$A$2:$K$19,7)),""))</f>
        <v/>
      </c>
      <c r="O242" s="157" t="str">
        <f t="shared" si="9"/>
        <v/>
      </c>
      <c r="P242" s="158" t="str">
        <f t="shared" si="8"/>
        <v/>
      </c>
      <c r="Q242" s="159"/>
      <c r="R242" s="283"/>
      <c r="S242" s="283"/>
      <c r="T242" s="283"/>
      <c r="U242" s="283"/>
      <c r="V242" s="283"/>
      <c r="W242" s="283"/>
      <c r="X242" s="160" t="str">
        <f>IF(OR($D242="",$W242="",$Y242=""),"",IF(VLOOKUP($D242,Res_Req!$A$2:$K$19,2)=11,$Y242+VLOOKUP($D242,Res_Req!$A$2:$K$19,9),IF(VLOOKUP($D242,Res_Req!$A$2:$K$19,2)=16,MIN($W242+(VLOOKUP($D242,Res_Req!$A$2:$K$19,9)*($Y242-$W242)),110),$W242+(VLOOKUP($D242,Res_Req!$A$2:$K$19,9)*($Y242-$W242)))))</f>
        <v/>
      </c>
      <c r="Y242" s="283"/>
      <c r="Z242" s="283"/>
      <c r="AA242" s="133"/>
      <c r="AB242" s="134" t="e">
        <f>VLOOKUP($D242,Res_Req!$A$2:$K$19,2)</f>
        <v>#N/A</v>
      </c>
    </row>
    <row r="243" spans="1:28" x14ac:dyDescent="0.25">
      <c r="A243" s="133"/>
      <c r="B243" s="283"/>
      <c r="C243" s="283"/>
      <c r="D243" s="284"/>
      <c r="E243" s="283"/>
      <c r="F243" s="286"/>
      <c r="G243" s="162" t="str">
        <f>IF(OR($D243="",$R243="",$S243="",$H243=""),"",IF(OR(VLOOKUP($D243,Res_Req!$A$2:$K$19,2)=12,VLOOKUP($D243,Res_Req!$A$2:$K$19,2)=13,VLOOKUP($D243,Res_Req!$A$2:$K$19,2)=14,VLOOKUP($D243,Res_Req!$A$2:$K$19,2)=15,VLOOKUP($D243,Res_Req!$A$2:$K$19,2)=16,VLOOKUP($D243,Res_Req!$A$2:$K$19,2)=17),IF($E243="","",IF($O243&lt;=$W243,$S243*($E243/$V243)*$H243,IF(AND($O243&gt;$W243,$O243&lt;=$Y243),$H243*($E243/$V243)*($S243+((($R243-$S243)/($Y243-$W243))*($O243-$W243))),0))),IF($O243&lt;=$W243,$S243*$H243,IF(AND($O243&gt;$W243,$O243&lt;=$Y243),$H243*($S243+((($R243-$S243)/($Y243-$W243))*($O243-$W243))),0))))</f>
        <v/>
      </c>
      <c r="H243" s="156" t="str">
        <f>IF(OR($D243="",$X243="",$O243="",$W243=""),"",IF($O243&lt;=$W243,VLOOKUP($D243,Res_Req!$A$2:$K$19,3),IF(AND($O243&gt;$W243,$O243&lt;=$X243),VLOOKUP($D243,Res_Req!$A$2:$K$19,3)+(((VLOOKUP($D243,Res_Req!$A$2:$K$19,4)-VLOOKUP($D243,Res_Req!$A$2:$K$19,3))/($X243-$W243))*($O243-$W243)),0)))</f>
        <v/>
      </c>
      <c r="I243" s="285"/>
      <c r="J243" s="155" t="str">
        <f>IF(OR($D243="",$T243=""),"",IF(OR(VLOOKUP($D243,Res_Req!$A$2:$K$19,2)=1,VLOOKUP($D243,Res_Req!$A$2:$K$19,2)=2,VLOOKUP($D243,Res_Req!$A$2:$K$19,2)=5,VLOOKUP($D243,Res_Req!$A$2:$K$19,2)=7,VLOOKUP($D243,Res_Req!$A$2:$K$19,2)=8,VLOOKUP($D243,Res_Req!$A$2:$K$19,2)=9,VLOOKUP($D243,Res_Req!$A$2:$K$19,2)=10),$T243*$K243,""))</f>
        <v/>
      </c>
      <c r="K243" s="156" t="str">
        <f>IF($D243="","",IF(OR(VLOOKUP($D243,Res_Req!$A$2:$K$19,2)=1,VLOOKUP($D243,Res_Req!$A$2:$K$19,2)=2,VLOOKUP($D243,Res_Req!$A$2:$K$19,2)=5,VLOOKUP($D243,Res_Req!$A$2:$K$19,2)=7,VLOOKUP($D243,Res_Req!$A$2:$K$19,2)=8,VLOOKUP($D243,Res_Req!$A$2:$K$19,2)=9,VLOOKUP($D243,Res_Req!$A$2:$K$19,2)=10),VLOOKUP($D243,Res_Req!$A$2:$K$19,6),""))</f>
        <v/>
      </c>
      <c r="L243" s="285"/>
      <c r="M243" s="155" t="str">
        <f>IF(OR($D243="",$U243=""),"",IF(OR(VLOOKUP($D243,Res_Req!$A$2:$K$19,2)=1,VLOOKUP($D243,Res_Req!$A$2:$K$19,2)=2,VLOOKUP($D243,Res_Req!$A$2:$K$19,2)=3,VLOOKUP($D243,Res_Req!$A$2:$K$19,2)=4,VLOOKUP($D243,Res_Req!$A$2:$K$19,2)=5,VLOOKUP($D243,Res_Req!$A$2:$K$19,2)=7,VLOOKUP($D243,Res_Req!$A$2:$K$19,2)=8,VLOOKUP($D243,Res_Req!$A$2:$K$19,2)=9,VLOOKUP($D243,Res_Req!$A$2:$K$19,2)=10,VLOOKUP($D243,Res_Req!$A$2:$K$19,2)=18),$N243*U243,""))</f>
        <v/>
      </c>
      <c r="N243" s="156" t="str">
        <f>IF($D243="","",IF(OR(VLOOKUP($D243,Res_Req!$A$2:$K$19,2)=1,VLOOKUP($D243,Res_Req!$A$2:$K$19,2)=2,VLOOKUP($D243,Res_Req!$A$2:$K$19,2)=3,VLOOKUP($D243,Res_Req!$A$2:$K$19,2)=4,VLOOKUP($D243,Res_Req!$A$2:$K$19,2)=5,VLOOKUP($D243,Res_Req!$A$2:$K$19,2)=7,VLOOKUP($D243,Res_Req!$A$2:$K$19,2)=8,VLOOKUP($D243,Res_Req!$A$2:$K$19,2)=9,VLOOKUP($D243,Res_Req!$A$2:$K$19,2)=10,VLOOKUP($D243,Res_Req!$A$2:$K$19,2)=18),SQRT(VLOOKUP($D243,Res_Req!$A$2:$K$19,7)),""))</f>
        <v/>
      </c>
      <c r="O243" s="157" t="str">
        <f t="shared" si="9"/>
        <v/>
      </c>
      <c r="P243" s="158" t="str">
        <f t="shared" si="8"/>
        <v/>
      </c>
      <c r="Q243" s="159"/>
      <c r="R243" s="283"/>
      <c r="S243" s="283"/>
      <c r="T243" s="283"/>
      <c r="U243" s="283"/>
      <c r="V243" s="283"/>
      <c r="W243" s="283"/>
      <c r="X243" s="160" t="str">
        <f>IF(OR($D243="",$W243="",$Y243=""),"",IF(VLOOKUP($D243,Res_Req!$A$2:$K$19,2)=11,$Y243+VLOOKUP($D243,Res_Req!$A$2:$K$19,9),IF(VLOOKUP($D243,Res_Req!$A$2:$K$19,2)=16,MIN($W243+(VLOOKUP($D243,Res_Req!$A$2:$K$19,9)*($Y243-$W243)),110),$W243+(VLOOKUP($D243,Res_Req!$A$2:$K$19,9)*($Y243-$W243)))))</f>
        <v/>
      </c>
      <c r="Y243" s="283"/>
      <c r="Z243" s="283"/>
      <c r="AA243" s="133"/>
      <c r="AB243" s="134" t="e">
        <f>VLOOKUP($D243,Res_Req!$A$2:$K$19,2)</f>
        <v>#N/A</v>
      </c>
    </row>
    <row r="244" spans="1:28" x14ac:dyDescent="0.25">
      <c r="A244" s="133"/>
      <c r="B244" s="283"/>
      <c r="C244" s="283"/>
      <c r="D244" s="284"/>
      <c r="E244" s="283"/>
      <c r="F244" s="286"/>
      <c r="G244" s="162" t="str">
        <f>IF(OR($D244="",$R244="",$S244="",$H244=""),"",IF(OR(VLOOKUP($D244,Res_Req!$A$2:$K$19,2)=12,VLOOKUP($D244,Res_Req!$A$2:$K$19,2)=13,VLOOKUP($D244,Res_Req!$A$2:$K$19,2)=14,VLOOKUP($D244,Res_Req!$A$2:$K$19,2)=15,VLOOKUP($D244,Res_Req!$A$2:$K$19,2)=16,VLOOKUP($D244,Res_Req!$A$2:$K$19,2)=17),IF($E244="","",IF($O244&lt;=$W244,$S244*($E244/$V244)*$H244,IF(AND($O244&gt;$W244,$O244&lt;=$Y244),$H244*($E244/$V244)*($S244+((($R244-$S244)/($Y244-$W244))*($O244-$W244))),0))),IF($O244&lt;=$W244,$S244*$H244,IF(AND($O244&gt;$W244,$O244&lt;=$Y244),$H244*($S244+((($R244-$S244)/($Y244-$W244))*($O244-$W244))),0))))</f>
        <v/>
      </c>
      <c r="H244" s="156" t="str">
        <f>IF(OR($D244="",$X244="",$O244="",$W244=""),"",IF($O244&lt;=$W244,VLOOKUP($D244,Res_Req!$A$2:$K$19,3),IF(AND($O244&gt;$W244,$O244&lt;=$X244),VLOOKUP($D244,Res_Req!$A$2:$K$19,3)+(((VLOOKUP($D244,Res_Req!$A$2:$K$19,4)-VLOOKUP($D244,Res_Req!$A$2:$K$19,3))/($X244-$W244))*($O244-$W244)),0)))</f>
        <v/>
      </c>
      <c r="I244" s="285"/>
      <c r="J244" s="155" t="str">
        <f>IF(OR($D244="",$T244=""),"",IF(OR(VLOOKUP($D244,Res_Req!$A$2:$K$19,2)=1,VLOOKUP($D244,Res_Req!$A$2:$K$19,2)=2,VLOOKUP($D244,Res_Req!$A$2:$K$19,2)=5,VLOOKUP($D244,Res_Req!$A$2:$K$19,2)=7,VLOOKUP($D244,Res_Req!$A$2:$K$19,2)=8,VLOOKUP($D244,Res_Req!$A$2:$K$19,2)=9,VLOOKUP($D244,Res_Req!$A$2:$K$19,2)=10),$T244*$K244,""))</f>
        <v/>
      </c>
      <c r="K244" s="156" t="str">
        <f>IF($D244="","",IF(OR(VLOOKUP($D244,Res_Req!$A$2:$K$19,2)=1,VLOOKUP($D244,Res_Req!$A$2:$K$19,2)=2,VLOOKUP($D244,Res_Req!$A$2:$K$19,2)=5,VLOOKUP($D244,Res_Req!$A$2:$K$19,2)=7,VLOOKUP($D244,Res_Req!$A$2:$K$19,2)=8,VLOOKUP($D244,Res_Req!$A$2:$K$19,2)=9,VLOOKUP($D244,Res_Req!$A$2:$K$19,2)=10),VLOOKUP($D244,Res_Req!$A$2:$K$19,6),""))</f>
        <v/>
      </c>
      <c r="L244" s="285"/>
      <c r="M244" s="155" t="str">
        <f>IF(OR($D244="",$U244=""),"",IF(OR(VLOOKUP($D244,Res_Req!$A$2:$K$19,2)=1,VLOOKUP($D244,Res_Req!$A$2:$K$19,2)=2,VLOOKUP($D244,Res_Req!$A$2:$K$19,2)=3,VLOOKUP($D244,Res_Req!$A$2:$K$19,2)=4,VLOOKUP($D244,Res_Req!$A$2:$K$19,2)=5,VLOOKUP($D244,Res_Req!$A$2:$K$19,2)=7,VLOOKUP($D244,Res_Req!$A$2:$K$19,2)=8,VLOOKUP($D244,Res_Req!$A$2:$K$19,2)=9,VLOOKUP($D244,Res_Req!$A$2:$K$19,2)=10,VLOOKUP($D244,Res_Req!$A$2:$K$19,2)=18),$N244*U244,""))</f>
        <v/>
      </c>
      <c r="N244" s="156" t="str">
        <f>IF($D244="","",IF(OR(VLOOKUP($D244,Res_Req!$A$2:$K$19,2)=1,VLOOKUP($D244,Res_Req!$A$2:$K$19,2)=2,VLOOKUP($D244,Res_Req!$A$2:$K$19,2)=3,VLOOKUP($D244,Res_Req!$A$2:$K$19,2)=4,VLOOKUP($D244,Res_Req!$A$2:$K$19,2)=5,VLOOKUP($D244,Res_Req!$A$2:$K$19,2)=7,VLOOKUP($D244,Res_Req!$A$2:$K$19,2)=8,VLOOKUP($D244,Res_Req!$A$2:$K$19,2)=9,VLOOKUP($D244,Res_Req!$A$2:$K$19,2)=10,VLOOKUP($D244,Res_Req!$A$2:$K$19,2)=18),SQRT(VLOOKUP($D244,Res_Req!$A$2:$K$19,7)),""))</f>
        <v/>
      </c>
      <c r="O244" s="157" t="str">
        <f t="shared" si="9"/>
        <v/>
      </c>
      <c r="P244" s="158" t="str">
        <f t="shared" si="8"/>
        <v/>
      </c>
      <c r="Q244" s="159"/>
      <c r="R244" s="283"/>
      <c r="S244" s="283"/>
      <c r="T244" s="283"/>
      <c r="U244" s="283"/>
      <c r="V244" s="283"/>
      <c r="W244" s="283"/>
      <c r="X244" s="160" t="str">
        <f>IF(OR($D244="",$W244="",$Y244=""),"",IF(VLOOKUP($D244,Res_Req!$A$2:$K$19,2)=11,$Y244+VLOOKUP($D244,Res_Req!$A$2:$K$19,9),IF(VLOOKUP($D244,Res_Req!$A$2:$K$19,2)=16,MIN($W244+(VLOOKUP($D244,Res_Req!$A$2:$K$19,9)*($Y244-$W244)),110),$W244+(VLOOKUP($D244,Res_Req!$A$2:$K$19,9)*($Y244-$W244)))))</f>
        <v/>
      </c>
      <c r="Y244" s="283"/>
      <c r="Z244" s="283"/>
      <c r="AA244" s="133"/>
      <c r="AB244" s="134" t="e">
        <f>VLOOKUP($D244,Res_Req!$A$2:$K$19,2)</f>
        <v>#N/A</v>
      </c>
    </row>
    <row r="245" spans="1:28" x14ac:dyDescent="0.25">
      <c r="A245" s="133"/>
      <c r="B245" s="283"/>
      <c r="C245" s="283"/>
      <c r="D245" s="284"/>
      <c r="E245" s="283"/>
      <c r="F245" s="286"/>
      <c r="G245" s="162" t="str">
        <f>IF(OR($D245="",$R245="",$S245="",$H245=""),"",IF(OR(VLOOKUP($D245,Res_Req!$A$2:$K$19,2)=12,VLOOKUP($D245,Res_Req!$A$2:$K$19,2)=13,VLOOKUP($D245,Res_Req!$A$2:$K$19,2)=14,VLOOKUP($D245,Res_Req!$A$2:$K$19,2)=15,VLOOKUP($D245,Res_Req!$A$2:$K$19,2)=16,VLOOKUP($D245,Res_Req!$A$2:$K$19,2)=17),IF($E245="","",IF($O245&lt;=$W245,$S245*($E245/$V245)*$H245,IF(AND($O245&gt;$W245,$O245&lt;=$Y245),$H245*($E245/$V245)*($S245+((($R245-$S245)/($Y245-$W245))*($O245-$W245))),0))),IF($O245&lt;=$W245,$S245*$H245,IF(AND($O245&gt;$W245,$O245&lt;=$Y245),$H245*($S245+((($R245-$S245)/($Y245-$W245))*($O245-$W245))),0))))</f>
        <v/>
      </c>
      <c r="H245" s="156" t="str">
        <f>IF(OR($D245="",$X245="",$O245="",$W245=""),"",IF($O245&lt;=$W245,VLOOKUP($D245,Res_Req!$A$2:$K$19,3),IF(AND($O245&gt;$W245,$O245&lt;=$X245),VLOOKUP($D245,Res_Req!$A$2:$K$19,3)+(((VLOOKUP($D245,Res_Req!$A$2:$K$19,4)-VLOOKUP($D245,Res_Req!$A$2:$K$19,3))/($X245-$W245))*($O245-$W245)),0)))</f>
        <v/>
      </c>
      <c r="I245" s="285"/>
      <c r="J245" s="155" t="str">
        <f>IF(OR($D245="",$T245=""),"",IF(OR(VLOOKUP($D245,Res_Req!$A$2:$K$19,2)=1,VLOOKUP($D245,Res_Req!$A$2:$K$19,2)=2,VLOOKUP($D245,Res_Req!$A$2:$K$19,2)=5,VLOOKUP($D245,Res_Req!$A$2:$K$19,2)=7,VLOOKUP($D245,Res_Req!$A$2:$K$19,2)=8,VLOOKUP($D245,Res_Req!$A$2:$K$19,2)=9,VLOOKUP($D245,Res_Req!$A$2:$K$19,2)=10),$T245*$K245,""))</f>
        <v/>
      </c>
      <c r="K245" s="156" t="str">
        <f>IF($D245="","",IF(OR(VLOOKUP($D245,Res_Req!$A$2:$K$19,2)=1,VLOOKUP($D245,Res_Req!$A$2:$K$19,2)=2,VLOOKUP($D245,Res_Req!$A$2:$K$19,2)=5,VLOOKUP($D245,Res_Req!$A$2:$K$19,2)=7,VLOOKUP($D245,Res_Req!$A$2:$K$19,2)=8,VLOOKUP($D245,Res_Req!$A$2:$K$19,2)=9,VLOOKUP($D245,Res_Req!$A$2:$K$19,2)=10),VLOOKUP($D245,Res_Req!$A$2:$K$19,6),""))</f>
        <v/>
      </c>
      <c r="L245" s="285"/>
      <c r="M245" s="155" t="str">
        <f>IF(OR($D245="",$U245=""),"",IF(OR(VLOOKUP($D245,Res_Req!$A$2:$K$19,2)=1,VLOOKUP($D245,Res_Req!$A$2:$K$19,2)=2,VLOOKUP($D245,Res_Req!$A$2:$K$19,2)=3,VLOOKUP($D245,Res_Req!$A$2:$K$19,2)=4,VLOOKUP($D245,Res_Req!$A$2:$K$19,2)=5,VLOOKUP($D245,Res_Req!$A$2:$K$19,2)=7,VLOOKUP($D245,Res_Req!$A$2:$K$19,2)=8,VLOOKUP($D245,Res_Req!$A$2:$K$19,2)=9,VLOOKUP($D245,Res_Req!$A$2:$K$19,2)=10,VLOOKUP($D245,Res_Req!$A$2:$K$19,2)=18),$N245*U245,""))</f>
        <v/>
      </c>
      <c r="N245" s="156" t="str">
        <f>IF($D245="","",IF(OR(VLOOKUP($D245,Res_Req!$A$2:$K$19,2)=1,VLOOKUP($D245,Res_Req!$A$2:$K$19,2)=2,VLOOKUP($D245,Res_Req!$A$2:$K$19,2)=3,VLOOKUP($D245,Res_Req!$A$2:$K$19,2)=4,VLOOKUP($D245,Res_Req!$A$2:$K$19,2)=5,VLOOKUP($D245,Res_Req!$A$2:$K$19,2)=7,VLOOKUP($D245,Res_Req!$A$2:$K$19,2)=8,VLOOKUP($D245,Res_Req!$A$2:$K$19,2)=9,VLOOKUP($D245,Res_Req!$A$2:$K$19,2)=10,VLOOKUP($D245,Res_Req!$A$2:$K$19,2)=18),SQRT(VLOOKUP($D245,Res_Req!$A$2:$K$19,7)),""))</f>
        <v/>
      </c>
      <c r="O245" s="157" t="str">
        <f t="shared" si="9"/>
        <v/>
      </c>
      <c r="P245" s="158" t="str">
        <f t="shared" si="8"/>
        <v/>
      </c>
      <c r="Q245" s="159"/>
      <c r="R245" s="283"/>
      <c r="S245" s="283"/>
      <c r="T245" s="283"/>
      <c r="U245" s="283"/>
      <c r="V245" s="283"/>
      <c r="W245" s="283"/>
      <c r="X245" s="160" t="str">
        <f>IF(OR($D245="",$W245="",$Y245=""),"",IF(VLOOKUP($D245,Res_Req!$A$2:$K$19,2)=11,$Y245+VLOOKUP($D245,Res_Req!$A$2:$K$19,9),IF(VLOOKUP($D245,Res_Req!$A$2:$K$19,2)=16,MIN($W245+(VLOOKUP($D245,Res_Req!$A$2:$K$19,9)*($Y245-$W245)),110),$W245+(VLOOKUP($D245,Res_Req!$A$2:$K$19,9)*($Y245-$W245)))))</f>
        <v/>
      </c>
      <c r="Y245" s="283"/>
      <c r="Z245" s="283"/>
      <c r="AA245" s="133"/>
      <c r="AB245" s="134" t="e">
        <f>VLOOKUP($D245,Res_Req!$A$2:$K$19,2)</f>
        <v>#N/A</v>
      </c>
    </row>
    <row r="246" spans="1:28" x14ac:dyDescent="0.25">
      <c r="A246" s="133"/>
      <c r="B246" s="283"/>
      <c r="C246" s="283"/>
      <c r="D246" s="284"/>
      <c r="E246" s="283"/>
      <c r="F246" s="286"/>
      <c r="G246" s="162" t="str">
        <f>IF(OR($D246="",$R246="",$S246="",$H246=""),"",IF(OR(VLOOKUP($D246,Res_Req!$A$2:$K$19,2)=12,VLOOKUP($D246,Res_Req!$A$2:$K$19,2)=13,VLOOKUP($D246,Res_Req!$A$2:$K$19,2)=14,VLOOKUP($D246,Res_Req!$A$2:$K$19,2)=15,VLOOKUP($D246,Res_Req!$A$2:$K$19,2)=16,VLOOKUP($D246,Res_Req!$A$2:$K$19,2)=17),IF($E246="","",IF($O246&lt;=$W246,$S246*($E246/$V246)*$H246,IF(AND($O246&gt;$W246,$O246&lt;=$Y246),$H246*($E246/$V246)*($S246+((($R246-$S246)/($Y246-$W246))*($O246-$W246))),0))),IF($O246&lt;=$W246,$S246*$H246,IF(AND($O246&gt;$W246,$O246&lt;=$Y246),$H246*($S246+((($R246-$S246)/($Y246-$W246))*($O246-$W246))),0))))</f>
        <v/>
      </c>
      <c r="H246" s="156" t="str">
        <f>IF(OR($D246="",$X246="",$O246="",$W246=""),"",IF($O246&lt;=$W246,VLOOKUP($D246,Res_Req!$A$2:$K$19,3),IF(AND($O246&gt;$W246,$O246&lt;=$X246),VLOOKUP($D246,Res_Req!$A$2:$K$19,3)+(((VLOOKUP($D246,Res_Req!$A$2:$K$19,4)-VLOOKUP($D246,Res_Req!$A$2:$K$19,3))/($X246-$W246))*($O246-$W246)),0)))</f>
        <v/>
      </c>
      <c r="I246" s="285"/>
      <c r="J246" s="155" t="str">
        <f>IF(OR($D246="",$T246=""),"",IF(OR(VLOOKUP($D246,Res_Req!$A$2:$K$19,2)=1,VLOOKUP($D246,Res_Req!$A$2:$K$19,2)=2,VLOOKUP($D246,Res_Req!$A$2:$K$19,2)=5,VLOOKUP($D246,Res_Req!$A$2:$K$19,2)=7,VLOOKUP($D246,Res_Req!$A$2:$K$19,2)=8,VLOOKUP($D246,Res_Req!$A$2:$K$19,2)=9,VLOOKUP($D246,Res_Req!$A$2:$K$19,2)=10),$T246*$K246,""))</f>
        <v/>
      </c>
      <c r="K246" s="156" t="str">
        <f>IF($D246="","",IF(OR(VLOOKUP($D246,Res_Req!$A$2:$K$19,2)=1,VLOOKUP($D246,Res_Req!$A$2:$K$19,2)=2,VLOOKUP($D246,Res_Req!$A$2:$K$19,2)=5,VLOOKUP($D246,Res_Req!$A$2:$K$19,2)=7,VLOOKUP($D246,Res_Req!$A$2:$K$19,2)=8,VLOOKUP($D246,Res_Req!$A$2:$K$19,2)=9,VLOOKUP($D246,Res_Req!$A$2:$K$19,2)=10),VLOOKUP($D246,Res_Req!$A$2:$K$19,6),""))</f>
        <v/>
      </c>
      <c r="L246" s="285"/>
      <c r="M246" s="155" t="str">
        <f>IF(OR($D246="",$U246=""),"",IF(OR(VLOOKUP($D246,Res_Req!$A$2:$K$19,2)=1,VLOOKUP($D246,Res_Req!$A$2:$K$19,2)=2,VLOOKUP($D246,Res_Req!$A$2:$K$19,2)=3,VLOOKUP($D246,Res_Req!$A$2:$K$19,2)=4,VLOOKUP($D246,Res_Req!$A$2:$K$19,2)=5,VLOOKUP($D246,Res_Req!$A$2:$K$19,2)=7,VLOOKUP($D246,Res_Req!$A$2:$K$19,2)=8,VLOOKUP($D246,Res_Req!$A$2:$K$19,2)=9,VLOOKUP($D246,Res_Req!$A$2:$K$19,2)=10,VLOOKUP($D246,Res_Req!$A$2:$K$19,2)=18),$N246*U246,""))</f>
        <v/>
      </c>
      <c r="N246" s="156" t="str">
        <f>IF($D246="","",IF(OR(VLOOKUP($D246,Res_Req!$A$2:$K$19,2)=1,VLOOKUP($D246,Res_Req!$A$2:$K$19,2)=2,VLOOKUP($D246,Res_Req!$A$2:$K$19,2)=3,VLOOKUP($D246,Res_Req!$A$2:$K$19,2)=4,VLOOKUP($D246,Res_Req!$A$2:$K$19,2)=5,VLOOKUP($D246,Res_Req!$A$2:$K$19,2)=7,VLOOKUP($D246,Res_Req!$A$2:$K$19,2)=8,VLOOKUP($D246,Res_Req!$A$2:$K$19,2)=9,VLOOKUP($D246,Res_Req!$A$2:$K$19,2)=10,VLOOKUP($D246,Res_Req!$A$2:$K$19,2)=18),SQRT(VLOOKUP($D246,Res_Req!$A$2:$K$19,7)),""))</f>
        <v/>
      </c>
      <c r="O246" s="157" t="str">
        <f t="shared" si="9"/>
        <v/>
      </c>
      <c r="P246" s="158" t="str">
        <f t="shared" si="8"/>
        <v/>
      </c>
      <c r="Q246" s="159"/>
      <c r="R246" s="283"/>
      <c r="S246" s="283"/>
      <c r="T246" s="283"/>
      <c r="U246" s="283"/>
      <c r="V246" s="283"/>
      <c r="W246" s="283"/>
      <c r="X246" s="160" t="str">
        <f>IF(OR($D246="",$W246="",$Y246=""),"",IF(VLOOKUP($D246,Res_Req!$A$2:$K$19,2)=11,$Y246+VLOOKUP($D246,Res_Req!$A$2:$K$19,9),IF(VLOOKUP($D246,Res_Req!$A$2:$K$19,2)=16,MIN($W246+(VLOOKUP($D246,Res_Req!$A$2:$K$19,9)*($Y246-$W246)),110),$W246+(VLOOKUP($D246,Res_Req!$A$2:$K$19,9)*($Y246-$W246)))))</f>
        <v/>
      </c>
      <c r="Y246" s="283"/>
      <c r="Z246" s="283"/>
      <c r="AA246" s="133"/>
      <c r="AB246" s="134" t="e">
        <f>VLOOKUP($D246,Res_Req!$A$2:$K$19,2)</f>
        <v>#N/A</v>
      </c>
    </row>
    <row r="247" spans="1:28" x14ac:dyDescent="0.25">
      <c r="A247" s="133"/>
      <c r="B247" s="283"/>
      <c r="C247" s="283"/>
      <c r="D247" s="284"/>
      <c r="E247" s="283"/>
      <c r="F247" s="286"/>
      <c r="G247" s="162" t="str">
        <f>IF(OR($D247="",$R247="",$S247="",$H247=""),"",IF(OR(VLOOKUP($D247,Res_Req!$A$2:$K$19,2)=12,VLOOKUP($D247,Res_Req!$A$2:$K$19,2)=13,VLOOKUP($D247,Res_Req!$A$2:$K$19,2)=14,VLOOKUP($D247,Res_Req!$A$2:$K$19,2)=15,VLOOKUP($D247,Res_Req!$A$2:$K$19,2)=16,VLOOKUP($D247,Res_Req!$A$2:$K$19,2)=17),IF($E247="","",IF($O247&lt;=$W247,$S247*($E247/$V247)*$H247,IF(AND($O247&gt;$W247,$O247&lt;=$Y247),$H247*($E247/$V247)*($S247+((($R247-$S247)/($Y247-$W247))*($O247-$W247))),0))),IF($O247&lt;=$W247,$S247*$H247,IF(AND($O247&gt;$W247,$O247&lt;=$Y247),$H247*($S247+((($R247-$S247)/($Y247-$W247))*($O247-$W247))),0))))</f>
        <v/>
      </c>
      <c r="H247" s="156" t="str">
        <f>IF(OR($D247="",$X247="",$O247="",$W247=""),"",IF($O247&lt;=$W247,VLOOKUP($D247,Res_Req!$A$2:$K$19,3),IF(AND($O247&gt;$W247,$O247&lt;=$X247),VLOOKUP($D247,Res_Req!$A$2:$K$19,3)+(((VLOOKUP($D247,Res_Req!$A$2:$K$19,4)-VLOOKUP($D247,Res_Req!$A$2:$K$19,3))/($X247-$W247))*($O247-$W247)),0)))</f>
        <v/>
      </c>
      <c r="I247" s="285"/>
      <c r="J247" s="155" t="str">
        <f>IF(OR($D247="",$T247=""),"",IF(OR(VLOOKUP($D247,Res_Req!$A$2:$K$19,2)=1,VLOOKUP($D247,Res_Req!$A$2:$K$19,2)=2,VLOOKUP($D247,Res_Req!$A$2:$K$19,2)=5,VLOOKUP($D247,Res_Req!$A$2:$K$19,2)=7,VLOOKUP($D247,Res_Req!$A$2:$K$19,2)=8,VLOOKUP($D247,Res_Req!$A$2:$K$19,2)=9,VLOOKUP($D247,Res_Req!$A$2:$K$19,2)=10),$T247*$K247,""))</f>
        <v/>
      </c>
      <c r="K247" s="156" t="str">
        <f>IF($D247="","",IF(OR(VLOOKUP($D247,Res_Req!$A$2:$K$19,2)=1,VLOOKUP($D247,Res_Req!$A$2:$K$19,2)=2,VLOOKUP($D247,Res_Req!$A$2:$K$19,2)=5,VLOOKUP($D247,Res_Req!$A$2:$K$19,2)=7,VLOOKUP($D247,Res_Req!$A$2:$K$19,2)=8,VLOOKUP($D247,Res_Req!$A$2:$K$19,2)=9,VLOOKUP($D247,Res_Req!$A$2:$K$19,2)=10),VLOOKUP($D247,Res_Req!$A$2:$K$19,6),""))</f>
        <v/>
      </c>
      <c r="L247" s="285"/>
      <c r="M247" s="155" t="str">
        <f>IF(OR($D247="",$U247=""),"",IF(OR(VLOOKUP($D247,Res_Req!$A$2:$K$19,2)=1,VLOOKUP($D247,Res_Req!$A$2:$K$19,2)=2,VLOOKUP($D247,Res_Req!$A$2:$K$19,2)=3,VLOOKUP($D247,Res_Req!$A$2:$K$19,2)=4,VLOOKUP($D247,Res_Req!$A$2:$K$19,2)=5,VLOOKUP($D247,Res_Req!$A$2:$K$19,2)=7,VLOOKUP($D247,Res_Req!$A$2:$K$19,2)=8,VLOOKUP($D247,Res_Req!$A$2:$K$19,2)=9,VLOOKUP($D247,Res_Req!$A$2:$K$19,2)=10,VLOOKUP($D247,Res_Req!$A$2:$K$19,2)=18),$N247*U247,""))</f>
        <v/>
      </c>
      <c r="N247" s="156" t="str">
        <f>IF($D247="","",IF(OR(VLOOKUP($D247,Res_Req!$A$2:$K$19,2)=1,VLOOKUP($D247,Res_Req!$A$2:$K$19,2)=2,VLOOKUP($D247,Res_Req!$A$2:$K$19,2)=3,VLOOKUP($D247,Res_Req!$A$2:$K$19,2)=4,VLOOKUP($D247,Res_Req!$A$2:$K$19,2)=5,VLOOKUP($D247,Res_Req!$A$2:$K$19,2)=7,VLOOKUP($D247,Res_Req!$A$2:$K$19,2)=8,VLOOKUP($D247,Res_Req!$A$2:$K$19,2)=9,VLOOKUP($D247,Res_Req!$A$2:$K$19,2)=10,VLOOKUP($D247,Res_Req!$A$2:$K$19,2)=18),SQRT(VLOOKUP($D247,Res_Req!$A$2:$K$19,7)),""))</f>
        <v/>
      </c>
      <c r="O247" s="157" t="str">
        <f t="shared" si="9"/>
        <v/>
      </c>
      <c r="P247" s="158" t="str">
        <f t="shared" si="8"/>
        <v/>
      </c>
      <c r="Q247" s="159"/>
      <c r="R247" s="283"/>
      <c r="S247" s="283"/>
      <c r="T247" s="283"/>
      <c r="U247" s="283"/>
      <c r="V247" s="283"/>
      <c r="W247" s="283"/>
      <c r="X247" s="160" t="str">
        <f>IF(OR($D247="",$W247="",$Y247=""),"",IF(VLOOKUP($D247,Res_Req!$A$2:$K$19,2)=11,$Y247+VLOOKUP($D247,Res_Req!$A$2:$K$19,9),IF(VLOOKUP($D247,Res_Req!$A$2:$K$19,2)=16,MIN($W247+(VLOOKUP($D247,Res_Req!$A$2:$K$19,9)*($Y247-$W247)),110),$W247+(VLOOKUP($D247,Res_Req!$A$2:$K$19,9)*($Y247-$W247)))))</f>
        <v/>
      </c>
      <c r="Y247" s="283"/>
      <c r="Z247" s="283"/>
      <c r="AA247" s="133"/>
      <c r="AB247" s="134" t="e">
        <f>VLOOKUP($D247,Res_Req!$A$2:$K$19,2)</f>
        <v>#N/A</v>
      </c>
    </row>
    <row r="248" spans="1:28" x14ac:dyDescent="0.25">
      <c r="A248" s="133"/>
      <c r="B248" s="283"/>
      <c r="C248" s="283"/>
      <c r="D248" s="284"/>
      <c r="E248" s="283"/>
      <c r="F248" s="286"/>
      <c r="G248" s="162" t="str">
        <f>IF(OR($D248="",$R248="",$S248="",$H248=""),"",IF(OR(VLOOKUP($D248,Res_Req!$A$2:$K$19,2)=12,VLOOKUP($D248,Res_Req!$A$2:$K$19,2)=13,VLOOKUP($D248,Res_Req!$A$2:$K$19,2)=14,VLOOKUP($D248,Res_Req!$A$2:$K$19,2)=15,VLOOKUP($D248,Res_Req!$A$2:$K$19,2)=16,VLOOKUP($D248,Res_Req!$A$2:$K$19,2)=17),IF($E248="","",IF($O248&lt;=$W248,$S248*($E248/$V248)*$H248,IF(AND($O248&gt;$W248,$O248&lt;=$Y248),$H248*($E248/$V248)*($S248+((($R248-$S248)/($Y248-$W248))*($O248-$W248))),0))),IF($O248&lt;=$W248,$S248*$H248,IF(AND($O248&gt;$W248,$O248&lt;=$Y248),$H248*($S248+((($R248-$S248)/($Y248-$W248))*($O248-$W248))),0))))</f>
        <v/>
      </c>
      <c r="H248" s="156" t="str">
        <f>IF(OR($D248="",$X248="",$O248="",$W248=""),"",IF($O248&lt;=$W248,VLOOKUP($D248,Res_Req!$A$2:$K$19,3),IF(AND($O248&gt;$W248,$O248&lt;=$X248),VLOOKUP($D248,Res_Req!$A$2:$K$19,3)+(((VLOOKUP($D248,Res_Req!$A$2:$K$19,4)-VLOOKUP($D248,Res_Req!$A$2:$K$19,3))/($X248-$W248))*($O248-$W248)),0)))</f>
        <v/>
      </c>
      <c r="I248" s="285"/>
      <c r="J248" s="155" t="str">
        <f>IF(OR($D248="",$T248=""),"",IF(OR(VLOOKUP($D248,Res_Req!$A$2:$K$19,2)=1,VLOOKUP($D248,Res_Req!$A$2:$K$19,2)=2,VLOOKUP($D248,Res_Req!$A$2:$K$19,2)=5,VLOOKUP($D248,Res_Req!$A$2:$K$19,2)=7,VLOOKUP($D248,Res_Req!$A$2:$K$19,2)=8,VLOOKUP($D248,Res_Req!$A$2:$K$19,2)=9,VLOOKUP($D248,Res_Req!$A$2:$K$19,2)=10),$T248*$K248,""))</f>
        <v/>
      </c>
      <c r="K248" s="156" t="str">
        <f>IF($D248="","",IF(OR(VLOOKUP($D248,Res_Req!$A$2:$K$19,2)=1,VLOOKUP($D248,Res_Req!$A$2:$K$19,2)=2,VLOOKUP($D248,Res_Req!$A$2:$K$19,2)=5,VLOOKUP($D248,Res_Req!$A$2:$K$19,2)=7,VLOOKUP($D248,Res_Req!$A$2:$K$19,2)=8,VLOOKUP($D248,Res_Req!$A$2:$K$19,2)=9,VLOOKUP($D248,Res_Req!$A$2:$K$19,2)=10),VLOOKUP($D248,Res_Req!$A$2:$K$19,6),""))</f>
        <v/>
      </c>
      <c r="L248" s="285"/>
      <c r="M248" s="155" t="str">
        <f>IF(OR($D248="",$U248=""),"",IF(OR(VLOOKUP($D248,Res_Req!$A$2:$K$19,2)=1,VLOOKUP($D248,Res_Req!$A$2:$K$19,2)=2,VLOOKUP($D248,Res_Req!$A$2:$K$19,2)=3,VLOOKUP($D248,Res_Req!$A$2:$K$19,2)=4,VLOOKUP($D248,Res_Req!$A$2:$K$19,2)=5,VLOOKUP($D248,Res_Req!$A$2:$K$19,2)=7,VLOOKUP($D248,Res_Req!$A$2:$K$19,2)=8,VLOOKUP($D248,Res_Req!$A$2:$K$19,2)=9,VLOOKUP($D248,Res_Req!$A$2:$K$19,2)=10,VLOOKUP($D248,Res_Req!$A$2:$K$19,2)=18),$N248*U248,""))</f>
        <v/>
      </c>
      <c r="N248" s="156" t="str">
        <f>IF($D248="","",IF(OR(VLOOKUP($D248,Res_Req!$A$2:$K$19,2)=1,VLOOKUP($D248,Res_Req!$A$2:$K$19,2)=2,VLOOKUP($D248,Res_Req!$A$2:$K$19,2)=3,VLOOKUP($D248,Res_Req!$A$2:$K$19,2)=4,VLOOKUP($D248,Res_Req!$A$2:$K$19,2)=5,VLOOKUP($D248,Res_Req!$A$2:$K$19,2)=7,VLOOKUP($D248,Res_Req!$A$2:$K$19,2)=8,VLOOKUP($D248,Res_Req!$A$2:$K$19,2)=9,VLOOKUP($D248,Res_Req!$A$2:$K$19,2)=10,VLOOKUP($D248,Res_Req!$A$2:$K$19,2)=18),SQRT(VLOOKUP($D248,Res_Req!$A$2:$K$19,7)),""))</f>
        <v/>
      </c>
      <c r="O248" s="157" t="str">
        <f t="shared" si="9"/>
        <v/>
      </c>
      <c r="P248" s="158" t="str">
        <f t="shared" si="8"/>
        <v/>
      </c>
      <c r="Q248" s="159"/>
      <c r="R248" s="283"/>
      <c r="S248" s="283"/>
      <c r="T248" s="283"/>
      <c r="U248" s="283"/>
      <c r="V248" s="283"/>
      <c r="W248" s="283"/>
      <c r="X248" s="160" t="str">
        <f>IF(OR($D248="",$W248="",$Y248=""),"",IF(VLOOKUP($D248,Res_Req!$A$2:$K$19,2)=11,$Y248+VLOOKUP($D248,Res_Req!$A$2:$K$19,9),IF(VLOOKUP($D248,Res_Req!$A$2:$K$19,2)=16,MIN($W248+(VLOOKUP($D248,Res_Req!$A$2:$K$19,9)*($Y248-$W248)),110),$W248+(VLOOKUP($D248,Res_Req!$A$2:$K$19,9)*($Y248-$W248)))))</f>
        <v/>
      </c>
      <c r="Y248" s="283"/>
      <c r="Z248" s="283"/>
      <c r="AA248" s="133"/>
      <c r="AB248" s="134" t="e">
        <f>VLOOKUP($D248,Res_Req!$A$2:$K$19,2)</f>
        <v>#N/A</v>
      </c>
    </row>
    <row r="249" spans="1:28" x14ac:dyDescent="0.25">
      <c r="A249" s="133"/>
      <c r="B249" s="283"/>
      <c r="C249" s="283"/>
      <c r="D249" s="284"/>
      <c r="E249" s="283"/>
      <c r="F249" s="286"/>
      <c r="G249" s="162" t="str">
        <f>IF(OR($D249="",$R249="",$S249="",$H249=""),"",IF(OR(VLOOKUP($D249,Res_Req!$A$2:$K$19,2)=12,VLOOKUP($D249,Res_Req!$A$2:$K$19,2)=13,VLOOKUP($D249,Res_Req!$A$2:$K$19,2)=14,VLOOKUP($D249,Res_Req!$A$2:$K$19,2)=15,VLOOKUP($D249,Res_Req!$A$2:$K$19,2)=16,VLOOKUP($D249,Res_Req!$A$2:$K$19,2)=17),IF($E249="","",IF($O249&lt;=$W249,$S249*($E249/$V249)*$H249,IF(AND($O249&gt;$W249,$O249&lt;=$Y249),$H249*($E249/$V249)*($S249+((($R249-$S249)/($Y249-$W249))*($O249-$W249))),0))),IF($O249&lt;=$W249,$S249*$H249,IF(AND($O249&gt;$W249,$O249&lt;=$Y249),$H249*($S249+((($R249-$S249)/($Y249-$W249))*($O249-$W249))),0))))</f>
        <v/>
      </c>
      <c r="H249" s="156" t="str">
        <f>IF(OR($D249="",$X249="",$O249="",$W249=""),"",IF($O249&lt;=$W249,VLOOKUP($D249,Res_Req!$A$2:$K$19,3),IF(AND($O249&gt;$W249,$O249&lt;=$X249),VLOOKUP($D249,Res_Req!$A$2:$K$19,3)+(((VLOOKUP($D249,Res_Req!$A$2:$K$19,4)-VLOOKUP($D249,Res_Req!$A$2:$K$19,3))/($X249-$W249))*($O249-$W249)),0)))</f>
        <v/>
      </c>
      <c r="I249" s="285"/>
      <c r="J249" s="155" t="str">
        <f>IF(OR($D249="",$T249=""),"",IF(OR(VLOOKUP($D249,Res_Req!$A$2:$K$19,2)=1,VLOOKUP($D249,Res_Req!$A$2:$K$19,2)=2,VLOOKUP($D249,Res_Req!$A$2:$K$19,2)=5,VLOOKUP($D249,Res_Req!$A$2:$K$19,2)=7,VLOOKUP($D249,Res_Req!$A$2:$K$19,2)=8,VLOOKUP($D249,Res_Req!$A$2:$K$19,2)=9,VLOOKUP($D249,Res_Req!$A$2:$K$19,2)=10),$T249*$K249,""))</f>
        <v/>
      </c>
      <c r="K249" s="156" t="str">
        <f>IF($D249="","",IF(OR(VLOOKUP($D249,Res_Req!$A$2:$K$19,2)=1,VLOOKUP($D249,Res_Req!$A$2:$K$19,2)=2,VLOOKUP($D249,Res_Req!$A$2:$K$19,2)=5,VLOOKUP($D249,Res_Req!$A$2:$K$19,2)=7,VLOOKUP($D249,Res_Req!$A$2:$K$19,2)=8,VLOOKUP($D249,Res_Req!$A$2:$K$19,2)=9,VLOOKUP($D249,Res_Req!$A$2:$K$19,2)=10),VLOOKUP($D249,Res_Req!$A$2:$K$19,6),""))</f>
        <v/>
      </c>
      <c r="L249" s="285"/>
      <c r="M249" s="155" t="str">
        <f>IF(OR($D249="",$U249=""),"",IF(OR(VLOOKUP($D249,Res_Req!$A$2:$K$19,2)=1,VLOOKUP($D249,Res_Req!$A$2:$K$19,2)=2,VLOOKUP($D249,Res_Req!$A$2:$K$19,2)=3,VLOOKUP($D249,Res_Req!$A$2:$K$19,2)=4,VLOOKUP($D249,Res_Req!$A$2:$K$19,2)=5,VLOOKUP($D249,Res_Req!$A$2:$K$19,2)=7,VLOOKUP($D249,Res_Req!$A$2:$K$19,2)=8,VLOOKUP($D249,Res_Req!$A$2:$K$19,2)=9,VLOOKUP($D249,Res_Req!$A$2:$K$19,2)=10,VLOOKUP($D249,Res_Req!$A$2:$K$19,2)=18),$N249*U249,""))</f>
        <v/>
      </c>
      <c r="N249" s="156" t="str">
        <f>IF($D249="","",IF(OR(VLOOKUP($D249,Res_Req!$A$2:$K$19,2)=1,VLOOKUP($D249,Res_Req!$A$2:$K$19,2)=2,VLOOKUP($D249,Res_Req!$A$2:$K$19,2)=3,VLOOKUP($D249,Res_Req!$A$2:$K$19,2)=4,VLOOKUP($D249,Res_Req!$A$2:$K$19,2)=5,VLOOKUP($D249,Res_Req!$A$2:$K$19,2)=7,VLOOKUP($D249,Res_Req!$A$2:$K$19,2)=8,VLOOKUP($D249,Res_Req!$A$2:$K$19,2)=9,VLOOKUP($D249,Res_Req!$A$2:$K$19,2)=10,VLOOKUP($D249,Res_Req!$A$2:$K$19,2)=18),SQRT(VLOOKUP($D249,Res_Req!$A$2:$K$19,7)),""))</f>
        <v/>
      </c>
      <c r="O249" s="157" t="str">
        <f t="shared" si="9"/>
        <v/>
      </c>
      <c r="P249" s="158" t="str">
        <f t="shared" si="8"/>
        <v/>
      </c>
      <c r="Q249" s="159"/>
      <c r="R249" s="283"/>
      <c r="S249" s="283"/>
      <c r="T249" s="283"/>
      <c r="U249" s="283"/>
      <c r="V249" s="283"/>
      <c r="W249" s="283"/>
      <c r="X249" s="160" t="str">
        <f>IF(OR($D249="",$W249="",$Y249=""),"",IF(VLOOKUP($D249,Res_Req!$A$2:$K$19,2)=11,$Y249+VLOOKUP($D249,Res_Req!$A$2:$K$19,9),IF(VLOOKUP($D249,Res_Req!$A$2:$K$19,2)=16,MIN($W249+(VLOOKUP($D249,Res_Req!$A$2:$K$19,9)*($Y249-$W249)),110),$W249+(VLOOKUP($D249,Res_Req!$A$2:$K$19,9)*($Y249-$W249)))))</f>
        <v/>
      </c>
      <c r="Y249" s="283"/>
      <c r="Z249" s="283"/>
      <c r="AA249" s="133"/>
      <c r="AB249" s="134" t="e">
        <f>VLOOKUP($D249,Res_Req!$A$2:$K$19,2)</f>
        <v>#N/A</v>
      </c>
    </row>
    <row r="250" spans="1:28" x14ac:dyDescent="0.25">
      <c r="A250" s="133"/>
      <c r="B250" s="283"/>
      <c r="C250" s="283"/>
      <c r="D250" s="284"/>
      <c r="E250" s="283"/>
      <c r="F250" s="286"/>
      <c r="G250" s="162" t="str">
        <f>IF(OR($D250="",$R250="",$S250="",$H250=""),"",IF(OR(VLOOKUP($D250,Res_Req!$A$2:$K$19,2)=12,VLOOKUP($D250,Res_Req!$A$2:$K$19,2)=13,VLOOKUP($D250,Res_Req!$A$2:$K$19,2)=14,VLOOKUP($D250,Res_Req!$A$2:$K$19,2)=15,VLOOKUP($D250,Res_Req!$A$2:$K$19,2)=16,VLOOKUP($D250,Res_Req!$A$2:$K$19,2)=17),IF($E250="","",IF($O250&lt;=$W250,$S250*($E250/$V250)*$H250,IF(AND($O250&gt;$W250,$O250&lt;=$Y250),$H250*($E250/$V250)*($S250+((($R250-$S250)/($Y250-$W250))*($O250-$W250))),0))),IF($O250&lt;=$W250,$S250*$H250,IF(AND($O250&gt;$W250,$O250&lt;=$Y250),$H250*($S250+((($R250-$S250)/($Y250-$W250))*($O250-$W250))),0))))</f>
        <v/>
      </c>
      <c r="H250" s="156" t="str">
        <f>IF(OR($D250="",$X250="",$O250="",$W250=""),"",IF($O250&lt;=$W250,VLOOKUP($D250,Res_Req!$A$2:$K$19,3),IF(AND($O250&gt;$W250,$O250&lt;=$X250),VLOOKUP($D250,Res_Req!$A$2:$K$19,3)+(((VLOOKUP($D250,Res_Req!$A$2:$K$19,4)-VLOOKUP($D250,Res_Req!$A$2:$K$19,3))/($X250-$W250))*($O250-$W250)),0)))</f>
        <v/>
      </c>
      <c r="I250" s="285"/>
      <c r="J250" s="155" t="str">
        <f>IF(OR($D250="",$T250=""),"",IF(OR(VLOOKUP($D250,Res_Req!$A$2:$K$19,2)=1,VLOOKUP($D250,Res_Req!$A$2:$K$19,2)=2,VLOOKUP($D250,Res_Req!$A$2:$K$19,2)=5,VLOOKUP($D250,Res_Req!$A$2:$K$19,2)=7,VLOOKUP($D250,Res_Req!$A$2:$K$19,2)=8,VLOOKUP($D250,Res_Req!$A$2:$K$19,2)=9,VLOOKUP($D250,Res_Req!$A$2:$K$19,2)=10),$T250*$K250,""))</f>
        <v/>
      </c>
      <c r="K250" s="156" t="str">
        <f>IF($D250="","",IF(OR(VLOOKUP($D250,Res_Req!$A$2:$K$19,2)=1,VLOOKUP($D250,Res_Req!$A$2:$K$19,2)=2,VLOOKUP($D250,Res_Req!$A$2:$K$19,2)=5,VLOOKUP($D250,Res_Req!$A$2:$K$19,2)=7,VLOOKUP($D250,Res_Req!$A$2:$K$19,2)=8,VLOOKUP($D250,Res_Req!$A$2:$K$19,2)=9,VLOOKUP($D250,Res_Req!$A$2:$K$19,2)=10),VLOOKUP($D250,Res_Req!$A$2:$K$19,6),""))</f>
        <v/>
      </c>
      <c r="L250" s="285"/>
      <c r="M250" s="155" t="str">
        <f>IF(OR($D250="",$U250=""),"",IF(OR(VLOOKUP($D250,Res_Req!$A$2:$K$19,2)=1,VLOOKUP($D250,Res_Req!$A$2:$K$19,2)=2,VLOOKUP($D250,Res_Req!$A$2:$K$19,2)=3,VLOOKUP($D250,Res_Req!$A$2:$K$19,2)=4,VLOOKUP($D250,Res_Req!$A$2:$K$19,2)=5,VLOOKUP($D250,Res_Req!$A$2:$K$19,2)=7,VLOOKUP($D250,Res_Req!$A$2:$K$19,2)=8,VLOOKUP($D250,Res_Req!$A$2:$K$19,2)=9,VLOOKUP($D250,Res_Req!$A$2:$K$19,2)=10,VLOOKUP($D250,Res_Req!$A$2:$K$19,2)=18),$N250*U250,""))</f>
        <v/>
      </c>
      <c r="N250" s="156" t="str">
        <f>IF($D250="","",IF(OR(VLOOKUP($D250,Res_Req!$A$2:$K$19,2)=1,VLOOKUP($D250,Res_Req!$A$2:$K$19,2)=2,VLOOKUP($D250,Res_Req!$A$2:$K$19,2)=3,VLOOKUP($D250,Res_Req!$A$2:$K$19,2)=4,VLOOKUP($D250,Res_Req!$A$2:$K$19,2)=5,VLOOKUP($D250,Res_Req!$A$2:$K$19,2)=7,VLOOKUP($D250,Res_Req!$A$2:$K$19,2)=8,VLOOKUP($D250,Res_Req!$A$2:$K$19,2)=9,VLOOKUP($D250,Res_Req!$A$2:$K$19,2)=10,VLOOKUP($D250,Res_Req!$A$2:$K$19,2)=18),SQRT(VLOOKUP($D250,Res_Req!$A$2:$K$19,7)),""))</f>
        <v/>
      </c>
      <c r="O250" s="157" t="str">
        <f t="shared" si="9"/>
        <v/>
      </c>
      <c r="P250" s="158" t="str">
        <f t="shared" si="8"/>
        <v/>
      </c>
      <c r="Q250" s="159"/>
      <c r="R250" s="283"/>
      <c r="S250" s="283"/>
      <c r="T250" s="283"/>
      <c r="U250" s="283"/>
      <c r="V250" s="283"/>
      <c r="W250" s="283"/>
      <c r="X250" s="160" t="str">
        <f>IF(OR($D250="",$W250="",$Y250=""),"",IF(VLOOKUP($D250,Res_Req!$A$2:$K$19,2)=11,$Y250+VLOOKUP($D250,Res_Req!$A$2:$K$19,9),IF(VLOOKUP($D250,Res_Req!$A$2:$K$19,2)=16,MIN($W250+(VLOOKUP($D250,Res_Req!$A$2:$K$19,9)*($Y250-$W250)),110),$W250+(VLOOKUP($D250,Res_Req!$A$2:$K$19,9)*($Y250-$W250)))))</f>
        <v/>
      </c>
      <c r="Y250" s="283"/>
      <c r="Z250" s="283"/>
      <c r="AA250" s="133"/>
      <c r="AB250" s="134" t="e">
        <f>VLOOKUP($D250,Res_Req!$A$2:$K$19,2)</f>
        <v>#N/A</v>
      </c>
    </row>
    <row r="251" spans="1:28" x14ac:dyDescent="0.25">
      <c r="A251" s="133"/>
      <c r="B251" s="283"/>
      <c r="C251" s="283"/>
      <c r="D251" s="284"/>
      <c r="E251" s="283"/>
      <c r="F251" s="286"/>
      <c r="G251" s="162" t="str">
        <f>IF(OR($D251="",$R251="",$S251="",$H251=""),"",IF(OR(VLOOKUP($D251,Res_Req!$A$2:$K$19,2)=12,VLOOKUP($D251,Res_Req!$A$2:$K$19,2)=13,VLOOKUP($D251,Res_Req!$A$2:$K$19,2)=14,VLOOKUP($D251,Res_Req!$A$2:$K$19,2)=15,VLOOKUP($D251,Res_Req!$A$2:$K$19,2)=16,VLOOKUP($D251,Res_Req!$A$2:$K$19,2)=17),IF($E251="","",IF($O251&lt;=$W251,$S251*($E251/$V251)*$H251,IF(AND($O251&gt;$W251,$O251&lt;=$Y251),$H251*($E251/$V251)*($S251+((($R251-$S251)/($Y251-$W251))*($O251-$W251))),0))),IF($O251&lt;=$W251,$S251*$H251,IF(AND($O251&gt;$W251,$O251&lt;=$Y251),$H251*($S251+((($R251-$S251)/($Y251-$W251))*($O251-$W251))),0))))</f>
        <v/>
      </c>
      <c r="H251" s="156" t="str">
        <f>IF(OR($D251="",$X251="",$O251="",$W251=""),"",IF($O251&lt;=$W251,VLOOKUP($D251,Res_Req!$A$2:$K$19,3),IF(AND($O251&gt;$W251,$O251&lt;=$X251),VLOOKUP($D251,Res_Req!$A$2:$K$19,3)+(((VLOOKUP($D251,Res_Req!$A$2:$K$19,4)-VLOOKUP($D251,Res_Req!$A$2:$K$19,3))/($X251-$W251))*($O251-$W251)),0)))</f>
        <v/>
      </c>
      <c r="I251" s="285"/>
      <c r="J251" s="155" t="str">
        <f>IF(OR($D251="",$T251=""),"",IF(OR(VLOOKUP($D251,Res_Req!$A$2:$K$19,2)=1,VLOOKUP($D251,Res_Req!$A$2:$K$19,2)=2,VLOOKUP($D251,Res_Req!$A$2:$K$19,2)=5,VLOOKUP($D251,Res_Req!$A$2:$K$19,2)=7,VLOOKUP($D251,Res_Req!$A$2:$K$19,2)=8,VLOOKUP($D251,Res_Req!$A$2:$K$19,2)=9,VLOOKUP($D251,Res_Req!$A$2:$K$19,2)=10),$T251*$K251,""))</f>
        <v/>
      </c>
      <c r="K251" s="156" t="str">
        <f>IF($D251="","",IF(OR(VLOOKUP($D251,Res_Req!$A$2:$K$19,2)=1,VLOOKUP($D251,Res_Req!$A$2:$K$19,2)=2,VLOOKUP($D251,Res_Req!$A$2:$K$19,2)=5,VLOOKUP($D251,Res_Req!$A$2:$K$19,2)=7,VLOOKUP($D251,Res_Req!$A$2:$K$19,2)=8,VLOOKUP($D251,Res_Req!$A$2:$K$19,2)=9,VLOOKUP($D251,Res_Req!$A$2:$K$19,2)=10),VLOOKUP($D251,Res_Req!$A$2:$K$19,6),""))</f>
        <v/>
      </c>
      <c r="L251" s="285"/>
      <c r="M251" s="155" t="str">
        <f>IF(OR($D251="",$U251=""),"",IF(OR(VLOOKUP($D251,Res_Req!$A$2:$K$19,2)=1,VLOOKUP($D251,Res_Req!$A$2:$K$19,2)=2,VLOOKUP($D251,Res_Req!$A$2:$K$19,2)=3,VLOOKUP($D251,Res_Req!$A$2:$K$19,2)=4,VLOOKUP($D251,Res_Req!$A$2:$K$19,2)=5,VLOOKUP($D251,Res_Req!$A$2:$K$19,2)=7,VLOOKUP($D251,Res_Req!$A$2:$K$19,2)=8,VLOOKUP($D251,Res_Req!$A$2:$K$19,2)=9,VLOOKUP($D251,Res_Req!$A$2:$K$19,2)=10,VLOOKUP($D251,Res_Req!$A$2:$K$19,2)=18),$N251*U251,""))</f>
        <v/>
      </c>
      <c r="N251" s="156" t="str">
        <f>IF($D251="","",IF(OR(VLOOKUP($D251,Res_Req!$A$2:$K$19,2)=1,VLOOKUP($D251,Res_Req!$A$2:$K$19,2)=2,VLOOKUP($D251,Res_Req!$A$2:$K$19,2)=3,VLOOKUP($D251,Res_Req!$A$2:$K$19,2)=4,VLOOKUP($D251,Res_Req!$A$2:$K$19,2)=5,VLOOKUP($D251,Res_Req!$A$2:$K$19,2)=7,VLOOKUP($D251,Res_Req!$A$2:$K$19,2)=8,VLOOKUP($D251,Res_Req!$A$2:$K$19,2)=9,VLOOKUP($D251,Res_Req!$A$2:$K$19,2)=10,VLOOKUP($D251,Res_Req!$A$2:$K$19,2)=18),SQRT(VLOOKUP($D251,Res_Req!$A$2:$K$19,7)),""))</f>
        <v/>
      </c>
      <c r="O251" s="157" t="str">
        <f t="shared" si="9"/>
        <v/>
      </c>
      <c r="P251" s="158" t="str">
        <f t="shared" si="8"/>
        <v/>
      </c>
      <c r="Q251" s="159"/>
      <c r="R251" s="283"/>
      <c r="S251" s="283"/>
      <c r="T251" s="283"/>
      <c r="U251" s="283"/>
      <c r="V251" s="283"/>
      <c r="W251" s="283"/>
      <c r="X251" s="160" t="str">
        <f>IF(OR($D251="",$W251="",$Y251=""),"",IF(VLOOKUP($D251,Res_Req!$A$2:$K$19,2)=11,$Y251+VLOOKUP($D251,Res_Req!$A$2:$K$19,9),IF(VLOOKUP($D251,Res_Req!$A$2:$K$19,2)=16,MIN($W251+(VLOOKUP($D251,Res_Req!$A$2:$K$19,9)*($Y251-$W251)),110),$W251+(VLOOKUP($D251,Res_Req!$A$2:$K$19,9)*($Y251-$W251)))))</f>
        <v/>
      </c>
      <c r="Y251" s="283"/>
      <c r="Z251" s="283"/>
      <c r="AA251" s="133"/>
      <c r="AB251" s="134" t="e">
        <f>VLOOKUP($D251,Res_Req!$A$2:$K$19,2)</f>
        <v>#N/A</v>
      </c>
    </row>
    <row r="252" spans="1:28" x14ac:dyDescent="0.25">
      <c r="A252" s="133"/>
      <c r="B252" s="283"/>
      <c r="C252" s="283"/>
      <c r="D252" s="284"/>
      <c r="E252" s="283"/>
      <c r="F252" s="286"/>
      <c r="G252" s="162" t="str">
        <f>IF(OR($D252="",$R252="",$S252="",$H252=""),"",IF(OR(VLOOKUP($D252,Res_Req!$A$2:$K$19,2)=12,VLOOKUP($D252,Res_Req!$A$2:$K$19,2)=13,VLOOKUP($D252,Res_Req!$A$2:$K$19,2)=14,VLOOKUP($D252,Res_Req!$A$2:$K$19,2)=15,VLOOKUP($D252,Res_Req!$A$2:$K$19,2)=16,VLOOKUP($D252,Res_Req!$A$2:$K$19,2)=17),IF($E252="","",IF($O252&lt;=$W252,$S252*($E252/$V252)*$H252,IF(AND($O252&gt;$W252,$O252&lt;=$Y252),$H252*($E252/$V252)*($S252+((($R252-$S252)/($Y252-$W252))*($O252-$W252))),0))),IF($O252&lt;=$W252,$S252*$H252,IF(AND($O252&gt;$W252,$O252&lt;=$Y252),$H252*($S252+((($R252-$S252)/($Y252-$W252))*($O252-$W252))),0))))</f>
        <v/>
      </c>
      <c r="H252" s="156" t="str">
        <f>IF(OR($D252="",$X252="",$O252="",$W252=""),"",IF($O252&lt;=$W252,VLOOKUP($D252,Res_Req!$A$2:$K$19,3),IF(AND($O252&gt;$W252,$O252&lt;=$X252),VLOOKUP($D252,Res_Req!$A$2:$K$19,3)+(((VLOOKUP($D252,Res_Req!$A$2:$K$19,4)-VLOOKUP($D252,Res_Req!$A$2:$K$19,3))/($X252-$W252))*($O252-$W252)),0)))</f>
        <v/>
      </c>
      <c r="I252" s="285"/>
      <c r="J252" s="155" t="str">
        <f>IF(OR($D252="",$T252=""),"",IF(OR(VLOOKUP($D252,Res_Req!$A$2:$K$19,2)=1,VLOOKUP($D252,Res_Req!$A$2:$K$19,2)=2,VLOOKUP($D252,Res_Req!$A$2:$K$19,2)=5,VLOOKUP($D252,Res_Req!$A$2:$K$19,2)=7,VLOOKUP($D252,Res_Req!$A$2:$K$19,2)=8,VLOOKUP($D252,Res_Req!$A$2:$K$19,2)=9,VLOOKUP($D252,Res_Req!$A$2:$K$19,2)=10),$T252*$K252,""))</f>
        <v/>
      </c>
      <c r="K252" s="156" t="str">
        <f>IF($D252="","",IF(OR(VLOOKUP($D252,Res_Req!$A$2:$K$19,2)=1,VLOOKUP($D252,Res_Req!$A$2:$K$19,2)=2,VLOOKUP($D252,Res_Req!$A$2:$K$19,2)=5,VLOOKUP($D252,Res_Req!$A$2:$K$19,2)=7,VLOOKUP($D252,Res_Req!$A$2:$K$19,2)=8,VLOOKUP($D252,Res_Req!$A$2:$K$19,2)=9,VLOOKUP($D252,Res_Req!$A$2:$K$19,2)=10),VLOOKUP($D252,Res_Req!$A$2:$K$19,6),""))</f>
        <v/>
      </c>
      <c r="L252" s="285"/>
      <c r="M252" s="155" t="str">
        <f>IF(OR($D252="",$U252=""),"",IF(OR(VLOOKUP($D252,Res_Req!$A$2:$K$19,2)=1,VLOOKUP($D252,Res_Req!$A$2:$K$19,2)=2,VLOOKUP($D252,Res_Req!$A$2:$K$19,2)=3,VLOOKUP($D252,Res_Req!$A$2:$K$19,2)=4,VLOOKUP($D252,Res_Req!$A$2:$K$19,2)=5,VLOOKUP($D252,Res_Req!$A$2:$K$19,2)=7,VLOOKUP($D252,Res_Req!$A$2:$K$19,2)=8,VLOOKUP($D252,Res_Req!$A$2:$K$19,2)=9,VLOOKUP($D252,Res_Req!$A$2:$K$19,2)=10,VLOOKUP($D252,Res_Req!$A$2:$K$19,2)=18),$N252*U252,""))</f>
        <v/>
      </c>
      <c r="N252" s="156" t="str">
        <f>IF($D252="","",IF(OR(VLOOKUP($D252,Res_Req!$A$2:$K$19,2)=1,VLOOKUP($D252,Res_Req!$A$2:$K$19,2)=2,VLOOKUP($D252,Res_Req!$A$2:$K$19,2)=3,VLOOKUP($D252,Res_Req!$A$2:$K$19,2)=4,VLOOKUP($D252,Res_Req!$A$2:$K$19,2)=5,VLOOKUP($D252,Res_Req!$A$2:$K$19,2)=7,VLOOKUP($D252,Res_Req!$A$2:$K$19,2)=8,VLOOKUP($D252,Res_Req!$A$2:$K$19,2)=9,VLOOKUP($D252,Res_Req!$A$2:$K$19,2)=10,VLOOKUP($D252,Res_Req!$A$2:$K$19,2)=18),SQRT(VLOOKUP($D252,Res_Req!$A$2:$K$19,7)),""))</f>
        <v/>
      </c>
      <c r="O252" s="157" t="str">
        <f t="shared" si="9"/>
        <v/>
      </c>
      <c r="P252" s="158" t="str">
        <f t="shared" si="8"/>
        <v/>
      </c>
      <c r="Q252" s="159"/>
      <c r="R252" s="283"/>
      <c r="S252" s="283"/>
      <c r="T252" s="283"/>
      <c r="U252" s="283"/>
      <c r="V252" s="283"/>
      <c r="W252" s="283"/>
      <c r="X252" s="160" t="str">
        <f>IF(OR($D252="",$W252="",$Y252=""),"",IF(VLOOKUP($D252,Res_Req!$A$2:$K$19,2)=11,$Y252+VLOOKUP($D252,Res_Req!$A$2:$K$19,9),IF(VLOOKUP($D252,Res_Req!$A$2:$K$19,2)=16,MIN($W252+(VLOOKUP($D252,Res_Req!$A$2:$K$19,9)*($Y252-$W252)),110),$W252+(VLOOKUP($D252,Res_Req!$A$2:$K$19,9)*($Y252-$W252)))))</f>
        <v/>
      </c>
      <c r="Y252" s="283"/>
      <c r="Z252" s="283"/>
      <c r="AA252" s="133"/>
      <c r="AB252" s="134" t="e">
        <f>VLOOKUP($D252,Res_Req!$A$2:$K$19,2)</f>
        <v>#N/A</v>
      </c>
    </row>
    <row r="253" spans="1:28" x14ac:dyDescent="0.25">
      <c r="A253" s="133"/>
      <c r="B253" s="283"/>
      <c r="C253" s="283"/>
      <c r="D253" s="284"/>
      <c r="E253" s="283"/>
      <c r="F253" s="286"/>
      <c r="G253" s="162" t="str">
        <f>IF(OR($D253="",$R253="",$S253="",$H253=""),"",IF(OR(VLOOKUP($D253,Res_Req!$A$2:$K$19,2)=12,VLOOKUP($D253,Res_Req!$A$2:$K$19,2)=13,VLOOKUP($D253,Res_Req!$A$2:$K$19,2)=14,VLOOKUP($D253,Res_Req!$A$2:$K$19,2)=15,VLOOKUP($D253,Res_Req!$A$2:$K$19,2)=16,VLOOKUP($D253,Res_Req!$A$2:$K$19,2)=17),IF($E253="","",IF($O253&lt;=$W253,$S253*($E253/$V253)*$H253,IF(AND($O253&gt;$W253,$O253&lt;=$Y253),$H253*($E253/$V253)*($S253+((($R253-$S253)/($Y253-$W253))*($O253-$W253))),0))),IF($O253&lt;=$W253,$S253*$H253,IF(AND($O253&gt;$W253,$O253&lt;=$Y253),$H253*($S253+((($R253-$S253)/($Y253-$W253))*($O253-$W253))),0))))</f>
        <v/>
      </c>
      <c r="H253" s="156" t="str">
        <f>IF(OR($D253="",$X253="",$O253="",$W253=""),"",IF($O253&lt;=$W253,VLOOKUP($D253,Res_Req!$A$2:$K$19,3),IF(AND($O253&gt;$W253,$O253&lt;=$X253),VLOOKUP($D253,Res_Req!$A$2:$K$19,3)+(((VLOOKUP($D253,Res_Req!$A$2:$K$19,4)-VLOOKUP($D253,Res_Req!$A$2:$K$19,3))/($X253-$W253))*($O253-$W253)),0)))</f>
        <v/>
      </c>
      <c r="I253" s="285"/>
      <c r="J253" s="155" t="str">
        <f>IF(OR($D253="",$T253=""),"",IF(OR(VLOOKUP($D253,Res_Req!$A$2:$K$19,2)=1,VLOOKUP($D253,Res_Req!$A$2:$K$19,2)=2,VLOOKUP($D253,Res_Req!$A$2:$K$19,2)=5,VLOOKUP($D253,Res_Req!$A$2:$K$19,2)=7,VLOOKUP($D253,Res_Req!$A$2:$K$19,2)=8,VLOOKUP($D253,Res_Req!$A$2:$K$19,2)=9,VLOOKUP($D253,Res_Req!$A$2:$K$19,2)=10),$T253*$K253,""))</f>
        <v/>
      </c>
      <c r="K253" s="156" t="str">
        <f>IF($D253="","",IF(OR(VLOOKUP($D253,Res_Req!$A$2:$K$19,2)=1,VLOOKUP($D253,Res_Req!$A$2:$K$19,2)=2,VLOOKUP($D253,Res_Req!$A$2:$K$19,2)=5,VLOOKUP($D253,Res_Req!$A$2:$K$19,2)=7,VLOOKUP($D253,Res_Req!$A$2:$K$19,2)=8,VLOOKUP($D253,Res_Req!$A$2:$K$19,2)=9,VLOOKUP($D253,Res_Req!$A$2:$K$19,2)=10),VLOOKUP($D253,Res_Req!$A$2:$K$19,6),""))</f>
        <v/>
      </c>
      <c r="L253" s="285"/>
      <c r="M253" s="155" t="str">
        <f>IF(OR($D253="",$U253=""),"",IF(OR(VLOOKUP($D253,Res_Req!$A$2:$K$19,2)=1,VLOOKUP($D253,Res_Req!$A$2:$K$19,2)=2,VLOOKUP($D253,Res_Req!$A$2:$K$19,2)=3,VLOOKUP($D253,Res_Req!$A$2:$K$19,2)=4,VLOOKUP($D253,Res_Req!$A$2:$K$19,2)=5,VLOOKUP($D253,Res_Req!$A$2:$K$19,2)=7,VLOOKUP($D253,Res_Req!$A$2:$K$19,2)=8,VLOOKUP($D253,Res_Req!$A$2:$K$19,2)=9,VLOOKUP($D253,Res_Req!$A$2:$K$19,2)=10,VLOOKUP($D253,Res_Req!$A$2:$K$19,2)=18),$N253*U253,""))</f>
        <v/>
      </c>
      <c r="N253" s="156" t="str">
        <f>IF($D253="","",IF(OR(VLOOKUP($D253,Res_Req!$A$2:$K$19,2)=1,VLOOKUP($D253,Res_Req!$A$2:$K$19,2)=2,VLOOKUP($D253,Res_Req!$A$2:$K$19,2)=3,VLOOKUP($D253,Res_Req!$A$2:$K$19,2)=4,VLOOKUP($D253,Res_Req!$A$2:$K$19,2)=5,VLOOKUP($D253,Res_Req!$A$2:$K$19,2)=7,VLOOKUP($D253,Res_Req!$A$2:$K$19,2)=8,VLOOKUP($D253,Res_Req!$A$2:$K$19,2)=9,VLOOKUP($D253,Res_Req!$A$2:$K$19,2)=10,VLOOKUP($D253,Res_Req!$A$2:$K$19,2)=18),SQRT(VLOOKUP($D253,Res_Req!$A$2:$K$19,7)),""))</f>
        <v/>
      </c>
      <c r="O253" s="157" t="str">
        <f t="shared" si="9"/>
        <v/>
      </c>
      <c r="P253" s="158" t="str">
        <f t="shared" si="8"/>
        <v/>
      </c>
      <c r="Q253" s="159"/>
      <c r="R253" s="283"/>
      <c r="S253" s="283"/>
      <c r="T253" s="283"/>
      <c r="U253" s="283"/>
      <c r="V253" s="283"/>
      <c r="W253" s="283"/>
      <c r="X253" s="160" t="str">
        <f>IF(OR($D253="",$W253="",$Y253=""),"",IF(VLOOKUP($D253,Res_Req!$A$2:$K$19,2)=11,$Y253+VLOOKUP($D253,Res_Req!$A$2:$K$19,9),IF(VLOOKUP($D253,Res_Req!$A$2:$K$19,2)=16,MIN($W253+(VLOOKUP($D253,Res_Req!$A$2:$K$19,9)*($Y253-$W253)),110),$W253+(VLOOKUP($D253,Res_Req!$A$2:$K$19,9)*($Y253-$W253)))))</f>
        <v/>
      </c>
      <c r="Y253" s="283"/>
      <c r="Z253" s="283"/>
      <c r="AA253" s="133"/>
      <c r="AB253" s="134" t="e">
        <f>VLOOKUP($D253,Res_Req!$A$2:$K$19,2)</f>
        <v>#N/A</v>
      </c>
    </row>
    <row r="254" spans="1:28" x14ac:dyDescent="0.25">
      <c r="A254" s="133"/>
      <c r="B254" s="283"/>
      <c r="C254" s="283"/>
      <c r="D254" s="284"/>
      <c r="E254" s="283"/>
      <c r="F254" s="286"/>
      <c r="G254" s="162" t="str">
        <f>IF(OR($D254="",$R254="",$S254="",$H254=""),"",IF(OR(VLOOKUP($D254,Res_Req!$A$2:$K$19,2)=12,VLOOKUP($D254,Res_Req!$A$2:$K$19,2)=13,VLOOKUP($D254,Res_Req!$A$2:$K$19,2)=14,VLOOKUP($D254,Res_Req!$A$2:$K$19,2)=15,VLOOKUP($D254,Res_Req!$A$2:$K$19,2)=16,VLOOKUP($D254,Res_Req!$A$2:$K$19,2)=17),IF($E254="","",IF($O254&lt;=$W254,$S254*($E254/$V254)*$H254,IF(AND($O254&gt;$W254,$O254&lt;=$Y254),$H254*($E254/$V254)*($S254+((($R254-$S254)/($Y254-$W254))*($O254-$W254))),0))),IF($O254&lt;=$W254,$S254*$H254,IF(AND($O254&gt;$W254,$O254&lt;=$Y254),$H254*($S254+((($R254-$S254)/($Y254-$W254))*($O254-$W254))),0))))</f>
        <v/>
      </c>
      <c r="H254" s="156" t="str">
        <f>IF(OR($D254="",$X254="",$O254="",$W254=""),"",IF($O254&lt;=$W254,VLOOKUP($D254,Res_Req!$A$2:$K$19,3),IF(AND($O254&gt;$W254,$O254&lt;=$X254),VLOOKUP($D254,Res_Req!$A$2:$K$19,3)+(((VLOOKUP($D254,Res_Req!$A$2:$K$19,4)-VLOOKUP($D254,Res_Req!$A$2:$K$19,3))/($X254-$W254))*($O254-$W254)),0)))</f>
        <v/>
      </c>
      <c r="I254" s="285"/>
      <c r="J254" s="155" t="str">
        <f>IF(OR($D254="",$T254=""),"",IF(OR(VLOOKUP($D254,Res_Req!$A$2:$K$19,2)=1,VLOOKUP($D254,Res_Req!$A$2:$K$19,2)=2,VLOOKUP($D254,Res_Req!$A$2:$K$19,2)=5,VLOOKUP($D254,Res_Req!$A$2:$K$19,2)=7,VLOOKUP($D254,Res_Req!$A$2:$K$19,2)=8,VLOOKUP($D254,Res_Req!$A$2:$K$19,2)=9,VLOOKUP($D254,Res_Req!$A$2:$K$19,2)=10),$T254*$K254,""))</f>
        <v/>
      </c>
      <c r="K254" s="156" t="str">
        <f>IF($D254="","",IF(OR(VLOOKUP($D254,Res_Req!$A$2:$K$19,2)=1,VLOOKUP($D254,Res_Req!$A$2:$K$19,2)=2,VLOOKUP($D254,Res_Req!$A$2:$K$19,2)=5,VLOOKUP($D254,Res_Req!$A$2:$K$19,2)=7,VLOOKUP($D254,Res_Req!$A$2:$K$19,2)=8,VLOOKUP($D254,Res_Req!$A$2:$K$19,2)=9,VLOOKUP($D254,Res_Req!$A$2:$K$19,2)=10),VLOOKUP($D254,Res_Req!$A$2:$K$19,6),""))</f>
        <v/>
      </c>
      <c r="L254" s="285"/>
      <c r="M254" s="155" t="str">
        <f>IF(OR($D254="",$U254=""),"",IF(OR(VLOOKUP($D254,Res_Req!$A$2:$K$19,2)=1,VLOOKUP($D254,Res_Req!$A$2:$K$19,2)=2,VLOOKUP($D254,Res_Req!$A$2:$K$19,2)=3,VLOOKUP($D254,Res_Req!$A$2:$K$19,2)=4,VLOOKUP($D254,Res_Req!$A$2:$K$19,2)=5,VLOOKUP($D254,Res_Req!$A$2:$K$19,2)=7,VLOOKUP($D254,Res_Req!$A$2:$K$19,2)=8,VLOOKUP($D254,Res_Req!$A$2:$K$19,2)=9,VLOOKUP($D254,Res_Req!$A$2:$K$19,2)=10,VLOOKUP($D254,Res_Req!$A$2:$K$19,2)=18),$N254*U254,""))</f>
        <v/>
      </c>
      <c r="N254" s="156" t="str">
        <f>IF($D254="","",IF(OR(VLOOKUP($D254,Res_Req!$A$2:$K$19,2)=1,VLOOKUP($D254,Res_Req!$A$2:$K$19,2)=2,VLOOKUP($D254,Res_Req!$A$2:$K$19,2)=3,VLOOKUP($D254,Res_Req!$A$2:$K$19,2)=4,VLOOKUP($D254,Res_Req!$A$2:$K$19,2)=5,VLOOKUP($D254,Res_Req!$A$2:$K$19,2)=7,VLOOKUP($D254,Res_Req!$A$2:$K$19,2)=8,VLOOKUP($D254,Res_Req!$A$2:$K$19,2)=9,VLOOKUP($D254,Res_Req!$A$2:$K$19,2)=10,VLOOKUP($D254,Res_Req!$A$2:$K$19,2)=18),SQRT(VLOOKUP($D254,Res_Req!$A$2:$K$19,7)),""))</f>
        <v/>
      </c>
      <c r="O254" s="157" t="str">
        <f t="shared" si="9"/>
        <v/>
      </c>
      <c r="P254" s="158" t="str">
        <f t="shared" si="8"/>
        <v/>
      </c>
      <c r="Q254" s="159"/>
      <c r="R254" s="283"/>
      <c r="S254" s="283"/>
      <c r="T254" s="283"/>
      <c r="U254" s="283"/>
      <c r="V254" s="283"/>
      <c r="W254" s="283"/>
      <c r="X254" s="160" t="str">
        <f>IF(OR($D254="",$W254="",$Y254=""),"",IF(VLOOKUP($D254,Res_Req!$A$2:$K$19,2)=11,$Y254+VLOOKUP($D254,Res_Req!$A$2:$K$19,9),IF(VLOOKUP($D254,Res_Req!$A$2:$K$19,2)=16,MIN($W254+(VLOOKUP($D254,Res_Req!$A$2:$K$19,9)*($Y254-$W254)),110),$W254+(VLOOKUP($D254,Res_Req!$A$2:$K$19,9)*($Y254-$W254)))))</f>
        <v/>
      </c>
      <c r="Y254" s="283"/>
      <c r="Z254" s="283"/>
      <c r="AA254" s="133"/>
      <c r="AB254" s="134" t="e">
        <f>VLOOKUP($D254,Res_Req!$A$2:$K$19,2)</f>
        <v>#N/A</v>
      </c>
    </row>
    <row r="255" spans="1:28" x14ac:dyDescent="0.25">
      <c r="A255" s="133"/>
      <c r="B255" s="283"/>
      <c r="C255" s="283"/>
      <c r="D255" s="284"/>
      <c r="E255" s="283"/>
      <c r="F255" s="286"/>
      <c r="G255" s="162" t="str">
        <f>IF(OR($D255="",$R255="",$S255="",$H255=""),"",IF(OR(VLOOKUP($D255,Res_Req!$A$2:$K$19,2)=12,VLOOKUP($D255,Res_Req!$A$2:$K$19,2)=13,VLOOKUP($D255,Res_Req!$A$2:$K$19,2)=14,VLOOKUP($D255,Res_Req!$A$2:$K$19,2)=15,VLOOKUP($D255,Res_Req!$A$2:$K$19,2)=16,VLOOKUP($D255,Res_Req!$A$2:$K$19,2)=17),IF($E255="","",IF($O255&lt;=$W255,$S255*($E255/$V255)*$H255,IF(AND($O255&gt;$W255,$O255&lt;=$Y255),$H255*($E255/$V255)*($S255+((($R255-$S255)/($Y255-$W255))*($O255-$W255))),0))),IF($O255&lt;=$W255,$S255*$H255,IF(AND($O255&gt;$W255,$O255&lt;=$Y255),$H255*($S255+((($R255-$S255)/($Y255-$W255))*($O255-$W255))),0))))</f>
        <v/>
      </c>
      <c r="H255" s="156" t="str">
        <f>IF(OR($D255="",$X255="",$O255="",$W255=""),"",IF($O255&lt;=$W255,VLOOKUP($D255,Res_Req!$A$2:$K$19,3),IF(AND($O255&gt;$W255,$O255&lt;=$X255),VLOOKUP($D255,Res_Req!$A$2:$K$19,3)+(((VLOOKUP($D255,Res_Req!$A$2:$K$19,4)-VLOOKUP($D255,Res_Req!$A$2:$K$19,3))/($X255-$W255))*($O255-$W255)),0)))</f>
        <v/>
      </c>
      <c r="I255" s="285"/>
      <c r="J255" s="155" t="str">
        <f>IF(OR($D255="",$T255=""),"",IF(OR(VLOOKUP($D255,Res_Req!$A$2:$K$19,2)=1,VLOOKUP($D255,Res_Req!$A$2:$K$19,2)=2,VLOOKUP($D255,Res_Req!$A$2:$K$19,2)=5,VLOOKUP($D255,Res_Req!$A$2:$K$19,2)=7,VLOOKUP($D255,Res_Req!$A$2:$K$19,2)=8,VLOOKUP($D255,Res_Req!$A$2:$K$19,2)=9,VLOOKUP($D255,Res_Req!$A$2:$K$19,2)=10),$T255*$K255,""))</f>
        <v/>
      </c>
      <c r="K255" s="156" t="str">
        <f>IF($D255="","",IF(OR(VLOOKUP($D255,Res_Req!$A$2:$K$19,2)=1,VLOOKUP($D255,Res_Req!$A$2:$K$19,2)=2,VLOOKUP($D255,Res_Req!$A$2:$K$19,2)=5,VLOOKUP($D255,Res_Req!$A$2:$K$19,2)=7,VLOOKUP($D255,Res_Req!$A$2:$K$19,2)=8,VLOOKUP($D255,Res_Req!$A$2:$K$19,2)=9,VLOOKUP($D255,Res_Req!$A$2:$K$19,2)=10),VLOOKUP($D255,Res_Req!$A$2:$K$19,6),""))</f>
        <v/>
      </c>
      <c r="L255" s="285"/>
      <c r="M255" s="155" t="str">
        <f>IF(OR($D255="",$U255=""),"",IF(OR(VLOOKUP($D255,Res_Req!$A$2:$K$19,2)=1,VLOOKUP($D255,Res_Req!$A$2:$K$19,2)=2,VLOOKUP($D255,Res_Req!$A$2:$K$19,2)=3,VLOOKUP($D255,Res_Req!$A$2:$K$19,2)=4,VLOOKUP($D255,Res_Req!$A$2:$K$19,2)=5,VLOOKUP($D255,Res_Req!$A$2:$K$19,2)=7,VLOOKUP($D255,Res_Req!$A$2:$K$19,2)=8,VLOOKUP($D255,Res_Req!$A$2:$K$19,2)=9,VLOOKUP($D255,Res_Req!$A$2:$K$19,2)=10,VLOOKUP($D255,Res_Req!$A$2:$K$19,2)=18),$N255*U255,""))</f>
        <v/>
      </c>
      <c r="N255" s="156" t="str">
        <f>IF($D255="","",IF(OR(VLOOKUP($D255,Res_Req!$A$2:$K$19,2)=1,VLOOKUP($D255,Res_Req!$A$2:$K$19,2)=2,VLOOKUP($D255,Res_Req!$A$2:$K$19,2)=3,VLOOKUP($D255,Res_Req!$A$2:$K$19,2)=4,VLOOKUP($D255,Res_Req!$A$2:$K$19,2)=5,VLOOKUP($D255,Res_Req!$A$2:$K$19,2)=7,VLOOKUP($D255,Res_Req!$A$2:$K$19,2)=8,VLOOKUP($D255,Res_Req!$A$2:$K$19,2)=9,VLOOKUP($D255,Res_Req!$A$2:$K$19,2)=10,VLOOKUP($D255,Res_Req!$A$2:$K$19,2)=18),SQRT(VLOOKUP($D255,Res_Req!$A$2:$K$19,7)),""))</f>
        <v/>
      </c>
      <c r="O255" s="157" t="str">
        <f t="shared" si="9"/>
        <v/>
      </c>
      <c r="P255" s="158" t="str">
        <f t="shared" si="8"/>
        <v/>
      </c>
      <c r="Q255" s="159"/>
      <c r="R255" s="283"/>
      <c r="S255" s="283"/>
      <c r="T255" s="283"/>
      <c r="U255" s="283"/>
      <c r="V255" s="283"/>
      <c r="W255" s="283"/>
      <c r="X255" s="160" t="str">
        <f>IF(OR($D255="",$W255="",$Y255=""),"",IF(VLOOKUP($D255,Res_Req!$A$2:$K$19,2)=11,$Y255+VLOOKUP($D255,Res_Req!$A$2:$K$19,9),IF(VLOOKUP($D255,Res_Req!$A$2:$K$19,2)=16,MIN($W255+(VLOOKUP($D255,Res_Req!$A$2:$K$19,9)*($Y255-$W255)),110),$W255+(VLOOKUP($D255,Res_Req!$A$2:$K$19,9)*($Y255-$W255)))))</f>
        <v/>
      </c>
      <c r="Y255" s="283"/>
      <c r="Z255" s="283"/>
      <c r="AA255" s="133"/>
      <c r="AB255" s="134" t="e">
        <f>VLOOKUP($D255,Res_Req!$A$2:$K$19,2)</f>
        <v>#N/A</v>
      </c>
    </row>
    <row r="256" spans="1:28" x14ac:dyDescent="0.25">
      <c r="A256" s="133"/>
      <c r="B256" s="283"/>
      <c r="C256" s="283"/>
      <c r="D256" s="284"/>
      <c r="E256" s="283"/>
      <c r="F256" s="286"/>
      <c r="G256" s="162" t="str">
        <f>IF(OR($D256="",$R256="",$S256="",$H256=""),"",IF(OR(VLOOKUP($D256,Res_Req!$A$2:$K$19,2)=12,VLOOKUP($D256,Res_Req!$A$2:$K$19,2)=13,VLOOKUP($D256,Res_Req!$A$2:$K$19,2)=14,VLOOKUP($D256,Res_Req!$A$2:$K$19,2)=15,VLOOKUP($D256,Res_Req!$A$2:$K$19,2)=16,VLOOKUP($D256,Res_Req!$A$2:$K$19,2)=17),IF($E256="","",IF($O256&lt;=$W256,$S256*($E256/$V256)*$H256,IF(AND($O256&gt;$W256,$O256&lt;=$Y256),$H256*($E256/$V256)*($S256+((($R256-$S256)/($Y256-$W256))*($O256-$W256))),0))),IF($O256&lt;=$W256,$S256*$H256,IF(AND($O256&gt;$W256,$O256&lt;=$Y256),$H256*($S256+((($R256-$S256)/($Y256-$W256))*($O256-$W256))),0))))</f>
        <v/>
      </c>
      <c r="H256" s="156" t="str">
        <f>IF(OR($D256="",$X256="",$O256="",$W256=""),"",IF($O256&lt;=$W256,VLOOKUP($D256,Res_Req!$A$2:$K$19,3),IF(AND($O256&gt;$W256,$O256&lt;=$X256),VLOOKUP($D256,Res_Req!$A$2:$K$19,3)+(((VLOOKUP($D256,Res_Req!$A$2:$K$19,4)-VLOOKUP($D256,Res_Req!$A$2:$K$19,3))/($X256-$W256))*($O256-$W256)),0)))</f>
        <v/>
      </c>
      <c r="I256" s="285"/>
      <c r="J256" s="155" t="str">
        <f>IF(OR($D256="",$T256=""),"",IF(OR(VLOOKUP($D256,Res_Req!$A$2:$K$19,2)=1,VLOOKUP($D256,Res_Req!$A$2:$K$19,2)=2,VLOOKUP($D256,Res_Req!$A$2:$K$19,2)=5,VLOOKUP($D256,Res_Req!$A$2:$K$19,2)=7,VLOOKUP($D256,Res_Req!$A$2:$K$19,2)=8,VLOOKUP($D256,Res_Req!$A$2:$K$19,2)=9,VLOOKUP($D256,Res_Req!$A$2:$K$19,2)=10),$T256*$K256,""))</f>
        <v/>
      </c>
      <c r="K256" s="156" t="str">
        <f>IF($D256="","",IF(OR(VLOOKUP($D256,Res_Req!$A$2:$K$19,2)=1,VLOOKUP($D256,Res_Req!$A$2:$K$19,2)=2,VLOOKUP($D256,Res_Req!$A$2:$K$19,2)=5,VLOOKUP($D256,Res_Req!$A$2:$K$19,2)=7,VLOOKUP($D256,Res_Req!$A$2:$K$19,2)=8,VLOOKUP($D256,Res_Req!$A$2:$K$19,2)=9,VLOOKUP($D256,Res_Req!$A$2:$K$19,2)=10),VLOOKUP($D256,Res_Req!$A$2:$K$19,6),""))</f>
        <v/>
      </c>
      <c r="L256" s="285"/>
      <c r="M256" s="155" t="str">
        <f>IF(OR($D256="",$U256=""),"",IF(OR(VLOOKUP($D256,Res_Req!$A$2:$K$19,2)=1,VLOOKUP($D256,Res_Req!$A$2:$K$19,2)=2,VLOOKUP($D256,Res_Req!$A$2:$K$19,2)=3,VLOOKUP($D256,Res_Req!$A$2:$K$19,2)=4,VLOOKUP($D256,Res_Req!$A$2:$K$19,2)=5,VLOOKUP($D256,Res_Req!$A$2:$K$19,2)=7,VLOOKUP($D256,Res_Req!$A$2:$K$19,2)=8,VLOOKUP($D256,Res_Req!$A$2:$K$19,2)=9,VLOOKUP($D256,Res_Req!$A$2:$K$19,2)=10,VLOOKUP($D256,Res_Req!$A$2:$K$19,2)=18),$N256*U256,""))</f>
        <v/>
      </c>
      <c r="N256" s="156" t="str">
        <f>IF($D256="","",IF(OR(VLOOKUP($D256,Res_Req!$A$2:$K$19,2)=1,VLOOKUP($D256,Res_Req!$A$2:$K$19,2)=2,VLOOKUP($D256,Res_Req!$A$2:$K$19,2)=3,VLOOKUP($D256,Res_Req!$A$2:$K$19,2)=4,VLOOKUP($D256,Res_Req!$A$2:$K$19,2)=5,VLOOKUP($D256,Res_Req!$A$2:$K$19,2)=7,VLOOKUP($D256,Res_Req!$A$2:$K$19,2)=8,VLOOKUP($D256,Res_Req!$A$2:$K$19,2)=9,VLOOKUP($D256,Res_Req!$A$2:$K$19,2)=10,VLOOKUP($D256,Res_Req!$A$2:$K$19,2)=18),SQRT(VLOOKUP($D256,Res_Req!$A$2:$K$19,7)),""))</f>
        <v/>
      </c>
      <c r="O256" s="157" t="str">
        <f t="shared" si="9"/>
        <v/>
      </c>
      <c r="P256" s="158" t="str">
        <f t="shared" si="8"/>
        <v/>
      </c>
      <c r="Q256" s="159"/>
      <c r="R256" s="283"/>
      <c r="S256" s="283"/>
      <c r="T256" s="283"/>
      <c r="U256" s="283"/>
      <c r="V256" s="283"/>
      <c r="W256" s="283"/>
      <c r="X256" s="160" t="str">
        <f>IF(OR($D256="",$W256="",$Y256=""),"",IF(VLOOKUP($D256,Res_Req!$A$2:$K$19,2)=11,$Y256+VLOOKUP($D256,Res_Req!$A$2:$K$19,9),IF(VLOOKUP($D256,Res_Req!$A$2:$K$19,2)=16,MIN($W256+(VLOOKUP($D256,Res_Req!$A$2:$K$19,9)*($Y256-$W256)),110),$W256+(VLOOKUP($D256,Res_Req!$A$2:$K$19,9)*($Y256-$W256)))))</f>
        <v/>
      </c>
      <c r="Y256" s="283"/>
      <c r="Z256" s="283"/>
      <c r="AA256" s="133"/>
      <c r="AB256" s="134" t="e">
        <f>VLOOKUP($D256,Res_Req!$A$2:$K$19,2)</f>
        <v>#N/A</v>
      </c>
    </row>
    <row r="257" spans="1:28" x14ac:dyDescent="0.25">
      <c r="A257" s="133"/>
      <c r="B257" s="283"/>
      <c r="C257" s="283"/>
      <c r="D257" s="284"/>
      <c r="E257" s="283"/>
      <c r="F257" s="286"/>
      <c r="G257" s="162" t="str">
        <f>IF(OR($D257="",$R257="",$S257="",$H257=""),"",IF(OR(VLOOKUP($D257,Res_Req!$A$2:$K$19,2)=12,VLOOKUP($D257,Res_Req!$A$2:$K$19,2)=13,VLOOKUP($D257,Res_Req!$A$2:$K$19,2)=14,VLOOKUP($D257,Res_Req!$A$2:$K$19,2)=15,VLOOKUP($D257,Res_Req!$A$2:$K$19,2)=16,VLOOKUP($D257,Res_Req!$A$2:$K$19,2)=17),IF($E257="","",IF($O257&lt;=$W257,$S257*($E257/$V257)*$H257,IF(AND($O257&gt;$W257,$O257&lt;=$Y257),$H257*($E257/$V257)*($S257+((($R257-$S257)/($Y257-$W257))*($O257-$W257))),0))),IF($O257&lt;=$W257,$S257*$H257,IF(AND($O257&gt;$W257,$O257&lt;=$Y257),$H257*($S257+((($R257-$S257)/($Y257-$W257))*($O257-$W257))),0))))</f>
        <v/>
      </c>
      <c r="H257" s="156" t="str">
        <f>IF(OR($D257="",$X257="",$O257="",$W257=""),"",IF($O257&lt;=$W257,VLOOKUP($D257,Res_Req!$A$2:$K$19,3),IF(AND($O257&gt;$W257,$O257&lt;=$X257),VLOOKUP($D257,Res_Req!$A$2:$K$19,3)+(((VLOOKUP($D257,Res_Req!$A$2:$K$19,4)-VLOOKUP($D257,Res_Req!$A$2:$K$19,3))/($X257-$W257))*($O257-$W257)),0)))</f>
        <v/>
      </c>
      <c r="I257" s="285"/>
      <c r="J257" s="155" t="str">
        <f>IF(OR($D257="",$T257=""),"",IF(OR(VLOOKUP($D257,Res_Req!$A$2:$K$19,2)=1,VLOOKUP($D257,Res_Req!$A$2:$K$19,2)=2,VLOOKUP($D257,Res_Req!$A$2:$K$19,2)=5,VLOOKUP($D257,Res_Req!$A$2:$K$19,2)=7,VLOOKUP($D257,Res_Req!$A$2:$K$19,2)=8,VLOOKUP($D257,Res_Req!$A$2:$K$19,2)=9,VLOOKUP($D257,Res_Req!$A$2:$K$19,2)=10),$T257*$K257,""))</f>
        <v/>
      </c>
      <c r="K257" s="156" t="str">
        <f>IF($D257="","",IF(OR(VLOOKUP($D257,Res_Req!$A$2:$K$19,2)=1,VLOOKUP($D257,Res_Req!$A$2:$K$19,2)=2,VLOOKUP($D257,Res_Req!$A$2:$K$19,2)=5,VLOOKUP($D257,Res_Req!$A$2:$K$19,2)=7,VLOOKUP($D257,Res_Req!$A$2:$K$19,2)=8,VLOOKUP($D257,Res_Req!$A$2:$K$19,2)=9,VLOOKUP($D257,Res_Req!$A$2:$K$19,2)=10),VLOOKUP($D257,Res_Req!$A$2:$K$19,6),""))</f>
        <v/>
      </c>
      <c r="L257" s="285"/>
      <c r="M257" s="155" t="str">
        <f>IF(OR($D257="",$U257=""),"",IF(OR(VLOOKUP($D257,Res_Req!$A$2:$K$19,2)=1,VLOOKUP($D257,Res_Req!$A$2:$K$19,2)=2,VLOOKUP($D257,Res_Req!$A$2:$K$19,2)=3,VLOOKUP($D257,Res_Req!$A$2:$K$19,2)=4,VLOOKUP($D257,Res_Req!$A$2:$K$19,2)=5,VLOOKUP($D257,Res_Req!$A$2:$K$19,2)=7,VLOOKUP($D257,Res_Req!$A$2:$K$19,2)=8,VLOOKUP($D257,Res_Req!$A$2:$K$19,2)=9,VLOOKUP($D257,Res_Req!$A$2:$K$19,2)=10,VLOOKUP($D257,Res_Req!$A$2:$K$19,2)=18),$N257*U257,""))</f>
        <v/>
      </c>
      <c r="N257" s="156" t="str">
        <f>IF($D257="","",IF(OR(VLOOKUP($D257,Res_Req!$A$2:$K$19,2)=1,VLOOKUP($D257,Res_Req!$A$2:$K$19,2)=2,VLOOKUP($D257,Res_Req!$A$2:$K$19,2)=3,VLOOKUP($D257,Res_Req!$A$2:$K$19,2)=4,VLOOKUP($D257,Res_Req!$A$2:$K$19,2)=5,VLOOKUP($D257,Res_Req!$A$2:$K$19,2)=7,VLOOKUP($D257,Res_Req!$A$2:$K$19,2)=8,VLOOKUP($D257,Res_Req!$A$2:$K$19,2)=9,VLOOKUP($D257,Res_Req!$A$2:$K$19,2)=10,VLOOKUP($D257,Res_Req!$A$2:$K$19,2)=18),SQRT(VLOOKUP($D257,Res_Req!$A$2:$K$19,7)),""))</f>
        <v/>
      </c>
      <c r="O257" s="157" t="str">
        <f t="shared" si="9"/>
        <v/>
      </c>
      <c r="P257" s="158" t="str">
        <f t="shared" si="8"/>
        <v/>
      </c>
      <c r="Q257" s="159"/>
      <c r="R257" s="283"/>
      <c r="S257" s="283"/>
      <c r="T257" s="283"/>
      <c r="U257" s="283"/>
      <c r="V257" s="283"/>
      <c r="W257" s="283"/>
      <c r="X257" s="160" t="str">
        <f>IF(OR($D257="",$W257="",$Y257=""),"",IF(VLOOKUP($D257,Res_Req!$A$2:$K$19,2)=11,$Y257+VLOOKUP($D257,Res_Req!$A$2:$K$19,9),IF(VLOOKUP($D257,Res_Req!$A$2:$K$19,2)=16,MIN($W257+(VLOOKUP($D257,Res_Req!$A$2:$K$19,9)*($Y257-$W257)),110),$W257+(VLOOKUP($D257,Res_Req!$A$2:$K$19,9)*($Y257-$W257)))))</f>
        <v/>
      </c>
      <c r="Y257" s="283"/>
      <c r="Z257" s="283"/>
      <c r="AA257" s="133"/>
      <c r="AB257" s="134" t="e">
        <f>VLOOKUP($D257,Res_Req!$A$2:$K$19,2)</f>
        <v>#N/A</v>
      </c>
    </row>
    <row r="258" spans="1:28" x14ac:dyDescent="0.25">
      <c r="A258" s="133"/>
      <c r="B258" s="283"/>
      <c r="C258" s="283"/>
      <c r="D258" s="284"/>
      <c r="E258" s="283"/>
      <c r="F258" s="286"/>
      <c r="G258" s="162" t="str">
        <f>IF(OR($D258="",$R258="",$S258="",$H258=""),"",IF(OR(VLOOKUP($D258,Res_Req!$A$2:$K$19,2)=12,VLOOKUP($D258,Res_Req!$A$2:$K$19,2)=13,VLOOKUP($D258,Res_Req!$A$2:$K$19,2)=14,VLOOKUP($D258,Res_Req!$A$2:$K$19,2)=15,VLOOKUP($D258,Res_Req!$A$2:$K$19,2)=16,VLOOKUP($D258,Res_Req!$A$2:$K$19,2)=17),IF($E258="","",IF($O258&lt;=$W258,$S258*($E258/$V258)*$H258,IF(AND($O258&gt;$W258,$O258&lt;=$Y258),$H258*($E258/$V258)*($S258+((($R258-$S258)/($Y258-$W258))*($O258-$W258))),0))),IF($O258&lt;=$W258,$S258*$H258,IF(AND($O258&gt;$W258,$O258&lt;=$Y258),$H258*($S258+((($R258-$S258)/($Y258-$W258))*($O258-$W258))),0))))</f>
        <v/>
      </c>
      <c r="H258" s="156" t="str">
        <f>IF(OR($D258="",$X258="",$O258="",$W258=""),"",IF($O258&lt;=$W258,VLOOKUP($D258,Res_Req!$A$2:$K$19,3),IF(AND($O258&gt;$W258,$O258&lt;=$X258),VLOOKUP($D258,Res_Req!$A$2:$K$19,3)+(((VLOOKUP($D258,Res_Req!$A$2:$K$19,4)-VLOOKUP($D258,Res_Req!$A$2:$K$19,3))/($X258-$W258))*($O258-$W258)),0)))</f>
        <v/>
      </c>
      <c r="I258" s="285"/>
      <c r="J258" s="155" t="str">
        <f>IF(OR($D258="",$T258=""),"",IF(OR(VLOOKUP($D258,Res_Req!$A$2:$K$19,2)=1,VLOOKUP($D258,Res_Req!$A$2:$K$19,2)=2,VLOOKUP($D258,Res_Req!$A$2:$K$19,2)=5,VLOOKUP($D258,Res_Req!$A$2:$K$19,2)=7,VLOOKUP($D258,Res_Req!$A$2:$K$19,2)=8,VLOOKUP($D258,Res_Req!$A$2:$K$19,2)=9,VLOOKUP($D258,Res_Req!$A$2:$K$19,2)=10),$T258*$K258,""))</f>
        <v/>
      </c>
      <c r="K258" s="156" t="str">
        <f>IF($D258="","",IF(OR(VLOOKUP($D258,Res_Req!$A$2:$K$19,2)=1,VLOOKUP($D258,Res_Req!$A$2:$K$19,2)=2,VLOOKUP($D258,Res_Req!$A$2:$K$19,2)=5,VLOOKUP($D258,Res_Req!$A$2:$K$19,2)=7,VLOOKUP($D258,Res_Req!$A$2:$K$19,2)=8,VLOOKUP($D258,Res_Req!$A$2:$K$19,2)=9,VLOOKUP($D258,Res_Req!$A$2:$K$19,2)=10),VLOOKUP($D258,Res_Req!$A$2:$K$19,6),""))</f>
        <v/>
      </c>
      <c r="L258" s="285"/>
      <c r="M258" s="155" t="str">
        <f>IF(OR($D258="",$U258=""),"",IF(OR(VLOOKUP($D258,Res_Req!$A$2:$K$19,2)=1,VLOOKUP($D258,Res_Req!$A$2:$K$19,2)=2,VLOOKUP($D258,Res_Req!$A$2:$K$19,2)=3,VLOOKUP($D258,Res_Req!$A$2:$K$19,2)=4,VLOOKUP($D258,Res_Req!$A$2:$K$19,2)=5,VLOOKUP($D258,Res_Req!$A$2:$K$19,2)=7,VLOOKUP($D258,Res_Req!$A$2:$K$19,2)=8,VLOOKUP($D258,Res_Req!$A$2:$K$19,2)=9,VLOOKUP($D258,Res_Req!$A$2:$K$19,2)=10,VLOOKUP($D258,Res_Req!$A$2:$K$19,2)=18),$N258*U258,""))</f>
        <v/>
      </c>
      <c r="N258" s="156" t="str">
        <f>IF($D258="","",IF(OR(VLOOKUP($D258,Res_Req!$A$2:$K$19,2)=1,VLOOKUP($D258,Res_Req!$A$2:$K$19,2)=2,VLOOKUP($D258,Res_Req!$A$2:$K$19,2)=3,VLOOKUP($D258,Res_Req!$A$2:$K$19,2)=4,VLOOKUP($D258,Res_Req!$A$2:$K$19,2)=5,VLOOKUP($D258,Res_Req!$A$2:$K$19,2)=7,VLOOKUP($D258,Res_Req!$A$2:$K$19,2)=8,VLOOKUP($D258,Res_Req!$A$2:$K$19,2)=9,VLOOKUP($D258,Res_Req!$A$2:$K$19,2)=10,VLOOKUP($D258,Res_Req!$A$2:$K$19,2)=18),SQRT(VLOOKUP($D258,Res_Req!$A$2:$K$19,7)),""))</f>
        <v/>
      </c>
      <c r="O258" s="157" t="str">
        <f t="shared" si="9"/>
        <v/>
      </c>
      <c r="P258" s="158" t="str">
        <f t="shared" si="8"/>
        <v/>
      </c>
      <c r="Q258" s="159"/>
      <c r="R258" s="283"/>
      <c r="S258" s="283"/>
      <c r="T258" s="283"/>
      <c r="U258" s="283"/>
      <c r="V258" s="283"/>
      <c r="W258" s="283"/>
      <c r="X258" s="160" t="str">
        <f>IF(OR($D258="",$W258="",$Y258=""),"",IF(VLOOKUP($D258,Res_Req!$A$2:$K$19,2)=11,$Y258+VLOOKUP($D258,Res_Req!$A$2:$K$19,9),IF(VLOOKUP($D258,Res_Req!$A$2:$K$19,2)=16,MIN($W258+(VLOOKUP($D258,Res_Req!$A$2:$K$19,9)*($Y258-$W258)),110),$W258+(VLOOKUP($D258,Res_Req!$A$2:$K$19,9)*($Y258-$W258)))))</f>
        <v/>
      </c>
      <c r="Y258" s="283"/>
      <c r="Z258" s="283"/>
      <c r="AA258" s="133"/>
      <c r="AB258" s="134" t="e">
        <f>VLOOKUP($D258,Res_Req!$A$2:$K$19,2)</f>
        <v>#N/A</v>
      </c>
    </row>
    <row r="259" spans="1:28" x14ac:dyDescent="0.25">
      <c r="A259" s="133"/>
      <c r="B259" s="283"/>
      <c r="C259" s="283"/>
      <c r="D259" s="284"/>
      <c r="E259" s="283"/>
      <c r="F259" s="286"/>
      <c r="G259" s="162" t="str">
        <f>IF(OR($D259="",$R259="",$S259="",$H259=""),"",IF(OR(VLOOKUP($D259,Res_Req!$A$2:$K$19,2)=12,VLOOKUP($D259,Res_Req!$A$2:$K$19,2)=13,VLOOKUP($D259,Res_Req!$A$2:$K$19,2)=14,VLOOKUP($D259,Res_Req!$A$2:$K$19,2)=15,VLOOKUP($D259,Res_Req!$A$2:$K$19,2)=16,VLOOKUP($D259,Res_Req!$A$2:$K$19,2)=17),IF($E259="","",IF($O259&lt;=$W259,$S259*($E259/$V259)*$H259,IF(AND($O259&gt;$W259,$O259&lt;=$Y259),$H259*($E259/$V259)*($S259+((($R259-$S259)/($Y259-$W259))*($O259-$W259))),0))),IF($O259&lt;=$W259,$S259*$H259,IF(AND($O259&gt;$W259,$O259&lt;=$Y259),$H259*($S259+((($R259-$S259)/($Y259-$W259))*($O259-$W259))),0))))</f>
        <v/>
      </c>
      <c r="H259" s="156" t="str">
        <f>IF(OR($D259="",$X259="",$O259="",$W259=""),"",IF($O259&lt;=$W259,VLOOKUP($D259,Res_Req!$A$2:$K$19,3),IF(AND($O259&gt;$W259,$O259&lt;=$X259),VLOOKUP($D259,Res_Req!$A$2:$K$19,3)+(((VLOOKUP($D259,Res_Req!$A$2:$K$19,4)-VLOOKUP($D259,Res_Req!$A$2:$K$19,3))/($X259-$W259))*($O259-$W259)),0)))</f>
        <v/>
      </c>
      <c r="I259" s="285"/>
      <c r="J259" s="155" t="str">
        <f>IF(OR($D259="",$T259=""),"",IF(OR(VLOOKUP($D259,Res_Req!$A$2:$K$19,2)=1,VLOOKUP($D259,Res_Req!$A$2:$K$19,2)=2,VLOOKUP($D259,Res_Req!$A$2:$K$19,2)=5,VLOOKUP($D259,Res_Req!$A$2:$K$19,2)=7,VLOOKUP($D259,Res_Req!$A$2:$K$19,2)=8,VLOOKUP($D259,Res_Req!$A$2:$K$19,2)=9,VLOOKUP($D259,Res_Req!$A$2:$K$19,2)=10),$T259*$K259,""))</f>
        <v/>
      </c>
      <c r="K259" s="156" t="str">
        <f>IF($D259="","",IF(OR(VLOOKUP($D259,Res_Req!$A$2:$K$19,2)=1,VLOOKUP($D259,Res_Req!$A$2:$K$19,2)=2,VLOOKUP($D259,Res_Req!$A$2:$K$19,2)=5,VLOOKUP($D259,Res_Req!$A$2:$K$19,2)=7,VLOOKUP($D259,Res_Req!$A$2:$K$19,2)=8,VLOOKUP($D259,Res_Req!$A$2:$K$19,2)=9,VLOOKUP($D259,Res_Req!$A$2:$K$19,2)=10),VLOOKUP($D259,Res_Req!$A$2:$K$19,6),""))</f>
        <v/>
      </c>
      <c r="L259" s="285"/>
      <c r="M259" s="155" t="str">
        <f>IF(OR($D259="",$U259=""),"",IF(OR(VLOOKUP($D259,Res_Req!$A$2:$K$19,2)=1,VLOOKUP($D259,Res_Req!$A$2:$K$19,2)=2,VLOOKUP($D259,Res_Req!$A$2:$K$19,2)=3,VLOOKUP($D259,Res_Req!$A$2:$K$19,2)=4,VLOOKUP($D259,Res_Req!$A$2:$K$19,2)=5,VLOOKUP($D259,Res_Req!$A$2:$K$19,2)=7,VLOOKUP($D259,Res_Req!$A$2:$K$19,2)=8,VLOOKUP($D259,Res_Req!$A$2:$K$19,2)=9,VLOOKUP($D259,Res_Req!$A$2:$K$19,2)=10,VLOOKUP($D259,Res_Req!$A$2:$K$19,2)=18),$N259*U259,""))</f>
        <v/>
      </c>
      <c r="N259" s="156" t="str">
        <f>IF($D259="","",IF(OR(VLOOKUP($D259,Res_Req!$A$2:$K$19,2)=1,VLOOKUP($D259,Res_Req!$A$2:$K$19,2)=2,VLOOKUP($D259,Res_Req!$A$2:$K$19,2)=3,VLOOKUP($D259,Res_Req!$A$2:$K$19,2)=4,VLOOKUP($D259,Res_Req!$A$2:$K$19,2)=5,VLOOKUP($D259,Res_Req!$A$2:$K$19,2)=7,VLOOKUP($D259,Res_Req!$A$2:$K$19,2)=8,VLOOKUP($D259,Res_Req!$A$2:$K$19,2)=9,VLOOKUP($D259,Res_Req!$A$2:$K$19,2)=10,VLOOKUP($D259,Res_Req!$A$2:$K$19,2)=18),SQRT(VLOOKUP($D259,Res_Req!$A$2:$K$19,7)),""))</f>
        <v/>
      </c>
      <c r="O259" s="157" t="str">
        <f t="shared" si="9"/>
        <v/>
      </c>
      <c r="P259" s="158" t="str">
        <f t="shared" si="8"/>
        <v/>
      </c>
      <c r="Q259" s="159"/>
      <c r="R259" s="283"/>
      <c r="S259" s="283"/>
      <c r="T259" s="283"/>
      <c r="U259" s="283"/>
      <c r="V259" s="283"/>
      <c r="W259" s="283"/>
      <c r="X259" s="160" t="str">
        <f>IF(OR($D259="",$W259="",$Y259=""),"",IF(VLOOKUP($D259,Res_Req!$A$2:$K$19,2)=11,$Y259+VLOOKUP($D259,Res_Req!$A$2:$K$19,9),IF(VLOOKUP($D259,Res_Req!$A$2:$K$19,2)=16,MIN($W259+(VLOOKUP($D259,Res_Req!$A$2:$K$19,9)*($Y259-$W259)),110),$W259+(VLOOKUP($D259,Res_Req!$A$2:$K$19,9)*($Y259-$W259)))))</f>
        <v/>
      </c>
      <c r="Y259" s="283"/>
      <c r="Z259" s="283"/>
      <c r="AA259" s="133"/>
      <c r="AB259" s="134" t="e">
        <f>VLOOKUP($D259,Res_Req!$A$2:$K$19,2)</f>
        <v>#N/A</v>
      </c>
    </row>
    <row r="260" spans="1:28" x14ac:dyDescent="0.25">
      <c r="A260" s="133"/>
      <c r="B260" s="283"/>
      <c r="C260" s="283"/>
      <c r="D260" s="284"/>
      <c r="E260" s="283"/>
      <c r="F260" s="286"/>
      <c r="G260" s="162" t="str">
        <f>IF(OR($D260="",$R260="",$S260="",$H260=""),"",IF(OR(VLOOKUP($D260,Res_Req!$A$2:$K$19,2)=12,VLOOKUP($D260,Res_Req!$A$2:$K$19,2)=13,VLOOKUP($D260,Res_Req!$A$2:$K$19,2)=14,VLOOKUP($D260,Res_Req!$A$2:$K$19,2)=15,VLOOKUP($D260,Res_Req!$A$2:$K$19,2)=16,VLOOKUP($D260,Res_Req!$A$2:$K$19,2)=17),IF($E260="","",IF($O260&lt;=$W260,$S260*($E260/$V260)*$H260,IF(AND($O260&gt;$W260,$O260&lt;=$Y260),$H260*($E260/$V260)*($S260+((($R260-$S260)/($Y260-$W260))*($O260-$W260))),0))),IF($O260&lt;=$W260,$S260*$H260,IF(AND($O260&gt;$W260,$O260&lt;=$Y260),$H260*($S260+((($R260-$S260)/($Y260-$W260))*($O260-$W260))),0))))</f>
        <v/>
      </c>
      <c r="H260" s="156" t="str">
        <f>IF(OR($D260="",$X260="",$O260="",$W260=""),"",IF($O260&lt;=$W260,VLOOKUP($D260,Res_Req!$A$2:$K$19,3),IF(AND($O260&gt;$W260,$O260&lt;=$X260),VLOOKUP($D260,Res_Req!$A$2:$K$19,3)+(((VLOOKUP($D260,Res_Req!$A$2:$K$19,4)-VLOOKUP($D260,Res_Req!$A$2:$K$19,3))/($X260-$W260))*($O260-$W260)),0)))</f>
        <v/>
      </c>
      <c r="I260" s="285"/>
      <c r="J260" s="155" t="str">
        <f>IF(OR($D260="",$T260=""),"",IF(OR(VLOOKUP($D260,Res_Req!$A$2:$K$19,2)=1,VLOOKUP($D260,Res_Req!$A$2:$K$19,2)=2,VLOOKUP($D260,Res_Req!$A$2:$K$19,2)=5,VLOOKUP($D260,Res_Req!$A$2:$K$19,2)=7,VLOOKUP($D260,Res_Req!$A$2:$K$19,2)=8,VLOOKUP($D260,Res_Req!$A$2:$K$19,2)=9,VLOOKUP($D260,Res_Req!$A$2:$K$19,2)=10),$T260*$K260,""))</f>
        <v/>
      </c>
      <c r="K260" s="156" t="str">
        <f>IF($D260="","",IF(OR(VLOOKUP($D260,Res_Req!$A$2:$K$19,2)=1,VLOOKUP($D260,Res_Req!$A$2:$K$19,2)=2,VLOOKUP($D260,Res_Req!$A$2:$K$19,2)=5,VLOOKUP($D260,Res_Req!$A$2:$K$19,2)=7,VLOOKUP($D260,Res_Req!$A$2:$K$19,2)=8,VLOOKUP($D260,Res_Req!$A$2:$K$19,2)=9,VLOOKUP($D260,Res_Req!$A$2:$K$19,2)=10),VLOOKUP($D260,Res_Req!$A$2:$K$19,6),""))</f>
        <v/>
      </c>
      <c r="L260" s="285"/>
      <c r="M260" s="155" t="str">
        <f>IF(OR($D260="",$U260=""),"",IF(OR(VLOOKUP($D260,Res_Req!$A$2:$K$19,2)=1,VLOOKUP($D260,Res_Req!$A$2:$K$19,2)=2,VLOOKUP($D260,Res_Req!$A$2:$K$19,2)=3,VLOOKUP($D260,Res_Req!$A$2:$K$19,2)=4,VLOOKUP($D260,Res_Req!$A$2:$K$19,2)=5,VLOOKUP($D260,Res_Req!$A$2:$K$19,2)=7,VLOOKUP($D260,Res_Req!$A$2:$K$19,2)=8,VLOOKUP($D260,Res_Req!$A$2:$K$19,2)=9,VLOOKUP($D260,Res_Req!$A$2:$K$19,2)=10,VLOOKUP($D260,Res_Req!$A$2:$K$19,2)=18),$N260*U260,""))</f>
        <v/>
      </c>
      <c r="N260" s="156" t="str">
        <f>IF($D260="","",IF(OR(VLOOKUP($D260,Res_Req!$A$2:$K$19,2)=1,VLOOKUP($D260,Res_Req!$A$2:$K$19,2)=2,VLOOKUP($D260,Res_Req!$A$2:$K$19,2)=3,VLOOKUP($D260,Res_Req!$A$2:$K$19,2)=4,VLOOKUP($D260,Res_Req!$A$2:$K$19,2)=5,VLOOKUP($D260,Res_Req!$A$2:$K$19,2)=7,VLOOKUP($D260,Res_Req!$A$2:$K$19,2)=8,VLOOKUP($D260,Res_Req!$A$2:$K$19,2)=9,VLOOKUP($D260,Res_Req!$A$2:$K$19,2)=10,VLOOKUP($D260,Res_Req!$A$2:$K$19,2)=18),SQRT(VLOOKUP($D260,Res_Req!$A$2:$K$19,7)),""))</f>
        <v/>
      </c>
      <c r="O260" s="157" t="str">
        <f t="shared" si="9"/>
        <v/>
      </c>
      <c r="P260" s="158" t="str">
        <f t="shared" si="8"/>
        <v/>
      </c>
      <c r="Q260" s="159"/>
      <c r="R260" s="283"/>
      <c r="S260" s="283"/>
      <c r="T260" s="283"/>
      <c r="U260" s="283"/>
      <c r="V260" s="283"/>
      <c r="W260" s="283"/>
      <c r="X260" s="160" t="str">
        <f>IF(OR($D260="",$W260="",$Y260=""),"",IF(VLOOKUP($D260,Res_Req!$A$2:$K$19,2)=11,$Y260+VLOOKUP($D260,Res_Req!$A$2:$K$19,9),IF(VLOOKUP($D260,Res_Req!$A$2:$K$19,2)=16,MIN($W260+(VLOOKUP($D260,Res_Req!$A$2:$K$19,9)*($Y260-$W260)),110),$W260+(VLOOKUP($D260,Res_Req!$A$2:$K$19,9)*($Y260-$W260)))))</f>
        <v/>
      </c>
      <c r="Y260" s="283"/>
      <c r="Z260" s="283"/>
      <c r="AA260" s="133"/>
      <c r="AB260" s="134" t="e">
        <f>VLOOKUP($D260,Res_Req!$A$2:$K$19,2)</f>
        <v>#N/A</v>
      </c>
    </row>
    <row r="261" spans="1:28" x14ac:dyDescent="0.25">
      <c r="A261" s="133"/>
      <c r="B261" s="283"/>
      <c r="C261" s="283"/>
      <c r="D261" s="284"/>
      <c r="E261" s="283"/>
      <c r="F261" s="286"/>
      <c r="G261" s="162" t="str">
        <f>IF(OR($D261="",$R261="",$S261="",$H261=""),"",IF(OR(VLOOKUP($D261,Res_Req!$A$2:$K$19,2)=12,VLOOKUP($D261,Res_Req!$A$2:$K$19,2)=13,VLOOKUP($D261,Res_Req!$A$2:$K$19,2)=14,VLOOKUP($D261,Res_Req!$A$2:$K$19,2)=15,VLOOKUP($D261,Res_Req!$A$2:$K$19,2)=16,VLOOKUP($D261,Res_Req!$A$2:$K$19,2)=17),IF($E261="","",IF($O261&lt;=$W261,$S261*($E261/$V261)*$H261,IF(AND($O261&gt;$W261,$O261&lt;=$Y261),$H261*($E261/$V261)*($S261+((($R261-$S261)/($Y261-$W261))*($O261-$W261))),0))),IF($O261&lt;=$W261,$S261*$H261,IF(AND($O261&gt;$W261,$O261&lt;=$Y261),$H261*($S261+((($R261-$S261)/($Y261-$W261))*($O261-$W261))),0))))</f>
        <v/>
      </c>
      <c r="H261" s="156" t="str">
        <f>IF(OR($D261="",$X261="",$O261="",$W261=""),"",IF($O261&lt;=$W261,VLOOKUP($D261,Res_Req!$A$2:$K$19,3),IF(AND($O261&gt;$W261,$O261&lt;=$X261),VLOOKUP($D261,Res_Req!$A$2:$K$19,3)+(((VLOOKUP($D261,Res_Req!$A$2:$K$19,4)-VLOOKUP($D261,Res_Req!$A$2:$K$19,3))/($X261-$W261))*($O261-$W261)),0)))</f>
        <v/>
      </c>
      <c r="I261" s="285"/>
      <c r="J261" s="155" t="str">
        <f>IF(OR($D261="",$T261=""),"",IF(OR(VLOOKUP($D261,Res_Req!$A$2:$K$19,2)=1,VLOOKUP($D261,Res_Req!$A$2:$K$19,2)=2,VLOOKUP($D261,Res_Req!$A$2:$K$19,2)=5,VLOOKUP($D261,Res_Req!$A$2:$K$19,2)=7,VLOOKUP($D261,Res_Req!$A$2:$K$19,2)=8,VLOOKUP($D261,Res_Req!$A$2:$K$19,2)=9,VLOOKUP($D261,Res_Req!$A$2:$K$19,2)=10),$T261*$K261,""))</f>
        <v/>
      </c>
      <c r="K261" s="156" t="str">
        <f>IF($D261="","",IF(OR(VLOOKUP($D261,Res_Req!$A$2:$K$19,2)=1,VLOOKUP($D261,Res_Req!$A$2:$K$19,2)=2,VLOOKUP($D261,Res_Req!$A$2:$K$19,2)=5,VLOOKUP($D261,Res_Req!$A$2:$K$19,2)=7,VLOOKUP($D261,Res_Req!$A$2:$K$19,2)=8,VLOOKUP($D261,Res_Req!$A$2:$K$19,2)=9,VLOOKUP($D261,Res_Req!$A$2:$K$19,2)=10),VLOOKUP($D261,Res_Req!$A$2:$K$19,6),""))</f>
        <v/>
      </c>
      <c r="L261" s="285"/>
      <c r="M261" s="155" t="str">
        <f>IF(OR($D261="",$U261=""),"",IF(OR(VLOOKUP($D261,Res_Req!$A$2:$K$19,2)=1,VLOOKUP($D261,Res_Req!$A$2:$K$19,2)=2,VLOOKUP($D261,Res_Req!$A$2:$K$19,2)=3,VLOOKUP($D261,Res_Req!$A$2:$K$19,2)=4,VLOOKUP($D261,Res_Req!$A$2:$K$19,2)=5,VLOOKUP($D261,Res_Req!$A$2:$K$19,2)=7,VLOOKUP($D261,Res_Req!$A$2:$K$19,2)=8,VLOOKUP($D261,Res_Req!$A$2:$K$19,2)=9,VLOOKUP($D261,Res_Req!$A$2:$K$19,2)=10,VLOOKUP($D261,Res_Req!$A$2:$K$19,2)=18),$N261*U261,""))</f>
        <v/>
      </c>
      <c r="N261" s="156" t="str">
        <f>IF($D261="","",IF(OR(VLOOKUP($D261,Res_Req!$A$2:$K$19,2)=1,VLOOKUP($D261,Res_Req!$A$2:$K$19,2)=2,VLOOKUP($D261,Res_Req!$A$2:$K$19,2)=3,VLOOKUP($D261,Res_Req!$A$2:$K$19,2)=4,VLOOKUP($D261,Res_Req!$A$2:$K$19,2)=5,VLOOKUP($D261,Res_Req!$A$2:$K$19,2)=7,VLOOKUP($D261,Res_Req!$A$2:$K$19,2)=8,VLOOKUP($D261,Res_Req!$A$2:$K$19,2)=9,VLOOKUP($D261,Res_Req!$A$2:$K$19,2)=10,VLOOKUP($D261,Res_Req!$A$2:$K$19,2)=18),SQRT(VLOOKUP($D261,Res_Req!$A$2:$K$19,7)),""))</f>
        <v/>
      </c>
      <c r="O261" s="157" t="str">
        <f t="shared" si="9"/>
        <v/>
      </c>
      <c r="P261" s="158" t="str">
        <f t="shared" si="8"/>
        <v/>
      </c>
      <c r="Q261" s="159"/>
      <c r="R261" s="283"/>
      <c r="S261" s="283"/>
      <c r="T261" s="283"/>
      <c r="U261" s="283"/>
      <c r="V261" s="283"/>
      <c r="W261" s="283"/>
      <c r="X261" s="160" t="str">
        <f>IF(OR($D261="",$W261="",$Y261=""),"",IF(VLOOKUP($D261,Res_Req!$A$2:$K$19,2)=11,$Y261+VLOOKUP($D261,Res_Req!$A$2:$K$19,9),IF(VLOOKUP($D261,Res_Req!$A$2:$K$19,2)=16,MIN($W261+(VLOOKUP($D261,Res_Req!$A$2:$K$19,9)*($Y261-$W261)),110),$W261+(VLOOKUP($D261,Res_Req!$A$2:$K$19,9)*($Y261-$W261)))))</f>
        <v/>
      </c>
      <c r="Y261" s="283"/>
      <c r="Z261" s="283"/>
      <c r="AA261" s="133"/>
      <c r="AB261" s="134" t="e">
        <f>VLOOKUP($D261,Res_Req!$A$2:$K$19,2)</f>
        <v>#N/A</v>
      </c>
    </row>
    <row r="262" spans="1:28" x14ac:dyDescent="0.25">
      <c r="A262" s="133"/>
      <c r="B262" s="283"/>
      <c r="C262" s="283"/>
      <c r="D262" s="284"/>
      <c r="E262" s="283"/>
      <c r="F262" s="286"/>
      <c r="G262" s="162" t="str">
        <f>IF(OR($D262="",$R262="",$S262="",$H262=""),"",IF(OR(VLOOKUP($D262,Res_Req!$A$2:$K$19,2)=12,VLOOKUP($D262,Res_Req!$A$2:$K$19,2)=13,VLOOKUP($D262,Res_Req!$A$2:$K$19,2)=14,VLOOKUP($D262,Res_Req!$A$2:$K$19,2)=15,VLOOKUP($D262,Res_Req!$A$2:$K$19,2)=16,VLOOKUP($D262,Res_Req!$A$2:$K$19,2)=17),IF($E262="","",IF($O262&lt;=$W262,$S262*($E262/$V262)*$H262,IF(AND($O262&gt;$W262,$O262&lt;=$Y262),$H262*($E262/$V262)*($S262+((($R262-$S262)/($Y262-$W262))*($O262-$W262))),0))),IF($O262&lt;=$W262,$S262*$H262,IF(AND($O262&gt;$W262,$O262&lt;=$Y262),$H262*($S262+((($R262-$S262)/($Y262-$W262))*($O262-$W262))),0))))</f>
        <v/>
      </c>
      <c r="H262" s="156" t="str">
        <f>IF(OR($D262="",$X262="",$O262="",$W262=""),"",IF($O262&lt;=$W262,VLOOKUP($D262,Res_Req!$A$2:$K$19,3),IF(AND($O262&gt;$W262,$O262&lt;=$X262),VLOOKUP($D262,Res_Req!$A$2:$K$19,3)+(((VLOOKUP($D262,Res_Req!$A$2:$K$19,4)-VLOOKUP($D262,Res_Req!$A$2:$K$19,3))/($X262-$W262))*($O262-$W262)),0)))</f>
        <v/>
      </c>
      <c r="I262" s="285"/>
      <c r="J262" s="155" t="str">
        <f>IF(OR($D262="",$T262=""),"",IF(OR(VLOOKUP($D262,Res_Req!$A$2:$K$19,2)=1,VLOOKUP($D262,Res_Req!$A$2:$K$19,2)=2,VLOOKUP($D262,Res_Req!$A$2:$K$19,2)=5,VLOOKUP($D262,Res_Req!$A$2:$K$19,2)=7,VLOOKUP($D262,Res_Req!$A$2:$K$19,2)=8,VLOOKUP($D262,Res_Req!$A$2:$K$19,2)=9,VLOOKUP($D262,Res_Req!$A$2:$K$19,2)=10),$T262*$K262,""))</f>
        <v/>
      </c>
      <c r="K262" s="156" t="str">
        <f>IF($D262="","",IF(OR(VLOOKUP($D262,Res_Req!$A$2:$K$19,2)=1,VLOOKUP($D262,Res_Req!$A$2:$K$19,2)=2,VLOOKUP($D262,Res_Req!$A$2:$K$19,2)=5,VLOOKUP($D262,Res_Req!$A$2:$K$19,2)=7,VLOOKUP($D262,Res_Req!$A$2:$K$19,2)=8,VLOOKUP($D262,Res_Req!$A$2:$K$19,2)=9,VLOOKUP($D262,Res_Req!$A$2:$K$19,2)=10),VLOOKUP($D262,Res_Req!$A$2:$K$19,6),""))</f>
        <v/>
      </c>
      <c r="L262" s="285"/>
      <c r="M262" s="155" t="str">
        <f>IF(OR($D262="",$U262=""),"",IF(OR(VLOOKUP($D262,Res_Req!$A$2:$K$19,2)=1,VLOOKUP($D262,Res_Req!$A$2:$K$19,2)=2,VLOOKUP($D262,Res_Req!$A$2:$K$19,2)=3,VLOOKUP($D262,Res_Req!$A$2:$K$19,2)=4,VLOOKUP($D262,Res_Req!$A$2:$K$19,2)=5,VLOOKUP($D262,Res_Req!$A$2:$K$19,2)=7,VLOOKUP($D262,Res_Req!$A$2:$K$19,2)=8,VLOOKUP($D262,Res_Req!$A$2:$K$19,2)=9,VLOOKUP($D262,Res_Req!$A$2:$K$19,2)=10,VLOOKUP($D262,Res_Req!$A$2:$K$19,2)=18),$N262*U262,""))</f>
        <v/>
      </c>
      <c r="N262" s="156" t="str">
        <f>IF($D262="","",IF(OR(VLOOKUP($D262,Res_Req!$A$2:$K$19,2)=1,VLOOKUP($D262,Res_Req!$A$2:$K$19,2)=2,VLOOKUP($D262,Res_Req!$A$2:$K$19,2)=3,VLOOKUP($D262,Res_Req!$A$2:$K$19,2)=4,VLOOKUP($D262,Res_Req!$A$2:$K$19,2)=5,VLOOKUP($D262,Res_Req!$A$2:$K$19,2)=7,VLOOKUP($D262,Res_Req!$A$2:$K$19,2)=8,VLOOKUP($D262,Res_Req!$A$2:$K$19,2)=9,VLOOKUP($D262,Res_Req!$A$2:$K$19,2)=10,VLOOKUP($D262,Res_Req!$A$2:$K$19,2)=18),SQRT(VLOOKUP($D262,Res_Req!$A$2:$K$19,7)),""))</f>
        <v/>
      </c>
      <c r="O262" s="157" t="str">
        <f t="shared" si="9"/>
        <v/>
      </c>
      <c r="P262" s="158" t="str">
        <f t="shared" si="8"/>
        <v/>
      </c>
      <c r="Q262" s="159"/>
      <c r="R262" s="283"/>
      <c r="S262" s="283"/>
      <c r="T262" s="283"/>
      <c r="U262" s="283"/>
      <c r="V262" s="283"/>
      <c r="W262" s="283"/>
      <c r="X262" s="160" t="str">
        <f>IF(OR($D262="",$W262="",$Y262=""),"",IF(VLOOKUP($D262,Res_Req!$A$2:$K$19,2)=11,$Y262+VLOOKUP($D262,Res_Req!$A$2:$K$19,9),IF(VLOOKUP($D262,Res_Req!$A$2:$K$19,2)=16,MIN($W262+(VLOOKUP($D262,Res_Req!$A$2:$K$19,9)*($Y262-$W262)),110),$W262+(VLOOKUP($D262,Res_Req!$A$2:$K$19,9)*($Y262-$W262)))))</f>
        <v/>
      </c>
      <c r="Y262" s="283"/>
      <c r="Z262" s="283"/>
      <c r="AA262" s="133"/>
      <c r="AB262" s="134" t="e">
        <f>VLOOKUP($D262,Res_Req!$A$2:$K$19,2)</f>
        <v>#N/A</v>
      </c>
    </row>
    <row r="263" spans="1:28" x14ac:dyDescent="0.25">
      <c r="A263" s="133"/>
      <c r="B263" s="283"/>
      <c r="C263" s="283"/>
      <c r="D263" s="284"/>
      <c r="E263" s="283"/>
      <c r="F263" s="286"/>
      <c r="G263" s="162" t="str">
        <f>IF(OR($D263="",$R263="",$S263="",$H263=""),"",IF(OR(VLOOKUP($D263,Res_Req!$A$2:$K$19,2)=12,VLOOKUP($D263,Res_Req!$A$2:$K$19,2)=13,VLOOKUP($D263,Res_Req!$A$2:$K$19,2)=14,VLOOKUP($D263,Res_Req!$A$2:$K$19,2)=15,VLOOKUP($D263,Res_Req!$A$2:$K$19,2)=16,VLOOKUP($D263,Res_Req!$A$2:$K$19,2)=17),IF($E263="","",IF($O263&lt;=$W263,$S263*($E263/$V263)*$H263,IF(AND($O263&gt;$W263,$O263&lt;=$Y263),$H263*($E263/$V263)*($S263+((($R263-$S263)/($Y263-$W263))*($O263-$W263))),0))),IF($O263&lt;=$W263,$S263*$H263,IF(AND($O263&gt;$W263,$O263&lt;=$Y263),$H263*($S263+((($R263-$S263)/($Y263-$W263))*($O263-$W263))),0))))</f>
        <v/>
      </c>
      <c r="H263" s="156" t="str">
        <f>IF(OR($D263="",$X263="",$O263="",$W263=""),"",IF($O263&lt;=$W263,VLOOKUP($D263,Res_Req!$A$2:$K$19,3),IF(AND($O263&gt;$W263,$O263&lt;=$X263),VLOOKUP($D263,Res_Req!$A$2:$K$19,3)+(((VLOOKUP($D263,Res_Req!$A$2:$K$19,4)-VLOOKUP($D263,Res_Req!$A$2:$K$19,3))/($X263-$W263))*($O263-$W263)),0)))</f>
        <v/>
      </c>
      <c r="I263" s="285"/>
      <c r="J263" s="155" t="str">
        <f>IF(OR($D263="",$T263=""),"",IF(OR(VLOOKUP($D263,Res_Req!$A$2:$K$19,2)=1,VLOOKUP($D263,Res_Req!$A$2:$K$19,2)=2,VLOOKUP($D263,Res_Req!$A$2:$K$19,2)=5,VLOOKUP($D263,Res_Req!$A$2:$K$19,2)=7,VLOOKUP($D263,Res_Req!$A$2:$K$19,2)=8,VLOOKUP($D263,Res_Req!$A$2:$K$19,2)=9,VLOOKUP($D263,Res_Req!$A$2:$K$19,2)=10),$T263*$K263,""))</f>
        <v/>
      </c>
      <c r="K263" s="156" t="str">
        <f>IF($D263="","",IF(OR(VLOOKUP($D263,Res_Req!$A$2:$K$19,2)=1,VLOOKUP($D263,Res_Req!$A$2:$K$19,2)=2,VLOOKUP($D263,Res_Req!$A$2:$K$19,2)=5,VLOOKUP($D263,Res_Req!$A$2:$K$19,2)=7,VLOOKUP($D263,Res_Req!$A$2:$K$19,2)=8,VLOOKUP($D263,Res_Req!$A$2:$K$19,2)=9,VLOOKUP($D263,Res_Req!$A$2:$K$19,2)=10),VLOOKUP($D263,Res_Req!$A$2:$K$19,6),""))</f>
        <v/>
      </c>
      <c r="L263" s="285"/>
      <c r="M263" s="155" t="str">
        <f>IF(OR($D263="",$U263=""),"",IF(OR(VLOOKUP($D263,Res_Req!$A$2:$K$19,2)=1,VLOOKUP($D263,Res_Req!$A$2:$K$19,2)=2,VLOOKUP($D263,Res_Req!$A$2:$K$19,2)=3,VLOOKUP($D263,Res_Req!$A$2:$K$19,2)=4,VLOOKUP($D263,Res_Req!$A$2:$K$19,2)=5,VLOOKUP($D263,Res_Req!$A$2:$K$19,2)=7,VLOOKUP($D263,Res_Req!$A$2:$K$19,2)=8,VLOOKUP($D263,Res_Req!$A$2:$K$19,2)=9,VLOOKUP($D263,Res_Req!$A$2:$K$19,2)=10,VLOOKUP($D263,Res_Req!$A$2:$K$19,2)=18),$N263*U263,""))</f>
        <v/>
      </c>
      <c r="N263" s="156" t="str">
        <f>IF($D263="","",IF(OR(VLOOKUP($D263,Res_Req!$A$2:$K$19,2)=1,VLOOKUP($D263,Res_Req!$A$2:$K$19,2)=2,VLOOKUP($D263,Res_Req!$A$2:$K$19,2)=3,VLOOKUP($D263,Res_Req!$A$2:$K$19,2)=4,VLOOKUP($D263,Res_Req!$A$2:$K$19,2)=5,VLOOKUP($D263,Res_Req!$A$2:$K$19,2)=7,VLOOKUP($D263,Res_Req!$A$2:$K$19,2)=8,VLOOKUP($D263,Res_Req!$A$2:$K$19,2)=9,VLOOKUP($D263,Res_Req!$A$2:$K$19,2)=10,VLOOKUP($D263,Res_Req!$A$2:$K$19,2)=18),SQRT(VLOOKUP($D263,Res_Req!$A$2:$K$19,7)),""))</f>
        <v/>
      </c>
      <c r="O263" s="157" t="str">
        <f t="shared" si="9"/>
        <v/>
      </c>
      <c r="P263" s="158" t="str">
        <f t="shared" si="8"/>
        <v/>
      </c>
      <c r="Q263" s="159"/>
      <c r="R263" s="283"/>
      <c r="S263" s="283"/>
      <c r="T263" s="283"/>
      <c r="U263" s="283"/>
      <c r="V263" s="283"/>
      <c r="W263" s="283"/>
      <c r="X263" s="160" t="str">
        <f>IF(OR($D263="",$W263="",$Y263=""),"",IF(VLOOKUP($D263,Res_Req!$A$2:$K$19,2)=11,$Y263+VLOOKUP($D263,Res_Req!$A$2:$K$19,9),IF(VLOOKUP($D263,Res_Req!$A$2:$K$19,2)=16,MIN($W263+(VLOOKUP($D263,Res_Req!$A$2:$K$19,9)*($Y263-$W263)),110),$W263+(VLOOKUP($D263,Res_Req!$A$2:$K$19,9)*($Y263-$W263)))))</f>
        <v/>
      </c>
      <c r="Y263" s="283"/>
      <c r="Z263" s="283"/>
      <c r="AA263" s="133"/>
      <c r="AB263" s="134" t="e">
        <f>VLOOKUP($D263,Res_Req!$A$2:$K$19,2)</f>
        <v>#N/A</v>
      </c>
    </row>
    <row r="264" spans="1:28" x14ac:dyDescent="0.25">
      <c r="A264" s="133"/>
      <c r="B264" s="283"/>
      <c r="C264" s="283"/>
      <c r="D264" s="284"/>
      <c r="E264" s="283"/>
      <c r="F264" s="286"/>
      <c r="G264" s="162" t="str">
        <f>IF(OR($D264="",$R264="",$S264="",$H264=""),"",IF(OR(VLOOKUP($D264,Res_Req!$A$2:$K$19,2)=12,VLOOKUP($D264,Res_Req!$A$2:$K$19,2)=13,VLOOKUP($D264,Res_Req!$A$2:$K$19,2)=14,VLOOKUP($D264,Res_Req!$A$2:$K$19,2)=15,VLOOKUP($D264,Res_Req!$A$2:$K$19,2)=16,VLOOKUP($D264,Res_Req!$A$2:$K$19,2)=17),IF($E264="","",IF($O264&lt;=$W264,$S264*($E264/$V264)*$H264,IF(AND($O264&gt;$W264,$O264&lt;=$Y264),$H264*($E264/$V264)*($S264+((($R264-$S264)/($Y264-$W264))*($O264-$W264))),0))),IF($O264&lt;=$W264,$S264*$H264,IF(AND($O264&gt;$W264,$O264&lt;=$Y264),$H264*($S264+((($R264-$S264)/($Y264-$W264))*($O264-$W264))),0))))</f>
        <v/>
      </c>
      <c r="H264" s="156" t="str">
        <f>IF(OR($D264="",$X264="",$O264="",$W264=""),"",IF($O264&lt;=$W264,VLOOKUP($D264,Res_Req!$A$2:$K$19,3),IF(AND($O264&gt;$W264,$O264&lt;=$X264),VLOOKUP($D264,Res_Req!$A$2:$K$19,3)+(((VLOOKUP($D264,Res_Req!$A$2:$K$19,4)-VLOOKUP($D264,Res_Req!$A$2:$K$19,3))/($X264-$W264))*($O264-$W264)),0)))</f>
        <v/>
      </c>
      <c r="I264" s="285"/>
      <c r="J264" s="155" t="str">
        <f>IF(OR($D264="",$T264=""),"",IF(OR(VLOOKUP($D264,Res_Req!$A$2:$K$19,2)=1,VLOOKUP($D264,Res_Req!$A$2:$K$19,2)=2,VLOOKUP($D264,Res_Req!$A$2:$K$19,2)=5,VLOOKUP($D264,Res_Req!$A$2:$K$19,2)=7,VLOOKUP($D264,Res_Req!$A$2:$K$19,2)=8,VLOOKUP($D264,Res_Req!$A$2:$K$19,2)=9,VLOOKUP($D264,Res_Req!$A$2:$K$19,2)=10),$T264*$K264,""))</f>
        <v/>
      </c>
      <c r="K264" s="156" t="str">
        <f>IF($D264="","",IF(OR(VLOOKUP($D264,Res_Req!$A$2:$K$19,2)=1,VLOOKUP($D264,Res_Req!$A$2:$K$19,2)=2,VLOOKUP($D264,Res_Req!$A$2:$K$19,2)=5,VLOOKUP($D264,Res_Req!$A$2:$K$19,2)=7,VLOOKUP($D264,Res_Req!$A$2:$K$19,2)=8,VLOOKUP($D264,Res_Req!$A$2:$K$19,2)=9,VLOOKUP($D264,Res_Req!$A$2:$K$19,2)=10),VLOOKUP($D264,Res_Req!$A$2:$K$19,6),""))</f>
        <v/>
      </c>
      <c r="L264" s="285"/>
      <c r="M264" s="155" t="str">
        <f>IF(OR($D264="",$U264=""),"",IF(OR(VLOOKUP($D264,Res_Req!$A$2:$K$19,2)=1,VLOOKUP($D264,Res_Req!$A$2:$K$19,2)=2,VLOOKUP($D264,Res_Req!$A$2:$K$19,2)=3,VLOOKUP($D264,Res_Req!$A$2:$K$19,2)=4,VLOOKUP($D264,Res_Req!$A$2:$K$19,2)=5,VLOOKUP($D264,Res_Req!$A$2:$K$19,2)=7,VLOOKUP($D264,Res_Req!$A$2:$K$19,2)=8,VLOOKUP($D264,Res_Req!$A$2:$K$19,2)=9,VLOOKUP($D264,Res_Req!$A$2:$K$19,2)=10,VLOOKUP($D264,Res_Req!$A$2:$K$19,2)=18),$N264*U264,""))</f>
        <v/>
      </c>
      <c r="N264" s="156" t="str">
        <f>IF($D264="","",IF(OR(VLOOKUP($D264,Res_Req!$A$2:$K$19,2)=1,VLOOKUP($D264,Res_Req!$A$2:$K$19,2)=2,VLOOKUP($D264,Res_Req!$A$2:$K$19,2)=3,VLOOKUP($D264,Res_Req!$A$2:$K$19,2)=4,VLOOKUP($D264,Res_Req!$A$2:$K$19,2)=5,VLOOKUP($D264,Res_Req!$A$2:$K$19,2)=7,VLOOKUP($D264,Res_Req!$A$2:$K$19,2)=8,VLOOKUP($D264,Res_Req!$A$2:$K$19,2)=9,VLOOKUP($D264,Res_Req!$A$2:$K$19,2)=10,VLOOKUP($D264,Res_Req!$A$2:$K$19,2)=18),SQRT(VLOOKUP($D264,Res_Req!$A$2:$K$19,7)),""))</f>
        <v/>
      </c>
      <c r="O264" s="157" t="str">
        <f t="shared" si="9"/>
        <v/>
      </c>
      <c r="P264" s="158" t="str">
        <f t="shared" si="8"/>
        <v/>
      </c>
      <c r="Q264" s="159"/>
      <c r="R264" s="283"/>
      <c r="S264" s="283"/>
      <c r="T264" s="283"/>
      <c r="U264" s="283"/>
      <c r="V264" s="283"/>
      <c r="W264" s="283"/>
      <c r="X264" s="160" t="str">
        <f>IF(OR($D264="",$W264="",$Y264=""),"",IF(VLOOKUP($D264,Res_Req!$A$2:$K$19,2)=11,$Y264+VLOOKUP($D264,Res_Req!$A$2:$K$19,9),IF(VLOOKUP($D264,Res_Req!$A$2:$K$19,2)=16,MIN($W264+(VLOOKUP($D264,Res_Req!$A$2:$K$19,9)*($Y264-$W264)),110),$W264+(VLOOKUP($D264,Res_Req!$A$2:$K$19,9)*($Y264-$W264)))))</f>
        <v/>
      </c>
      <c r="Y264" s="283"/>
      <c r="Z264" s="283"/>
      <c r="AA264" s="133"/>
      <c r="AB264" s="134" t="e">
        <f>VLOOKUP($D264,Res_Req!$A$2:$K$19,2)</f>
        <v>#N/A</v>
      </c>
    </row>
    <row r="265" spans="1:28" x14ac:dyDescent="0.25">
      <c r="A265" s="133"/>
      <c r="B265" s="283"/>
      <c r="C265" s="283"/>
      <c r="D265" s="284"/>
      <c r="E265" s="283"/>
      <c r="F265" s="286"/>
      <c r="G265" s="162" t="str">
        <f>IF(OR($D265="",$R265="",$S265="",$H265=""),"",IF(OR(VLOOKUP($D265,Res_Req!$A$2:$K$19,2)=12,VLOOKUP($D265,Res_Req!$A$2:$K$19,2)=13,VLOOKUP($D265,Res_Req!$A$2:$K$19,2)=14,VLOOKUP($D265,Res_Req!$A$2:$K$19,2)=15,VLOOKUP($D265,Res_Req!$A$2:$K$19,2)=16,VLOOKUP($D265,Res_Req!$A$2:$K$19,2)=17),IF($E265="","",IF($O265&lt;=$W265,$S265*($E265/$V265)*$H265,IF(AND($O265&gt;$W265,$O265&lt;=$Y265),$H265*($E265/$V265)*($S265+((($R265-$S265)/($Y265-$W265))*($O265-$W265))),0))),IF($O265&lt;=$W265,$S265*$H265,IF(AND($O265&gt;$W265,$O265&lt;=$Y265),$H265*($S265+((($R265-$S265)/($Y265-$W265))*($O265-$W265))),0))))</f>
        <v/>
      </c>
      <c r="H265" s="156" t="str">
        <f>IF(OR($D265="",$X265="",$O265="",$W265=""),"",IF($O265&lt;=$W265,VLOOKUP($D265,Res_Req!$A$2:$K$19,3),IF(AND($O265&gt;$W265,$O265&lt;=$X265),VLOOKUP($D265,Res_Req!$A$2:$K$19,3)+(((VLOOKUP($D265,Res_Req!$A$2:$K$19,4)-VLOOKUP($D265,Res_Req!$A$2:$K$19,3))/($X265-$W265))*($O265-$W265)),0)))</f>
        <v/>
      </c>
      <c r="I265" s="285"/>
      <c r="J265" s="155" t="str">
        <f>IF(OR($D265="",$T265=""),"",IF(OR(VLOOKUP($D265,Res_Req!$A$2:$K$19,2)=1,VLOOKUP($D265,Res_Req!$A$2:$K$19,2)=2,VLOOKUP($D265,Res_Req!$A$2:$K$19,2)=5,VLOOKUP($D265,Res_Req!$A$2:$K$19,2)=7,VLOOKUP($D265,Res_Req!$A$2:$K$19,2)=8,VLOOKUP($D265,Res_Req!$A$2:$K$19,2)=9,VLOOKUP($D265,Res_Req!$A$2:$K$19,2)=10),$T265*$K265,""))</f>
        <v/>
      </c>
      <c r="K265" s="156" t="str">
        <f>IF($D265="","",IF(OR(VLOOKUP($D265,Res_Req!$A$2:$K$19,2)=1,VLOOKUP($D265,Res_Req!$A$2:$K$19,2)=2,VLOOKUP($D265,Res_Req!$A$2:$K$19,2)=5,VLOOKUP($D265,Res_Req!$A$2:$K$19,2)=7,VLOOKUP($D265,Res_Req!$A$2:$K$19,2)=8,VLOOKUP($D265,Res_Req!$A$2:$K$19,2)=9,VLOOKUP($D265,Res_Req!$A$2:$K$19,2)=10),VLOOKUP($D265,Res_Req!$A$2:$K$19,6),""))</f>
        <v/>
      </c>
      <c r="L265" s="285"/>
      <c r="M265" s="155" t="str">
        <f>IF(OR($D265="",$U265=""),"",IF(OR(VLOOKUP($D265,Res_Req!$A$2:$K$19,2)=1,VLOOKUP($D265,Res_Req!$A$2:$K$19,2)=2,VLOOKUP($D265,Res_Req!$A$2:$K$19,2)=3,VLOOKUP($D265,Res_Req!$A$2:$K$19,2)=4,VLOOKUP($D265,Res_Req!$A$2:$K$19,2)=5,VLOOKUP($D265,Res_Req!$A$2:$K$19,2)=7,VLOOKUP($D265,Res_Req!$A$2:$K$19,2)=8,VLOOKUP($D265,Res_Req!$A$2:$K$19,2)=9,VLOOKUP($D265,Res_Req!$A$2:$K$19,2)=10,VLOOKUP($D265,Res_Req!$A$2:$K$19,2)=18),$N265*U265,""))</f>
        <v/>
      </c>
      <c r="N265" s="156" t="str">
        <f>IF($D265="","",IF(OR(VLOOKUP($D265,Res_Req!$A$2:$K$19,2)=1,VLOOKUP($D265,Res_Req!$A$2:$K$19,2)=2,VLOOKUP($D265,Res_Req!$A$2:$K$19,2)=3,VLOOKUP($D265,Res_Req!$A$2:$K$19,2)=4,VLOOKUP($D265,Res_Req!$A$2:$K$19,2)=5,VLOOKUP($D265,Res_Req!$A$2:$K$19,2)=7,VLOOKUP($D265,Res_Req!$A$2:$K$19,2)=8,VLOOKUP($D265,Res_Req!$A$2:$K$19,2)=9,VLOOKUP($D265,Res_Req!$A$2:$K$19,2)=10,VLOOKUP($D265,Res_Req!$A$2:$K$19,2)=18),SQRT(VLOOKUP($D265,Res_Req!$A$2:$K$19,7)),""))</f>
        <v/>
      </c>
      <c r="O265" s="157" t="str">
        <f t="shared" si="9"/>
        <v/>
      </c>
      <c r="P265" s="158" t="str">
        <f t="shared" si="8"/>
        <v/>
      </c>
      <c r="Q265" s="159"/>
      <c r="R265" s="283"/>
      <c r="S265" s="283"/>
      <c r="T265" s="283"/>
      <c r="U265" s="283"/>
      <c r="V265" s="283"/>
      <c r="W265" s="283"/>
      <c r="X265" s="160" t="str">
        <f>IF(OR($D265="",$W265="",$Y265=""),"",IF(VLOOKUP($D265,Res_Req!$A$2:$K$19,2)=11,$Y265+VLOOKUP($D265,Res_Req!$A$2:$K$19,9),IF(VLOOKUP($D265,Res_Req!$A$2:$K$19,2)=16,MIN($W265+(VLOOKUP($D265,Res_Req!$A$2:$K$19,9)*($Y265-$W265)),110),$W265+(VLOOKUP($D265,Res_Req!$A$2:$K$19,9)*($Y265-$W265)))))</f>
        <v/>
      </c>
      <c r="Y265" s="283"/>
      <c r="Z265" s="283"/>
      <c r="AA265" s="133"/>
      <c r="AB265" s="134" t="e">
        <f>VLOOKUP($D265,Res_Req!$A$2:$K$19,2)</f>
        <v>#N/A</v>
      </c>
    </row>
    <row r="266" spans="1:28" x14ac:dyDescent="0.25">
      <c r="A266" s="133"/>
      <c r="B266" s="283"/>
      <c r="C266" s="283"/>
      <c r="D266" s="284"/>
      <c r="E266" s="283"/>
      <c r="F266" s="286"/>
      <c r="G266" s="162" t="str">
        <f>IF(OR($D266="",$R266="",$S266="",$H266=""),"",IF(OR(VLOOKUP($D266,Res_Req!$A$2:$K$19,2)=12,VLOOKUP($D266,Res_Req!$A$2:$K$19,2)=13,VLOOKUP($D266,Res_Req!$A$2:$K$19,2)=14,VLOOKUP($D266,Res_Req!$A$2:$K$19,2)=15,VLOOKUP($D266,Res_Req!$A$2:$K$19,2)=16,VLOOKUP($D266,Res_Req!$A$2:$K$19,2)=17),IF($E266="","",IF($O266&lt;=$W266,$S266*($E266/$V266)*$H266,IF(AND($O266&gt;$W266,$O266&lt;=$Y266),$H266*($E266/$V266)*($S266+((($R266-$S266)/($Y266-$W266))*($O266-$W266))),0))),IF($O266&lt;=$W266,$S266*$H266,IF(AND($O266&gt;$W266,$O266&lt;=$Y266),$H266*($S266+((($R266-$S266)/($Y266-$W266))*($O266-$W266))),0))))</f>
        <v/>
      </c>
      <c r="H266" s="156" t="str">
        <f>IF(OR($D266="",$X266="",$O266="",$W266=""),"",IF($O266&lt;=$W266,VLOOKUP($D266,Res_Req!$A$2:$K$19,3),IF(AND($O266&gt;$W266,$O266&lt;=$X266),VLOOKUP($D266,Res_Req!$A$2:$K$19,3)+(((VLOOKUP($D266,Res_Req!$A$2:$K$19,4)-VLOOKUP($D266,Res_Req!$A$2:$K$19,3))/($X266-$W266))*($O266-$W266)),0)))</f>
        <v/>
      </c>
      <c r="I266" s="285"/>
      <c r="J266" s="155" t="str">
        <f>IF(OR($D266="",$T266=""),"",IF(OR(VLOOKUP($D266,Res_Req!$A$2:$K$19,2)=1,VLOOKUP($D266,Res_Req!$A$2:$K$19,2)=2,VLOOKUP($D266,Res_Req!$A$2:$K$19,2)=5,VLOOKUP($D266,Res_Req!$A$2:$K$19,2)=7,VLOOKUP($D266,Res_Req!$A$2:$K$19,2)=8,VLOOKUP($D266,Res_Req!$A$2:$K$19,2)=9,VLOOKUP($D266,Res_Req!$A$2:$K$19,2)=10),$T266*$K266,""))</f>
        <v/>
      </c>
      <c r="K266" s="156" t="str">
        <f>IF($D266="","",IF(OR(VLOOKUP($D266,Res_Req!$A$2:$K$19,2)=1,VLOOKUP($D266,Res_Req!$A$2:$K$19,2)=2,VLOOKUP($D266,Res_Req!$A$2:$K$19,2)=5,VLOOKUP($D266,Res_Req!$A$2:$K$19,2)=7,VLOOKUP($D266,Res_Req!$A$2:$K$19,2)=8,VLOOKUP($D266,Res_Req!$A$2:$K$19,2)=9,VLOOKUP($D266,Res_Req!$A$2:$K$19,2)=10),VLOOKUP($D266,Res_Req!$A$2:$K$19,6),""))</f>
        <v/>
      </c>
      <c r="L266" s="285"/>
      <c r="M266" s="155" t="str">
        <f>IF(OR($D266="",$U266=""),"",IF(OR(VLOOKUP($D266,Res_Req!$A$2:$K$19,2)=1,VLOOKUP($D266,Res_Req!$A$2:$K$19,2)=2,VLOOKUP($D266,Res_Req!$A$2:$K$19,2)=3,VLOOKUP($D266,Res_Req!$A$2:$K$19,2)=4,VLOOKUP($D266,Res_Req!$A$2:$K$19,2)=5,VLOOKUP($D266,Res_Req!$A$2:$K$19,2)=7,VLOOKUP($D266,Res_Req!$A$2:$K$19,2)=8,VLOOKUP($D266,Res_Req!$A$2:$K$19,2)=9,VLOOKUP($D266,Res_Req!$A$2:$K$19,2)=10,VLOOKUP($D266,Res_Req!$A$2:$K$19,2)=18),$N266*U266,""))</f>
        <v/>
      </c>
      <c r="N266" s="156" t="str">
        <f>IF($D266="","",IF(OR(VLOOKUP($D266,Res_Req!$A$2:$K$19,2)=1,VLOOKUP($D266,Res_Req!$A$2:$K$19,2)=2,VLOOKUP($D266,Res_Req!$A$2:$K$19,2)=3,VLOOKUP($D266,Res_Req!$A$2:$K$19,2)=4,VLOOKUP($D266,Res_Req!$A$2:$K$19,2)=5,VLOOKUP($D266,Res_Req!$A$2:$K$19,2)=7,VLOOKUP($D266,Res_Req!$A$2:$K$19,2)=8,VLOOKUP($D266,Res_Req!$A$2:$K$19,2)=9,VLOOKUP($D266,Res_Req!$A$2:$K$19,2)=10,VLOOKUP($D266,Res_Req!$A$2:$K$19,2)=18),SQRT(VLOOKUP($D266,Res_Req!$A$2:$K$19,7)),""))</f>
        <v/>
      </c>
      <c r="O266" s="157" t="str">
        <f t="shared" si="9"/>
        <v/>
      </c>
      <c r="P266" s="158" t="str">
        <f t="shared" si="8"/>
        <v/>
      </c>
      <c r="Q266" s="159"/>
      <c r="R266" s="283"/>
      <c r="S266" s="283"/>
      <c r="T266" s="283"/>
      <c r="U266" s="283"/>
      <c r="V266" s="283"/>
      <c r="W266" s="283"/>
      <c r="X266" s="160" t="str">
        <f>IF(OR($D266="",$W266="",$Y266=""),"",IF(VLOOKUP($D266,Res_Req!$A$2:$K$19,2)=11,$Y266+VLOOKUP($D266,Res_Req!$A$2:$K$19,9),IF(VLOOKUP($D266,Res_Req!$A$2:$K$19,2)=16,MIN($W266+(VLOOKUP($D266,Res_Req!$A$2:$K$19,9)*($Y266-$W266)),110),$W266+(VLOOKUP($D266,Res_Req!$A$2:$K$19,9)*($Y266-$W266)))))</f>
        <v/>
      </c>
      <c r="Y266" s="283"/>
      <c r="Z266" s="283"/>
      <c r="AA266" s="133"/>
      <c r="AB266" s="134" t="e">
        <f>VLOOKUP($D266,Res_Req!$A$2:$K$19,2)</f>
        <v>#N/A</v>
      </c>
    </row>
    <row r="267" spans="1:28" x14ac:dyDescent="0.25">
      <c r="A267" s="133"/>
      <c r="B267" s="283"/>
      <c r="C267" s="283"/>
      <c r="D267" s="284"/>
      <c r="E267" s="283"/>
      <c r="F267" s="286"/>
      <c r="G267" s="162" t="str">
        <f>IF(OR($D267="",$R267="",$S267="",$H267=""),"",IF(OR(VLOOKUP($D267,Res_Req!$A$2:$K$19,2)=12,VLOOKUP($D267,Res_Req!$A$2:$K$19,2)=13,VLOOKUP($D267,Res_Req!$A$2:$K$19,2)=14,VLOOKUP($D267,Res_Req!$A$2:$K$19,2)=15,VLOOKUP($D267,Res_Req!$A$2:$K$19,2)=16,VLOOKUP($D267,Res_Req!$A$2:$K$19,2)=17),IF($E267="","",IF($O267&lt;=$W267,$S267*($E267/$V267)*$H267,IF(AND($O267&gt;$W267,$O267&lt;=$Y267),$H267*($E267/$V267)*($S267+((($R267-$S267)/($Y267-$W267))*($O267-$W267))),0))),IF($O267&lt;=$W267,$S267*$H267,IF(AND($O267&gt;$W267,$O267&lt;=$Y267),$H267*($S267+((($R267-$S267)/($Y267-$W267))*($O267-$W267))),0))))</f>
        <v/>
      </c>
      <c r="H267" s="156" t="str">
        <f>IF(OR($D267="",$X267="",$O267="",$W267=""),"",IF($O267&lt;=$W267,VLOOKUP($D267,Res_Req!$A$2:$K$19,3),IF(AND($O267&gt;$W267,$O267&lt;=$X267),VLOOKUP($D267,Res_Req!$A$2:$K$19,3)+(((VLOOKUP($D267,Res_Req!$A$2:$K$19,4)-VLOOKUP($D267,Res_Req!$A$2:$K$19,3))/($X267-$W267))*($O267-$W267)),0)))</f>
        <v/>
      </c>
      <c r="I267" s="285"/>
      <c r="J267" s="155" t="str">
        <f>IF(OR($D267="",$T267=""),"",IF(OR(VLOOKUP($D267,Res_Req!$A$2:$K$19,2)=1,VLOOKUP($D267,Res_Req!$A$2:$K$19,2)=2,VLOOKUP($D267,Res_Req!$A$2:$K$19,2)=5,VLOOKUP($D267,Res_Req!$A$2:$K$19,2)=7,VLOOKUP($D267,Res_Req!$A$2:$K$19,2)=8,VLOOKUP($D267,Res_Req!$A$2:$K$19,2)=9,VLOOKUP($D267,Res_Req!$A$2:$K$19,2)=10),$T267*$K267,""))</f>
        <v/>
      </c>
      <c r="K267" s="156" t="str">
        <f>IF($D267="","",IF(OR(VLOOKUP($D267,Res_Req!$A$2:$K$19,2)=1,VLOOKUP($D267,Res_Req!$A$2:$K$19,2)=2,VLOOKUP($D267,Res_Req!$A$2:$K$19,2)=5,VLOOKUP($D267,Res_Req!$A$2:$K$19,2)=7,VLOOKUP($D267,Res_Req!$A$2:$K$19,2)=8,VLOOKUP($D267,Res_Req!$A$2:$K$19,2)=9,VLOOKUP($D267,Res_Req!$A$2:$K$19,2)=10),VLOOKUP($D267,Res_Req!$A$2:$K$19,6),""))</f>
        <v/>
      </c>
      <c r="L267" s="285"/>
      <c r="M267" s="155" t="str">
        <f>IF(OR($D267="",$U267=""),"",IF(OR(VLOOKUP($D267,Res_Req!$A$2:$K$19,2)=1,VLOOKUP($D267,Res_Req!$A$2:$K$19,2)=2,VLOOKUP($D267,Res_Req!$A$2:$K$19,2)=3,VLOOKUP($D267,Res_Req!$A$2:$K$19,2)=4,VLOOKUP($D267,Res_Req!$A$2:$K$19,2)=5,VLOOKUP($D267,Res_Req!$A$2:$K$19,2)=7,VLOOKUP($D267,Res_Req!$A$2:$K$19,2)=8,VLOOKUP($D267,Res_Req!$A$2:$K$19,2)=9,VLOOKUP($D267,Res_Req!$A$2:$K$19,2)=10,VLOOKUP($D267,Res_Req!$A$2:$K$19,2)=18),$N267*U267,""))</f>
        <v/>
      </c>
      <c r="N267" s="156" t="str">
        <f>IF($D267="","",IF(OR(VLOOKUP($D267,Res_Req!$A$2:$K$19,2)=1,VLOOKUP($D267,Res_Req!$A$2:$K$19,2)=2,VLOOKUP($D267,Res_Req!$A$2:$K$19,2)=3,VLOOKUP($D267,Res_Req!$A$2:$K$19,2)=4,VLOOKUP($D267,Res_Req!$A$2:$K$19,2)=5,VLOOKUP($D267,Res_Req!$A$2:$K$19,2)=7,VLOOKUP($D267,Res_Req!$A$2:$K$19,2)=8,VLOOKUP($D267,Res_Req!$A$2:$K$19,2)=9,VLOOKUP($D267,Res_Req!$A$2:$K$19,2)=10,VLOOKUP($D267,Res_Req!$A$2:$K$19,2)=18),SQRT(VLOOKUP($D267,Res_Req!$A$2:$K$19,7)),""))</f>
        <v/>
      </c>
      <c r="O267" s="157" t="str">
        <f t="shared" si="9"/>
        <v/>
      </c>
      <c r="P267" s="158" t="str">
        <f t="shared" si="8"/>
        <v/>
      </c>
      <c r="Q267" s="159"/>
      <c r="R267" s="283"/>
      <c r="S267" s="283"/>
      <c r="T267" s="283"/>
      <c r="U267" s="283"/>
      <c r="V267" s="283"/>
      <c r="W267" s="283"/>
      <c r="X267" s="160" t="str">
        <f>IF(OR($D267="",$W267="",$Y267=""),"",IF(VLOOKUP($D267,Res_Req!$A$2:$K$19,2)=11,$Y267+VLOOKUP($D267,Res_Req!$A$2:$K$19,9),IF(VLOOKUP($D267,Res_Req!$A$2:$K$19,2)=16,MIN($W267+(VLOOKUP($D267,Res_Req!$A$2:$K$19,9)*($Y267-$W267)),110),$W267+(VLOOKUP($D267,Res_Req!$A$2:$K$19,9)*($Y267-$W267)))))</f>
        <v/>
      </c>
      <c r="Y267" s="283"/>
      <c r="Z267" s="283"/>
      <c r="AA267" s="133"/>
      <c r="AB267" s="134" t="e">
        <f>VLOOKUP($D267,Res_Req!$A$2:$K$19,2)</f>
        <v>#N/A</v>
      </c>
    </row>
    <row r="268" spans="1:28" x14ac:dyDescent="0.25">
      <c r="A268" s="133"/>
      <c r="B268" s="283"/>
      <c r="C268" s="283"/>
      <c r="D268" s="284"/>
      <c r="E268" s="283"/>
      <c r="F268" s="286"/>
      <c r="G268" s="162" t="str">
        <f>IF(OR($D268="",$R268="",$S268="",$H268=""),"",IF(OR(VLOOKUP($D268,Res_Req!$A$2:$K$19,2)=12,VLOOKUP($D268,Res_Req!$A$2:$K$19,2)=13,VLOOKUP($D268,Res_Req!$A$2:$K$19,2)=14,VLOOKUP($D268,Res_Req!$A$2:$K$19,2)=15,VLOOKUP($D268,Res_Req!$A$2:$K$19,2)=16,VLOOKUP($D268,Res_Req!$A$2:$K$19,2)=17),IF($E268="","",IF($O268&lt;=$W268,$S268*($E268/$V268)*$H268,IF(AND($O268&gt;$W268,$O268&lt;=$Y268),$H268*($E268/$V268)*($S268+((($R268-$S268)/($Y268-$W268))*($O268-$W268))),0))),IF($O268&lt;=$W268,$S268*$H268,IF(AND($O268&gt;$W268,$O268&lt;=$Y268),$H268*($S268+((($R268-$S268)/($Y268-$W268))*($O268-$W268))),0))))</f>
        <v/>
      </c>
      <c r="H268" s="156" t="str">
        <f>IF(OR($D268="",$X268="",$O268="",$W268=""),"",IF($O268&lt;=$W268,VLOOKUP($D268,Res_Req!$A$2:$K$19,3),IF(AND($O268&gt;$W268,$O268&lt;=$X268),VLOOKUP($D268,Res_Req!$A$2:$K$19,3)+(((VLOOKUP($D268,Res_Req!$A$2:$K$19,4)-VLOOKUP($D268,Res_Req!$A$2:$K$19,3))/($X268-$W268))*($O268-$W268)),0)))</f>
        <v/>
      </c>
      <c r="I268" s="285"/>
      <c r="J268" s="155" t="str">
        <f>IF(OR($D268="",$T268=""),"",IF(OR(VLOOKUP($D268,Res_Req!$A$2:$K$19,2)=1,VLOOKUP($D268,Res_Req!$A$2:$K$19,2)=2,VLOOKUP($D268,Res_Req!$A$2:$K$19,2)=5,VLOOKUP($D268,Res_Req!$A$2:$K$19,2)=7,VLOOKUP($D268,Res_Req!$A$2:$K$19,2)=8,VLOOKUP($D268,Res_Req!$A$2:$K$19,2)=9,VLOOKUP($D268,Res_Req!$A$2:$K$19,2)=10),$T268*$K268,""))</f>
        <v/>
      </c>
      <c r="K268" s="156" t="str">
        <f>IF($D268="","",IF(OR(VLOOKUP($D268,Res_Req!$A$2:$K$19,2)=1,VLOOKUP($D268,Res_Req!$A$2:$K$19,2)=2,VLOOKUP($D268,Res_Req!$A$2:$K$19,2)=5,VLOOKUP($D268,Res_Req!$A$2:$K$19,2)=7,VLOOKUP($D268,Res_Req!$A$2:$K$19,2)=8,VLOOKUP($D268,Res_Req!$A$2:$K$19,2)=9,VLOOKUP($D268,Res_Req!$A$2:$K$19,2)=10),VLOOKUP($D268,Res_Req!$A$2:$K$19,6),""))</f>
        <v/>
      </c>
      <c r="L268" s="285"/>
      <c r="M268" s="155" t="str">
        <f>IF(OR($D268="",$U268=""),"",IF(OR(VLOOKUP($D268,Res_Req!$A$2:$K$19,2)=1,VLOOKUP($D268,Res_Req!$A$2:$K$19,2)=2,VLOOKUP($D268,Res_Req!$A$2:$K$19,2)=3,VLOOKUP($D268,Res_Req!$A$2:$K$19,2)=4,VLOOKUP($D268,Res_Req!$A$2:$K$19,2)=5,VLOOKUP($D268,Res_Req!$A$2:$K$19,2)=7,VLOOKUP($D268,Res_Req!$A$2:$K$19,2)=8,VLOOKUP($D268,Res_Req!$A$2:$K$19,2)=9,VLOOKUP($D268,Res_Req!$A$2:$K$19,2)=10,VLOOKUP($D268,Res_Req!$A$2:$K$19,2)=18),$N268*U268,""))</f>
        <v/>
      </c>
      <c r="N268" s="156" t="str">
        <f>IF($D268="","",IF(OR(VLOOKUP($D268,Res_Req!$A$2:$K$19,2)=1,VLOOKUP($D268,Res_Req!$A$2:$K$19,2)=2,VLOOKUP($D268,Res_Req!$A$2:$K$19,2)=3,VLOOKUP($D268,Res_Req!$A$2:$K$19,2)=4,VLOOKUP($D268,Res_Req!$A$2:$K$19,2)=5,VLOOKUP($D268,Res_Req!$A$2:$K$19,2)=7,VLOOKUP($D268,Res_Req!$A$2:$K$19,2)=8,VLOOKUP($D268,Res_Req!$A$2:$K$19,2)=9,VLOOKUP($D268,Res_Req!$A$2:$K$19,2)=10,VLOOKUP($D268,Res_Req!$A$2:$K$19,2)=18),SQRT(VLOOKUP($D268,Res_Req!$A$2:$K$19,7)),""))</f>
        <v/>
      </c>
      <c r="O268" s="157" t="str">
        <f t="shared" si="9"/>
        <v/>
      </c>
      <c r="P268" s="158" t="str">
        <f t="shared" si="8"/>
        <v/>
      </c>
      <c r="Q268" s="159"/>
      <c r="R268" s="283"/>
      <c r="S268" s="283"/>
      <c r="T268" s="283"/>
      <c r="U268" s="283"/>
      <c r="V268" s="283"/>
      <c r="W268" s="283"/>
      <c r="X268" s="160" t="str">
        <f>IF(OR($D268="",$W268="",$Y268=""),"",IF(VLOOKUP($D268,Res_Req!$A$2:$K$19,2)=11,$Y268+VLOOKUP($D268,Res_Req!$A$2:$K$19,9),IF(VLOOKUP($D268,Res_Req!$A$2:$K$19,2)=16,MIN($W268+(VLOOKUP($D268,Res_Req!$A$2:$K$19,9)*($Y268-$W268)),110),$W268+(VLOOKUP($D268,Res_Req!$A$2:$K$19,9)*($Y268-$W268)))))</f>
        <v/>
      </c>
      <c r="Y268" s="283"/>
      <c r="Z268" s="283"/>
      <c r="AA268" s="133"/>
      <c r="AB268" s="134" t="e">
        <f>VLOOKUP($D268,Res_Req!$A$2:$K$19,2)</f>
        <v>#N/A</v>
      </c>
    </row>
    <row r="269" spans="1:28" x14ac:dyDescent="0.25">
      <c r="A269" s="133"/>
      <c r="B269" s="283"/>
      <c r="C269" s="283"/>
      <c r="D269" s="284"/>
      <c r="E269" s="283"/>
      <c r="F269" s="286"/>
      <c r="G269" s="162" t="str">
        <f>IF(OR($D269="",$R269="",$S269="",$H269=""),"",IF(OR(VLOOKUP($D269,Res_Req!$A$2:$K$19,2)=12,VLOOKUP($D269,Res_Req!$A$2:$K$19,2)=13,VLOOKUP($D269,Res_Req!$A$2:$K$19,2)=14,VLOOKUP($D269,Res_Req!$A$2:$K$19,2)=15,VLOOKUP($D269,Res_Req!$A$2:$K$19,2)=16,VLOOKUP($D269,Res_Req!$A$2:$K$19,2)=17),IF($E269="","",IF($O269&lt;=$W269,$S269*($E269/$V269)*$H269,IF(AND($O269&gt;$W269,$O269&lt;=$Y269),$H269*($E269/$V269)*($S269+((($R269-$S269)/($Y269-$W269))*($O269-$W269))),0))),IF($O269&lt;=$W269,$S269*$H269,IF(AND($O269&gt;$W269,$O269&lt;=$Y269),$H269*($S269+((($R269-$S269)/($Y269-$W269))*($O269-$W269))),0))))</f>
        <v/>
      </c>
      <c r="H269" s="156" t="str">
        <f>IF(OR($D269="",$X269="",$O269="",$W269=""),"",IF($O269&lt;=$W269,VLOOKUP($D269,Res_Req!$A$2:$K$19,3),IF(AND($O269&gt;$W269,$O269&lt;=$X269),VLOOKUP($D269,Res_Req!$A$2:$K$19,3)+(((VLOOKUP($D269,Res_Req!$A$2:$K$19,4)-VLOOKUP($D269,Res_Req!$A$2:$K$19,3))/($X269-$W269))*($O269-$W269)),0)))</f>
        <v/>
      </c>
      <c r="I269" s="285"/>
      <c r="J269" s="155" t="str">
        <f>IF(OR($D269="",$T269=""),"",IF(OR(VLOOKUP($D269,Res_Req!$A$2:$K$19,2)=1,VLOOKUP($D269,Res_Req!$A$2:$K$19,2)=2,VLOOKUP($D269,Res_Req!$A$2:$K$19,2)=5,VLOOKUP($D269,Res_Req!$A$2:$K$19,2)=7,VLOOKUP($D269,Res_Req!$A$2:$K$19,2)=8,VLOOKUP($D269,Res_Req!$A$2:$K$19,2)=9,VLOOKUP($D269,Res_Req!$A$2:$K$19,2)=10),$T269*$K269,""))</f>
        <v/>
      </c>
      <c r="K269" s="156" t="str">
        <f>IF($D269="","",IF(OR(VLOOKUP($D269,Res_Req!$A$2:$K$19,2)=1,VLOOKUP($D269,Res_Req!$A$2:$K$19,2)=2,VLOOKUP($D269,Res_Req!$A$2:$K$19,2)=5,VLOOKUP($D269,Res_Req!$A$2:$K$19,2)=7,VLOOKUP($D269,Res_Req!$A$2:$K$19,2)=8,VLOOKUP($D269,Res_Req!$A$2:$K$19,2)=9,VLOOKUP($D269,Res_Req!$A$2:$K$19,2)=10),VLOOKUP($D269,Res_Req!$A$2:$K$19,6),""))</f>
        <v/>
      </c>
      <c r="L269" s="285"/>
      <c r="M269" s="155" t="str">
        <f>IF(OR($D269="",$U269=""),"",IF(OR(VLOOKUP($D269,Res_Req!$A$2:$K$19,2)=1,VLOOKUP($D269,Res_Req!$A$2:$K$19,2)=2,VLOOKUP($D269,Res_Req!$A$2:$K$19,2)=3,VLOOKUP($D269,Res_Req!$A$2:$K$19,2)=4,VLOOKUP($D269,Res_Req!$A$2:$K$19,2)=5,VLOOKUP($D269,Res_Req!$A$2:$K$19,2)=7,VLOOKUP($D269,Res_Req!$A$2:$K$19,2)=8,VLOOKUP($D269,Res_Req!$A$2:$K$19,2)=9,VLOOKUP($D269,Res_Req!$A$2:$K$19,2)=10,VLOOKUP($D269,Res_Req!$A$2:$K$19,2)=18),$N269*U269,""))</f>
        <v/>
      </c>
      <c r="N269" s="156" t="str">
        <f>IF($D269="","",IF(OR(VLOOKUP($D269,Res_Req!$A$2:$K$19,2)=1,VLOOKUP($D269,Res_Req!$A$2:$K$19,2)=2,VLOOKUP($D269,Res_Req!$A$2:$K$19,2)=3,VLOOKUP($D269,Res_Req!$A$2:$K$19,2)=4,VLOOKUP($D269,Res_Req!$A$2:$K$19,2)=5,VLOOKUP($D269,Res_Req!$A$2:$K$19,2)=7,VLOOKUP($D269,Res_Req!$A$2:$K$19,2)=8,VLOOKUP($D269,Res_Req!$A$2:$K$19,2)=9,VLOOKUP($D269,Res_Req!$A$2:$K$19,2)=10,VLOOKUP($D269,Res_Req!$A$2:$K$19,2)=18),SQRT(VLOOKUP($D269,Res_Req!$A$2:$K$19,7)),""))</f>
        <v/>
      </c>
      <c r="O269" s="157" t="str">
        <f t="shared" si="9"/>
        <v/>
      </c>
      <c r="P269" s="158" t="str">
        <f t="shared" ref="P269:P312" si="10">IF($D269="","",$X269)</f>
        <v/>
      </c>
      <c r="Q269" s="159"/>
      <c r="R269" s="283"/>
      <c r="S269" s="283"/>
      <c r="T269" s="283"/>
      <c r="U269" s="283"/>
      <c r="V269" s="283"/>
      <c r="W269" s="283"/>
      <c r="X269" s="160" t="str">
        <f>IF(OR($D269="",$W269="",$Y269=""),"",IF(VLOOKUP($D269,Res_Req!$A$2:$K$19,2)=11,$Y269+VLOOKUP($D269,Res_Req!$A$2:$K$19,9),IF(VLOOKUP($D269,Res_Req!$A$2:$K$19,2)=16,MIN($W269+(VLOOKUP($D269,Res_Req!$A$2:$K$19,9)*($Y269-$W269)),110),$W269+(VLOOKUP($D269,Res_Req!$A$2:$K$19,9)*($Y269-$W269)))))</f>
        <v/>
      </c>
      <c r="Y269" s="283"/>
      <c r="Z269" s="283"/>
      <c r="AA269" s="133"/>
      <c r="AB269" s="134" t="e">
        <f>VLOOKUP($D269,Res_Req!$A$2:$K$19,2)</f>
        <v>#N/A</v>
      </c>
    </row>
    <row r="270" spans="1:28" x14ac:dyDescent="0.25">
      <c r="A270" s="133"/>
      <c r="B270" s="283"/>
      <c r="C270" s="283"/>
      <c r="D270" s="284"/>
      <c r="E270" s="283"/>
      <c r="F270" s="286"/>
      <c r="G270" s="162" t="str">
        <f>IF(OR($D270="",$R270="",$S270="",$H270=""),"",IF(OR(VLOOKUP($D270,Res_Req!$A$2:$K$19,2)=12,VLOOKUP($D270,Res_Req!$A$2:$K$19,2)=13,VLOOKUP($D270,Res_Req!$A$2:$K$19,2)=14,VLOOKUP($D270,Res_Req!$A$2:$K$19,2)=15,VLOOKUP($D270,Res_Req!$A$2:$K$19,2)=16,VLOOKUP($D270,Res_Req!$A$2:$K$19,2)=17),IF($E270="","",IF($O270&lt;=$W270,$S270*($E270/$V270)*$H270,IF(AND($O270&gt;$W270,$O270&lt;=$Y270),$H270*($E270/$V270)*($S270+((($R270-$S270)/($Y270-$W270))*($O270-$W270))),0))),IF($O270&lt;=$W270,$S270*$H270,IF(AND($O270&gt;$W270,$O270&lt;=$Y270),$H270*($S270+((($R270-$S270)/($Y270-$W270))*($O270-$W270))),0))))</f>
        <v/>
      </c>
      <c r="H270" s="156" t="str">
        <f>IF(OR($D270="",$X270="",$O270="",$W270=""),"",IF($O270&lt;=$W270,VLOOKUP($D270,Res_Req!$A$2:$K$19,3),IF(AND($O270&gt;$W270,$O270&lt;=$X270),VLOOKUP($D270,Res_Req!$A$2:$K$19,3)+(((VLOOKUP($D270,Res_Req!$A$2:$K$19,4)-VLOOKUP($D270,Res_Req!$A$2:$K$19,3))/($X270-$W270))*($O270-$W270)),0)))</f>
        <v/>
      </c>
      <c r="I270" s="285"/>
      <c r="J270" s="155" t="str">
        <f>IF(OR($D270="",$T270=""),"",IF(OR(VLOOKUP($D270,Res_Req!$A$2:$K$19,2)=1,VLOOKUP($D270,Res_Req!$A$2:$K$19,2)=2,VLOOKUP($D270,Res_Req!$A$2:$K$19,2)=5,VLOOKUP($D270,Res_Req!$A$2:$K$19,2)=7,VLOOKUP($D270,Res_Req!$A$2:$K$19,2)=8,VLOOKUP($D270,Res_Req!$A$2:$K$19,2)=9,VLOOKUP($D270,Res_Req!$A$2:$K$19,2)=10),$T270*$K270,""))</f>
        <v/>
      </c>
      <c r="K270" s="156" t="str">
        <f>IF($D270="","",IF(OR(VLOOKUP($D270,Res_Req!$A$2:$K$19,2)=1,VLOOKUP($D270,Res_Req!$A$2:$K$19,2)=2,VLOOKUP($D270,Res_Req!$A$2:$K$19,2)=5,VLOOKUP($D270,Res_Req!$A$2:$K$19,2)=7,VLOOKUP($D270,Res_Req!$A$2:$K$19,2)=8,VLOOKUP($D270,Res_Req!$A$2:$K$19,2)=9,VLOOKUP($D270,Res_Req!$A$2:$K$19,2)=10),VLOOKUP($D270,Res_Req!$A$2:$K$19,6),""))</f>
        <v/>
      </c>
      <c r="L270" s="285"/>
      <c r="M270" s="155" t="str">
        <f>IF(OR($D270="",$U270=""),"",IF(OR(VLOOKUP($D270,Res_Req!$A$2:$K$19,2)=1,VLOOKUP($D270,Res_Req!$A$2:$K$19,2)=2,VLOOKUP($D270,Res_Req!$A$2:$K$19,2)=3,VLOOKUP($D270,Res_Req!$A$2:$K$19,2)=4,VLOOKUP($D270,Res_Req!$A$2:$K$19,2)=5,VLOOKUP($D270,Res_Req!$A$2:$K$19,2)=7,VLOOKUP($D270,Res_Req!$A$2:$K$19,2)=8,VLOOKUP($D270,Res_Req!$A$2:$K$19,2)=9,VLOOKUP($D270,Res_Req!$A$2:$K$19,2)=10,VLOOKUP($D270,Res_Req!$A$2:$K$19,2)=18),$N270*U270,""))</f>
        <v/>
      </c>
      <c r="N270" s="156" t="str">
        <f>IF($D270="","",IF(OR(VLOOKUP($D270,Res_Req!$A$2:$K$19,2)=1,VLOOKUP($D270,Res_Req!$A$2:$K$19,2)=2,VLOOKUP($D270,Res_Req!$A$2:$K$19,2)=3,VLOOKUP($D270,Res_Req!$A$2:$K$19,2)=4,VLOOKUP($D270,Res_Req!$A$2:$K$19,2)=5,VLOOKUP($D270,Res_Req!$A$2:$K$19,2)=7,VLOOKUP($D270,Res_Req!$A$2:$K$19,2)=8,VLOOKUP($D270,Res_Req!$A$2:$K$19,2)=9,VLOOKUP($D270,Res_Req!$A$2:$K$19,2)=10,VLOOKUP($D270,Res_Req!$A$2:$K$19,2)=18),SQRT(VLOOKUP($D270,Res_Req!$A$2:$K$19,7)),""))</f>
        <v/>
      </c>
      <c r="O270" s="157" t="str">
        <f t="shared" si="9"/>
        <v/>
      </c>
      <c r="P270" s="158" t="str">
        <f t="shared" si="10"/>
        <v/>
      </c>
      <c r="Q270" s="159"/>
      <c r="R270" s="283"/>
      <c r="S270" s="283"/>
      <c r="T270" s="283"/>
      <c r="U270" s="283"/>
      <c r="V270" s="283"/>
      <c r="W270" s="283"/>
      <c r="X270" s="160" t="str">
        <f>IF(OR($D270="",$W270="",$Y270=""),"",IF(VLOOKUP($D270,Res_Req!$A$2:$K$19,2)=11,$Y270+VLOOKUP($D270,Res_Req!$A$2:$K$19,9),IF(VLOOKUP($D270,Res_Req!$A$2:$K$19,2)=16,MIN($W270+(VLOOKUP($D270,Res_Req!$A$2:$K$19,9)*($Y270-$W270)),110),$W270+(VLOOKUP($D270,Res_Req!$A$2:$K$19,9)*($Y270-$W270)))))</f>
        <v/>
      </c>
      <c r="Y270" s="283"/>
      <c r="Z270" s="283"/>
      <c r="AA270" s="133"/>
      <c r="AB270" s="134" t="e">
        <f>VLOOKUP($D270,Res_Req!$A$2:$K$19,2)</f>
        <v>#N/A</v>
      </c>
    </row>
    <row r="271" spans="1:28" x14ac:dyDescent="0.25">
      <c r="A271" s="133"/>
      <c r="B271" s="283"/>
      <c r="C271" s="283"/>
      <c r="D271" s="284"/>
      <c r="E271" s="283"/>
      <c r="F271" s="286"/>
      <c r="G271" s="162" t="str">
        <f>IF(OR($D271="",$R271="",$S271="",$H271=""),"",IF(OR(VLOOKUP($D271,Res_Req!$A$2:$K$19,2)=12,VLOOKUP($D271,Res_Req!$A$2:$K$19,2)=13,VLOOKUP($D271,Res_Req!$A$2:$K$19,2)=14,VLOOKUP($D271,Res_Req!$A$2:$K$19,2)=15,VLOOKUP($D271,Res_Req!$A$2:$K$19,2)=16,VLOOKUP($D271,Res_Req!$A$2:$K$19,2)=17),IF($E271="","",IF($O271&lt;=$W271,$S271*($E271/$V271)*$H271,IF(AND($O271&gt;$W271,$O271&lt;=$Y271),$H271*($E271/$V271)*($S271+((($R271-$S271)/($Y271-$W271))*($O271-$W271))),0))),IF($O271&lt;=$W271,$S271*$H271,IF(AND($O271&gt;$W271,$O271&lt;=$Y271),$H271*($S271+((($R271-$S271)/($Y271-$W271))*($O271-$W271))),0))))</f>
        <v/>
      </c>
      <c r="H271" s="156" t="str">
        <f>IF(OR($D271="",$X271="",$O271="",$W271=""),"",IF($O271&lt;=$W271,VLOOKUP($D271,Res_Req!$A$2:$K$19,3),IF(AND($O271&gt;$W271,$O271&lt;=$X271),VLOOKUP($D271,Res_Req!$A$2:$K$19,3)+(((VLOOKUP($D271,Res_Req!$A$2:$K$19,4)-VLOOKUP($D271,Res_Req!$A$2:$K$19,3))/($X271-$W271))*($O271-$W271)),0)))</f>
        <v/>
      </c>
      <c r="I271" s="285"/>
      <c r="J271" s="155" t="str">
        <f>IF(OR($D271="",$T271=""),"",IF(OR(VLOOKUP($D271,Res_Req!$A$2:$K$19,2)=1,VLOOKUP($D271,Res_Req!$A$2:$K$19,2)=2,VLOOKUP($D271,Res_Req!$A$2:$K$19,2)=5,VLOOKUP($D271,Res_Req!$A$2:$K$19,2)=7,VLOOKUP($D271,Res_Req!$A$2:$K$19,2)=8,VLOOKUP($D271,Res_Req!$A$2:$K$19,2)=9,VLOOKUP($D271,Res_Req!$A$2:$K$19,2)=10),$T271*$K271,""))</f>
        <v/>
      </c>
      <c r="K271" s="156" t="str">
        <f>IF($D271="","",IF(OR(VLOOKUP($D271,Res_Req!$A$2:$K$19,2)=1,VLOOKUP($D271,Res_Req!$A$2:$K$19,2)=2,VLOOKUP($D271,Res_Req!$A$2:$K$19,2)=5,VLOOKUP($D271,Res_Req!$A$2:$K$19,2)=7,VLOOKUP($D271,Res_Req!$A$2:$K$19,2)=8,VLOOKUP($D271,Res_Req!$A$2:$K$19,2)=9,VLOOKUP($D271,Res_Req!$A$2:$K$19,2)=10),VLOOKUP($D271,Res_Req!$A$2:$K$19,6),""))</f>
        <v/>
      </c>
      <c r="L271" s="285"/>
      <c r="M271" s="155" t="str">
        <f>IF(OR($D271="",$U271=""),"",IF(OR(VLOOKUP($D271,Res_Req!$A$2:$K$19,2)=1,VLOOKUP($D271,Res_Req!$A$2:$K$19,2)=2,VLOOKUP($D271,Res_Req!$A$2:$K$19,2)=3,VLOOKUP($D271,Res_Req!$A$2:$K$19,2)=4,VLOOKUP($D271,Res_Req!$A$2:$K$19,2)=5,VLOOKUP($D271,Res_Req!$A$2:$K$19,2)=7,VLOOKUP($D271,Res_Req!$A$2:$K$19,2)=8,VLOOKUP($D271,Res_Req!$A$2:$K$19,2)=9,VLOOKUP($D271,Res_Req!$A$2:$K$19,2)=10,VLOOKUP($D271,Res_Req!$A$2:$K$19,2)=18),$N271*U271,""))</f>
        <v/>
      </c>
      <c r="N271" s="156" t="str">
        <f>IF($D271="","",IF(OR(VLOOKUP($D271,Res_Req!$A$2:$K$19,2)=1,VLOOKUP($D271,Res_Req!$A$2:$K$19,2)=2,VLOOKUP($D271,Res_Req!$A$2:$K$19,2)=3,VLOOKUP($D271,Res_Req!$A$2:$K$19,2)=4,VLOOKUP($D271,Res_Req!$A$2:$K$19,2)=5,VLOOKUP($D271,Res_Req!$A$2:$K$19,2)=7,VLOOKUP($D271,Res_Req!$A$2:$K$19,2)=8,VLOOKUP($D271,Res_Req!$A$2:$K$19,2)=9,VLOOKUP($D271,Res_Req!$A$2:$K$19,2)=10,VLOOKUP($D271,Res_Req!$A$2:$K$19,2)=18),SQRT(VLOOKUP($D271,Res_Req!$A$2:$K$19,7)),""))</f>
        <v/>
      </c>
      <c r="O271" s="157" t="str">
        <f t="shared" si="9"/>
        <v/>
      </c>
      <c r="P271" s="158" t="str">
        <f t="shared" si="10"/>
        <v/>
      </c>
      <c r="Q271" s="159"/>
      <c r="R271" s="283"/>
      <c r="S271" s="283"/>
      <c r="T271" s="283"/>
      <c r="U271" s="283"/>
      <c r="V271" s="283"/>
      <c r="W271" s="283"/>
      <c r="X271" s="160" t="str">
        <f>IF(OR($D271="",$W271="",$Y271=""),"",IF(VLOOKUP($D271,Res_Req!$A$2:$K$19,2)=11,$Y271+VLOOKUP($D271,Res_Req!$A$2:$K$19,9),IF(VLOOKUP($D271,Res_Req!$A$2:$K$19,2)=16,MIN($W271+(VLOOKUP($D271,Res_Req!$A$2:$K$19,9)*($Y271-$W271)),110),$W271+(VLOOKUP($D271,Res_Req!$A$2:$K$19,9)*($Y271-$W271)))))</f>
        <v/>
      </c>
      <c r="Y271" s="283"/>
      <c r="Z271" s="283"/>
      <c r="AA271" s="133"/>
      <c r="AB271" s="134" t="e">
        <f>VLOOKUP($D271,Res_Req!$A$2:$K$19,2)</f>
        <v>#N/A</v>
      </c>
    </row>
    <row r="272" spans="1:28" x14ac:dyDescent="0.25">
      <c r="A272" s="133"/>
      <c r="B272" s="283"/>
      <c r="C272" s="283"/>
      <c r="D272" s="284"/>
      <c r="E272" s="283"/>
      <c r="F272" s="286"/>
      <c r="G272" s="162" t="str">
        <f>IF(OR($D272="",$R272="",$S272="",$H272=""),"",IF(OR(VLOOKUP($D272,Res_Req!$A$2:$K$19,2)=12,VLOOKUP($D272,Res_Req!$A$2:$K$19,2)=13,VLOOKUP($D272,Res_Req!$A$2:$K$19,2)=14,VLOOKUP($D272,Res_Req!$A$2:$K$19,2)=15,VLOOKUP($D272,Res_Req!$A$2:$K$19,2)=16,VLOOKUP($D272,Res_Req!$A$2:$K$19,2)=17),IF($E272="","",IF($O272&lt;=$W272,$S272*($E272/$V272)*$H272,IF(AND($O272&gt;$W272,$O272&lt;=$Y272),$H272*($E272/$V272)*($S272+((($R272-$S272)/($Y272-$W272))*($O272-$W272))),0))),IF($O272&lt;=$W272,$S272*$H272,IF(AND($O272&gt;$W272,$O272&lt;=$Y272),$H272*($S272+((($R272-$S272)/($Y272-$W272))*($O272-$W272))),0))))</f>
        <v/>
      </c>
      <c r="H272" s="156" t="str">
        <f>IF(OR($D272="",$X272="",$O272="",$W272=""),"",IF($O272&lt;=$W272,VLOOKUP($D272,Res_Req!$A$2:$K$19,3),IF(AND($O272&gt;$W272,$O272&lt;=$X272),VLOOKUP($D272,Res_Req!$A$2:$K$19,3)+(((VLOOKUP($D272,Res_Req!$A$2:$K$19,4)-VLOOKUP($D272,Res_Req!$A$2:$K$19,3))/($X272-$W272))*($O272-$W272)),0)))</f>
        <v/>
      </c>
      <c r="I272" s="285"/>
      <c r="J272" s="155" t="str">
        <f>IF(OR($D272="",$T272=""),"",IF(OR(VLOOKUP($D272,Res_Req!$A$2:$K$19,2)=1,VLOOKUP($D272,Res_Req!$A$2:$K$19,2)=2,VLOOKUP($D272,Res_Req!$A$2:$K$19,2)=5,VLOOKUP($D272,Res_Req!$A$2:$K$19,2)=7,VLOOKUP($D272,Res_Req!$A$2:$K$19,2)=8,VLOOKUP($D272,Res_Req!$A$2:$K$19,2)=9,VLOOKUP($D272,Res_Req!$A$2:$K$19,2)=10),$T272*$K272,""))</f>
        <v/>
      </c>
      <c r="K272" s="156" t="str">
        <f>IF($D272="","",IF(OR(VLOOKUP($D272,Res_Req!$A$2:$K$19,2)=1,VLOOKUP($D272,Res_Req!$A$2:$K$19,2)=2,VLOOKUP($D272,Res_Req!$A$2:$K$19,2)=5,VLOOKUP($D272,Res_Req!$A$2:$K$19,2)=7,VLOOKUP($D272,Res_Req!$A$2:$K$19,2)=8,VLOOKUP($D272,Res_Req!$A$2:$K$19,2)=9,VLOOKUP($D272,Res_Req!$A$2:$K$19,2)=10),VLOOKUP($D272,Res_Req!$A$2:$K$19,6),""))</f>
        <v/>
      </c>
      <c r="L272" s="285"/>
      <c r="M272" s="155" t="str">
        <f>IF(OR($D272="",$U272=""),"",IF(OR(VLOOKUP($D272,Res_Req!$A$2:$K$19,2)=1,VLOOKUP($D272,Res_Req!$A$2:$K$19,2)=2,VLOOKUP($D272,Res_Req!$A$2:$K$19,2)=3,VLOOKUP($D272,Res_Req!$A$2:$K$19,2)=4,VLOOKUP($D272,Res_Req!$A$2:$K$19,2)=5,VLOOKUP($D272,Res_Req!$A$2:$K$19,2)=7,VLOOKUP($D272,Res_Req!$A$2:$K$19,2)=8,VLOOKUP($D272,Res_Req!$A$2:$K$19,2)=9,VLOOKUP($D272,Res_Req!$A$2:$K$19,2)=10,VLOOKUP($D272,Res_Req!$A$2:$K$19,2)=18),$N272*U272,""))</f>
        <v/>
      </c>
      <c r="N272" s="156" t="str">
        <f>IF($D272="","",IF(OR(VLOOKUP($D272,Res_Req!$A$2:$K$19,2)=1,VLOOKUP($D272,Res_Req!$A$2:$K$19,2)=2,VLOOKUP($D272,Res_Req!$A$2:$K$19,2)=3,VLOOKUP($D272,Res_Req!$A$2:$K$19,2)=4,VLOOKUP($D272,Res_Req!$A$2:$K$19,2)=5,VLOOKUP($D272,Res_Req!$A$2:$K$19,2)=7,VLOOKUP($D272,Res_Req!$A$2:$K$19,2)=8,VLOOKUP($D272,Res_Req!$A$2:$K$19,2)=9,VLOOKUP($D272,Res_Req!$A$2:$K$19,2)=10,VLOOKUP($D272,Res_Req!$A$2:$K$19,2)=18),SQRT(VLOOKUP($D272,Res_Req!$A$2:$K$19,7)),""))</f>
        <v/>
      </c>
      <c r="O272" s="157" t="str">
        <f t="shared" si="9"/>
        <v/>
      </c>
      <c r="P272" s="158" t="str">
        <f t="shared" si="10"/>
        <v/>
      </c>
      <c r="Q272" s="159"/>
      <c r="R272" s="283"/>
      <c r="S272" s="283"/>
      <c r="T272" s="283"/>
      <c r="U272" s="283"/>
      <c r="V272" s="283"/>
      <c r="W272" s="283"/>
      <c r="X272" s="160" t="str">
        <f>IF(OR($D272="",$W272="",$Y272=""),"",IF(VLOOKUP($D272,Res_Req!$A$2:$K$19,2)=11,$Y272+VLOOKUP($D272,Res_Req!$A$2:$K$19,9),IF(VLOOKUP($D272,Res_Req!$A$2:$K$19,2)=16,MIN($W272+(VLOOKUP($D272,Res_Req!$A$2:$K$19,9)*($Y272-$W272)),110),$W272+(VLOOKUP($D272,Res_Req!$A$2:$K$19,9)*($Y272-$W272)))))</f>
        <v/>
      </c>
      <c r="Y272" s="283"/>
      <c r="Z272" s="283"/>
      <c r="AA272" s="133"/>
      <c r="AB272" s="134" t="e">
        <f>VLOOKUP($D272,Res_Req!$A$2:$K$19,2)</f>
        <v>#N/A</v>
      </c>
    </row>
    <row r="273" spans="1:28" x14ac:dyDescent="0.25">
      <c r="A273" s="133"/>
      <c r="B273" s="283"/>
      <c r="C273" s="283"/>
      <c r="D273" s="284"/>
      <c r="E273" s="283"/>
      <c r="F273" s="286"/>
      <c r="G273" s="162" t="str">
        <f>IF(OR($D273="",$R273="",$S273="",$H273=""),"",IF(OR(VLOOKUP($D273,Res_Req!$A$2:$K$19,2)=12,VLOOKUP($D273,Res_Req!$A$2:$K$19,2)=13,VLOOKUP($D273,Res_Req!$A$2:$K$19,2)=14,VLOOKUP($D273,Res_Req!$A$2:$K$19,2)=15,VLOOKUP($D273,Res_Req!$A$2:$K$19,2)=16,VLOOKUP($D273,Res_Req!$A$2:$K$19,2)=17),IF($E273="","",IF($O273&lt;=$W273,$S273*($E273/$V273)*$H273,IF(AND($O273&gt;$W273,$O273&lt;=$Y273),$H273*($E273/$V273)*($S273+((($R273-$S273)/($Y273-$W273))*($O273-$W273))),0))),IF($O273&lt;=$W273,$S273*$H273,IF(AND($O273&gt;$W273,$O273&lt;=$Y273),$H273*($S273+((($R273-$S273)/($Y273-$W273))*($O273-$W273))),0))))</f>
        <v/>
      </c>
      <c r="H273" s="156" t="str">
        <f>IF(OR($D273="",$X273="",$O273="",$W273=""),"",IF($O273&lt;=$W273,VLOOKUP($D273,Res_Req!$A$2:$K$19,3),IF(AND($O273&gt;$W273,$O273&lt;=$X273),VLOOKUP($D273,Res_Req!$A$2:$K$19,3)+(((VLOOKUP($D273,Res_Req!$A$2:$K$19,4)-VLOOKUP($D273,Res_Req!$A$2:$K$19,3))/($X273-$W273))*($O273-$W273)),0)))</f>
        <v/>
      </c>
      <c r="I273" s="285"/>
      <c r="J273" s="155" t="str">
        <f>IF(OR($D273="",$T273=""),"",IF(OR(VLOOKUP($D273,Res_Req!$A$2:$K$19,2)=1,VLOOKUP($D273,Res_Req!$A$2:$K$19,2)=2,VLOOKUP($D273,Res_Req!$A$2:$K$19,2)=5,VLOOKUP($D273,Res_Req!$A$2:$K$19,2)=7,VLOOKUP($D273,Res_Req!$A$2:$K$19,2)=8,VLOOKUP($D273,Res_Req!$A$2:$K$19,2)=9,VLOOKUP($D273,Res_Req!$A$2:$K$19,2)=10),$T273*$K273,""))</f>
        <v/>
      </c>
      <c r="K273" s="156" t="str">
        <f>IF($D273="","",IF(OR(VLOOKUP($D273,Res_Req!$A$2:$K$19,2)=1,VLOOKUP($D273,Res_Req!$A$2:$K$19,2)=2,VLOOKUP($D273,Res_Req!$A$2:$K$19,2)=5,VLOOKUP($D273,Res_Req!$A$2:$K$19,2)=7,VLOOKUP($D273,Res_Req!$A$2:$K$19,2)=8,VLOOKUP($D273,Res_Req!$A$2:$K$19,2)=9,VLOOKUP($D273,Res_Req!$A$2:$K$19,2)=10),VLOOKUP($D273,Res_Req!$A$2:$K$19,6),""))</f>
        <v/>
      </c>
      <c r="L273" s="285"/>
      <c r="M273" s="155" t="str">
        <f>IF(OR($D273="",$U273=""),"",IF(OR(VLOOKUP($D273,Res_Req!$A$2:$K$19,2)=1,VLOOKUP($D273,Res_Req!$A$2:$K$19,2)=2,VLOOKUP($D273,Res_Req!$A$2:$K$19,2)=3,VLOOKUP($D273,Res_Req!$A$2:$K$19,2)=4,VLOOKUP($D273,Res_Req!$A$2:$K$19,2)=5,VLOOKUP($D273,Res_Req!$A$2:$K$19,2)=7,VLOOKUP($D273,Res_Req!$A$2:$K$19,2)=8,VLOOKUP($D273,Res_Req!$A$2:$K$19,2)=9,VLOOKUP($D273,Res_Req!$A$2:$K$19,2)=10,VLOOKUP($D273,Res_Req!$A$2:$K$19,2)=18),$N273*U273,""))</f>
        <v/>
      </c>
      <c r="N273" s="156" t="str">
        <f>IF($D273="","",IF(OR(VLOOKUP($D273,Res_Req!$A$2:$K$19,2)=1,VLOOKUP($D273,Res_Req!$A$2:$K$19,2)=2,VLOOKUP($D273,Res_Req!$A$2:$K$19,2)=3,VLOOKUP($D273,Res_Req!$A$2:$K$19,2)=4,VLOOKUP($D273,Res_Req!$A$2:$K$19,2)=5,VLOOKUP($D273,Res_Req!$A$2:$K$19,2)=7,VLOOKUP($D273,Res_Req!$A$2:$K$19,2)=8,VLOOKUP($D273,Res_Req!$A$2:$K$19,2)=9,VLOOKUP($D273,Res_Req!$A$2:$K$19,2)=10,VLOOKUP($D273,Res_Req!$A$2:$K$19,2)=18),SQRT(VLOOKUP($D273,Res_Req!$A$2:$K$19,7)),""))</f>
        <v/>
      </c>
      <c r="O273" s="157" t="str">
        <f t="shared" si="9"/>
        <v/>
      </c>
      <c r="P273" s="158" t="str">
        <f t="shared" si="10"/>
        <v/>
      </c>
      <c r="Q273" s="159"/>
      <c r="R273" s="283"/>
      <c r="S273" s="283"/>
      <c r="T273" s="283"/>
      <c r="U273" s="283"/>
      <c r="V273" s="283"/>
      <c r="W273" s="283"/>
      <c r="X273" s="160" t="str">
        <f>IF(OR($D273="",$W273="",$Y273=""),"",IF(VLOOKUP($D273,Res_Req!$A$2:$K$19,2)=11,$Y273+VLOOKUP($D273,Res_Req!$A$2:$K$19,9),IF(VLOOKUP($D273,Res_Req!$A$2:$K$19,2)=16,MIN($W273+(VLOOKUP($D273,Res_Req!$A$2:$K$19,9)*($Y273-$W273)),110),$W273+(VLOOKUP($D273,Res_Req!$A$2:$K$19,9)*($Y273-$W273)))))</f>
        <v/>
      </c>
      <c r="Y273" s="283"/>
      <c r="Z273" s="283"/>
      <c r="AA273" s="133"/>
      <c r="AB273" s="134" t="e">
        <f>VLOOKUP($D273,Res_Req!$A$2:$K$19,2)</f>
        <v>#N/A</v>
      </c>
    </row>
    <row r="274" spans="1:28" x14ac:dyDescent="0.25">
      <c r="A274" s="133"/>
      <c r="B274" s="283"/>
      <c r="C274" s="283"/>
      <c r="D274" s="284"/>
      <c r="E274" s="283"/>
      <c r="F274" s="286"/>
      <c r="G274" s="162" t="str">
        <f>IF(OR($D274="",$R274="",$S274="",$H274=""),"",IF(OR(VLOOKUP($D274,Res_Req!$A$2:$K$19,2)=12,VLOOKUP($D274,Res_Req!$A$2:$K$19,2)=13,VLOOKUP($D274,Res_Req!$A$2:$K$19,2)=14,VLOOKUP($D274,Res_Req!$A$2:$K$19,2)=15,VLOOKUP($D274,Res_Req!$A$2:$K$19,2)=16,VLOOKUP($D274,Res_Req!$A$2:$K$19,2)=17),IF($E274="","",IF($O274&lt;=$W274,$S274*($E274/$V274)*$H274,IF(AND($O274&gt;$W274,$O274&lt;=$Y274),$H274*($E274/$V274)*($S274+((($R274-$S274)/($Y274-$W274))*($O274-$W274))),0))),IF($O274&lt;=$W274,$S274*$H274,IF(AND($O274&gt;$W274,$O274&lt;=$Y274),$H274*($S274+((($R274-$S274)/($Y274-$W274))*($O274-$W274))),0))))</f>
        <v/>
      </c>
      <c r="H274" s="156" t="str">
        <f>IF(OR($D274="",$X274="",$O274="",$W274=""),"",IF($O274&lt;=$W274,VLOOKUP($D274,Res_Req!$A$2:$K$19,3),IF(AND($O274&gt;$W274,$O274&lt;=$X274),VLOOKUP($D274,Res_Req!$A$2:$K$19,3)+(((VLOOKUP($D274,Res_Req!$A$2:$K$19,4)-VLOOKUP($D274,Res_Req!$A$2:$K$19,3))/($X274-$W274))*($O274-$W274)),0)))</f>
        <v/>
      </c>
      <c r="I274" s="285"/>
      <c r="J274" s="155" t="str">
        <f>IF(OR($D274="",$T274=""),"",IF(OR(VLOOKUP($D274,Res_Req!$A$2:$K$19,2)=1,VLOOKUP($D274,Res_Req!$A$2:$K$19,2)=2,VLOOKUP($D274,Res_Req!$A$2:$K$19,2)=5,VLOOKUP($D274,Res_Req!$A$2:$K$19,2)=7,VLOOKUP($D274,Res_Req!$A$2:$K$19,2)=8,VLOOKUP($D274,Res_Req!$A$2:$K$19,2)=9,VLOOKUP($D274,Res_Req!$A$2:$K$19,2)=10),$T274*$K274,""))</f>
        <v/>
      </c>
      <c r="K274" s="156" t="str">
        <f>IF($D274="","",IF(OR(VLOOKUP($D274,Res_Req!$A$2:$K$19,2)=1,VLOOKUP($D274,Res_Req!$A$2:$K$19,2)=2,VLOOKUP($D274,Res_Req!$A$2:$K$19,2)=5,VLOOKUP($D274,Res_Req!$A$2:$K$19,2)=7,VLOOKUP($D274,Res_Req!$A$2:$K$19,2)=8,VLOOKUP($D274,Res_Req!$A$2:$K$19,2)=9,VLOOKUP($D274,Res_Req!$A$2:$K$19,2)=10),VLOOKUP($D274,Res_Req!$A$2:$K$19,6),""))</f>
        <v/>
      </c>
      <c r="L274" s="285"/>
      <c r="M274" s="155" t="str">
        <f>IF(OR($D274="",$U274=""),"",IF(OR(VLOOKUP($D274,Res_Req!$A$2:$K$19,2)=1,VLOOKUP($D274,Res_Req!$A$2:$K$19,2)=2,VLOOKUP($D274,Res_Req!$A$2:$K$19,2)=3,VLOOKUP($D274,Res_Req!$A$2:$K$19,2)=4,VLOOKUP($D274,Res_Req!$A$2:$K$19,2)=5,VLOOKUP($D274,Res_Req!$A$2:$K$19,2)=7,VLOOKUP($D274,Res_Req!$A$2:$K$19,2)=8,VLOOKUP($D274,Res_Req!$A$2:$K$19,2)=9,VLOOKUP($D274,Res_Req!$A$2:$K$19,2)=10,VLOOKUP($D274,Res_Req!$A$2:$K$19,2)=18),$N274*U274,""))</f>
        <v/>
      </c>
      <c r="N274" s="156" t="str">
        <f>IF($D274="","",IF(OR(VLOOKUP($D274,Res_Req!$A$2:$K$19,2)=1,VLOOKUP($D274,Res_Req!$A$2:$K$19,2)=2,VLOOKUP($D274,Res_Req!$A$2:$K$19,2)=3,VLOOKUP($D274,Res_Req!$A$2:$K$19,2)=4,VLOOKUP($D274,Res_Req!$A$2:$K$19,2)=5,VLOOKUP($D274,Res_Req!$A$2:$K$19,2)=7,VLOOKUP($D274,Res_Req!$A$2:$K$19,2)=8,VLOOKUP($D274,Res_Req!$A$2:$K$19,2)=9,VLOOKUP($D274,Res_Req!$A$2:$K$19,2)=10,VLOOKUP($D274,Res_Req!$A$2:$K$19,2)=18),SQRT(VLOOKUP($D274,Res_Req!$A$2:$K$19,7)),""))</f>
        <v/>
      </c>
      <c r="O274" s="157" t="str">
        <f t="shared" si="9"/>
        <v/>
      </c>
      <c r="P274" s="158" t="str">
        <f t="shared" si="10"/>
        <v/>
      </c>
      <c r="Q274" s="159"/>
      <c r="R274" s="283"/>
      <c r="S274" s="283"/>
      <c r="T274" s="283"/>
      <c r="U274" s="283"/>
      <c r="V274" s="283"/>
      <c r="W274" s="283"/>
      <c r="X274" s="160" t="str">
        <f>IF(OR($D274="",$W274="",$Y274=""),"",IF(VLOOKUP($D274,Res_Req!$A$2:$K$19,2)=11,$Y274+VLOOKUP($D274,Res_Req!$A$2:$K$19,9),IF(VLOOKUP($D274,Res_Req!$A$2:$K$19,2)=16,MIN($W274+(VLOOKUP($D274,Res_Req!$A$2:$K$19,9)*($Y274-$W274)),110),$W274+(VLOOKUP($D274,Res_Req!$A$2:$K$19,9)*($Y274-$W274)))))</f>
        <v/>
      </c>
      <c r="Y274" s="283"/>
      <c r="Z274" s="283"/>
      <c r="AA274" s="133"/>
      <c r="AB274" s="134" t="e">
        <f>VLOOKUP($D274,Res_Req!$A$2:$K$19,2)</f>
        <v>#N/A</v>
      </c>
    </row>
    <row r="275" spans="1:28" x14ac:dyDescent="0.25">
      <c r="A275" s="133"/>
      <c r="B275" s="283"/>
      <c r="C275" s="283"/>
      <c r="D275" s="284"/>
      <c r="E275" s="283"/>
      <c r="F275" s="286"/>
      <c r="G275" s="162" t="str">
        <f>IF(OR($D275="",$R275="",$S275="",$H275=""),"",IF(OR(VLOOKUP($D275,Res_Req!$A$2:$K$19,2)=12,VLOOKUP($D275,Res_Req!$A$2:$K$19,2)=13,VLOOKUP($D275,Res_Req!$A$2:$K$19,2)=14,VLOOKUP($D275,Res_Req!$A$2:$K$19,2)=15,VLOOKUP($D275,Res_Req!$A$2:$K$19,2)=16,VLOOKUP($D275,Res_Req!$A$2:$K$19,2)=17),IF($E275="","",IF($O275&lt;=$W275,$S275*($E275/$V275)*$H275,IF(AND($O275&gt;$W275,$O275&lt;=$Y275),$H275*($E275/$V275)*($S275+((($R275-$S275)/($Y275-$W275))*($O275-$W275))),0))),IF($O275&lt;=$W275,$S275*$H275,IF(AND($O275&gt;$W275,$O275&lt;=$Y275),$H275*($S275+((($R275-$S275)/($Y275-$W275))*($O275-$W275))),0))))</f>
        <v/>
      </c>
      <c r="H275" s="156" t="str">
        <f>IF(OR($D275="",$X275="",$O275="",$W275=""),"",IF($O275&lt;=$W275,VLOOKUP($D275,Res_Req!$A$2:$K$19,3),IF(AND($O275&gt;$W275,$O275&lt;=$X275),VLOOKUP($D275,Res_Req!$A$2:$K$19,3)+(((VLOOKUP($D275,Res_Req!$A$2:$K$19,4)-VLOOKUP($D275,Res_Req!$A$2:$K$19,3))/($X275-$W275))*($O275-$W275)),0)))</f>
        <v/>
      </c>
      <c r="I275" s="285"/>
      <c r="J275" s="155" t="str">
        <f>IF(OR($D275="",$T275=""),"",IF(OR(VLOOKUP($D275,Res_Req!$A$2:$K$19,2)=1,VLOOKUP($D275,Res_Req!$A$2:$K$19,2)=2,VLOOKUP($D275,Res_Req!$A$2:$K$19,2)=5,VLOOKUP($D275,Res_Req!$A$2:$K$19,2)=7,VLOOKUP($D275,Res_Req!$A$2:$K$19,2)=8,VLOOKUP($D275,Res_Req!$A$2:$K$19,2)=9,VLOOKUP($D275,Res_Req!$A$2:$K$19,2)=10),$T275*$K275,""))</f>
        <v/>
      </c>
      <c r="K275" s="156" t="str">
        <f>IF($D275="","",IF(OR(VLOOKUP($D275,Res_Req!$A$2:$K$19,2)=1,VLOOKUP($D275,Res_Req!$A$2:$K$19,2)=2,VLOOKUP($D275,Res_Req!$A$2:$K$19,2)=5,VLOOKUP($D275,Res_Req!$A$2:$K$19,2)=7,VLOOKUP($D275,Res_Req!$A$2:$K$19,2)=8,VLOOKUP($D275,Res_Req!$A$2:$K$19,2)=9,VLOOKUP($D275,Res_Req!$A$2:$K$19,2)=10),VLOOKUP($D275,Res_Req!$A$2:$K$19,6),""))</f>
        <v/>
      </c>
      <c r="L275" s="285"/>
      <c r="M275" s="155" t="str">
        <f>IF(OR($D275="",$U275=""),"",IF(OR(VLOOKUP($D275,Res_Req!$A$2:$K$19,2)=1,VLOOKUP($D275,Res_Req!$A$2:$K$19,2)=2,VLOOKUP($D275,Res_Req!$A$2:$K$19,2)=3,VLOOKUP($D275,Res_Req!$A$2:$K$19,2)=4,VLOOKUP($D275,Res_Req!$A$2:$K$19,2)=5,VLOOKUP($D275,Res_Req!$A$2:$K$19,2)=7,VLOOKUP($D275,Res_Req!$A$2:$K$19,2)=8,VLOOKUP($D275,Res_Req!$A$2:$K$19,2)=9,VLOOKUP($D275,Res_Req!$A$2:$K$19,2)=10,VLOOKUP($D275,Res_Req!$A$2:$K$19,2)=18),$N275*U275,""))</f>
        <v/>
      </c>
      <c r="N275" s="156" t="str">
        <f>IF($D275="","",IF(OR(VLOOKUP($D275,Res_Req!$A$2:$K$19,2)=1,VLOOKUP($D275,Res_Req!$A$2:$K$19,2)=2,VLOOKUP($D275,Res_Req!$A$2:$K$19,2)=3,VLOOKUP($D275,Res_Req!$A$2:$K$19,2)=4,VLOOKUP($D275,Res_Req!$A$2:$K$19,2)=5,VLOOKUP($D275,Res_Req!$A$2:$K$19,2)=7,VLOOKUP($D275,Res_Req!$A$2:$K$19,2)=8,VLOOKUP($D275,Res_Req!$A$2:$K$19,2)=9,VLOOKUP($D275,Res_Req!$A$2:$K$19,2)=10,VLOOKUP($D275,Res_Req!$A$2:$K$19,2)=18),SQRT(VLOOKUP($D275,Res_Req!$A$2:$K$19,7)),""))</f>
        <v/>
      </c>
      <c r="O275" s="157" t="str">
        <f t="shared" si="9"/>
        <v/>
      </c>
      <c r="P275" s="158" t="str">
        <f t="shared" si="10"/>
        <v/>
      </c>
      <c r="Q275" s="159"/>
      <c r="R275" s="283"/>
      <c r="S275" s="283"/>
      <c r="T275" s="283"/>
      <c r="U275" s="283"/>
      <c r="V275" s="283"/>
      <c r="W275" s="283"/>
      <c r="X275" s="160" t="str">
        <f>IF(OR($D275="",$W275="",$Y275=""),"",IF(VLOOKUP($D275,Res_Req!$A$2:$K$19,2)=11,$Y275+VLOOKUP($D275,Res_Req!$A$2:$K$19,9),IF(VLOOKUP($D275,Res_Req!$A$2:$K$19,2)=16,MIN($W275+(VLOOKUP($D275,Res_Req!$A$2:$K$19,9)*($Y275-$W275)),110),$W275+(VLOOKUP($D275,Res_Req!$A$2:$K$19,9)*($Y275-$W275)))))</f>
        <v/>
      </c>
      <c r="Y275" s="283"/>
      <c r="Z275" s="283"/>
      <c r="AA275" s="133"/>
      <c r="AB275" s="134" t="e">
        <f>VLOOKUP($D275,Res_Req!$A$2:$K$19,2)</f>
        <v>#N/A</v>
      </c>
    </row>
    <row r="276" spans="1:28" x14ac:dyDescent="0.25">
      <c r="A276" s="133"/>
      <c r="B276" s="283"/>
      <c r="C276" s="283"/>
      <c r="D276" s="284"/>
      <c r="E276" s="283"/>
      <c r="F276" s="286"/>
      <c r="G276" s="162" t="str">
        <f>IF(OR($D276="",$R276="",$S276="",$H276=""),"",IF(OR(VLOOKUP($D276,Res_Req!$A$2:$K$19,2)=12,VLOOKUP($D276,Res_Req!$A$2:$K$19,2)=13,VLOOKUP($D276,Res_Req!$A$2:$K$19,2)=14,VLOOKUP($D276,Res_Req!$A$2:$K$19,2)=15,VLOOKUP($D276,Res_Req!$A$2:$K$19,2)=16,VLOOKUP($D276,Res_Req!$A$2:$K$19,2)=17),IF($E276="","",IF($O276&lt;=$W276,$S276*($E276/$V276)*$H276,IF(AND($O276&gt;$W276,$O276&lt;=$Y276),$H276*($E276/$V276)*($S276+((($R276-$S276)/($Y276-$W276))*($O276-$W276))),0))),IF($O276&lt;=$W276,$S276*$H276,IF(AND($O276&gt;$W276,$O276&lt;=$Y276),$H276*($S276+((($R276-$S276)/($Y276-$W276))*($O276-$W276))),0))))</f>
        <v/>
      </c>
      <c r="H276" s="156" t="str">
        <f>IF(OR($D276="",$X276="",$O276="",$W276=""),"",IF($O276&lt;=$W276,VLOOKUP($D276,Res_Req!$A$2:$K$19,3),IF(AND($O276&gt;$W276,$O276&lt;=$X276),VLOOKUP($D276,Res_Req!$A$2:$K$19,3)+(((VLOOKUP($D276,Res_Req!$A$2:$K$19,4)-VLOOKUP($D276,Res_Req!$A$2:$K$19,3))/($X276-$W276))*($O276-$W276)),0)))</f>
        <v/>
      </c>
      <c r="I276" s="285"/>
      <c r="J276" s="155" t="str">
        <f>IF(OR($D276="",$T276=""),"",IF(OR(VLOOKUP($D276,Res_Req!$A$2:$K$19,2)=1,VLOOKUP($D276,Res_Req!$A$2:$K$19,2)=2,VLOOKUP($D276,Res_Req!$A$2:$K$19,2)=5,VLOOKUP($D276,Res_Req!$A$2:$K$19,2)=7,VLOOKUP($D276,Res_Req!$A$2:$K$19,2)=8,VLOOKUP($D276,Res_Req!$A$2:$K$19,2)=9,VLOOKUP($D276,Res_Req!$A$2:$K$19,2)=10),$T276*$K276,""))</f>
        <v/>
      </c>
      <c r="K276" s="156" t="str">
        <f>IF($D276="","",IF(OR(VLOOKUP($D276,Res_Req!$A$2:$K$19,2)=1,VLOOKUP($D276,Res_Req!$A$2:$K$19,2)=2,VLOOKUP($D276,Res_Req!$A$2:$K$19,2)=5,VLOOKUP($D276,Res_Req!$A$2:$K$19,2)=7,VLOOKUP($D276,Res_Req!$A$2:$K$19,2)=8,VLOOKUP($D276,Res_Req!$A$2:$K$19,2)=9,VLOOKUP($D276,Res_Req!$A$2:$K$19,2)=10),VLOOKUP($D276,Res_Req!$A$2:$K$19,6),""))</f>
        <v/>
      </c>
      <c r="L276" s="285"/>
      <c r="M276" s="155" t="str">
        <f>IF(OR($D276="",$U276=""),"",IF(OR(VLOOKUP($D276,Res_Req!$A$2:$K$19,2)=1,VLOOKUP($D276,Res_Req!$A$2:$K$19,2)=2,VLOOKUP($D276,Res_Req!$A$2:$K$19,2)=3,VLOOKUP($D276,Res_Req!$A$2:$K$19,2)=4,VLOOKUP($D276,Res_Req!$A$2:$K$19,2)=5,VLOOKUP($D276,Res_Req!$A$2:$K$19,2)=7,VLOOKUP($D276,Res_Req!$A$2:$K$19,2)=8,VLOOKUP($D276,Res_Req!$A$2:$K$19,2)=9,VLOOKUP($D276,Res_Req!$A$2:$K$19,2)=10,VLOOKUP($D276,Res_Req!$A$2:$K$19,2)=18),$N276*U276,""))</f>
        <v/>
      </c>
      <c r="N276" s="156" t="str">
        <f>IF($D276="","",IF(OR(VLOOKUP($D276,Res_Req!$A$2:$K$19,2)=1,VLOOKUP($D276,Res_Req!$A$2:$K$19,2)=2,VLOOKUP($D276,Res_Req!$A$2:$K$19,2)=3,VLOOKUP($D276,Res_Req!$A$2:$K$19,2)=4,VLOOKUP($D276,Res_Req!$A$2:$K$19,2)=5,VLOOKUP($D276,Res_Req!$A$2:$K$19,2)=7,VLOOKUP($D276,Res_Req!$A$2:$K$19,2)=8,VLOOKUP($D276,Res_Req!$A$2:$K$19,2)=9,VLOOKUP($D276,Res_Req!$A$2:$K$19,2)=10,VLOOKUP($D276,Res_Req!$A$2:$K$19,2)=18),SQRT(VLOOKUP($D276,Res_Req!$A$2:$K$19,7)),""))</f>
        <v/>
      </c>
      <c r="O276" s="157" t="str">
        <f t="shared" si="9"/>
        <v/>
      </c>
      <c r="P276" s="158" t="str">
        <f t="shared" si="10"/>
        <v/>
      </c>
      <c r="Q276" s="159"/>
      <c r="R276" s="283"/>
      <c r="S276" s="283"/>
      <c r="T276" s="283"/>
      <c r="U276" s="283"/>
      <c r="V276" s="283"/>
      <c r="W276" s="283"/>
      <c r="X276" s="160" t="str">
        <f>IF(OR($D276="",$W276="",$Y276=""),"",IF(VLOOKUP($D276,Res_Req!$A$2:$K$19,2)=11,$Y276+VLOOKUP($D276,Res_Req!$A$2:$K$19,9),IF(VLOOKUP($D276,Res_Req!$A$2:$K$19,2)=16,MIN($W276+(VLOOKUP($D276,Res_Req!$A$2:$K$19,9)*($Y276-$W276)),110),$W276+(VLOOKUP($D276,Res_Req!$A$2:$K$19,9)*($Y276-$W276)))))</f>
        <v/>
      </c>
      <c r="Y276" s="283"/>
      <c r="Z276" s="283"/>
      <c r="AA276" s="133"/>
      <c r="AB276" s="134" t="e">
        <f>VLOOKUP($D276,Res_Req!$A$2:$K$19,2)</f>
        <v>#N/A</v>
      </c>
    </row>
    <row r="277" spans="1:28" x14ac:dyDescent="0.25">
      <c r="A277" s="133"/>
      <c r="B277" s="283"/>
      <c r="C277" s="283"/>
      <c r="D277" s="284"/>
      <c r="E277" s="283"/>
      <c r="F277" s="286"/>
      <c r="G277" s="162" t="str">
        <f>IF(OR($D277="",$R277="",$S277="",$H277=""),"",IF(OR(VLOOKUP($D277,Res_Req!$A$2:$K$19,2)=12,VLOOKUP($D277,Res_Req!$A$2:$K$19,2)=13,VLOOKUP($D277,Res_Req!$A$2:$K$19,2)=14,VLOOKUP($D277,Res_Req!$A$2:$K$19,2)=15,VLOOKUP($D277,Res_Req!$A$2:$K$19,2)=16,VLOOKUP($D277,Res_Req!$A$2:$K$19,2)=17),IF($E277="","",IF($O277&lt;=$W277,$S277*($E277/$V277)*$H277,IF(AND($O277&gt;$W277,$O277&lt;=$Y277),$H277*($E277/$V277)*($S277+((($R277-$S277)/($Y277-$W277))*($O277-$W277))),0))),IF($O277&lt;=$W277,$S277*$H277,IF(AND($O277&gt;$W277,$O277&lt;=$Y277),$H277*($S277+((($R277-$S277)/($Y277-$W277))*($O277-$W277))),0))))</f>
        <v/>
      </c>
      <c r="H277" s="156" t="str">
        <f>IF(OR($D277="",$X277="",$O277="",$W277=""),"",IF($O277&lt;=$W277,VLOOKUP($D277,Res_Req!$A$2:$K$19,3),IF(AND($O277&gt;$W277,$O277&lt;=$X277),VLOOKUP($D277,Res_Req!$A$2:$K$19,3)+(((VLOOKUP($D277,Res_Req!$A$2:$K$19,4)-VLOOKUP($D277,Res_Req!$A$2:$K$19,3))/($X277-$W277))*($O277-$W277)),0)))</f>
        <v/>
      </c>
      <c r="I277" s="285"/>
      <c r="J277" s="155" t="str">
        <f>IF(OR($D277="",$T277=""),"",IF(OR(VLOOKUP($D277,Res_Req!$A$2:$K$19,2)=1,VLOOKUP($D277,Res_Req!$A$2:$K$19,2)=2,VLOOKUP($D277,Res_Req!$A$2:$K$19,2)=5,VLOOKUP($D277,Res_Req!$A$2:$K$19,2)=7,VLOOKUP($D277,Res_Req!$A$2:$K$19,2)=8,VLOOKUP($D277,Res_Req!$A$2:$K$19,2)=9,VLOOKUP($D277,Res_Req!$A$2:$K$19,2)=10),$T277*$K277,""))</f>
        <v/>
      </c>
      <c r="K277" s="156" t="str">
        <f>IF($D277="","",IF(OR(VLOOKUP($D277,Res_Req!$A$2:$K$19,2)=1,VLOOKUP($D277,Res_Req!$A$2:$K$19,2)=2,VLOOKUP($D277,Res_Req!$A$2:$K$19,2)=5,VLOOKUP($D277,Res_Req!$A$2:$K$19,2)=7,VLOOKUP($D277,Res_Req!$A$2:$K$19,2)=8,VLOOKUP($D277,Res_Req!$A$2:$K$19,2)=9,VLOOKUP($D277,Res_Req!$A$2:$K$19,2)=10),VLOOKUP($D277,Res_Req!$A$2:$K$19,6),""))</f>
        <v/>
      </c>
      <c r="L277" s="285"/>
      <c r="M277" s="155" t="str">
        <f>IF(OR($D277="",$U277=""),"",IF(OR(VLOOKUP($D277,Res_Req!$A$2:$K$19,2)=1,VLOOKUP($D277,Res_Req!$A$2:$K$19,2)=2,VLOOKUP($D277,Res_Req!$A$2:$K$19,2)=3,VLOOKUP($D277,Res_Req!$A$2:$K$19,2)=4,VLOOKUP($D277,Res_Req!$A$2:$K$19,2)=5,VLOOKUP($D277,Res_Req!$A$2:$K$19,2)=7,VLOOKUP($D277,Res_Req!$A$2:$K$19,2)=8,VLOOKUP($D277,Res_Req!$A$2:$K$19,2)=9,VLOOKUP($D277,Res_Req!$A$2:$K$19,2)=10,VLOOKUP($D277,Res_Req!$A$2:$K$19,2)=18),$N277*U277,""))</f>
        <v/>
      </c>
      <c r="N277" s="156" t="str">
        <f>IF($D277="","",IF(OR(VLOOKUP($D277,Res_Req!$A$2:$K$19,2)=1,VLOOKUP($D277,Res_Req!$A$2:$K$19,2)=2,VLOOKUP($D277,Res_Req!$A$2:$K$19,2)=3,VLOOKUP($D277,Res_Req!$A$2:$K$19,2)=4,VLOOKUP($D277,Res_Req!$A$2:$K$19,2)=5,VLOOKUP($D277,Res_Req!$A$2:$K$19,2)=7,VLOOKUP($D277,Res_Req!$A$2:$K$19,2)=8,VLOOKUP($D277,Res_Req!$A$2:$K$19,2)=9,VLOOKUP($D277,Res_Req!$A$2:$K$19,2)=10,VLOOKUP($D277,Res_Req!$A$2:$K$19,2)=18),SQRT(VLOOKUP($D277,Res_Req!$A$2:$K$19,7)),""))</f>
        <v/>
      </c>
      <c r="O277" s="157" t="str">
        <f t="shared" si="9"/>
        <v/>
      </c>
      <c r="P277" s="158" t="str">
        <f t="shared" si="10"/>
        <v/>
      </c>
      <c r="Q277" s="159"/>
      <c r="R277" s="283"/>
      <c r="S277" s="283"/>
      <c r="T277" s="283"/>
      <c r="U277" s="283"/>
      <c r="V277" s="283"/>
      <c r="W277" s="283"/>
      <c r="X277" s="160" t="str">
        <f>IF(OR($D277="",$W277="",$Y277=""),"",IF(VLOOKUP($D277,Res_Req!$A$2:$K$19,2)=11,$Y277+VLOOKUP($D277,Res_Req!$A$2:$K$19,9),IF(VLOOKUP($D277,Res_Req!$A$2:$K$19,2)=16,MIN($W277+(VLOOKUP($D277,Res_Req!$A$2:$K$19,9)*($Y277-$W277)),110),$W277+(VLOOKUP($D277,Res_Req!$A$2:$K$19,9)*($Y277-$W277)))))</f>
        <v/>
      </c>
      <c r="Y277" s="283"/>
      <c r="Z277" s="283"/>
      <c r="AA277" s="133"/>
      <c r="AB277" s="134" t="e">
        <f>VLOOKUP($D277,Res_Req!$A$2:$K$19,2)</f>
        <v>#N/A</v>
      </c>
    </row>
    <row r="278" spans="1:28" x14ac:dyDescent="0.25">
      <c r="A278" s="133"/>
      <c r="B278" s="283"/>
      <c r="C278" s="283"/>
      <c r="D278" s="284"/>
      <c r="E278" s="283"/>
      <c r="F278" s="286"/>
      <c r="G278" s="162" t="str">
        <f>IF(OR($D278="",$R278="",$S278="",$H278=""),"",IF(OR(VLOOKUP($D278,Res_Req!$A$2:$K$19,2)=12,VLOOKUP($D278,Res_Req!$A$2:$K$19,2)=13,VLOOKUP($D278,Res_Req!$A$2:$K$19,2)=14,VLOOKUP($D278,Res_Req!$A$2:$K$19,2)=15,VLOOKUP($D278,Res_Req!$A$2:$K$19,2)=16,VLOOKUP($D278,Res_Req!$A$2:$K$19,2)=17),IF($E278="","",IF($O278&lt;=$W278,$S278*($E278/$V278)*$H278,IF(AND($O278&gt;$W278,$O278&lt;=$Y278),$H278*($E278/$V278)*($S278+((($R278-$S278)/($Y278-$W278))*($O278-$W278))),0))),IF($O278&lt;=$W278,$S278*$H278,IF(AND($O278&gt;$W278,$O278&lt;=$Y278),$H278*($S278+((($R278-$S278)/($Y278-$W278))*($O278-$W278))),0))))</f>
        <v/>
      </c>
      <c r="H278" s="156" t="str">
        <f>IF(OR($D278="",$X278="",$O278="",$W278=""),"",IF($O278&lt;=$W278,VLOOKUP($D278,Res_Req!$A$2:$K$19,3),IF(AND($O278&gt;$W278,$O278&lt;=$X278),VLOOKUP($D278,Res_Req!$A$2:$K$19,3)+(((VLOOKUP($D278,Res_Req!$A$2:$K$19,4)-VLOOKUP($D278,Res_Req!$A$2:$K$19,3))/($X278-$W278))*($O278-$W278)),0)))</f>
        <v/>
      </c>
      <c r="I278" s="285"/>
      <c r="J278" s="155" t="str">
        <f>IF(OR($D278="",$T278=""),"",IF(OR(VLOOKUP($D278,Res_Req!$A$2:$K$19,2)=1,VLOOKUP($D278,Res_Req!$A$2:$K$19,2)=2,VLOOKUP($D278,Res_Req!$A$2:$K$19,2)=5,VLOOKUP($D278,Res_Req!$A$2:$K$19,2)=7,VLOOKUP($D278,Res_Req!$A$2:$K$19,2)=8,VLOOKUP($D278,Res_Req!$A$2:$K$19,2)=9,VLOOKUP($D278,Res_Req!$A$2:$K$19,2)=10),$T278*$K278,""))</f>
        <v/>
      </c>
      <c r="K278" s="156" t="str">
        <f>IF($D278="","",IF(OR(VLOOKUP($D278,Res_Req!$A$2:$K$19,2)=1,VLOOKUP($D278,Res_Req!$A$2:$K$19,2)=2,VLOOKUP($D278,Res_Req!$A$2:$K$19,2)=5,VLOOKUP($D278,Res_Req!$A$2:$K$19,2)=7,VLOOKUP($D278,Res_Req!$A$2:$K$19,2)=8,VLOOKUP($D278,Res_Req!$A$2:$K$19,2)=9,VLOOKUP($D278,Res_Req!$A$2:$K$19,2)=10),VLOOKUP($D278,Res_Req!$A$2:$K$19,6),""))</f>
        <v/>
      </c>
      <c r="L278" s="285"/>
      <c r="M278" s="155" t="str">
        <f>IF(OR($D278="",$U278=""),"",IF(OR(VLOOKUP($D278,Res_Req!$A$2:$K$19,2)=1,VLOOKUP($D278,Res_Req!$A$2:$K$19,2)=2,VLOOKUP($D278,Res_Req!$A$2:$K$19,2)=3,VLOOKUP($D278,Res_Req!$A$2:$K$19,2)=4,VLOOKUP($D278,Res_Req!$A$2:$K$19,2)=5,VLOOKUP($D278,Res_Req!$A$2:$K$19,2)=7,VLOOKUP($D278,Res_Req!$A$2:$K$19,2)=8,VLOOKUP($D278,Res_Req!$A$2:$K$19,2)=9,VLOOKUP($D278,Res_Req!$A$2:$K$19,2)=10,VLOOKUP($D278,Res_Req!$A$2:$K$19,2)=18),$N278*U278,""))</f>
        <v/>
      </c>
      <c r="N278" s="156" t="str">
        <f>IF($D278="","",IF(OR(VLOOKUP($D278,Res_Req!$A$2:$K$19,2)=1,VLOOKUP($D278,Res_Req!$A$2:$K$19,2)=2,VLOOKUP($D278,Res_Req!$A$2:$K$19,2)=3,VLOOKUP($D278,Res_Req!$A$2:$K$19,2)=4,VLOOKUP($D278,Res_Req!$A$2:$K$19,2)=5,VLOOKUP($D278,Res_Req!$A$2:$K$19,2)=7,VLOOKUP($D278,Res_Req!$A$2:$K$19,2)=8,VLOOKUP($D278,Res_Req!$A$2:$K$19,2)=9,VLOOKUP($D278,Res_Req!$A$2:$K$19,2)=10,VLOOKUP($D278,Res_Req!$A$2:$K$19,2)=18),SQRT(VLOOKUP($D278,Res_Req!$A$2:$K$19,7)),""))</f>
        <v/>
      </c>
      <c r="O278" s="157" t="str">
        <f t="shared" si="9"/>
        <v/>
      </c>
      <c r="P278" s="158" t="str">
        <f t="shared" si="10"/>
        <v/>
      </c>
      <c r="Q278" s="159"/>
      <c r="R278" s="283"/>
      <c r="S278" s="283"/>
      <c r="T278" s="283"/>
      <c r="U278" s="283"/>
      <c r="V278" s="283"/>
      <c r="W278" s="283"/>
      <c r="X278" s="160" t="str">
        <f>IF(OR($D278="",$W278="",$Y278=""),"",IF(VLOOKUP($D278,Res_Req!$A$2:$K$19,2)=11,$Y278+VLOOKUP($D278,Res_Req!$A$2:$K$19,9),IF(VLOOKUP($D278,Res_Req!$A$2:$K$19,2)=16,MIN($W278+(VLOOKUP($D278,Res_Req!$A$2:$K$19,9)*($Y278-$W278)),110),$W278+(VLOOKUP($D278,Res_Req!$A$2:$K$19,9)*($Y278-$W278)))))</f>
        <v/>
      </c>
      <c r="Y278" s="283"/>
      <c r="Z278" s="283"/>
      <c r="AA278" s="133"/>
      <c r="AB278" s="134" t="e">
        <f>VLOOKUP($D278,Res_Req!$A$2:$K$19,2)</f>
        <v>#N/A</v>
      </c>
    </row>
    <row r="279" spans="1:28" x14ac:dyDescent="0.25">
      <c r="A279" s="133"/>
      <c r="B279" s="283"/>
      <c r="C279" s="283"/>
      <c r="D279" s="284"/>
      <c r="E279" s="283"/>
      <c r="F279" s="286"/>
      <c r="G279" s="162" t="str">
        <f>IF(OR($D279="",$R279="",$S279="",$H279=""),"",IF(OR(VLOOKUP($D279,Res_Req!$A$2:$K$19,2)=12,VLOOKUP($D279,Res_Req!$A$2:$K$19,2)=13,VLOOKUP($D279,Res_Req!$A$2:$K$19,2)=14,VLOOKUP($D279,Res_Req!$A$2:$K$19,2)=15,VLOOKUP($D279,Res_Req!$A$2:$K$19,2)=16,VLOOKUP($D279,Res_Req!$A$2:$K$19,2)=17),IF($E279="","",IF($O279&lt;=$W279,$S279*($E279/$V279)*$H279,IF(AND($O279&gt;$W279,$O279&lt;=$Y279),$H279*($E279/$V279)*($S279+((($R279-$S279)/($Y279-$W279))*($O279-$W279))),0))),IF($O279&lt;=$W279,$S279*$H279,IF(AND($O279&gt;$W279,$O279&lt;=$Y279),$H279*($S279+((($R279-$S279)/($Y279-$W279))*($O279-$W279))),0))))</f>
        <v/>
      </c>
      <c r="H279" s="156" t="str">
        <f>IF(OR($D279="",$X279="",$O279="",$W279=""),"",IF($O279&lt;=$W279,VLOOKUP($D279,Res_Req!$A$2:$K$19,3),IF(AND($O279&gt;$W279,$O279&lt;=$X279),VLOOKUP($D279,Res_Req!$A$2:$K$19,3)+(((VLOOKUP($D279,Res_Req!$A$2:$K$19,4)-VLOOKUP($D279,Res_Req!$A$2:$K$19,3))/($X279-$W279))*($O279-$W279)),0)))</f>
        <v/>
      </c>
      <c r="I279" s="285"/>
      <c r="J279" s="155" t="str">
        <f>IF(OR($D279="",$T279=""),"",IF(OR(VLOOKUP($D279,Res_Req!$A$2:$K$19,2)=1,VLOOKUP($D279,Res_Req!$A$2:$K$19,2)=2,VLOOKUP($D279,Res_Req!$A$2:$K$19,2)=5,VLOOKUP($D279,Res_Req!$A$2:$K$19,2)=7,VLOOKUP($D279,Res_Req!$A$2:$K$19,2)=8,VLOOKUP($D279,Res_Req!$A$2:$K$19,2)=9,VLOOKUP($D279,Res_Req!$A$2:$K$19,2)=10),$T279*$K279,""))</f>
        <v/>
      </c>
      <c r="K279" s="156" t="str">
        <f>IF($D279="","",IF(OR(VLOOKUP($D279,Res_Req!$A$2:$K$19,2)=1,VLOOKUP($D279,Res_Req!$A$2:$K$19,2)=2,VLOOKUP($D279,Res_Req!$A$2:$K$19,2)=5,VLOOKUP($D279,Res_Req!$A$2:$K$19,2)=7,VLOOKUP($D279,Res_Req!$A$2:$K$19,2)=8,VLOOKUP($D279,Res_Req!$A$2:$K$19,2)=9,VLOOKUP($D279,Res_Req!$A$2:$K$19,2)=10),VLOOKUP($D279,Res_Req!$A$2:$K$19,6),""))</f>
        <v/>
      </c>
      <c r="L279" s="285"/>
      <c r="M279" s="155" t="str">
        <f>IF(OR($D279="",$U279=""),"",IF(OR(VLOOKUP($D279,Res_Req!$A$2:$K$19,2)=1,VLOOKUP($D279,Res_Req!$A$2:$K$19,2)=2,VLOOKUP($D279,Res_Req!$A$2:$K$19,2)=3,VLOOKUP($D279,Res_Req!$A$2:$K$19,2)=4,VLOOKUP($D279,Res_Req!$A$2:$K$19,2)=5,VLOOKUP($D279,Res_Req!$A$2:$K$19,2)=7,VLOOKUP($D279,Res_Req!$A$2:$K$19,2)=8,VLOOKUP($D279,Res_Req!$A$2:$K$19,2)=9,VLOOKUP($D279,Res_Req!$A$2:$K$19,2)=10,VLOOKUP($D279,Res_Req!$A$2:$K$19,2)=18),$N279*U279,""))</f>
        <v/>
      </c>
      <c r="N279" s="156" t="str">
        <f>IF($D279="","",IF(OR(VLOOKUP($D279,Res_Req!$A$2:$K$19,2)=1,VLOOKUP($D279,Res_Req!$A$2:$K$19,2)=2,VLOOKUP($D279,Res_Req!$A$2:$K$19,2)=3,VLOOKUP($D279,Res_Req!$A$2:$K$19,2)=4,VLOOKUP($D279,Res_Req!$A$2:$K$19,2)=5,VLOOKUP($D279,Res_Req!$A$2:$K$19,2)=7,VLOOKUP($D279,Res_Req!$A$2:$K$19,2)=8,VLOOKUP($D279,Res_Req!$A$2:$K$19,2)=9,VLOOKUP($D279,Res_Req!$A$2:$K$19,2)=10,VLOOKUP($D279,Res_Req!$A$2:$K$19,2)=18),SQRT(VLOOKUP($D279,Res_Req!$A$2:$K$19,7)),""))</f>
        <v/>
      </c>
      <c r="O279" s="157" t="str">
        <f t="shared" si="9"/>
        <v/>
      </c>
      <c r="P279" s="158" t="str">
        <f t="shared" si="10"/>
        <v/>
      </c>
      <c r="Q279" s="159"/>
      <c r="R279" s="283"/>
      <c r="S279" s="283"/>
      <c r="T279" s="283"/>
      <c r="U279" s="283"/>
      <c r="V279" s="283"/>
      <c r="W279" s="283"/>
      <c r="X279" s="160" t="str">
        <f>IF(OR($D279="",$W279="",$Y279=""),"",IF(VLOOKUP($D279,Res_Req!$A$2:$K$19,2)=11,$Y279+VLOOKUP($D279,Res_Req!$A$2:$K$19,9),IF(VLOOKUP($D279,Res_Req!$A$2:$K$19,2)=16,MIN($W279+(VLOOKUP($D279,Res_Req!$A$2:$K$19,9)*($Y279-$W279)),110),$W279+(VLOOKUP($D279,Res_Req!$A$2:$K$19,9)*($Y279-$W279)))))</f>
        <v/>
      </c>
      <c r="Y279" s="283"/>
      <c r="Z279" s="283"/>
      <c r="AA279" s="133"/>
      <c r="AB279" s="134" t="e">
        <f>VLOOKUP($D279,Res_Req!$A$2:$K$19,2)</f>
        <v>#N/A</v>
      </c>
    </row>
    <row r="280" spans="1:28" x14ac:dyDescent="0.25">
      <c r="A280" s="133"/>
      <c r="B280" s="283"/>
      <c r="C280" s="283"/>
      <c r="D280" s="284"/>
      <c r="E280" s="283"/>
      <c r="F280" s="286"/>
      <c r="G280" s="162" t="str">
        <f>IF(OR($D280="",$R280="",$S280="",$H280=""),"",IF(OR(VLOOKUP($D280,Res_Req!$A$2:$K$19,2)=12,VLOOKUP($D280,Res_Req!$A$2:$K$19,2)=13,VLOOKUP($D280,Res_Req!$A$2:$K$19,2)=14,VLOOKUP($D280,Res_Req!$A$2:$K$19,2)=15,VLOOKUP($D280,Res_Req!$A$2:$K$19,2)=16,VLOOKUP($D280,Res_Req!$A$2:$K$19,2)=17),IF($E280="","",IF($O280&lt;=$W280,$S280*($E280/$V280)*$H280,IF(AND($O280&gt;$W280,$O280&lt;=$Y280),$H280*($E280/$V280)*($S280+((($R280-$S280)/($Y280-$W280))*($O280-$W280))),0))),IF($O280&lt;=$W280,$S280*$H280,IF(AND($O280&gt;$W280,$O280&lt;=$Y280),$H280*($S280+((($R280-$S280)/($Y280-$W280))*($O280-$W280))),0))))</f>
        <v/>
      </c>
      <c r="H280" s="156" t="str">
        <f>IF(OR($D280="",$X280="",$O280="",$W280=""),"",IF($O280&lt;=$W280,VLOOKUP($D280,Res_Req!$A$2:$K$19,3),IF(AND($O280&gt;$W280,$O280&lt;=$X280),VLOOKUP($D280,Res_Req!$A$2:$K$19,3)+(((VLOOKUP($D280,Res_Req!$A$2:$K$19,4)-VLOOKUP($D280,Res_Req!$A$2:$K$19,3))/($X280-$W280))*($O280-$W280)),0)))</f>
        <v/>
      </c>
      <c r="I280" s="285"/>
      <c r="J280" s="155" t="str">
        <f>IF(OR($D280="",$T280=""),"",IF(OR(VLOOKUP($D280,Res_Req!$A$2:$K$19,2)=1,VLOOKUP($D280,Res_Req!$A$2:$K$19,2)=2,VLOOKUP($D280,Res_Req!$A$2:$K$19,2)=5,VLOOKUP($D280,Res_Req!$A$2:$K$19,2)=7,VLOOKUP($D280,Res_Req!$A$2:$K$19,2)=8,VLOOKUP($D280,Res_Req!$A$2:$K$19,2)=9,VLOOKUP($D280,Res_Req!$A$2:$K$19,2)=10),$T280*$K280,""))</f>
        <v/>
      </c>
      <c r="K280" s="156" t="str">
        <f>IF($D280="","",IF(OR(VLOOKUP($D280,Res_Req!$A$2:$K$19,2)=1,VLOOKUP($D280,Res_Req!$A$2:$K$19,2)=2,VLOOKUP($D280,Res_Req!$A$2:$K$19,2)=5,VLOOKUP($D280,Res_Req!$A$2:$K$19,2)=7,VLOOKUP($D280,Res_Req!$A$2:$K$19,2)=8,VLOOKUP($D280,Res_Req!$A$2:$K$19,2)=9,VLOOKUP($D280,Res_Req!$A$2:$K$19,2)=10),VLOOKUP($D280,Res_Req!$A$2:$K$19,6),""))</f>
        <v/>
      </c>
      <c r="L280" s="285"/>
      <c r="M280" s="155" t="str">
        <f>IF(OR($D280="",$U280=""),"",IF(OR(VLOOKUP($D280,Res_Req!$A$2:$K$19,2)=1,VLOOKUP($D280,Res_Req!$A$2:$K$19,2)=2,VLOOKUP($D280,Res_Req!$A$2:$K$19,2)=3,VLOOKUP($D280,Res_Req!$A$2:$K$19,2)=4,VLOOKUP($D280,Res_Req!$A$2:$K$19,2)=5,VLOOKUP($D280,Res_Req!$A$2:$K$19,2)=7,VLOOKUP($D280,Res_Req!$A$2:$K$19,2)=8,VLOOKUP($D280,Res_Req!$A$2:$K$19,2)=9,VLOOKUP($D280,Res_Req!$A$2:$K$19,2)=10,VLOOKUP($D280,Res_Req!$A$2:$K$19,2)=18),$N280*U280,""))</f>
        <v/>
      </c>
      <c r="N280" s="156" t="str">
        <f>IF($D280="","",IF(OR(VLOOKUP($D280,Res_Req!$A$2:$K$19,2)=1,VLOOKUP($D280,Res_Req!$A$2:$K$19,2)=2,VLOOKUP($D280,Res_Req!$A$2:$K$19,2)=3,VLOOKUP($D280,Res_Req!$A$2:$K$19,2)=4,VLOOKUP($D280,Res_Req!$A$2:$K$19,2)=5,VLOOKUP($D280,Res_Req!$A$2:$K$19,2)=7,VLOOKUP($D280,Res_Req!$A$2:$K$19,2)=8,VLOOKUP($D280,Res_Req!$A$2:$K$19,2)=9,VLOOKUP($D280,Res_Req!$A$2:$K$19,2)=10,VLOOKUP($D280,Res_Req!$A$2:$K$19,2)=18),SQRT(VLOOKUP($D280,Res_Req!$A$2:$K$19,7)),""))</f>
        <v/>
      </c>
      <c r="O280" s="157" t="str">
        <f t="shared" si="9"/>
        <v/>
      </c>
      <c r="P280" s="158" t="str">
        <f t="shared" si="10"/>
        <v/>
      </c>
      <c r="Q280" s="159"/>
      <c r="R280" s="283"/>
      <c r="S280" s="283"/>
      <c r="T280" s="283"/>
      <c r="U280" s="283"/>
      <c r="V280" s="283"/>
      <c r="W280" s="283"/>
      <c r="X280" s="160" t="str">
        <f>IF(OR($D280="",$W280="",$Y280=""),"",IF(VLOOKUP($D280,Res_Req!$A$2:$K$19,2)=11,$Y280+VLOOKUP($D280,Res_Req!$A$2:$K$19,9),IF(VLOOKUP($D280,Res_Req!$A$2:$K$19,2)=16,MIN($W280+(VLOOKUP($D280,Res_Req!$A$2:$K$19,9)*($Y280-$W280)),110),$W280+(VLOOKUP($D280,Res_Req!$A$2:$K$19,9)*($Y280-$W280)))))</f>
        <v/>
      </c>
      <c r="Y280" s="283"/>
      <c r="Z280" s="283"/>
      <c r="AA280" s="133"/>
      <c r="AB280" s="134" t="e">
        <f>VLOOKUP($D280,Res_Req!$A$2:$K$19,2)</f>
        <v>#N/A</v>
      </c>
    </row>
    <row r="281" spans="1:28" x14ac:dyDescent="0.25">
      <c r="A281" s="133"/>
      <c r="B281" s="283"/>
      <c r="C281" s="283"/>
      <c r="D281" s="284"/>
      <c r="E281" s="283"/>
      <c r="F281" s="286"/>
      <c r="G281" s="162" t="str">
        <f>IF(OR($D281="",$R281="",$S281="",$H281=""),"",IF(OR(VLOOKUP($D281,Res_Req!$A$2:$K$19,2)=12,VLOOKUP($D281,Res_Req!$A$2:$K$19,2)=13,VLOOKUP($D281,Res_Req!$A$2:$K$19,2)=14,VLOOKUP($D281,Res_Req!$A$2:$K$19,2)=15,VLOOKUP($D281,Res_Req!$A$2:$K$19,2)=16,VLOOKUP($D281,Res_Req!$A$2:$K$19,2)=17),IF($E281="","",IF($O281&lt;=$W281,$S281*($E281/$V281)*$H281,IF(AND($O281&gt;$W281,$O281&lt;=$Y281),$H281*($E281/$V281)*($S281+((($R281-$S281)/($Y281-$W281))*($O281-$W281))),0))),IF($O281&lt;=$W281,$S281*$H281,IF(AND($O281&gt;$W281,$O281&lt;=$Y281),$H281*($S281+((($R281-$S281)/($Y281-$W281))*($O281-$W281))),0))))</f>
        <v/>
      </c>
      <c r="H281" s="156" t="str">
        <f>IF(OR($D281="",$X281="",$O281="",$W281=""),"",IF($O281&lt;=$W281,VLOOKUP($D281,Res_Req!$A$2:$K$19,3),IF(AND($O281&gt;$W281,$O281&lt;=$X281),VLOOKUP($D281,Res_Req!$A$2:$K$19,3)+(((VLOOKUP($D281,Res_Req!$A$2:$K$19,4)-VLOOKUP($D281,Res_Req!$A$2:$K$19,3))/($X281-$W281))*($O281-$W281)),0)))</f>
        <v/>
      </c>
      <c r="I281" s="285"/>
      <c r="J281" s="155" t="str">
        <f>IF(OR($D281="",$T281=""),"",IF(OR(VLOOKUP($D281,Res_Req!$A$2:$K$19,2)=1,VLOOKUP($D281,Res_Req!$A$2:$K$19,2)=2,VLOOKUP($D281,Res_Req!$A$2:$K$19,2)=5,VLOOKUP($D281,Res_Req!$A$2:$K$19,2)=7,VLOOKUP($D281,Res_Req!$A$2:$K$19,2)=8,VLOOKUP($D281,Res_Req!$A$2:$K$19,2)=9,VLOOKUP($D281,Res_Req!$A$2:$K$19,2)=10),$T281*$K281,""))</f>
        <v/>
      </c>
      <c r="K281" s="156" t="str">
        <f>IF($D281="","",IF(OR(VLOOKUP($D281,Res_Req!$A$2:$K$19,2)=1,VLOOKUP($D281,Res_Req!$A$2:$K$19,2)=2,VLOOKUP($D281,Res_Req!$A$2:$K$19,2)=5,VLOOKUP($D281,Res_Req!$A$2:$K$19,2)=7,VLOOKUP($D281,Res_Req!$A$2:$K$19,2)=8,VLOOKUP($D281,Res_Req!$A$2:$K$19,2)=9,VLOOKUP($D281,Res_Req!$A$2:$K$19,2)=10),VLOOKUP($D281,Res_Req!$A$2:$K$19,6),""))</f>
        <v/>
      </c>
      <c r="L281" s="285"/>
      <c r="M281" s="155" t="str">
        <f>IF(OR($D281="",$U281=""),"",IF(OR(VLOOKUP($D281,Res_Req!$A$2:$K$19,2)=1,VLOOKUP($D281,Res_Req!$A$2:$K$19,2)=2,VLOOKUP($D281,Res_Req!$A$2:$K$19,2)=3,VLOOKUP($D281,Res_Req!$A$2:$K$19,2)=4,VLOOKUP($D281,Res_Req!$A$2:$K$19,2)=5,VLOOKUP($D281,Res_Req!$A$2:$K$19,2)=7,VLOOKUP($D281,Res_Req!$A$2:$K$19,2)=8,VLOOKUP($D281,Res_Req!$A$2:$K$19,2)=9,VLOOKUP($D281,Res_Req!$A$2:$K$19,2)=10,VLOOKUP($D281,Res_Req!$A$2:$K$19,2)=18),$N281*U281,""))</f>
        <v/>
      </c>
      <c r="N281" s="156" t="str">
        <f>IF($D281="","",IF(OR(VLOOKUP($D281,Res_Req!$A$2:$K$19,2)=1,VLOOKUP($D281,Res_Req!$A$2:$K$19,2)=2,VLOOKUP($D281,Res_Req!$A$2:$K$19,2)=3,VLOOKUP($D281,Res_Req!$A$2:$K$19,2)=4,VLOOKUP($D281,Res_Req!$A$2:$K$19,2)=5,VLOOKUP($D281,Res_Req!$A$2:$K$19,2)=7,VLOOKUP($D281,Res_Req!$A$2:$K$19,2)=8,VLOOKUP($D281,Res_Req!$A$2:$K$19,2)=9,VLOOKUP($D281,Res_Req!$A$2:$K$19,2)=10,VLOOKUP($D281,Res_Req!$A$2:$K$19,2)=18),SQRT(VLOOKUP($D281,Res_Req!$A$2:$K$19,7)),""))</f>
        <v/>
      </c>
      <c r="O281" s="157" t="str">
        <f t="shared" si="9"/>
        <v/>
      </c>
      <c r="P281" s="158" t="str">
        <f t="shared" si="10"/>
        <v/>
      </c>
      <c r="Q281" s="159"/>
      <c r="R281" s="283"/>
      <c r="S281" s="283"/>
      <c r="T281" s="283"/>
      <c r="U281" s="283"/>
      <c r="V281" s="283"/>
      <c r="W281" s="283"/>
      <c r="X281" s="160" t="str">
        <f>IF(OR($D281="",$W281="",$Y281=""),"",IF(VLOOKUP($D281,Res_Req!$A$2:$K$19,2)=11,$Y281+VLOOKUP($D281,Res_Req!$A$2:$K$19,9),IF(VLOOKUP($D281,Res_Req!$A$2:$K$19,2)=16,MIN($W281+(VLOOKUP($D281,Res_Req!$A$2:$K$19,9)*($Y281-$W281)),110),$W281+(VLOOKUP($D281,Res_Req!$A$2:$K$19,9)*($Y281-$W281)))))</f>
        <v/>
      </c>
      <c r="Y281" s="283"/>
      <c r="Z281" s="283"/>
      <c r="AA281" s="133"/>
      <c r="AB281" s="134" t="e">
        <f>VLOOKUP($D281,Res_Req!$A$2:$K$19,2)</f>
        <v>#N/A</v>
      </c>
    </row>
    <row r="282" spans="1:28" x14ac:dyDescent="0.25">
      <c r="A282" s="133"/>
      <c r="B282" s="283"/>
      <c r="C282" s="283"/>
      <c r="D282" s="284"/>
      <c r="E282" s="283"/>
      <c r="F282" s="286"/>
      <c r="G282" s="162" t="str">
        <f>IF(OR($D282="",$R282="",$S282="",$H282=""),"",IF(OR(VLOOKUP($D282,Res_Req!$A$2:$K$19,2)=12,VLOOKUP($D282,Res_Req!$A$2:$K$19,2)=13,VLOOKUP($D282,Res_Req!$A$2:$K$19,2)=14,VLOOKUP($D282,Res_Req!$A$2:$K$19,2)=15,VLOOKUP($D282,Res_Req!$A$2:$K$19,2)=16,VLOOKUP($D282,Res_Req!$A$2:$K$19,2)=17),IF($E282="","",IF($O282&lt;=$W282,$S282*($E282/$V282)*$H282,IF(AND($O282&gt;$W282,$O282&lt;=$Y282),$H282*($E282/$V282)*($S282+((($R282-$S282)/($Y282-$W282))*($O282-$W282))),0))),IF($O282&lt;=$W282,$S282*$H282,IF(AND($O282&gt;$W282,$O282&lt;=$Y282),$H282*($S282+((($R282-$S282)/($Y282-$W282))*($O282-$W282))),0))))</f>
        <v/>
      </c>
      <c r="H282" s="156" t="str">
        <f>IF(OR($D282="",$X282="",$O282="",$W282=""),"",IF($O282&lt;=$W282,VLOOKUP($D282,Res_Req!$A$2:$K$19,3),IF(AND($O282&gt;$W282,$O282&lt;=$X282),VLOOKUP($D282,Res_Req!$A$2:$K$19,3)+(((VLOOKUP($D282,Res_Req!$A$2:$K$19,4)-VLOOKUP($D282,Res_Req!$A$2:$K$19,3))/($X282-$W282))*($O282-$W282)),0)))</f>
        <v/>
      </c>
      <c r="I282" s="285"/>
      <c r="J282" s="155" t="str">
        <f>IF(OR($D282="",$T282=""),"",IF(OR(VLOOKUP($D282,Res_Req!$A$2:$K$19,2)=1,VLOOKUP($D282,Res_Req!$A$2:$K$19,2)=2,VLOOKUP($D282,Res_Req!$A$2:$K$19,2)=5,VLOOKUP($D282,Res_Req!$A$2:$K$19,2)=7,VLOOKUP($D282,Res_Req!$A$2:$K$19,2)=8,VLOOKUP($D282,Res_Req!$A$2:$K$19,2)=9,VLOOKUP($D282,Res_Req!$A$2:$K$19,2)=10),$T282*$K282,""))</f>
        <v/>
      </c>
      <c r="K282" s="156" t="str">
        <f>IF($D282="","",IF(OR(VLOOKUP($D282,Res_Req!$A$2:$K$19,2)=1,VLOOKUP($D282,Res_Req!$A$2:$K$19,2)=2,VLOOKUP($D282,Res_Req!$A$2:$K$19,2)=5,VLOOKUP($D282,Res_Req!$A$2:$K$19,2)=7,VLOOKUP($D282,Res_Req!$A$2:$K$19,2)=8,VLOOKUP($D282,Res_Req!$A$2:$K$19,2)=9,VLOOKUP($D282,Res_Req!$A$2:$K$19,2)=10),VLOOKUP($D282,Res_Req!$A$2:$K$19,6),""))</f>
        <v/>
      </c>
      <c r="L282" s="285"/>
      <c r="M282" s="155" t="str">
        <f>IF(OR($D282="",$U282=""),"",IF(OR(VLOOKUP($D282,Res_Req!$A$2:$K$19,2)=1,VLOOKUP($D282,Res_Req!$A$2:$K$19,2)=2,VLOOKUP($D282,Res_Req!$A$2:$K$19,2)=3,VLOOKUP($D282,Res_Req!$A$2:$K$19,2)=4,VLOOKUP($D282,Res_Req!$A$2:$K$19,2)=5,VLOOKUP($D282,Res_Req!$A$2:$K$19,2)=7,VLOOKUP($D282,Res_Req!$A$2:$K$19,2)=8,VLOOKUP($D282,Res_Req!$A$2:$K$19,2)=9,VLOOKUP($D282,Res_Req!$A$2:$K$19,2)=10,VLOOKUP($D282,Res_Req!$A$2:$K$19,2)=18),$N282*U282,""))</f>
        <v/>
      </c>
      <c r="N282" s="156" t="str">
        <f>IF($D282="","",IF(OR(VLOOKUP($D282,Res_Req!$A$2:$K$19,2)=1,VLOOKUP($D282,Res_Req!$A$2:$K$19,2)=2,VLOOKUP($D282,Res_Req!$A$2:$K$19,2)=3,VLOOKUP($D282,Res_Req!$A$2:$K$19,2)=4,VLOOKUP($D282,Res_Req!$A$2:$K$19,2)=5,VLOOKUP($D282,Res_Req!$A$2:$K$19,2)=7,VLOOKUP($D282,Res_Req!$A$2:$K$19,2)=8,VLOOKUP($D282,Res_Req!$A$2:$K$19,2)=9,VLOOKUP($D282,Res_Req!$A$2:$K$19,2)=10,VLOOKUP($D282,Res_Req!$A$2:$K$19,2)=18),SQRT(VLOOKUP($D282,Res_Req!$A$2:$K$19,7)),""))</f>
        <v/>
      </c>
      <c r="O282" s="157" t="str">
        <f t="shared" si="9"/>
        <v/>
      </c>
      <c r="P282" s="158" t="str">
        <f t="shared" si="10"/>
        <v/>
      </c>
      <c r="Q282" s="159"/>
      <c r="R282" s="283"/>
      <c r="S282" s="283"/>
      <c r="T282" s="283"/>
      <c r="U282" s="283"/>
      <c r="V282" s="283"/>
      <c r="W282" s="283"/>
      <c r="X282" s="160" t="str">
        <f>IF(OR($D282="",$W282="",$Y282=""),"",IF(VLOOKUP($D282,Res_Req!$A$2:$K$19,2)=11,$Y282+VLOOKUP($D282,Res_Req!$A$2:$K$19,9),IF(VLOOKUP($D282,Res_Req!$A$2:$K$19,2)=16,MIN($W282+(VLOOKUP($D282,Res_Req!$A$2:$K$19,9)*($Y282-$W282)),110),$W282+(VLOOKUP($D282,Res_Req!$A$2:$K$19,9)*($Y282-$W282)))))</f>
        <v/>
      </c>
      <c r="Y282" s="283"/>
      <c r="Z282" s="283"/>
      <c r="AA282" s="133"/>
      <c r="AB282" s="134" t="e">
        <f>VLOOKUP($D282,Res_Req!$A$2:$K$19,2)</f>
        <v>#N/A</v>
      </c>
    </row>
    <row r="283" spans="1:28" x14ac:dyDescent="0.25">
      <c r="A283" s="133"/>
      <c r="B283" s="283"/>
      <c r="C283" s="283"/>
      <c r="D283" s="284"/>
      <c r="E283" s="283"/>
      <c r="F283" s="286"/>
      <c r="G283" s="162" t="str">
        <f>IF(OR($D283="",$R283="",$S283="",$H283=""),"",IF(OR(VLOOKUP($D283,Res_Req!$A$2:$K$19,2)=12,VLOOKUP($D283,Res_Req!$A$2:$K$19,2)=13,VLOOKUP($D283,Res_Req!$A$2:$K$19,2)=14,VLOOKUP($D283,Res_Req!$A$2:$K$19,2)=15,VLOOKUP($D283,Res_Req!$A$2:$K$19,2)=16,VLOOKUP($D283,Res_Req!$A$2:$K$19,2)=17),IF($E283="","",IF($O283&lt;=$W283,$S283*($E283/$V283)*$H283,IF(AND($O283&gt;$W283,$O283&lt;=$Y283),$H283*($E283/$V283)*($S283+((($R283-$S283)/($Y283-$W283))*($O283-$W283))),0))),IF($O283&lt;=$W283,$S283*$H283,IF(AND($O283&gt;$W283,$O283&lt;=$Y283),$H283*($S283+((($R283-$S283)/($Y283-$W283))*($O283-$W283))),0))))</f>
        <v/>
      </c>
      <c r="H283" s="156" t="str">
        <f>IF(OR($D283="",$X283="",$O283="",$W283=""),"",IF($O283&lt;=$W283,VLOOKUP($D283,Res_Req!$A$2:$K$19,3),IF(AND($O283&gt;$W283,$O283&lt;=$X283),VLOOKUP($D283,Res_Req!$A$2:$K$19,3)+(((VLOOKUP($D283,Res_Req!$A$2:$K$19,4)-VLOOKUP($D283,Res_Req!$A$2:$K$19,3))/($X283-$W283))*($O283-$W283)),0)))</f>
        <v/>
      </c>
      <c r="I283" s="285"/>
      <c r="J283" s="155" t="str">
        <f>IF(OR($D283="",$T283=""),"",IF(OR(VLOOKUP($D283,Res_Req!$A$2:$K$19,2)=1,VLOOKUP($D283,Res_Req!$A$2:$K$19,2)=2,VLOOKUP($D283,Res_Req!$A$2:$K$19,2)=5,VLOOKUP($D283,Res_Req!$A$2:$K$19,2)=7,VLOOKUP($D283,Res_Req!$A$2:$K$19,2)=8,VLOOKUP($D283,Res_Req!$A$2:$K$19,2)=9,VLOOKUP($D283,Res_Req!$A$2:$K$19,2)=10),$T283*$K283,""))</f>
        <v/>
      </c>
      <c r="K283" s="156" t="str">
        <f>IF($D283="","",IF(OR(VLOOKUP($D283,Res_Req!$A$2:$K$19,2)=1,VLOOKUP($D283,Res_Req!$A$2:$K$19,2)=2,VLOOKUP($D283,Res_Req!$A$2:$K$19,2)=5,VLOOKUP($D283,Res_Req!$A$2:$K$19,2)=7,VLOOKUP($D283,Res_Req!$A$2:$K$19,2)=8,VLOOKUP($D283,Res_Req!$A$2:$K$19,2)=9,VLOOKUP($D283,Res_Req!$A$2:$K$19,2)=10),VLOOKUP($D283,Res_Req!$A$2:$K$19,6),""))</f>
        <v/>
      </c>
      <c r="L283" s="285"/>
      <c r="M283" s="155" t="str">
        <f>IF(OR($D283="",$U283=""),"",IF(OR(VLOOKUP($D283,Res_Req!$A$2:$K$19,2)=1,VLOOKUP($D283,Res_Req!$A$2:$K$19,2)=2,VLOOKUP($D283,Res_Req!$A$2:$K$19,2)=3,VLOOKUP($D283,Res_Req!$A$2:$K$19,2)=4,VLOOKUP($D283,Res_Req!$A$2:$K$19,2)=5,VLOOKUP($D283,Res_Req!$A$2:$K$19,2)=7,VLOOKUP($D283,Res_Req!$A$2:$K$19,2)=8,VLOOKUP($D283,Res_Req!$A$2:$K$19,2)=9,VLOOKUP($D283,Res_Req!$A$2:$K$19,2)=10,VLOOKUP($D283,Res_Req!$A$2:$K$19,2)=18),$N283*U283,""))</f>
        <v/>
      </c>
      <c r="N283" s="156" t="str">
        <f>IF($D283="","",IF(OR(VLOOKUP($D283,Res_Req!$A$2:$K$19,2)=1,VLOOKUP($D283,Res_Req!$A$2:$K$19,2)=2,VLOOKUP($D283,Res_Req!$A$2:$K$19,2)=3,VLOOKUP($D283,Res_Req!$A$2:$K$19,2)=4,VLOOKUP($D283,Res_Req!$A$2:$K$19,2)=5,VLOOKUP($D283,Res_Req!$A$2:$K$19,2)=7,VLOOKUP($D283,Res_Req!$A$2:$K$19,2)=8,VLOOKUP($D283,Res_Req!$A$2:$K$19,2)=9,VLOOKUP($D283,Res_Req!$A$2:$K$19,2)=10,VLOOKUP($D283,Res_Req!$A$2:$K$19,2)=18),SQRT(VLOOKUP($D283,Res_Req!$A$2:$K$19,7)),""))</f>
        <v/>
      </c>
      <c r="O283" s="157" t="str">
        <f t="shared" si="9"/>
        <v/>
      </c>
      <c r="P283" s="158" t="str">
        <f t="shared" si="10"/>
        <v/>
      </c>
      <c r="Q283" s="159"/>
      <c r="R283" s="283"/>
      <c r="S283" s="283"/>
      <c r="T283" s="283"/>
      <c r="U283" s="283"/>
      <c r="V283" s="283"/>
      <c r="W283" s="283"/>
      <c r="X283" s="160" t="str">
        <f>IF(OR($D283="",$W283="",$Y283=""),"",IF(VLOOKUP($D283,Res_Req!$A$2:$K$19,2)=11,$Y283+VLOOKUP($D283,Res_Req!$A$2:$K$19,9),IF(VLOOKUP($D283,Res_Req!$A$2:$K$19,2)=16,MIN($W283+(VLOOKUP($D283,Res_Req!$A$2:$K$19,9)*($Y283-$W283)),110),$W283+(VLOOKUP($D283,Res_Req!$A$2:$K$19,9)*($Y283-$W283)))))</f>
        <v/>
      </c>
      <c r="Y283" s="283"/>
      <c r="Z283" s="283"/>
      <c r="AA283" s="133"/>
      <c r="AB283" s="134" t="e">
        <f>VLOOKUP($D283,Res_Req!$A$2:$K$19,2)</f>
        <v>#N/A</v>
      </c>
    </row>
    <row r="284" spans="1:28" x14ac:dyDescent="0.25">
      <c r="A284" s="133"/>
      <c r="B284" s="283"/>
      <c r="C284" s="283"/>
      <c r="D284" s="284"/>
      <c r="E284" s="283"/>
      <c r="F284" s="286"/>
      <c r="G284" s="162" t="str">
        <f>IF(OR($D284="",$R284="",$S284="",$H284=""),"",IF(OR(VLOOKUP($D284,Res_Req!$A$2:$K$19,2)=12,VLOOKUP($D284,Res_Req!$A$2:$K$19,2)=13,VLOOKUP($D284,Res_Req!$A$2:$K$19,2)=14,VLOOKUP($D284,Res_Req!$A$2:$K$19,2)=15,VLOOKUP($D284,Res_Req!$A$2:$K$19,2)=16,VLOOKUP($D284,Res_Req!$A$2:$K$19,2)=17),IF($E284="","",IF($O284&lt;=$W284,$S284*($E284/$V284)*$H284,IF(AND($O284&gt;$W284,$O284&lt;=$Y284),$H284*($E284/$V284)*($S284+((($R284-$S284)/($Y284-$W284))*($O284-$W284))),0))),IF($O284&lt;=$W284,$S284*$H284,IF(AND($O284&gt;$W284,$O284&lt;=$Y284),$H284*($S284+((($R284-$S284)/($Y284-$W284))*($O284-$W284))),0))))</f>
        <v/>
      </c>
      <c r="H284" s="156" t="str">
        <f>IF(OR($D284="",$X284="",$O284="",$W284=""),"",IF($O284&lt;=$W284,VLOOKUP($D284,Res_Req!$A$2:$K$19,3),IF(AND($O284&gt;$W284,$O284&lt;=$X284),VLOOKUP($D284,Res_Req!$A$2:$K$19,3)+(((VLOOKUP($D284,Res_Req!$A$2:$K$19,4)-VLOOKUP($D284,Res_Req!$A$2:$K$19,3))/($X284-$W284))*($O284-$W284)),0)))</f>
        <v/>
      </c>
      <c r="I284" s="285"/>
      <c r="J284" s="155" t="str">
        <f>IF(OR($D284="",$T284=""),"",IF(OR(VLOOKUP($D284,Res_Req!$A$2:$K$19,2)=1,VLOOKUP($D284,Res_Req!$A$2:$K$19,2)=2,VLOOKUP($D284,Res_Req!$A$2:$K$19,2)=5,VLOOKUP($D284,Res_Req!$A$2:$K$19,2)=7,VLOOKUP($D284,Res_Req!$A$2:$K$19,2)=8,VLOOKUP($D284,Res_Req!$A$2:$K$19,2)=9,VLOOKUP($D284,Res_Req!$A$2:$K$19,2)=10),$T284*$K284,""))</f>
        <v/>
      </c>
      <c r="K284" s="156" t="str">
        <f>IF($D284="","",IF(OR(VLOOKUP($D284,Res_Req!$A$2:$K$19,2)=1,VLOOKUP($D284,Res_Req!$A$2:$K$19,2)=2,VLOOKUP($D284,Res_Req!$A$2:$K$19,2)=5,VLOOKUP($D284,Res_Req!$A$2:$K$19,2)=7,VLOOKUP($D284,Res_Req!$A$2:$K$19,2)=8,VLOOKUP($D284,Res_Req!$A$2:$K$19,2)=9,VLOOKUP($D284,Res_Req!$A$2:$K$19,2)=10),VLOOKUP($D284,Res_Req!$A$2:$K$19,6),""))</f>
        <v/>
      </c>
      <c r="L284" s="285"/>
      <c r="M284" s="155" t="str">
        <f>IF(OR($D284="",$U284=""),"",IF(OR(VLOOKUP($D284,Res_Req!$A$2:$K$19,2)=1,VLOOKUP($D284,Res_Req!$A$2:$K$19,2)=2,VLOOKUP($D284,Res_Req!$A$2:$K$19,2)=3,VLOOKUP($D284,Res_Req!$A$2:$K$19,2)=4,VLOOKUP($D284,Res_Req!$A$2:$K$19,2)=5,VLOOKUP($D284,Res_Req!$A$2:$K$19,2)=7,VLOOKUP($D284,Res_Req!$A$2:$K$19,2)=8,VLOOKUP($D284,Res_Req!$A$2:$K$19,2)=9,VLOOKUP($D284,Res_Req!$A$2:$K$19,2)=10,VLOOKUP($D284,Res_Req!$A$2:$K$19,2)=18),$N284*U284,""))</f>
        <v/>
      </c>
      <c r="N284" s="156" t="str">
        <f>IF($D284="","",IF(OR(VLOOKUP($D284,Res_Req!$A$2:$K$19,2)=1,VLOOKUP($D284,Res_Req!$A$2:$K$19,2)=2,VLOOKUP($D284,Res_Req!$A$2:$K$19,2)=3,VLOOKUP($D284,Res_Req!$A$2:$K$19,2)=4,VLOOKUP($D284,Res_Req!$A$2:$K$19,2)=5,VLOOKUP($D284,Res_Req!$A$2:$K$19,2)=7,VLOOKUP($D284,Res_Req!$A$2:$K$19,2)=8,VLOOKUP($D284,Res_Req!$A$2:$K$19,2)=9,VLOOKUP($D284,Res_Req!$A$2:$K$19,2)=10,VLOOKUP($D284,Res_Req!$A$2:$K$19,2)=18),SQRT(VLOOKUP($D284,Res_Req!$A$2:$K$19,7)),""))</f>
        <v/>
      </c>
      <c r="O284" s="157" t="str">
        <f t="shared" si="9"/>
        <v/>
      </c>
      <c r="P284" s="158" t="str">
        <f t="shared" si="10"/>
        <v/>
      </c>
      <c r="Q284" s="159"/>
      <c r="R284" s="283"/>
      <c r="S284" s="283"/>
      <c r="T284" s="283"/>
      <c r="U284" s="283"/>
      <c r="V284" s="283"/>
      <c r="W284" s="283"/>
      <c r="X284" s="160" t="str">
        <f>IF(OR($D284="",$W284="",$Y284=""),"",IF(VLOOKUP($D284,Res_Req!$A$2:$K$19,2)=11,$Y284+VLOOKUP($D284,Res_Req!$A$2:$K$19,9),IF(VLOOKUP($D284,Res_Req!$A$2:$K$19,2)=16,MIN($W284+(VLOOKUP($D284,Res_Req!$A$2:$K$19,9)*($Y284-$W284)),110),$W284+(VLOOKUP($D284,Res_Req!$A$2:$K$19,9)*($Y284-$W284)))))</f>
        <v/>
      </c>
      <c r="Y284" s="283"/>
      <c r="Z284" s="283"/>
      <c r="AA284" s="133"/>
      <c r="AB284" s="134" t="e">
        <f>VLOOKUP($D284,Res_Req!$A$2:$K$19,2)</f>
        <v>#N/A</v>
      </c>
    </row>
    <row r="285" spans="1:28" x14ac:dyDescent="0.25">
      <c r="A285" s="133"/>
      <c r="B285" s="283"/>
      <c r="C285" s="283"/>
      <c r="D285" s="284"/>
      <c r="E285" s="283"/>
      <c r="F285" s="286"/>
      <c r="G285" s="162" t="str">
        <f>IF(OR($D285="",$R285="",$S285="",$H285=""),"",IF(OR(VLOOKUP($D285,Res_Req!$A$2:$K$19,2)=12,VLOOKUP($D285,Res_Req!$A$2:$K$19,2)=13,VLOOKUP($D285,Res_Req!$A$2:$K$19,2)=14,VLOOKUP($D285,Res_Req!$A$2:$K$19,2)=15,VLOOKUP($D285,Res_Req!$A$2:$K$19,2)=16,VLOOKUP($D285,Res_Req!$A$2:$K$19,2)=17),IF($E285="","",IF($O285&lt;=$W285,$S285*($E285/$V285)*$H285,IF(AND($O285&gt;$W285,$O285&lt;=$Y285),$H285*($E285/$V285)*($S285+((($R285-$S285)/($Y285-$W285))*($O285-$W285))),0))),IF($O285&lt;=$W285,$S285*$H285,IF(AND($O285&gt;$W285,$O285&lt;=$Y285),$H285*($S285+((($R285-$S285)/($Y285-$W285))*($O285-$W285))),0))))</f>
        <v/>
      </c>
      <c r="H285" s="156" t="str">
        <f>IF(OR($D285="",$X285="",$O285="",$W285=""),"",IF($O285&lt;=$W285,VLOOKUP($D285,Res_Req!$A$2:$K$19,3),IF(AND($O285&gt;$W285,$O285&lt;=$X285),VLOOKUP($D285,Res_Req!$A$2:$K$19,3)+(((VLOOKUP($D285,Res_Req!$A$2:$K$19,4)-VLOOKUP($D285,Res_Req!$A$2:$K$19,3))/($X285-$W285))*($O285-$W285)),0)))</f>
        <v/>
      </c>
      <c r="I285" s="285"/>
      <c r="J285" s="155" t="str">
        <f>IF(OR($D285="",$T285=""),"",IF(OR(VLOOKUP($D285,Res_Req!$A$2:$K$19,2)=1,VLOOKUP($D285,Res_Req!$A$2:$K$19,2)=2,VLOOKUP($D285,Res_Req!$A$2:$K$19,2)=5,VLOOKUP($D285,Res_Req!$A$2:$K$19,2)=7,VLOOKUP($D285,Res_Req!$A$2:$K$19,2)=8,VLOOKUP($D285,Res_Req!$A$2:$K$19,2)=9,VLOOKUP($D285,Res_Req!$A$2:$K$19,2)=10),$T285*$K285,""))</f>
        <v/>
      </c>
      <c r="K285" s="156" t="str">
        <f>IF($D285="","",IF(OR(VLOOKUP($D285,Res_Req!$A$2:$K$19,2)=1,VLOOKUP($D285,Res_Req!$A$2:$K$19,2)=2,VLOOKUP($D285,Res_Req!$A$2:$K$19,2)=5,VLOOKUP($D285,Res_Req!$A$2:$K$19,2)=7,VLOOKUP($D285,Res_Req!$A$2:$K$19,2)=8,VLOOKUP($D285,Res_Req!$A$2:$K$19,2)=9,VLOOKUP($D285,Res_Req!$A$2:$K$19,2)=10),VLOOKUP($D285,Res_Req!$A$2:$K$19,6),""))</f>
        <v/>
      </c>
      <c r="L285" s="285"/>
      <c r="M285" s="155" t="str">
        <f>IF(OR($D285="",$U285=""),"",IF(OR(VLOOKUP($D285,Res_Req!$A$2:$K$19,2)=1,VLOOKUP($D285,Res_Req!$A$2:$K$19,2)=2,VLOOKUP($D285,Res_Req!$A$2:$K$19,2)=3,VLOOKUP($D285,Res_Req!$A$2:$K$19,2)=4,VLOOKUP($D285,Res_Req!$A$2:$K$19,2)=5,VLOOKUP($D285,Res_Req!$A$2:$K$19,2)=7,VLOOKUP($D285,Res_Req!$A$2:$K$19,2)=8,VLOOKUP($D285,Res_Req!$A$2:$K$19,2)=9,VLOOKUP($D285,Res_Req!$A$2:$K$19,2)=10,VLOOKUP($D285,Res_Req!$A$2:$K$19,2)=18),$N285*U285,""))</f>
        <v/>
      </c>
      <c r="N285" s="156" t="str">
        <f>IF($D285="","",IF(OR(VLOOKUP($D285,Res_Req!$A$2:$K$19,2)=1,VLOOKUP($D285,Res_Req!$A$2:$K$19,2)=2,VLOOKUP($D285,Res_Req!$A$2:$K$19,2)=3,VLOOKUP($D285,Res_Req!$A$2:$K$19,2)=4,VLOOKUP($D285,Res_Req!$A$2:$K$19,2)=5,VLOOKUP($D285,Res_Req!$A$2:$K$19,2)=7,VLOOKUP($D285,Res_Req!$A$2:$K$19,2)=8,VLOOKUP($D285,Res_Req!$A$2:$K$19,2)=9,VLOOKUP($D285,Res_Req!$A$2:$K$19,2)=10,VLOOKUP($D285,Res_Req!$A$2:$K$19,2)=18),SQRT(VLOOKUP($D285,Res_Req!$A$2:$K$19,7)),""))</f>
        <v/>
      </c>
      <c r="O285" s="157" t="str">
        <f t="shared" si="9"/>
        <v/>
      </c>
      <c r="P285" s="158" t="str">
        <f t="shared" si="10"/>
        <v/>
      </c>
      <c r="Q285" s="159"/>
      <c r="R285" s="283"/>
      <c r="S285" s="283"/>
      <c r="T285" s="283"/>
      <c r="U285" s="283"/>
      <c r="V285" s="283"/>
      <c r="W285" s="283"/>
      <c r="X285" s="160" t="str">
        <f>IF(OR($D285="",$W285="",$Y285=""),"",IF(VLOOKUP($D285,Res_Req!$A$2:$K$19,2)=11,$Y285+VLOOKUP($D285,Res_Req!$A$2:$K$19,9),IF(VLOOKUP($D285,Res_Req!$A$2:$K$19,2)=16,MIN($W285+(VLOOKUP($D285,Res_Req!$A$2:$K$19,9)*($Y285-$W285)),110),$W285+(VLOOKUP($D285,Res_Req!$A$2:$K$19,9)*($Y285-$W285)))))</f>
        <v/>
      </c>
      <c r="Y285" s="283"/>
      <c r="Z285" s="283"/>
      <c r="AA285" s="133"/>
      <c r="AB285" s="134" t="e">
        <f>VLOOKUP($D285,Res_Req!$A$2:$K$19,2)</f>
        <v>#N/A</v>
      </c>
    </row>
    <row r="286" spans="1:28" x14ac:dyDescent="0.25">
      <c r="A286" s="133"/>
      <c r="B286" s="283"/>
      <c r="C286" s="283"/>
      <c r="D286" s="284"/>
      <c r="E286" s="283"/>
      <c r="F286" s="286"/>
      <c r="G286" s="162" t="str">
        <f>IF(OR($D286="",$R286="",$S286="",$H286=""),"",IF(OR(VLOOKUP($D286,Res_Req!$A$2:$K$19,2)=12,VLOOKUP($D286,Res_Req!$A$2:$K$19,2)=13,VLOOKUP($D286,Res_Req!$A$2:$K$19,2)=14,VLOOKUP($D286,Res_Req!$A$2:$K$19,2)=15,VLOOKUP($D286,Res_Req!$A$2:$K$19,2)=16,VLOOKUP($D286,Res_Req!$A$2:$K$19,2)=17),IF($E286="","",IF($O286&lt;=$W286,$S286*($E286/$V286)*$H286,IF(AND($O286&gt;$W286,$O286&lt;=$Y286),$H286*($E286/$V286)*($S286+((($R286-$S286)/($Y286-$W286))*($O286-$W286))),0))),IF($O286&lt;=$W286,$S286*$H286,IF(AND($O286&gt;$W286,$O286&lt;=$Y286),$H286*($S286+((($R286-$S286)/($Y286-$W286))*($O286-$W286))),0))))</f>
        <v/>
      </c>
      <c r="H286" s="156" t="str">
        <f>IF(OR($D286="",$X286="",$O286="",$W286=""),"",IF($O286&lt;=$W286,VLOOKUP($D286,Res_Req!$A$2:$K$19,3),IF(AND($O286&gt;$W286,$O286&lt;=$X286),VLOOKUP($D286,Res_Req!$A$2:$K$19,3)+(((VLOOKUP($D286,Res_Req!$A$2:$K$19,4)-VLOOKUP($D286,Res_Req!$A$2:$K$19,3))/($X286-$W286))*($O286-$W286)),0)))</f>
        <v/>
      </c>
      <c r="I286" s="285"/>
      <c r="J286" s="155" t="str">
        <f>IF(OR($D286="",$T286=""),"",IF(OR(VLOOKUP($D286,Res_Req!$A$2:$K$19,2)=1,VLOOKUP($D286,Res_Req!$A$2:$K$19,2)=2,VLOOKUP($D286,Res_Req!$A$2:$K$19,2)=5,VLOOKUP($D286,Res_Req!$A$2:$K$19,2)=7,VLOOKUP($D286,Res_Req!$A$2:$K$19,2)=8,VLOOKUP($D286,Res_Req!$A$2:$K$19,2)=9,VLOOKUP($D286,Res_Req!$A$2:$K$19,2)=10),$T286*$K286,""))</f>
        <v/>
      </c>
      <c r="K286" s="156" t="str">
        <f>IF($D286="","",IF(OR(VLOOKUP($D286,Res_Req!$A$2:$K$19,2)=1,VLOOKUP($D286,Res_Req!$A$2:$K$19,2)=2,VLOOKUP($D286,Res_Req!$A$2:$K$19,2)=5,VLOOKUP($D286,Res_Req!$A$2:$K$19,2)=7,VLOOKUP($D286,Res_Req!$A$2:$K$19,2)=8,VLOOKUP($D286,Res_Req!$A$2:$K$19,2)=9,VLOOKUP($D286,Res_Req!$A$2:$K$19,2)=10),VLOOKUP($D286,Res_Req!$A$2:$K$19,6),""))</f>
        <v/>
      </c>
      <c r="L286" s="285"/>
      <c r="M286" s="155" t="str">
        <f>IF(OR($D286="",$U286=""),"",IF(OR(VLOOKUP($D286,Res_Req!$A$2:$K$19,2)=1,VLOOKUP($D286,Res_Req!$A$2:$K$19,2)=2,VLOOKUP($D286,Res_Req!$A$2:$K$19,2)=3,VLOOKUP($D286,Res_Req!$A$2:$K$19,2)=4,VLOOKUP($D286,Res_Req!$A$2:$K$19,2)=5,VLOOKUP($D286,Res_Req!$A$2:$K$19,2)=7,VLOOKUP($D286,Res_Req!$A$2:$K$19,2)=8,VLOOKUP($D286,Res_Req!$A$2:$K$19,2)=9,VLOOKUP($D286,Res_Req!$A$2:$K$19,2)=10,VLOOKUP($D286,Res_Req!$A$2:$K$19,2)=18),$N286*U286,""))</f>
        <v/>
      </c>
      <c r="N286" s="156" t="str">
        <f>IF($D286="","",IF(OR(VLOOKUP($D286,Res_Req!$A$2:$K$19,2)=1,VLOOKUP($D286,Res_Req!$A$2:$K$19,2)=2,VLOOKUP($D286,Res_Req!$A$2:$K$19,2)=3,VLOOKUP($D286,Res_Req!$A$2:$K$19,2)=4,VLOOKUP($D286,Res_Req!$A$2:$K$19,2)=5,VLOOKUP($D286,Res_Req!$A$2:$K$19,2)=7,VLOOKUP($D286,Res_Req!$A$2:$K$19,2)=8,VLOOKUP($D286,Res_Req!$A$2:$K$19,2)=9,VLOOKUP($D286,Res_Req!$A$2:$K$19,2)=10,VLOOKUP($D286,Res_Req!$A$2:$K$19,2)=18),SQRT(VLOOKUP($D286,Res_Req!$A$2:$K$19,7)),""))</f>
        <v/>
      </c>
      <c r="O286" s="157" t="str">
        <f t="shared" si="9"/>
        <v/>
      </c>
      <c r="P286" s="158" t="str">
        <f t="shared" si="10"/>
        <v/>
      </c>
      <c r="Q286" s="159"/>
      <c r="R286" s="283"/>
      <c r="S286" s="283"/>
      <c r="T286" s="283"/>
      <c r="U286" s="283"/>
      <c r="V286" s="283"/>
      <c r="W286" s="283"/>
      <c r="X286" s="160" t="str">
        <f>IF(OR($D286="",$W286="",$Y286=""),"",IF(VLOOKUP($D286,Res_Req!$A$2:$K$19,2)=11,$Y286+VLOOKUP($D286,Res_Req!$A$2:$K$19,9),IF(VLOOKUP($D286,Res_Req!$A$2:$K$19,2)=16,MIN($W286+(VLOOKUP($D286,Res_Req!$A$2:$K$19,9)*($Y286-$W286)),110),$W286+(VLOOKUP($D286,Res_Req!$A$2:$K$19,9)*($Y286-$W286)))))</f>
        <v/>
      </c>
      <c r="Y286" s="283"/>
      <c r="Z286" s="283"/>
      <c r="AA286" s="133"/>
      <c r="AB286" s="134" t="e">
        <f>VLOOKUP($D286,Res_Req!$A$2:$K$19,2)</f>
        <v>#N/A</v>
      </c>
    </row>
    <row r="287" spans="1:28" x14ac:dyDescent="0.25">
      <c r="A287" s="133"/>
      <c r="B287" s="283"/>
      <c r="C287" s="283"/>
      <c r="D287" s="284"/>
      <c r="E287" s="283"/>
      <c r="F287" s="286"/>
      <c r="G287" s="162" t="str">
        <f>IF(OR($D287="",$R287="",$S287="",$H287=""),"",IF(OR(VLOOKUP($D287,Res_Req!$A$2:$K$19,2)=12,VLOOKUP($D287,Res_Req!$A$2:$K$19,2)=13,VLOOKUP($D287,Res_Req!$A$2:$K$19,2)=14,VLOOKUP($D287,Res_Req!$A$2:$K$19,2)=15,VLOOKUP($D287,Res_Req!$A$2:$K$19,2)=16,VLOOKUP($D287,Res_Req!$A$2:$K$19,2)=17),IF($E287="","",IF($O287&lt;=$W287,$S287*($E287/$V287)*$H287,IF(AND($O287&gt;$W287,$O287&lt;=$Y287),$H287*($E287/$V287)*($S287+((($R287-$S287)/($Y287-$W287))*($O287-$W287))),0))),IF($O287&lt;=$W287,$S287*$H287,IF(AND($O287&gt;$W287,$O287&lt;=$Y287),$H287*($S287+((($R287-$S287)/($Y287-$W287))*($O287-$W287))),0))))</f>
        <v/>
      </c>
      <c r="H287" s="156" t="str">
        <f>IF(OR($D287="",$X287="",$O287="",$W287=""),"",IF($O287&lt;=$W287,VLOOKUP($D287,Res_Req!$A$2:$K$19,3),IF(AND($O287&gt;$W287,$O287&lt;=$X287),VLOOKUP($D287,Res_Req!$A$2:$K$19,3)+(((VLOOKUP($D287,Res_Req!$A$2:$K$19,4)-VLOOKUP($D287,Res_Req!$A$2:$K$19,3))/($X287-$W287))*($O287-$W287)),0)))</f>
        <v/>
      </c>
      <c r="I287" s="285"/>
      <c r="J287" s="155" t="str">
        <f>IF(OR($D287="",$T287=""),"",IF(OR(VLOOKUP($D287,Res_Req!$A$2:$K$19,2)=1,VLOOKUP($D287,Res_Req!$A$2:$K$19,2)=2,VLOOKUP($D287,Res_Req!$A$2:$K$19,2)=5,VLOOKUP($D287,Res_Req!$A$2:$K$19,2)=7,VLOOKUP($D287,Res_Req!$A$2:$K$19,2)=8,VLOOKUP($D287,Res_Req!$A$2:$K$19,2)=9,VLOOKUP($D287,Res_Req!$A$2:$K$19,2)=10),$T287*$K287,""))</f>
        <v/>
      </c>
      <c r="K287" s="156" t="str">
        <f>IF($D287="","",IF(OR(VLOOKUP($D287,Res_Req!$A$2:$K$19,2)=1,VLOOKUP($D287,Res_Req!$A$2:$K$19,2)=2,VLOOKUP($D287,Res_Req!$A$2:$K$19,2)=5,VLOOKUP($D287,Res_Req!$A$2:$K$19,2)=7,VLOOKUP($D287,Res_Req!$A$2:$K$19,2)=8,VLOOKUP($D287,Res_Req!$A$2:$K$19,2)=9,VLOOKUP($D287,Res_Req!$A$2:$K$19,2)=10),VLOOKUP($D287,Res_Req!$A$2:$K$19,6),""))</f>
        <v/>
      </c>
      <c r="L287" s="285"/>
      <c r="M287" s="155" t="str">
        <f>IF(OR($D287="",$U287=""),"",IF(OR(VLOOKUP($D287,Res_Req!$A$2:$K$19,2)=1,VLOOKUP($D287,Res_Req!$A$2:$K$19,2)=2,VLOOKUP($D287,Res_Req!$A$2:$K$19,2)=3,VLOOKUP($D287,Res_Req!$A$2:$K$19,2)=4,VLOOKUP($D287,Res_Req!$A$2:$K$19,2)=5,VLOOKUP($D287,Res_Req!$A$2:$K$19,2)=7,VLOOKUP($D287,Res_Req!$A$2:$K$19,2)=8,VLOOKUP($D287,Res_Req!$A$2:$K$19,2)=9,VLOOKUP($D287,Res_Req!$A$2:$K$19,2)=10,VLOOKUP($D287,Res_Req!$A$2:$K$19,2)=18),$N287*U287,""))</f>
        <v/>
      </c>
      <c r="N287" s="156" t="str">
        <f>IF($D287="","",IF(OR(VLOOKUP($D287,Res_Req!$A$2:$K$19,2)=1,VLOOKUP($D287,Res_Req!$A$2:$K$19,2)=2,VLOOKUP($D287,Res_Req!$A$2:$K$19,2)=3,VLOOKUP($D287,Res_Req!$A$2:$K$19,2)=4,VLOOKUP($D287,Res_Req!$A$2:$K$19,2)=5,VLOOKUP($D287,Res_Req!$A$2:$K$19,2)=7,VLOOKUP($D287,Res_Req!$A$2:$K$19,2)=8,VLOOKUP($D287,Res_Req!$A$2:$K$19,2)=9,VLOOKUP($D287,Res_Req!$A$2:$K$19,2)=10,VLOOKUP($D287,Res_Req!$A$2:$K$19,2)=18),SQRT(VLOOKUP($D287,Res_Req!$A$2:$K$19,7)),""))</f>
        <v/>
      </c>
      <c r="O287" s="157" t="str">
        <f t="shared" si="9"/>
        <v/>
      </c>
      <c r="P287" s="158" t="str">
        <f t="shared" si="10"/>
        <v/>
      </c>
      <c r="Q287" s="159"/>
      <c r="R287" s="283"/>
      <c r="S287" s="283"/>
      <c r="T287" s="283"/>
      <c r="U287" s="283"/>
      <c r="V287" s="283"/>
      <c r="W287" s="283"/>
      <c r="X287" s="160" t="str">
        <f>IF(OR($D287="",$W287="",$Y287=""),"",IF(VLOOKUP($D287,Res_Req!$A$2:$K$19,2)=11,$Y287+VLOOKUP($D287,Res_Req!$A$2:$K$19,9),IF(VLOOKUP($D287,Res_Req!$A$2:$K$19,2)=16,MIN($W287+(VLOOKUP($D287,Res_Req!$A$2:$K$19,9)*($Y287-$W287)),110),$W287+(VLOOKUP($D287,Res_Req!$A$2:$K$19,9)*($Y287-$W287)))))</f>
        <v/>
      </c>
      <c r="Y287" s="283"/>
      <c r="Z287" s="283"/>
      <c r="AA287" s="133"/>
      <c r="AB287" s="134" t="e">
        <f>VLOOKUP($D287,Res_Req!$A$2:$K$19,2)</f>
        <v>#N/A</v>
      </c>
    </row>
    <row r="288" spans="1:28" x14ac:dyDescent="0.25">
      <c r="A288" s="133"/>
      <c r="B288" s="283"/>
      <c r="C288" s="283"/>
      <c r="D288" s="284"/>
      <c r="E288" s="283"/>
      <c r="F288" s="286"/>
      <c r="G288" s="162" t="str">
        <f>IF(OR($D288="",$R288="",$S288="",$H288=""),"",IF(OR(VLOOKUP($D288,Res_Req!$A$2:$K$19,2)=12,VLOOKUP($D288,Res_Req!$A$2:$K$19,2)=13,VLOOKUP($D288,Res_Req!$A$2:$K$19,2)=14,VLOOKUP($D288,Res_Req!$A$2:$K$19,2)=15,VLOOKUP($D288,Res_Req!$A$2:$K$19,2)=16,VLOOKUP($D288,Res_Req!$A$2:$K$19,2)=17),IF($E288="","",IF($O288&lt;=$W288,$S288*($E288/$V288)*$H288,IF(AND($O288&gt;$W288,$O288&lt;=$Y288),$H288*($E288/$V288)*($S288+((($R288-$S288)/($Y288-$W288))*($O288-$W288))),0))),IF($O288&lt;=$W288,$S288*$H288,IF(AND($O288&gt;$W288,$O288&lt;=$Y288),$H288*($S288+((($R288-$S288)/($Y288-$W288))*($O288-$W288))),0))))</f>
        <v/>
      </c>
      <c r="H288" s="156" t="str">
        <f>IF(OR($D288="",$X288="",$O288="",$W288=""),"",IF($O288&lt;=$W288,VLOOKUP($D288,Res_Req!$A$2:$K$19,3),IF(AND($O288&gt;$W288,$O288&lt;=$X288),VLOOKUP($D288,Res_Req!$A$2:$K$19,3)+(((VLOOKUP($D288,Res_Req!$A$2:$K$19,4)-VLOOKUP($D288,Res_Req!$A$2:$K$19,3))/($X288-$W288))*($O288-$W288)),0)))</f>
        <v/>
      </c>
      <c r="I288" s="285"/>
      <c r="J288" s="155" t="str">
        <f>IF(OR($D288="",$T288=""),"",IF(OR(VLOOKUP($D288,Res_Req!$A$2:$K$19,2)=1,VLOOKUP($D288,Res_Req!$A$2:$K$19,2)=2,VLOOKUP($D288,Res_Req!$A$2:$K$19,2)=5,VLOOKUP($D288,Res_Req!$A$2:$K$19,2)=7,VLOOKUP($D288,Res_Req!$A$2:$K$19,2)=8,VLOOKUP($D288,Res_Req!$A$2:$K$19,2)=9,VLOOKUP($D288,Res_Req!$A$2:$K$19,2)=10),$T288*$K288,""))</f>
        <v/>
      </c>
      <c r="K288" s="156" t="str">
        <f>IF($D288="","",IF(OR(VLOOKUP($D288,Res_Req!$A$2:$K$19,2)=1,VLOOKUP($D288,Res_Req!$A$2:$K$19,2)=2,VLOOKUP($D288,Res_Req!$A$2:$K$19,2)=5,VLOOKUP($D288,Res_Req!$A$2:$K$19,2)=7,VLOOKUP($D288,Res_Req!$A$2:$K$19,2)=8,VLOOKUP($D288,Res_Req!$A$2:$K$19,2)=9,VLOOKUP($D288,Res_Req!$A$2:$K$19,2)=10),VLOOKUP($D288,Res_Req!$A$2:$K$19,6),""))</f>
        <v/>
      </c>
      <c r="L288" s="285"/>
      <c r="M288" s="155" t="str">
        <f>IF(OR($D288="",$U288=""),"",IF(OR(VLOOKUP($D288,Res_Req!$A$2:$K$19,2)=1,VLOOKUP($D288,Res_Req!$A$2:$K$19,2)=2,VLOOKUP($D288,Res_Req!$A$2:$K$19,2)=3,VLOOKUP($D288,Res_Req!$A$2:$K$19,2)=4,VLOOKUP($D288,Res_Req!$A$2:$K$19,2)=5,VLOOKUP($D288,Res_Req!$A$2:$K$19,2)=7,VLOOKUP($D288,Res_Req!$A$2:$K$19,2)=8,VLOOKUP($D288,Res_Req!$A$2:$K$19,2)=9,VLOOKUP($D288,Res_Req!$A$2:$K$19,2)=10,VLOOKUP($D288,Res_Req!$A$2:$K$19,2)=18),$N288*U288,""))</f>
        <v/>
      </c>
      <c r="N288" s="156" t="str">
        <f>IF($D288="","",IF(OR(VLOOKUP($D288,Res_Req!$A$2:$K$19,2)=1,VLOOKUP($D288,Res_Req!$A$2:$K$19,2)=2,VLOOKUP($D288,Res_Req!$A$2:$K$19,2)=3,VLOOKUP($D288,Res_Req!$A$2:$K$19,2)=4,VLOOKUP($D288,Res_Req!$A$2:$K$19,2)=5,VLOOKUP($D288,Res_Req!$A$2:$K$19,2)=7,VLOOKUP($D288,Res_Req!$A$2:$K$19,2)=8,VLOOKUP($D288,Res_Req!$A$2:$K$19,2)=9,VLOOKUP($D288,Res_Req!$A$2:$K$19,2)=10,VLOOKUP($D288,Res_Req!$A$2:$K$19,2)=18),SQRT(VLOOKUP($D288,Res_Req!$A$2:$K$19,7)),""))</f>
        <v/>
      </c>
      <c r="O288" s="157" t="str">
        <f t="shared" ref="O288:O312" si="11">IF($D288="","",$K$6+Z288)</f>
        <v/>
      </c>
      <c r="P288" s="158" t="str">
        <f t="shared" si="10"/>
        <v/>
      </c>
      <c r="Q288" s="159"/>
      <c r="R288" s="283"/>
      <c r="S288" s="283"/>
      <c r="T288" s="283"/>
      <c r="U288" s="283"/>
      <c r="V288" s="283"/>
      <c r="W288" s="283"/>
      <c r="X288" s="160" t="str">
        <f>IF(OR($D288="",$W288="",$Y288=""),"",IF(VLOOKUP($D288,Res_Req!$A$2:$K$19,2)=11,$Y288+VLOOKUP($D288,Res_Req!$A$2:$K$19,9),IF(VLOOKUP($D288,Res_Req!$A$2:$K$19,2)=16,MIN($W288+(VLOOKUP($D288,Res_Req!$A$2:$K$19,9)*($Y288-$W288)),110),$W288+(VLOOKUP($D288,Res_Req!$A$2:$K$19,9)*($Y288-$W288)))))</f>
        <v/>
      </c>
      <c r="Y288" s="283"/>
      <c r="Z288" s="283"/>
      <c r="AA288" s="133"/>
      <c r="AB288" s="134" t="e">
        <f>VLOOKUP($D288,Res_Req!$A$2:$K$19,2)</f>
        <v>#N/A</v>
      </c>
    </row>
    <row r="289" spans="1:28" x14ac:dyDescent="0.25">
      <c r="A289" s="133"/>
      <c r="B289" s="283"/>
      <c r="C289" s="283"/>
      <c r="D289" s="284"/>
      <c r="E289" s="283"/>
      <c r="F289" s="286"/>
      <c r="G289" s="162" t="str">
        <f>IF(OR($D289="",$R289="",$S289="",$H289=""),"",IF(OR(VLOOKUP($D289,Res_Req!$A$2:$K$19,2)=12,VLOOKUP($D289,Res_Req!$A$2:$K$19,2)=13,VLOOKUP($D289,Res_Req!$A$2:$K$19,2)=14,VLOOKUP($D289,Res_Req!$A$2:$K$19,2)=15,VLOOKUP($D289,Res_Req!$A$2:$K$19,2)=16,VLOOKUP($D289,Res_Req!$A$2:$K$19,2)=17),IF($E289="","",IF($O289&lt;=$W289,$S289*($E289/$V289)*$H289,IF(AND($O289&gt;$W289,$O289&lt;=$Y289),$H289*($E289/$V289)*($S289+((($R289-$S289)/($Y289-$W289))*($O289-$W289))),0))),IF($O289&lt;=$W289,$S289*$H289,IF(AND($O289&gt;$W289,$O289&lt;=$Y289),$H289*($S289+((($R289-$S289)/($Y289-$W289))*($O289-$W289))),0))))</f>
        <v/>
      </c>
      <c r="H289" s="156" t="str">
        <f>IF(OR($D289="",$X289="",$O289="",$W289=""),"",IF($O289&lt;=$W289,VLOOKUP($D289,Res_Req!$A$2:$K$19,3),IF(AND($O289&gt;$W289,$O289&lt;=$X289),VLOOKUP($D289,Res_Req!$A$2:$K$19,3)+(((VLOOKUP($D289,Res_Req!$A$2:$K$19,4)-VLOOKUP($D289,Res_Req!$A$2:$K$19,3))/($X289-$W289))*($O289-$W289)),0)))</f>
        <v/>
      </c>
      <c r="I289" s="285"/>
      <c r="J289" s="155" t="str">
        <f>IF(OR($D289="",$T289=""),"",IF(OR(VLOOKUP($D289,Res_Req!$A$2:$K$19,2)=1,VLOOKUP($D289,Res_Req!$A$2:$K$19,2)=2,VLOOKUP($D289,Res_Req!$A$2:$K$19,2)=5,VLOOKUP($D289,Res_Req!$A$2:$K$19,2)=7,VLOOKUP($D289,Res_Req!$A$2:$K$19,2)=8,VLOOKUP($D289,Res_Req!$A$2:$K$19,2)=9,VLOOKUP($D289,Res_Req!$A$2:$K$19,2)=10),$T289*$K289,""))</f>
        <v/>
      </c>
      <c r="K289" s="156" t="str">
        <f>IF($D289="","",IF(OR(VLOOKUP($D289,Res_Req!$A$2:$K$19,2)=1,VLOOKUP($D289,Res_Req!$A$2:$K$19,2)=2,VLOOKUP($D289,Res_Req!$A$2:$K$19,2)=5,VLOOKUP($D289,Res_Req!$A$2:$K$19,2)=7,VLOOKUP($D289,Res_Req!$A$2:$K$19,2)=8,VLOOKUP($D289,Res_Req!$A$2:$K$19,2)=9,VLOOKUP($D289,Res_Req!$A$2:$K$19,2)=10),VLOOKUP($D289,Res_Req!$A$2:$K$19,6),""))</f>
        <v/>
      </c>
      <c r="L289" s="285"/>
      <c r="M289" s="155" t="str">
        <f>IF(OR($D289="",$U289=""),"",IF(OR(VLOOKUP($D289,Res_Req!$A$2:$K$19,2)=1,VLOOKUP($D289,Res_Req!$A$2:$K$19,2)=2,VLOOKUP($D289,Res_Req!$A$2:$K$19,2)=3,VLOOKUP($D289,Res_Req!$A$2:$K$19,2)=4,VLOOKUP($D289,Res_Req!$A$2:$K$19,2)=5,VLOOKUP($D289,Res_Req!$A$2:$K$19,2)=7,VLOOKUP($D289,Res_Req!$A$2:$K$19,2)=8,VLOOKUP($D289,Res_Req!$A$2:$K$19,2)=9,VLOOKUP($D289,Res_Req!$A$2:$K$19,2)=10,VLOOKUP($D289,Res_Req!$A$2:$K$19,2)=18),$N289*U289,""))</f>
        <v/>
      </c>
      <c r="N289" s="156" t="str">
        <f>IF($D289="","",IF(OR(VLOOKUP($D289,Res_Req!$A$2:$K$19,2)=1,VLOOKUP($D289,Res_Req!$A$2:$K$19,2)=2,VLOOKUP($D289,Res_Req!$A$2:$K$19,2)=3,VLOOKUP($D289,Res_Req!$A$2:$K$19,2)=4,VLOOKUP($D289,Res_Req!$A$2:$K$19,2)=5,VLOOKUP($D289,Res_Req!$A$2:$K$19,2)=7,VLOOKUP($D289,Res_Req!$A$2:$K$19,2)=8,VLOOKUP($D289,Res_Req!$A$2:$K$19,2)=9,VLOOKUP($D289,Res_Req!$A$2:$K$19,2)=10,VLOOKUP($D289,Res_Req!$A$2:$K$19,2)=18),SQRT(VLOOKUP($D289,Res_Req!$A$2:$K$19,7)),""))</f>
        <v/>
      </c>
      <c r="O289" s="157" t="str">
        <f t="shared" si="11"/>
        <v/>
      </c>
      <c r="P289" s="158" t="str">
        <f t="shared" si="10"/>
        <v/>
      </c>
      <c r="Q289" s="159"/>
      <c r="R289" s="283"/>
      <c r="S289" s="283"/>
      <c r="T289" s="283"/>
      <c r="U289" s="283"/>
      <c r="V289" s="283"/>
      <c r="W289" s="283"/>
      <c r="X289" s="160" t="str">
        <f>IF(OR($D289="",$W289="",$Y289=""),"",IF(VLOOKUP($D289,Res_Req!$A$2:$K$19,2)=11,$Y289+VLOOKUP($D289,Res_Req!$A$2:$K$19,9),IF(VLOOKUP($D289,Res_Req!$A$2:$K$19,2)=16,MIN($W289+(VLOOKUP($D289,Res_Req!$A$2:$K$19,9)*($Y289-$W289)),110),$W289+(VLOOKUP($D289,Res_Req!$A$2:$K$19,9)*($Y289-$W289)))))</f>
        <v/>
      </c>
      <c r="Y289" s="283"/>
      <c r="Z289" s="283"/>
      <c r="AA289" s="133"/>
      <c r="AB289" s="134" t="e">
        <f>VLOOKUP($D289,Res_Req!$A$2:$K$19,2)</f>
        <v>#N/A</v>
      </c>
    </row>
    <row r="290" spans="1:28" x14ac:dyDescent="0.25">
      <c r="A290" s="133"/>
      <c r="B290" s="283"/>
      <c r="C290" s="283"/>
      <c r="D290" s="284"/>
      <c r="E290" s="283"/>
      <c r="F290" s="286"/>
      <c r="G290" s="162" t="str">
        <f>IF(OR($D290="",$R290="",$S290="",$H290=""),"",IF(OR(VLOOKUP($D290,Res_Req!$A$2:$K$19,2)=12,VLOOKUP($D290,Res_Req!$A$2:$K$19,2)=13,VLOOKUP($D290,Res_Req!$A$2:$K$19,2)=14,VLOOKUP($D290,Res_Req!$A$2:$K$19,2)=15,VLOOKUP($D290,Res_Req!$A$2:$K$19,2)=16,VLOOKUP($D290,Res_Req!$A$2:$K$19,2)=17),IF($E290="","",IF($O290&lt;=$W290,$S290*($E290/$V290)*$H290,IF(AND($O290&gt;$W290,$O290&lt;=$Y290),$H290*($E290/$V290)*($S290+((($R290-$S290)/($Y290-$W290))*($O290-$W290))),0))),IF($O290&lt;=$W290,$S290*$H290,IF(AND($O290&gt;$W290,$O290&lt;=$Y290),$H290*($S290+((($R290-$S290)/($Y290-$W290))*($O290-$W290))),0))))</f>
        <v/>
      </c>
      <c r="H290" s="156" t="str">
        <f>IF(OR($D290="",$X290="",$O290="",$W290=""),"",IF($O290&lt;=$W290,VLOOKUP($D290,Res_Req!$A$2:$K$19,3),IF(AND($O290&gt;$W290,$O290&lt;=$X290),VLOOKUP($D290,Res_Req!$A$2:$K$19,3)+(((VLOOKUP($D290,Res_Req!$A$2:$K$19,4)-VLOOKUP($D290,Res_Req!$A$2:$K$19,3))/($X290-$W290))*($O290-$W290)),0)))</f>
        <v/>
      </c>
      <c r="I290" s="285"/>
      <c r="J290" s="155" t="str">
        <f>IF(OR($D290="",$T290=""),"",IF(OR(VLOOKUP($D290,Res_Req!$A$2:$K$19,2)=1,VLOOKUP($D290,Res_Req!$A$2:$K$19,2)=2,VLOOKUP($D290,Res_Req!$A$2:$K$19,2)=5,VLOOKUP($D290,Res_Req!$A$2:$K$19,2)=7,VLOOKUP($D290,Res_Req!$A$2:$K$19,2)=8,VLOOKUP($D290,Res_Req!$A$2:$K$19,2)=9,VLOOKUP($D290,Res_Req!$A$2:$K$19,2)=10),$T290*$K290,""))</f>
        <v/>
      </c>
      <c r="K290" s="156" t="str">
        <f>IF($D290="","",IF(OR(VLOOKUP($D290,Res_Req!$A$2:$K$19,2)=1,VLOOKUP($D290,Res_Req!$A$2:$K$19,2)=2,VLOOKUP($D290,Res_Req!$A$2:$K$19,2)=5,VLOOKUP($D290,Res_Req!$A$2:$K$19,2)=7,VLOOKUP($D290,Res_Req!$A$2:$K$19,2)=8,VLOOKUP($D290,Res_Req!$A$2:$K$19,2)=9,VLOOKUP($D290,Res_Req!$A$2:$K$19,2)=10),VLOOKUP($D290,Res_Req!$A$2:$K$19,6),""))</f>
        <v/>
      </c>
      <c r="L290" s="285"/>
      <c r="M290" s="155" t="str">
        <f>IF(OR($D290="",$U290=""),"",IF(OR(VLOOKUP($D290,Res_Req!$A$2:$K$19,2)=1,VLOOKUP($D290,Res_Req!$A$2:$K$19,2)=2,VLOOKUP($D290,Res_Req!$A$2:$K$19,2)=3,VLOOKUP($D290,Res_Req!$A$2:$K$19,2)=4,VLOOKUP($D290,Res_Req!$A$2:$K$19,2)=5,VLOOKUP($D290,Res_Req!$A$2:$K$19,2)=7,VLOOKUP($D290,Res_Req!$A$2:$K$19,2)=8,VLOOKUP($D290,Res_Req!$A$2:$K$19,2)=9,VLOOKUP($D290,Res_Req!$A$2:$K$19,2)=10,VLOOKUP($D290,Res_Req!$A$2:$K$19,2)=18),$N290*U290,""))</f>
        <v/>
      </c>
      <c r="N290" s="156" t="str">
        <f>IF($D290="","",IF(OR(VLOOKUP($D290,Res_Req!$A$2:$K$19,2)=1,VLOOKUP($D290,Res_Req!$A$2:$K$19,2)=2,VLOOKUP($D290,Res_Req!$A$2:$K$19,2)=3,VLOOKUP($D290,Res_Req!$A$2:$K$19,2)=4,VLOOKUP($D290,Res_Req!$A$2:$K$19,2)=5,VLOOKUP($D290,Res_Req!$A$2:$K$19,2)=7,VLOOKUP($D290,Res_Req!$A$2:$K$19,2)=8,VLOOKUP($D290,Res_Req!$A$2:$K$19,2)=9,VLOOKUP($D290,Res_Req!$A$2:$K$19,2)=10,VLOOKUP($D290,Res_Req!$A$2:$K$19,2)=18),SQRT(VLOOKUP($D290,Res_Req!$A$2:$K$19,7)),""))</f>
        <v/>
      </c>
      <c r="O290" s="157" t="str">
        <f t="shared" si="11"/>
        <v/>
      </c>
      <c r="P290" s="158" t="str">
        <f t="shared" si="10"/>
        <v/>
      </c>
      <c r="Q290" s="159"/>
      <c r="R290" s="283"/>
      <c r="S290" s="283"/>
      <c r="T290" s="283"/>
      <c r="U290" s="283"/>
      <c r="V290" s="283"/>
      <c r="W290" s="283"/>
      <c r="X290" s="160" t="str">
        <f>IF(OR($D290="",$W290="",$Y290=""),"",IF(VLOOKUP($D290,Res_Req!$A$2:$K$19,2)=11,$Y290+VLOOKUP($D290,Res_Req!$A$2:$K$19,9),IF(VLOOKUP($D290,Res_Req!$A$2:$K$19,2)=16,MIN($W290+(VLOOKUP($D290,Res_Req!$A$2:$K$19,9)*($Y290-$W290)),110),$W290+(VLOOKUP($D290,Res_Req!$A$2:$K$19,9)*($Y290-$W290)))))</f>
        <v/>
      </c>
      <c r="Y290" s="283"/>
      <c r="Z290" s="283"/>
      <c r="AA290" s="133"/>
      <c r="AB290" s="134" t="e">
        <f>VLOOKUP($D290,Res_Req!$A$2:$K$19,2)</f>
        <v>#N/A</v>
      </c>
    </row>
    <row r="291" spans="1:28" x14ac:dyDescent="0.25">
      <c r="A291" s="133"/>
      <c r="B291" s="283"/>
      <c r="C291" s="283"/>
      <c r="D291" s="284"/>
      <c r="E291" s="283"/>
      <c r="F291" s="286"/>
      <c r="G291" s="162" t="str">
        <f>IF(OR($D291="",$R291="",$S291="",$H291=""),"",IF(OR(VLOOKUP($D291,Res_Req!$A$2:$K$19,2)=12,VLOOKUP($D291,Res_Req!$A$2:$K$19,2)=13,VLOOKUP($D291,Res_Req!$A$2:$K$19,2)=14,VLOOKUP($D291,Res_Req!$A$2:$K$19,2)=15,VLOOKUP($D291,Res_Req!$A$2:$K$19,2)=16,VLOOKUP($D291,Res_Req!$A$2:$K$19,2)=17),IF($E291="","",IF($O291&lt;=$W291,$S291*($E291/$V291)*$H291,IF(AND($O291&gt;$W291,$O291&lt;=$Y291),$H291*($E291/$V291)*($S291+((($R291-$S291)/($Y291-$W291))*($O291-$W291))),0))),IF($O291&lt;=$W291,$S291*$H291,IF(AND($O291&gt;$W291,$O291&lt;=$Y291),$H291*($S291+((($R291-$S291)/($Y291-$W291))*($O291-$W291))),0))))</f>
        <v/>
      </c>
      <c r="H291" s="156" t="str">
        <f>IF(OR($D291="",$X291="",$O291="",$W291=""),"",IF($O291&lt;=$W291,VLOOKUP($D291,Res_Req!$A$2:$K$19,3),IF(AND($O291&gt;$W291,$O291&lt;=$X291),VLOOKUP($D291,Res_Req!$A$2:$K$19,3)+(((VLOOKUP($D291,Res_Req!$A$2:$K$19,4)-VLOOKUP($D291,Res_Req!$A$2:$K$19,3))/($X291-$W291))*($O291-$W291)),0)))</f>
        <v/>
      </c>
      <c r="I291" s="285"/>
      <c r="J291" s="155" t="str">
        <f>IF(OR($D291="",$T291=""),"",IF(OR(VLOOKUP($D291,Res_Req!$A$2:$K$19,2)=1,VLOOKUP($D291,Res_Req!$A$2:$K$19,2)=2,VLOOKUP($D291,Res_Req!$A$2:$K$19,2)=5,VLOOKUP($D291,Res_Req!$A$2:$K$19,2)=7,VLOOKUP($D291,Res_Req!$A$2:$K$19,2)=8,VLOOKUP($D291,Res_Req!$A$2:$K$19,2)=9,VLOOKUP($D291,Res_Req!$A$2:$K$19,2)=10),$T291*$K291,""))</f>
        <v/>
      </c>
      <c r="K291" s="156" t="str">
        <f>IF($D291="","",IF(OR(VLOOKUP($D291,Res_Req!$A$2:$K$19,2)=1,VLOOKUP($D291,Res_Req!$A$2:$K$19,2)=2,VLOOKUP($D291,Res_Req!$A$2:$K$19,2)=5,VLOOKUP($D291,Res_Req!$A$2:$K$19,2)=7,VLOOKUP($D291,Res_Req!$A$2:$K$19,2)=8,VLOOKUP($D291,Res_Req!$A$2:$K$19,2)=9,VLOOKUP($D291,Res_Req!$A$2:$K$19,2)=10),VLOOKUP($D291,Res_Req!$A$2:$K$19,6),""))</f>
        <v/>
      </c>
      <c r="L291" s="285"/>
      <c r="M291" s="155" t="str">
        <f>IF(OR($D291="",$U291=""),"",IF(OR(VLOOKUP($D291,Res_Req!$A$2:$K$19,2)=1,VLOOKUP($D291,Res_Req!$A$2:$K$19,2)=2,VLOOKUP($D291,Res_Req!$A$2:$K$19,2)=3,VLOOKUP($D291,Res_Req!$A$2:$K$19,2)=4,VLOOKUP($D291,Res_Req!$A$2:$K$19,2)=5,VLOOKUP($D291,Res_Req!$A$2:$K$19,2)=7,VLOOKUP($D291,Res_Req!$A$2:$K$19,2)=8,VLOOKUP($D291,Res_Req!$A$2:$K$19,2)=9,VLOOKUP($D291,Res_Req!$A$2:$K$19,2)=10,VLOOKUP($D291,Res_Req!$A$2:$K$19,2)=18),$N291*U291,""))</f>
        <v/>
      </c>
      <c r="N291" s="156" t="str">
        <f>IF($D291="","",IF(OR(VLOOKUP($D291,Res_Req!$A$2:$K$19,2)=1,VLOOKUP($D291,Res_Req!$A$2:$K$19,2)=2,VLOOKUP($D291,Res_Req!$A$2:$K$19,2)=3,VLOOKUP($D291,Res_Req!$A$2:$K$19,2)=4,VLOOKUP($D291,Res_Req!$A$2:$K$19,2)=5,VLOOKUP($D291,Res_Req!$A$2:$K$19,2)=7,VLOOKUP($D291,Res_Req!$A$2:$K$19,2)=8,VLOOKUP($D291,Res_Req!$A$2:$K$19,2)=9,VLOOKUP($D291,Res_Req!$A$2:$K$19,2)=10,VLOOKUP($D291,Res_Req!$A$2:$K$19,2)=18),SQRT(VLOOKUP($D291,Res_Req!$A$2:$K$19,7)),""))</f>
        <v/>
      </c>
      <c r="O291" s="157" t="str">
        <f t="shared" si="11"/>
        <v/>
      </c>
      <c r="P291" s="158" t="str">
        <f t="shared" si="10"/>
        <v/>
      </c>
      <c r="Q291" s="159"/>
      <c r="R291" s="283"/>
      <c r="S291" s="283"/>
      <c r="T291" s="283"/>
      <c r="U291" s="283"/>
      <c r="V291" s="283"/>
      <c r="W291" s="283"/>
      <c r="X291" s="160" t="str">
        <f>IF(OR($D291="",$W291="",$Y291=""),"",IF(VLOOKUP($D291,Res_Req!$A$2:$K$19,2)=11,$Y291+VLOOKUP($D291,Res_Req!$A$2:$K$19,9),IF(VLOOKUP($D291,Res_Req!$A$2:$K$19,2)=16,MIN($W291+(VLOOKUP($D291,Res_Req!$A$2:$K$19,9)*($Y291-$W291)),110),$W291+(VLOOKUP($D291,Res_Req!$A$2:$K$19,9)*($Y291-$W291)))))</f>
        <v/>
      </c>
      <c r="Y291" s="283"/>
      <c r="Z291" s="283"/>
      <c r="AA291" s="133"/>
      <c r="AB291" s="134" t="e">
        <f>VLOOKUP($D291,Res_Req!$A$2:$K$19,2)</f>
        <v>#N/A</v>
      </c>
    </row>
    <row r="292" spans="1:28" x14ac:dyDescent="0.25">
      <c r="A292" s="133"/>
      <c r="B292" s="283"/>
      <c r="C292" s="283"/>
      <c r="D292" s="284"/>
      <c r="E292" s="283"/>
      <c r="F292" s="286"/>
      <c r="G292" s="162" t="str">
        <f>IF(OR($D292="",$R292="",$S292="",$H292=""),"",IF(OR(VLOOKUP($D292,Res_Req!$A$2:$K$19,2)=12,VLOOKUP($D292,Res_Req!$A$2:$K$19,2)=13,VLOOKUP($D292,Res_Req!$A$2:$K$19,2)=14,VLOOKUP($D292,Res_Req!$A$2:$K$19,2)=15,VLOOKUP($D292,Res_Req!$A$2:$K$19,2)=16,VLOOKUP($D292,Res_Req!$A$2:$K$19,2)=17),IF($E292="","",IF($O292&lt;=$W292,$S292*($E292/$V292)*$H292,IF(AND($O292&gt;$W292,$O292&lt;=$Y292),$H292*($E292/$V292)*($S292+((($R292-$S292)/($Y292-$W292))*($O292-$W292))),0))),IF($O292&lt;=$W292,$S292*$H292,IF(AND($O292&gt;$W292,$O292&lt;=$Y292),$H292*($S292+((($R292-$S292)/($Y292-$W292))*($O292-$W292))),0))))</f>
        <v/>
      </c>
      <c r="H292" s="156" t="str">
        <f>IF(OR($D292="",$X292="",$O292="",$W292=""),"",IF($O292&lt;=$W292,VLOOKUP($D292,Res_Req!$A$2:$K$19,3),IF(AND($O292&gt;$W292,$O292&lt;=$X292),VLOOKUP($D292,Res_Req!$A$2:$K$19,3)+(((VLOOKUP($D292,Res_Req!$A$2:$K$19,4)-VLOOKUP($D292,Res_Req!$A$2:$K$19,3))/($X292-$W292))*($O292-$W292)),0)))</f>
        <v/>
      </c>
      <c r="I292" s="285"/>
      <c r="J292" s="155" t="str">
        <f>IF(OR($D292="",$T292=""),"",IF(OR(VLOOKUP($D292,Res_Req!$A$2:$K$19,2)=1,VLOOKUP($D292,Res_Req!$A$2:$K$19,2)=2,VLOOKUP($D292,Res_Req!$A$2:$K$19,2)=5,VLOOKUP($D292,Res_Req!$A$2:$K$19,2)=7,VLOOKUP($D292,Res_Req!$A$2:$K$19,2)=8,VLOOKUP($D292,Res_Req!$A$2:$K$19,2)=9,VLOOKUP($D292,Res_Req!$A$2:$K$19,2)=10),$T292*$K292,""))</f>
        <v/>
      </c>
      <c r="K292" s="156" t="str">
        <f>IF($D292="","",IF(OR(VLOOKUP($D292,Res_Req!$A$2:$K$19,2)=1,VLOOKUP($D292,Res_Req!$A$2:$K$19,2)=2,VLOOKUP($D292,Res_Req!$A$2:$K$19,2)=5,VLOOKUP($D292,Res_Req!$A$2:$K$19,2)=7,VLOOKUP($D292,Res_Req!$A$2:$K$19,2)=8,VLOOKUP($D292,Res_Req!$A$2:$K$19,2)=9,VLOOKUP($D292,Res_Req!$A$2:$K$19,2)=10),VLOOKUP($D292,Res_Req!$A$2:$K$19,6),""))</f>
        <v/>
      </c>
      <c r="L292" s="285"/>
      <c r="M292" s="155" t="str">
        <f>IF(OR($D292="",$U292=""),"",IF(OR(VLOOKUP($D292,Res_Req!$A$2:$K$19,2)=1,VLOOKUP($D292,Res_Req!$A$2:$K$19,2)=2,VLOOKUP($D292,Res_Req!$A$2:$K$19,2)=3,VLOOKUP($D292,Res_Req!$A$2:$K$19,2)=4,VLOOKUP($D292,Res_Req!$A$2:$K$19,2)=5,VLOOKUP($D292,Res_Req!$A$2:$K$19,2)=7,VLOOKUP($D292,Res_Req!$A$2:$K$19,2)=8,VLOOKUP($D292,Res_Req!$A$2:$K$19,2)=9,VLOOKUP($D292,Res_Req!$A$2:$K$19,2)=10,VLOOKUP($D292,Res_Req!$A$2:$K$19,2)=18),$N292*U292,""))</f>
        <v/>
      </c>
      <c r="N292" s="156" t="str">
        <f>IF($D292="","",IF(OR(VLOOKUP($D292,Res_Req!$A$2:$K$19,2)=1,VLOOKUP($D292,Res_Req!$A$2:$K$19,2)=2,VLOOKUP($D292,Res_Req!$A$2:$K$19,2)=3,VLOOKUP($D292,Res_Req!$A$2:$K$19,2)=4,VLOOKUP($D292,Res_Req!$A$2:$K$19,2)=5,VLOOKUP($D292,Res_Req!$A$2:$K$19,2)=7,VLOOKUP($D292,Res_Req!$A$2:$K$19,2)=8,VLOOKUP($D292,Res_Req!$A$2:$K$19,2)=9,VLOOKUP($D292,Res_Req!$A$2:$K$19,2)=10,VLOOKUP($D292,Res_Req!$A$2:$K$19,2)=18),SQRT(VLOOKUP($D292,Res_Req!$A$2:$K$19,7)),""))</f>
        <v/>
      </c>
      <c r="O292" s="157" t="str">
        <f t="shared" si="11"/>
        <v/>
      </c>
      <c r="P292" s="158" t="str">
        <f t="shared" si="10"/>
        <v/>
      </c>
      <c r="Q292" s="159"/>
      <c r="R292" s="283"/>
      <c r="S292" s="283"/>
      <c r="T292" s="283"/>
      <c r="U292" s="283"/>
      <c r="V292" s="283"/>
      <c r="W292" s="283"/>
      <c r="X292" s="160" t="str">
        <f>IF(OR($D292="",$W292="",$Y292=""),"",IF(VLOOKUP($D292,Res_Req!$A$2:$K$19,2)=11,$Y292+VLOOKUP($D292,Res_Req!$A$2:$K$19,9),IF(VLOOKUP($D292,Res_Req!$A$2:$K$19,2)=16,MIN($W292+(VLOOKUP($D292,Res_Req!$A$2:$K$19,9)*($Y292-$W292)),110),$W292+(VLOOKUP($D292,Res_Req!$A$2:$K$19,9)*($Y292-$W292)))))</f>
        <v/>
      </c>
      <c r="Y292" s="283"/>
      <c r="Z292" s="283"/>
      <c r="AA292" s="133"/>
      <c r="AB292" s="134" t="e">
        <f>VLOOKUP($D292,Res_Req!$A$2:$K$19,2)</f>
        <v>#N/A</v>
      </c>
    </row>
    <row r="293" spans="1:28" x14ac:dyDescent="0.25">
      <c r="A293" s="133"/>
      <c r="B293" s="283"/>
      <c r="C293" s="283"/>
      <c r="D293" s="284"/>
      <c r="E293" s="283"/>
      <c r="F293" s="286"/>
      <c r="G293" s="162" t="str">
        <f>IF(OR($D293="",$R293="",$S293="",$H293=""),"",IF(OR(VLOOKUP($D293,Res_Req!$A$2:$K$19,2)=12,VLOOKUP($D293,Res_Req!$A$2:$K$19,2)=13,VLOOKUP($D293,Res_Req!$A$2:$K$19,2)=14,VLOOKUP($D293,Res_Req!$A$2:$K$19,2)=15,VLOOKUP($D293,Res_Req!$A$2:$K$19,2)=16,VLOOKUP($D293,Res_Req!$A$2:$K$19,2)=17),IF($E293="","",IF($O293&lt;=$W293,$S293*($E293/$V293)*$H293,IF(AND($O293&gt;$W293,$O293&lt;=$Y293),$H293*($E293/$V293)*($S293+((($R293-$S293)/($Y293-$W293))*($O293-$W293))),0))),IF($O293&lt;=$W293,$S293*$H293,IF(AND($O293&gt;$W293,$O293&lt;=$Y293),$H293*($S293+((($R293-$S293)/($Y293-$W293))*($O293-$W293))),0))))</f>
        <v/>
      </c>
      <c r="H293" s="156" t="str">
        <f>IF(OR($D293="",$X293="",$O293="",$W293=""),"",IF($O293&lt;=$W293,VLOOKUP($D293,Res_Req!$A$2:$K$19,3),IF(AND($O293&gt;$W293,$O293&lt;=$X293),VLOOKUP($D293,Res_Req!$A$2:$K$19,3)+(((VLOOKUP($D293,Res_Req!$A$2:$K$19,4)-VLOOKUP($D293,Res_Req!$A$2:$K$19,3))/($X293-$W293))*($O293-$W293)),0)))</f>
        <v/>
      </c>
      <c r="I293" s="285"/>
      <c r="J293" s="155" t="str">
        <f>IF(OR($D293="",$T293=""),"",IF(OR(VLOOKUP($D293,Res_Req!$A$2:$K$19,2)=1,VLOOKUP($D293,Res_Req!$A$2:$K$19,2)=2,VLOOKUP($D293,Res_Req!$A$2:$K$19,2)=5,VLOOKUP($D293,Res_Req!$A$2:$K$19,2)=7,VLOOKUP($D293,Res_Req!$A$2:$K$19,2)=8,VLOOKUP($D293,Res_Req!$A$2:$K$19,2)=9,VLOOKUP($D293,Res_Req!$A$2:$K$19,2)=10),$T293*$K293,""))</f>
        <v/>
      </c>
      <c r="K293" s="156" t="str">
        <f>IF($D293="","",IF(OR(VLOOKUP($D293,Res_Req!$A$2:$K$19,2)=1,VLOOKUP($D293,Res_Req!$A$2:$K$19,2)=2,VLOOKUP($D293,Res_Req!$A$2:$K$19,2)=5,VLOOKUP($D293,Res_Req!$A$2:$K$19,2)=7,VLOOKUP($D293,Res_Req!$A$2:$K$19,2)=8,VLOOKUP($D293,Res_Req!$A$2:$K$19,2)=9,VLOOKUP($D293,Res_Req!$A$2:$K$19,2)=10),VLOOKUP($D293,Res_Req!$A$2:$K$19,6),""))</f>
        <v/>
      </c>
      <c r="L293" s="285"/>
      <c r="M293" s="155" t="str">
        <f>IF(OR($D293="",$U293=""),"",IF(OR(VLOOKUP($D293,Res_Req!$A$2:$K$19,2)=1,VLOOKUP($D293,Res_Req!$A$2:$K$19,2)=2,VLOOKUP($D293,Res_Req!$A$2:$K$19,2)=3,VLOOKUP($D293,Res_Req!$A$2:$K$19,2)=4,VLOOKUP($D293,Res_Req!$A$2:$K$19,2)=5,VLOOKUP($D293,Res_Req!$A$2:$K$19,2)=7,VLOOKUP($D293,Res_Req!$A$2:$K$19,2)=8,VLOOKUP($D293,Res_Req!$A$2:$K$19,2)=9,VLOOKUP($D293,Res_Req!$A$2:$K$19,2)=10,VLOOKUP($D293,Res_Req!$A$2:$K$19,2)=18),$N293*U293,""))</f>
        <v/>
      </c>
      <c r="N293" s="156" t="str">
        <f>IF($D293="","",IF(OR(VLOOKUP($D293,Res_Req!$A$2:$K$19,2)=1,VLOOKUP($D293,Res_Req!$A$2:$K$19,2)=2,VLOOKUP($D293,Res_Req!$A$2:$K$19,2)=3,VLOOKUP($D293,Res_Req!$A$2:$K$19,2)=4,VLOOKUP($D293,Res_Req!$A$2:$K$19,2)=5,VLOOKUP($D293,Res_Req!$A$2:$K$19,2)=7,VLOOKUP($D293,Res_Req!$A$2:$K$19,2)=8,VLOOKUP($D293,Res_Req!$A$2:$K$19,2)=9,VLOOKUP($D293,Res_Req!$A$2:$K$19,2)=10,VLOOKUP($D293,Res_Req!$A$2:$K$19,2)=18),SQRT(VLOOKUP($D293,Res_Req!$A$2:$K$19,7)),""))</f>
        <v/>
      </c>
      <c r="O293" s="157" t="str">
        <f t="shared" si="11"/>
        <v/>
      </c>
      <c r="P293" s="158" t="str">
        <f t="shared" si="10"/>
        <v/>
      </c>
      <c r="Q293" s="159"/>
      <c r="R293" s="283"/>
      <c r="S293" s="283"/>
      <c r="T293" s="283"/>
      <c r="U293" s="283"/>
      <c r="V293" s="283"/>
      <c r="W293" s="283"/>
      <c r="X293" s="160" t="str">
        <f>IF(OR($D293="",$W293="",$Y293=""),"",IF(VLOOKUP($D293,Res_Req!$A$2:$K$19,2)=11,$Y293+VLOOKUP($D293,Res_Req!$A$2:$K$19,9),IF(VLOOKUP($D293,Res_Req!$A$2:$K$19,2)=16,MIN($W293+(VLOOKUP($D293,Res_Req!$A$2:$K$19,9)*($Y293-$W293)),110),$W293+(VLOOKUP($D293,Res_Req!$A$2:$K$19,9)*($Y293-$W293)))))</f>
        <v/>
      </c>
      <c r="Y293" s="283"/>
      <c r="Z293" s="283"/>
      <c r="AA293" s="133"/>
      <c r="AB293" s="134" t="e">
        <f>VLOOKUP($D293,Res_Req!$A$2:$K$19,2)</f>
        <v>#N/A</v>
      </c>
    </row>
    <row r="294" spans="1:28" x14ac:dyDescent="0.25">
      <c r="A294" s="133"/>
      <c r="B294" s="283"/>
      <c r="C294" s="283"/>
      <c r="D294" s="284"/>
      <c r="E294" s="283"/>
      <c r="F294" s="286"/>
      <c r="G294" s="162" t="str">
        <f>IF(OR($D294="",$R294="",$S294="",$H294=""),"",IF(OR(VLOOKUP($D294,Res_Req!$A$2:$K$19,2)=12,VLOOKUP($D294,Res_Req!$A$2:$K$19,2)=13,VLOOKUP($D294,Res_Req!$A$2:$K$19,2)=14,VLOOKUP($D294,Res_Req!$A$2:$K$19,2)=15,VLOOKUP($D294,Res_Req!$A$2:$K$19,2)=16,VLOOKUP($D294,Res_Req!$A$2:$K$19,2)=17),IF($E294="","",IF($O294&lt;=$W294,$S294*($E294/$V294)*$H294,IF(AND($O294&gt;$W294,$O294&lt;=$Y294),$H294*($E294/$V294)*($S294+((($R294-$S294)/($Y294-$W294))*($O294-$W294))),0))),IF($O294&lt;=$W294,$S294*$H294,IF(AND($O294&gt;$W294,$O294&lt;=$Y294),$H294*($S294+((($R294-$S294)/($Y294-$W294))*($O294-$W294))),0))))</f>
        <v/>
      </c>
      <c r="H294" s="156" t="str">
        <f>IF(OR($D294="",$X294="",$O294="",$W294=""),"",IF($O294&lt;=$W294,VLOOKUP($D294,Res_Req!$A$2:$K$19,3),IF(AND($O294&gt;$W294,$O294&lt;=$X294),VLOOKUP($D294,Res_Req!$A$2:$K$19,3)+(((VLOOKUP($D294,Res_Req!$A$2:$K$19,4)-VLOOKUP($D294,Res_Req!$A$2:$K$19,3))/($X294-$W294))*($O294-$W294)),0)))</f>
        <v/>
      </c>
      <c r="I294" s="285"/>
      <c r="J294" s="155" t="str">
        <f>IF(OR($D294="",$T294=""),"",IF(OR(VLOOKUP($D294,Res_Req!$A$2:$K$19,2)=1,VLOOKUP($D294,Res_Req!$A$2:$K$19,2)=2,VLOOKUP($D294,Res_Req!$A$2:$K$19,2)=5,VLOOKUP($D294,Res_Req!$A$2:$K$19,2)=7,VLOOKUP($D294,Res_Req!$A$2:$K$19,2)=8,VLOOKUP($D294,Res_Req!$A$2:$K$19,2)=9,VLOOKUP($D294,Res_Req!$A$2:$K$19,2)=10),$T294*$K294,""))</f>
        <v/>
      </c>
      <c r="K294" s="156" t="str">
        <f>IF($D294="","",IF(OR(VLOOKUP($D294,Res_Req!$A$2:$K$19,2)=1,VLOOKUP($D294,Res_Req!$A$2:$K$19,2)=2,VLOOKUP($D294,Res_Req!$A$2:$K$19,2)=5,VLOOKUP($D294,Res_Req!$A$2:$K$19,2)=7,VLOOKUP($D294,Res_Req!$A$2:$K$19,2)=8,VLOOKUP($D294,Res_Req!$A$2:$K$19,2)=9,VLOOKUP($D294,Res_Req!$A$2:$K$19,2)=10),VLOOKUP($D294,Res_Req!$A$2:$K$19,6),""))</f>
        <v/>
      </c>
      <c r="L294" s="285"/>
      <c r="M294" s="155" t="str">
        <f>IF(OR($D294="",$U294=""),"",IF(OR(VLOOKUP($D294,Res_Req!$A$2:$K$19,2)=1,VLOOKUP($D294,Res_Req!$A$2:$K$19,2)=2,VLOOKUP($D294,Res_Req!$A$2:$K$19,2)=3,VLOOKUP($D294,Res_Req!$A$2:$K$19,2)=4,VLOOKUP($D294,Res_Req!$A$2:$K$19,2)=5,VLOOKUP($D294,Res_Req!$A$2:$K$19,2)=7,VLOOKUP($D294,Res_Req!$A$2:$K$19,2)=8,VLOOKUP($D294,Res_Req!$A$2:$K$19,2)=9,VLOOKUP($D294,Res_Req!$A$2:$K$19,2)=10,VLOOKUP($D294,Res_Req!$A$2:$K$19,2)=18),$N294*U294,""))</f>
        <v/>
      </c>
      <c r="N294" s="156" t="str">
        <f>IF($D294="","",IF(OR(VLOOKUP($D294,Res_Req!$A$2:$K$19,2)=1,VLOOKUP($D294,Res_Req!$A$2:$K$19,2)=2,VLOOKUP($D294,Res_Req!$A$2:$K$19,2)=3,VLOOKUP($D294,Res_Req!$A$2:$K$19,2)=4,VLOOKUP($D294,Res_Req!$A$2:$K$19,2)=5,VLOOKUP($D294,Res_Req!$A$2:$K$19,2)=7,VLOOKUP($D294,Res_Req!$A$2:$K$19,2)=8,VLOOKUP($D294,Res_Req!$A$2:$K$19,2)=9,VLOOKUP($D294,Res_Req!$A$2:$K$19,2)=10,VLOOKUP($D294,Res_Req!$A$2:$K$19,2)=18),SQRT(VLOOKUP($D294,Res_Req!$A$2:$K$19,7)),""))</f>
        <v/>
      </c>
      <c r="O294" s="157" t="str">
        <f t="shared" si="11"/>
        <v/>
      </c>
      <c r="P294" s="158" t="str">
        <f t="shared" si="10"/>
        <v/>
      </c>
      <c r="Q294" s="159"/>
      <c r="R294" s="283"/>
      <c r="S294" s="283"/>
      <c r="T294" s="283"/>
      <c r="U294" s="283"/>
      <c r="V294" s="283"/>
      <c r="W294" s="283"/>
      <c r="X294" s="160" t="str">
        <f>IF(OR($D294="",$W294="",$Y294=""),"",IF(VLOOKUP($D294,Res_Req!$A$2:$K$19,2)=11,$Y294+VLOOKUP($D294,Res_Req!$A$2:$K$19,9),IF(VLOOKUP($D294,Res_Req!$A$2:$K$19,2)=16,MIN($W294+(VLOOKUP($D294,Res_Req!$A$2:$K$19,9)*($Y294-$W294)),110),$W294+(VLOOKUP($D294,Res_Req!$A$2:$K$19,9)*($Y294-$W294)))))</f>
        <v/>
      </c>
      <c r="Y294" s="283"/>
      <c r="Z294" s="283"/>
      <c r="AA294" s="133"/>
      <c r="AB294" s="134" t="e">
        <f>VLOOKUP($D294,Res_Req!$A$2:$K$19,2)</f>
        <v>#N/A</v>
      </c>
    </row>
    <row r="295" spans="1:28" x14ac:dyDescent="0.25">
      <c r="A295" s="133"/>
      <c r="B295" s="283"/>
      <c r="C295" s="283"/>
      <c r="D295" s="284"/>
      <c r="E295" s="283"/>
      <c r="F295" s="286"/>
      <c r="G295" s="162" t="str">
        <f>IF(OR($D295="",$R295="",$S295="",$H295=""),"",IF(OR(VLOOKUP($D295,Res_Req!$A$2:$K$19,2)=12,VLOOKUP($D295,Res_Req!$A$2:$K$19,2)=13,VLOOKUP($D295,Res_Req!$A$2:$K$19,2)=14,VLOOKUP($D295,Res_Req!$A$2:$K$19,2)=15,VLOOKUP($D295,Res_Req!$A$2:$K$19,2)=16,VLOOKUP($D295,Res_Req!$A$2:$K$19,2)=17),IF($E295="","",IF($O295&lt;=$W295,$S295*($E295/$V295)*$H295,IF(AND($O295&gt;$W295,$O295&lt;=$Y295),$H295*($E295/$V295)*($S295+((($R295-$S295)/($Y295-$W295))*($O295-$W295))),0))),IF($O295&lt;=$W295,$S295*$H295,IF(AND($O295&gt;$W295,$O295&lt;=$Y295),$H295*($S295+((($R295-$S295)/($Y295-$W295))*($O295-$W295))),0))))</f>
        <v/>
      </c>
      <c r="H295" s="156" t="str">
        <f>IF(OR($D295="",$X295="",$O295="",$W295=""),"",IF($O295&lt;=$W295,VLOOKUP($D295,Res_Req!$A$2:$K$19,3),IF(AND($O295&gt;$W295,$O295&lt;=$X295),VLOOKUP($D295,Res_Req!$A$2:$K$19,3)+(((VLOOKUP($D295,Res_Req!$A$2:$K$19,4)-VLOOKUP($D295,Res_Req!$A$2:$K$19,3))/($X295-$W295))*($O295-$W295)),0)))</f>
        <v/>
      </c>
      <c r="I295" s="285"/>
      <c r="J295" s="155" t="str">
        <f>IF(OR($D295="",$T295=""),"",IF(OR(VLOOKUP($D295,Res_Req!$A$2:$K$19,2)=1,VLOOKUP($D295,Res_Req!$A$2:$K$19,2)=2,VLOOKUP($D295,Res_Req!$A$2:$K$19,2)=5,VLOOKUP($D295,Res_Req!$A$2:$K$19,2)=7,VLOOKUP($D295,Res_Req!$A$2:$K$19,2)=8,VLOOKUP($D295,Res_Req!$A$2:$K$19,2)=9,VLOOKUP($D295,Res_Req!$A$2:$K$19,2)=10),$T295*$K295,""))</f>
        <v/>
      </c>
      <c r="K295" s="156" t="str">
        <f>IF($D295="","",IF(OR(VLOOKUP($D295,Res_Req!$A$2:$K$19,2)=1,VLOOKUP($D295,Res_Req!$A$2:$K$19,2)=2,VLOOKUP($D295,Res_Req!$A$2:$K$19,2)=5,VLOOKUP($D295,Res_Req!$A$2:$K$19,2)=7,VLOOKUP($D295,Res_Req!$A$2:$K$19,2)=8,VLOOKUP($D295,Res_Req!$A$2:$K$19,2)=9,VLOOKUP($D295,Res_Req!$A$2:$K$19,2)=10),VLOOKUP($D295,Res_Req!$A$2:$K$19,6),""))</f>
        <v/>
      </c>
      <c r="L295" s="285"/>
      <c r="M295" s="155" t="str">
        <f>IF(OR($D295="",$U295=""),"",IF(OR(VLOOKUP($D295,Res_Req!$A$2:$K$19,2)=1,VLOOKUP($D295,Res_Req!$A$2:$K$19,2)=2,VLOOKUP($D295,Res_Req!$A$2:$K$19,2)=3,VLOOKUP($D295,Res_Req!$A$2:$K$19,2)=4,VLOOKUP($D295,Res_Req!$A$2:$K$19,2)=5,VLOOKUP($D295,Res_Req!$A$2:$K$19,2)=7,VLOOKUP($D295,Res_Req!$A$2:$K$19,2)=8,VLOOKUP($D295,Res_Req!$A$2:$K$19,2)=9,VLOOKUP($D295,Res_Req!$A$2:$K$19,2)=10,VLOOKUP($D295,Res_Req!$A$2:$K$19,2)=18),$N295*U295,""))</f>
        <v/>
      </c>
      <c r="N295" s="156" t="str">
        <f>IF($D295="","",IF(OR(VLOOKUP($D295,Res_Req!$A$2:$K$19,2)=1,VLOOKUP($D295,Res_Req!$A$2:$K$19,2)=2,VLOOKUP($D295,Res_Req!$A$2:$K$19,2)=3,VLOOKUP($D295,Res_Req!$A$2:$K$19,2)=4,VLOOKUP($D295,Res_Req!$A$2:$K$19,2)=5,VLOOKUP($D295,Res_Req!$A$2:$K$19,2)=7,VLOOKUP($D295,Res_Req!$A$2:$K$19,2)=8,VLOOKUP($D295,Res_Req!$A$2:$K$19,2)=9,VLOOKUP($D295,Res_Req!$A$2:$K$19,2)=10,VLOOKUP($D295,Res_Req!$A$2:$K$19,2)=18),SQRT(VLOOKUP($D295,Res_Req!$A$2:$K$19,7)),""))</f>
        <v/>
      </c>
      <c r="O295" s="157" t="str">
        <f t="shared" si="11"/>
        <v/>
      </c>
      <c r="P295" s="158" t="str">
        <f t="shared" si="10"/>
        <v/>
      </c>
      <c r="Q295" s="159"/>
      <c r="R295" s="283"/>
      <c r="S295" s="283"/>
      <c r="T295" s="283"/>
      <c r="U295" s="283"/>
      <c r="V295" s="283"/>
      <c r="W295" s="283"/>
      <c r="X295" s="160" t="str">
        <f>IF(OR($D295="",$W295="",$Y295=""),"",IF(VLOOKUP($D295,Res_Req!$A$2:$K$19,2)=11,$Y295+VLOOKUP($D295,Res_Req!$A$2:$K$19,9),IF(VLOOKUP($D295,Res_Req!$A$2:$K$19,2)=16,MIN($W295+(VLOOKUP($D295,Res_Req!$A$2:$K$19,9)*($Y295-$W295)),110),$W295+(VLOOKUP($D295,Res_Req!$A$2:$K$19,9)*($Y295-$W295)))))</f>
        <v/>
      </c>
      <c r="Y295" s="283"/>
      <c r="Z295" s="283"/>
      <c r="AA295" s="133"/>
      <c r="AB295" s="134" t="e">
        <f>VLOOKUP($D295,Res_Req!$A$2:$K$19,2)</f>
        <v>#N/A</v>
      </c>
    </row>
    <row r="296" spans="1:28" x14ac:dyDescent="0.25">
      <c r="A296" s="133"/>
      <c r="B296" s="283"/>
      <c r="C296" s="283"/>
      <c r="D296" s="284"/>
      <c r="E296" s="283"/>
      <c r="F296" s="286"/>
      <c r="G296" s="162" t="str">
        <f>IF(OR($D296="",$R296="",$S296="",$H296=""),"",IF(OR(VLOOKUP($D296,Res_Req!$A$2:$K$19,2)=12,VLOOKUP($D296,Res_Req!$A$2:$K$19,2)=13,VLOOKUP($D296,Res_Req!$A$2:$K$19,2)=14,VLOOKUP($D296,Res_Req!$A$2:$K$19,2)=15,VLOOKUP($D296,Res_Req!$A$2:$K$19,2)=16,VLOOKUP($D296,Res_Req!$A$2:$K$19,2)=17),IF($E296="","",IF($O296&lt;=$W296,$S296*($E296/$V296)*$H296,IF(AND($O296&gt;$W296,$O296&lt;=$Y296),$H296*($E296/$V296)*($S296+((($R296-$S296)/($Y296-$W296))*($O296-$W296))),0))),IF($O296&lt;=$W296,$S296*$H296,IF(AND($O296&gt;$W296,$O296&lt;=$Y296),$H296*($S296+((($R296-$S296)/($Y296-$W296))*($O296-$W296))),0))))</f>
        <v/>
      </c>
      <c r="H296" s="156" t="str">
        <f>IF(OR($D296="",$X296="",$O296="",$W296=""),"",IF($O296&lt;=$W296,VLOOKUP($D296,Res_Req!$A$2:$K$19,3),IF(AND($O296&gt;$W296,$O296&lt;=$X296),VLOOKUP($D296,Res_Req!$A$2:$K$19,3)+(((VLOOKUP($D296,Res_Req!$A$2:$K$19,4)-VLOOKUP($D296,Res_Req!$A$2:$K$19,3))/($X296-$W296))*($O296-$W296)),0)))</f>
        <v/>
      </c>
      <c r="I296" s="285"/>
      <c r="J296" s="155" t="str">
        <f>IF(OR($D296="",$T296=""),"",IF(OR(VLOOKUP($D296,Res_Req!$A$2:$K$19,2)=1,VLOOKUP($D296,Res_Req!$A$2:$K$19,2)=2,VLOOKUP($D296,Res_Req!$A$2:$K$19,2)=5,VLOOKUP($D296,Res_Req!$A$2:$K$19,2)=7,VLOOKUP($D296,Res_Req!$A$2:$K$19,2)=8,VLOOKUP($D296,Res_Req!$A$2:$K$19,2)=9,VLOOKUP($D296,Res_Req!$A$2:$K$19,2)=10),$T296*$K296,""))</f>
        <v/>
      </c>
      <c r="K296" s="156" t="str">
        <f>IF($D296="","",IF(OR(VLOOKUP($D296,Res_Req!$A$2:$K$19,2)=1,VLOOKUP($D296,Res_Req!$A$2:$K$19,2)=2,VLOOKUP($D296,Res_Req!$A$2:$K$19,2)=5,VLOOKUP($D296,Res_Req!$A$2:$K$19,2)=7,VLOOKUP($D296,Res_Req!$A$2:$K$19,2)=8,VLOOKUP($D296,Res_Req!$A$2:$K$19,2)=9,VLOOKUP($D296,Res_Req!$A$2:$K$19,2)=10),VLOOKUP($D296,Res_Req!$A$2:$K$19,6),""))</f>
        <v/>
      </c>
      <c r="L296" s="285"/>
      <c r="M296" s="155" t="str">
        <f>IF(OR($D296="",$U296=""),"",IF(OR(VLOOKUP($D296,Res_Req!$A$2:$K$19,2)=1,VLOOKUP($D296,Res_Req!$A$2:$K$19,2)=2,VLOOKUP($D296,Res_Req!$A$2:$K$19,2)=3,VLOOKUP($D296,Res_Req!$A$2:$K$19,2)=4,VLOOKUP($D296,Res_Req!$A$2:$K$19,2)=5,VLOOKUP($D296,Res_Req!$A$2:$K$19,2)=7,VLOOKUP($D296,Res_Req!$A$2:$K$19,2)=8,VLOOKUP($D296,Res_Req!$A$2:$K$19,2)=9,VLOOKUP($D296,Res_Req!$A$2:$K$19,2)=10,VLOOKUP($D296,Res_Req!$A$2:$K$19,2)=18),$N296*U296,""))</f>
        <v/>
      </c>
      <c r="N296" s="156" t="str">
        <f>IF($D296="","",IF(OR(VLOOKUP($D296,Res_Req!$A$2:$K$19,2)=1,VLOOKUP($D296,Res_Req!$A$2:$K$19,2)=2,VLOOKUP($D296,Res_Req!$A$2:$K$19,2)=3,VLOOKUP($D296,Res_Req!$A$2:$K$19,2)=4,VLOOKUP($D296,Res_Req!$A$2:$K$19,2)=5,VLOOKUP($D296,Res_Req!$A$2:$K$19,2)=7,VLOOKUP($D296,Res_Req!$A$2:$K$19,2)=8,VLOOKUP($D296,Res_Req!$A$2:$K$19,2)=9,VLOOKUP($D296,Res_Req!$A$2:$K$19,2)=10,VLOOKUP($D296,Res_Req!$A$2:$K$19,2)=18),SQRT(VLOOKUP($D296,Res_Req!$A$2:$K$19,7)),""))</f>
        <v/>
      </c>
      <c r="O296" s="157" t="str">
        <f t="shared" si="11"/>
        <v/>
      </c>
      <c r="P296" s="158" t="str">
        <f t="shared" si="10"/>
        <v/>
      </c>
      <c r="Q296" s="159"/>
      <c r="R296" s="283"/>
      <c r="S296" s="283"/>
      <c r="T296" s="283"/>
      <c r="U296" s="283"/>
      <c r="V296" s="283"/>
      <c r="W296" s="283"/>
      <c r="X296" s="160" t="str">
        <f>IF(OR($D296="",$W296="",$Y296=""),"",IF(VLOOKUP($D296,Res_Req!$A$2:$K$19,2)=11,$Y296+VLOOKUP($D296,Res_Req!$A$2:$K$19,9),IF(VLOOKUP($D296,Res_Req!$A$2:$K$19,2)=16,MIN($W296+(VLOOKUP($D296,Res_Req!$A$2:$K$19,9)*($Y296-$W296)),110),$W296+(VLOOKUP($D296,Res_Req!$A$2:$K$19,9)*($Y296-$W296)))))</f>
        <v/>
      </c>
      <c r="Y296" s="283"/>
      <c r="Z296" s="283"/>
      <c r="AA296" s="133"/>
      <c r="AB296" s="134" t="e">
        <f>VLOOKUP($D296,Res_Req!$A$2:$K$19,2)</f>
        <v>#N/A</v>
      </c>
    </row>
    <row r="297" spans="1:28" x14ac:dyDescent="0.25">
      <c r="A297" s="133"/>
      <c r="B297" s="283"/>
      <c r="C297" s="283"/>
      <c r="D297" s="284"/>
      <c r="E297" s="283"/>
      <c r="F297" s="286"/>
      <c r="G297" s="162" t="str">
        <f>IF(OR($D297="",$R297="",$S297="",$H297=""),"",IF(OR(VLOOKUP($D297,Res_Req!$A$2:$K$19,2)=12,VLOOKUP($D297,Res_Req!$A$2:$K$19,2)=13,VLOOKUP($D297,Res_Req!$A$2:$K$19,2)=14,VLOOKUP($D297,Res_Req!$A$2:$K$19,2)=15,VLOOKUP($D297,Res_Req!$A$2:$K$19,2)=16,VLOOKUP($D297,Res_Req!$A$2:$K$19,2)=17),IF($E297="","",IF($O297&lt;=$W297,$S297*($E297/$V297)*$H297,IF(AND($O297&gt;$W297,$O297&lt;=$Y297),$H297*($E297/$V297)*($S297+((($R297-$S297)/($Y297-$W297))*($O297-$W297))),0))),IF($O297&lt;=$W297,$S297*$H297,IF(AND($O297&gt;$W297,$O297&lt;=$Y297),$H297*($S297+((($R297-$S297)/($Y297-$W297))*($O297-$W297))),0))))</f>
        <v/>
      </c>
      <c r="H297" s="156" t="str">
        <f>IF(OR($D297="",$X297="",$O297="",$W297=""),"",IF($O297&lt;=$W297,VLOOKUP($D297,Res_Req!$A$2:$K$19,3),IF(AND($O297&gt;$W297,$O297&lt;=$X297),VLOOKUP($D297,Res_Req!$A$2:$K$19,3)+(((VLOOKUP($D297,Res_Req!$A$2:$K$19,4)-VLOOKUP($D297,Res_Req!$A$2:$K$19,3))/($X297-$W297))*($O297-$W297)),0)))</f>
        <v/>
      </c>
      <c r="I297" s="285"/>
      <c r="J297" s="155" t="str">
        <f>IF(OR($D297="",$T297=""),"",IF(OR(VLOOKUP($D297,Res_Req!$A$2:$K$19,2)=1,VLOOKUP($D297,Res_Req!$A$2:$K$19,2)=2,VLOOKUP($D297,Res_Req!$A$2:$K$19,2)=5,VLOOKUP($D297,Res_Req!$A$2:$K$19,2)=7,VLOOKUP($D297,Res_Req!$A$2:$K$19,2)=8,VLOOKUP($D297,Res_Req!$A$2:$K$19,2)=9,VLOOKUP($D297,Res_Req!$A$2:$K$19,2)=10),$T297*$K297,""))</f>
        <v/>
      </c>
      <c r="K297" s="156" t="str">
        <f>IF($D297="","",IF(OR(VLOOKUP($D297,Res_Req!$A$2:$K$19,2)=1,VLOOKUP($D297,Res_Req!$A$2:$K$19,2)=2,VLOOKUP($D297,Res_Req!$A$2:$K$19,2)=5,VLOOKUP($D297,Res_Req!$A$2:$K$19,2)=7,VLOOKUP($D297,Res_Req!$A$2:$K$19,2)=8,VLOOKUP($D297,Res_Req!$A$2:$K$19,2)=9,VLOOKUP($D297,Res_Req!$A$2:$K$19,2)=10),VLOOKUP($D297,Res_Req!$A$2:$K$19,6),""))</f>
        <v/>
      </c>
      <c r="L297" s="285"/>
      <c r="M297" s="155" t="str">
        <f>IF(OR($D297="",$U297=""),"",IF(OR(VLOOKUP($D297,Res_Req!$A$2:$K$19,2)=1,VLOOKUP($D297,Res_Req!$A$2:$K$19,2)=2,VLOOKUP($D297,Res_Req!$A$2:$K$19,2)=3,VLOOKUP($D297,Res_Req!$A$2:$K$19,2)=4,VLOOKUP($D297,Res_Req!$A$2:$K$19,2)=5,VLOOKUP($D297,Res_Req!$A$2:$K$19,2)=7,VLOOKUP($D297,Res_Req!$A$2:$K$19,2)=8,VLOOKUP($D297,Res_Req!$A$2:$K$19,2)=9,VLOOKUP($D297,Res_Req!$A$2:$K$19,2)=10,VLOOKUP($D297,Res_Req!$A$2:$K$19,2)=18),$N297*U297,""))</f>
        <v/>
      </c>
      <c r="N297" s="156" t="str">
        <f>IF($D297="","",IF(OR(VLOOKUP($D297,Res_Req!$A$2:$K$19,2)=1,VLOOKUP($D297,Res_Req!$A$2:$K$19,2)=2,VLOOKUP($D297,Res_Req!$A$2:$K$19,2)=3,VLOOKUP($D297,Res_Req!$A$2:$K$19,2)=4,VLOOKUP($D297,Res_Req!$A$2:$K$19,2)=5,VLOOKUP($D297,Res_Req!$A$2:$K$19,2)=7,VLOOKUP($D297,Res_Req!$A$2:$K$19,2)=8,VLOOKUP($D297,Res_Req!$A$2:$K$19,2)=9,VLOOKUP($D297,Res_Req!$A$2:$K$19,2)=10,VLOOKUP($D297,Res_Req!$A$2:$K$19,2)=18),SQRT(VLOOKUP($D297,Res_Req!$A$2:$K$19,7)),""))</f>
        <v/>
      </c>
      <c r="O297" s="157" t="str">
        <f t="shared" si="11"/>
        <v/>
      </c>
      <c r="P297" s="158" t="str">
        <f t="shared" si="10"/>
        <v/>
      </c>
      <c r="Q297" s="159"/>
      <c r="R297" s="283"/>
      <c r="S297" s="283"/>
      <c r="T297" s="283"/>
      <c r="U297" s="283"/>
      <c r="V297" s="283"/>
      <c r="W297" s="283"/>
      <c r="X297" s="160" t="str">
        <f>IF(OR($D297="",$W297="",$Y297=""),"",IF(VLOOKUP($D297,Res_Req!$A$2:$K$19,2)=11,$Y297+VLOOKUP($D297,Res_Req!$A$2:$K$19,9),IF(VLOOKUP($D297,Res_Req!$A$2:$K$19,2)=16,MIN($W297+(VLOOKUP($D297,Res_Req!$A$2:$K$19,9)*($Y297-$W297)),110),$W297+(VLOOKUP($D297,Res_Req!$A$2:$K$19,9)*($Y297-$W297)))))</f>
        <v/>
      </c>
      <c r="Y297" s="283"/>
      <c r="Z297" s="283"/>
      <c r="AA297" s="133"/>
      <c r="AB297" s="134" t="e">
        <f>VLOOKUP($D297,Res_Req!$A$2:$K$19,2)</f>
        <v>#N/A</v>
      </c>
    </row>
    <row r="298" spans="1:28" x14ac:dyDescent="0.25">
      <c r="A298" s="133"/>
      <c r="B298" s="283"/>
      <c r="C298" s="283"/>
      <c r="D298" s="284"/>
      <c r="E298" s="283"/>
      <c r="F298" s="286"/>
      <c r="G298" s="162" t="str">
        <f>IF(OR($D298="",$R298="",$S298="",$H298=""),"",IF(OR(VLOOKUP($D298,Res_Req!$A$2:$K$19,2)=12,VLOOKUP($D298,Res_Req!$A$2:$K$19,2)=13,VLOOKUP($D298,Res_Req!$A$2:$K$19,2)=14,VLOOKUP($D298,Res_Req!$A$2:$K$19,2)=15,VLOOKUP($D298,Res_Req!$A$2:$K$19,2)=16,VLOOKUP($D298,Res_Req!$A$2:$K$19,2)=17),IF($E298="","",IF($O298&lt;=$W298,$S298*($E298/$V298)*$H298,IF(AND($O298&gt;$W298,$O298&lt;=$Y298),$H298*($E298/$V298)*($S298+((($R298-$S298)/($Y298-$W298))*($O298-$W298))),0))),IF($O298&lt;=$W298,$S298*$H298,IF(AND($O298&gt;$W298,$O298&lt;=$Y298),$H298*($S298+((($R298-$S298)/($Y298-$W298))*($O298-$W298))),0))))</f>
        <v/>
      </c>
      <c r="H298" s="156" t="str">
        <f>IF(OR($D298="",$X298="",$O298="",$W298=""),"",IF($O298&lt;=$W298,VLOOKUP($D298,Res_Req!$A$2:$K$19,3),IF(AND($O298&gt;$W298,$O298&lt;=$X298),VLOOKUP($D298,Res_Req!$A$2:$K$19,3)+(((VLOOKUP($D298,Res_Req!$A$2:$K$19,4)-VLOOKUP($D298,Res_Req!$A$2:$K$19,3))/($X298-$W298))*($O298-$W298)),0)))</f>
        <v/>
      </c>
      <c r="I298" s="285"/>
      <c r="J298" s="155" t="str">
        <f>IF(OR($D298="",$T298=""),"",IF(OR(VLOOKUP($D298,Res_Req!$A$2:$K$19,2)=1,VLOOKUP($D298,Res_Req!$A$2:$K$19,2)=2,VLOOKUP($D298,Res_Req!$A$2:$K$19,2)=5,VLOOKUP($D298,Res_Req!$A$2:$K$19,2)=7,VLOOKUP($D298,Res_Req!$A$2:$K$19,2)=8,VLOOKUP($D298,Res_Req!$A$2:$K$19,2)=9,VLOOKUP($D298,Res_Req!$A$2:$K$19,2)=10),$T298*$K298,""))</f>
        <v/>
      </c>
      <c r="K298" s="156" t="str">
        <f>IF($D298="","",IF(OR(VLOOKUP($D298,Res_Req!$A$2:$K$19,2)=1,VLOOKUP($D298,Res_Req!$A$2:$K$19,2)=2,VLOOKUP($D298,Res_Req!$A$2:$K$19,2)=5,VLOOKUP($D298,Res_Req!$A$2:$K$19,2)=7,VLOOKUP($D298,Res_Req!$A$2:$K$19,2)=8,VLOOKUP($D298,Res_Req!$A$2:$K$19,2)=9,VLOOKUP($D298,Res_Req!$A$2:$K$19,2)=10),VLOOKUP($D298,Res_Req!$A$2:$K$19,6),""))</f>
        <v/>
      </c>
      <c r="L298" s="285"/>
      <c r="M298" s="155" t="str">
        <f>IF(OR($D298="",$U298=""),"",IF(OR(VLOOKUP($D298,Res_Req!$A$2:$K$19,2)=1,VLOOKUP($D298,Res_Req!$A$2:$K$19,2)=2,VLOOKUP($D298,Res_Req!$A$2:$K$19,2)=3,VLOOKUP($D298,Res_Req!$A$2:$K$19,2)=4,VLOOKUP($D298,Res_Req!$A$2:$K$19,2)=5,VLOOKUP($D298,Res_Req!$A$2:$K$19,2)=7,VLOOKUP($D298,Res_Req!$A$2:$K$19,2)=8,VLOOKUP($D298,Res_Req!$A$2:$K$19,2)=9,VLOOKUP($D298,Res_Req!$A$2:$K$19,2)=10,VLOOKUP($D298,Res_Req!$A$2:$K$19,2)=18),$N298*U298,""))</f>
        <v/>
      </c>
      <c r="N298" s="156" t="str">
        <f>IF($D298="","",IF(OR(VLOOKUP($D298,Res_Req!$A$2:$K$19,2)=1,VLOOKUP($D298,Res_Req!$A$2:$K$19,2)=2,VLOOKUP($D298,Res_Req!$A$2:$K$19,2)=3,VLOOKUP($D298,Res_Req!$A$2:$K$19,2)=4,VLOOKUP($D298,Res_Req!$A$2:$K$19,2)=5,VLOOKUP($D298,Res_Req!$A$2:$K$19,2)=7,VLOOKUP($D298,Res_Req!$A$2:$K$19,2)=8,VLOOKUP($D298,Res_Req!$A$2:$K$19,2)=9,VLOOKUP($D298,Res_Req!$A$2:$K$19,2)=10,VLOOKUP($D298,Res_Req!$A$2:$K$19,2)=18),SQRT(VLOOKUP($D298,Res_Req!$A$2:$K$19,7)),""))</f>
        <v/>
      </c>
      <c r="O298" s="157" t="str">
        <f t="shared" si="11"/>
        <v/>
      </c>
      <c r="P298" s="158" t="str">
        <f t="shared" si="10"/>
        <v/>
      </c>
      <c r="Q298" s="159"/>
      <c r="R298" s="283"/>
      <c r="S298" s="283"/>
      <c r="T298" s="283"/>
      <c r="U298" s="283"/>
      <c r="V298" s="283"/>
      <c r="W298" s="283"/>
      <c r="X298" s="160" t="str">
        <f>IF(OR($D298="",$W298="",$Y298=""),"",IF(VLOOKUP($D298,Res_Req!$A$2:$K$19,2)=11,$Y298+VLOOKUP($D298,Res_Req!$A$2:$K$19,9),IF(VLOOKUP($D298,Res_Req!$A$2:$K$19,2)=16,MIN($W298+(VLOOKUP($D298,Res_Req!$A$2:$K$19,9)*($Y298-$W298)),110),$W298+(VLOOKUP($D298,Res_Req!$A$2:$K$19,9)*($Y298-$W298)))))</f>
        <v/>
      </c>
      <c r="Y298" s="283"/>
      <c r="Z298" s="283"/>
      <c r="AA298" s="133"/>
      <c r="AB298" s="134" t="e">
        <f>VLOOKUP($D298,Res_Req!$A$2:$K$19,2)</f>
        <v>#N/A</v>
      </c>
    </row>
    <row r="299" spans="1:28" x14ac:dyDescent="0.25">
      <c r="A299" s="133"/>
      <c r="B299" s="283"/>
      <c r="C299" s="283"/>
      <c r="D299" s="284"/>
      <c r="E299" s="283"/>
      <c r="F299" s="286"/>
      <c r="G299" s="162" t="str">
        <f>IF(OR($D299="",$R299="",$S299="",$H299=""),"",IF(OR(VLOOKUP($D299,Res_Req!$A$2:$K$19,2)=12,VLOOKUP($D299,Res_Req!$A$2:$K$19,2)=13,VLOOKUP($D299,Res_Req!$A$2:$K$19,2)=14,VLOOKUP($D299,Res_Req!$A$2:$K$19,2)=15,VLOOKUP($D299,Res_Req!$A$2:$K$19,2)=16,VLOOKUP($D299,Res_Req!$A$2:$K$19,2)=17),IF($E299="","",IF($O299&lt;=$W299,$S299*($E299/$V299)*$H299,IF(AND($O299&gt;$W299,$O299&lt;=$Y299),$H299*($E299/$V299)*($S299+((($R299-$S299)/($Y299-$W299))*($O299-$W299))),0))),IF($O299&lt;=$W299,$S299*$H299,IF(AND($O299&gt;$W299,$O299&lt;=$Y299),$H299*($S299+((($R299-$S299)/($Y299-$W299))*($O299-$W299))),0))))</f>
        <v/>
      </c>
      <c r="H299" s="156" t="str">
        <f>IF(OR($D299="",$X299="",$O299="",$W299=""),"",IF($O299&lt;=$W299,VLOOKUP($D299,Res_Req!$A$2:$K$19,3),IF(AND($O299&gt;$W299,$O299&lt;=$X299),VLOOKUP($D299,Res_Req!$A$2:$K$19,3)+(((VLOOKUP($D299,Res_Req!$A$2:$K$19,4)-VLOOKUP($D299,Res_Req!$A$2:$K$19,3))/($X299-$W299))*($O299-$W299)),0)))</f>
        <v/>
      </c>
      <c r="I299" s="285"/>
      <c r="J299" s="155" t="str">
        <f>IF(OR($D299="",$T299=""),"",IF(OR(VLOOKUP($D299,Res_Req!$A$2:$K$19,2)=1,VLOOKUP($D299,Res_Req!$A$2:$K$19,2)=2,VLOOKUP($D299,Res_Req!$A$2:$K$19,2)=5,VLOOKUP($D299,Res_Req!$A$2:$K$19,2)=7,VLOOKUP($D299,Res_Req!$A$2:$K$19,2)=8,VLOOKUP($D299,Res_Req!$A$2:$K$19,2)=9,VLOOKUP($D299,Res_Req!$A$2:$K$19,2)=10),$T299*$K299,""))</f>
        <v/>
      </c>
      <c r="K299" s="156" t="str">
        <f>IF($D299="","",IF(OR(VLOOKUP($D299,Res_Req!$A$2:$K$19,2)=1,VLOOKUP($D299,Res_Req!$A$2:$K$19,2)=2,VLOOKUP($D299,Res_Req!$A$2:$K$19,2)=5,VLOOKUP($D299,Res_Req!$A$2:$K$19,2)=7,VLOOKUP($D299,Res_Req!$A$2:$K$19,2)=8,VLOOKUP($D299,Res_Req!$A$2:$K$19,2)=9,VLOOKUP($D299,Res_Req!$A$2:$K$19,2)=10),VLOOKUP($D299,Res_Req!$A$2:$K$19,6),""))</f>
        <v/>
      </c>
      <c r="L299" s="285"/>
      <c r="M299" s="155" t="str">
        <f>IF(OR($D299="",$U299=""),"",IF(OR(VLOOKUP($D299,Res_Req!$A$2:$K$19,2)=1,VLOOKUP($D299,Res_Req!$A$2:$K$19,2)=2,VLOOKUP($D299,Res_Req!$A$2:$K$19,2)=3,VLOOKUP($D299,Res_Req!$A$2:$K$19,2)=4,VLOOKUP($D299,Res_Req!$A$2:$K$19,2)=5,VLOOKUP($D299,Res_Req!$A$2:$K$19,2)=7,VLOOKUP($D299,Res_Req!$A$2:$K$19,2)=8,VLOOKUP($D299,Res_Req!$A$2:$K$19,2)=9,VLOOKUP($D299,Res_Req!$A$2:$K$19,2)=10,VLOOKUP($D299,Res_Req!$A$2:$K$19,2)=18),$N299*U299,""))</f>
        <v/>
      </c>
      <c r="N299" s="156" t="str">
        <f>IF($D299="","",IF(OR(VLOOKUP($D299,Res_Req!$A$2:$K$19,2)=1,VLOOKUP($D299,Res_Req!$A$2:$K$19,2)=2,VLOOKUP($D299,Res_Req!$A$2:$K$19,2)=3,VLOOKUP($D299,Res_Req!$A$2:$K$19,2)=4,VLOOKUP($D299,Res_Req!$A$2:$K$19,2)=5,VLOOKUP($D299,Res_Req!$A$2:$K$19,2)=7,VLOOKUP($D299,Res_Req!$A$2:$K$19,2)=8,VLOOKUP($D299,Res_Req!$A$2:$K$19,2)=9,VLOOKUP($D299,Res_Req!$A$2:$K$19,2)=10,VLOOKUP($D299,Res_Req!$A$2:$K$19,2)=18),SQRT(VLOOKUP($D299,Res_Req!$A$2:$K$19,7)),""))</f>
        <v/>
      </c>
      <c r="O299" s="157" t="str">
        <f t="shared" si="11"/>
        <v/>
      </c>
      <c r="P299" s="158" t="str">
        <f t="shared" si="10"/>
        <v/>
      </c>
      <c r="Q299" s="159"/>
      <c r="R299" s="283"/>
      <c r="S299" s="283"/>
      <c r="T299" s="283"/>
      <c r="U299" s="283"/>
      <c r="V299" s="283"/>
      <c r="W299" s="283"/>
      <c r="X299" s="160" t="str">
        <f>IF(OR($D299="",$W299="",$Y299=""),"",IF(VLOOKUP($D299,Res_Req!$A$2:$K$19,2)=11,$Y299+VLOOKUP($D299,Res_Req!$A$2:$K$19,9),IF(VLOOKUP($D299,Res_Req!$A$2:$K$19,2)=16,MIN($W299+(VLOOKUP($D299,Res_Req!$A$2:$K$19,9)*($Y299-$W299)),110),$W299+(VLOOKUP($D299,Res_Req!$A$2:$K$19,9)*($Y299-$W299)))))</f>
        <v/>
      </c>
      <c r="Y299" s="283"/>
      <c r="Z299" s="283"/>
      <c r="AA299" s="133"/>
      <c r="AB299" s="134" t="e">
        <f>VLOOKUP($D299,Res_Req!$A$2:$K$19,2)</f>
        <v>#N/A</v>
      </c>
    </row>
    <row r="300" spans="1:28" x14ac:dyDescent="0.25">
      <c r="A300" s="133"/>
      <c r="B300" s="283"/>
      <c r="C300" s="283"/>
      <c r="D300" s="284"/>
      <c r="E300" s="283"/>
      <c r="F300" s="286"/>
      <c r="G300" s="162" t="str">
        <f>IF(OR($D300="",$R300="",$S300="",$H300=""),"",IF(OR(VLOOKUP($D300,Res_Req!$A$2:$K$19,2)=12,VLOOKUP($D300,Res_Req!$A$2:$K$19,2)=13,VLOOKUP($D300,Res_Req!$A$2:$K$19,2)=14,VLOOKUP($D300,Res_Req!$A$2:$K$19,2)=15,VLOOKUP($D300,Res_Req!$A$2:$K$19,2)=16,VLOOKUP($D300,Res_Req!$A$2:$K$19,2)=17),IF($E300="","",IF($O300&lt;=$W300,$S300*($E300/$V300)*$H300,IF(AND($O300&gt;$W300,$O300&lt;=$Y300),$H300*($E300/$V300)*($S300+((($R300-$S300)/($Y300-$W300))*($O300-$W300))),0))),IF($O300&lt;=$W300,$S300*$H300,IF(AND($O300&gt;$W300,$O300&lt;=$Y300),$H300*($S300+((($R300-$S300)/($Y300-$W300))*($O300-$W300))),0))))</f>
        <v/>
      </c>
      <c r="H300" s="156" t="str">
        <f>IF(OR($D300="",$X300="",$O300="",$W300=""),"",IF($O300&lt;=$W300,VLOOKUP($D300,Res_Req!$A$2:$K$19,3),IF(AND($O300&gt;$W300,$O300&lt;=$X300),VLOOKUP($D300,Res_Req!$A$2:$K$19,3)+(((VLOOKUP($D300,Res_Req!$A$2:$K$19,4)-VLOOKUP($D300,Res_Req!$A$2:$K$19,3))/($X300-$W300))*($O300-$W300)),0)))</f>
        <v/>
      </c>
      <c r="I300" s="285"/>
      <c r="J300" s="155" t="str">
        <f>IF(OR($D300="",$T300=""),"",IF(OR(VLOOKUP($D300,Res_Req!$A$2:$K$19,2)=1,VLOOKUP($D300,Res_Req!$A$2:$K$19,2)=2,VLOOKUP($D300,Res_Req!$A$2:$K$19,2)=5,VLOOKUP($D300,Res_Req!$A$2:$K$19,2)=7,VLOOKUP($D300,Res_Req!$A$2:$K$19,2)=8,VLOOKUP($D300,Res_Req!$A$2:$K$19,2)=9,VLOOKUP($D300,Res_Req!$A$2:$K$19,2)=10),$T300*$K300,""))</f>
        <v/>
      </c>
      <c r="K300" s="156" t="str">
        <f>IF($D300="","",IF(OR(VLOOKUP($D300,Res_Req!$A$2:$K$19,2)=1,VLOOKUP($D300,Res_Req!$A$2:$K$19,2)=2,VLOOKUP($D300,Res_Req!$A$2:$K$19,2)=5,VLOOKUP($D300,Res_Req!$A$2:$K$19,2)=7,VLOOKUP($D300,Res_Req!$A$2:$K$19,2)=8,VLOOKUP($D300,Res_Req!$A$2:$K$19,2)=9,VLOOKUP($D300,Res_Req!$A$2:$K$19,2)=10),VLOOKUP($D300,Res_Req!$A$2:$K$19,6),""))</f>
        <v/>
      </c>
      <c r="L300" s="285"/>
      <c r="M300" s="155" t="str">
        <f>IF(OR($D300="",$U300=""),"",IF(OR(VLOOKUP($D300,Res_Req!$A$2:$K$19,2)=1,VLOOKUP($D300,Res_Req!$A$2:$K$19,2)=2,VLOOKUP($D300,Res_Req!$A$2:$K$19,2)=3,VLOOKUP($D300,Res_Req!$A$2:$K$19,2)=4,VLOOKUP($D300,Res_Req!$A$2:$K$19,2)=5,VLOOKUP($D300,Res_Req!$A$2:$K$19,2)=7,VLOOKUP($D300,Res_Req!$A$2:$K$19,2)=8,VLOOKUP($D300,Res_Req!$A$2:$K$19,2)=9,VLOOKUP($D300,Res_Req!$A$2:$K$19,2)=10,VLOOKUP($D300,Res_Req!$A$2:$K$19,2)=18),$N300*U300,""))</f>
        <v/>
      </c>
      <c r="N300" s="156" t="str">
        <f>IF($D300="","",IF(OR(VLOOKUP($D300,Res_Req!$A$2:$K$19,2)=1,VLOOKUP($D300,Res_Req!$A$2:$K$19,2)=2,VLOOKUP($D300,Res_Req!$A$2:$K$19,2)=3,VLOOKUP($D300,Res_Req!$A$2:$K$19,2)=4,VLOOKUP($D300,Res_Req!$A$2:$K$19,2)=5,VLOOKUP($D300,Res_Req!$A$2:$K$19,2)=7,VLOOKUP($D300,Res_Req!$A$2:$K$19,2)=8,VLOOKUP($D300,Res_Req!$A$2:$K$19,2)=9,VLOOKUP($D300,Res_Req!$A$2:$K$19,2)=10,VLOOKUP($D300,Res_Req!$A$2:$K$19,2)=18),SQRT(VLOOKUP($D300,Res_Req!$A$2:$K$19,7)),""))</f>
        <v/>
      </c>
      <c r="O300" s="157" t="str">
        <f t="shared" si="11"/>
        <v/>
      </c>
      <c r="P300" s="158" t="str">
        <f t="shared" si="10"/>
        <v/>
      </c>
      <c r="Q300" s="159"/>
      <c r="R300" s="283"/>
      <c r="S300" s="283"/>
      <c r="T300" s="283"/>
      <c r="U300" s="283"/>
      <c r="V300" s="283"/>
      <c r="W300" s="283"/>
      <c r="X300" s="160" t="str">
        <f>IF(OR($D300="",$W300="",$Y300=""),"",IF(VLOOKUP($D300,Res_Req!$A$2:$K$19,2)=11,$Y300+VLOOKUP($D300,Res_Req!$A$2:$K$19,9),IF(VLOOKUP($D300,Res_Req!$A$2:$K$19,2)=16,MIN($W300+(VLOOKUP($D300,Res_Req!$A$2:$K$19,9)*($Y300-$W300)),110),$W300+(VLOOKUP($D300,Res_Req!$A$2:$K$19,9)*($Y300-$W300)))))</f>
        <v/>
      </c>
      <c r="Y300" s="283"/>
      <c r="Z300" s="283"/>
      <c r="AA300" s="133"/>
      <c r="AB300" s="134" t="e">
        <f>VLOOKUP($D300,Res_Req!$A$2:$K$19,2)</f>
        <v>#N/A</v>
      </c>
    </row>
    <row r="301" spans="1:28" x14ac:dyDescent="0.25">
      <c r="A301" s="133"/>
      <c r="B301" s="283"/>
      <c r="C301" s="283"/>
      <c r="D301" s="284"/>
      <c r="E301" s="283"/>
      <c r="F301" s="286"/>
      <c r="G301" s="162" t="str">
        <f>IF(OR($D301="",$R301="",$S301="",$H301=""),"",IF(OR(VLOOKUP($D301,Res_Req!$A$2:$K$19,2)=12,VLOOKUP($D301,Res_Req!$A$2:$K$19,2)=13,VLOOKUP($D301,Res_Req!$A$2:$K$19,2)=14,VLOOKUP($D301,Res_Req!$A$2:$K$19,2)=15,VLOOKUP($D301,Res_Req!$A$2:$K$19,2)=16,VLOOKUP($D301,Res_Req!$A$2:$K$19,2)=17),IF($E301="","",IF($O301&lt;=$W301,$S301*($E301/$V301)*$H301,IF(AND($O301&gt;$W301,$O301&lt;=$Y301),$H301*($E301/$V301)*($S301+((($R301-$S301)/($Y301-$W301))*($O301-$W301))),0))),IF($O301&lt;=$W301,$S301*$H301,IF(AND($O301&gt;$W301,$O301&lt;=$Y301),$H301*($S301+((($R301-$S301)/($Y301-$W301))*($O301-$W301))),0))))</f>
        <v/>
      </c>
      <c r="H301" s="156" t="str">
        <f>IF(OR($D301="",$X301="",$O301="",$W301=""),"",IF($O301&lt;=$W301,VLOOKUP($D301,Res_Req!$A$2:$K$19,3),IF(AND($O301&gt;$W301,$O301&lt;=$X301),VLOOKUP($D301,Res_Req!$A$2:$K$19,3)+(((VLOOKUP($D301,Res_Req!$A$2:$K$19,4)-VLOOKUP($D301,Res_Req!$A$2:$K$19,3))/($X301-$W301))*($O301-$W301)),0)))</f>
        <v/>
      </c>
      <c r="I301" s="285"/>
      <c r="J301" s="155" t="str">
        <f>IF(OR($D301="",$T301=""),"",IF(OR(VLOOKUP($D301,Res_Req!$A$2:$K$19,2)=1,VLOOKUP($D301,Res_Req!$A$2:$K$19,2)=2,VLOOKUP($D301,Res_Req!$A$2:$K$19,2)=5,VLOOKUP($D301,Res_Req!$A$2:$K$19,2)=7,VLOOKUP($D301,Res_Req!$A$2:$K$19,2)=8,VLOOKUP($D301,Res_Req!$A$2:$K$19,2)=9,VLOOKUP($D301,Res_Req!$A$2:$K$19,2)=10),$T301*$K301,""))</f>
        <v/>
      </c>
      <c r="K301" s="156" t="str">
        <f>IF($D301="","",IF(OR(VLOOKUP($D301,Res_Req!$A$2:$K$19,2)=1,VLOOKUP($D301,Res_Req!$A$2:$K$19,2)=2,VLOOKUP($D301,Res_Req!$A$2:$K$19,2)=5,VLOOKUP($D301,Res_Req!$A$2:$K$19,2)=7,VLOOKUP($D301,Res_Req!$A$2:$K$19,2)=8,VLOOKUP($D301,Res_Req!$A$2:$K$19,2)=9,VLOOKUP($D301,Res_Req!$A$2:$K$19,2)=10),VLOOKUP($D301,Res_Req!$A$2:$K$19,6),""))</f>
        <v/>
      </c>
      <c r="L301" s="285"/>
      <c r="M301" s="155" t="str">
        <f>IF(OR($D301="",$U301=""),"",IF(OR(VLOOKUP($D301,Res_Req!$A$2:$K$19,2)=1,VLOOKUP($D301,Res_Req!$A$2:$K$19,2)=2,VLOOKUP($D301,Res_Req!$A$2:$K$19,2)=3,VLOOKUP($D301,Res_Req!$A$2:$K$19,2)=4,VLOOKUP($D301,Res_Req!$A$2:$K$19,2)=5,VLOOKUP($D301,Res_Req!$A$2:$K$19,2)=7,VLOOKUP($D301,Res_Req!$A$2:$K$19,2)=8,VLOOKUP($D301,Res_Req!$A$2:$K$19,2)=9,VLOOKUP($D301,Res_Req!$A$2:$K$19,2)=10,VLOOKUP($D301,Res_Req!$A$2:$K$19,2)=18),$N301*U301,""))</f>
        <v/>
      </c>
      <c r="N301" s="156" t="str">
        <f>IF($D301="","",IF(OR(VLOOKUP($D301,Res_Req!$A$2:$K$19,2)=1,VLOOKUP($D301,Res_Req!$A$2:$K$19,2)=2,VLOOKUP($D301,Res_Req!$A$2:$K$19,2)=3,VLOOKUP($D301,Res_Req!$A$2:$K$19,2)=4,VLOOKUP($D301,Res_Req!$A$2:$K$19,2)=5,VLOOKUP($D301,Res_Req!$A$2:$K$19,2)=7,VLOOKUP($D301,Res_Req!$A$2:$K$19,2)=8,VLOOKUP($D301,Res_Req!$A$2:$K$19,2)=9,VLOOKUP($D301,Res_Req!$A$2:$K$19,2)=10,VLOOKUP($D301,Res_Req!$A$2:$K$19,2)=18),SQRT(VLOOKUP($D301,Res_Req!$A$2:$K$19,7)),""))</f>
        <v/>
      </c>
      <c r="O301" s="157" t="str">
        <f t="shared" si="11"/>
        <v/>
      </c>
      <c r="P301" s="158" t="str">
        <f t="shared" si="10"/>
        <v/>
      </c>
      <c r="Q301" s="159"/>
      <c r="R301" s="283"/>
      <c r="S301" s="283"/>
      <c r="T301" s="283"/>
      <c r="U301" s="283"/>
      <c r="V301" s="283"/>
      <c r="W301" s="283"/>
      <c r="X301" s="160" t="str">
        <f>IF(OR($D301="",$W301="",$Y301=""),"",IF(VLOOKUP($D301,Res_Req!$A$2:$K$19,2)=11,$Y301+VLOOKUP($D301,Res_Req!$A$2:$K$19,9),IF(VLOOKUP($D301,Res_Req!$A$2:$K$19,2)=16,MIN($W301+(VLOOKUP($D301,Res_Req!$A$2:$K$19,9)*($Y301-$W301)),110),$W301+(VLOOKUP($D301,Res_Req!$A$2:$K$19,9)*($Y301-$W301)))))</f>
        <v/>
      </c>
      <c r="Y301" s="283"/>
      <c r="Z301" s="283"/>
      <c r="AA301" s="133"/>
      <c r="AB301" s="134" t="e">
        <f>VLOOKUP($D301,Res_Req!$A$2:$K$19,2)</f>
        <v>#N/A</v>
      </c>
    </row>
    <row r="302" spans="1:28" x14ac:dyDescent="0.25">
      <c r="A302" s="133"/>
      <c r="B302" s="283"/>
      <c r="C302" s="283"/>
      <c r="D302" s="284"/>
      <c r="E302" s="283"/>
      <c r="F302" s="286"/>
      <c r="G302" s="162" t="str">
        <f>IF(OR($D302="",$R302="",$S302="",$H302=""),"",IF(OR(VLOOKUP($D302,Res_Req!$A$2:$K$19,2)=12,VLOOKUP($D302,Res_Req!$A$2:$K$19,2)=13,VLOOKUP($D302,Res_Req!$A$2:$K$19,2)=14,VLOOKUP($D302,Res_Req!$A$2:$K$19,2)=15,VLOOKUP($D302,Res_Req!$A$2:$K$19,2)=16,VLOOKUP($D302,Res_Req!$A$2:$K$19,2)=17),IF($E302="","",IF($O302&lt;=$W302,$S302*($E302/$V302)*$H302,IF(AND($O302&gt;$W302,$O302&lt;=$Y302),$H302*($E302/$V302)*($S302+((($R302-$S302)/($Y302-$W302))*($O302-$W302))),0))),IF($O302&lt;=$W302,$S302*$H302,IF(AND($O302&gt;$W302,$O302&lt;=$Y302),$H302*($S302+((($R302-$S302)/($Y302-$W302))*($O302-$W302))),0))))</f>
        <v/>
      </c>
      <c r="H302" s="156" t="str">
        <f>IF(OR($D302="",$X302="",$O302="",$W302=""),"",IF($O302&lt;=$W302,VLOOKUP($D302,Res_Req!$A$2:$K$19,3),IF(AND($O302&gt;$W302,$O302&lt;=$X302),VLOOKUP($D302,Res_Req!$A$2:$K$19,3)+(((VLOOKUP($D302,Res_Req!$A$2:$K$19,4)-VLOOKUP($D302,Res_Req!$A$2:$K$19,3))/($X302-$W302))*($O302-$W302)),0)))</f>
        <v/>
      </c>
      <c r="I302" s="285"/>
      <c r="J302" s="155" t="str">
        <f>IF(OR($D302="",$T302=""),"",IF(OR(VLOOKUP($D302,Res_Req!$A$2:$K$19,2)=1,VLOOKUP($D302,Res_Req!$A$2:$K$19,2)=2,VLOOKUP($D302,Res_Req!$A$2:$K$19,2)=5,VLOOKUP($D302,Res_Req!$A$2:$K$19,2)=7,VLOOKUP($D302,Res_Req!$A$2:$K$19,2)=8,VLOOKUP($D302,Res_Req!$A$2:$K$19,2)=9,VLOOKUP($D302,Res_Req!$A$2:$K$19,2)=10),$T302*$K302,""))</f>
        <v/>
      </c>
      <c r="K302" s="156" t="str">
        <f>IF($D302="","",IF(OR(VLOOKUP($D302,Res_Req!$A$2:$K$19,2)=1,VLOOKUP($D302,Res_Req!$A$2:$K$19,2)=2,VLOOKUP($D302,Res_Req!$A$2:$K$19,2)=5,VLOOKUP($D302,Res_Req!$A$2:$K$19,2)=7,VLOOKUP($D302,Res_Req!$A$2:$K$19,2)=8,VLOOKUP($D302,Res_Req!$A$2:$K$19,2)=9,VLOOKUP($D302,Res_Req!$A$2:$K$19,2)=10),VLOOKUP($D302,Res_Req!$A$2:$K$19,6),""))</f>
        <v/>
      </c>
      <c r="L302" s="285"/>
      <c r="M302" s="155" t="str">
        <f>IF(OR($D302="",$U302=""),"",IF(OR(VLOOKUP($D302,Res_Req!$A$2:$K$19,2)=1,VLOOKUP($D302,Res_Req!$A$2:$K$19,2)=2,VLOOKUP($D302,Res_Req!$A$2:$K$19,2)=3,VLOOKUP($D302,Res_Req!$A$2:$K$19,2)=4,VLOOKUP($D302,Res_Req!$A$2:$K$19,2)=5,VLOOKUP($D302,Res_Req!$A$2:$K$19,2)=7,VLOOKUP($D302,Res_Req!$A$2:$K$19,2)=8,VLOOKUP($D302,Res_Req!$A$2:$K$19,2)=9,VLOOKUP($D302,Res_Req!$A$2:$K$19,2)=10,VLOOKUP($D302,Res_Req!$A$2:$K$19,2)=18),$N302*U302,""))</f>
        <v/>
      </c>
      <c r="N302" s="156" t="str">
        <f>IF($D302="","",IF(OR(VLOOKUP($D302,Res_Req!$A$2:$K$19,2)=1,VLOOKUP($D302,Res_Req!$A$2:$K$19,2)=2,VLOOKUP($D302,Res_Req!$A$2:$K$19,2)=3,VLOOKUP($D302,Res_Req!$A$2:$K$19,2)=4,VLOOKUP($D302,Res_Req!$A$2:$K$19,2)=5,VLOOKUP($D302,Res_Req!$A$2:$K$19,2)=7,VLOOKUP($D302,Res_Req!$A$2:$K$19,2)=8,VLOOKUP($D302,Res_Req!$A$2:$K$19,2)=9,VLOOKUP($D302,Res_Req!$A$2:$K$19,2)=10,VLOOKUP($D302,Res_Req!$A$2:$K$19,2)=18),SQRT(VLOOKUP($D302,Res_Req!$A$2:$K$19,7)),""))</f>
        <v/>
      </c>
      <c r="O302" s="157" t="str">
        <f t="shared" si="11"/>
        <v/>
      </c>
      <c r="P302" s="158" t="str">
        <f t="shared" si="10"/>
        <v/>
      </c>
      <c r="Q302" s="159"/>
      <c r="R302" s="283"/>
      <c r="S302" s="283"/>
      <c r="T302" s="283"/>
      <c r="U302" s="283"/>
      <c r="V302" s="283"/>
      <c r="W302" s="283"/>
      <c r="X302" s="160" t="str">
        <f>IF(OR($D302="",$W302="",$Y302=""),"",IF(VLOOKUP($D302,Res_Req!$A$2:$K$19,2)=11,$Y302+VLOOKUP($D302,Res_Req!$A$2:$K$19,9),IF(VLOOKUP($D302,Res_Req!$A$2:$K$19,2)=16,MIN($W302+(VLOOKUP($D302,Res_Req!$A$2:$K$19,9)*($Y302-$W302)),110),$W302+(VLOOKUP($D302,Res_Req!$A$2:$K$19,9)*($Y302-$W302)))))</f>
        <v/>
      </c>
      <c r="Y302" s="283"/>
      <c r="Z302" s="283"/>
      <c r="AA302" s="133"/>
      <c r="AB302" s="134" t="e">
        <f>VLOOKUP($D302,Res_Req!$A$2:$K$19,2)</f>
        <v>#N/A</v>
      </c>
    </row>
    <row r="303" spans="1:28" x14ac:dyDescent="0.25">
      <c r="A303" s="133"/>
      <c r="B303" s="283"/>
      <c r="C303" s="283"/>
      <c r="D303" s="284"/>
      <c r="E303" s="283"/>
      <c r="F303" s="286"/>
      <c r="G303" s="162" t="str">
        <f>IF(OR($D303="",$R303="",$S303="",$H303=""),"",IF(OR(VLOOKUP($D303,Res_Req!$A$2:$K$19,2)=12,VLOOKUP($D303,Res_Req!$A$2:$K$19,2)=13,VLOOKUP($D303,Res_Req!$A$2:$K$19,2)=14,VLOOKUP($D303,Res_Req!$A$2:$K$19,2)=15,VLOOKUP($D303,Res_Req!$A$2:$K$19,2)=16,VLOOKUP($D303,Res_Req!$A$2:$K$19,2)=17),IF($E303="","",IF($O303&lt;=$W303,$S303*($E303/$V303)*$H303,IF(AND($O303&gt;$W303,$O303&lt;=$Y303),$H303*($E303/$V303)*($S303+((($R303-$S303)/($Y303-$W303))*($O303-$W303))),0))),IF($O303&lt;=$W303,$S303*$H303,IF(AND($O303&gt;$W303,$O303&lt;=$Y303),$H303*($S303+((($R303-$S303)/($Y303-$W303))*($O303-$W303))),0))))</f>
        <v/>
      </c>
      <c r="H303" s="156" t="str">
        <f>IF(OR($D303="",$X303="",$O303="",$W303=""),"",IF($O303&lt;=$W303,VLOOKUP($D303,Res_Req!$A$2:$K$19,3),IF(AND($O303&gt;$W303,$O303&lt;=$X303),VLOOKUP($D303,Res_Req!$A$2:$K$19,3)+(((VLOOKUP($D303,Res_Req!$A$2:$K$19,4)-VLOOKUP($D303,Res_Req!$A$2:$K$19,3))/($X303-$W303))*($O303-$W303)),0)))</f>
        <v/>
      </c>
      <c r="I303" s="285"/>
      <c r="J303" s="155" t="str">
        <f>IF(OR($D303="",$T303=""),"",IF(OR(VLOOKUP($D303,Res_Req!$A$2:$K$19,2)=1,VLOOKUP($D303,Res_Req!$A$2:$K$19,2)=2,VLOOKUP($D303,Res_Req!$A$2:$K$19,2)=5,VLOOKUP($D303,Res_Req!$A$2:$K$19,2)=7,VLOOKUP($D303,Res_Req!$A$2:$K$19,2)=8,VLOOKUP($D303,Res_Req!$A$2:$K$19,2)=9,VLOOKUP($D303,Res_Req!$A$2:$K$19,2)=10),$T303*$K303,""))</f>
        <v/>
      </c>
      <c r="K303" s="156" t="str">
        <f>IF($D303="","",IF(OR(VLOOKUP($D303,Res_Req!$A$2:$K$19,2)=1,VLOOKUP($D303,Res_Req!$A$2:$K$19,2)=2,VLOOKUP($D303,Res_Req!$A$2:$K$19,2)=5,VLOOKUP($D303,Res_Req!$A$2:$K$19,2)=7,VLOOKUP($D303,Res_Req!$A$2:$K$19,2)=8,VLOOKUP($D303,Res_Req!$A$2:$K$19,2)=9,VLOOKUP($D303,Res_Req!$A$2:$K$19,2)=10),VLOOKUP($D303,Res_Req!$A$2:$K$19,6),""))</f>
        <v/>
      </c>
      <c r="L303" s="285"/>
      <c r="M303" s="155" t="str">
        <f>IF(OR($D303="",$U303=""),"",IF(OR(VLOOKUP($D303,Res_Req!$A$2:$K$19,2)=1,VLOOKUP($D303,Res_Req!$A$2:$K$19,2)=2,VLOOKUP($D303,Res_Req!$A$2:$K$19,2)=3,VLOOKUP($D303,Res_Req!$A$2:$K$19,2)=4,VLOOKUP($D303,Res_Req!$A$2:$K$19,2)=5,VLOOKUP($D303,Res_Req!$A$2:$K$19,2)=7,VLOOKUP($D303,Res_Req!$A$2:$K$19,2)=8,VLOOKUP($D303,Res_Req!$A$2:$K$19,2)=9,VLOOKUP($D303,Res_Req!$A$2:$K$19,2)=10,VLOOKUP($D303,Res_Req!$A$2:$K$19,2)=18),$N303*U303,""))</f>
        <v/>
      </c>
      <c r="N303" s="156" t="str">
        <f>IF($D303="","",IF(OR(VLOOKUP($D303,Res_Req!$A$2:$K$19,2)=1,VLOOKUP($D303,Res_Req!$A$2:$K$19,2)=2,VLOOKUP($D303,Res_Req!$A$2:$K$19,2)=3,VLOOKUP($D303,Res_Req!$A$2:$K$19,2)=4,VLOOKUP($D303,Res_Req!$A$2:$K$19,2)=5,VLOOKUP($D303,Res_Req!$A$2:$K$19,2)=7,VLOOKUP($D303,Res_Req!$A$2:$K$19,2)=8,VLOOKUP($D303,Res_Req!$A$2:$K$19,2)=9,VLOOKUP($D303,Res_Req!$A$2:$K$19,2)=10,VLOOKUP($D303,Res_Req!$A$2:$K$19,2)=18),SQRT(VLOOKUP($D303,Res_Req!$A$2:$K$19,7)),""))</f>
        <v/>
      </c>
      <c r="O303" s="157" t="str">
        <f t="shared" si="11"/>
        <v/>
      </c>
      <c r="P303" s="158" t="str">
        <f t="shared" si="10"/>
        <v/>
      </c>
      <c r="Q303" s="159"/>
      <c r="R303" s="283"/>
      <c r="S303" s="283"/>
      <c r="T303" s="283"/>
      <c r="U303" s="283"/>
      <c r="V303" s="283"/>
      <c r="W303" s="283"/>
      <c r="X303" s="160" t="str">
        <f>IF(OR($D303="",$W303="",$Y303=""),"",IF(VLOOKUP($D303,Res_Req!$A$2:$K$19,2)=11,$Y303+VLOOKUP($D303,Res_Req!$A$2:$K$19,9),IF(VLOOKUP($D303,Res_Req!$A$2:$K$19,2)=16,MIN($W303+(VLOOKUP($D303,Res_Req!$A$2:$K$19,9)*($Y303-$W303)),110),$W303+(VLOOKUP($D303,Res_Req!$A$2:$K$19,9)*($Y303-$W303)))))</f>
        <v/>
      </c>
      <c r="Y303" s="283"/>
      <c r="Z303" s="283"/>
      <c r="AA303" s="133"/>
      <c r="AB303" s="134" t="e">
        <f>VLOOKUP($D303,Res_Req!$A$2:$K$19,2)</f>
        <v>#N/A</v>
      </c>
    </row>
    <row r="304" spans="1:28" x14ac:dyDescent="0.25">
      <c r="A304" s="133"/>
      <c r="B304" s="283"/>
      <c r="C304" s="283"/>
      <c r="D304" s="284"/>
      <c r="E304" s="283"/>
      <c r="F304" s="286"/>
      <c r="G304" s="162" t="str">
        <f>IF(OR($D304="",$R304="",$S304="",$H304=""),"",IF(OR(VLOOKUP($D304,Res_Req!$A$2:$K$19,2)=12,VLOOKUP($D304,Res_Req!$A$2:$K$19,2)=13,VLOOKUP($D304,Res_Req!$A$2:$K$19,2)=14,VLOOKUP($D304,Res_Req!$A$2:$K$19,2)=15,VLOOKUP($D304,Res_Req!$A$2:$K$19,2)=16,VLOOKUP($D304,Res_Req!$A$2:$K$19,2)=17),IF($E304="","",IF($O304&lt;=$W304,$S304*($E304/$V304)*$H304,IF(AND($O304&gt;$W304,$O304&lt;=$Y304),$H304*($E304/$V304)*($S304+((($R304-$S304)/($Y304-$W304))*($O304-$W304))),0))),IF($O304&lt;=$W304,$S304*$H304,IF(AND($O304&gt;$W304,$O304&lt;=$Y304),$H304*($S304+((($R304-$S304)/($Y304-$W304))*($O304-$W304))),0))))</f>
        <v/>
      </c>
      <c r="H304" s="156" t="str">
        <f>IF(OR($D304="",$X304="",$O304="",$W304=""),"",IF($O304&lt;=$W304,VLOOKUP($D304,Res_Req!$A$2:$K$19,3),IF(AND($O304&gt;$W304,$O304&lt;=$X304),VLOOKUP($D304,Res_Req!$A$2:$K$19,3)+(((VLOOKUP($D304,Res_Req!$A$2:$K$19,4)-VLOOKUP($D304,Res_Req!$A$2:$K$19,3))/($X304-$W304))*($O304-$W304)),0)))</f>
        <v/>
      </c>
      <c r="I304" s="285"/>
      <c r="J304" s="155" t="str">
        <f>IF(OR($D304="",$T304=""),"",IF(OR(VLOOKUP($D304,Res_Req!$A$2:$K$19,2)=1,VLOOKUP($D304,Res_Req!$A$2:$K$19,2)=2,VLOOKUP($D304,Res_Req!$A$2:$K$19,2)=5,VLOOKUP($D304,Res_Req!$A$2:$K$19,2)=7,VLOOKUP($D304,Res_Req!$A$2:$K$19,2)=8,VLOOKUP($D304,Res_Req!$A$2:$K$19,2)=9,VLOOKUP($D304,Res_Req!$A$2:$K$19,2)=10),$T304*$K304,""))</f>
        <v/>
      </c>
      <c r="K304" s="156" t="str">
        <f>IF($D304="","",IF(OR(VLOOKUP($D304,Res_Req!$A$2:$K$19,2)=1,VLOOKUP($D304,Res_Req!$A$2:$K$19,2)=2,VLOOKUP($D304,Res_Req!$A$2:$K$19,2)=5,VLOOKUP($D304,Res_Req!$A$2:$K$19,2)=7,VLOOKUP($D304,Res_Req!$A$2:$K$19,2)=8,VLOOKUP($D304,Res_Req!$A$2:$K$19,2)=9,VLOOKUP($D304,Res_Req!$A$2:$K$19,2)=10),VLOOKUP($D304,Res_Req!$A$2:$K$19,6),""))</f>
        <v/>
      </c>
      <c r="L304" s="285"/>
      <c r="M304" s="155" t="str">
        <f>IF(OR($D304="",$U304=""),"",IF(OR(VLOOKUP($D304,Res_Req!$A$2:$K$19,2)=1,VLOOKUP($D304,Res_Req!$A$2:$K$19,2)=2,VLOOKUP($D304,Res_Req!$A$2:$K$19,2)=3,VLOOKUP($D304,Res_Req!$A$2:$K$19,2)=4,VLOOKUP($D304,Res_Req!$A$2:$K$19,2)=5,VLOOKUP($D304,Res_Req!$A$2:$K$19,2)=7,VLOOKUP($D304,Res_Req!$A$2:$K$19,2)=8,VLOOKUP($D304,Res_Req!$A$2:$K$19,2)=9,VLOOKUP($D304,Res_Req!$A$2:$K$19,2)=10,VLOOKUP($D304,Res_Req!$A$2:$K$19,2)=18),$N304*U304,""))</f>
        <v/>
      </c>
      <c r="N304" s="156" t="str">
        <f>IF($D304="","",IF(OR(VLOOKUP($D304,Res_Req!$A$2:$K$19,2)=1,VLOOKUP($D304,Res_Req!$A$2:$K$19,2)=2,VLOOKUP($D304,Res_Req!$A$2:$K$19,2)=3,VLOOKUP($D304,Res_Req!$A$2:$K$19,2)=4,VLOOKUP($D304,Res_Req!$A$2:$K$19,2)=5,VLOOKUP($D304,Res_Req!$A$2:$K$19,2)=7,VLOOKUP($D304,Res_Req!$A$2:$K$19,2)=8,VLOOKUP($D304,Res_Req!$A$2:$K$19,2)=9,VLOOKUP($D304,Res_Req!$A$2:$K$19,2)=10,VLOOKUP($D304,Res_Req!$A$2:$K$19,2)=18),SQRT(VLOOKUP($D304,Res_Req!$A$2:$K$19,7)),""))</f>
        <v/>
      </c>
      <c r="O304" s="157" t="str">
        <f t="shared" si="11"/>
        <v/>
      </c>
      <c r="P304" s="158" t="str">
        <f t="shared" si="10"/>
        <v/>
      </c>
      <c r="Q304" s="159"/>
      <c r="R304" s="283"/>
      <c r="S304" s="283"/>
      <c r="T304" s="283"/>
      <c r="U304" s="283"/>
      <c r="V304" s="283"/>
      <c r="W304" s="283"/>
      <c r="X304" s="160" t="str">
        <f>IF(OR($D304="",$W304="",$Y304=""),"",IF(VLOOKUP($D304,Res_Req!$A$2:$K$19,2)=11,$Y304+VLOOKUP($D304,Res_Req!$A$2:$K$19,9),IF(VLOOKUP($D304,Res_Req!$A$2:$K$19,2)=16,MIN($W304+(VLOOKUP($D304,Res_Req!$A$2:$K$19,9)*($Y304-$W304)),110),$W304+(VLOOKUP($D304,Res_Req!$A$2:$K$19,9)*($Y304-$W304)))))</f>
        <v/>
      </c>
      <c r="Y304" s="283"/>
      <c r="Z304" s="283"/>
      <c r="AA304" s="133"/>
      <c r="AB304" s="134" t="e">
        <f>VLOOKUP($D304,Res_Req!$A$2:$K$19,2)</f>
        <v>#N/A</v>
      </c>
    </row>
    <row r="305" spans="1:28" x14ac:dyDescent="0.25">
      <c r="A305" s="133"/>
      <c r="B305" s="283"/>
      <c r="C305" s="283"/>
      <c r="D305" s="284"/>
      <c r="E305" s="283"/>
      <c r="F305" s="286"/>
      <c r="G305" s="162" t="str">
        <f>IF(OR($D305="",$R305="",$S305="",$H305=""),"",IF(OR(VLOOKUP($D305,Res_Req!$A$2:$K$19,2)=12,VLOOKUP($D305,Res_Req!$A$2:$K$19,2)=13,VLOOKUP($D305,Res_Req!$A$2:$K$19,2)=14,VLOOKUP($D305,Res_Req!$A$2:$K$19,2)=15,VLOOKUP($D305,Res_Req!$A$2:$K$19,2)=16,VLOOKUP($D305,Res_Req!$A$2:$K$19,2)=17),IF($E305="","",IF($O305&lt;=$W305,$S305*($E305/$V305)*$H305,IF(AND($O305&gt;$W305,$O305&lt;=$Y305),$H305*($E305/$V305)*($S305+((($R305-$S305)/($Y305-$W305))*($O305-$W305))),0))),IF($O305&lt;=$W305,$S305*$H305,IF(AND($O305&gt;$W305,$O305&lt;=$Y305),$H305*($S305+((($R305-$S305)/($Y305-$W305))*($O305-$W305))),0))))</f>
        <v/>
      </c>
      <c r="H305" s="156" t="str">
        <f>IF(OR($D305="",$X305="",$O305="",$W305=""),"",IF($O305&lt;=$W305,VLOOKUP($D305,Res_Req!$A$2:$K$19,3),IF(AND($O305&gt;$W305,$O305&lt;=$X305),VLOOKUP($D305,Res_Req!$A$2:$K$19,3)+(((VLOOKUP($D305,Res_Req!$A$2:$K$19,4)-VLOOKUP($D305,Res_Req!$A$2:$K$19,3))/($X305-$W305))*($O305-$W305)),0)))</f>
        <v/>
      </c>
      <c r="I305" s="285"/>
      <c r="J305" s="155" t="str">
        <f>IF(OR($D305="",$T305=""),"",IF(OR(VLOOKUP($D305,Res_Req!$A$2:$K$19,2)=1,VLOOKUP($D305,Res_Req!$A$2:$K$19,2)=2,VLOOKUP($D305,Res_Req!$A$2:$K$19,2)=5,VLOOKUP($D305,Res_Req!$A$2:$K$19,2)=7,VLOOKUP($D305,Res_Req!$A$2:$K$19,2)=8,VLOOKUP($D305,Res_Req!$A$2:$K$19,2)=9,VLOOKUP($D305,Res_Req!$A$2:$K$19,2)=10),$T305*$K305,""))</f>
        <v/>
      </c>
      <c r="K305" s="156" t="str">
        <f>IF($D305="","",IF(OR(VLOOKUP($D305,Res_Req!$A$2:$K$19,2)=1,VLOOKUP($D305,Res_Req!$A$2:$K$19,2)=2,VLOOKUP($D305,Res_Req!$A$2:$K$19,2)=5,VLOOKUP($D305,Res_Req!$A$2:$K$19,2)=7,VLOOKUP($D305,Res_Req!$A$2:$K$19,2)=8,VLOOKUP($D305,Res_Req!$A$2:$K$19,2)=9,VLOOKUP($D305,Res_Req!$A$2:$K$19,2)=10),VLOOKUP($D305,Res_Req!$A$2:$K$19,6),""))</f>
        <v/>
      </c>
      <c r="L305" s="285"/>
      <c r="M305" s="155" t="str">
        <f>IF(OR($D305="",$U305=""),"",IF(OR(VLOOKUP($D305,Res_Req!$A$2:$K$19,2)=1,VLOOKUP($D305,Res_Req!$A$2:$K$19,2)=2,VLOOKUP($D305,Res_Req!$A$2:$K$19,2)=3,VLOOKUP($D305,Res_Req!$A$2:$K$19,2)=4,VLOOKUP($D305,Res_Req!$A$2:$K$19,2)=5,VLOOKUP($D305,Res_Req!$A$2:$K$19,2)=7,VLOOKUP($D305,Res_Req!$A$2:$K$19,2)=8,VLOOKUP($D305,Res_Req!$A$2:$K$19,2)=9,VLOOKUP($D305,Res_Req!$A$2:$K$19,2)=10,VLOOKUP($D305,Res_Req!$A$2:$K$19,2)=18),$N305*U305,""))</f>
        <v/>
      </c>
      <c r="N305" s="156" t="str">
        <f>IF($D305="","",IF(OR(VLOOKUP($D305,Res_Req!$A$2:$K$19,2)=1,VLOOKUP($D305,Res_Req!$A$2:$K$19,2)=2,VLOOKUP($D305,Res_Req!$A$2:$K$19,2)=3,VLOOKUP($D305,Res_Req!$A$2:$K$19,2)=4,VLOOKUP($D305,Res_Req!$A$2:$K$19,2)=5,VLOOKUP($D305,Res_Req!$A$2:$K$19,2)=7,VLOOKUP($D305,Res_Req!$A$2:$K$19,2)=8,VLOOKUP($D305,Res_Req!$A$2:$K$19,2)=9,VLOOKUP($D305,Res_Req!$A$2:$K$19,2)=10,VLOOKUP($D305,Res_Req!$A$2:$K$19,2)=18),SQRT(VLOOKUP($D305,Res_Req!$A$2:$K$19,7)),""))</f>
        <v/>
      </c>
      <c r="O305" s="157" t="str">
        <f t="shared" si="11"/>
        <v/>
      </c>
      <c r="P305" s="158" t="str">
        <f t="shared" si="10"/>
        <v/>
      </c>
      <c r="Q305" s="159"/>
      <c r="R305" s="283"/>
      <c r="S305" s="283"/>
      <c r="T305" s="283"/>
      <c r="U305" s="283"/>
      <c r="V305" s="283"/>
      <c r="W305" s="283"/>
      <c r="X305" s="160" t="str">
        <f>IF(OR($D305="",$W305="",$Y305=""),"",IF(VLOOKUP($D305,Res_Req!$A$2:$K$19,2)=11,$Y305+VLOOKUP($D305,Res_Req!$A$2:$K$19,9),IF(VLOOKUP($D305,Res_Req!$A$2:$K$19,2)=16,MIN($W305+(VLOOKUP($D305,Res_Req!$A$2:$K$19,9)*($Y305-$W305)),110),$W305+(VLOOKUP($D305,Res_Req!$A$2:$K$19,9)*($Y305-$W305)))))</f>
        <v/>
      </c>
      <c r="Y305" s="283"/>
      <c r="Z305" s="283"/>
      <c r="AA305" s="133"/>
      <c r="AB305" s="134" t="e">
        <f>VLOOKUP($D305,Res_Req!$A$2:$K$19,2)</f>
        <v>#N/A</v>
      </c>
    </row>
    <row r="306" spans="1:28" x14ac:dyDescent="0.25">
      <c r="A306" s="133"/>
      <c r="B306" s="283"/>
      <c r="C306" s="283"/>
      <c r="D306" s="284"/>
      <c r="E306" s="283"/>
      <c r="F306" s="286"/>
      <c r="G306" s="162" t="str">
        <f>IF(OR($D306="",$R306="",$S306="",$H306=""),"",IF(OR(VLOOKUP($D306,Res_Req!$A$2:$K$19,2)=12,VLOOKUP($D306,Res_Req!$A$2:$K$19,2)=13,VLOOKUP($D306,Res_Req!$A$2:$K$19,2)=14,VLOOKUP($D306,Res_Req!$A$2:$K$19,2)=15,VLOOKUP($D306,Res_Req!$A$2:$K$19,2)=16,VLOOKUP($D306,Res_Req!$A$2:$K$19,2)=17),IF($E306="","",IF($O306&lt;=$W306,$S306*($E306/$V306)*$H306,IF(AND($O306&gt;$W306,$O306&lt;=$Y306),$H306*($E306/$V306)*($S306+((($R306-$S306)/($Y306-$W306))*($O306-$W306))),0))),IF($O306&lt;=$W306,$S306*$H306,IF(AND($O306&gt;$W306,$O306&lt;=$Y306),$H306*($S306+((($R306-$S306)/($Y306-$W306))*($O306-$W306))),0))))</f>
        <v/>
      </c>
      <c r="H306" s="156" t="str">
        <f>IF(OR($D306="",$X306="",$O306="",$W306=""),"",IF($O306&lt;=$W306,VLOOKUP($D306,Res_Req!$A$2:$K$19,3),IF(AND($O306&gt;$W306,$O306&lt;=$X306),VLOOKUP($D306,Res_Req!$A$2:$K$19,3)+(((VLOOKUP($D306,Res_Req!$A$2:$K$19,4)-VLOOKUP($D306,Res_Req!$A$2:$K$19,3))/($X306-$W306))*($O306-$W306)),0)))</f>
        <v/>
      </c>
      <c r="I306" s="285"/>
      <c r="J306" s="155" t="str">
        <f>IF(OR($D306="",$T306=""),"",IF(OR(VLOOKUP($D306,Res_Req!$A$2:$K$19,2)=1,VLOOKUP($D306,Res_Req!$A$2:$K$19,2)=2,VLOOKUP($D306,Res_Req!$A$2:$K$19,2)=5,VLOOKUP($D306,Res_Req!$A$2:$K$19,2)=7,VLOOKUP($D306,Res_Req!$A$2:$K$19,2)=8,VLOOKUP($D306,Res_Req!$A$2:$K$19,2)=9,VLOOKUP($D306,Res_Req!$A$2:$K$19,2)=10),$T306*$K306,""))</f>
        <v/>
      </c>
      <c r="K306" s="156" t="str">
        <f>IF($D306="","",IF(OR(VLOOKUP($D306,Res_Req!$A$2:$K$19,2)=1,VLOOKUP($D306,Res_Req!$A$2:$K$19,2)=2,VLOOKUP($D306,Res_Req!$A$2:$K$19,2)=5,VLOOKUP($D306,Res_Req!$A$2:$K$19,2)=7,VLOOKUP($D306,Res_Req!$A$2:$K$19,2)=8,VLOOKUP($D306,Res_Req!$A$2:$K$19,2)=9,VLOOKUP($D306,Res_Req!$A$2:$K$19,2)=10),VLOOKUP($D306,Res_Req!$A$2:$K$19,6),""))</f>
        <v/>
      </c>
      <c r="L306" s="285"/>
      <c r="M306" s="155" t="str">
        <f>IF(OR($D306="",$U306=""),"",IF(OR(VLOOKUP($D306,Res_Req!$A$2:$K$19,2)=1,VLOOKUP($D306,Res_Req!$A$2:$K$19,2)=2,VLOOKUP($D306,Res_Req!$A$2:$K$19,2)=3,VLOOKUP($D306,Res_Req!$A$2:$K$19,2)=4,VLOOKUP($D306,Res_Req!$A$2:$K$19,2)=5,VLOOKUP($D306,Res_Req!$A$2:$K$19,2)=7,VLOOKUP($D306,Res_Req!$A$2:$K$19,2)=8,VLOOKUP($D306,Res_Req!$A$2:$K$19,2)=9,VLOOKUP($D306,Res_Req!$A$2:$K$19,2)=10,VLOOKUP($D306,Res_Req!$A$2:$K$19,2)=18),$N306*U306,""))</f>
        <v/>
      </c>
      <c r="N306" s="156" t="str">
        <f>IF($D306="","",IF(OR(VLOOKUP($D306,Res_Req!$A$2:$K$19,2)=1,VLOOKUP($D306,Res_Req!$A$2:$K$19,2)=2,VLOOKUP($D306,Res_Req!$A$2:$K$19,2)=3,VLOOKUP($D306,Res_Req!$A$2:$K$19,2)=4,VLOOKUP($D306,Res_Req!$A$2:$K$19,2)=5,VLOOKUP($D306,Res_Req!$A$2:$K$19,2)=7,VLOOKUP($D306,Res_Req!$A$2:$K$19,2)=8,VLOOKUP($D306,Res_Req!$A$2:$K$19,2)=9,VLOOKUP($D306,Res_Req!$A$2:$K$19,2)=10,VLOOKUP($D306,Res_Req!$A$2:$K$19,2)=18),SQRT(VLOOKUP($D306,Res_Req!$A$2:$K$19,7)),""))</f>
        <v/>
      </c>
      <c r="O306" s="157" t="str">
        <f t="shared" si="11"/>
        <v/>
      </c>
      <c r="P306" s="158" t="str">
        <f t="shared" si="10"/>
        <v/>
      </c>
      <c r="Q306" s="159"/>
      <c r="R306" s="283"/>
      <c r="S306" s="283"/>
      <c r="T306" s="283"/>
      <c r="U306" s="283"/>
      <c r="V306" s="283"/>
      <c r="W306" s="283"/>
      <c r="X306" s="160" t="str">
        <f>IF(OR($D306="",$W306="",$Y306=""),"",IF(VLOOKUP($D306,Res_Req!$A$2:$K$19,2)=11,$Y306+VLOOKUP($D306,Res_Req!$A$2:$K$19,9),IF(VLOOKUP($D306,Res_Req!$A$2:$K$19,2)=16,MIN($W306+(VLOOKUP($D306,Res_Req!$A$2:$K$19,9)*($Y306-$W306)),110),$W306+(VLOOKUP($D306,Res_Req!$A$2:$K$19,9)*($Y306-$W306)))))</f>
        <v/>
      </c>
      <c r="Y306" s="283"/>
      <c r="Z306" s="283"/>
      <c r="AA306" s="133"/>
      <c r="AB306" s="134" t="e">
        <f>VLOOKUP($D306,Res_Req!$A$2:$K$19,2)</f>
        <v>#N/A</v>
      </c>
    </row>
    <row r="307" spans="1:28" x14ac:dyDescent="0.25">
      <c r="A307" s="133"/>
      <c r="B307" s="283"/>
      <c r="C307" s="283"/>
      <c r="D307" s="284"/>
      <c r="E307" s="283"/>
      <c r="F307" s="286"/>
      <c r="G307" s="162" t="str">
        <f>IF(OR($D307="",$R307="",$S307="",$H307=""),"",IF(OR(VLOOKUP($D307,Res_Req!$A$2:$K$19,2)=12,VLOOKUP($D307,Res_Req!$A$2:$K$19,2)=13,VLOOKUP($D307,Res_Req!$A$2:$K$19,2)=14,VLOOKUP($D307,Res_Req!$A$2:$K$19,2)=15,VLOOKUP($D307,Res_Req!$A$2:$K$19,2)=16,VLOOKUP($D307,Res_Req!$A$2:$K$19,2)=17),IF($E307="","",IF($O307&lt;=$W307,$S307*($E307/$V307)*$H307,IF(AND($O307&gt;$W307,$O307&lt;=$Y307),$H307*($E307/$V307)*($S307+((($R307-$S307)/($Y307-$W307))*($O307-$W307))),0))),IF($O307&lt;=$W307,$S307*$H307,IF(AND($O307&gt;$W307,$O307&lt;=$Y307),$H307*($S307+((($R307-$S307)/($Y307-$W307))*($O307-$W307))),0))))</f>
        <v/>
      </c>
      <c r="H307" s="156" t="str">
        <f>IF(OR($D307="",$X307="",$O307="",$W307=""),"",IF($O307&lt;=$W307,VLOOKUP($D307,Res_Req!$A$2:$K$19,3),IF(AND($O307&gt;$W307,$O307&lt;=$X307),VLOOKUP($D307,Res_Req!$A$2:$K$19,3)+(((VLOOKUP($D307,Res_Req!$A$2:$K$19,4)-VLOOKUP($D307,Res_Req!$A$2:$K$19,3))/($X307-$W307))*($O307-$W307)),0)))</f>
        <v/>
      </c>
      <c r="I307" s="285"/>
      <c r="J307" s="155" t="str">
        <f>IF(OR($D307="",$T307=""),"",IF(OR(VLOOKUP($D307,Res_Req!$A$2:$K$19,2)=1,VLOOKUP($D307,Res_Req!$A$2:$K$19,2)=2,VLOOKUP($D307,Res_Req!$A$2:$K$19,2)=5,VLOOKUP($D307,Res_Req!$A$2:$K$19,2)=7,VLOOKUP($D307,Res_Req!$A$2:$K$19,2)=8,VLOOKUP($D307,Res_Req!$A$2:$K$19,2)=9,VLOOKUP($D307,Res_Req!$A$2:$K$19,2)=10),$T307*$K307,""))</f>
        <v/>
      </c>
      <c r="K307" s="156" t="str">
        <f>IF($D307="","",IF(OR(VLOOKUP($D307,Res_Req!$A$2:$K$19,2)=1,VLOOKUP($D307,Res_Req!$A$2:$K$19,2)=2,VLOOKUP($D307,Res_Req!$A$2:$K$19,2)=5,VLOOKUP($D307,Res_Req!$A$2:$K$19,2)=7,VLOOKUP($D307,Res_Req!$A$2:$K$19,2)=8,VLOOKUP($D307,Res_Req!$A$2:$K$19,2)=9,VLOOKUP($D307,Res_Req!$A$2:$K$19,2)=10),VLOOKUP($D307,Res_Req!$A$2:$K$19,6),""))</f>
        <v/>
      </c>
      <c r="L307" s="285"/>
      <c r="M307" s="155" t="str">
        <f>IF(OR($D307="",$U307=""),"",IF(OR(VLOOKUP($D307,Res_Req!$A$2:$K$19,2)=1,VLOOKUP($D307,Res_Req!$A$2:$K$19,2)=2,VLOOKUP($D307,Res_Req!$A$2:$K$19,2)=3,VLOOKUP($D307,Res_Req!$A$2:$K$19,2)=4,VLOOKUP($D307,Res_Req!$A$2:$K$19,2)=5,VLOOKUP($D307,Res_Req!$A$2:$K$19,2)=7,VLOOKUP($D307,Res_Req!$A$2:$K$19,2)=8,VLOOKUP($D307,Res_Req!$A$2:$K$19,2)=9,VLOOKUP($D307,Res_Req!$A$2:$K$19,2)=10,VLOOKUP($D307,Res_Req!$A$2:$K$19,2)=18),$N307*U307,""))</f>
        <v/>
      </c>
      <c r="N307" s="156" t="str">
        <f>IF($D307="","",IF(OR(VLOOKUP($D307,Res_Req!$A$2:$K$19,2)=1,VLOOKUP($D307,Res_Req!$A$2:$K$19,2)=2,VLOOKUP($D307,Res_Req!$A$2:$K$19,2)=3,VLOOKUP($D307,Res_Req!$A$2:$K$19,2)=4,VLOOKUP($D307,Res_Req!$A$2:$K$19,2)=5,VLOOKUP($D307,Res_Req!$A$2:$K$19,2)=7,VLOOKUP($D307,Res_Req!$A$2:$K$19,2)=8,VLOOKUP($D307,Res_Req!$A$2:$K$19,2)=9,VLOOKUP($D307,Res_Req!$A$2:$K$19,2)=10,VLOOKUP($D307,Res_Req!$A$2:$K$19,2)=18),SQRT(VLOOKUP($D307,Res_Req!$A$2:$K$19,7)),""))</f>
        <v/>
      </c>
      <c r="O307" s="157" t="str">
        <f t="shared" si="11"/>
        <v/>
      </c>
      <c r="P307" s="158" t="str">
        <f t="shared" si="10"/>
        <v/>
      </c>
      <c r="Q307" s="159"/>
      <c r="R307" s="283"/>
      <c r="S307" s="283"/>
      <c r="T307" s="283"/>
      <c r="U307" s="283"/>
      <c r="V307" s="283"/>
      <c r="W307" s="283"/>
      <c r="X307" s="160" t="str">
        <f>IF(OR($D307="",$W307="",$Y307=""),"",IF(VLOOKUP($D307,Res_Req!$A$2:$K$19,2)=11,$Y307+VLOOKUP($D307,Res_Req!$A$2:$K$19,9),IF(VLOOKUP($D307,Res_Req!$A$2:$K$19,2)=16,MIN($W307+(VLOOKUP($D307,Res_Req!$A$2:$K$19,9)*($Y307-$W307)),110),$W307+(VLOOKUP($D307,Res_Req!$A$2:$K$19,9)*($Y307-$W307)))))</f>
        <v/>
      </c>
      <c r="Y307" s="283"/>
      <c r="Z307" s="283"/>
      <c r="AA307" s="133"/>
      <c r="AB307" s="134" t="e">
        <f>VLOOKUP($D307,Res_Req!$A$2:$K$19,2)</f>
        <v>#N/A</v>
      </c>
    </row>
    <row r="308" spans="1:28" x14ac:dyDescent="0.25">
      <c r="A308" s="133"/>
      <c r="B308" s="283"/>
      <c r="C308" s="283"/>
      <c r="D308" s="284"/>
      <c r="E308" s="283"/>
      <c r="F308" s="286"/>
      <c r="G308" s="162" t="str">
        <f>IF(OR($D308="",$R308="",$S308="",$H308=""),"",IF(OR(VLOOKUP($D308,Res_Req!$A$2:$K$19,2)=12,VLOOKUP($D308,Res_Req!$A$2:$K$19,2)=13,VLOOKUP($D308,Res_Req!$A$2:$K$19,2)=14,VLOOKUP($D308,Res_Req!$A$2:$K$19,2)=15,VLOOKUP($D308,Res_Req!$A$2:$K$19,2)=16,VLOOKUP($D308,Res_Req!$A$2:$K$19,2)=17),IF($E308="","",IF($O308&lt;=$W308,$S308*($E308/$V308)*$H308,IF(AND($O308&gt;$W308,$O308&lt;=$Y308),$H308*($E308/$V308)*($S308+((($R308-$S308)/($Y308-$W308))*($O308-$W308))),0))),IF($O308&lt;=$W308,$S308*$H308,IF(AND($O308&gt;$W308,$O308&lt;=$Y308),$H308*($S308+((($R308-$S308)/($Y308-$W308))*($O308-$W308))),0))))</f>
        <v/>
      </c>
      <c r="H308" s="156" t="str">
        <f>IF(OR($D308="",$X308="",$O308="",$W308=""),"",IF($O308&lt;=$W308,VLOOKUP($D308,Res_Req!$A$2:$K$19,3),IF(AND($O308&gt;$W308,$O308&lt;=$X308),VLOOKUP($D308,Res_Req!$A$2:$K$19,3)+(((VLOOKUP($D308,Res_Req!$A$2:$K$19,4)-VLOOKUP($D308,Res_Req!$A$2:$K$19,3))/($X308-$W308))*($O308-$W308)),0)))</f>
        <v/>
      </c>
      <c r="I308" s="285"/>
      <c r="J308" s="155" t="str">
        <f>IF(OR($D308="",$T308=""),"",IF(OR(VLOOKUP($D308,Res_Req!$A$2:$K$19,2)=1,VLOOKUP($D308,Res_Req!$A$2:$K$19,2)=2,VLOOKUP($D308,Res_Req!$A$2:$K$19,2)=5,VLOOKUP($D308,Res_Req!$A$2:$K$19,2)=7,VLOOKUP($D308,Res_Req!$A$2:$K$19,2)=8,VLOOKUP($D308,Res_Req!$A$2:$K$19,2)=9,VLOOKUP($D308,Res_Req!$A$2:$K$19,2)=10),$T308*$K308,""))</f>
        <v/>
      </c>
      <c r="K308" s="156" t="str">
        <f>IF($D308="","",IF(OR(VLOOKUP($D308,Res_Req!$A$2:$K$19,2)=1,VLOOKUP($D308,Res_Req!$A$2:$K$19,2)=2,VLOOKUP($D308,Res_Req!$A$2:$K$19,2)=5,VLOOKUP($D308,Res_Req!$A$2:$K$19,2)=7,VLOOKUP($D308,Res_Req!$A$2:$K$19,2)=8,VLOOKUP($D308,Res_Req!$A$2:$K$19,2)=9,VLOOKUP($D308,Res_Req!$A$2:$K$19,2)=10),VLOOKUP($D308,Res_Req!$A$2:$K$19,6),""))</f>
        <v/>
      </c>
      <c r="L308" s="285"/>
      <c r="M308" s="155" t="str">
        <f>IF(OR($D308="",$U308=""),"",IF(OR(VLOOKUP($D308,Res_Req!$A$2:$K$19,2)=1,VLOOKUP($D308,Res_Req!$A$2:$K$19,2)=2,VLOOKUP($D308,Res_Req!$A$2:$K$19,2)=3,VLOOKUP($D308,Res_Req!$A$2:$K$19,2)=4,VLOOKUP($D308,Res_Req!$A$2:$K$19,2)=5,VLOOKUP($D308,Res_Req!$A$2:$K$19,2)=7,VLOOKUP($D308,Res_Req!$A$2:$K$19,2)=8,VLOOKUP($D308,Res_Req!$A$2:$K$19,2)=9,VLOOKUP($D308,Res_Req!$A$2:$K$19,2)=10,VLOOKUP($D308,Res_Req!$A$2:$K$19,2)=18),$N308*U308,""))</f>
        <v/>
      </c>
      <c r="N308" s="156" t="str">
        <f>IF($D308="","",IF(OR(VLOOKUP($D308,Res_Req!$A$2:$K$19,2)=1,VLOOKUP($D308,Res_Req!$A$2:$K$19,2)=2,VLOOKUP($D308,Res_Req!$A$2:$K$19,2)=3,VLOOKUP($D308,Res_Req!$A$2:$K$19,2)=4,VLOOKUP($D308,Res_Req!$A$2:$K$19,2)=5,VLOOKUP($D308,Res_Req!$A$2:$K$19,2)=7,VLOOKUP($D308,Res_Req!$A$2:$K$19,2)=8,VLOOKUP($D308,Res_Req!$A$2:$K$19,2)=9,VLOOKUP($D308,Res_Req!$A$2:$K$19,2)=10,VLOOKUP($D308,Res_Req!$A$2:$K$19,2)=18),SQRT(VLOOKUP($D308,Res_Req!$A$2:$K$19,7)),""))</f>
        <v/>
      </c>
      <c r="O308" s="157" t="str">
        <f t="shared" si="11"/>
        <v/>
      </c>
      <c r="P308" s="158" t="str">
        <f t="shared" si="10"/>
        <v/>
      </c>
      <c r="Q308" s="159"/>
      <c r="R308" s="283"/>
      <c r="S308" s="283"/>
      <c r="T308" s="283"/>
      <c r="U308" s="283"/>
      <c r="V308" s="283"/>
      <c r="W308" s="283"/>
      <c r="X308" s="160" t="str">
        <f>IF(OR($D308="",$W308="",$Y308=""),"",IF(VLOOKUP($D308,Res_Req!$A$2:$K$19,2)=11,$Y308+VLOOKUP($D308,Res_Req!$A$2:$K$19,9),IF(VLOOKUP($D308,Res_Req!$A$2:$K$19,2)=16,MIN($W308+(VLOOKUP($D308,Res_Req!$A$2:$K$19,9)*($Y308-$W308)),110),$W308+(VLOOKUP($D308,Res_Req!$A$2:$K$19,9)*($Y308-$W308)))))</f>
        <v/>
      </c>
      <c r="Y308" s="283"/>
      <c r="Z308" s="283"/>
      <c r="AA308" s="133"/>
      <c r="AB308" s="134" t="e">
        <f>VLOOKUP($D308,Res_Req!$A$2:$K$19,2)</f>
        <v>#N/A</v>
      </c>
    </row>
    <row r="309" spans="1:28" x14ac:dyDescent="0.25">
      <c r="A309" s="133"/>
      <c r="B309" s="283"/>
      <c r="C309" s="283"/>
      <c r="D309" s="284"/>
      <c r="E309" s="283"/>
      <c r="F309" s="286"/>
      <c r="G309" s="162" t="str">
        <f>IF(OR($D309="",$R309="",$S309="",$H309=""),"",IF(OR(VLOOKUP($D309,Res_Req!$A$2:$K$19,2)=12,VLOOKUP($D309,Res_Req!$A$2:$K$19,2)=13,VLOOKUP($D309,Res_Req!$A$2:$K$19,2)=14,VLOOKUP($D309,Res_Req!$A$2:$K$19,2)=15,VLOOKUP($D309,Res_Req!$A$2:$K$19,2)=16,VLOOKUP($D309,Res_Req!$A$2:$K$19,2)=17),IF($E309="","",IF($O309&lt;=$W309,$S309*($E309/$V309)*$H309,IF(AND($O309&gt;$W309,$O309&lt;=$Y309),$H309*($E309/$V309)*($S309+((($R309-$S309)/($Y309-$W309))*($O309-$W309))),0))),IF($O309&lt;=$W309,$S309*$H309,IF(AND($O309&gt;$W309,$O309&lt;=$Y309),$H309*($S309+((($R309-$S309)/($Y309-$W309))*($O309-$W309))),0))))</f>
        <v/>
      </c>
      <c r="H309" s="156" t="str">
        <f>IF(OR($D309="",$X309="",$O309="",$W309=""),"",IF($O309&lt;=$W309,VLOOKUP($D309,Res_Req!$A$2:$K$19,3),IF(AND($O309&gt;$W309,$O309&lt;=$X309),VLOOKUP($D309,Res_Req!$A$2:$K$19,3)+(((VLOOKUP($D309,Res_Req!$A$2:$K$19,4)-VLOOKUP($D309,Res_Req!$A$2:$K$19,3))/($X309-$W309))*($O309-$W309)),0)))</f>
        <v/>
      </c>
      <c r="I309" s="285"/>
      <c r="J309" s="155" t="str">
        <f>IF(OR($D309="",$T309=""),"",IF(OR(VLOOKUP($D309,Res_Req!$A$2:$K$19,2)=1,VLOOKUP($D309,Res_Req!$A$2:$K$19,2)=2,VLOOKUP($D309,Res_Req!$A$2:$K$19,2)=5,VLOOKUP($D309,Res_Req!$A$2:$K$19,2)=7,VLOOKUP($D309,Res_Req!$A$2:$K$19,2)=8,VLOOKUP($D309,Res_Req!$A$2:$K$19,2)=9,VLOOKUP($D309,Res_Req!$A$2:$K$19,2)=10),$T309*$K309,""))</f>
        <v/>
      </c>
      <c r="K309" s="156" t="str">
        <f>IF($D309="","",IF(OR(VLOOKUP($D309,Res_Req!$A$2:$K$19,2)=1,VLOOKUP($D309,Res_Req!$A$2:$K$19,2)=2,VLOOKUP($D309,Res_Req!$A$2:$K$19,2)=5,VLOOKUP($D309,Res_Req!$A$2:$K$19,2)=7,VLOOKUP($D309,Res_Req!$A$2:$K$19,2)=8,VLOOKUP($D309,Res_Req!$A$2:$K$19,2)=9,VLOOKUP($D309,Res_Req!$A$2:$K$19,2)=10),VLOOKUP($D309,Res_Req!$A$2:$K$19,6),""))</f>
        <v/>
      </c>
      <c r="L309" s="285"/>
      <c r="M309" s="155" t="str">
        <f>IF(OR($D309="",$U309=""),"",IF(OR(VLOOKUP($D309,Res_Req!$A$2:$K$19,2)=1,VLOOKUP($D309,Res_Req!$A$2:$K$19,2)=2,VLOOKUP($D309,Res_Req!$A$2:$K$19,2)=3,VLOOKUP($D309,Res_Req!$A$2:$K$19,2)=4,VLOOKUP($D309,Res_Req!$A$2:$K$19,2)=5,VLOOKUP($D309,Res_Req!$A$2:$K$19,2)=7,VLOOKUP($D309,Res_Req!$A$2:$K$19,2)=8,VLOOKUP($D309,Res_Req!$A$2:$K$19,2)=9,VLOOKUP($D309,Res_Req!$A$2:$K$19,2)=10,VLOOKUP($D309,Res_Req!$A$2:$K$19,2)=18),$N309*U309,""))</f>
        <v/>
      </c>
      <c r="N309" s="156" t="str">
        <f>IF($D309="","",IF(OR(VLOOKUP($D309,Res_Req!$A$2:$K$19,2)=1,VLOOKUP($D309,Res_Req!$A$2:$K$19,2)=2,VLOOKUP($D309,Res_Req!$A$2:$K$19,2)=3,VLOOKUP($D309,Res_Req!$A$2:$K$19,2)=4,VLOOKUP($D309,Res_Req!$A$2:$K$19,2)=5,VLOOKUP($D309,Res_Req!$A$2:$K$19,2)=7,VLOOKUP($D309,Res_Req!$A$2:$K$19,2)=8,VLOOKUP($D309,Res_Req!$A$2:$K$19,2)=9,VLOOKUP($D309,Res_Req!$A$2:$K$19,2)=10,VLOOKUP($D309,Res_Req!$A$2:$K$19,2)=18),SQRT(VLOOKUP($D309,Res_Req!$A$2:$K$19,7)),""))</f>
        <v/>
      </c>
      <c r="O309" s="157" t="str">
        <f t="shared" si="11"/>
        <v/>
      </c>
      <c r="P309" s="158" t="str">
        <f t="shared" si="10"/>
        <v/>
      </c>
      <c r="Q309" s="159"/>
      <c r="R309" s="283"/>
      <c r="S309" s="283"/>
      <c r="T309" s="283"/>
      <c r="U309" s="283"/>
      <c r="V309" s="283"/>
      <c r="W309" s="283"/>
      <c r="X309" s="160" t="str">
        <f>IF(OR($D309="",$W309="",$Y309=""),"",IF(VLOOKUP($D309,Res_Req!$A$2:$K$19,2)=11,$Y309+VLOOKUP($D309,Res_Req!$A$2:$K$19,9),IF(VLOOKUP($D309,Res_Req!$A$2:$K$19,2)=16,MIN($W309+(VLOOKUP($D309,Res_Req!$A$2:$K$19,9)*($Y309-$W309)),110),$W309+(VLOOKUP($D309,Res_Req!$A$2:$K$19,9)*($Y309-$W309)))))</f>
        <v/>
      </c>
      <c r="Y309" s="283"/>
      <c r="Z309" s="283"/>
      <c r="AA309" s="133"/>
      <c r="AB309" s="134" t="e">
        <f>VLOOKUP($D309,Res_Req!$A$2:$K$19,2)</f>
        <v>#N/A</v>
      </c>
    </row>
    <row r="310" spans="1:28" x14ac:dyDescent="0.25">
      <c r="A310" s="133"/>
      <c r="B310" s="283"/>
      <c r="C310" s="283"/>
      <c r="D310" s="284"/>
      <c r="E310" s="283"/>
      <c r="F310" s="286"/>
      <c r="G310" s="162" t="str">
        <f>IF(OR($D310="",$R310="",$S310="",$H310=""),"",IF(OR(VLOOKUP($D310,Res_Req!$A$2:$K$19,2)=12,VLOOKUP($D310,Res_Req!$A$2:$K$19,2)=13,VLOOKUP($D310,Res_Req!$A$2:$K$19,2)=14,VLOOKUP($D310,Res_Req!$A$2:$K$19,2)=15,VLOOKUP($D310,Res_Req!$A$2:$K$19,2)=16,VLOOKUP($D310,Res_Req!$A$2:$K$19,2)=17),IF($E310="","",IF($O310&lt;=$W310,$S310*($E310/$V310)*$H310,IF(AND($O310&gt;$W310,$O310&lt;=$Y310),$H310*($E310/$V310)*($S310+((($R310-$S310)/($Y310-$W310))*($O310-$W310))),0))),IF($O310&lt;=$W310,$S310*$H310,IF(AND($O310&gt;$W310,$O310&lt;=$Y310),$H310*($S310+((($R310-$S310)/($Y310-$W310))*($O310-$W310))),0))))</f>
        <v/>
      </c>
      <c r="H310" s="156" t="str">
        <f>IF(OR($D310="",$X310="",$O310="",$W310=""),"",IF($O310&lt;=$W310,VLOOKUP($D310,Res_Req!$A$2:$K$19,3),IF(AND($O310&gt;$W310,$O310&lt;=$X310),VLOOKUP($D310,Res_Req!$A$2:$K$19,3)+(((VLOOKUP($D310,Res_Req!$A$2:$K$19,4)-VLOOKUP($D310,Res_Req!$A$2:$K$19,3))/($X310-$W310))*($O310-$W310)),0)))</f>
        <v/>
      </c>
      <c r="I310" s="285"/>
      <c r="J310" s="155" t="str">
        <f>IF(OR($D310="",$T310=""),"",IF(OR(VLOOKUP($D310,Res_Req!$A$2:$K$19,2)=1,VLOOKUP($D310,Res_Req!$A$2:$K$19,2)=2,VLOOKUP($D310,Res_Req!$A$2:$K$19,2)=5,VLOOKUP($D310,Res_Req!$A$2:$K$19,2)=7,VLOOKUP($D310,Res_Req!$A$2:$K$19,2)=8,VLOOKUP($D310,Res_Req!$A$2:$K$19,2)=9,VLOOKUP($D310,Res_Req!$A$2:$K$19,2)=10),$T310*$K310,""))</f>
        <v/>
      </c>
      <c r="K310" s="156" t="str">
        <f>IF($D310="","",IF(OR(VLOOKUP($D310,Res_Req!$A$2:$K$19,2)=1,VLOOKUP($D310,Res_Req!$A$2:$K$19,2)=2,VLOOKUP($D310,Res_Req!$A$2:$K$19,2)=5,VLOOKUP($D310,Res_Req!$A$2:$K$19,2)=7,VLOOKUP($D310,Res_Req!$A$2:$K$19,2)=8,VLOOKUP($D310,Res_Req!$A$2:$K$19,2)=9,VLOOKUP($D310,Res_Req!$A$2:$K$19,2)=10),VLOOKUP($D310,Res_Req!$A$2:$K$19,6),""))</f>
        <v/>
      </c>
      <c r="L310" s="285"/>
      <c r="M310" s="155" t="str">
        <f>IF(OR($D310="",$U310=""),"",IF(OR(VLOOKUP($D310,Res_Req!$A$2:$K$19,2)=1,VLOOKUP($D310,Res_Req!$A$2:$K$19,2)=2,VLOOKUP($D310,Res_Req!$A$2:$K$19,2)=3,VLOOKUP($D310,Res_Req!$A$2:$K$19,2)=4,VLOOKUP($D310,Res_Req!$A$2:$K$19,2)=5,VLOOKUP($D310,Res_Req!$A$2:$K$19,2)=7,VLOOKUP($D310,Res_Req!$A$2:$K$19,2)=8,VLOOKUP($D310,Res_Req!$A$2:$K$19,2)=9,VLOOKUP($D310,Res_Req!$A$2:$K$19,2)=10,VLOOKUP($D310,Res_Req!$A$2:$K$19,2)=18),$N310*U310,""))</f>
        <v/>
      </c>
      <c r="N310" s="156" t="str">
        <f>IF($D310="","",IF(OR(VLOOKUP($D310,Res_Req!$A$2:$K$19,2)=1,VLOOKUP($D310,Res_Req!$A$2:$K$19,2)=2,VLOOKUP($D310,Res_Req!$A$2:$K$19,2)=3,VLOOKUP($D310,Res_Req!$A$2:$K$19,2)=4,VLOOKUP($D310,Res_Req!$A$2:$K$19,2)=5,VLOOKUP($D310,Res_Req!$A$2:$K$19,2)=7,VLOOKUP($D310,Res_Req!$A$2:$K$19,2)=8,VLOOKUP($D310,Res_Req!$A$2:$K$19,2)=9,VLOOKUP($D310,Res_Req!$A$2:$K$19,2)=10,VLOOKUP($D310,Res_Req!$A$2:$K$19,2)=18),SQRT(VLOOKUP($D310,Res_Req!$A$2:$K$19,7)),""))</f>
        <v/>
      </c>
      <c r="O310" s="157" t="str">
        <f t="shared" si="11"/>
        <v/>
      </c>
      <c r="P310" s="158" t="str">
        <f t="shared" si="10"/>
        <v/>
      </c>
      <c r="Q310" s="159"/>
      <c r="R310" s="283"/>
      <c r="S310" s="283"/>
      <c r="T310" s="283"/>
      <c r="U310" s="283"/>
      <c r="V310" s="283"/>
      <c r="W310" s="283"/>
      <c r="X310" s="160" t="str">
        <f>IF(OR($D310="",$W310="",$Y310=""),"",IF(VLOOKUP($D310,Res_Req!$A$2:$K$19,2)=11,$Y310+VLOOKUP($D310,Res_Req!$A$2:$K$19,9),IF(VLOOKUP($D310,Res_Req!$A$2:$K$19,2)=16,MIN($W310+(VLOOKUP($D310,Res_Req!$A$2:$K$19,9)*($Y310-$W310)),110),$W310+(VLOOKUP($D310,Res_Req!$A$2:$K$19,9)*($Y310-$W310)))))</f>
        <v/>
      </c>
      <c r="Y310" s="283"/>
      <c r="Z310" s="283"/>
      <c r="AA310" s="133"/>
      <c r="AB310" s="134" t="e">
        <f>VLOOKUP($D310,Res_Req!$A$2:$K$19,2)</f>
        <v>#N/A</v>
      </c>
    </row>
    <row r="311" spans="1:28" x14ac:dyDescent="0.25">
      <c r="A311" s="133"/>
      <c r="B311" s="283"/>
      <c r="C311" s="283"/>
      <c r="D311" s="284"/>
      <c r="E311" s="283"/>
      <c r="F311" s="286"/>
      <c r="G311" s="162" t="str">
        <f>IF(OR($D311="",$R311="",$S311="",$H311=""),"",IF(OR(VLOOKUP($D311,Res_Req!$A$2:$K$19,2)=12,VLOOKUP($D311,Res_Req!$A$2:$K$19,2)=13,VLOOKUP($D311,Res_Req!$A$2:$K$19,2)=14,VLOOKUP($D311,Res_Req!$A$2:$K$19,2)=15,VLOOKUP($D311,Res_Req!$A$2:$K$19,2)=16,VLOOKUP($D311,Res_Req!$A$2:$K$19,2)=17),IF($E311="","",IF($O311&lt;=$W311,$S311*($E311/$V311)*$H311,IF(AND($O311&gt;$W311,$O311&lt;=$Y311),$H311*($E311/$V311)*($S311+((($R311-$S311)/($Y311-$W311))*($O311-$W311))),0))),IF($O311&lt;=$W311,$S311*$H311,IF(AND($O311&gt;$W311,$O311&lt;=$Y311),$H311*($S311+((($R311-$S311)/($Y311-$W311))*($O311-$W311))),0))))</f>
        <v/>
      </c>
      <c r="H311" s="156" t="str">
        <f>IF(OR($D311="",$X311="",$O311="",$W311=""),"",IF($O311&lt;=$W311,VLOOKUP($D311,Res_Req!$A$2:$K$19,3),IF(AND($O311&gt;$W311,$O311&lt;=$X311),VLOOKUP($D311,Res_Req!$A$2:$K$19,3)+(((VLOOKUP($D311,Res_Req!$A$2:$K$19,4)-VLOOKUP($D311,Res_Req!$A$2:$K$19,3))/($X311-$W311))*($O311-$W311)),0)))</f>
        <v/>
      </c>
      <c r="I311" s="285"/>
      <c r="J311" s="155" t="str">
        <f>IF(OR($D311="",$T311=""),"",IF(OR(VLOOKUP($D311,Res_Req!$A$2:$K$19,2)=1,VLOOKUP($D311,Res_Req!$A$2:$K$19,2)=2,VLOOKUP($D311,Res_Req!$A$2:$K$19,2)=5,VLOOKUP($D311,Res_Req!$A$2:$K$19,2)=7,VLOOKUP($D311,Res_Req!$A$2:$K$19,2)=8,VLOOKUP($D311,Res_Req!$A$2:$K$19,2)=9,VLOOKUP($D311,Res_Req!$A$2:$K$19,2)=10),$T311*$K311,""))</f>
        <v/>
      </c>
      <c r="K311" s="156" t="str">
        <f>IF($D311="","",IF(OR(VLOOKUP($D311,Res_Req!$A$2:$K$19,2)=1,VLOOKUP($D311,Res_Req!$A$2:$K$19,2)=2,VLOOKUP($D311,Res_Req!$A$2:$K$19,2)=5,VLOOKUP($D311,Res_Req!$A$2:$K$19,2)=7,VLOOKUP($D311,Res_Req!$A$2:$K$19,2)=8,VLOOKUP($D311,Res_Req!$A$2:$K$19,2)=9,VLOOKUP($D311,Res_Req!$A$2:$K$19,2)=10),VLOOKUP($D311,Res_Req!$A$2:$K$19,6),""))</f>
        <v/>
      </c>
      <c r="L311" s="285"/>
      <c r="M311" s="155" t="str">
        <f>IF(OR($D311="",$U311=""),"",IF(OR(VLOOKUP($D311,Res_Req!$A$2:$K$19,2)=1,VLOOKUP($D311,Res_Req!$A$2:$K$19,2)=2,VLOOKUP($D311,Res_Req!$A$2:$K$19,2)=3,VLOOKUP($D311,Res_Req!$A$2:$K$19,2)=4,VLOOKUP($D311,Res_Req!$A$2:$K$19,2)=5,VLOOKUP($D311,Res_Req!$A$2:$K$19,2)=7,VLOOKUP($D311,Res_Req!$A$2:$K$19,2)=8,VLOOKUP($D311,Res_Req!$A$2:$K$19,2)=9,VLOOKUP($D311,Res_Req!$A$2:$K$19,2)=10,VLOOKUP($D311,Res_Req!$A$2:$K$19,2)=18),$N311*U311,""))</f>
        <v/>
      </c>
      <c r="N311" s="156" t="str">
        <f>IF($D311="","",IF(OR(VLOOKUP($D311,Res_Req!$A$2:$K$19,2)=1,VLOOKUP($D311,Res_Req!$A$2:$K$19,2)=2,VLOOKUP($D311,Res_Req!$A$2:$K$19,2)=3,VLOOKUP($D311,Res_Req!$A$2:$K$19,2)=4,VLOOKUP($D311,Res_Req!$A$2:$K$19,2)=5,VLOOKUP($D311,Res_Req!$A$2:$K$19,2)=7,VLOOKUP($D311,Res_Req!$A$2:$K$19,2)=8,VLOOKUP($D311,Res_Req!$A$2:$K$19,2)=9,VLOOKUP($D311,Res_Req!$A$2:$K$19,2)=10,VLOOKUP($D311,Res_Req!$A$2:$K$19,2)=18),SQRT(VLOOKUP($D311,Res_Req!$A$2:$K$19,7)),""))</f>
        <v/>
      </c>
      <c r="O311" s="157" t="str">
        <f t="shared" si="11"/>
        <v/>
      </c>
      <c r="P311" s="158" t="str">
        <f t="shared" si="10"/>
        <v/>
      </c>
      <c r="Q311" s="159"/>
      <c r="R311" s="283"/>
      <c r="S311" s="283"/>
      <c r="T311" s="283"/>
      <c r="U311" s="283"/>
      <c r="V311" s="283"/>
      <c r="W311" s="283"/>
      <c r="X311" s="160" t="str">
        <f>IF(OR($D311="",$W311="",$Y311=""),"",IF(VLOOKUP($D311,Res_Req!$A$2:$K$19,2)=11,$Y311+VLOOKUP($D311,Res_Req!$A$2:$K$19,9),IF(VLOOKUP($D311,Res_Req!$A$2:$K$19,2)=16,MIN($W311+(VLOOKUP($D311,Res_Req!$A$2:$K$19,9)*($Y311-$W311)),110),$W311+(VLOOKUP($D311,Res_Req!$A$2:$K$19,9)*($Y311-$W311)))))</f>
        <v/>
      </c>
      <c r="Y311" s="283"/>
      <c r="Z311" s="283"/>
      <c r="AA311" s="133"/>
      <c r="AB311" s="134" t="e">
        <f>VLOOKUP($D311,Res_Req!$A$2:$K$19,2)</f>
        <v>#N/A</v>
      </c>
    </row>
    <row r="312" spans="1:28" x14ac:dyDescent="0.25">
      <c r="A312" s="133"/>
      <c r="B312" s="283"/>
      <c r="C312" s="283"/>
      <c r="D312" s="284"/>
      <c r="E312" s="283"/>
      <c r="F312" s="286"/>
      <c r="G312" s="162" t="str">
        <f>IF(OR($D312="",$R312="",$S312="",$H312=""),"",IF(OR(VLOOKUP($D312,Res_Req!$A$2:$K$19,2)=12,VLOOKUP($D312,Res_Req!$A$2:$K$19,2)=13,VLOOKUP($D312,Res_Req!$A$2:$K$19,2)=14,VLOOKUP($D312,Res_Req!$A$2:$K$19,2)=15,VLOOKUP($D312,Res_Req!$A$2:$K$19,2)=16,VLOOKUP($D312,Res_Req!$A$2:$K$19,2)=17),IF($E312="","",IF($O312&lt;=$W312,$S312*($E312/$V312)*$H312,IF(AND($O312&gt;$W312,$O312&lt;=$Y312),$H312*($E312/$V312)*($S312+((($R312-$S312)/($Y312-$W312))*($O312-$W312))),0))),IF($O312&lt;=$W312,$S312*$H312,IF(AND($O312&gt;$W312,$O312&lt;=$Y312),$H312*($S312+((($R312-$S312)/($Y312-$W312))*($O312-$W312))),0))))</f>
        <v/>
      </c>
      <c r="H312" s="156" t="str">
        <f>IF(OR($D312="",$X312="",$O312="",$W312=""),"",IF($O312&lt;=$W312,VLOOKUP($D312,Res_Req!$A$2:$K$19,3),IF(AND($O312&gt;$W312,$O312&lt;=$X312),VLOOKUP($D312,Res_Req!$A$2:$K$19,3)+(((VLOOKUP($D312,Res_Req!$A$2:$K$19,4)-VLOOKUP($D312,Res_Req!$A$2:$K$19,3))/($X312-$W312))*($O312-$W312)),0)))</f>
        <v/>
      </c>
      <c r="I312" s="285"/>
      <c r="J312" s="155" t="str">
        <f>IF(OR($D312="",$T312=""),"",IF(OR(VLOOKUP($D312,Res_Req!$A$2:$K$19,2)=1,VLOOKUP($D312,Res_Req!$A$2:$K$19,2)=2,VLOOKUP($D312,Res_Req!$A$2:$K$19,2)=5,VLOOKUP($D312,Res_Req!$A$2:$K$19,2)=7,VLOOKUP($D312,Res_Req!$A$2:$K$19,2)=8,VLOOKUP($D312,Res_Req!$A$2:$K$19,2)=9,VLOOKUP($D312,Res_Req!$A$2:$K$19,2)=10),$T312*$K312,""))</f>
        <v/>
      </c>
      <c r="K312" s="156" t="str">
        <f>IF($D312="","",IF(OR(VLOOKUP($D312,Res_Req!$A$2:$K$19,2)=1,VLOOKUP($D312,Res_Req!$A$2:$K$19,2)=2,VLOOKUP($D312,Res_Req!$A$2:$K$19,2)=5,VLOOKUP($D312,Res_Req!$A$2:$K$19,2)=7,VLOOKUP($D312,Res_Req!$A$2:$K$19,2)=8,VLOOKUP($D312,Res_Req!$A$2:$K$19,2)=9,VLOOKUP($D312,Res_Req!$A$2:$K$19,2)=10),VLOOKUP($D312,Res_Req!$A$2:$K$19,6),""))</f>
        <v/>
      </c>
      <c r="L312" s="285"/>
      <c r="M312" s="155" t="str">
        <f>IF(OR($D312="",$U312=""),"",IF(OR(VLOOKUP($D312,Res_Req!$A$2:$K$19,2)=1,VLOOKUP($D312,Res_Req!$A$2:$K$19,2)=2,VLOOKUP($D312,Res_Req!$A$2:$K$19,2)=3,VLOOKUP($D312,Res_Req!$A$2:$K$19,2)=4,VLOOKUP($D312,Res_Req!$A$2:$K$19,2)=5,VLOOKUP($D312,Res_Req!$A$2:$K$19,2)=7,VLOOKUP($D312,Res_Req!$A$2:$K$19,2)=8,VLOOKUP($D312,Res_Req!$A$2:$K$19,2)=9,VLOOKUP($D312,Res_Req!$A$2:$K$19,2)=10,VLOOKUP($D312,Res_Req!$A$2:$K$19,2)=18),$N312*U312,""))</f>
        <v/>
      </c>
      <c r="N312" s="156" t="str">
        <f>IF($D312="","",IF(OR(VLOOKUP($D312,Res_Req!$A$2:$K$19,2)=1,VLOOKUP($D312,Res_Req!$A$2:$K$19,2)=2,VLOOKUP($D312,Res_Req!$A$2:$K$19,2)=3,VLOOKUP($D312,Res_Req!$A$2:$K$19,2)=4,VLOOKUP($D312,Res_Req!$A$2:$K$19,2)=5,VLOOKUP($D312,Res_Req!$A$2:$K$19,2)=7,VLOOKUP($D312,Res_Req!$A$2:$K$19,2)=8,VLOOKUP($D312,Res_Req!$A$2:$K$19,2)=9,VLOOKUP($D312,Res_Req!$A$2:$K$19,2)=10,VLOOKUP($D312,Res_Req!$A$2:$K$19,2)=18),SQRT(VLOOKUP($D312,Res_Req!$A$2:$K$19,7)),""))</f>
        <v/>
      </c>
      <c r="O312" s="157" t="str">
        <f t="shared" si="11"/>
        <v/>
      </c>
      <c r="P312" s="158" t="str">
        <f t="shared" si="10"/>
        <v/>
      </c>
      <c r="Q312" s="159"/>
      <c r="R312" s="283"/>
      <c r="S312" s="283"/>
      <c r="T312" s="283"/>
      <c r="U312" s="283"/>
      <c r="V312" s="283"/>
      <c r="W312" s="283"/>
      <c r="X312" s="160" t="str">
        <f>IF(OR($D312="",$W312="",$Y312=""),"",IF(VLOOKUP($D312,Res_Req!$A$2:$K$19,2)=11,$Y312+VLOOKUP($D312,Res_Req!$A$2:$K$19,9),IF(VLOOKUP($D312,Res_Req!$A$2:$K$19,2)=16,MIN($W312+(VLOOKUP($D312,Res_Req!$A$2:$K$19,9)*($Y312-$W312)),110),$W312+(VLOOKUP($D312,Res_Req!$A$2:$K$19,9)*($Y312-$W312)))))</f>
        <v/>
      </c>
      <c r="Y312" s="283"/>
      <c r="Z312" s="283"/>
      <c r="AA312" s="133"/>
      <c r="AB312" s="134" t="e">
        <f>VLOOKUP($D312,Res_Req!$A$2:$K$19,2)</f>
        <v>#N/A</v>
      </c>
    </row>
    <row r="313" spans="1:28"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row>
    <row r="314" spans="1:28"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row>
    <row r="315" spans="1:28"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row>
    <row r="316" spans="1:28"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row>
    <row r="317" spans="1:28"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row>
    <row r="318" spans="1:28"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row>
    <row r="319" spans="1:28"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row>
    <row r="320" spans="1:28"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row>
    <row r="321" spans="1:27"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row>
    <row r="322" spans="1:27"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row>
  </sheetData>
  <sheetProtection password="C070" sheet="1" objects="1" scenarios="1"/>
  <mergeCells count="20">
    <mergeCell ref="H5:J5"/>
    <mergeCell ref="K5:N5"/>
    <mergeCell ref="P3:Z3"/>
    <mergeCell ref="P4:Z4"/>
    <mergeCell ref="P5:Z5"/>
    <mergeCell ref="C6:E6"/>
    <mergeCell ref="H6:J6"/>
    <mergeCell ref="I11:K11"/>
    <mergeCell ref="L11:N11"/>
    <mergeCell ref="O11:P11"/>
    <mergeCell ref="E11:H11"/>
    <mergeCell ref="P6:Z6"/>
    <mergeCell ref="P7:Z7"/>
    <mergeCell ref="R11:Y11"/>
    <mergeCell ref="C3:E3"/>
    <mergeCell ref="H3:J3"/>
    <mergeCell ref="K3:N3"/>
    <mergeCell ref="C4:E4"/>
    <mergeCell ref="H4:J4"/>
    <mergeCell ref="K4:N4"/>
  </mergeCells>
  <conditionalFormatting sqref="L13:L312">
    <cfRule type="expression" dxfId="599" priority="717">
      <formula>OR($L13="",$M13="")</formula>
    </cfRule>
    <cfRule type="cellIs" dxfId="598" priority="718" operator="between">
      <formula>0</formula>
      <formula>$M13</formula>
    </cfRule>
    <cfRule type="cellIs" dxfId="597" priority="719" operator="greaterThan">
      <formula>$M13</formula>
    </cfRule>
  </conditionalFormatting>
  <conditionalFormatting sqref="I13:I312">
    <cfRule type="expression" dxfId="596" priority="721">
      <formula>OR($I13="",$J13="")</formula>
    </cfRule>
    <cfRule type="cellIs" dxfId="595" priority="722" operator="between">
      <formula>0</formula>
      <formula>$J13</formula>
    </cfRule>
    <cfRule type="cellIs" dxfId="594" priority="723" operator="greaterThan">
      <formula>$J13</formula>
    </cfRule>
  </conditionalFormatting>
  <conditionalFormatting sqref="F13:F312">
    <cfRule type="expression" dxfId="593" priority="512">
      <formula>OR($F13="",$G13="")</formula>
    </cfRule>
    <cfRule type="cellIs" dxfId="592" priority="513" operator="between">
      <formula>0</formula>
      <formula>$G13</formula>
    </cfRule>
    <cfRule type="cellIs" dxfId="591" priority="514" operator="greaterThan">
      <formula>$G13</formula>
    </cfRule>
  </conditionalFormatting>
  <conditionalFormatting sqref="O13:O312">
    <cfRule type="expression" dxfId="590" priority="358">
      <formula>OR($O13="",$P13="")</formula>
    </cfRule>
    <cfRule type="cellIs" dxfId="589" priority="359" operator="between">
      <formula>0</formula>
      <formula>$P13</formula>
    </cfRule>
    <cfRule type="cellIs" dxfId="588" priority="360" operator="greaterThan">
      <formula>$P13</formula>
    </cfRule>
  </conditionalFormatting>
  <conditionalFormatting sqref="V13:V312">
    <cfRule type="expression" dxfId="587" priority="484">
      <formula>OR($AB13&lt;=11,$AB13=18)</formula>
    </cfRule>
  </conditionalFormatting>
  <conditionalFormatting sqref="N13:N312">
    <cfRule type="expression" dxfId="586" priority="480">
      <formula>AND($AB13&lt;&gt;1,$AB13&lt;&gt;2,$AB13&lt;&gt;3,$AB13&lt;&gt;4,$AB13&lt;&gt;5,$AB13&lt;&gt;7,$AB13&lt;&gt;8,$AB13&lt;&gt;9,$AB13&lt;&gt;10,$AB13&lt;&gt;18)</formula>
    </cfRule>
  </conditionalFormatting>
  <conditionalFormatting sqref="T13:T312">
    <cfRule type="expression" dxfId="585" priority="479">
      <formula>AND($AB13&lt;&gt;1,$AB13&lt;&gt;2,$AB13&lt;&gt;5,$AB13&lt;&gt;7,$AB13&lt;&gt;8,$AB13&lt;&gt;9,$AB13&lt;&gt;10)</formula>
    </cfRule>
  </conditionalFormatting>
  <conditionalFormatting sqref="K13:K312">
    <cfRule type="expression" dxfId="584" priority="476">
      <formula>AND($AB13&lt;&gt;1,$AB13&lt;&gt;2,$AB13&lt;&gt;5,$AB13&lt;&gt;7,$AB13&lt;&gt;8,$AB13&lt;&gt;9,$AB13&lt;&gt;10)</formula>
    </cfRule>
  </conditionalFormatting>
  <conditionalFormatting sqref="J13:J312">
    <cfRule type="expression" dxfId="583" priority="351">
      <formula>AND($AB13&lt;&gt;1,$AB13&lt;&gt;2,$AB13&lt;&gt;5,$AB13&lt;&gt;7,$AB13&lt;&gt;8,$AB13&lt;&gt;9,$AB13&lt;&gt;10)</formula>
    </cfRule>
  </conditionalFormatting>
  <conditionalFormatting sqref="M13:M312">
    <cfRule type="expression" dxfId="582" priority="724">
      <formula>AND($AB13&lt;&gt;1,$AB13&lt;&gt;2,$AB13&lt;&gt;3,$AB13&lt;&gt;4,$AB13&lt;&gt;5,$AB13&lt;&gt;7,$AB13&lt;&gt;8,$AB13&lt;&gt;9,$AB13&lt;&gt;10,$AB13&lt;&gt;18)</formula>
    </cfRule>
  </conditionalFormatting>
  <conditionalFormatting sqref="L13:L312">
    <cfRule type="expression" dxfId="581" priority="692">
      <formula>AND($AB13&lt;&gt;1,$AB13&lt;&gt;2,$AB13&lt;&gt;3,$AB13&lt;&gt;4,$AB13&lt;&gt;5,$AB13&lt;&gt;7,$AB13&lt;&gt;8,$AB13&lt;&gt;9,$AB13&lt;&gt;10,$AB13&lt;&gt;18)</formula>
    </cfRule>
  </conditionalFormatting>
  <conditionalFormatting sqref="I13:I312">
    <cfRule type="expression" dxfId="580" priority="696">
      <formula>AND($AB13&lt;&gt;1,$AB13&lt;&gt;2,$AB13&lt;&gt;5,$AB13&lt;&gt;7,$AB13&lt;&gt;8,$AB13&lt;&gt;9,$AB13&lt;&gt;10)</formula>
    </cfRule>
  </conditionalFormatting>
  <conditionalFormatting sqref="E13:E312">
    <cfRule type="expression" dxfId="579" priority="725">
      <formula>AND($AB13&lt;&gt;12,$AB13&lt;&gt;13,$AB13&lt;&gt;14,$AB13&lt;&gt;15,$AB13&lt;&gt;16,$AB13&lt;&gt;17)</formula>
    </cfRule>
  </conditionalFormatting>
  <conditionalFormatting sqref="U13:U312">
    <cfRule type="expression" dxfId="578" priority="11">
      <formula>OR($AB13=6,AND($AB13&gt;=11,$AB13&lt;18))</formula>
    </cfRule>
  </conditionalFormatting>
  <dataValidations count="6">
    <dataValidation type="decimal" operator="greaterThanOrEqual" allowBlank="1" showInputMessage="1" showErrorMessage="1" error="Data must be a numeric value greater than or equal to 0" sqref="L13:L312 E13:F312 Y13:Y312 I13:I312 T13:V312">
      <formula1>0</formula1>
    </dataValidation>
    <dataValidation type="decimal" allowBlank="1" showInputMessage="1" showErrorMessage="1" error="Data must be a numeric value" sqref="Z13:Z312">
      <formula1>-500</formula1>
      <formula2>500</formula2>
    </dataValidation>
    <dataValidation type="decimal" operator="lessThanOrEqual" allowBlank="1" showInputMessage="1" showErrorMessage="1" error="Ts must be less than or equal to the Maximum Rated Temperature" prompt="Breakpoint Temperature (Ts) must be less than or equal to the Maximum Rated Temperature" sqref="W13:W312">
      <formula1>Y13</formula1>
    </dataValidation>
    <dataValidation type="decimal" operator="greaterThanOrEqual" allowBlank="1" showInputMessage="1" showErrorMessage="1" error="Data must be a numeric value greater than or equal to 0" prompt="Maximum Rated Power at the Breakpoint Temperature (Ts) must be greater than or equal to the Maximum Rated Power at the Maximum Operating Temperature (Tmax)" sqref="S13:S312">
      <formula1>0</formula1>
    </dataValidation>
    <dataValidation type="decimal" operator="greaterThanOrEqual" allowBlank="1" showInputMessage="1" showErrorMessage="1" error="Data must be a numeric value greater than or equal to 0" prompt="Maximum Rated Power at the Maximum Operating Temperature (Tmax) must be less than or equal to the Maximum Rated Power at the Breakpoint Temperature (Ts)" sqref="R13:R312">
      <formula1>0</formula1>
    </dataValidation>
    <dataValidation type="list" allowBlank="1" showInputMessage="1" showErrorMessage="1" sqref="D13:D312">
      <formula1>$AE$13:$AE$30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N322"/>
  <sheetViews>
    <sheetView workbookViewId="0">
      <pane ySplit="12" topLeftCell="A13" activePane="bottomLeft" state="frozen"/>
      <selection pane="bottomLeft" activeCell="C14" sqref="C14"/>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5" width="15.7109375" style="134" customWidth="1"/>
    <col min="6" max="27" width="9.140625" style="134"/>
    <col min="28" max="28" width="9.140625" style="134" customWidth="1"/>
    <col min="29" max="29" width="9.7109375" style="134" customWidth="1"/>
    <col min="30" max="35" width="9.140625" style="134"/>
    <col min="36" max="36" width="9.140625" style="134" hidden="1" customWidth="1"/>
    <col min="37" max="38" width="9.140625" style="134"/>
    <col min="39" max="40" width="0" style="178" hidden="1" customWidth="1"/>
    <col min="41" max="16384" width="9.140625" style="134"/>
  </cols>
  <sheetData>
    <row r="1" spans="1:40"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40"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40" ht="15.75" thickBot="1" x14ac:dyDescent="0.3">
      <c r="A3" s="133"/>
      <c r="B3" s="133"/>
      <c r="C3" s="238" t="s">
        <v>17</v>
      </c>
      <c r="D3" s="220"/>
      <c r="E3" s="221"/>
      <c r="F3" s="135"/>
      <c r="G3" s="135"/>
      <c r="H3" s="238" t="s">
        <v>19</v>
      </c>
      <c r="I3" s="242"/>
      <c r="J3" s="243"/>
      <c r="K3" s="244" t="str">
        <f>IF(GlobalParameters!$C$8="","",GlobalParameters!$C$8)</f>
        <v/>
      </c>
      <c r="L3" s="245"/>
      <c r="M3" s="245"/>
      <c r="N3" s="246"/>
      <c r="O3" s="135"/>
      <c r="P3" s="224" t="s">
        <v>325</v>
      </c>
      <c r="Q3" s="225"/>
      <c r="R3" s="225"/>
      <c r="S3" s="225"/>
      <c r="T3" s="225"/>
      <c r="U3" s="225"/>
      <c r="V3" s="225"/>
      <c r="W3" s="225"/>
      <c r="X3" s="225"/>
      <c r="Y3" s="225"/>
      <c r="Z3" s="225"/>
      <c r="AA3" s="221"/>
      <c r="AB3" s="133"/>
      <c r="AC3" s="133"/>
      <c r="AD3" s="133"/>
      <c r="AE3" s="133"/>
      <c r="AF3" s="133"/>
      <c r="AG3" s="133"/>
      <c r="AH3" s="133"/>
      <c r="AI3" s="133"/>
    </row>
    <row r="4" spans="1:40" ht="15.75" thickBot="1" x14ac:dyDescent="0.3">
      <c r="A4" s="133"/>
      <c r="B4" s="133"/>
      <c r="C4" s="238" t="s">
        <v>18</v>
      </c>
      <c r="D4" s="220"/>
      <c r="E4" s="221"/>
      <c r="F4" s="135"/>
      <c r="G4" s="136"/>
      <c r="H4" s="238" t="s">
        <v>20</v>
      </c>
      <c r="I4" s="242"/>
      <c r="J4" s="243"/>
      <c r="K4" s="244" t="str">
        <f>IF(GlobalParameters!$E$8="","",GlobalParameters!$E$8)</f>
        <v/>
      </c>
      <c r="L4" s="245"/>
      <c r="M4" s="245"/>
      <c r="N4" s="246"/>
      <c r="O4" s="163"/>
      <c r="P4" s="268" t="s">
        <v>350</v>
      </c>
      <c r="Q4" s="269"/>
      <c r="R4" s="269"/>
      <c r="S4" s="269"/>
      <c r="T4" s="269"/>
      <c r="U4" s="269"/>
      <c r="V4" s="269"/>
      <c r="W4" s="269"/>
      <c r="X4" s="269"/>
      <c r="Y4" s="269"/>
      <c r="Z4" s="269"/>
      <c r="AA4" s="270"/>
      <c r="AB4" s="133"/>
      <c r="AC4" s="133"/>
      <c r="AD4" s="133"/>
      <c r="AE4" s="133"/>
      <c r="AF4" s="133"/>
      <c r="AG4" s="133"/>
      <c r="AH4" s="133"/>
      <c r="AI4" s="133"/>
    </row>
    <row r="5" spans="1:40" ht="15.75" thickBot="1" x14ac:dyDescent="0.3">
      <c r="A5" s="133"/>
      <c r="B5" s="133"/>
      <c r="C5" s="133"/>
      <c r="D5" s="133"/>
      <c r="E5" s="133"/>
      <c r="F5" s="133"/>
      <c r="G5" s="133"/>
      <c r="H5" s="238" t="s">
        <v>21</v>
      </c>
      <c r="I5" s="220"/>
      <c r="J5" s="221"/>
      <c r="K5" s="244" t="str">
        <f>IF(GlobalParameters!$C$12="","",GlobalParameters!$C$12)</f>
        <v/>
      </c>
      <c r="L5" s="247"/>
      <c r="M5" s="247"/>
      <c r="N5" s="248"/>
      <c r="O5" s="135"/>
      <c r="P5" s="227" t="s">
        <v>345</v>
      </c>
      <c r="Q5" s="228"/>
      <c r="R5" s="228"/>
      <c r="S5" s="228"/>
      <c r="T5" s="228"/>
      <c r="U5" s="228"/>
      <c r="V5" s="228"/>
      <c r="W5" s="228"/>
      <c r="X5" s="228"/>
      <c r="Y5" s="228"/>
      <c r="Z5" s="228"/>
      <c r="AA5" s="271"/>
      <c r="AB5" s="133"/>
      <c r="AC5" s="133"/>
      <c r="AD5" s="133"/>
      <c r="AE5" s="133"/>
      <c r="AF5" s="133"/>
      <c r="AG5" s="133"/>
      <c r="AH5" s="133"/>
      <c r="AI5" s="133"/>
    </row>
    <row r="6" spans="1:40" ht="15.75" customHeight="1" thickBot="1" x14ac:dyDescent="0.3">
      <c r="A6" s="133"/>
      <c r="B6" s="133"/>
      <c r="C6" s="239" t="s">
        <v>347</v>
      </c>
      <c r="D6" s="240"/>
      <c r="E6" s="241"/>
      <c r="F6" s="137"/>
      <c r="G6" s="137"/>
      <c r="H6" s="238" t="s">
        <v>337</v>
      </c>
      <c r="I6" s="242"/>
      <c r="J6" s="243"/>
      <c r="K6" s="138" t="str">
        <f>IF(GlobalParameters!$K$11="","",GlobalParameters!$K$11)</f>
        <v/>
      </c>
      <c r="L6" s="133"/>
      <c r="M6" s="133"/>
      <c r="N6" s="133"/>
      <c r="O6" s="133"/>
      <c r="P6" s="233" t="s">
        <v>346</v>
      </c>
      <c r="Q6" s="234"/>
      <c r="R6" s="234"/>
      <c r="S6" s="234"/>
      <c r="T6" s="234"/>
      <c r="U6" s="234"/>
      <c r="V6" s="234"/>
      <c r="W6" s="234"/>
      <c r="X6" s="234"/>
      <c r="Y6" s="234"/>
      <c r="Z6" s="234"/>
      <c r="AA6" s="267"/>
      <c r="AB6" s="133"/>
      <c r="AC6" s="133"/>
      <c r="AD6" s="133"/>
      <c r="AE6" s="133"/>
      <c r="AF6" s="133"/>
      <c r="AG6" s="133"/>
      <c r="AH6" s="133"/>
      <c r="AI6" s="133"/>
    </row>
    <row r="7" spans="1:40" x14ac:dyDescent="0.25">
      <c r="A7" s="133"/>
      <c r="B7" s="133"/>
      <c r="C7" s="139"/>
      <c r="D7" s="140"/>
      <c r="E7" s="140"/>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row>
    <row r="8" spans="1:40" x14ac:dyDescent="0.25">
      <c r="A8" s="133"/>
      <c r="B8" s="141" t="s">
        <v>301</v>
      </c>
      <c r="C8" s="142" t="s">
        <v>300</v>
      </c>
      <c r="D8" s="135"/>
      <c r="E8" s="135"/>
      <c r="F8" s="136" t="s">
        <v>398</v>
      </c>
      <c r="G8" s="135"/>
      <c r="H8" s="136"/>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row>
    <row r="9" spans="1:40" x14ac:dyDescent="0.25">
      <c r="A9" s="133"/>
      <c r="B9" s="133"/>
      <c r="C9" s="143" t="s">
        <v>200</v>
      </c>
      <c r="D9" s="135"/>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row>
    <row r="10" spans="1:40"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row>
    <row r="11" spans="1:40" ht="30" customHeight="1" x14ac:dyDescent="0.35">
      <c r="A11" s="133"/>
      <c r="B11" s="133"/>
      <c r="C11" s="133"/>
      <c r="D11" s="133"/>
      <c r="E11" s="133"/>
      <c r="F11" s="256" t="s">
        <v>303</v>
      </c>
      <c r="G11" s="263"/>
      <c r="H11" s="264"/>
      <c r="I11" s="255" t="s">
        <v>304</v>
      </c>
      <c r="J11" s="236"/>
      <c r="K11" s="237"/>
      <c r="L11" s="236" t="s">
        <v>103</v>
      </c>
      <c r="M11" s="236"/>
      <c r="N11" s="237"/>
      <c r="O11" s="256" t="s">
        <v>305</v>
      </c>
      <c r="P11" s="265"/>
      <c r="Q11" s="266"/>
      <c r="R11" s="256" t="s">
        <v>306</v>
      </c>
      <c r="S11" s="265"/>
      <c r="T11" s="266"/>
      <c r="U11" s="261" t="s">
        <v>135</v>
      </c>
      <c r="V11" s="262"/>
      <c r="W11" s="133"/>
      <c r="X11" s="230" t="s">
        <v>302</v>
      </c>
      <c r="Y11" s="231"/>
      <c r="Z11" s="231"/>
      <c r="AA11" s="231"/>
      <c r="AB11" s="231"/>
      <c r="AC11" s="231"/>
      <c r="AD11" s="231"/>
      <c r="AE11" s="231"/>
      <c r="AF11" s="231"/>
      <c r="AG11" s="232"/>
      <c r="AH11" s="133"/>
      <c r="AI11" s="133"/>
      <c r="AJ11" s="151"/>
    </row>
    <row r="12" spans="1:40" ht="64.5" x14ac:dyDescent="0.25">
      <c r="A12" s="144"/>
      <c r="B12" s="145" t="s">
        <v>22</v>
      </c>
      <c r="C12" s="145" t="s">
        <v>23</v>
      </c>
      <c r="D12" s="145" t="s">
        <v>25</v>
      </c>
      <c r="E12" s="145" t="s">
        <v>132</v>
      </c>
      <c r="F12" s="146" t="s">
        <v>133</v>
      </c>
      <c r="G12" s="146" t="s">
        <v>134</v>
      </c>
      <c r="H12" s="146" t="s">
        <v>28</v>
      </c>
      <c r="I12" s="146" t="s">
        <v>26</v>
      </c>
      <c r="J12" s="146" t="s">
        <v>27</v>
      </c>
      <c r="K12" s="146" t="s">
        <v>28</v>
      </c>
      <c r="L12" s="146" t="s">
        <v>133</v>
      </c>
      <c r="M12" s="146" t="s">
        <v>134</v>
      </c>
      <c r="N12" s="146" t="s">
        <v>28</v>
      </c>
      <c r="O12" s="146" t="s">
        <v>86</v>
      </c>
      <c r="P12" s="146" t="s">
        <v>87</v>
      </c>
      <c r="Q12" s="146" t="s">
        <v>28</v>
      </c>
      <c r="R12" s="146" t="s">
        <v>133</v>
      </c>
      <c r="S12" s="146" t="s">
        <v>134</v>
      </c>
      <c r="T12" s="146" t="s">
        <v>28</v>
      </c>
      <c r="U12" s="146" t="s">
        <v>32</v>
      </c>
      <c r="V12" s="146" t="s">
        <v>33</v>
      </c>
      <c r="W12" s="148"/>
      <c r="X12" s="149" t="s">
        <v>136</v>
      </c>
      <c r="Y12" s="149" t="s">
        <v>137</v>
      </c>
      <c r="Z12" s="149" t="s">
        <v>138</v>
      </c>
      <c r="AA12" s="149" t="s">
        <v>139</v>
      </c>
      <c r="AB12" s="149" t="s">
        <v>94</v>
      </c>
      <c r="AC12" s="149" t="s">
        <v>93</v>
      </c>
      <c r="AD12" s="149" t="s">
        <v>140</v>
      </c>
      <c r="AE12" s="150" t="s">
        <v>341</v>
      </c>
      <c r="AF12" s="150" t="s">
        <v>342</v>
      </c>
      <c r="AG12" s="150" t="s">
        <v>344</v>
      </c>
      <c r="AH12" s="147" t="s">
        <v>343</v>
      </c>
      <c r="AI12" s="133"/>
      <c r="AJ12" s="164" t="s">
        <v>130</v>
      </c>
    </row>
    <row r="13" spans="1:40" x14ac:dyDescent="0.25">
      <c r="A13" s="133"/>
      <c r="B13" s="152" t="s">
        <v>403</v>
      </c>
      <c r="C13" s="152"/>
      <c r="D13" s="153"/>
      <c r="E13" s="153"/>
      <c r="F13" s="165"/>
      <c r="G13" s="166" t="str">
        <f t="shared" ref="G13:G76" si="0">IF(OR($D13="",$X13="",$Y13="",$H13="",$AE13="",$AG13=""),"",IF($AJ13&lt;300,IF($U13&lt;=$AE13,$Y13*$H13,IF(AND($U13&gt;$AE13,$U13&lt;=$AG13),$H13*($Y13+((($X13-$Y13)/($AG13-$AE13))*($U13-$AE13))),0)),""))</f>
        <v/>
      </c>
      <c r="H13" s="156" t="str">
        <f>IF(OR($D13="",$E13=""),"",VLOOKUP($AJ13,SiSem_Req!$A$2:$O$82,5))</f>
        <v/>
      </c>
      <c r="I13" s="154"/>
      <c r="J13" s="155" t="str">
        <f t="shared" ref="J13:J76" si="1">IF(OR($D13="",$Z13="",$K13=""),"",IF(OR($AJ13&lt;400,AND($AJ13&gt;=700,$AJ13&lt;800)),$Z13*$K13,""))</f>
        <v/>
      </c>
      <c r="K13" s="156" t="str">
        <f>IF(OR($D13="",$E13=""),"",VLOOKUP($AJ13,SiSem_Req!$A$2:$O$82,6))</f>
        <v/>
      </c>
      <c r="L13" s="165"/>
      <c r="M13" s="166" t="str">
        <f t="shared" ref="M13:M76" si="2">IF(OR($D13="",$AA13="",$N13="",$E13=""),"",IF(AND($AJ13&gt;=100,$AJ13&lt;200),$AA13*$N13,""))</f>
        <v/>
      </c>
      <c r="N13" s="156" t="str">
        <f>IF(OR($D13="",$E13=""),"",VLOOKUP($AJ13,SiSem_Req!$A$2:$O$82,7))</f>
        <v/>
      </c>
      <c r="O13" s="161"/>
      <c r="P13" s="162" t="str">
        <f t="shared" ref="P13:P76" si="3">IF(OR($D13="",$AB13="",$AC13="",$Q13="",$AE13="",$AG13=""),"",IF(OR(AND($AJ13&gt;=300,$AJ13&lt;600),AND($AJ13&gt;=700,$AJ13&lt;800)),IF($U13&lt;=$AE13,$AC13*$Q13,IF(AND($U13&gt;$AE13,$U13&lt;=$AG13),$Q13*($AC13+((($AB13-$AC13)/($AG13-$AE13))*($U13-$AE13))),0)),""))</f>
        <v/>
      </c>
      <c r="Q13" s="156" t="str">
        <f>IF(OR($D13="",$E13=""),"",VLOOKUP($AJ13,SiSem_Req!$A$2:$O$82,8))</f>
        <v/>
      </c>
      <c r="R13" s="165"/>
      <c r="S13" s="166" t="str">
        <f t="shared" ref="S13:S76" si="4">IF(OR($D13="",$AD13="",$T13="",$E13=""),"",IF(AND($AJ13&gt;=500,$AJ13&lt;600),$AD13*$T13,""))</f>
        <v/>
      </c>
      <c r="T13" s="156" t="str">
        <f>IF(OR($D13="",$E13=""),"",VLOOKUP($AJ13,SiSem_Req!$A$2:$O$82,9))</f>
        <v/>
      </c>
      <c r="U13" s="157" t="str">
        <f t="shared" ref="U13:U30" si="5">IF($D13="","",$K$6+AH13)</f>
        <v/>
      </c>
      <c r="V13" s="158" t="str">
        <f>IF(OR($D13="",$E13="",GlobalParameters!$C$12=""),"",$AF13)</f>
        <v/>
      </c>
      <c r="W13" s="159"/>
      <c r="X13" s="152"/>
      <c r="Y13" s="152"/>
      <c r="Z13" s="152"/>
      <c r="AA13" s="152"/>
      <c r="AB13" s="152"/>
      <c r="AC13" s="152"/>
      <c r="AD13" s="152"/>
      <c r="AE13" s="152"/>
      <c r="AF13" s="160" t="str">
        <f>IF(OR($D13="",$E13="",GlobalParameters!$C$12=""),"",VLOOKUP($AJ13,SiSem_Req!$A$2:$O$82,15))</f>
        <v/>
      </c>
      <c r="AG13" s="152"/>
      <c r="AH13" s="152"/>
      <c r="AI13" s="159"/>
      <c r="AJ13" s="134" t="e">
        <f>VLOOKUP($D13,SiSem_Req!$S$2:$T$10,2)+VLOOKUP($E13,SiSem_Req!$U$2:$V$4,2)+VLOOKUP(GlobalParameters!$C$12,SiSem_Req!$W$2:$X$4,2)</f>
        <v>#N/A</v>
      </c>
      <c r="AM13" s="178" t="s">
        <v>111</v>
      </c>
      <c r="AN13" s="178" t="s">
        <v>127</v>
      </c>
    </row>
    <row r="14" spans="1:40" x14ac:dyDescent="0.25">
      <c r="A14" s="133"/>
      <c r="B14" s="152" t="s">
        <v>404</v>
      </c>
      <c r="C14" s="152"/>
      <c r="D14" s="153"/>
      <c r="E14" s="153"/>
      <c r="F14" s="165"/>
      <c r="G14" s="166" t="str">
        <f t="shared" si="0"/>
        <v/>
      </c>
      <c r="H14" s="156" t="str">
        <f>IF(OR($D14="",$E14=""),"",VLOOKUP($AJ14,SiSem_Req!$A$2:$O$82,5))</f>
        <v/>
      </c>
      <c r="I14" s="154"/>
      <c r="J14" s="155" t="str">
        <f t="shared" si="1"/>
        <v/>
      </c>
      <c r="K14" s="156" t="str">
        <f>IF(OR($D14="",$E14=""),"",VLOOKUP($AJ14,SiSem_Req!$A$2:$O$82,6))</f>
        <v/>
      </c>
      <c r="L14" s="165"/>
      <c r="M14" s="166" t="str">
        <f t="shared" si="2"/>
        <v/>
      </c>
      <c r="N14" s="156" t="str">
        <f>IF(OR($D14="",$E14=""),"",VLOOKUP($AJ14,SiSem_Req!$A$2:$O$82,7))</f>
        <v/>
      </c>
      <c r="O14" s="161"/>
      <c r="P14" s="162" t="str">
        <f t="shared" si="3"/>
        <v/>
      </c>
      <c r="Q14" s="156" t="str">
        <f>IF(OR($D14="",$E14=""),"",VLOOKUP($AJ14,SiSem_Req!$A$2:$O$82,8))</f>
        <v/>
      </c>
      <c r="R14" s="165"/>
      <c r="S14" s="166" t="str">
        <f t="shared" si="4"/>
        <v/>
      </c>
      <c r="T14" s="156" t="str">
        <f>IF(OR($D14="",$E14=""),"",VLOOKUP($AJ14,SiSem_Req!$A$2:$O$82,9))</f>
        <v/>
      </c>
      <c r="U14" s="157" t="str">
        <f t="shared" si="5"/>
        <v/>
      </c>
      <c r="V14" s="158" t="str">
        <f>IF(OR($D14="",$E14="",GlobalParameters!$C$12=""),"",$AF14)</f>
        <v/>
      </c>
      <c r="W14" s="159"/>
      <c r="X14" s="152"/>
      <c r="Y14" s="152"/>
      <c r="Z14" s="152"/>
      <c r="AA14" s="152"/>
      <c r="AB14" s="152"/>
      <c r="AC14" s="152"/>
      <c r="AD14" s="152"/>
      <c r="AE14" s="152"/>
      <c r="AF14" s="160" t="str">
        <f>IF(OR($D14="",$E14="",GlobalParameters!$C$12=""),"",VLOOKUP($AJ14,SiSem_Req!$A$2:$O$82,15))</f>
        <v/>
      </c>
      <c r="AG14" s="152"/>
      <c r="AH14" s="152"/>
      <c r="AI14" s="159"/>
      <c r="AJ14" s="134" t="e">
        <f>VLOOKUP($D14,SiSem_Req!$S$2:$T$10,2)+VLOOKUP($E14,SiSem_Req!$U$2:$V$4,2)+VLOOKUP(GlobalParameters!$C$12,SiSem_Req!$W$2:$X$4,2)</f>
        <v>#N/A</v>
      </c>
      <c r="AM14" s="178" t="s">
        <v>118</v>
      </c>
      <c r="AN14" s="178" t="s">
        <v>131</v>
      </c>
    </row>
    <row r="15" spans="1:40" x14ac:dyDescent="0.25">
      <c r="A15" s="133"/>
      <c r="B15" s="283"/>
      <c r="C15" s="283"/>
      <c r="D15" s="284"/>
      <c r="E15" s="284"/>
      <c r="F15" s="287"/>
      <c r="G15" s="166" t="str">
        <f t="shared" si="0"/>
        <v/>
      </c>
      <c r="H15" s="156" t="str">
        <f>IF(OR($D15="",$E15=""),"",VLOOKUP($AJ15,SiSem_Req!$A$2:$O$82,5))</f>
        <v/>
      </c>
      <c r="I15" s="285"/>
      <c r="J15" s="155" t="str">
        <f t="shared" si="1"/>
        <v/>
      </c>
      <c r="K15" s="156" t="str">
        <f>IF(OR($D15="",$E15=""),"",VLOOKUP($AJ15,SiSem_Req!$A$2:$O$82,6))</f>
        <v/>
      </c>
      <c r="L15" s="287"/>
      <c r="M15" s="166" t="str">
        <f t="shared" si="2"/>
        <v/>
      </c>
      <c r="N15" s="156" t="str">
        <f>IF(OR($D15="",$E15=""),"",VLOOKUP($AJ15,SiSem_Req!$A$2:$O$82,7))</f>
        <v/>
      </c>
      <c r="O15" s="286"/>
      <c r="P15" s="162" t="str">
        <f t="shared" si="3"/>
        <v/>
      </c>
      <c r="Q15" s="156" t="str">
        <f>IF(OR($D15="",$E15=""),"",VLOOKUP($AJ15,SiSem_Req!$A$2:$O$82,8))</f>
        <v/>
      </c>
      <c r="R15" s="287"/>
      <c r="S15" s="166" t="str">
        <f t="shared" si="4"/>
        <v/>
      </c>
      <c r="T15" s="156" t="str">
        <f>IF(OR($D15="",$E15=""),"",VLOOKUP($AJ15,SiSem_Req!$A$2:$O$82,9))</f>
        <v/>
      </c>
      <c r="U15" s="157" t="str">
        <f t="shared" si="5"/>
        <v/>
      </c>
      <c r="V15" s="158" t="str">
        <f>IF(OR($D15="",$E15="",GlobalParameters!$C$12=""),"",$AF15)</f>
        <v/>
      </c>
      <c r="W15" s="159"/>
      <c r="X15" s="283"/>
      <c r="Y15" s="283"/>
      <c r="Z15" s="283"/>
      <c r="AA15" s="283"/>
      <c r="AB15" s="283"/>
      <c r="AC15" s="283"/>
      <c r="AD15" s="283"/>
      <c r="AE15" s="283"/>
      <c r="AF15" s="160" t="str">
        <f>IF(OR($D15="",$E15="",GlobalParameters!$C$12=""),"",VLOOKUP($AJ15,SiSem_Req!$A$2:$O$82,15))</f>
        <v/>
      </c>
      <c r="AG15" s="283"/>
      <c r="AH15" s="283"/>
      <c r="AI15" s="159"/>
      <c r="AJ15" s="134" t="e">
        <f>VLOOKUP($D15,SiSem_Req!$S$2:$T$10,2)+VLOOKUP($E15,SiSem_Req!$U$2:$V$4,2)+VLOOKUP(GlobalParameters!$C$12,SiSem_Req!$W$2:$X$4,2)</f>
        <v>#N/A</v>
      </c>
      <c r="AM15" s="178" t="s">
        <v>119</v>
      </c>
      <c r="AN15" s="178" t="s">
        <v>112</v>
      </c>
    </row>
    <row r="16" spans="1:40" x14ac:dyDescent="0.25">
      <c r="A16" s="133"/>
      <c r="B16" s="283"/>
      <c r="C16" s="283"/>
      <c r="D16" s="284"/>
      <c r="E16" s="284"/>
      <c r="F16" s="287"/>
      <c r="G16" s="166" t="str">
        <f t="shared" si="0"/>
        <v/>
      </c>
      <c r="H16" s="156" t="str">
        <f>IF(OR($D16="",$E16=""),"",VLOOKUP($AJ16,SiSem_Req!$A$2:$O$82,5))</f>
        <v/>
      </c>
      <c r="I16" s="285"/>
      <c r="J16" s="155" t="str">
        <f t="shared" si="1"/>
        <v/>
      </c>
      <c r="K16" s="156" t="str">
        <f>IF(OR($D16="",$E16=""),"",VLOOKUP($AJ16,SiSem_Req!$A$2:$O$82,6))</f>
        <v/>
      </c>
      <c r="L16" s="287"/>
      <c r="M16" s="166" t="str">
        <f t="shared" si="2"/>
        <v/>
      </c>
      <c r="N16" s="156" t="str">
        <f>IF(OR($D16="",$E16=""),"",VLOOKUP($AJ16,SiSem_Req!$A$2:$O$82,7))</f>
        <v/>
      </c>
      <c r="O16" s="286"/>
      <c r="P16" s="162" t="str">
        <f t="shared" si="3"/>
        <v/>
      </c>
      <c r="Q16" s="156" t="str">
        <f>IF(OR($D16="",$E16=""),"",VLOOKUP($AJ16,SiSem_Req!$A$2:$O$82,8))</f>
        <v/>
      </c>
      <c r="R16" s="287"/>
      <c r="S16" s="166" t="str">
        <f t="shared" si="4"/>
        <v/>
      </c>
      <c r="T16" s="156" t="str">
        <f>IF(OR($D16="",$E16=""),"",VLOOKUP($AJ16,SiSem_Req!$A$2:$O$82,9))</f>
        <v/>
      </c>
      <c r="U16" s="157" t="str">
        <f t="shared" si="5"/>
        <v/>
      </c>
      <c r="V16" s="158" t="str">
        <f>IF(OR($D16="",$E16="",GlobalParameters!$C$12=""),"",$AF16)</f>
        <v/>
      </c>
      <c r="W16" s="159"/>
      <c r="X16" s="283"/>
      <c r="Y16" s="283"/>
      <c r="Z16" s="283"/>
      <c r="AA16" s="283"/>
      <c r="AB16" s="283"/>
      <c r="AC16" s="283"/>
      <c r="AD16" s="283"/>
      <c r="AE16" s="283"/>
      <c r="AF16" s="160" t="str">
        <f>IF(OR($D16="",$E16="",GlobalParameters!$C$12=""),"",VLOOKUP($AJ16,SiSem_Req!$A$2:$O$82,15))</f>
        <v/>
      </c>
      <c r="AG16" s="283"/>
      <c r="AH16" s="283"/>
      <c r="AI16" s="159"/>
      <c r="AJ16" s="134" t="e">
        <f>VLOOKUP($D16,SiSem_Req!$S$2:$T$10,2)+VLOOKUP($E16,SiSem_Req!$U$2:$V$4,2)+VLOOKUP(GlobalParameters!$C$12,SiSem_Req!$W$2:$X$4,2)</f>
        <v>#N/A</v>
      </c>
      <c r="AM16" s="178" t="s">
        <v>121</v>
      </c>
    </row>
    <row r="17" spans="1:39" x14ac:dyDescent="0.25">
      <c r="A17" s="133"/>
      <c r="B17" s="283"/>
      <c r="C17" s="283"/>
      <c r="D17" s="284"/>
      <c r="E17" s="284"/>
      <c r="F17" s="287"/>
      <c r="G17" s="166" t="str">
        <f t="shared" si="0"/>
        <v/>
      </c>
      <c r="H17" s="156" t="str">
        <f>IF(OR($D17="",$E17=""),"",VLOOKUP($AJ17,SiSem_Req!$A$2:$O$82,5))</f>
        <v/>
      </c>
      <c r="I17" s="285"/>
      <c r="J17" s="155" t="str">
        <f t="shared" si="1"/>
        <v/>
      </c>
      <c r="K17" s="156" t="str">
        <f>IF(OR($D17="",$E17=""),"",VLOOKUP($AJ17,SiSem_Req!$A$2:$O$82,6))</f>
        <v/>
      </c>
      <c r="L17" s="287"/>
      <c r="M17" s="166" t="str">
        <f t="shared" si="2"/>
        <v/>
      </c>
      <c r="N17" s="156" t="str">
        <f>IF(OR($D17="",$E17=""),"",VLOOKUP($AJ17,SiSem_Req!$A$2:$O$82,7))</f>
        <v/>
      </c>
      <c r="O17" s="286"/>
      <c r="P17" s="162" t="str">
        <f t="shared" si="3"/>
        <v/>
      </c>
      <c r="Q17" s="156" t="str">
        <f>IF(OR($D17="",$E17=""),"",VLOOKUP($AJ17,SiSem_Req!$A$2:$O$82,8))</f>
        <v/>
      </c>
      <c r="R17" s="287"/>
      <c r="S17" s="166" t="str">
        <f t="shared" si="4"/>
        <v/>
      </c>
      <c r="T17" s="156" t="str">
        <f>IF(OR($D17="",$E17=""),"",VLOOKUP($AJ17,SiSem_Req!$A$2:$O$82,9))</f>
        <v/>
      </c>
      <c r="U17" s="157" t="str">
        <f t="shared" si="5"/>
        <v/>
      </c>
      <c r="V17" s="158" t="str">
        <f>IF(OR($D17="",$E17="",GlobalParameters!$C$12=""),"",$AF17)</f>
        <v/>
      </c>
      <c r="W17" s="159"/>
      <c r="X17" s="283"/>
      <c r="Y17" s="283"/>
      <c r="Z17" s="283"/>
      <c r="AA17" s="283"/>
      <c r="AB17" s="283"/>
      <c r="AC17" s="283"/>
      <c r="AD17" s="283"/>
      <c r="AE17" s="283"/>
      <c r="AF17" s="160" t="str">
        <f>IF(OR($D17="",$E17="",GlobalParameters!$C$12=""),"",VLOOKUP($AJ17,SiSem_Req!$A$2:$O$82,15))</f>
        <v/>
      </c>
      <c r="AG17" s="283"/>
      <c r="AH17" s="283"/>
      <c r="AI17" s="159"/>
      <c r="AJ17" s="134" t="e">
        <f>VLOOKUP($D17,SiSem_Req!$S$2:$T$10,2)+VLOOKUP($E17,SiSem_Req!$U$2:$V$4,2)+VLOOKUP(GlobalParameters!$C$12,SiSem_Req!$W$2:$X$4,2)</f>
        <v>#N/A</v>
      </c>
      <c r="AM17" s="178" t="s">
        <v>120</v>
      </c>
    </row>
    <row r="18" spans="1:39" x14ac:dyDescent="0.25">
      <c r="A18" s="133"/>
      <c r="B18" s="283"/>
      <c r="C18" s="283"/>
      <c r="D18" s="284"/>
      <c r="E18" s="284"/>
      <c r="F18" s="287"/>
      <c r="G18" s="166" t="str">
        <f t="shared" si="0"/>
        <v/>
      </c>
      <c r="H18" s="156" t="str">
        <f>IF(OR($D18="",$E18=""),"",VLOOKUP($AJ18,SiSem_Req!$A$2:$O$82,5))</f>
        <v/>
      </c>
      <c r="I18" s="285"/>
      <c r="J18" s="155" t="str">
        <f t="shared" si="1"/>
        <v/>
      </c>
      <c r="K18" s="156" t="str">
        <f>IF(OR($D18="",$E18=""),"",VLOOKUP($AJ18,SiSem_Req!$A$2:$O$82,6))</f>
        <v/>
      </c>
      <c r="L18" s="287"/>
      <c r="M18" s="166" t="str">
        <f t="shared" si="2"/>
        <v/>
      </c>
      <c r="N18" s="156" t="str">
        <f>IF(OR($D18="",$E18=""),"",VLOOKUP($AJ18,SiSem_Req!$A$2:$O$82,7))</f>
        <v/>
      </c>
      <c r="O18" s="286"/>
      <c r="P18" s="162" t="str">
        <f t="shared" si="3"/>
        <v/>
      </c>
      <c r="Q18" s="156" t="str">
        <f>IF(OR($D18="",$E18=""),"",VLOOKUP($AJ18,SiSem_Req!$A$2:$O$82,8))</f>
        <v/>
      </c>
      <c r="R18" s="287"/>
      <c r="S18" s="166" t="str">
        <f t="shared" si="4"/>
        <v/>
      </c>
      <c r="T18" s="156" t="str">
        <f>IF(OR($D18="",$E18=""),"",VLOOKUP($AJ18,SiSem_Req!$A$2:$O$82,9))</f>
        <v/>
      </c>
      <c r="U18" s="157" t="str">
        <f t="shared" si="5"/>
        <v/>
      </c>
      <c r="V18" s="158" t="str">
        <f>IF(OR($D18="",$E18="",GlobalParameters!$C$12=""),"",$AF18)</f>
        <v/>
      </c>
      <c r="W18" s="159"/>
      <c r="X18" s="283"/>
      <c r="Y18" s="283"/>
      <c r="Z18" s="283"/>
      <c r="AA18" s="283"/>
      <c r="AB18" s="283"/>
      <c r="AC18" s="283"/>
      <c r="AD18" s="283"/>
      <c r="AE18" s="283"/>
      <c r="AF18" s="160" t="str">
        <f>IF(OR($D18="",$E18="",GlobalParameters!$C$12=""),"",VLOOKUP($AJ18,SiSem_Req!$A$2:$O$82,15))</f>
        <v/>
      </c>
      <c r="AG18" s="283"/>
      <c r="AH18" s="283"/>
      <c r="AI18" s="159"/>
      <c r="AJ18" s="134" t="e">
        <f>VLOOKUP($D18,SiSem_Req!$S$2:$T$10,2)+VLOOKUP($E18,SiSem_Req!$U$2:$V$4,2)+VLOOKUP(GlobalParameters!$C$12,SiSem_Req!$W$2:$X$4,2)</f>
        <v>#N/A</v>
      </c>
      <c r="AM18" s="178" t="s">
        <v>123</v>
      </c>
    </row>
    <row r="19" spans="1:39" x14ac:dyDescent="0.25">
      <c r="A19" s="133"/>
      <c r="B19" s="283"/>
      <c r="C19" s="283"/>
      <c r="D19" s="284"/>
      <c r="E19" s="284"/>
      <c r="F19" s="287"/>
      <c r="G19" s="166" t="str">
        <f t="shared" si="0"/>
        <v/>
      </c>
      <c r="H19" s="156" t="str">
        <f>IF(OR($D19="",$E19=""),"",VLOOKUP($AJ19,SiSem_Req!$A$2:$O$82,5))</f>
        <v/>
      </c>
      <c r="I19" s="285"/>
      <c r="J19" s="155" t="str">
        <f t="shared" si="1"/>
        <v/>
      </c>
      <c r="K19" s="156" t="str">
        <f>IF(OR($D19="",$E19=""),"",VLOOKUP($AJ19,SiSem_Req!$A$2:$O$82,6))</f>
        <v/>
      </c>
      <c r="L19" s="287"/>
      <c r="M19" s="166" t="str">
        <f t="shared" si="2"/>
        <v/>
      </c>
      <c r="N19" s="156" t="str">
        <f>IF(OR($D19="",$E19=""),"",VLOOKUP($AJ19,SiSem_Req!$A$2:$O$82,7))</f>
        <v/>
      </c>
      <c r="O19" s="286"/>
      <c r="P19" s="162" t="str">
        <f t="shared" si="3"/>
        <v/>
      </c>
      <c r="Q19" s="156" t="str">
        <f>IF(OR($D19="",$E19=""),"",VLOOKUP($AJ19,SiSem_Req!$A$2:$O$82,8))</f>
        <v/>
      </c>
      <c r="R19" s="287"/>
      <c r="S19" s="166" t="str">
        <f t="shared" si="4"/>
        <v/>
      </c>
      <c r="T19" s="156" t="str">
        <f>IF(OR($D19="",$E19=""),"",VLOOKUP($AJ19,SiSem_Req!$A$2:$O$82,9))</f>
        <v/>
      </c>
      <c r="U19" s="157" t="str">
        <f t="shared" si="5"/>
        <v/>
      </c>
      <c r="V19" s="158" t="str">
        <f>IF(OR($D19="",$E19="",GlobalParameters!$C$12=""),"",$AF19)</f>
        <v/>
      </c>
      <c r="W19" s="159"/>
      <c r="X19" s="283"/>
      <c r="Y19" s="283"/>
      <c r="Z19" s="283"/>
      <c r="AA19" s="283"/>
      <c r="AB19" s="283"/>
      <c r="AC19" s="283"/>
      <c r="AD19" s="283"/>
      <c r="AE19" s="283"/>
      <c r="AF19" s="160" t="str">
        <f>IF(OR($D19="",$E19="",GlobalParameters!$C$12=""),"",VLOOKUP($AJ19,SiSem_Req!$A$2:$O$82,15))</f>
        <v/>
      </c>
      <c r="AG19" s="283"/>
      <c r="AH19" s="283"/>
      <c r="AI19" s="159"/>
      <c r="AJ19" s="134" t="e">
        <f>VLOOKUP($D19,SiSem_Req!$S$2:$T$10,2)+VLOOKUP($E19,SiSem_Req!$U$2:$V$4,2)+VLOOKUP(GlobalParameters!$C$12,SiSem_Req!$W$2:$X$4,2)</f>
        <v>#N/A</v>
      </c>
    </row>
    <row r="20" spans="1:39" x14ac:dyDescent="0.25">
      <c r="A20" s="133"/>
      <c r="B20" s="283"/>
      <c r="C20" s="283"/>
      <c r="D20" s="284"/>
      <c r="E20" s="284"/>
      <c r="F20" s="287"/>
      <c r="G20" s="166" t="str">
        <f t="shared" si="0"/>
        <v/>
      </c>
      <c r="H20" s="156" t="str">
        <f>IF(OR($D20="",$E20=""),"",VLOOKUP($AJ20,SiSem_Req!$A$2:$O$82,5))</f>
        <v/>
      </c>
      <c r="I20" s="285"/>
      <c r="J20" s="155" t="str">
        <f t="shared" si="1"/>
        <v/>
      </c>
      <c r="K20" s="156" t="str">
        <f>IF(OR($D20="",$E20=""),"",VLOOKUP($AJ20,SiSem_Req!$A$2:$O$82,6))</f>
        <v/>
      </c>
      <c r="L20" s="287"/>
      <c r="M20" s="166" t="str">
        <f t="shared" si="2"/>
        <v/>
      </c>
      <c r="N20" s="156" t="str">
        <f>IF(OR($D20="",$E20=""),"",VLOOKUP($AJ20,SiSem_Req!$A$2:$O$82,7))</f>
        <v/>
      </c>
      <c r="O20" s="286"/>
      <c r="P20" s="162" t="str">
        <f t="shared" si="3"/>
        <v/>
      </c>
      <c r="Q20" s="156" t="str">
        <f>IF(OR($D20="",$E20=""),"",VLOOKUP($AJ20,SiSem_Req!$A$2:$O$82,8))</f>
        <v/>
      </c>
      <c r="R20" s="287"/>
      <c r="S20" s="166" t="str">
        <f t="shared" si="4"/>
        <v/>
      </c>
      <c r="T20" s="156" t="str">
        <f>IF(OR($D20="",$E20=""),"",VLOOKUP($AJ20,SiSem_Req!$A$2:$O$82,9))</f>
        <v/>
      </c>
      <c r="U20" s="157" t="str">
        <f t="shared" si="5"/>
        <v/>
      </c>
      <c r="V20" s="158" t="str">
        <f>IF(OR($D20="",$E20="",GlobalParameters!$C$12=""),"",$AF20)</f>
        <v/>
      </c>
      <c r="W20" s="159"/>
      <c r="X20" s="283"/>
      <c r="Y20" s="283"/>
      <c r="Z20" s="283"/>
      <c r="AA20" s="283"/>
      <c r="AB20" s="283"/>
      <c r="AC20" s="283"/>
      <c r="AD20" s="283"/>
      <c r="AE20" s="283"/>
      <c r="AF20" s="160" t="str">
        <f>IF(OR($D20="",$E20="",GlobalParameters!$C$12=""),"",VLOOKUP($AJ20,SiSem_Req!$A$2:$O$82,15))</f>
        <v/>
      </c>
      <c r="AG20" s="283"/>
      <c r="AH20" s="283"/>
      <c r="AI20" s="159"/>
      <c r="AJ20" s="134" t="e">
        <f>VLOOKUP($D20,SiSem_Req!$S$2:$T$10,2)+VLOOKUP($E20,SiSem_Req!$U$2:$V$4,2)+VLOOKUP(GlobalParameters!$C$12,SiSem_Req!$W$2:$X$4,2)</f>
        <v>#N/A</v>
      </c>
    </row>
    <row r="21" spans="1:39" x14ac:dyDescent="0.25">
      <c r="A21" s="133"/>
      <c r="B21" s="283"/>
      <c r="C21" s="283"/>
      <c r="D21" s="284"/>
      <c r="E21" s="284"/>
      <c r="F21" s="287"/>
      <c r="G21" s="166" t="str">
        <f t="shared" si="0"/>
        <v/>
      </c>
      <c r="H21" s="156" t="str">
        <f>IF(OR($D21="",$E21=""),"",VLOOKUP($AJ21,SiSem_Req!$A$2:$O$82,5))</f>
        <v/>
      </c>
      <c r="I21" s="285"/>
      <c r="J21" s="155" t="str">
        <f t="shared" si="1"/>
        <v/>
      </c>
      <c r="K21" s="156" t="str">
        <f>IF(OR($D21="",$E21=""),"",VLOOKUP($AJ21,SiSem_Req!$A$2:$O$82,6))</f>
        <v/>
      </c>
      <c r="L21" s="287"/>
      <c r="M21" s="166" t="str">
        <f t="shared" si="2"/>
        <v/>
      </c>
      <c r="N21" s="156" t="str">
        <f>IF(OR($D21="",$E21=""),"",VLOOKUP($AJ21,SiSem_Req!$A$2:$O$82,7))</f>
        <v/>
      </c>
      <c r="O21" s="286"/>
      <c r="P21" s="162" t="str">
        <f t="shared" si="3"/>
        <v/>
      </c>
      <c r="Q21" s="156" t="str">
        <f>IF(OR($D21="",$E21=""),"",VLOOKUP($AJ21,SiSem_Req!$A$2:$O$82,8))</f>
        <v/>
      </c>
      <c r="R21" s="287"/>
      <c r="S21" s="166" t="str">
        <f t="shared" si="4"/>
        <v/>
      </c>
      <c r="T21" s="156" t="str">
        <f>IF(OR($D21="",$E21=""),"",VLOOKUP($AJ21,SiSem_Req!$A$2:$O$82,9))</f>
        <v/>
      </c>
      <c r="U21" s="157" t="str">
        <f t="shared" si="5"/>
        <v/>
      </c>
      <c r="V21" s="158" t="str">
        <f>IF(OR($D21="",$E21="",GlobalParameters!$C$12=""),"",$AF21)</f>
        <v/>
      </c>
      <c r="W21" s="159"/>
      <c r="X21" s="283"/>
      <c r="Y21" s="283"/>
      <c r="Z21" s="283"/>
      <c r="AA21" s="283"/>
      <c r="AB21" s="283"/>
      <c r="AC21" s="283"/>
      <c r="AD21" s="283"/>
      <c r="AE21" s="283"/>
      <c r="AF21" s="160" t="str">
        <f>IF(OR($D21="",$E21="",GlobalParameters!$C$12=""),"",VLOOKUP($AJ21,SiSem_Req!$A$2:$O$82,15))</f>
        <v/>
      </c>
      <c r="AG21" s="283"/>
      <c r="AH21" s="283"/>
      <c r="AI21" s="159"/>
      <c r="AJ21" s="134" t="e">
        <f>VLOOKUP($D21,SiSem_Req!$S$2:$T$10,2)+VLOOKUP($E21,SiSem_Req!$U$2:$V$4,2)+VLOOKUP(GlobalParameters!$C$12,SiSem_Req!$W$2:$X$4,2)</f>
        <v>#N/A</v>
      </c>
    </row>
    <row r="22" spans="1:39" x14ac:dyDescent="0.25">
      <c r="A22" s="133"/>
      <c r="B22" s="283"/>
      <c r="C22" s="283"/>
      <c r="D22" s="284"/>
      <c r="E22" s="284"/>
      <c r="F22" s="287"/>
      <c r="G22" s="166" t="str">
        <f t="shared" si="0"/>
        <v/>
      </c>
      <c r="H22" s="156" t="str">
        <f>IF(OR($D22="",$E22=""),"",VLOOKUP($AJ22,SiSem_Req!$A$2:$O$82,5))</f>
        <v/>
      </c>
      <c r="I22" s="285"/>
      <c r="J22" s="155" t="str">
        <f t="shared" si="1"/>
        <v/>
      </c>
      <c r="K22" s="156" t="str">
        <f>IF(OR($D22="",$E22=""),"",VLOOKUP($AJ22,SiSem_Req!$A$2:$O$82,6))</f>
        <v/>
      </c>
      <c r="L22" s="287"/>
      <c r="M22" s="166" t="str">
        <f t="shared" si="2"/>
        <v/>
      </c>
      <c r="N22" s="156" t="str">
        <f>IF(OR($D22="",$E22=""),"",VLOOKUP($AJ22,SiSem_Req!$A$2:$O$82,7))</f>
        <v/>
      </c>
      <c r="O22" s="286"/>
      <c r="P22" s="162" t="str">
        <f t="shared" si="3"/>
        <v/>
      </c>
      <c r="Q22" s="156" t="str">
        <f>IF(OR($D22="",$E22=""),"",VLOOKUP($AJ22,SiSem_Req!$A$2:$O$82,8))</f>
        <v/>
      </c>
      <c r="R22" s="287"/>
      <c r="S22" s="166" t="str">
        <f t="shared" si="4"/>
        <v/>
      </c>
      <c r="T22" s="156" t="str">
        <f>IF(OR($D22="",$E22=""),"",VLOOKUP($AJ22,SiSem_Req!$A$2:$O$82,9))</f>
        <v/>
      </c>
      <c r="U22" s="157" t="str">
        <f t="shared" si="5"/>
        <v/>
      </c>
      <c r="V22" s="158" t="str">
        <f>IF(OR($D22="",$E22="",GlobalParameters!$C$12=""),"",$AF22)</f>
        <v/>
      </c>
      <c r="W22" s="159"/>
      <c r="X22" s="283"/>
      <c r="Y22" s="283"/>
      <c r="Z22" s="283"/>
      <c r="AA22" s="283"/>
      <c r="AB22" s="283"/>
      <c r="AC22" s="283"/>
      <c r="AD22" s="283"/>
      <c r="AE22" s="283"/>
      <c r="AF22" s="160" t="str">
        <f>IF(OR($D22="",$E22="",GlobalParameters!$C$12=""),"",VLOOKUP($AJ22,SiSem_Req!$A$2:$O$82,15))</f>
        <v/>
      </c>
      <c r="AG22" s="283"/>
      <c r="AH22" s="283"/>
      <c r="AI22" s="159"/>
      <c r="AJ22" s="134" t="e">
        <f>VLOOKUP($D22,SiSem_Req!$S$2:$T$10,2)+VLOOKUP($E22,SiSem_Req!$U$2:$V$4,2)+VLOOKUP(GlobalParameters!$C$12,SiSem_Req!$W$2:$X$4,2)</f>
        <v>#N/A</v>
      </c>
    </row>
    <row r="23" spans="1:39" x14ac:dyDescent="0.25">
      <c r="A23" s="133"/>
      <c r="B23" s="283"/>
      <c r="C23" s="283"/>
      <c r="D23" s="284"/>
      <c r="E23" s="284"/>
      <c r="F23" s="287"/>
      <c r="G23" s="166" t="str">
        <f t="shared" si="0"/>
        <v/>
      </c>
      <c r="H23" s="156" t="str">
        <f>IF(OR($D23="",$E23=""),"",VLOOKUP($AJ23,SiSem_Req!$A$2:$O$82,5))</f>
        <v/>
      </c>
      <c r="I23" s="285"/>
      <c r="J23" s="155" t="str">
        <f t="shared" si="1"/>
        <v/>
      </c>
      <c r="K23" s="156" t="str">
        <f>IF(OR($D23="",$E23=""),"",VLOOKUP($AJ23,SiSem_Req!$A$2:$O$82,6))</f>
        <v/>
      </c>
      <c r="L23" s="287"/>
      <c r="M23" s="166" t="str">
        <f t="shared" si="2"/>
        <v/>
      </c>
      <c r="N23" s="156" t="str">
        <f>IF(OR($D23="",$E23=""),"",VLOOKUP($AJ23,SiSem_Req!$A$2:$O$82,7))</f>
        <v/>
      </c>
      <c r="O23" s="286"/>
      <c r="P23" s="162" t="str">
        <f t="shared" si="3"/>
        <v/>
      </c>
      <c r="Q23" s="156" t="str">
        <f>IF(OR($D23="",$E23=""),"",VLOOKUP($AJ23,SiSem_Req!$A$2:$O$82,8))</f>
        <v/>
      </c>
      <c r="R23" s="287"/>
      <c r="S23" s="166" t="str">
        <f t="shared" si="4"/>
        <v/>
      </c>
      <c r="T23" s="156" t="str">
        <f>IF(OR($D23="",$E23=""),"",VLOOKUP($AJ23,SiSem_Req!$A$2:$O$82,9))</f>
        <v/>
      </c>
      <c r="U23" s="157" t="str">
        <f t="shared" si="5"/>
        <v/>
      </c>
      <c r="V23" s="158" t="str">
        <f>IF(OR($D23="",$E23="",GlobalParameters!$C$12=""),"",$AF23)</f>
        <v/>
      </c>
      <c r="W23" s="159"/>
      <c r="X23" s="283"/>
      <c r="Y23" s="283"/>
      <c r="Z23" s="283"/>
      <c r="AA23" s="283"/>
      <c r="AB23" s="283"/>
      <c r="AC23" s="283"/>
      <c r="AD23" s="283"/>
      <c r="AE23" s="283"/>
      <c r="AF23" s="160" t="str">
        <f>IF(OR($D23="",$E23="",GlobalParameters!$C$12=""),"",VLOOKUP($AJ23,SiSem_Req!$A$2:$O$82,15))</f>
        <v/>
      </c>
      <c r="AG23" s="283"/>
      <c r="AH23" s="283"/>
      <c r="AI23" s="159"/>
      <c r="AJ23" s="134" t="e">
        <f>VLOOKUP($D23,SiSem_Req!$S$2:$T$10,2)+VLOOKUP($E23,SiSem_Req!$U$2:$V$4,2)+VLOOKUP(GlobalParameters!$C$12,SiSem_Req!$W$2:$X$4,2)</f>
        <v>#N/A</v>
      </c>
    </row>
    <row r="24" spans="1:39" x14ac:dyDescent="0.25">
      <c r="A24" s="133"/>
      <c r="B24" s="283"/>
      <c r="C24" s="283"/>
      <c r="D24" s="284"/>
      <c r="E24" s="284"/>
      <c r="F24" s="287"/>
      <c r="G24" s="166" t="str">
        <f t="shared" si="0"/>
        <v/>
      </c>
      <c r="H24" s="156" t="str">
        <f>IF(OR($D24="",$E24=""),"",VLOOKUP($AJ24,SiSem_Req!$A$2:$O$82,5))</f>
        <v/>
      </c>
      <c r="I24" s="285"/>
      <c r="J24" s="155" t="str">
        <f t="shared" si="1"/>
        <v/>
      </c>
      <c r="K24" s="156" t="str">
        <f>IF(OR($D24="",$E24=""),"",VLOOKUP($AJ24,SiSem_Req!$A$2:$O$82,6))</f>
        <v/>
      </c>
      <c r="L24" s="287"/>
      <c r="M24" s="166" t="str">
        <f t="shared" si="2"/>
        <v/>
      </c>
      <c r="N24" s="156" t="str">
        <f>IF(OR($D24="",$E24=""),"",VLOOKUP($AJ24,SiSem_Req!$A$2:$O$82,7))</f>
        <v/>
      </c>
      <c r="O24" s="286"/>
      <c r="P24" s="162" t="str">
        <f t="shared" si="3"/>
        <v/>
      </c>
      <c r="Q24" s="156" t="str">
        <f>IF(OR($D24="",$E24=""),"",VLOOKUP($AJ24,SiSem_Req!$A$2:$O$82,8))</f>
        <v/>
      </c>
      <c r="R24" s="287"/>
      <c r="S24" s="166" t="str">
        <f t="shared" si="4"/>
        <v/>
      </c>
      <c r="T24" s="156" t="str">
        <f>IF(OR($D24="",$E24=""),"",VLOOKUP($AJ24,SiSem_Req!$A$2:$O$82,9))</f>
        <v/>
      </c>
      <c r="U24" s="157" t="str">
        <f t="shared" si="5"/>
        <v/>
      </c>
      <c r="V24" s="158" t="str">
        <f>IF(OR($D24="",$E24="",GlobalParameters!$C$12=""),"",$AF24)</f>
        <v/>
      </c>
      <c r="W24" s="159"/>
      <c r="X24" s="283"/>
      <c r="Y24" s="283"/>
      <c r="Z24" s="283"/>
      <c r="AA24" s="283"/>
      <c r="AB24" s="283"/>
      <c r="AC24" s="283"/>
      <c r="AD24" s="283"/>
      <c r="AE24" s="283"/>
      <c r="AF24" s="160" t="str">
        <f>IF(OR($D24="",$E24="",GlobalParameters!$C$12=""),"",VLOOKUP($AJ24,SiSem_Req!$A$2:$O$82,15))</f>
        <v/>
      </c>
      <c r="AG24" s="283"/>
      <c r="AH24" s="283"/>
      <c r="AI24" s="159"/>
      <c r="AJ24" s="134" t="e">
        <f>VLOOKUP($D24,SiSem_Req!$S$2:$T$10,2)+VLOOKUP($E24,SiSem_Req!$U$2:$V$4,2)+VLOOKUP(GlobalParameters!$C$12,SiSem_Req!$W$2:$X$4,2)</f>
        <v>#N/A</v>
      </c>
    </row>
    <row r="25" spans="1:39" x14ac:dyDescent="0.25">
      <c r="A25" s="133"/>
      <c r="B25" s="283"/>
      <c r="C25" s="283"/>
      <c r="D25" s="284"/>
      <c r="E25" s="284"/>
      <c r="F25" s="287"/>
      <c r="G25" s="166" t="str">
        <f t="shared" si="0"/>
        <v/>
      </c>
      <c r="H25" s="156" t="str">
        <f>IF(OR($D25="",$E25=""),"",VLOOKUP($AJ25,SiSem_Req!$A$2:$O$82,5))</f>
        <v/>
      </c>
      <c r="I25" s="285"/>
      <c r="J25" s="155" t="str">
        <f t="shared" si="1"/>
        <v/>
      </c>
      <c r="K25" s="156" t="str">
        <f>IF(OR($D25="",$E25=""),"",VLOOKUP($AJ25,SiSem_Req!$A$2:$O$82,6))</f>
        <v/>
      </c>
      <c r="L25" s="287"/>
      <c r="M25" s="166" t="str">
        <f t="shared" si="2"/>
        <v/>
      </c>
      <c r="N25" s="156" t="str">
        <f>IF(OR($D25="",$E25=""),"",VLOOKUP($AJ25,SiSem_Req!$A$2:$O$82,7))</f>
        <v/>
      </c>
      <c r="O25" s="286"/>
      <c r="P25" s="162" t="str">
        <f t="shared" si="3"/>
        <v/>
      </c>
      <c r="Q25" s="156" t="str">
        <f>IF(OR($D25="",$E25=""),"",VLOOKUP($AJ25,SiSem_Req!$A$2:$O$82,8))</f>
        <v/>
      </c>
      <c r="R25" s="287"/>
      <c r="S25" s="166" t="str">
        <f t="shared" si="4"/>
        <v/>
      </c>
      <c r="T25" s="156" t="str">
        <f>IF(OR($D25="",$E25=""),"",VLOOKUP($AJ25,SiSem_Req!$A$2:$O$82,9))</f>
        <v/>
      </c>
      <c r="U25" s="157" t="str">
        <f t="shared" si="5"/>
        <v/>
      </c>
      <c r="V25" s="158" t="str">
        <f>IF(OR($D25="",$E25="",GlobalParameters!$C$12=""),"",$AF25)</f>
        <v/>
      </c>
      <c r="W25" s="159"/>
      <c r="X25" s="283"/>
      <c r="Y25" s="283"/>
      <c r="Z25" s="283"/>
      <c r="AA25" s="283"/>
      <c r="AB25" s="283"/>
      <c r="AC25" s="283"/>
      <c r="AD25" s="283"/>
      <c r="AE25" s="283"/>
      <c r="AF25" s="160" t="str">
        <f>IF(OR($D25="",$E25="",GlobalParameters!$C$12=""),"",VLOOKUP($AJ25,SiSem_Req!$A$2:$O$82,15))</f>
        <v/>
      </c>
      <c r="AG25" s="283"/>
      <c r="AH25" s="283"/>
      <c r="AI25" s="159"/>
      <c r="AJ25" s="134" t="e">
        <f>VLOOKUP($D25,SiSem_Req!$S$2:$T$10,2)+VLOOKUP($E25,SiSem_Req!$U$2:$V$4,2)+VLOOKUP(GlobalParameters!$C$12,SiSem_Req!$W$2:$X$4,2)</f>
        <v>#N/A</v>
      </c>
    </row>
    <row r="26" spans="1:39" x14ac:dyDescent="0.25">
      <c r="A26" s="133"/>
      <c r="B26" s="283"/>
      <c r="C26" s="283"/>
      <c r="D26" s="284"/>
      <c r="E26" s="284"/>
      <c r="F26" s="287"/>
      <c r="G26" s="166" t="str">
        <f t="shared" si="0"/>
        <v/>
      </c>
      <c r="H26" s="156" t="str">
        <f>IF(OR($D26="",$E26=""),"",VLOOKUP($AJ26,SiSem_Req!$A$2:$O$82,5))</f>
        <v/>
      </c>
      <c r="I26" s="285"/>
      <c r="J26" s="155" t="str">
        <f t="shared" si="1"/>
        <v/>
      </c>
      <c r="K26" s="156" t="str">
        <f>IF(OR($D26="",$E26=""),"",VLOOKUP($AJ26,SiSem_Req!$A$2:$O$82,6))</f>
        <v/>
      </c>
      <c r="L26" s="287"/>
      <c r="M26" s="166" t="str">
        <f t="shared" si="2"/>
        <v/>
      </c>
      <c r="N26" s="156" t="str">
        <f>IF(OR($D26="",$E26=""),"",VLOOKUP($AJ26,SiSem_Req!$A$2:$O$82,7))</f>
        <v/>
      </c>
      <c r="O26" s="286"/>
      <c r="P26" s="162" t="str">
        <f t="shared" si="3"/>
        <v/>
      </c>
      <c r="Q26" s="156" t="str">
        <f>IF(OR($D26="",$E26=""),"",VLOOKUP($AJ26,SiSem_Req!$A$2:$O$82,8))</f>
        <v/>
      </c>
      <c r="R26" s="287"/>
      <c r="S26" s="166" t="str">
        <f t="shared" si="4"/>
        <v/>
      </c>
      <c r="T26" s="156" t="str">
        <f>IF(OR($D26="",$E26=""),"",VLOOKUP($AJ26,SiSem_Req!$A$2:$O$82,9))</f>
        <v/>
      </c>
      <c r="U26" s="157" t="str">
        <f t="shared" si="5"/>
        <v/>
      </c>
      <c r="V26" s="158" t="str">
        <f>IF(OR($D26="",$E26="",GlobalParameters!$C$12=""),"",$AF26)</f>
        <v/>
      </c>
      <c r="W26" s="159"/>
      <c r="X26" s="283"/>
      <c r="Y26" s="283"/>
      <c r="Z26" s="283"/>
      <c r="AA26" s="283"/>
      <c r="AB26" s="283"/>
      <c r="AC26" s="283"/>
      <c r="AD26" s="283"/>
      <c r="AE26" s="283"/>
      <c r="AF26" s="160" t="str">
        <f>IF(OR($D26="",$E26="",GlobalParameters!$C$12=""),"",VLOOKUP($AJ26,SiSem_Req!$A$2:$O$82,15))</f>
        <v/>
      </c>
      <c r="AG26" s="283"/>
      <c r="AH26" s="283"/>
      <c r="AI26" s="159"/>
      <c r="AJ26" s="134" t="e">
        <f>VLOOKUP($D26,SiSem_Req!$S$2:$T$10,2)+VLOOKUP($E26,SiSem_Req!$U$2:$V$4,2)+VLOOKUP(GlobalParameters!$C$12,SiSem_Req!$W$2:$X$4,2)</f>
        <v>#N/A</v>
      </c>
    </row>
    <row r="27" spans="1:39" x14ac:dyDescent="0.25">
      <c r="A27" s="133"/>
      <c r="B27" s="283"/>
      <c r="C27" s="283"/>
      <c r="D27" s="284"/>
      <c r="E27" s="284"/>
      <c r="F27" s="287"/>
      <c r="G27" s="166" t="str">
        <f t="shared" si="0"/>
        <v/>
      </c>
      <c r="H27" s="156" t="str">
        <f>IF(OR($D27="",$E27=""),"",VLOOKUP($AJ27,SiSem_Req!$A$2:$O$82,5))</f>
        <v/>
      </c>
      <c r="I27" s="285"/>
      <c r="J27" s="155" t="str">
        <f t="shared" si="1"/>
        <v/>
      </c>
      <c r="K27" s="156" t="str">
        <f>IF(OR($D27="",$E27=""),"",VLOOKUP($AJ27,SiSem_Req!$A$2:$O$82,6))</f>
        <v/>
      </c>
      <c r="L27" s="287"/>
      <c r="M27" s="166" t="str">
        <f t="shared" si="2"/>
        <v/>
      </c>
      <c r="N27" s="156" t="str">
        <f>IF(OR($D27="",$E27=""),"",VLOOKUP($AJ27,SiSem_Req!$A$2:$O$82,7))</f>
        <v/>
      </c>
      <c r="O27" s="286"/>
      <c r="P27" s="162" t="str">
        <f t="shared" si="3"/>
        <v/>
      </c>
      <c r="Q27" s="156" t="str">
        <f>IF(OR($D27="",$E27=""),"",VLOOKUP($AJ27,SiSem_Req!$A$2:$O$82,8))</f>
        <v/>
      </c>
      <c r="R27" s="287"/>
      <c r="S27" s="166" t="str">
        <f t="shared" si="4"/>
        <v/>
      </c>
      <c r="T27" s="156" t="str">
        <f>IF(OR($D27="",$E27=""),"",VLOOKUP($AJ27,SiSem_Req!$A$2:$O$82,9))</f>
        <v/>
      </c>
      <c r="U27" s="157" t="str">
        <f t="shared" si="5"/>
        <v/>
      </c>
      <c r="V27" s="158" t="str">
        <f>IF(OR($D27="",$E27="",GlobalParameters!$C$12=""),"",$AF27)</f>
        <v/>
      </c>
      <c r="W27" s="159"/>
      <c r="X27" s="283"/>
      <c r="Y27" s="283"/>
      <c r="Z27" s="283"/>
      <c r="AA27" s="283"/>
      <c r="AB27" s="283"/>
      <c r="AC27" s="283"/>
      <c r="AD27" s="283"/>
      <c r="AE27" s="283"/>
      <c r="AF27" s="160" t="str">
        <f>IF(OR($D27="",$E27="",GlobalParameters!$C$12=""),"",VLOOKUP($AJ27,SiSem_Req!$A$2:$O$82,15))</f>
        <v/>
      </c>
      <c r="AG27" s="283"/>
      <c r="AH27" s="283"/>
      <c r="AI27" s="159"/>
      <c r="AJ27" s="134" t="e">
        <f>VLOOKUP($D27,SiSem_Req!$S$2:$T$10,2)+VLOOKUP($E27,SiSem_Req!$U$2:$V$4,2)+VLOOKUP(GlobalParameters!$C$12,SiSem_Req!$W$2:$X$4,2)</f>
        <v>#N/A</v>
      </c>
    </row>
    <row r="28" spans="1:39" x14ac:dyDescent="0.25">
      <c r="A28" s="133"/>
      <c r="B28" s="283"/>
      <c r="C28" s="283"/>
      <c r="D28" s="284"/>
      <c r="E28" s="284"/>
      <c r="F28" s="287"/>
      <c r="G28" s="166" t="str">
        <f t="shared" si="0"/>
        <v/>
      </c>
      <c r="H28" s="156" t="str">
        <f>IF(OR($D28="",$E28=""),"",VLOOKUP($AJ28,SiSem_Req!$A$2:$O$82,5))</f>
        <v/>
      </c>
      <c r="I28" s="285"/>
      <c r="J28" s="155" t="str">
        <f t="shared" si="1"/>
        <v/>
      </c>
      <c r="K28" s="156" t="str">
        <f>IF(OR($D28="",$E28=""),"",VLOOKUP($AJ28,SiSem_Req!$A$2:$O$82,6))</f>
        <v/>
      </c>
      <c r="L28" s="287"/>
      <c r="M28" s="166" t="str">
        <f t="shared" si="2"/>
        <v/>
      </c>
      <c r="N28" s="156" t="str">
        <f>IF(OR($D28="",$E28=""),"",VLOOKUP($AJ28,SiSem_Req!$A$2:$O$82,7))</f>
        <v/>
      </c>
      <c r="O28" s="286"/>
      <c r="P28" s="162" t="str">
        <f t="shared" si="3"/>
        <v/>
      </c>
      <c r="Q28" s="156" t="str">
        <f>IF(OR($D28="",$E28=""),"",VLOOKUP($AJ28,SiSem_Req!$A$2:$O$82,8))</f>
        <v/>
      </c>
      <c r="R28" s="287"/>
      <c r="S28" s="166" t="str">
        <f t="shared" si="4"/>
        <v/>
      </c>
      <c r="T28" s="156" t="str">
        <f>IF(OR($D28="",$E28=""),"",VLOOKUP($AJ28,SiSem_Req!$A$2:$O$82,9))</f>
        <v/>
      </c>
      <c r="U28" s="157" t="str">
        <f t="shared" si="5"/>
        <v/>
      </c>
      <c r="V28" s="158" t="str">
        <f>IF(OR($D28="",$E28="",GlobalParameters!$C$12=""),"",$AF28)</f>
        <v/>
      </c>
      <c r="W28" s="159"/>
      <c r="X28" s="283"/>
      <c r="Y28" s="283"/>
      <c r="Z28" s="283"/>
      <c r="AA28" s="283"/>
      <c r="AB28" s="283"/>
      <c r="AC28" s="283"/>
      <c r="AD28" s="283"/>
      <c r="AE28" s="283"/>
      <c r="AF28" s="160" t="str">
        <f>IF(OR($D28="",$E28="",GlobalParameters!$C$12=""),"",VLOOKUP($AJ28,SiSem_Req!$A$2:$O$82,15))</f>
        <v/>
      </c>
      <c r="AG28" s="283"/>
      <c r="AH28" s="283"/>
      <c r="AI28" s="159"/>
      <c r="AJ28" s="134" t="e">
        <f>VLOOKUP($D28,SiSem_Req!$S$2:$T$10,2)+VLOOKUP($E28,SiSem_Req!$U$2:$V$4,2)+VLOOKUP(GlobalParameters!$C$12,SiSem_Req!$W$2:$X$4,2)</f>
        <v>#N/A</v>
      </c>
    </row>
    <row r="29" spans="1:39" x14ac:dyDescent="0.25">
      <c r="A29" s="133"/>
      <c r="B29" s="283"/>
      <c r="C29" s="283"/>
      <c r="D29" s="284"/>
      <c r="E29" s="284"/>
      <c r="F29" s="287"/>
      <c r="G29" s="166" t="str">
        <f t="shared" si="0"/>
        <v/>
      </c>
      <c r="H29" s="156" t="str">
        <f>IF(OR($D29="",$E29=""),"",VLOOKUP($AJ29,SiSem_Req!$A$2:$O$82,5))</f>
        <v/>
      </c>
      <c r="I29" s="285"/>
      <c r="J29" s="155" t="str">
        <f t="shared" si="1"/>
        <v/>
      </c>
      <c r="K29" s="156" t="str">
        <f>IF(OR($D29="",$E29=""),"",VLOOKUP($AJ29,SiSem_Req!$A$2:$O$82,6))</f>
        <v/>
      </c>
      <c r="L29" s="287"/>
      <c r="M29" s="166" t="str">
        <f t="shared" si="2"/>
        <v/>
      </c>
      <c r="N29" s="156" t="str">
        <f>IF(OR($D29="",$E29=""),"",VLOOKUP($AJ29,SiSem_Req!$A$2:$O$82,7))</f>
        <v/>
      </c>
      <c r="O29" s="286"/>
      <c r="P29" s="162" t="str">
        <f t="shared" si="3"/>
        <v/>
      </c>
      <c r="Q29" s="156" t="str">
        <f>IF(OR($D29="",$E29=""),"",VLOOKUP($AJ29,SiSem_Req!$A$2:$O$82,8))</f>
        <v/>
      </c>
      <c r="R29" s="287"/>
      <c r="S29" s="166" t="str">
        <f t="shared" si="4"/>
        <v/>
      </c>
      <c r="T29" s="156" t="str">
        <f>IF(OR($D29="",$E29=""),"",VLOOKUP($AJ29,SiSem_Req!$A$2:$O$82,9))</f>
        <v/>
      </c>
      <c r="U29" s="157" t="str">
        <f t="shared" si="5"/>
        <v/>
      </c>
      <c r="V29" s="158" t="str">
        <f>IF(OR($D29="",$E29="",GlobalParameters!$C$12=""),"",$AF29)</f>
        <v/>
      </c>
      <c r="W29" s="159"/>
      <c r="X29" s="283"/>
      <c r="Y29" s="283"/>
      <c r="Z29" s="283"/>
      <c r="AA29" s="283"/>
      <c r="AB29" s="283"/>
      <c r="AC29" s="283"/>
      <c r="AD29" s="283"/>
      <c r="AE29" s="283"/>
      <c r="AF29" s="160" t="str">
        <f>IF(OR($D29="",$E29="",GlobalParameters!$C$12=""),"",VLOOKUP($AJ29,SiSem_Req!$A$2:$O$82,15))</f>
        <v/>
      </c>
      <c r="AG29" s="283"/>
      <c r="AH29" s="283"/>
      <c r="AI29" s="159"/>
      <c r="AJ29" s="134" t="e">
        <f>VLOOKUP($D29,SiSem_Req!$S$2:$T$10,2)+VLOOKUP($E29,SiSem_Req!$U$2:$V$4,2)+VLOOKUP(GlobalParameters!$C$12,SiSem_Req!$W$2:$X$4,2)</f>
        <v>#N/A</v>
      </c>
    </row>
    <row r="30" spans="1:39" x14ac:dyDescent="0.25">
      <c r="A30" s="133"/>
      <c r="B30" s="283"/>
      <c r="C30" s="283"/>
      <c r="D30" s="284"/>
      <c r="E30" s="284"/>
      <c r="F30" s="287"/>
      <c r="G30" s="166" t="str">
        <f t="shared" si="0"/>
        <v/>
      </c>
      <c r="H30" s="156" t="str">
        <f>IF(OR($D30="",$E30=""),"",VLOOKUP($AJ30,SiSem_Req!$A$2:$O$82,5))</f>
        <v/>
      </c>
      <c r="I30" s="285"/>
      <c r="J30" s="155" t="str">
        <f t="shared" si="1"/>
        <v/>
      </c>
      <c r="K30" s="156" t="str">
        <f>IF(OR($D30="",$E30=""),"",VLOOKUP($AJ30,SiSem_Req!$A$2:$O$82,6))</f>
        <v/>
      </c>
      <c r="L30" s="287"/>
      <c r="M30" s="166" t="str">
        <f t="shared" si="2"/>
        <v/>
      </c>
      <c r="N30" s="156" t="str">
        <f>IF(OR($D30="",$E30=""),"",VLOOKUP($AJ30,SiSem_Req!$A$2:$O$82,7))</f>
        <v/>
      </c>
      <c r="O30" s="286"/>
      <c r="P30" s="162" t="str">
        <f t="shared" si="3"/>
        <v/>
      </c>
      <c r="Q30" s="156" t="str">
        <f>IF(OR($D30="",$E30=""),"",VLOOKUP($AJ30,SiSem_Req!$A$2:$O$82,8))</f>
        <v/>
      </c>
      <c r="R30" s="287"/>
      <c r="S30" s="166" t="str">
        <f t="shared" si="4"/>
        <v/>
      </c>
      <c r="T30" s="156" t="str">
        <f>IF(OR($D30="",$E30=""),"",VLOOKUP($AJ30,SiSem_Req!$A$2:$O$82,9))</f>
        <v/>
      </c>
      <c r="U30" s="157" t="str">
        <f t="shared" si="5"/>
        <v/>
      </c>
      <c r="V30" s="158" t="str">
        <f>IF(OR($D30="",$E30="",GlobalParameters!$C$12=""),"",$AF30)</f>
        <v/>
      </c>
      <c r="W30" s="159"/>
      <c r="X30" s="283"/>
      <c r="Y30" s="283"/>
      <c r="Z30" s="283"/>
      <c r="AA30" s="283"/>
      <c r="AB30" s="283"/>
      <c r="AC30" s="283"/>
      <c r="AD30" s="283"/>
      <c r="AE30" s="283"/>
      <c r="AF30" s="160" t="str">
        <f>IF(OR($D30="",$E30="",GlobalParameters!$C$12=""),"",VLOOKUP($AJ30,SiSem_Req!$A$2:$O$82,15))</f>
        <v/>
      </c>
      <c r="AG30" s="283"/>
      <c r="AH30" s="283"/>
      <c r="AI30" s="159"/>
      <c r="AJ30" s="134" t="e">
        <f>VLOOKUP($D30,SiSem_Req!$S$2:$T$10,2)+VLOOKUP($E30,SiSem_Req!$U$2:$V$4,2)+VLOOKUP(GlobalParameters!$C$12,SiSem_Req!$W$2:$X$4,2)</f>
        <v>#N/A</v>
      </c>
    </row>
    <row r="31" spans="1:39" x14ac:dyDescent="0.25">
      <c r="A31" s="133"/>
      <c r="B31" s="283"/>
      <c r="C31" s="283"/>
      <c r="D31" s="284"/>
      <c r="E31" s="284"/>
      <c r="F31" s="287"/>
      <c r="G31" s="166" t="str">
        <f t="shared" si="0"/>
        <v/>
      </c>
      <c r="H31" s="156" t="str">
        <f>IF(OR($D31="",$E31=""),"",VLOOKUP($AJ31,SiSem_Req!$A$2:$O$82,5))</f>
        <v/>
      </c>
      <c r="I31" s="285"/>
      <c r="J31" s="155" t="str">
        <f t="shared" si="1"/>
        <v/>
      </c>
      <c r="K31" s="156" t="str">
        <f>IF(OR($D31="",$E31=""),"",VLOOKUP($AJ31,SiSem_Req!$A$2:$O$82,6))</f>
        <v/>
      </c>
      <c r="L31" s="287"/>
      <c r="M31" s="166" t="str">
        <f t="shared" si="2"/>
        <v/>
      </c>
      <c r="N31" s="156" t="str">
        <f>IF(OR($D31="",$E31=""),"",VLOOKUP($AJ31,SiSem_Req!$A$2:$O$82,7))</f>
        <v/>
      </c>
      <c r="O31" s="286"/>
      <c r="P31" s="162" t="str">
        <f t="shared" si="3"/>
        <v/>
      </c>
      <c r="Q31" s="156" t="str">
        <f>IF(OR($D31="",$E31=""),"",VLOOKUP($AJ31,SiSem_Req!$A$2:$O$82,8))</f>
        <v/>
      </c>
      <c r="R31" s="287"/>
      <c r="S31" s="166" t="str">
        <f t="shared" si="4"/>
        <v/>
      </c>
      <c r="T31" s="156" t="str">
        <f>IF(OR($D31="",$E31=""),"",VLOOKUP($AJ31,SiSem_Req!$A$2:$O$82,9))</f>
        <v/>
      </c>
      <c r="U31" s="157" t="str">
        <f t="shared" ref="U31:U94" si="6">IF($D31="","",$K$6+AH31)</f>
        <v/>
      </c>
      <c r="V31" s="158" t="str">
        <f>IF(OR($D31="",$E31="",GlobalParameters!$C$12=""),"",$AF31)</f>
        <v/>
      </c>
      <c r="W31" s="159"/>
      <c r="X31" s="283"/>
      <c r="Y31" s="283"/>
      <c r="Z31" s="283"/>
      <c r="AA31" s="283"/>
      <c r="AB31" s="283"/>
      <c r="AC31" s="283"/>
      <c r="AD31" s="283"/>
      <c r="AE31" s="283"/>
      <c r="AF31" s="160" t="str">
        <f>IF(OR($D31="",$E31="",GlobalParameters!$C$12=""),"",VLOOKUP($AJ31,SiSem_Req!$A$2:$O$82,15))</f>
        <v/>
      </c>
      <c r="AG31" s="283"/>
      <c r="AH31" s="283"/>
      <c r="AI31" s="159"/>
      <c r="AJ31" s="134" t="e">
        <f>VLOOKUP($D31,SiSem_Req!$S$2:$T$10,2)+VLOOKUP($E31,SiSem_Req!$U$2:$V$4,2)+VLOOKUP(GlobalParameters!$C$12,SiSem_Req!$W$2:$X$4,2)</f>
        <v>#N/A</v>
      </c>
    </row>
    <row r="32" spans="1:39" x14ac:dyDescent="0.25">
      <c r="A32" s="133"/>
      <c r="B32" s="283"/>
      <c r="C32" s="283"/>
      <c r="D32" s="284"/>
      <c r="E32" s="284"/>
      <c r="F32" s="287"/>
      <c r="G32" s="166" t="str">
        <f t="shared" si="0"/>
        <v/>
      </c>
      <c r="H32" s="156" t="str">
        <f>IF(OR($D32="",$E32=""),"",VLOOKUP($AJ32,SiSem_Req!$A$2:$O$82,5))</f>
        <v/>
      </c>
      <c r="I32" s="285"/>
      <c r="J32" s="155" t="str">
        <f t="shared" si="1"/>
        <v/>
      </c>
      <c r="K32" s="156" t="str">
        <f>IF(OR($D32="",$E32=""),"",VLOOKUP($AJ32,SiSem_Req!$A$2:$O$82,6))</f>
        <v/>
      </c>
      <c r="L32" s="287"/>
      <c r="M32" s="166" t="str">
        <f t="shared" si="2"/>
        <v/>
      </c>
      <c r="N32" s="156" t="str">
        <f>IF(OR($D32="",$E32=""),"",VLOOKUP($AJ32,SiSem_Req!$A$2:$O$82,7))</f>
        <v/>
      </c>
      <c r="O32" s="286"/>
      <c r="P32" s="162" t="str">
        <f t="shared" si="3"/>
        <v/>
      </c>
      <c r="Q32" s="156" t="str">
        <f>IF(OR($D32="",$E32=""),"",VLOOKUP($AJ32,SiSem_Req!$A$2:$O$82,8))</f>
        <v/>
      </c>
      <c r="R32" s="287"/>
      <c r="S32" s="166" t="str">
        <f t="shared" si="4"/>
        <v/>
      </c>
      <c r="T32" s="156" t="str">
        <f>IF(OR($D32="",$E32=""),"",VLOOKUP($AJ32,SiSem_Req!$A$2:$O$82,9))</f>
        <v/>
      </c>
      <c r="U32" s="157" t="str">
        <f t="shared" si="6"/>
        <v/>
      </c>
      <c r="V32" s="158" t="str">
        <f>IF(OR($D32="",$E32="",GlobalParameters!$C$12=""),"",$AF32)</f>
        <v/>
      </c>
      <c r="W32" s="159"/>
      <c r="X32" s="283"/>
      <c r="Y32" s="283"/>
      <c r="Z32" s="283"/>
      <c r="AA32" s="283"/>
      <c r="AB32" s="283"/>
      <c r="AC32" s="283"/>
      <c r="AD32" s="283"/>
      <c r="AE32" s="283"/>
      <c r="AF32" s="160" t="str">
        <f>IF(OR($D32="",$E32="",GlobalParameters!$C$12=""),"",VLOOKUP($AJ32,SiSem_Req!$A$2:$O$82,15))</f>
        <v/>
      </c>
      <c r="AG32" s="283"/>
      <c r="AH32" s="283"/>
      <c r="AI32" s="159"/>
      <c r="AJ32" s="134" t="e">
        <f>VLOOKUP($D32,SiSem_Req!$S$2:$T$10,2)+VLOOKUP($E32,SiSem_Req!$U$2:$V$4,2)+VLOOKUP(GlobalParameters!$C$12,SiSem_Req!$W$2:$X$4,2)</f>
        <v>#N/A</v>
      </c>
    </row>
    <row r="33" spans="1:36" x14ac:dyDescent="0.25">
      <c r="A33" s="133"/>
      <c r="B33" s="283"/>
      <c r="C33" s="283"/>
      <c r="D33" s="284"/>
      <c r="E33" s="284"/>
      <c r="F33" s="287"/>
      <c r="G33" s="166" t="str">
        <f t="shared" si="0"/>
        <v/>
      </c>
      <c r="H33" s="156" t="str">
        <f>IF(OR($D33="",$E33=""),"",VLOOKUP($AJ33,SiSem_Req!$A$2:$O$82,5))</f>
        <v/>
      </c>
      <c r="I33" s="285"/>
      <c r="J33" s="155" t="str">
        <f t="shared" si="1"/>
        <v/>
      </c>
      <c r="K33" s="156" t="str">
        <f>IF(OR($D33="",$E33=""),"",VLOOKUP($AJ33,SiSem_Req!$A$2:$O$82,6))</f>
        <v/>
      </c>
      <c r="L33" s="287"/>
      <c r="M33" s="166" t="str">
        <f t="shared" si="2"/>
        <v/>
      </c>
      <c r="N33" s="156" t="str">
        <f>IF(OR($D33="",$E33=""),"",VLOOKUP($AJ33,SiSem_Req!$A$2:$O$82,7))</f>
        <v/>
      </c>
      <c r="O33" s="286"/>
      <c r="P33" s="162" t="str">
        <f t="shared" si="3"/>
        <v/>
      </c>
      <c r="Q33" s="156" t="str">
        <f>IF(OR($D33="",$E33=""),"",VLOOKUP($AJ33,SiSem_Req!$A$2:$O$82,8))</f>
        <v/>
      </c>
      <c r="R33" s="287"/>
      <c r="S33" s="166" t="str">
        <f t="shared" si="4"/>
        <v/>
      </c>
      <c r="T33" s="156" t="str">
        <f>IF(OR($D33="",$E33=""),"",VLOOKUP($AJ33,SiSem_Req!$A$2:$O$82,9))</f>
        <v/>
      </c>
      <c r="U33" s="157" t="str">
        <f t="shared" si="6"/>
        <v/>
      </c>
      <c r="V33" s="158" t="str">
        <f>IF(OR($D33="",$E33="",GlobalParameters!$C$12=""),"",$AF33)</f>
        <v/>
      </c>
      <c r="W33" s="159"/>
      <c r="X33" s="283"/>
      <c r="Y33" s="283"/>
      <c r="Z33" s="283"/>
      <c r="AA33" s="283"/>
      <c r="AB33" s="283"/>
      <c r="AC33" s="283"/>
      <c r="AD33" s="283"/>
      <c r="AE33" s="283"/>
      <c r="AF33" s="160" t="str">
        <f>IF(OR($D33="",$E33="",GlobalParameters!$C$12=""),"",VLOOKUP($AJ33,SiSem_Req!$A$2:$O$82,15))</f>
        <v/>
      </c>
      <c r="AG33" s="283"/>
      <c r="AH33" s="283"/>
      <c r="AI33" s="159"/>
      <c r="AJ33" s="134" t="e">
        <f>VLOOKUP($D33,SiSem_Req!$S$2:$T$10,2)+VLOOKUP($E33,SiSem_Req!$U$2:$V$4,2)+VLOOKUP(GlobalParameters!$C$12,SiSem_Req!$W$2:$X$4,2)</f>
        <v>#N/A</v>
      </c>
    </row>
    <row r="34" spans="1:36" x14ac:dyDescent="0.25">
      <c r="A34" s="133"/>
      <c r="B34" s="283"/>
      <c r="C34" s="283"/>
      <c r="D34" s="284"/>
      <c r="E34" s="284"/>
      <c r="F34" s="287"/>
      <c r="G34" s="166" t="str">
        <f t="shared" si="0"/>
        <v/>
      </c>
      <c r="H34" s="156" t="str">
        <f>IF(OR($D34="",$E34=""),"",VLOOKUP($AJ34,SiSem_Req!$A$2:$O$82,5))</f>
        <v/>
      </c>
      <c r="I34" s="285"/>
      <c r="J34" s="155" t="str">
        <f t="shared" si="1"/>
        <v/>
      </c>
      <c r="K34" s="156" t="str">
        <f>IF(OR($D34="",$E34=""),"",VLOOKUP($AJ34,SiSem_Req!$A$2:$O$82,6))</f>
        <v/>
      </c>
      <c r="L34" s="287"/>
      <c r="M34" s="166" t="str">
        <f t="shared" si="2"/>
        <v/>
      </c>
      <c r="N34" s="156" t="str">
        <f>IF(OR($D34="",$E34=""),"",VLOOKUP($AJ34,SiSem_Req!$A$2:$O$82,7))</f>
        <v/>
      </c>
      <c r="O34" s="286"/>
      <c r="P34" s="162" t="str">
        <f t="shared" si="3"/>
        <v/>
      </c>
      <c r="Q34" s="156" t="str">
        <f>IF(OR($D34="",$E34=""),"",VLOOKUP($AJ34,SiSem_Req!$A$2:$O$82,8))</f>
        <v/>
      </c>
      <c r="R34" s="287"/>
      <c r="S34" s="166" t="str">
        <f t="shared" si="4"/>
        <v/>
      </c>
      <c r="T34" s="156" t="str">
        <f>IF(OR($D34="",$E34=""),"",VLOOKUP($AJ34,SiSem_Req!$A$2:$O$82,9))</f>
        <v/>
      </c>
      <c r="U34" s="157" t="str">
        <f t="shared" si="6"/>
        <v/>
      </c>
      <c r="V34" s="158" t="str">
        <f>IF(OR($D34="",$E34="",GlobalParameters!$C$12=""),"",$AF34)</f>
        <v/>
      </c>
      <c r="W34" s="159"/>
      <c r="X34" s="283"/>
      <c r="Y34" s="283"/>
      <c r="Z34" s="283"/>
      <c r="AA34" s="283"/>
      <c r="AB34" s="283"/>
      <c r="AC34" s="283"/>
      <c r="AD34" s="283"/>
      <c r="AE34" s="283"/>
      <c r="AF34" s="160" t="str">
        <f>IF(OR($D34="",$E34="",GlobalParameters!$C$12=""),"",VLOOKUP($AJ34,SiSem_Req!$A$2:$O$82,15))</f>
        <v/>
      </c>
      <c r="AG34" s="283"/>
      <c r="AH34" s="283"/>
      <c r="AI34" s="159"/>
      <c r="AJ34" s="134" t="e">
        <f>VLOOKUP($D34,SiSem_Req!$S$2:$T$10,2)+VLOOKUP($E34,SiSem_Req!$U$2:$V$4,2)+VLOOKUP(GlobalParameters!$C$12,SiSem_Req!$W$2:$X$4,2)</f>
        <v>#N/A</v>
      </c>
    </row>
    <row r="35" spans="1:36" x14ac:dyDescent="0.25">
      <c r="A35" s="133"/>
      <c r="B35" s="283"/>
      <c r="C35" s="283"/>
      <c r="D35" s="284"/>
      <c r="E35" s="284"/>
      <c r="F35" s="287"/>
      <c r="G35" s="166" t="str">
        <f t="shared" si="0"/>
        <v/>
      </c>
      <c r="H35" s="156" t="str">
        <f>IF(OR($D35="",$E35=""),"",VLOOKUP($AJ35,SiSem_Req!$A$2:$O$82,5))</f>
        <v/>
      </c>
      <c r="I35" s="285"/>
      <c r="J35" s="155" t="str">
        <f t="shared" si="1"/>
        <v/>
      </c>
      <c r="K35" s="156" t="str">
        <f>IF(OR($D35="",$E35=""),"",VLOOKUP($AJ35,SiSem_Req!$A$2:$O$82,6))</f>
        <v/>
      </c>
      <c r="L35" s="287"/>
      <c r="M35" s="166" t="str">
        <f t="shared" si="2"/>
        <v/>
      </c>
      <c r="N35" s="156" t="str">
        <f>IF(OR($D35="",$E35=""),"",VLOOKUP($AJ35,SiSem_Req!$A$2:$O$82,7))</f>
        <v/>
      </c>
      <c r="O35" s="286"/>
      <c r="P35" s="162" t="str">
        <f t="shared" si="3"/>
        <v/>
      </c>
      <c r="Q35" s="156" t="str">
        <f>IF(OR($D35="",$E35=""),"",VLOOKUP($AJ35,SiSem_Req!$A$2:$O$82,8))</f>
        <v/>
      </c>
      <c r="R35" s="287"/>
      <c r="S35" s="166" t="str">
        <f t="shared" si="4"/>
        <v/>
      </c>
      <c r="T35" s="156" t="str">
        <f>IF(OR($D35="",$E35=""),"",VLOOKUP($AJ35,SiSem_Req!$A$2:$O$82,9))</f>
        <v/>
      </c>
      <c r="U35" s="157" t="str">
        <f t="shared" si="6"/>
        <v/>
      </c>
      <c r="V35" s="158" t="str">
        <f>IF(OR($D35="",$E35="",GlobalParameters!$C$12=""),"",$AF35)</f>
        <v/>
      </c>
      <c r="W35" s="159"/>
      <c r="X35" s="283"/>
      <c r="Y35" s="283"/>
      <c r="Z35" s="283"/>
      <c r="AA35" s="283"/>
      <c r="AB35" s="283"/>
      <c r="AC35" s="283"/>
      <c r="AD35" s="283"/>
      <c r="AE35" s="283"/>
      <c r="AF35" s="160" t="str">
        <f>IF(OR($D35="",$E35="",GlobalParameters!$C$12=""),"",VLOOKUP($AJ35,SiSem_Req!$A$2:$O$82,15))</f>
        <v/>
      </c>
      <c r="AG35" s="283"/>
      <c r="AH35" s="283"/>
      <c r="AI35" s="159"/>
      <c r="AJ35" s="134" t="e">
        <f>VLOOKUP($D35,SiSem_Req!$S$2:$T$10,2)+VLOOKUP($E35,SiSem_Req!$U$2:$V$4,2)+VLOOKUP(GlobalParameters!$C$12,SiSem_Req!$W$2:$X$4,2)</f>
        <v>#N/A</v>
      </c>
    </row>
    <row r="36" spans="1:36" x14ac:dyDescent="0.25">
      <c r="A36" s="133"/>
      <c r="B36" s="283"/>
      <c r="C36" s="283"/>
      <c r="D36" s="284"/>
      <c r="E36" s="284"/>
      <c r="F36" s="287"/>
      <c r="G36" s="166" t="str">
        <f t="shared" si="0"/>
        <v/>
      </c>
      <c r="H36" s="156" t="str">
        <f>IF(OR($D36="",$E36=""),"",VLOOKUP($AJ36,SiSem_Req!$A$2:$O$82,5))</f>
        <v/>
      </c>
      <c r="I36" s="285"/>
      <c r="J36" s="155" t="str">
        <f t="shared" si="1"/>
        <v/>
      </c>
      <c r="K36" s="156" t="str">
        <f>IF(OR($D36="",$E36=""),"",VLOOKUP($AJ36,SiSem_Req!$A$2:$O$82,6))</f>
        <v/>
      </c>
      <c r="L36" s="287"/>
      <c r="M36" s="166" t="str">
        <f t="shared" si="2"/>
        <v/>
      </c>
      <c r="N36" s="156" t="str">
        <f>IF(OR($D36="",$E36=""),"",VLOOKUP($AJ36,SiSem_Req!$A$2:$O$82,7))</f>
        <v/>
      </c>
      <c r="O36" s="286"/>
      <c r="P36" s="162" t="str">
        <f t="shared" si="3"/>
        <v/>
      </c>
      <c r="Q36" s="156" t="str">
        <f>IF(OR($D36="",$E36=""),"",VLOOKUP($AJ36,SiSem_Req!$A$2:$O$82,8))</f>
        <v/>
      </c>
      <c r="R36" s="287"/>
      <c r="S36" s="166" t="str">
        <f t="shared" si="4"/>
        <v/>
      </c>
      <c r="T36" s="156" t="str">
        <f>IF(OR($D36="",$E36=""),"",VLOOKUP($AJ36,SiSem_Req!$A$2:$O$82,9))</f>
        <v/>
      </c>
      <c r="U36" s="157" t="str">
        <f t="shared" si="6"/>
        <v/>
      </c>
      <c r="V36" s="158" t="str">
        <f>IF(OR($D36="",$E36="",GlobalParameters!$C$12=""),"",$AF36)</f>
        <v/>
      </c>
      <c r="W36" s="159"/>
      <c r="X36" s="283"/>
      <c r="Y36" s="283"/>
      <c r="Z36" s="283"/>
      <c r="AA36" s="283"/>
      <c r="AB36" s="283"/>
      <c r="AC36" s="283"/>
      <c r="AD36" s="283"/>
      <c r="AE36" s="283"/>
      <c r="AF36" s="160" t="str">
        <f>IF(OR($D36="",$E36="",GlobalParameters!$C$12=""),"",VLOOKUP($AJ36,SiSem_Req!$A$2:$O$82,15))</f>
        <v/>
      </c>
      <c r="AG36" s="283"/>
      <c r="AH36" s="283"/>
      <c r="AI36" s="159"/>
      <c r="AJ36" s="134" t="e">
        <f>VLOOKUP($D36,SiSem_Req!$S$2:$T$10,2)+VLOOKUP($E36,SiSem_Req!$U$2:$V$4,2)+VLOOKUP(GlobalParameters!$C$12,SiSem_Req!$W$2:$X$4,2)</f>
        <v>#N/A</v>
      </c>
    </row>
    <row r="37" spans="1:36" x14ac:dyDescent="0.25">
      <c r="A37" s="133"/>
      <c r="B37" s="283"/>
      <c r="C37" s="283"/>
      <c r="D37" s="284"/>
      <c r="E37" s="284"/>
      <c r="F37" s="287"/>
      <c r="G37" s="166" t="str">
        <f t="shared" si="0"/>
        <v/>
      </c>
      <c r="H37" s="156" t="str">
        <f>IF(OR($D37="",$E37=""),"",VLOOKUP($AJ37,SiSem_Req!$A$2:$O$82,5))</f>
        <v/>
      </c>
      <c r="I37" s="285"/>
      <c r="J37" s="155" t="str">
        <f t="shared" si="1"/>
        <v/>
      </c>
      <c r="K37" s="156" t="str">
        <f>IF(OR($D37="",$E37=""),"",VLOOKUP($AJ37,SiSem_Req!$A$2:$O$82,6))</f>
        <v/>
      </c>
      <c r="L37" s="287"/>
      <c r="M37" s="166" t="str">
        <f t="shared" si="2"/>
        <v/>
      </c>
      <c r="N37" s="156" t="str">
        <f>IF(OR($D37="",$E37=""),"",VLOOKUP($AJ37,SiSem_Req!$A$2:$O$82,7))</f>
        <v/>
      </c>
      <c r="O37" s="286"/>
      <c r="P37" s="162" t="str">
        <f t="shared" si="3"/>
        <v/>
      </c>
      <c r="Q37" s="156" t="str">
        <f>IF(OR($D37="",$E37=""),"",VLOOKUP($AJ37,SiSem_Req!$A$2:$O$82,8))</f>
        <v/>
      </c>
      <c r="R37" s="287"/>
      <c r="S37" s="166" t="str">
        <f t="shared" si="4"/>
        <v/>
      </c>
      <c r="T37" s="156" t="str">
        <f>IF(OR($D37="",$E37=""),"",VLOOKUP($AJ37,SiSem_Req!$A$2:$O$82,9))</f>
        <v/>
      </c>
      <c r="U37" s="157" t="str">
        <f t="shared" si="6"/>
        <v/>
      </c>
      <c r="V37" s="158" t="str">
        <f>IF(OR($D37="",$E37="",GlobalParameters!$C$12=""),"",$AF37)</f>
        <v/>
      </c>
      <c r="W37" s="159"/>
      <c r="X37" s="283"/>
      <c r="Y37" s="283"/>
      <c r="Z37" s="283"/>
      <c r="AA37" s="283"/>
      <c r="AB37" s="283"/>
      <c r="AC37" s="283"/>
      <c r="AD37" s="283"/>
      <c r="AE37" s="283"/>
      <c r="AF37" s="160" t="str">
        <f>IF(OR($D37="",$E37="",GlobalParameters!$C$12=""),"",VLOOKUP($AJ37,SiSem_Req!$A$2:$O$82,15))</f>
        <v/>
      </c>
      <c r="AG37" s="283"/>
      <c r="AH37" s="283"/>
      <c r="AI37" s="159"/>
      <c r="AJ37" s="134" t="e">
        <f>VLOOKUP($D37,SiSem_Req!$S$2:$T$10,2)+VLOOKUP($E37,SiSem_Req!$U$2:$V$4,2)+VLOOKUP(GlobalParameters!$C$12,SiSem_Req!$W$2:$X$4,2)</f>
        <v>#N/A</v>
      </c>
    </row>
    <row r="38" spans="1:36" x14ac:dyDescent="0.25">
      <c r="A38" s="133"/>
      <c r="B38" s="283"/>
      <c r="C38" s="283"/>
      <c r="D38" s="284"/>
      <c r="E38" s="284"/>
      <c r="F38" s="287"/>
      <c r="G38" s="166" t="str">
        <f t="shared" si="0"/>
        <v/>
      </c>
      <c r="H38" s="156" t="str">
        <f>IF(OR($D38="",$E38=""),"",VLOOKUP($AJ38,SiSem_Req!$A$2:$O$82,5))</f>
        <v/>
      </c>
      <c r="I38" s="285"/>
      <c r="J38" s="155" t="str">
        <f t="shared" si="1"/>
        <v/>
      </c>
      <c r="K38" s="156" t="str">
        <f>IF(OR($D38="",$E38=""),"",VLOOKUP($AJ38,SiSem_Req!$A$2:$O$82,6))</f>
        <v/>
      </c>
      <c r="L38" s="287"/>
      <c r="M38" s="166" t="str">
        <f t="shared" si="2"/>
        <v/>
      </c>
      <c r="N38" s="156" t="str">
        <f>IF(OR($D38="",$E38=""),"",VLOOKUP($AJ38,SiSem_Req!$A$2:$O$82,7))</f>
        <v/>
      </c>
      <c r="O38" s="286"/>
      <c r="P38" s="162" t="str">
        <f t="shared" si="3"/>
        <v/>
      </c>
      <c r="Q38" s="156" t="str">
        <f>IF(OR($D38="",$E38=""),"",VLOOKUP($AJ38,SiSem_Req!$A$2:$O$82,8))</f>
        <v/>
      </c>
      <c r="R38" s="287"/>
      <c r="S38" s="166" t="str">
        <f t="shared" si="4"/>
        <v/>
      </c>
      <c r="T38" s="156" t="str">
        <f>IF(OR($D38="",$E38=""),"",VLOOKUP($AJ38,SiSem_Req!$A$2:$O$82,9))</f>
        <v/>
      </c>
      <c r="U38" s="157" t="str">
        <f t="shared" si="6"/>
        <v/>
      </c>
      <c r="V38" s="158" t="str">
        <f>IF(OR($D38="",$E38="",GlobalParameters!$C$12=""),"",$AF38)</f>
        <v/>
      </c>
      <c r="W38" s="159"/>
      <c r="X38" s="283"/>
      <c r="Y38" s="283"/>
      <c r="Z38" s="283"/>
      <c r="AA38" s="283"/>
      <c r="AB38" s="283"/>
      <c r="AC38" s="283"/>
      <c r="AD38" s="283"/>
      <c r="AE38" s="283"/>
      <c r="AF38" s="160" t="str">
        <f>IF(OR($D38="",$E38="",GlobalParameters!$C$12=""),"",VLOOKUP($AJ38,SiSem_Req!$A$2:$O$82,15))</f>
        <v/>
      </c>
      <c r="AG38" s="283"/>
      <c r="AH38" s="283"/>
      <c r="AI38" s="159"/>
      <c r="AJ38" s="134" t="e">
        <f>VLOOKUP($D38,SiSem_Req!$S$2:$T$10,2)+VLOOKUP($E38,SiSem_Req!$U$2:$V$4,2)+VLOOKUP(GlobalParameters!$C$12,SiSem_Req!$W$2:$X$4,2)</f>
        <v>#N/A</v>
      </c>
    </row>
    <row r="39" spans="1:36" x14ac:dyDescent="0.25">
      <c r="A39" s="133"/>
      <c r="B39" s="283"/>
      <c r="C39" s="283"/>
      <c r="D39" s="284"/>
      <c r="E39" s="284"/>
      <c r="F39" s="287"/>
      <c r="G39" s="166" t="str">
        <f t="shared" si="0"/>
        <v/>
      </c>
      <c r="H39" s="156" t="str">
        <f>IF(OR($D39="",$E39=""),"",VLOOKUP($AJ39,SiSem_Req!$A$2:$O$82,5))</f>
        <v/>
      </c>
      <c r="I39" s="285"/>
      <c r="J39" s="155" t="str">
        <f t="shared" si="1"/>
        <v/>
      </c>
      <c r="K39" s="156" t="str">
        <f>IF(OR($D39="",$E39=""),"",VLOOKUP($AJ39,SiSem_Req!$A$2:$O$82,6))</f>
        <v/>
      </c>
      <c r="L39" s="287"/>
      <c r="M39" s="166" t="str">
        <f t="shared" si="2"/>
        <v/>
      </c>
      <c r="N39" s="156" t="str">
        <f>IF(OR($D39="",$E39=""),"",VLOOKUP($AJ39,SiSem_Req!$A$2:$O$82,7))</f>
        <v/>
      </c>
      <c r="O39" s="286"/>
      <c r="P39" s="162" t="str">
        <f t="shared" si="3"/>
        <v/>
      </c>
      <c r="Q39" s="156" t="str">
        <f>IF(OR($D39="",$E39=""),"",VLOOKUP($AJ39,SiSem_Req!$A$2:$O$82,8))</f>
        <v/>
      </c>
      <c r="R39" s="287"/>
      <c r="S39" s="166" t="str">
        <f t="shared" si="4"/>
        <v/>
      </c>
      <c r="T39" s="156" t="str">
        <f>IF(OR($D39="",$E39=""),"",VLOOKUP($AJ39,SiSem_Req!$A$2:$O$82,9))</f>
        <v/>
      </c>
      <c r="U39" s="157" t="str">
        <f t="shared" si="6"/>
        <v/>
      </c>
      <c r="V39" s="158" t="str">
        <f>IF(OR($D39="",$E39="",GlobalParameters!$C$12=""),"",$AF39)</f>
        <v/>
      </c>
      <c r="W39" s="159"/>
      <c r="X39" s="283"/>
      <c r="Y39" s="283"/>
      <c r="Z39" s="283"/>
      <c r="AA39" s="283"/>
      <c r="AB39" s="283"/>
      <c r="AC39" s="283"/>
      <c r="AD39" s="283"/>
      <c r="AE39" s="283"/>
      <c r="AF39" s="160" t="str">
        <f>IF(OR($D39="",$E39="",GlobalParameters!$C$12=""),"",VLOOKUP($AJ39,SiSem_Req!$A$2:$O$82,15))</f>
        <v/>
      </c>
      <c r="AG39" s="283"/>
      <c r="AH39" s="283"/>
      <c r="AI39" s="159"/>
      <c r="AJ39" s="134" t="e">
        <f>VLOOKUP($D39,SiSem_Req!$S$2:$T$10,2)+VLOOKUP($E39,SiSem_Req!$U$2:$V$4,2)+VLOOKUP(GlobalParameters!$C$12,SiSem_Req!$W$2:$X$4,2)</f>
        <v>#N/A</v>
      </c>
    </row>
    <row r="40" spans="1:36" x14ac:dyDescent="0.25">
      <c r="A40" s="133"/>
      <c r="B40" s="283"/>
      <c r="C40" s="283"/>
      <c r="D40" s="284"/>
      <c r="E40" s="284"/>
      <c r="F40" s="287"/>
      <c r="G40" s="166" t="str">
        <f t="shared" si="0"/>
        <v/>
      </c>
      <c r="H40" s="156" t="str">
        <f>IF(OR($D40="",$E40=""),"",VLOOKUP($AJ40,SiSem_Req!$A$2:$O$82,5))</f>
        <v/>
      </c>
      <c r="I40" s="285"/>
      <c r="J40" s="155" t="str">
        <f t="shared" si="1"/>
        <v/>
      </c>
      <c r="K40" s="156" t="str">
        <f>IF(OR($D40="",$E40=""),"",VLOOKUP($AJ40,SiSem_Req!$A$2:$O$82,6))</f>
        <v/>
      </c>
      <c r="L40" s="287"/>
      <c r="M40" s="166" t="str">
        <f t="shared" si="2"/>
        <v/>
      </c>
      <c r="N40" s="156" t="str">
        <f>IF(OR($D40="",$E40=""),"",VLOOKUP($AJ40,SiSem_Req!$A$2:$O$82,7))</f>
        <v/>
      </c>
      <c r="O40" s="286"/>
      <c r="P40" s="162" t="str">
        <f t="shared" si="3"/>
        <v/>
      </c>
      <c r="Q40" s="156" t="str">
        <f>IF(OR($D40="",$E40=""),"",VLOOKUP($AJ40,SiSem_Req!$A$2:$O$82,8))</f>
        <v/>
      </c>
      <c r="R40" s="287"/>
      <c r="S40" s="166" t="str">
        <f t="shared" si="4"/>
        <v/>
      </c>
      <c r="T40" s="156" t="str">
        <f>IF(OR($D40="",$E40=""),"",VLOOKUP($AJ40,SiSem_Req!$A$2:$O$82,9))</f>
        <v/>
      </c>
      <c r="U40" s="157" t="str">
        <f t="shared" si="6"/>
        <v/>
      </c>
      <c r="V40" s="158" t="str">
        <f>IF(OR($D40="",$E40="",GlobalParameters!$C$12=""),"",$AF40)</f>
        <v/>
      </c>
      <c r="W40" s="159"/>
      <c r="X40" s="283"/>
      <c r="Y40" s="283"/>
      <c r="Z40" s="283"/>
      <c r="AA40" s="283"/>
      <c r="AB40" s="283"/>
      <c r="AC40" s="283"/>
      <c r="AD40" s="283"/>
      <c r="AE40" s="283"/>
      <c r="AF40" s="160" t="str">
        <f>IF(OR($D40="",$E40="",GlobalParameters!$C$12=""),"",VLOOKUP($AJ40,SiSem_Req!$A$2:$O$82,15))</f>
        <v/>
      </c>
      <c r="AG40" s="283"/>
      <c r="AH40" s="283"/>
      <c r="AI40" s="159"/>
      <c r="AJ40" s="134" t="e">
        <f>VLOOKUP($D40,SiSem_Req!$S$2:$T$10,2)+VLOOKUP($E40,SiSem_Req!$U$2:$V$4,2)+VLOOKUP(GlobalParameters!$C$12,SiSem_Req!$W$2:$X$4,2)</f>
        <v>#N/A</v>
      </c>
    </row>
    <row r="41" spans="1:36" x14ac:dyDescent="0.25">
      <c r="A41" s="133"/>
      <c r="B41" s="283"/>
      <c r="C41" s="283"/>
      <c r="D41" s="284"/>
      <c r="E41" s="284"/>
      <c r="F41" s="287"/>
      <c r="G41" s="166" t="str">
        <f t="shared" si="0"/>
        <v/>
      </c>
      <c r="H41" s="156" t="str">
        <f>IF(OR($D41="",$E41=""),"",VLOOKUP($AJ41,SiSem_Req!$A$2:$O$82,5))</f>
        <v/>
      </c>
      <c r="I41" s="285"/>
      <c r="J41" s="155" t="str">
        <f t="shared" si="1"/>
        <v/>
      </c>
      <c r="K41" s="156" t="str">
        <f>IF(OR($D41="",$E41=""),"",VLOOKUP($AJ41,SiSem_Req!$A$2:$O$82,6))</f>
        <v/>
      </c>
      <c r="L41" s="287"/>
      <c r="M41" s="166" t="str">
        <f t="shared" si="2"/>
        <v/>
      </c>
      <c r="N41" s="156" t="str">
        <f>IF(OR($D41="",$E41=""),"",VLOOKUP($AJ41,SiSem_Req!$A$2:$O$82,7))</f>
        <v/>
      </c>
      <c r="O41" s="286"/>
      <c r="P41" s="162" t="str">
        <f t="shared" si="3"/>
        <v/>
      </c>
      <c r="Q41" s="156" t="str">
        <f>IF(OR($D41="",$E41=""),"",VLOOKUP($AJ41,SiSem_Req!$A$2:$O$82,8))</f>
        <v/>
      </c>
      <c r="R41" s="287"/>
      <c r="S41" s="166" t="str">
        <f t="shared" si="4"/>
        <v/>
      </c>
      <c r="T41" s="156" t="str">
        <f>IF(OR($D41="",$E41=""),"",VLOOKUP($AJ41,SiSem_Req!$A$2:$O$82,9))</f>
        <v/>
      </c>
      <c r="U41" s="157" t="str">
        <f t="shared" si="6"/>
        <v/>
      </c>
      <c r="V41" s="158" t="str">
        <f>IF(OR($D41="",$E41="",GlobalParameters!$C$12=""),"",$AF41)</f>
        <v/>
      </c>
      <c r="W41" s="159"/>
      <c r="X41" s="283"/>
      <c r="Y41" s="283"/>
      <c r="Z41" s="283"/>
      <c r="AA41" s="283"/>
      <c r="AB41" s="283"/>
      <c r="AC41" s="283"/>
      <c r="AD41" s="283"/>
      <c r="AE41" s="283"/>
      <c r="AF41" s="160" t="str">
        <f>IF(OR($D41="",$E41="",GlobalParameters!$C$12=""),"",VLOOKUP($AJ41,SiSem_Req!$A$2:$O$82,15))</f>
        <v/>
      </c>
      <c r="AG41" s="283"/>
      <c r="AH41" s="283"/>
      <c r="AI41" s="159"/>
      <c r="AJ41" s="134" t="e">
        <f>VLOOKUP($D41,SiSem_Req!$S$2:$T$10,2)+VLOOKUP($E41,SiSem_Req!$U$2:$V$4,2)+VLOOKUP(GlobalParameters!$C$12,SiSem_Req!$W$2:$X$4,2)</f>
        <v>#N/A</v>
      </c>
    </row>
    <row r="42" spans="1:36" x14ac:dyDescent="0.25">
      <c r="A42" s="133"/>
      <c r="B42" s="283"/>
      <c r="C42" s="283"/>
      <c r="D42" s="284"/>
      <c r="E42" s="284"/>
      <c r="F42" s="287"/>
      <c r="G42" s="166" t="str">
        <f t="shared" si="0"/>
        <v/>
      </c>
      <c r="H42" s="156" t="str">
        <f>IF(OR($D42="",$E42=""),"",VLOOKUP($AJ42,SiSem_Req!$A$2:$O$82,5))</f>
        <v/>
      </c>
      <c r="I42" s="285"/>
      <c r="J42" s="155" t="str">
        <f t="shared" si="1"/>
        <v/>
      </c>
      <c r="K42" s="156" t="str">
        <f>IF(OR($D42="",$E42=""),"",VLOOKUP($AJ42,SiSem_Req!$A$2:$O$82,6))</f>
        <v/>
      </c>
      <c r="L42" s="287"/>
      <c r="M42" s="166" t="str">
        <f t="shared" si="2"/>
        <v/>
      </c>
      <c r="N42" s="156" t="str">
        <f>IF(OR($D42="",$E42=""),"",VLOOKUP($AJ42,SiSem_Req!$A$2:$O$82,7))</f>
        <v/>
      </c>
      <c r="O42" s="286"/>
      <c r="P42" s="162" t="str">
        <f t="shared" si="3"/>
        <v/>
      </c>
      <c r="Q42" s="156" t="str">
        <f>IF(OR($D42="",$E42=""),"",VLOOKUP($AJ42,SiSem_Req!$A$2:$O$82,8))</f>
        <v/>
      </c>
      <c r="R42" s="287"/>
      <c r="S42" s="166" t="str">
        <f t="shared" si="4"/>
        <v/>
      </c>
      <c r="T42" s="156" t="str">
        <f>IF(OR($D42="",$E42=""),"",VLOOKUP($AJ42,SiSem_Req!$A$2:$O$82,9))</f>
        <v/>
      </c>
      <c r="U42" s="157" t="str">
        <f t="shared" si="6"/>
        <v/>
      </c>
      <c r="V42" s="158" t="str">
        <f>IF(OR($D42="",$E42="",GlobalParameters!$C$12=""),"",$AF42)</f>
        <v/>
      </c>
      <c r="W42" s="159"/>
      <c r="X42" s="283"/>
      <c r="Y42" s="283"/>
      <c r="Z42" s="283"/>
      <c r="AA42" s="283"/>
      <c r="AB42" s="283"/>
      <c r="AC42" s="283"/>
      <c r="AD42" s="283"/>
      <c r="AE42" s="283"/>
      <c r="AF42" s="160" t="str">
        <f>IF(OR($D42="",$E42="",GlobalParameters!$C$12=""),"",VLOOKUP($AJ42,SiSem_Req!$A$2:$O$82,15))</f>
        <v/>
      </c>
      <c r="AG42" s="283"/>
      <c r="AH42" s="283"/>
      <c r="AI42" s="159"/>
      <c r="AJ42" s="134" t="e">
        <f>VLOOKUP($D42,SiSem_Req!$S$2:$T$10,2)+VLOOKUP($E42,SiSem_Req!$U$2:$V$4,2)+VLOOKUP(GlobalParameters!$C$12,SiSem_Req!$W$2:$X$4,2)</f>
        <v>#N/A</v>
      </c>
    </row>
    <row r="43" spans="1:36" x14ac:dyDescent="0.25">
      <c r="A43" s="133"/>
      <c r="B43" s="283"/>
      <c r="C43" s="283"/>
      <c r="D43" s="284"/>
      <c r="E43" s="284"/>
      <c r="F43" s="287"/>
      <c r="G43" s="166" t="str">
        <f t="shared" si="0"/>
        <v/>
      </c>
      <c r="H43" s="156" t="str">
        <f>IF(OR($D43="",$E43=""),"",VLOOKUP($AJ43,SiSem_Req!$A$2:$O$82,5))</f>
        <v/>
      </c>
      <c r="I43" s="285"/>
      <c r="J43" s="155" t="str">
        <f t="shared" si="1"/>
        <v/>
      </c>
      <c r="K43" s="156" t="str">
        <f>IF(OR($D43="",$E43=""),"",VLOOKUP($AJ43,SiSem_Req!$A$2:$O$82,6))</f>
        <v/>
      </c>
      <c r="L43" s="287"/>
      <c r="M43" s="166" t="str">
        <f t="shared" si="2"/>
        <v/>
      </c>
      <c r="N43" s="156" t="str">
        <f>IF(OR($D43="",$E43=""),"",VLOOKUP($AJ43,SiSem_Req!$A$2:$O$82,7))</f>
        <v/>
      </c>
      <c r="O43" s="286"/>
      <c r="P43" s="162" t="str">
        <f t="shared" si="3"/>
        <v/>
      </c>
      <c r="Q43" s="156" t="str">
        <f>IF(OR($D43="",$E43=""),"",VLOOKUP($AJ43,SiSem_Req!$A$2:$O$82,8))</f>
        <v/>
      </c>
      <c r="R43" s="287"/>
      <c r="S43" s="166" t="str">
        <f t="shared" si="4"/>
        <v/>
      </c>
      <c r="T43" s="156" t="str">
        <f>IF(OR($D43="",$E43=""),"",VLOOKUP($AJ43,SiSem_Req!$A$2:$O$82,9))</f>
        <v/>
      </c>
      <c r="U43" s="157" t="str">
        <f t="shared" si="6"/>
        <v/>
      </c>
      <c r="V43" s="158" t="str">
        <f>IF(OR($D43="",$E43="",GlobalParameters!$C$12=""),"",$AF43)</f>
        <v/>
      </c>
      <c r="W43" s="159"/>
      <c r="X43" s="283"/>
      <c r="Y43" s="283"/>
      <c r="Z43" s="283"/>
      <c r="AA43" s="283"/>
      <c r="AB43" s="283"/>
      <c r="AC43" s="283"/>
      <c r="AD43" s="283"/>
      <c r="AE43" s="283"/>
      <c r="AF43" s="160" t="str">
        <f>IF(OR($D43="",$E43="",GlobalParameters!$C$12=""),"",VLOOKUP($AJ43,SiSem_Req!$A$2:$O$82,15))</f>
        <v/>
      </c>
      <c r="AG43" s="283"/>
      <c r="AH43" s="283"/>
      <c r="AI43" s="159"/>
      <c r="AJ43" s="134" t="e">
        <f>VLOOKUP($D43,SiSem_Req!$S$2:$T$10,2)+VLOOKUP($E43,SiSem_Req!$U$2:$V$4,2)+VLOOKUP(GlobalParameters!$C$12,SiSem_Req!$W$2:$X$4,2)</f>
        <v>#N/A</v>
      </c>
    </row>
    <row r="44" spans="1:36" x14ac:dyDescent="0.25">
      <c r="A44" s="133"/>
      <c r="B44" s="283"/>
      <c r="C44" s="283"/>
      <c r="D44" s="284"/>
      <c r="E44" s="284"/>
      <c r="F44" s="287"/>
      <c r="G44" s="166" t="str">
        <f t="shared" si="0"/>
        <v/>
      </c>
      <c r="H44" s="156" t="str">
        <f>IF(OR($D44="",$E44=""),"",VLOOKUP($AJ44,SiSem_Req!$A$2:$O$82,5))</f>
        <v/>
      </c>
      <c r="I44" s="285"/>
      <c r="J44" s="155" t="str">
        <f t="shared" si="1"/>
        <v/>
      </c>
      <c r="K44" s="156" t="str">
        <f>IF(OR($D44="",$E44=""),"",VLOOKUP($AJ44,SiSem_Req!$A$2:$O$82,6))</f>
        <v/>
      </c>
      <c r="L44" s="287"/>
      <c r="M44" s="166" t="str">
        <f t="shared" si="2"/>
        <v/>
      </c>
      <c r="N44" s="156" t="str">
        <f>IF(OR($D44="",$E44=""),"",VLOOKUP($AJ44,SiSem_Req!$A$2:$O$82,7))</f>
        <v/>
      </c>
      <c r="O44" s="286"/>
      <c r="P44" s="162" t="str">
        <f t="shared" si="3"/>
        <v/>
      </c>
      <c r="Q44" s="156" t="str">
        <f>IF(OR($D44="",$E44=""),"",VLOOKUP($AJ44,SiSem_Req!$A$2:$O$82,8))</f>
        <v/>
      </c>
      <c r="R44" s="287"/>
      <c r="S44" s="166" t="str">
        <f t="shared" si="4"/>
        <v/>
      </c>
      <c r="T44" s="156" t="str">
        <f>IF(OR($D44="",$E44=""),"",VLOOKUP($AJ44,SiSem_Req!$A$2:$O$82,9))</f>
        <v/>
      </c>
      <c r="U44" s="157" t="str">
        <f t="shared" si="6"/>
        <v/>
      </c>
      <c r="V44" s="158" t="str">
        <f>IF(OR($D44="",$E44="",GlobalParameters!$C$12=""),"",$AF44)</f>
        <v/>
      </c>
      <c r="W44" s="159"/>
      <c r="X44" s="283"/>
      <c r="Y44" s="283"/>
      <c r="Z44" s="283"/>
      <c r="AA44" s="283"/>
      <c r="AB44" s="283"/>
      <c r="AC44" s="283"/>
      <c r="AD44" s="283"/>
      <c r="AE44" s="283"/>
      <c r="AF44" s="160" t="str">
        <f>IF(OR($D44="",$E44="",GlobalParameters!$C$12=""),"",VLOOKUP($AJ44,SiSem_Req!$A$2:$O$82,15))</f>
        <v/>
      </c>
      <c r="AG44" s="283"/>
      <c r="AH44" s="283"/>
      <c r="AI44" s="159"/>
      <c r="AJ44" s="134" t="e">
        <f>VLOOKUP($D44,SiSem_Req!$S$2:$T$10,2)+VLOOKUP($E44,SiSem_Req!$U$2:$V$4,2)+VLOOKUP(GlobalParameters!$C$12,SiSem_Req!$W$2:$X$4,2)</f>
        <v>#N/A</v>
      </c>
    </row>
    <row r="45" spans="1:36" x14ac:dyDescent="0.25">
      <c r="A45" s="133"/>
      <c r="B45" s="283"/>
      <c r="C45" s="283"/>
      <c r="D45" s="284"/>
      <c r="E45" s="284"/>
      <c r="F45" s="287"/>
      <c r="G45" s="166" t="str">
        <f t="shared" si="0"/>
        <v/>
      </c>
      <c r="H45" s="156" t="str">
        <f>IF(OR($D45="",$E45=""),"",VLOOKUP($AJ45,SiSem_Req!$A$2:$O$82,5))</f>
        <v/>
      </c>
      <c r="I45" s="285"/>
      <c r="J45" s="155" t="str">
        <f t="shared" si="1"/>
        <v/>
      </c>
      <c r="K45" s="156" t="str">
        <f>IF(OR($D45="",$E45=""),"",VLOOKUP($AJ45,SiSem_Req!$A$2:$O$82,6))</f>
        <v/>
      </c>
      <c r="L45" s="287"/>
      <c r="M45" s="166" t="str">
        <f t="shared" si="2"/>
        <v/>
      </c>
      <c r="N45" s="156" t="str">
        <f>IF(OR($D45="",$E45=""),"",VLOOKUP($AJ45,SiSem_Req!$A$2:$O$82,7))</f>
        <v/>
      </c>
      <c r="O45" s="286"/>
      <c r="P45" s="162" t="str">
        <f t="shared" si="3"/>
        <v/>
      </c>
      <c r="Q45" s="156" t="str">
        <f>IF(OR($D45="",$E45=""),"",VLOOKUP($AJ45,SiSem_Req!$A$2:$O$82,8))</f>
        <v/>
      </c>
      <c r="R45" s="287"/>
      <c r="S45" s="166" t="str">
        <f t="shared" si="4"/>
        <v/>
      </c>
      <c r="T45" s="156" t="str">
        <f>IF(OR($D45="",$E45=""),"",VLOOKUP($AJ45,SiSem_Req!$A$2:$O$82,9))</f>
        <v/>
      </c>
      <c r="U45" s="157" t="str">
        <f t="shared" si="6"/>
        <v/>
      </c>
      <c r="V45" s="158" t="str">
        <f>IF(OR($D45="",$E45="",GlobalParameters!$C$12=""),"",$AF45)</f>
        <v/>
      </c>
      <c r="W45" s="159"/>
      <c r="X45" s="283"/>
      <c r="Y45" s="283"/>
      <c r="Z45" s="283"/>
      <c r="AA45" s="283"/>
      <c r="AB45" s="283"/>
      <c r="AC45" s="283"/>
      <c r="AD45" s="283"/>
      <c r="AE45" s="283"/>
      <c r="AF45" s="160" t="str">
        <f>IF(OR($D45="",$E45="",GlobalParameters!$C$12=""),"",VLOOKUP($AJ45,SiSem_Req!$A$2:$O$82,15))</f>
        <v/>
      </c>
      <c r="AG45" s="283"/>
      <c r="AH45" s="283"/>
      <c r="AI45" s="159"/>
      <c r="AJ45" s="134" t="e">
        <f>VLOOKUP($D45,SiSem_Req!$S$2:$T$10,2)+VLOOKUP($E45,SiSem_Req!$U$2:$V$4,2)+VLOOKUP(GlobalParameters!$C$12,SiSem_Req!$W$2:$X$4,2)</f>
        <v>#N/A</v>
      </c>
    </row>
    <row r="46" spans="1:36" x14ac:dyDescent="0.25">
      <c r="A46" s="133"/>
      <c r="B46" s="283"/>
      <c r="C46" s="283"/>
      <c r="D46" s="284"/>
      <c r="E46" s="284"/>
      <c r="F46" s="287"/>
      <c r="G46" s="166" t="str">
        <f t="shared" si="0"/>
        <v/>
      </c>
      <c r="H46" s="156" t="str">
        <f>IF(OR($D46="",$E46=""),"",VLOOKUP($AJ46,SiSem_Req!$A$2:$O$82,5))</f>
        <v/>
      </c>
      <c r="I46" s="285"/>
      <c r="J46" s="155" t="str">
        <f t="shared" si="1"/>
        <v/>
      </c>
      <c r="K46" s="156" t="str">
        <f>IF(OR($D46="",$E46=""),"",VLOOKUP($AJ46,SiSem_Req!$A$2:$O$82,6))</f>
        <v/>
      </c>
      <c r="L46" s="287"/>
      <c r="M46" s="166" t="str">
        <f t="shared" si="2"/>
        <v/>
      </c>
      <c r="N46" s="156" t="str">
        <f>IF(OR($D46="",$E46=""),"",VLOOKUP($AJ46,SiSem_Req!$A$2:$O$82,7))</f>
        <v/>
      </c>
      <c r="O46" s="286"/>
      <c r="P46" s="162" t="str">
        <f t="shared" si="3"/>
        <v/>
      </c>
      <c r="Q46" s="156" t="str">
        <f>IF(OR($D46="",$E46=""),"",VLOOKUP($AJ46,SiSem_Req!$A$2:$O$82,8))</f>
        <v/>
      </c>
      <c r="R46" s="287"/>
      <c r="S46" s="166" t="str">
        <f t="shared" si="4"/>
        <v/>
      </c>
      <c r="T46" s="156" t="str">
        <f>IF(OR($D46="",$E46=""),"",VLOOKUP($AJ46,SiSem_Req!$A$2:$O$82,9))</f>
        <v/>
      </c>
      <c r="U46" s="157" t="str">
        <f t="shared" si="6"/>
        <v/>
      </c>
      <c r="V46" s="158" t="str">
        <f>IF(OR($D46="",$E46="",GlobalParameters!$C$12=""),"",$AF46)</f>
        <v/>
      </c>
      <c r="W46" s="159"/>
      <c r="X46" s="283"/>
      <c r="Y46" s="283"/>
      <c r="Z46" s="283"/>
      <c r="AA46" s="283"/>
      <c r="AB46" s="283"/>
      <c r="AC46" s="283"/>
      <c r="AD46" s="283"/>
      <c r="AE46" s="283"/>
      <c r="AF46" s="160" t="str">
        <f>IF(OR($D46="",$E46="",GlobalParameters!$C$12=""),"",VLOOKUP($AJ46,SiSem_Req!$A$2:$O$82,15))</f>
        <v/>
      </c>
      <c r="AG46" s="283"/>
      <c r="AH46" s="283"/>
      <c r="AI46" s="159"/>
      <c r="AJ46" s="134" t="e">
        <f>VLOOKUP($D46,SiSem_Req!$S$2:$T$10,2)+VLOOKUP($E46,SiSem_Req!$U$2:$V$4,2)+VLOOKUP(GlobalParameters!$C$12,SiSem_Req!$W$2:$X$4,2)</f>
        <v>#N/A</v>
      </c>
    </row>
    <row r="47" spans="1:36" x14ac:dyDescent="0.25">
      <c r="A47" s="133"/>
      <c r="B47" s="283"/>
      <c r="C47" s="283"/>
      <c r="D47" s="284"/>
      <c r="E47" s="284"/>
      <c r="F47" s="287"/>
      <c r="G47" s="166" t="str">
        <f t="shared" si="0"/>
        <v/>
      </c>
      <c r="H47" s="156" t="str">
        <f>IF(OR($D47="",$E47=""),"",VLOOKUP($AJ47,SiSem_Req!$A$2:$O$82,5))</f>
        <v/>
      </c>
      <c r="I47" s="285"/>
      <c r="J47" s="155" t="str">
        <f t="shared" si="1"/>
        <v/>
      </c>
      <c r="K47" s="156" t="str">
        <f>IF(OR($D47="",$E47=""),"",VLOOKUP($AJ47,SiSem_Req!$A$2:$O$82,6))</f>
        <v/>
      </c>
      <c r="L47" s="287"/>
      <c r="M47" s="166" t="str">
        <f t="shared" si="2"/>
        <v/>
      </c>
      <c r="N47" s="156" t="str">
        <f>IF(OR($D47="",$E47=""),"",VLOOKUP($AJ47,SiSem_Req!$A$2:$O$82,7))</f>
        <v/>
      </c>
      <c r="O47" s="286"/>
      <c r="P47" s="162" t="str">
        <f t="shared" si="3"/>
        <v/>
      </c>
      <c r="Q47" s="156" t="str">
        <f>IF(OR($D47="",$E47=""),"",VLOOKUP($AJ47,SiSem_Req!$A$2:$O$82,8))</f>
        <v/>
      </c>
      <c r="R47" s="287"/>
      <c r="S47" s="166" t="str">
        <f t="shared" si="4"/>
        <v/>
      </c>
      <c r="T47" s="156" t="str">
        <f>IF(OR($D47="",$E47=""),"",VLOOKUP($AJ47,SiSem_Req!$A$2:$O$82,9))</f>
        <v/>
      </c>
      <c r="U47" s="157" t="str">
        <f t="shared" si="6"/>
        <v/>
      </c>
      <c r="V47" s="158" t="str">
        <f>IF(OR($D47="",$E47="",GlobalParameters!$C$12=""),"",$AF47)</f>
        <v/>
      </c>
      <c r="W47" s="159"/>
      <c r="X47" s="283"/>
      <c r="Y47" s="283"/>
      <c r="Z47" s="283"/>
      <c r="AA47" s="283"/>
      <c r="AB47" s="283"/>
      <c r="AC47" s="283"/>
      <c r="AD47" s="283"/>
      <c r="AE47" s="283"/>
      <c r="AF47" s="160" t="str">
        <f>IF(OR($D47="",$E47="",GlobalParameters!$C$12=""),"",VLOOKUP($AJ47,SiSem_Req!$A$2:$O$82,15))</f>
        <v/>
      </c>
      <c r="AG47" s="283"/>
      <c r="AH47" s="283"/>
      <c r="AI47" s="159"/>
      <c r="AJ47" s="134" t="e">
        <f>VLOOKUP($D47,SiSem_Req!$S$2:$T$10,2)+VLOOKUP($E47,SiSem_Req!$U$2:$V$4,2)+VLOOKUP(GlobalParameters!$C$12,SiSem_Req!$W$2:$X$4,2)</f>
        <v>#N/A</v>
      </c>
    </row>
    <row r="48" spans="1:36" x14ac:dyDescent="0.25">
      <c r="A48" s="133"/>
      <c r="B48" s="283"/>
      <c r="C48" s="283"/>
      <c r="D48" s="284"/>
      <c r="E48" s="284"/>
      <c r="F48" s="287"/>
      <c r="G48" s="166" t="str">
        <f t="shared" si="0"/>
        <v/>
      </c>
      <c r="H48" s="156" t="str">
        <f>IF(OR($D48="",$E48=""),"",VLOOKUP($AJ48,SiSem_Req!$A$2:$O$82,5))</f>
        <v/>
      </c>
      <c r="I48" s="285"/>
      <c r="J48" s="155" t="str">
        <f t="shared" si="1"/>
        <v/>
      </c>
      <c r="K48" s="156" t="str">
        <f>IF(OR($D48="",$E48=""),"",VLOOKUP($AJ48,SiSem_Req!$A$2:$O$82,6))</f>
        <v/>
      </c>
      <c r="L48" s="287"/>
      <c r="M48" s="166" t="str">
        <f t="shared" si="2"/>
        <v/>
      </c>
      <c r="N48" s="156" t="str">
        <f>IF(OR($D48="",$E48=""),"",VLOOKUP($AJ48,SiSem_Req!$A$2:$O$82,7))</f>
        <v/>
      </c>
      <c r="O48" s="286"/>
      <c r="P48" s="162" t="str">
        <f t="shared" si="3"/>
        <v/>
      </c>
      <c r="Q48" s="156" t="str">
        <f>IF(OR($D48="",$E48=""),"",VLOOKUP($AJ48,SiSem_Req!$A$2:$O$82,8))</f>
        <v/>
      </c>
      <c r="R48" s="287"/>
      <c r="S48" s="166" t="str">
        <f t="shared" si="4"/>
        <v/>
      </c>
      <c r="T48" s="156" t="str">
        <f>IF(OR($D48="",$E48=""),"",VLOOKUP($AJ48,SiSem_Req!$A$2:$O$82,9))</f>
        <v/>
      </c>
      <c r="U48" s="157" t="str">
        <f t="shared" si="6"/>
        <v/>
      </c>
      <c r="V48" s="158" t="str">
        <f>IF(OR($D48="",$E48="",GlobalParameters!$C$12=""),"",$AF48)</f>
        <v/>
      </c>
      <c r="W48" s="159"/>
      <c r="X48" s="283"/>
      <c r="Y48" s="283"/>
      <c r="Z48" s="283"/>
      <c r="AA48" s="283"/>
      <c r="AB48" s="283"/>
      <c r="AC48" s="283"/>
      <c r="AD48" s="283"/>
      <c r="AE48" s="283"/>
      <c r="AF48" s="160" t="str">
        <f>IF(OR($D48="",$E48="",GlobalParameters!$C$12=""),"",VLOOKUP($AJ48,SiSem_Req!$A$2:$O$82,15))</f>
        <v/>
      </c>
      <c r="AG48" s="283"/>
      <c r="AH48" s="283"/>
      <c r="AI48" s="159"/>
      <c r="AJ48" s="134" t="e">
        <f>VLOOKUP($D48,SiSem_Req!$S$2:$T$10,2)+VLOOKUP($E48,SiSem_Req!$U$2:$V$4,2)+VLOOKUP(GlobalParameters!$C$12,SiSem_Req!$W$2:$X$4,2)</f>
        <v>#N/A</v>
      </c>
    </row>
    <row r="49" spans="1:36" x14ac:dyDescent="0.25">
      <c r="A49" s="133"/>
      <c r="B49" s="283"/>
      <c r="C49" s="283"/>
      <c r="D49" s="284"/>
      <c r="E49" s="284"/>
      <c r="F49" s="287"/>
      <c r="G49" s="166" t="str">
        <f t="shared" si="0"/>
        <v/>
      </c>
      <c r="H49" s="156" t="str">
        <f>IF(OR($D49="",$E49=""),"",VLOOKUP($AJ49,SiSem_Req!$A$2:$O$82,5))</f>
        <v/>
      </c>
      <c r="I49" s="285"/>
      <c r="J49" s="155" t="str">
        <f t="shared" si="1"/>
        <v/>
      </c>
      <c r="K49" s="156" t="str">
        <f>IF(OR($D49="",$E49=""),"",VLOOKUP($AJ49,SiSem_Req!$A$2:$O$82,6))</f>
        <v/>
      </c>
      <c r="L49" s="287"/>
      <c r="M49" s="166" t="str">
        <f t="shared" si="2"/>
        <v/>
      </c>
      <c r="N49" s="156" t="str">
        <f>IF(OR($D49="",$E49=""),"",VLOOKUP($AJ49,SiSem_Req!$A$2:$O$82,7))</f>
        <v/>
      </c>
      <c r="O49" s="286"/>
      <c r="P49" s="162" t="str">
        <f t="shared" si="3"/>
        <v/>
      </c>
      <c r="Q49" s="156" t="str">
        <f>IF(OR($D49="",$E49=""),"",VLOOKUP($AJ49,SiSem_Req!$A$2:$O$82,8))</f>
        <v/>
      </c>
      <c r="R49" s="287"/>
      <c r="S49" s="166" t="str">
        <f t="shared" si="4"/>
        <v/>
      </c>
      <c r="T49" s="156" t="str">
        <f>IF(OR($D49="",$E49=""),"",VLOOKUP($AJ49,SiSem_Req!$A$2:$O$82,9))</f>
        <v/>
      </c>
      <c r="U49" s="157" t="str">
        <f t="shared" si="6"/>
        <v/>
      </c>
      <c r="V49" s="158" t="str">
        <f>IF(OR($D49="",$E49="",GlobalParameters!$C$12=""),"",$AF49)</f>
        <v/>
      </c>
      <c r="W49" s="159"/>
      <c r="X49" s="283"/>
      <c r="Y49" s="283"/>
      <c r="Z49" s="283"/>
      <c r="AA49" s="283"/>
      <c r="AB49" s="283"/>
      <c r="AC49" s="283"/>
      <c r="AD49" s="283"/>
      <c r="AE49" s="283"/>
      <c r="AF49" s="160" t="str">
        <f>IF(OR($D49="",$E49="",GlobalParameters!$C$12=""),"",VLOOKUP($AJ49,SiSem_Req!$A$2:$O$82,15))</f>
        <v/>
      </c>
      <c r="AG49" s="283"/>
      <c r="AH49" s="283"/>
      <c r="AI49" s="159"/>
      <c r="AJ49" s="134" t="e">
        <f>VLOOKUP($D49,SiSem_Req!$S$2:$T$10,2)+VLOOKUP($E49,SiSem_Req!$U$2:$V$4,2)+VLOOKUP(GlobalParameters!$C$12,SiSem_Req!$W$2:$X$4,2)</f>
        <v>#N/A</v>
      </c>
    </row>
    <row r="50" spans="1:36" x14ac:dyDescent="0.25">
      <c r="A50" s="133"/>
      <c r="B50" s="283"/>
      <c r="C50" s="283"/>
      <c r="D50" s="284"/>
      <c r="E50" s="284"/>
      <c r="F50" s="287"/>
      <c r="G50" s="166" t="str">
        <f t="shared" si="0"/>
        <v/>
      </c>
      <c r="H50" s="156" t="str">
        <f>IF(OR($D50="",$E50=""),"",VLOOKUP($AJ50,SiSem_Req!$A$2:$O$82,5))</f>
        <v/>
      </c>
      <c r="I50" s="285"/>
      <c r="J50" s="155" t="str">
        <f t="shared" si="1"/>
        <v/>
      </c>
      <c r="K50" s="156" t="str">
        <f>IF(OR($D50="",$E50=""),"",VLOOKUP($AJ50,SiSem_Req!$A$2:$O$82,6))</f>
        <v/>
      </c>
      <c r="L50" s="287"/>
      <c r="M50" s="166" t="str">
        <f t="shared" si="2"/>
        <v/>
      </c>
      <c r="N50" s="156" t="str">
        <f>IF(OR($D50="",$E50=""),"",VLOOKUP($AJ50,SiSem_Req!$A$2:$O$82,7))</f>
        <v/>
      </c>
      <c r="O50" s="286"/>
      <c r="P50" s="162" t="str">
        <f t="shared" si="3"/>
        <v/>
      </c>
      <c r="Q50" s="156" t="str">
        <f>IF(OR($D50="",$E50=""),"",VLOOKUP($AJ50,SiSem_Req!$A$2:$O$82,8))</f>
        <v/>
      </c>
      <c r="R50" s="287"/>
      <c r="S50" s="166" t="str">
        <f t="shared" si="4"/>
        <v/>
      </c>
      <c r="T50" s="156" t="str">
        <f>IF(OR($D50="",$E50=""),"",VLOOKUP($AJ50,SiSem_Req!$A$2:$O$82,9))</f>
        <v/>
      </c>
      <c r="U50" s="157" t="str">
        <f t="shared" si="6"/>
        <v/>
      </c>
      <c r="V50" s="158" t="str">
        <f>IF(OR($D50="",$E50="",GlobalParameters!$C$12=""),"",$AF50)</f>
        <v/>
      </c>
      <c r="W50" s="159"/>
      <c r="X50" s="283"/>
      <c r="Y50" s="283"/>
      <c r="Z50" s="283"/>
      <c r="AA50" s="283"/>
      <c r="AB50" s="283"/>
      <c r="AC50" s="283"/>
      <c r="AD50" s="283"/>
      <c r="AE50" s="283"/>
      <c r="AF50" s="160" t="str">
        <f>IF(OR($D50="",$E50="",GlobalParameters!$C$12=""),"",VLOOKUP($AJ50,SiSem_Req!$A$2:$O$82,15))</f>
        <v/>
      </c>
      <c r="AG50" s="283"/>
      <c r="AH50" s="283"/>
      <c r="AI50" s="159"/>
      <c r="AJ50" s="134" t="e">
        <f>VLOOKUP($D50,SiSem_Req!$S$2:$T$10,2)+VLOOKUP($E50,SiSem_Req!$U$2:$V$4,2)+VLOOKUP(GlobalParameters!$C$12,SiSem_Req!$W$2:$X$4,2)</f>
        <v>#N/A</v>
      </c>
    </row>
    <row r="51" spans="1:36" x14ac:dyDescent="0.25">
      <c r="A51" s="133"/>
      <c r="B51" s="283"/>
      <c r="C51" s="283"/>
      <c r="D51" s="284"/>
      <c r="E51" s="284"/>
      <c r="F51" s="287"/>
      <c r="G51" s="166" t="str">
        <f t="shared" si="0"/>
        <v/>
      </c>
      <c r="H51" s="156" t="str">
        <f>IF(OR($D51="",$E51=""),"",VLOOKUP($AJ51,SiSem_Req!$A$2:$O$82,5))</f>
        <v/>
      </c>
      <c r="I51" s="285"/>
      <c r="J51" s="155" t="str">
        <f t="shared" si="1"/>
        <v/>
      </c>
      <c r="K51" s="156" t="str">
        <f>IF(OR($D51="",$E51=""),"",VLOOKUP($AJ51,SiSem_Req!$A$2:$O$82,6))</f>
        <v/>
      </c>
      <c r="L51" s="287"/>
      <c r="M51" s="166" t="str">
        <f t="shared" si="2"/>
        <v/>
      </c>
      <c r="N51" s="156" t="str">
        <f>IF(OR($D51="",$E51=""),"",VLOOKUP($AJ51,SiSem_Req!$A$2:$O$82,7))</f>
        <v/>
      </c>
      <c r="O51" s="286"/>
      <c r="P51" s="162" t="str">
        <f t="shared" si="3"/>
        <v/>
      </c>
      <c r="Q51" s="156" t="str">
        <f>IF(OR($D51="",$E51=""),"",VLOOKUP($AJ51,SiSem_Req!$A$2:$O$82,8))</f>
        <v/>
      </c>
      <c r="R51" s="287"/>
      <c r="S51" s="166" t="str">
        <f t="shared" si="4"/>
        <v/>
      </c>
      <c r="T51" s="156" t="str">
        <f>IF(OR($D51="",$E51=""),"",VLOOKUP($AJ51,SiSem_Req!$A$2:$O$82,9))</f>
        <v/>
      </c>
      <c r="U51" s="157" t="str">
        <f t="shared" si="6"/>
        <v/>
      </c>
      <c r="V51" s="158" t="str">
        <f>IF(OR($D51="",$E51="",GlobalParameters!$C$12=""),"",$AF51)</f>
        <v/>
      </c>
      <c r="W51" s="159"/>
      <c r="X51" s="283"/>
      <c r="Y51" s="283"/>
      <c r="Z51" s="283"/>
      <c r="AA51" s="283"/>
      <c r="AB51" s="283"/>
      <c r="AC51" s="283"/>
      <c r="AD51" s="283"/>
      <c r="AE51" s="283"/>
      <c r="AF51" s="160" t="str">
        <f>IF(OR($D51="",$E51="",GlobalParameters!$C$12=""),"",VLOOKUP($AJ51,SiSem_Req!$A$2:$O$82,15))</f>
        <v/>
      </c>
      <c r="AG51" s="283"/>
      <c r="AH51" s="283"/>
      <c r="AI51" s="159"/>
      <c r="AJ51" s="134" t="e">
        <f>VLOOKUP($D51,SiSem_Req!$S$2:$T$10,2)+VLOOKUP($E51,SiSem_Req!$U$2:$V$4,2)+VLOOKUP(GlobalParameters!$C$12,SiSem_Req!$W$2:$X$4,2)</f>
        <v>#N/A</v>
      </c>
    </row>
    <row r="52" spans="1:36" x14ac:dyDescent="0.25">
      <c r="A52" s="133"/>
      <c r="B52" s="283"/>
      <c r="C52" s="283"/>
      <c r="D52" s="284"/>
      <c r="E52" s="284"/>
      <c r="F52" s="287"/>
      <c r="G52" s="166" t="str">
        <f t="shared" si="0"/>
        <v/>
      </c>
      <c r="H52" s="156" t="str">
        <f>IF(OR($D52="",$E52=""),"",VLOOKUP($AJ52,SiSem_Req!$A$2:$O$82,5))</f>
        <v/>
      </c>
      <c r="I52" s="285"/>
      <c r="J52" s="155" t="str">
        <f t="shared" si="1"/>
        <v/>
      </c>
      <c r="K52" s="156" t="str">
        <f>IF(OR($D52="",$E52=""),"",VLOOKUP($AJ52,SiSem_Req!$A$2:$O$82,6))</f>
        <v/>
      </c>
      <c r="L52" s="287"/>
      <c r="M52" s="166" t="str">
        <f t="shared" si="2"/>
        <v/>
      </c>
      <c r="N52" s="156" t="str">
        <f>IF(OR($D52="",$E52=""),"",VLOOKUP($AJ52,SiSem_Req!$A$2:$O$82,7))</f>
        <v/>
      </c>
      <c r="O52" s="286"/>
      <c r="P52" s="162" t="str">
        <f t="shared" si="3"/>
        <v/>
      </c>
      <c r="Q52" s="156" t="str">
        <f>IF(OR($D52="",$E52=""),"",VLOOKUP($AJ52,SiSem_Req!$A$2:$O$82,8))</f>
        <v/>
      </c>
      <c r="R52" s="287"/>
      <c r="S52" s="166" t="str">
        <f t="shared" si="4"/>
        <v/>
      </c>
      <c r="T52" s="156" t="str">
        <f>IF(OR($D52="",$E52=""),"",VLOOKUP($AJ52,SiSem_Req!$A$2:$O$82,9))</f>
        <v/>
      </c>
      <c r="U52" s="157" t="str">
        <f t="shared" si="6"/>
        <v/>
      </c>
      <c r="V52" s="158" t="str">
        <f>IF(OR($D52="",$E52="",GlobalParameters!$C$12=""),"",$AF52)</f>
        <v/>
      </c>
      <c r="W52" s="159"/>
      <c r="X52" s="283"/>
      <c r="Y52" s="283"/>
      <c r="Z52" s="283"/>
      <c r="AA52" s="283"/>
      <c r="AB52" s="283"/>
      <c r="AC52" s="283"/>
      <c r="AD52" s="283"/>
      <c r="AE52" s="283"/>
      <c r="AF52" s="160" t="str">
        <f>IF(OR($D52="",$E52="",GlobalParameters!$C$12=""),"",VLOOKUP($AJ52,SiSem_Req!$A$2:$O$82,15))</f>
        <v/>
      </c>
      <c r="AG52" s="283"/>
      <c r="AH52" s="283"/>
      <c r="AI52" s="159"/>
      <c r="AJ52" s="134" t="e">
        <f>VLOOKUP($D52,SiSem_Req!$S$2:$T$10,2)+VLOOKUP($E52,SiSem_Req!$U$2:$V$4,2)+VLOOKUP(GlobalParameters!$C$12,SiSem_Req!$W$2:$X$4,2)</f>
        <v>#N/A</v>
      </c>
    </row>
    <row r="53" spans="1:36" x14ac:dyDescent="0.25">
      <c r="A53" s="133"/>
      <c r="B53" s="283"/>
      <c r="C53" s="283"/>
      <c r="D53" s="284"/>
      <c r="E53" s="284"/>
      <c r="F53" s="287"/>
      <c r="G53" s="166" t="str">
        <f t="shared" si="0"/>
        <v/>
      </c>
      <c r="H53" s="156" t="str">
        <f>IF(OR($D53="",$E53=""),"",VLOOKUP($AJ53,SiSem_Req!$A$2:$O$82,5))</f>
        <v/>
      </c>
      <c r="I53" s="285"/>
      <c r="J53" s="155" t="str">
        <f t="shared" si="1"/>
        <v/>
      </c>
      <c r="K53" s="156" t="str">
        <f>IF(OR($D53="",$E53=""),"",VLOOKUP($AJ53,SiSem_Req!$A$2:$O$82,6))</f>
        <v/>
      </c>
      <c r="L53" s="287"/>
      <c r="M53" s="166" t="str">
        <f t="shared" si="2"/>
        <v/>
      </c>
      <c r="N53" s="156" t="str">
        <f>IF(OR($D53="",$E53=""),"",VLOOKUP($AJ53,SiSem_Req!$A$2:$O$82,7))</f>
        <v/>
      </c>
      <c r="O53" s="286"/>
      <c r="P53" s="162" t="str">
        <f t="shared" si="3"/>
        <v/>
      </c>
      <c r="Q53" s="156" t="str">
        <f>IF(OR($D53="",$E53=""),"",VLOOKUP($AJ53,SiSem_Req!$A$2:$O$82,8))</f>
        <v/>
      </c>
      <c r="R53" s="287"/>
      <c r="S53" s="166" t="str">
        <f t="shared" si="4"/>
        <v/>
      </c>
      <c r="T53" s="156" t="str">
        <f>IF(OR($D53="",$E53=""),"",VLOOKUP($AJ53,SiSem_Req!$A$2:$O$82,9))</f>
        <v/>
      </c>
      <c r="U53" s="157" t="str">
        <f t="shared" si="6"/>
        <v/>
      </c>
      <c r="V53" s="158" t="str">
        <f>IF(OR($D53="",$E53="",GlobalParameters!$C$12=""),"",$AF53)</f>
        <v/>
      </c>
      <c r="W53" s="159"/>
      <c r="X53" s="283"/>
      <c r="Y53" s="283"/>
      <c r="Z53" s="283"/>
      <c r="AA53" s="283"/>
      <c r="AB53" s="283"/>
      <c r="AC53" s="283"/>
      <c r="AD53" s="283"/>
      <c r="AE53" s="283"/>
      <c r="AF53" s="160" t="str">
        <f>IF(OR($D53="",$E53="",GlobalParameters!$C$12=""),"",VLOOKUP($AJ53,SiSem_Req!$A$2:$O$82,15))</f>
        <v/>
      </c>
      <c r="AG53" s="283"/>
      <c r="AH53" s="283"/>
      <c r="AI53" s="159"/>
      <c r="AJ53" s="134" t="e">
        <f>VLOOKUP($D53,SiSem_Req!$S$2:$T$10,2)+VLOOKUP($E53,SiSem_Req!$U$2:$V$4,2)+VLOOKUP(GlobalParameters!$C$12,SiSem_Req!$W$2:$X$4,2)</f>
        <v>#N/A</v>
      </c>
    </row>
    <row r="54" spans="1:36" x14ac:dyDescent="0.25">
      <c r="A54" s="133"/>
      <c r="B54" s="283"/>
      <c r="C54" s="283"/>
      <c r="D54" s="284"/>
      <c r="E54" s="284"/>
      <c r="F54" s="287"/>
      <c r="G54" s="166" t="str">
        <f t="shared" si="0"/>
        <v/>
      </c>
      <c r="H54" s="156" t="str">
        <f>IF(OR($D54="",$E54=""),"",VLOOKUP($AJ54,SiSem_Req!$A$2:$O$82,5))</f>
        <v/>
      </c>
      <c r="I54" s="285"/>
      <c r="J54" s="155" t="str">
        <f t="shared" si="1"/>
        <v/>
      </c>
      <c r="K54" s="156" t="str">
        <f>IF(OR($D54="",$E54=""),"",VLOOKUP($AJ54,SiSem_Req!$A$2:$O$82,6))</f>
        <v/>
      </c>
      <c r="L54" s="287"/>
      <c r="M54" s="166" t="str">
        <f t="shared" si="2"/>
        <v/>
      </c>
      <c r="N54" s="156" t="str">
        <f>IF(OR($D54="",$E54=""),"",VLOOKUP($AJ54,SiSem_Req!$A$2:$O$82,7))</f>
        <v/>
      </c>
      <c r="O54" s="286"/>
      <c r="P54" s="162" t="str">
        <f t="shared" si="3"/>
        <v/>
      </c>
      <c r="Q54" s="156" t="str">
        <f>IF(OR($D54="",$E54=""),"",VLOOKUP($AJ54,SiSem_Req!$A$2:$O$82,8))</f>
        <v/>
      </c>
      <c r="R54" s="287"/>
      <c r="S54" s="166" t="str">
        <f t="shared" si="4"/>
        <v/>
      </c>
      <c r="T54" s="156" t="str">
        <f>IF(OR($D54="",$E54=""),"",VLOOKUP($AJ54,SiSem_Req!$A$2:$O$82,9))</f>
        <v/>
      </c>
      <c r="U54" s="157" t="str">
        <f t="shared" si="6"/>
        <v/>
      </c>
      <c r="V54" s="158" t="str">
        <f>IF(OR($D54="",$E54="",GlobalParameters!$C$12=""),"",$AF54)</f>
        <v/>
      </c>
      <c r="W54" s="159"/>
      <c r="X54" s="283"/>
      <c r="Y54" s="283"/>
      <c r="Z54" s="283"/>
      <c r="AA54" s="283"/>
      <c r="AB54" s="283"/>
      <c r="AC54" s="283"/>
      <c r="AD54" s="283"/>
      <c r="AE54" s="283"/>
      <c r="AF54" s="160" t="str">
        <f>IF(OR($D54="",$E54="",GlobalParameters!$C$12=""),"",VLOOKUP($AJ54,SiSem_Req!$A$2:$O$82,15))</f>
        <v/>
      </c>
      <c r="AG54" s="283"/>
      <c r="AH54" s="283"/>
      <c r="AI54" s="159"/>
      <c r="AJ54" s="134" t="e">
        <f>VLOOKUP($D54,SiSem_Req!$S$2:$T$10,2)+VLOOKUP($E54,SiSem_Req!$U$2:$V$4,2)+VLOOKUP(GlobalParameters!$C$12,SiSem_Req!$W$2:$X$4,2)</f>
        <v>#N/A</v>
      </c>
    </row>
    <row r="55" spans="1:36" x14ac:dyDescent="0.25">
      <c r="A55" s="133"/>
      <c r="B55" s="283"/>
      <c r="C55" s="283"/>
      <c r="D55" s="284"/>
      <c r="E55" s="284"/>
      <c r="F55" s="287"/>
      <c r="G55" s="166" t="str">
        <f t="shared" si="0"/>
        <v/>
      </c>
      <c r="H55" s="156" t="str">
        <f>IF(OR($D55="",$E55=""),"",VLOOKUP($AJ55,SiSem_Req!$A$2:$O$82,5))</f>
        <v/>
      </c>
      <c r="I55" s="285"/>
      <c r="J55" s="155" t="str">
        <f t="shared" si="1"/>
        <v/>
      </c>
      <c r="K55" s="156" t="str">
        <f>IF(OR($D55="",$E55=""),"",VLOOKUP($AJ55,SiSem_Req!$A$2:$O$82,6))</f>
        <v/>
      </c>
      <c r="L55" s="287"/>
      <c r="M55" s="166" t="str">
        <f t="shared" si="2"/>
        <v/>
      </c>
      <c r="N55" s="156" t="str">
        <f>IF(OR($D55="",$E55=""),"",VLOOKUP($AJ55,SiSem_Req!$A$2:$O$82,7))</f>
        <v/>
      </c>
      <c r="O55" s="286"/>
      <c r="P55" s="162" t="str">
        <f t="shared" si="3"/>
        <v/>
      </c>
      <c r="Q55" s="156" t="str">
        <f>IF(OR($D55="",$E55=""),"",VLOOKUP($AJ55,SiSem_Req!$A$2:$O$82,8))</f>
        <v/>
      </c>
      <c r="R55" s="287"/>
      <c r="S55" s="166" t="str">
        <f t="shared" si="4"/>
        <v/>
      </c>
      <c r="T55" s="156" t="str">
        <f>IF(OR($D55="",$E55=""),"",VLOOKUP($AJ55,SiSem_Req!$A$2:$O$82,9))</f>
        <v/>
      </c>
      <c r="U55" s="157" t="str">
        <f t="shared" si="6"/>
        <v/>
      </c>
      <c r="V55" s="158" t="str">
        <f>IF(OR($D55="",$E55="",GlobalParameters!$C$12=""),"",$AF55)</f>
        <v/>
      </c>
      <c r="W55" s="159"/>
      <c r="X55" s="283"/>
      <c r="Y55" s="283"/>
      <c r="Z55" s="283"/>
      <c r="AA55" s="283"/>
      <c r="AB55" s="283"/>
      <c r="AC55" s="283"/>
      <c r="AD55" s="283"/>
      <c r="AE55" s="283"/>
      <c r="AF55" s="160" t="str">
        <f>IF(OR($D55="",$E55="",GlobalParameters!$C$12=""),"",VLOOKUP($AJ55,SiSem_Req!$A$2:$O$82,15))</f>
        <v/>
      </c>
      <c r="AG55" s="283"/>
      <c r="AH55" s="283"/>
      <c r="AI55" s="159"/>
      <c r="AJ55" s="134" t="e">
        <f>VLOOKUP($D55,SiSem_Req!$S$2:$T$10,2)+VLOOKUP($E55,SiSem_Req!$U$2:$V$4,2)+VLOOKUP(GlobalParameters!$C$12,SiSem_Req!$W$2:$X$4,2)</f>
        <v>#N/A</v>
      </c>
    </row>
    <row r="56" spans="1:36" x14ac:dyDescent="0.25">
      <c r="A56" s="133"/>
      <c r="B56" s="283"/>
      <c r="C56" s="283"/>
      <c r="D56" s="284"/>
      <c r="E56" s="284"/>
      <c r="F56" s="287"/>
      <c r="G56" s="166" t="str">
        <f t="shared" si="0"/>
        <v/>
      </c>
      <c r="H56" s="156" t="str">
        <f>IF(OR($D56="",$E56=""),"",VLOOKUP($AJ56,SiSem_Req!$A$2:$O$82,5))</f>
        <v/>
      </c>
      <c r="I56" s="285"/>
      <c r="J56" s="155" t="str">
        <f t="shared" si="1"/>
        <v/>
      </c>
      <c r="K56" s="156" t="str">
        <f>IF(OR($D56="",$E56=""),"",VLOOKUP($AJ56,SiSem_Req!$A$2:$O$82,6))</f>
        <v/>
      </c>
      <c r="L56" s="287"/>
      <c r="M56" s="166" t="str">
        <f t="shared" si="2"/>
        <v/>
      </c>
      <c r="N56" s="156" t="str">
        <f>IF(OR($D56="",$E56=""),"",VLOOKUP($AJ56,SiSem_Req!$A$2:$O$82,7))</f>
        <v/>
      </c>
      <c r="O56" s="286"/>
      <c r="P56" s="162" t="str">
        <f t="shared" si="3"/>
        <v/>
      </c>
      <c r="Q56" s="156" t="str">
        <f>IF(OR($D56="",$E56=""),"",VLOOKUP($AJ56,SiSem_Req!$A$2:$O$82,8))</f>
        <v/>
      </c>
      <c r="R56" s="287"/>
      <c r="S56" s="166" t="str">
        <f t="shared" si="4"/>
        <v/>
      </c>
      <c r="T56" s="156" t="str">
        <f>IF(OR($D56="",$E56=""),"",VLOOKUP($AJ56,SiSem_Req!$A$2:$O$82,9))</f>
        <v/>
      </c>
      <c r="U56" s="157" t="str">
        <f t="shared" si="6"/>
        <v/>
      </c>
      <c r="V56" s="158" t="str">
        <f>IF(OR($D56="",$E56="",GlobalParameters!$C$12=""),"",$AF56)</f>
        <v/>
      </c>
      <c r="W56" s="159"/>
      <c r="X56" s="283"/>
      <c r="Y56" s="283"/>
      <c r="Z56" s="283"/>
      <c r="AA56" s="283"/>
      <c r="AB56" s="283"/>
      <c r="AC56" s="283"/>
      <c r="AD56" s="283"/>
      <c r="AE56" s="283"/>
      <c r="AF56" s="160" t="str">
        <f>IF(OR($D56="",$E56="",GlobalParameters!$C$12=""),"",VLOOKUP($AJ56,SiSem_Req!$A$2:$O$82,15))</f>
        <v/>
      </c>
      <c r="AG56" s="283"/>
      <c r="AH56" s="283"/>
      <c r="AI56" s="159"/>
      <c r="AJ56" s="134" t="e">
        <f>VLOOKUP($D56,SiSem_Req!$S$2:$T$10,2)+VLOOKUP($E56,SiSem_Req!$U$2:$V$4,2)+VLOOKUP(GlobalParameters!$C$12,SiSem_Req!$W$2:$X$4,2)</f>
        <v>#N/A</v>
      </c>
    </row>
    <row r="57" spans="1:36" x14ac:dyDescent="0.25">
      <c r="A57" s="133"/>
      <c r="B57" s="283"/>
      <c r="C57" s="283"/>
      <c r="D57" s="284"/>
      <c r="E57" s="284"/>
      <c r="F57" s="287"/>
      <c r="G57" s="166" t="str">
        <f t="shared" si="0"/>
        <v/>
      </c>
      <c r="H57" s="156" t="str">
        <f>IF(OR($D57="",$E57=""),"",VLOOKUP($AJ57,SiSem_Req!$A$2:$O$82,5))</f>
        <v/>
      </c>
      <c r="I57" s="285"/>
      <c r="J57" s="155" t="str">
        <f t="shared" si="1"/>
        <v/>
      </c>
      <c r="K57" s="156" t="str">
        <f>IF(OR($D57="",$E57=""),"",VLOOKUP($AJ57,SiSem_Req!$A$2:$O$82,6))</f>
        <v/>
      </c>
      <c r="L57" s="287"/>
      <c r="M57" s="166" t="str">
        <f t="shared" si="2"/>
        <v/>
      </c>
      <c r="N57" s="156" t="str">
        <f>IF(OR($D57="",$E57=""),"",VLOOKUP($AJ57,SiSem_Req!$A$2:$O$82,7))</f>
        <v/>
      </c>
      <c r="O57" s="286"/>
      <c r="P57" s="162" t="str">
        <f t="shared" si="3"/>
        <v/>
      </c>
      <c r="Q57" s="156" t="str">
        <f>IF(OR($D57="",$E57=""),"",VLOOKUP($AJ57,SiSem_Req!$A$2:$O$82,8))</f>
        <v/>
      </c>
      <c r="R57" s="287"/>
      <c r="S57" s="166" t="str">
        <f t="shared" si="4"/>
        <v/>
      </c>
      <c r="T57" s="156" t="str">
        <f>IF(OR($D57="",$E57=""),"",VLOOKUP($AJ57,SiSem_Req!$A$2:$O$82,9))</f>
        <v/>
      </c>
      <c r="U57" s="157" t="str">
        <f t="shared" si="6"/>
        <v/>
      </c>
      <c r="V57" s="158" t="str">
        <f>IF(OR($D57="",$E57="",GlobalParameters!$C$12=""),"",$AF57)</f>
        <v/>
      </c>
      <c r="W57" s="159"/>
      <c r="X57" s="283"/>
      <c r="Y57" s="283"/>
      <c r="Z57" s="283"/>
      <c r="AA57" s="283"/>
      <c r="AB57" s="283"/>
      <c r="AC57" s="283"/>
      <c r="AD57" s="283"/>
      <c r="AE57" s="283"/>
      <c r="AF57" s="160" t="str">
        <f>IF(OR($D57="",$E57="",GlobalParameters!$C$12=""),"",VLOOKUP($AJ57,SiSem_Req!$A$2:$O$82,15))</f>
        <v/>
      </c>
      <c r="AG57" s="283"/>
      <c r="AH57" s="283"/>
      <c r="AI57" s="159"/>
      <c r="AJ57" s="134" t="e">
        <f>VLOOKUP($D57,SiSem_Req!$S$2:$T$10,2)+VLOOKUP($E57,SiSem_Req!$U$2:$V$4,2)+VLOOKUP(GlobalParameters!$C$12,SiSem_Req!$W$2:$X$4,2)</f>
        <v>#N/A</v>
      </c>
    </row>
    <row r="58" spans="1:36" x14ac:dyDescent="0.25">
      <c r="A58" s="133"/>
      <c r="B58" s="283"/>
      <c r="C58" s="283"/>
      <c r="D58" s="284"/>
      <c r="E58" s="284"/>
      <c r="F58" s="287"/>
      <c r="G58" s="166" t="str">
        <f t="shared" si="0"/>
        <v/>
      </c>
      <c r="H58" s="156" t="str">
        <f>IF(OR($D58="",$E58=""),"",VLOOKUP($AJ58,SiSem_Req!$A$2:$O$82,5))</f>
        <v/>
      </c>
      <c r="I58" s="285"/>
      <c r="J58" s="155" t="str">
        <f t="shared" si="1"/>
        <v/>
      </c>
      <c r="K58" s="156" t="str">
        <f>IF(OR($D58="",$E58=""),"",VLOOKUP($AJ58,SiSem_Req!$A$2:$O$82,6))</f>
        <v/>
      </c>
      <c r="L58" s="287"/>
      <c r="M58" s="166" t="str">
        <f t="shared" si="2"/>
        <v/>
      </c>
      <c r="N58" s="156" t="str">
        <f>IF(OR($D58="",$E58=""),"",VLOOKUP($AJ58,SiSem_Req!$A$2:$O$82,7))</f>
        <v/>
      </c>
      <c r="O58" s="286"/>
      <c r="P58" s="162" t="str">
        <f t="shared" si="3"/>
        <v/>
      </c>
      <c r="Q58" s="156" t="str">
        <f>IF(OR($D58="",$E58=""),"",VLOOKUP($AJ58,SiSem_Req!$A$2:$O$82,8))</f>
        <v/>
      </c>
      <c r="R58" s="287"/>
      <c r="S58" s="166" t="str">
        <f t="shared" si="4"/>
        <v/>
      </c>
      <c r="T58" s="156" t="str">
        <f>IF(OR($D58="",$E58=""),"",VLOOKUP($AJ58,SiSem_Req!$A$2:$O$82,9))</f>
        <v/>
      </c>
      <c r="U58" s="157" t="str">
        <f t="shared" si="6"/>
        <v/>
      </c>
      <c r="V58" s="158" t="str">
        <f>IF(OR($D58="",$E58="",GlobalParameters!$C$12=""),"",$AF58)</f>
        <v/>
      </c>
      <c r="W58" s="159"/>
      <c r="X58" s="283"/>
      <c r="Y58" s="283"/>
      <c r="Z58" s="283"/>
      <c r="AA58" s="283"/>
      <c r="AB58" s="283"/>
      <c r="AC58" s="283"/>
      <c r="AD58" s="283"/>
      <c r="AE58" s="283"/>
      <c r="AF58" s="160" t="str">
        <f>IF(OR($D58="",$E58="",GlobalParameters!$C$12=""),"",VLOOKUP($AJ58,SiSem_Req!$A$2:$O$82,15))</f>
        <v/>
      </c>
      <c r="AG58" s="283"/>
      <c r="AH58" s="283"/>
      <c r="AI58" s="159"/>
      <c r="AJ58" s="134" t="e">
        <f>VLOOKUP($D58,SiSem_Req!$S$2:$T$10,2)+VLOOKUP($E58,SiSem_Req!$U$2:$V$4,2)+VLOOKUP(GlobalParameters!$C$12,SiSem_Req!$W$2:$X$4,2)</f>
        <v>#N/A</v>
      </c>
    </row>
    <row r="59" spans="1:36" x14ac:dyDescent="0.25">
      <c r="A59" s="133"/>
      <c r="B59" s="283"/>
      <c r="C59" s="283"/>
      <c r="D59" s="284"/>
      <c r="E59" s="284"/>
      <c r="F59" s="287"/>
      <c r="G59" s="166" t="str">
        <f t="shared" si="0"/>
        <v/>
      </c>
      <c r="H59" s="156" t="str">
        <f>IF(OR($D59="",$E59=""),"",VLOOKUP($AJ59,SiSem_Req!$A$2:$O$82,5))</f>
        <v/>
      </c>
      <c r="I59" s="285"/>
      <c r="J59" s="155" t="str">
        <f t="shared" si="1"/>
        <v/>
      </c>
      <c r="K59" s="156" t="str">
        <f>IF(OR($D59="",$E59=""),"",VLOOKUP($AJ59,SiSem_Req!$A$2:$O$82,6))</f>
        <v/>
      </c>
      <c r="L59" s="287"/>
      <c r="M59" s="166" t="str">
        <f t="shared" si="2"/>
        <v/>
      </c>
      <c r="N59" s="156" t="str">
        <f>IF(OR($D59="",$E59=""),"",VLOOKUP($AJ59,SiSem_Req!$A$2:$O$82,7))</f>
        <v/>
      </c>
      <c r="O59" s="286"/>
      <c r="P59" s="162" t="str">
        <f t="shared" si="3"/>
        <v/>
      </c>
      <c r="Q59" s="156" t="str">
        <f>IF(OR($D59="",$E59=""),"",VLOOKUP($AJ59,SiSem_Req!$A$2:$O$82,8))</f>
        <v/>
      </c>
      <c r="R59" s="287"/>
      <c r="S59" s="166" t="str">
        <f t="shared" si="4"/>
        <v/>
      </c>
      <c r="T59" s="156" t="str">
        <f>IF(OR($D59="",$E59=""),"",VLOOKUP($AJ59,SiSem_Req!$A$2:$O$82,9))</f>
        <v/>
      </c>
      <c r="U59" s="157" t="str">
        <f t="shared" si="6"/>
        <v/>
      </c>
      <c r="V59" s="158" t="str">
        <f>IF(OR($D59="",$E59="",GlobalParameters!$C$12=""),"",$AF59)</f>
        <v/>
      </c>
      <c r="W59" s="159"/>
      <c r="X59" s="283"/>
      <c r="Y59" s="283"/>
      <c r="Z59" s="283"/>
      <c r="AA59" s="283"/>
      <c r="AB59" s="283"/>
      <c r="AC59" s="283"/>
      <c r="AD59" s="283"/>
      <c r="AE59" s="283"/>
      <c r="AF59" s="160" t="str">
        <f>IF(OR($D59="",$E59="",GlobalParameters!$C$12=""),"",VLOOKUP($AJ59,SiSem_Req!$A$2:$O$82,15))</f>
        <v/>
      </c>
      <c r="AG59" s="283"/>
      <c r="AH59" s="283"/>
      <c r="AI59" s="159"/>
      <c r="AJ59" s="134" t="e">
        <f>VLOOKUP($D59,SiSem_Req!$S$2:$T$10,2)+VLOOKUP($E59,SiSem_Req!$U$2:$V$4,2)+VLOOKUP(GlobalParameters!$C$12,SiSem_Req!$W$2:$X$4,2)</f>
        <v>#N/A</v>
      </c>
    </row>
    <row r="60" spans="1:36" x14ac:dyDescent="0.25">
      <c r="A60" s="133"/>
      <c r="B60" s="283"/>
      <c r="C60" s="283"/>
      <c r="D60" s="284"/>
      <c r="E60" s="284"/>
      <c r="F60" s="287"/>
      <c r="G60" s="166" t="str">
        <f t="shared" si="0"/>
        <v/>
      </c>
      <c r="H60" s="156" t="str">
        <f>IF(OR($D60="",$E60=""),"",VLOOKUP($AJ60,SiSem_Req!$A$2:$O$82,5))</f>
        <v/>
      </c>
      <c r="I60" s="285"/>
      <c r="J60" s="155" t="str">
        <f t="shared" si="1"/>
        <v/>
      </c>
      <c r="K60" s="156" t="str">
        <f>IF(OR($D60="",$E60=""),"",VLOOKUP($AJ60,SiSem_Req!$A$2:$O$82,6))</f>
        <v/>
      </c>
      <c r="L60" s="287"/>
      <c r="M60" s="166" t="str">
        <f t="shared" si="2"/>
        <v/>
      </c>
      <c r="N60" s="156" t="str">
        <f>IF(OR($D60="",$E60=""),"",VLOOKUP($AJ60,SiSem_Req!$A$2:$O$82,7))</f>
        <v/>
      </c>
      <c r="O60" s="286"/>
      <c r="P60" s="162" t="str">
        <f t="shared" si="3"/>
        <v/>
      </c>
      <c r="Q60" s="156" t="str">
        <f>IF(OR($D60="",$E60=""),"",VLOOKUP($AJ60,SiSem_Req!$A$2:$O$82,8))</f>
        <v/>
      </c>
      <c r="R60" s="287"/>
      <c r="S60" s="166" t="str">
        <f t="shared" si="4"/>
        <v/>
      </c>
      <c r="T60" s="156" t="str">
        <f>IF(OR($D60="",$E60=""),"",VLOOKUP($AJ60,SiSem_Req!$A$2:$O$82,9))</f>
        <v/>
      </c>
      <c r="U60" s="157" t="str">
        <f t="shared" si="6"/>
        <v/>
      </c>
      <c r="V60" s="158" t="str">
        <f>IF(OR($D60="",$E60="",GlobalParameters!$C$12=""),"",$AF60)</f>
        <v/>
      </c>
      <c r="W60" s="159"/>
      <c r="X60" s="283"/>
      <c r="Y60" s="283"/>
      <c r="Z60" s="283"/>
      <c r="AA60" s="283"/>
      <c r="AB60" s="283"/>
      <c r="AC60" s="283"/>
      <c r="AD60" s="283"/>
      <c r="AE60" s="283"/>
      <c r="AF60" s="160" t="str">
        <f>IF(OR($D60="",$E60="",GlobalParameters!$C$12=""),"",VLOOKUP($AJ60,SiSem_Req!$A$2:$O$82,15))</f>
        <v/>
      </c>
      <c r="AG60" s="283"/>
      <c r="AH60" s="283"/>
      <c r="AI60" s="159"/>
      <c r="AJ60" s="134" t="e">
        <f>VLOOKUP($D60,SiSem_Req!$S$2:$T$10,2)+VLOOKUP($E60,SiSem_Req!$U$2:$V$4,2)+VLOOKUP(GlobalParameters!$C$12,SiSem_Req!$W$2:$X$4,2)</f>
        <v>#N/A</v>
      </c>
    </row>
    <row r="61" spans="1:36" x14ac:dyDescent="0.25">
      <c r="A61" s="133"/>
      <c r="B61" s="283"/>
      <c r="C61" s="283"/>
      <c r="D61" s="284"/>
      <c r="E61" s="284"/>
      <c r="F61" s="287"/>
      <c r="G61" s="166" t="str">
        <f t="shared" si="0"/>
        <v/>
      </c>
      <c r="H61" s="156" t="str">
        <f>IF(OR($D61="",$E61=""),"",VLOOKUP($AJ61,SiSem_Req!$A$2:$O$82,5))</f>
        <v/>
      </c>
      <c r="I61" s="285"/>
      <c r="J61" s="155" t="str">
        <f t="shared" si="1"/>
        <v/>
      </c>
      <c r="K61" s="156" t="str">
        <f>IF(OR($D61="",$E61=""),"",VLOOKUP($AJ61,SiSem_Req!$A$2:$O$82,6))</f>
        <v/>
      </c>
      <c r="L61" s="287"/>
      <c r="M61" s="166" t="str">
        <f t="shared" si="2"/>
        <v/>
      </c>
      <c r="N61" s="156" t="str">
        <f>IF(OR($D61="",$E61=""),"",VLOOKUP($AJ61,SiSem_Req!$A$2:$O$82,7))</f>
        <v/>
      </c>
      <c r="O61" s="286"/>
      <c r="P61" s="162" t="str">
        <f t="shared" si="3"/>
        <v/>
      </c>
      <c r="Q61" s="156" t="str">
        <f>IF(OR($D61="",$E61=""),"",VLOOKUP($AJ61,SiSem_Req!$A$2:$O$82,8))</f>
        <v/>
      </c>
      <c r="R61" s="287"/>
      <c r="S61" s="166" t="str">
        <f t="shared" si="4"/>
        <v/>
      </c>
      <c r="T61" s="156" t="str">
        <f>IF(OR($D61="",$E61=""),"",VLOOKUP($AJ61,SiSem_Req!$A$2:$O$82,9))</f>
        <v/>
      </c>
      <c r="U61" s="157" t="str">
        <f t="shared" si="6"/>
        <v/>
      </c>
      <c r="V61" s="158" t="str">
        <f>IF(OR($D61="",$E61="",GlobalParameters!$C$12=""),"",$AF61)</f>
        <v/>
      </c>
      <c r="W61" s="159"/>
      <c r="X61" s="283"/>
      <c r="Y61" s="283"/>
      <c r="Z61" s="283"/>
      <c r="AA61" s="283"/>
      <c r="AB61" s="283"/>
      <c r="AC61" s="283"/>
      <c r="AD61" s="283"/>
      <c r="AE61" s="283"/>
      <c r="AF61" s="160" t="str">
        <f>IF(OR($D61="",$E61="",GlobalParameters!$C$12=""),"",VLOOKUP($AJ61,SiSem_Req!$A$2:$O$82,15))</f>
        <v/>
      </c>
      <c r="AG61" s="283"/>
      <c r="AH61" s="283"/>
      <c r="AI61" s="159"/>
      <c r="AJ61" s="134" t="e">
        <f>VLOOKUP($D61,SiSem_Req!$S$2:$T$10,2)+VLOOKUP($E61,SiSem_Req!$U$2:$V$4,2)+VLOOKUP(GlobalParameters!$C$12,SiSem_Req!$W$2:$X$4,2)</f>
        <v>#N/A</v>
      </c>
    </row>
    <row r="62" spans="1:36" x14ac:dyDescent="0.25">
      <c r="A62" s="133"/>
      <c r="B62" s="283"/>
      <c r="C62" s="283"/>
      <c r="D62" s="284"/>
      <c r="E62" s="284"/>
      <c r="F62" s="287"/>
      <c r="G62" s="166" t="str">
        <f t="shared" si="0"/>
        <v/>
      </c>
      <c r="H62" s="156" t="str">
        <f>IF(OR($D62="",$E62=""),"",VLOOKUP($AJ62,SiSem_Req!$A$2:$O$82,5))</f>
        <v/>
      </c>
      <c r="I62" s="285"/>
      <c r="J62" s="155" t="str">
        <f t="shared" si="1"/>
        <v/>
      </c>
      <c r="K62" s="156" t="str">
        <f>IF(OR($D62="",$E62=""),"",VLOOKUP($AJ62,SiSem_Req!$A$2:$O$82,6))</f>
        <v/>
      </c>
      <c r="L62" s="287"/>
      <c r="M62" s="166" t="str">
        <f t="shared" si="2"/>
        <v/>
      </c>
      <c r="N62" s="156" t="str">
        <f>IF(OR($D62="",$E62=""),"",VLOOKUP($AJ62,SiSem_Req!$A$2:$O$82,7))</f>
        <v/>
      </c>
      <c r="O62" s="286"/>
      <c r="P62" s="162" t="str">
        <f t="shared" si="3"/>
        <v/>
      </c>
      <c r="Q62" s="156" t="str">
        <f>IF(OR($D62="",$E62=""),"",VLOOKUP($AJ62,SiSem_Req!$A$2:$O$82,8))</f>
        <v/>
      </c>
      <c r="R62" s="287"/>
      <c r="S62" s="166" t="str">
        <f t="shared" si="4"/>
        <v/>
      </c>
      <c r="T62" s="156" t="str">
        <f>IF(OR($D62="",$E62=""),"",VLOOKUP($AJ62,SiSem_Req!$A$2:$O$82,9))</f>
        <v/>
      </c>
      <c r="U62" s="157" t="str">
        <f t="shared" si="6"/>
        <v/>
      </c>
      <c r="V62" s="158" t="str">
        <f>IF(OR($D62="",$E62="",GlobalParameters!$C$12=""),"",$AF62)</f>
        <v/>
      </c>
      <c r="W62" s="159"/>
      <c r="X62" s="283"/>
      <c r="Y62" s="283"/>
      <c r="Z62" s="283"/>
      <c r="AA62" s="283"/>
      <c r="AB62" s="283"/>
      <c r="AC62" s="283"/>
      <c r="AD62" s="283"/>
      <c r="AE62" s="283"/>
      <c r="AF62" s="160" t="str">
        <f>IF(OR($D62="",$E62="",GlobalParameters!$C$12=""),"",VLOOKUP($AJ62,SiSem_Req!$A$2:$O$82,15))</f>
        <v/>
      </c>
      <c r="AG62" s="283"/>
      <c r="AH62" s="283"/>
      <c r="AI62" s="159"/>
      <c r="AJ62" s="134" t="e">
        <f>VLOOKUP($D62,SiSem_Req!$S$2:$T$10,2)+VLOOKUP($E62,SiSem_Req!$U$2:$V$4,2)+VLOOKUP(GlobalParameters!$C$12,SiSem_Req!$W$2:$X$4,2)</f>
        <v>#N/A</v>
      </c>
    </row>
    <row r="63" spans="1:36" x14ac:dyDescent="0.25">
      <c r="A63" s="133"/>
      <c r="B63" s="283"/>
      <c r="C63" s="283"/>
      <c r="D63" s="284"/>
      <c r="E63" s="284"/>
      <c r="F63" s="287"/>
      <c r="G63" s="166" t="str">
        <f t="shared" si="0"/>
        <v/>
      </c>
      <c r="H63" s="156" t="str">
        <f>IF(OR($D63="",$E63=""),"",VLOOKUP($AJ63,SiSem_Req!$A$2:$O$82,5))</f>
        <v/>
      </c>
      <c r="I63" s="285"/>
      <c r="J63" s="155" t="str">
        <f t="shared" si="1"/>
        <v/>
      </c>
      <c r="K63" s="156" t="str">
        <f>IF(OR($D63="",$E63=""),"",VLOOKUP($AJ63,SiSem_Req!$A$2:$O$82,6))</f>
        <v/>
      </c>
      <c r="L63" s="287"/>
      <c r="M63" s="166" t="str">
        <f t="shared" si="2"/>
        <v/>
      </c>
      <c r="N63" s="156" t="str">
        <f>IF(OR($D63="",$E63=""),"",VLOOKUP($AJ63,SiSem_Req!$A$2:$O$82,7))</f>
        <v/>
      </c>
      <c r="O63" s="286"/>
      <c r="P63" s="162" t="str">
        <f t="shared" si="3"/>
        <v/>
      </c>
      <c r="Q63" s="156" t="str">
        <f>IF(OR($D63="",$E63=""),"",VLOOKUP($AJ63,SiSem_Req!$A$2:$O$82,8))</f>
        <v/>
      </c>
      <c r="R63" s="287"/>
      <c r="S63" s="166" t="str">
        <f t="shared" si="4"/>
        <v/>
      </c>
      <c r="T63" s="156" t="str">
        <f>IF(OR($D63="",$E63=""),"",VLOOKUP($AJ63,SiSem_Req!$A$2:$O$82,9))</f>
        <v/>
      </c>
      <c r="U63" s="157" t="str">
        <f t="shared" si="6"/>
        <v/>
      </c>
      <c r="V63" s="158" t="str">
        <f>IF(OR($D63="",$E63="",GlobalParameters!$C$12=""),"",$AF63)</f>
        <v/>
      </c>
      <c r="W63" s="159"/>
      <c r="X63" s="283"/>
      <c r="Y63" s="283"/>
      <c r="Z63" s="283"/>
      <c r="AA63" s="283"/>
      <c r="AB63" s="283"/>
      <c r="AC63" s="283"/>
      <c r="AD63" s="283"/>
      <c r="AE63" s="283"/>
      <c r="AF63" s="160" t="str">
        <f>IF(OR($D63="",$E63="",GlobalParameters!$C$12=""),"",VLOOKUP($AJ63,SiSem_Req!$A$2:$O$82,15))</f>
        <v/>
      </c>
      <c r="AG63" s="283"/>
      <c r="AH63" s="283"/>
      <c r="AI63" s="159"/>
      <c r="AJ63" s="134" t="e">
        <f>VLOOKUP($D63,SiSem_Req!$S$2:$T$10,2)+VLOOKUP($E63,SiSem_Req!$U$2:$V$4,2)+VLOOKUP(GlobalParameters!$C$12,SiSem_Req!$W$2:$X$4,2)</f>
        <v>#N/A</v>
      </c>
    </row>
    <row r="64" spans="1:36" x14ac:dyDescent="0.25">
      <c r="A64" s="133"/>
      <c r="B64" s="283"/>
      <c r="C64" s="283"/>
      <c r="D64" s="284"/>
      <c r="E64" s="284"/>
      <c r="F64" s="287"/>
      <c r="G64" s="166" t="str">
        <f t="shared" si="0"/>
        <v/>
      </c>
      <c r="H64" s="156" t="str">
        <f>IF(OR($D64="",$E64=""),"",VLOOKUP($AJ64,SiSem_Req!$A$2:$O$82,5))</f>
        <v/>
      </c>
      <c r="I64" s="285"/>
      <c r="J64" s="155" t="str">
        <f t="shared" si="1"/>
        <v/>
      </c>
      <c r="K64" s="156" t="str">
        <f>IF(OR($D64="",$E64=""),"",VLOOKUP($AJ64,SiSem_Req!$A$2:$O$82,6))</f>
        <v/>
      </c>
      <c r="L64" s="287"/>
      <c r="M64" s="166" t="str">
        <f t="shared" si="2"/>
        <v/>
      </c>
      <c r="N64" s="156" t="str">
        <f>IF(OR($D64="",$E64=""),"",VLOOKUP($AJ64,SiSem_Req!$A$2:$O$82,7))</f>
        <v/>
      </c>
      <c r="O64" s="286"/>
      <c r="P64" s="162" t="str">
        <f t="shared" si="3"/>
        <v/>
      </c>
      <c r="Q64" s="156" t="str">
        <f>IF(OR($D64="",$E64=""),"",VLOOKUP($AJ64,SiSem_Req!$A$2:$O$82,8))</f>
        <v/>
      </c>
      <c r="R64" s="287"/>
      <c r="S64" s="166" t="str">
        <f t="shared" si="4"/>
        <v/>
      </c>
      <c r="T64" s="156" t="str">
        <f>IF(OR($D64="",$E64=""),"",VLOOKUP($AJ64,SiSem_Req!$A$2:$O$82,9))</f>
        <v/>
      </c>
      <c r="U64" s="157" t="str">
        <f t="shared" si="6"/>
        <v/>
      </c>
      <c r="V64" s="158" t="str">
        <f>IF(OR($D64="",$E64="",GlobalParameters!$C$12=""),"",$AF64)</f>
        <v/>
      </c>
      <c r="W64" s="159"/>
      <c r="X64" s="283"/>
      <c r="Y64" s="283"/>
      <c r="Z64" s="283"/>
      <c r="AA64" s="283"/>
      <c r="AB64" s="283"/>
      <c r="AC64" s="283"/>
      <c r="AD64" s="283"/>
      <c r="AE64" s="283"/>
      <c r="AF64" s="160" t="str">
        <f>IF(OR($D64="",$E64="",GlobalParameters!$C$12=""),"",VLOOKUP($AJ64,SiSem_Req!$A$2:$O$82,15))</f>
        <v/>
      </c>
      <c r="AG64" s="283"/>
      <c r="AH64" s="283"/>
      <c r="AI64" s="159"/>
      <c r="AJ64" s="134" t="e">
        <f>VLOOKUP($D64,SiSem_Req!$S$2:$T$10,2)+VLOOKUP($E64,SiSem_Req!$U$2:$V$4,2)+VLOOKUP(GlobalParameters!$C$12,SiSem_Req!$W$2:$X$4,2)</f>
        <v>#N/A</v>
      </c>
    </row>
    <row r="65" spans="1:36" x14ac:dyDescent="0.25">
      <c r="A65" s="133"/>
      <c r="B65" s="283"/>
      <c r="C65" s="283"/>
      <c r="D65" s="284"/>
      <c r="E65" s="284"/>
      <c r="F65" s="287"/>
      <c r="G65" s="166" t="str">
        <f t="shared" si="0"/>
        <v/>
      </c>
      <c r="H65" s="156" t="str">
        <f>IF(OR($D65="",$E65=""),"",VLOOKUP($AJ65,SiSem_Req!$A$2:$O$82,5))</f>
        <v/>
      </c>
      <c r="I65" s="285"/>
      <c r="J65" s="155" t="str">
        <f t="shared" si="1"/>
        <v/>
      </c>
      <c r="K65" s="156" t="str">
        <f>IF(OR($D65="",$E65=""),"",VLOOKUP($AJ65,SiSem_Req!$A$2:$O$82,6))</f>
        <v/>
      </c>
      <c r="L65" s="287"/>
      <c r="M65" s="166" t="str">
        <f t="shared" si="2"/>
        <v/>
      </c>
      <c r="N65" s="156" t="str">
        <f>IF(OR($D65="",$E65=""),"",VLOOKUP($AJ65,SiSem_Req!$A$2:$O$82,7))</f>
        <v/>
      </c>
      <c r="O65" s="286"/>
      <c r="P65" s="162" t="str">
        <f t="shared" si="3"/>
        <v/>
      </c>
      <c r="Q65" s="156" t="str">
        <f>IF(OR($D65="",$E65=""),"",VLOOKUP($AJ65,SiSem_Req!$A$2:$O$82,8))</f>
        <v/>
      </c>
      <c r="R65" s="287"/>
      <c r="S65" s="166" t="str">
        <f t="shared" si="4"/>
        <v/>
      </c>
      <c r="T65" s="156" t="str">
        <f>IF(OR($D65="",$E65=""),"",VLOOKUP($AJ65,SiSem_Req!$A$2:$O$82,9))</f>
        <v/>
      </c>
      <c r="U65" s="157" t="str">
        <f t="shared" si="6"/>
        <v/>
      </c>
      <c r="V65" s="158" t="str">
        <f>IF(OR($D65="",$E65="",GlobalParameters!$C$12=""),"",$AF65)</f>
        <v/>
      </c>
      <c r="W65" s="159"/>
      <c r="X65" s="283"/>
      <c r="Y65" s="283"/>
      <c r="Z65" s="283"/>
      <c r="AA65" s="283"/>
      <c r="AB65" s="283"/>
      <c r="AC65" s="283"/>
      <c r="AD65" s="283"/>
      <c r="AE65" s="283"/>
      <c r="AF65" s="160" t="str">
        <f>IF(OR($D65="",$E65="",GlobalParameters!$C$12=""),"",VLOOKUP($AJ65,SiSem_Req!$A$2:$O$82,15))</f>
        <v/>
      </c>
      <c r="AG65" s="283"/>
      <c r="AH65" s="283"/>
      <c r="AI65" s="159"/>
      <c r="AJ65" s="134" t="e">
        <f>VLOOKUP($D65,SiSem_Req!$S$2:$T$10,2)+VLOOKUP($E65,SiSem_Req!$U$2:$V$4,2)+VLOOKUP(GlobalParameters!$C$12,SiSem_Req!$W$2:$X$4,2)</f>
        <v>#N/A</v>
      </c>
    </row>
    <row r="66" spans="1:36" x14ac:dyDescent="0.25">
      <c r="A66" s="133"/>
      <c r="B66" s="283"/>
      <c r="C66" s="283"/>
      <c r="D66" s="284"/>
      <c r="E66" s="284"/>
      <c r="F66" s="287"/>
      <c r="G66" s="166" t="str">
        <f t="shared" si="0"/>
        <v/>
      </c>
      <c r="H66" s="156" t="str">
        <f>IF(OR($D66="",$E66=""),"",VLOOKUP($AJ66,SiSem_Req!$A$2:$O$82,5))</f>
        <v/>
      </c>
      <c r="I66" s="285"/>
      <c r="J66" s="155" t="str">
        <f t="shared" si="1"/>
        <v/>
      </c>
      <c r="K66" s="156" t="str">
        <f>IF(OR($D66="",$E66=""),"",VLOOKUP($AJ66,SiSem_Req!$A$2:$O$82,6))</f>
        <v/>
      </c>
      <c r="L66" s="287"/>
      <c r="M66" s="166" t="str">
        <f t="shared" si="2"/>
        <v/>
      </c>
      <c r="N66" s="156" t="str">
        <f>IF(OR($D66="",$E66=""),"",VLOOKUP($AJ66,SiSem_Req!$A$2:$O$82,7))</f>
        <v/>
      </c>
      <c r="O66" s="286"/>
      <c r="P66" s="162" t="str">
        <f t="shared" si="3"/>
        <v/>
      </c>
      <c r="Q66" s="156" t="str">
        <f>IF(OR($D66="",$E66=""),"",VLOOKUP($AJ66,SiSem_Req!$A$2:$O$82,8))</f>
        <v/>
      </c>
      <c r="R66" s="287"/>
      <c r="S66" s="166" t="str">
        <f t="shared" si="4"/>
        <v/>
      </c>
      <c r="T66" s="156" t="str">
        <f>IF(OR($D66="",$E66=""),"",VLOOKUP($AJ66,SiSem_Req!$A$2:$O$82,9))</f>
        <v/>
      </c>
      <c r="U66" s="157" t="str">
        <f t="shared" si="6"/>
        <v/>
      </c>
      <c r="V66" s="158" t="str">
        <f>IF(OR($D66="",$E66="",GlobalParameters!$C$12=""),"",$AF66)</f>
        <v/>
      </c>
      <c r="W66" s="159"/>
      <c r="X66" s="283"/>
      <c r="Y66" s="283"/>
      <c r="Z66" s="283"/>
      <c r="AA66" s="283"/>
      <c r="AB66" s="283"/>
      <c r="AC66" s="283"/>
      <c r="AD66" s="283"/>
      <c r="AE66" s="283"/>
      <c r="AF66" s="160" t="str">
        <f>IF(OR($D66="",$E66="",GlobalParameters!$C$12=""),"",VLOOKUP($AJ66,SiSem_Req!$A$2:$O$82,15))</f>
        <v/>
      </c>
      <c r="AG66" s="283"/>
      <c r="AH66" s="283"/>
      <c r="AI66" s="159"/>
      <c r="AJ66" s="134" t="e">
        <f>VLOOKUP($D66,SiSem_Req!$S$2:$T$10,2)+VLOOKUP($E66,SiSem_Req!$U$2:$V$4,2)+VLOOKUP(GlobalParameters!$C$12,SiSem_Req!$W$2:$X$4,2)</f>
        <v>#N/A</v>
      </c>
    </row>
    <row r="67" spans="1:36" x14ac:dyDescent="0.25">
      <c r="A67" s="133"/>
      <c r="B67" s="283"/>
      <c r="C67" s="283"/>
      <c r="D67" s="284"/>
      <c r="E67" s="284"/>
      <c r="F67" s="287"/>
      <c r="G67" s="166" t="str">
        <f t="shared" si="0"/>
        <v/>
      </c>
      <c r="H67" s="156" t="str">
        <f>IF(OR($D67="",$E67=""),"",VLOOKUP($AJ67,SiSem_Req!$A$2:$O$82,5))</f>
        <v/>
      </c>
      <c r="I67" s="285"/>
      <c r="J67" s="155" t="str">
        <f t="shared" si="1"/>
        <v/>
      </c>
      <c r="K67" s="156" t="str">
        <f>IF(OR($D67="",$E67=""),"",VLOOKUP($AJ67,SiSem_Req!$A$2:$O$82,6))</f>
        <v/>
      </c>
      <c r="L67" s="287"/>
      <c r="M67" s="166" t="str">
        <f t="shared" si="2"/>
        <v/>
      </c>
      <c r="N67" s="156" t="str">
        <f>IF(OR($D67="",$E67=""),"",VLOOKUP($AJ67,SiSem_Req!$A$2:$O$82,7))</f>
        <v/>
      </c>
      <c r="O67" s="286"/>
      <c r="P67" s="162" t="str">
        <f t="shared" si="3"/>
        <v/>
      </c>
      <c r="Q67" s="156" t="str">
        <f>IF(OR($D67="",$E67=""),"",VLOOKUP($AJ67,SiSem_Req!$A$2:$O$82,8))</f>
        <v/>
      </c>
      <c r="R67" s="287"/>
      <c r="S67" s="166" t="str">
        <f t="shared" si="4"/>
        <v/>
      </c>
      <c r="T67" s="156" t="str">
        <f>IF(OR($D67="",$E67=""),"",VLOOKUP($AJ67,SiSem_Req!$A$2:$O$82,9))</f>
        <v/>
      </c>
      <c r="U67" s="157" t="str">
        <f t="shared" si="6"/>
        <v/>
      </c>
      <c r="V67" s="158" t="str">
        <f>IF(OR($D67="",$E67="",GlobalParameters!$C$12=""),"",$AF67)</f>
        <v/>
      </c>
      <c r="W67" s="159"/>
      <c r="X67" s="283"/>
      <c r="Y67" s="283"/>
      <c r="Z67" s="283"/>
      <c r="AA67" s="283"/>
      <c r="AB67" s="283"/>
      <c r="AC67" s="283"/>
      <c r="AD67" s="283"/>
      <c r="AE67" s="283"/>
      <c r="AF67" s="160" t="str">
        <f>IF(OR($D67="",$E67="",GlobalParameters!$C$12=""),"",VLOOKUP($AJ67,SiSem_Req!$A$2:$O$82,15))</f>
        <v/>
      </c>
      <c r="AG67" s="283"/>
      <c r="AH67" s="283"/>
      <c r="AI67" s="159"/>
      <c r="AJ67" s="134" t="e">
        <f>VLOOKUP($D67,SiSem_Req!$S$2:$T$10,2)+VLOOKUP($E67,SiSem_Req!$U$2:$V$4,2)+VLOOKUP(GlobalParameters!$C$12,SiSem_Req!$W$2:$X$4,2)</f>
        <v>#N/A</v>
      </c>
    </row>
    <row r="68" spans="1:36" x14ac:dyDescent="0.25">
      <c r="A68" s="133"/>
      <c r="B68" s="283"/>
      <c r="C68" s="283"/>
      <c r="D68" s="284"/>
      <c r="E68" s="284"/>
      <c r="F68" s="287"/>
      <c r="G68" s="166" t="str">
        <f t="shared" si="0"/>
        <v/>
      </c>
      <c r="H68" s="156" t="str">
        <f>IF(OR($D68="",$E68=""),"",VLOOKUP($AJ68,SiSem_Req!$A$2:$O$82,5))</f>
        <v/>
      </c>
      <c r="I68" s="285"/>
      <c r="J68" s="155" t="str">
        <f t="shared" si="1"/>
        <v/>
      </c>
      <c r="K68" s="156" t="str">
        <f>IF(OR($D68="",$E68=""),"",VLOOKUP($AJ68,SiSem_Req!$A$2:$O$82,6))</f>
        <v/>
      </c>
      <c r="L68" s="287"/>
      <c r="M68" s="166" t="str">
        <f t="shared" si="2"/>
        <v/>
      </c>
      <c r="N68" s="156" t="str">
        <f>IF(OR($D68="",$E68=""),"",VLOOKUP($AJ68,SiSem_Req!$A$2:$O$82,7))</f>
        <v/>
      </c>
      <c r="O68" s="286"/>
      <c r="P68" s="162" t="str">
        <f t="shared" si="3"/>
        <v/>
      </c>
      <c r="Q68" s="156" t="str">
        <f>IF(OR($D68="",$E68=""),"",VLOOKUP($AJ68,SiSem_Req!$A$2:$O$82,8))</f>
        <v/>
      </c>
      <c r="R68" s="287"/>
      <c r="S68" s="166" t="str">
        <f t="shared" si="4"/>
        <v/>
      </c>
      <c r="T68" s="156" t="str">
        <f>IF(OR($D68="",$E68=""),"",VLOOKUP($AJ68,SiSem_Req!$A$2:$O$82,9))</f>
        <v/>
      </c>
      <c r="U68" s="157" t="str">
        <f t="shared" si="6"/>
        <v/>
      </c>
      <c r="V68" s="158" t="str">
        <f>IF(OR($D68="",$E68="",GlobalParameters!$C$12=""),"",$AF68)</f>
        <v/>
      </c>
      <c r="W68" s="159"/>
      <c r="X68" s="283"/>
      <c r="Y68" s="283"/>
      <c r="Z68" s="283"/>
      <c r="AA68" s="283"/>
      <c r="AB68" s="283"/>
      <c r="AC68" s="283"/>
      <c r="AD68" s="283"/>
      <c r="AE68" s="283"/>
      <c r="AF68" s="160" t="str">
        <f>IF(OR($D68="",$E68="",GlobalParameters!$C$12=""),"",VLOOKUP($AJ68,SiSem_Req!$A$2:$O$82,15))</f>
        <v/>
      </c>
      <c r="AG68" s="283"/>
      <c r="AH68" s="283"/>
      <c r="AI68" s="159"/>
      <c r="AJ68" s="134" t="e">
        <f>VLOOKUP($D68,SiSem_Req!$S$2:$T$10,2)+VLOOKUP($E68,SiSem_Req!$U$2:$V$4,2)+VLOOKUP(GlobalParameters!$C$12,SiSem_Req!$W$2:$X$4,2)</f>
        <v>#N/A</v>
      </c>
    </row>
    <row r="69" spans="1:36" x14ac:dyDescent="0.25">
      <c r="A69" s="133"/>
      <c r="B69" s="283"/>
      <c r="C69" s="283"/>
      <c r="D69" s="284"/>
      <c r="E69" s="284"/>
      <c r="F69" s="287"/>
      <c r="G69" s="166" t="str">
        <f t="shared" si="0"/>
        <v/>
      </c>
      <c r="H69" s="156" t="str">
        <f>IF(OR($D69="",$E69=""),"",VLOOKUP($AJ69,SiSem_Req!$A$2:$O$82,5))</f>
        <v/>
      </c>
      <c r="I69" s="285"/>
      <c r="J69" s="155" t="str">
        <f t="shared" si="1"/>
        <v/>
      </c>
      <c r="K69" s="156" t="str">
        <f>IF(OR($D69="",$E69=""),"",VLOOKUP($AJ69,SiSem_Req!$A$2:$O$82,6))</f>
        <v/>
      </c>
      <c r="L69" s="287"/>
      <c r="M69" s="166" t="str">
        <f t="shared" si="2"/>
        <v/>
      </c>
      <c r="N69" s="156" t="str">
        <f>IF(OR($D69="",$E69=""),"",VLOOKUP($AJ69,SiSem_Req!$A$2:$O$82,7))</f>
        <v/>
      </c>
      <c r="O69" s="286"/>
      <c r="P69" s="162" t="str">
        <f t="shared" si="3"/>
        <v/>
      </c>
      <c r="Q69" s="156" t="str">
        <f>IF(OR($D69="",$E69=""),"",VLOOKUP($AJ69,SiSem_Req!$A$2:$O$82,8))</f>
        <v/>
      </c>
      <c r="R69" s="287"/>
      <c r="S69" s="166" t="str">
        <f t="shared" si="4"/>
        <v/>
      </c>
      <c r="T69" s="156" t="str">
        <f>IF(OR($D69="",$E69=""),"",VLOOKUP($AJ69,SiSem_Req!$A$2:$O$82,9))</f>
        <v/>
      </c>
      <c r="U69" s="157" t="str">
        <f t="shared" si="6"/>
        <v/>
      </c>
      <c r="V69" s="158" t="str">
        <f>IF(OR($D69="",$E69="",GlobalParameters!$C$12=""),"",$AF69)</f>
        <v/>
      </c>
      <c r="W69" s="159"/>
      <c r="X69" s="283"/>
      <c r="Y69" s="283"/>
      <c r="Z69" s="283"/>
      <c r="AA69" s="283"/>
      <c r="AB69" s="283"/>
      <c r="AC69" s="283"/>
      <c r="AD69" s="283"/>
      <c r="AE69" s="283"/>
      <c r="AF69" s="160" t="str">
        <f>IF(OR($D69="",$E69="",GlobalParameters!$C$12=""),"",VLOOKUP($AJ69,SiSem_Req!$A$2:$O$82,15))</f>
        <v/>
      </c>
      <c r="AG69" s="283"/>
      <c r="AH69" s="283"/>
      <c r="AI69" s="159"/>
      <c r="AJ69" s="134" t="e">
        <f>VLOOKUP($D69,SiSem_Req!$S$2:$T$10,2)+VLOOKUP($E69,SiSem_Req!$U$2:$V$4,2)+VLOOKUP(GlobalParameters!$C$12,SiSem_Req!$W$2:$X$4,2)</f>
        <v>#N/A</v>
      </c>
    </row>
    <row r="70" spans="1:36" x14ac:dyDescent="0.25">
      <c r="A70" s="133"/>
      <c r="B70" s="283"/>
      <c r="C70" s="283"/>
      <c r="D70" s="284"/>
      <c r="E70" s="284"/>
      <c r="F70" s="287"/>
      <c r="G70" s="166" t="str">
        <f t="shared" si="0"/>
        <v/>
      </c>
      <c r="H70" s="156" t="str">
        <f>IF(OR($D70="",$E70=""),"",VLOOKUP($AJ70,SiSem_Req!$A$2:$O$82,5))</f>
        <v/>
      </c>
      <c r="I70" s="285"/>
      <c r="J70" s="155" t="str">
        <f t="shared" si="1"/>
        <v/>
      </c>
      <c r="K70" s="156" t="str">
        <f>IF(OR($D70="",$E70=""),"",VLOOKUP($AJ70,SiSem_Req!$A$2:$O$82,6))</f>
        <v/>
      </c>
      <c r="L70" s="287"/>
      <c r="M70" s="166" t="str">
        <f t="shared" si="2"/>
        <v/>
      </c>
      <c r="N70" s="156" t="str">
        <f>IF(OR($D70="",$E70=""),"",VLOOKUP($AJ70,SiSem_Req!$A$2:$O$82,7))</f>
        <v/>
      </c>
      <c r="O70" s="286"/>
      <c r="P70" s="162" t="str">
        <f t="shared" si="3"/>
        <v/>
      </c>
      <c r="Q70" s="156" t="str">
        <f>IF(OR($D70="",$E70=""),"",VLOOKUP($AJ70,SiSem_Req!$A$2:$O$82,8))</f>
        <v/>
      </c>
      <c r="R70" s="287"/>
      <c r="S70" s="166" t="str">
        <f t="shared" si="4"/>
        <v/>
      </c>
      <c r="T70" s="156" t="str">
        <f>IF(OR($D70="",$E70=""),"",VLOOKUP($AJ70,SiSem_Req!$A$2:$O$82,9))</f>
        <v/>
      </c>
      <c r="U70" s="157" t="str">
        <f t="shared" si="6"/>
        <v/>
      </c>
      <c r="V70" s="158" t="str">
        <f>IF(OR($D70="",$E70="",GlobalParameters!$C$12=""),"",$AF70)</f>
        <v/>
      </c>
      <c r="W70" s="159"/>
      <c r="X70" s="283"/>
      <c r="Y70" s="283"/>
      <c r="Z70" s="283"/>
      <c r="AA70" s="283"/>
      <c r="AB70" s="283"/>
      <c r="AC70" s="283"/>
      <c r="AD70" s="283"/>
      <c r="AE70" s="283"/>
      <c r="AF70" s="160" t="str">
        <f>IF(OR($D70="",$E70="",GlobalParameters!$C$12=""),"",VLOOKUP($AJ70,SiSem_Req!$A$2:$O$82,15))</f>
        <v/>
      </c>
      <c r="AG70" s="283"/>
      <c r="AH70" s="283"/>
      <c r="AI70" s="159"/>
      <c r="AJ70" s="134" t="e">
        <f>VLOOKUP($D70,SiSem_Req!$S$2:$T$10,2)+VLOOKUP($E70,SiSem_Req!$U$2:$V$4,2)+VLOOKUP(GlobalParameters!$C$12,SiSem_Req!$W$2:$X$4,2)</f>
        <v>#N/A</v>
      </c>
    </row>
    <row r="71" spans="1:36" x14ac:dyDescent="0.25">
      <c r="A71" s="133"/>
      <c r="B71" s="283"/>
      <c r="C71" s="283"/>
      <c r="D71" s="284"/>
      <c r="E71" s="284"/>
      <c r="F71" s="287"/>
      <c r="G71" s="166" t="str">
        <f t="shared" si="0"/>
        <v/>
      </c>
      <c r="H71" s="156" t="str">
        <f>IF(OR($D71="",$E71=""),"",VLOOKUP($AJ71,SiSem_Req!$A$2:$O$82,5))</f>
        <v/>
      </c>
      <c r="I71" s="285"/>
      <c r="J71" s="155" t="str">
        <f t="shared" si="1"/>
        <v/>
      </c>
      <c r="K71" s="156" t="str">
        <f>IF(OR($D71="",$E71=""),"",VLOOKUP($AJ71,SiSem_Req!$A$2:$O$82,6))</f>
        <v/>
      </c>
      <c r="L71" s="287"/>
      <c r="M71" s="166" t="str">
        <f t="shared" si="2"/>
        <v/>
      </c>
      <c r="N71" s="156" t="str">
        <f>IF(OR($D71="",$E71=""),"",VLOOKUP($AJ71,SiSem_Req!$A$2:$O$82,7))</f>
        <v/>
      </c>
      <c r="O71" s="286"/>
      <c r="P71" s="162" t="str">
        <f t="shared" si="3"/>
        <v/>
      </c>
      <c r="Q71" s="156" t="str">
        <f>IF(OR($D71="",$E71=""),"",VLOOKUP($AJ71,SiSem_Req!$A$2:$O$82,8))</f>
        <v/>
      </c>
      <c r="R71" s="287"/>
      <c r="S71" s="166" t="str">
        <f t="shared" si="4"/>
        <v/>
      </c>
      <c r="T71" s="156" t="str">
        <f>IF(OR($D71="",$E71=""),"",VLOOKUP($AJ71,SiSem_Req!$A$2:$O$82,9))</f>
        <v/>
      </c>
      <c r="U71" s="157" t="str">
        <f t="shared" si="6"/>
        <v/>
      </c>
      <c r="V71" s="158" t="str">
        <f>IF(OR($D71="",$E71="",GlobalParameters!$C$12=""),"",$AF71)</f>
        <v/>
      </c>
      <c r="W71" s="159"/>
      <c r="X71" s="283"/>
      <c r="Y71" s="283"/>
      <c r="Z71" s="283"/>
      <c r="AA71" s="283"/>
      <c r="AB71" s="283"/>
      <c r="AC71" s="283"/>
      <c r="AD71" s="283"/>
      <c r="AE71" s="283"/>
      <c r="AF71" s="160" t="str">
        <f>IF(OR($D71="",$E71="",GlobalParameters!$C$12=""),"",VLOOKUP($AJ71,SiSem_Req!$A$2:$O$82,15))</f>
        <v/>
      </c>
      <c r="AG71" s="283"/>
      <c r="AH71" s="283"/>
      <c r="AI71" s="159"/>
      <c r="AJ71" s="134" t="e">
        <f>VLOOKUP($D71,SiSem_Req!$S$2:$T$10,2)+VLOOKUP($E71,SiSem_Req!$U$2:$V$4,2)+VLOOKUP(GlobalParameters!$C$12,SiSem_Req!$W$2:$X$4,2)</f>
        <v>#N/A</v>
      </c>
    </row>
    <row r="72" spans="1:36" x14ac:dyDescent="0.25">
      <c r="A72" s="133"/>
      <c r="B72" s="283"/>
      <c r="C72" s="283"/>
      <c r="D72" s="284"/>
      <c r="E72" s="284"/>
      <c r="F72" s="287"/>
      <c r="G72" s="166" t="str">
        <f t="shared" si="0"/>
        <v/>
      </c>
      <c r="H72" s="156" t="str">
        <f>IF(OR($D72="",$E72=""),"",VLOOKUP($AJ72,SiSem_Req!$A$2:$O$82,5))</f>
        <v/>
      </c>
      <c r="I72" s="285"/>
      <c r="J72" s="155" t="str">
        <f t="shared" si="1"/>
        <v/>
      </c>
      <c r="K72" s="156" t="str">
        <f>IF(OR($D72="",$E72=""),"",VLOOKUP($AJ72,SiSem_Req!$A$2:$O$82,6))</f>
        <v/>
      </c>
      <c r="L72" s="287"/>
      <c r="M72" s="166" t="str">
        <f t="shared" si="2"/>
        <v/>
      </c>
      <c r="N72" s="156" t="str">
        <f>IF(OR($D72="",$E72=""),"",VLOOKUP($AJ72,SiSem_Req!$A$2:$O$82,7))</f>
        <v/>
      </c>
      <c r="O72" s="286"/>
      <c r="P72" s="162" t="str">
        <f t="shared" si="3"/>
        <v/>
      </c>
      <c r="Q72" s="156" t="str">
        <f>IF(OR($D72="",$E72=""),"",VLOOKUP($AJ72,SiSem_Req!$A$2:$O$82,8))</f>
        <v/>
      </c>
      <c r="R72" s="287"/>
      <c r="S72" s="166" t="str">
        <f t="shared" si="4"/>
        <v/>
      </c>
      <c r="T72" s="156" t="str">
        <f>IF(OR($D72="",$E72=""),"",VLOOKUP($AJ72,SiSem_Req!$A$2:$O$82,9))</f>
        <v/>
      </c>
      <c r="U72" s="157" t="str">
        <f t="shared" si="6"/>
        <v/>
      </c>
      <c r="V72" s="158" t="str">
        <f>IF(OR($D72="",$E72="",GlobalParameters!$C$12=""),"",$AF72)</f>
        <v/>
      </c>
      <c r="W72" s="159"/>
      <c r="X72" s="283"/>
      <c r="Y72" s="283"/>
      <c r="Z72" s="283"/>
      <c r="AA72" s="283"/>
      <c r="AB72" s="283"/>
      <c r="AC72" s="283"/>
      <c r="AD72" s="283"/>
      <c r="AE72" s="283"/>
      <c r="AF72" s="160" t="str">
        <f>IF(OR($D72="",$E72="",GlobalParameters!$C$12=""),"",VLOOKUP($AJ72,SiSem_Req!$A$2:$O$82,15))</f>
        <v/>
      </c>
      <c r="AG72" s="283"/>
      <c r="AH72" s="283"/>
      <c r="AI72" s="159"/>
      <c r="AJ72" s="134" t="e">
        <f>VLOOKUP($D72,SiSem_Req!$S$2:$T$10,2)+VLOOKUP($E72,SiSem_Req!$U$2:$V$4,2)+VLOOKUP(GlobalParameters!$C$12,SiSem_Req!$W$2:$X$4,2)</f>
        <v>#N/A</v>
      </c>
    </row>
    <row r="73" spans="1:36" x14ac:dyDescent="0.25">
      <c r="A73" s="133"/>
      <c r="B73" s="283"/>
      <c r="C73" s="283"/>
      <c r="D73" s="284"/>
      <c r="E73" s="284"/>
      <c r="F73" s="287"/>
      <c r="G73" s="166" t="str">
        <f t="shared" si="0"/>
        <v/>
      </c>
      <c r="H73" s="156" t="str">
        <f>IF(OR($D73="",$E73=""),"",VLOOKUP($AJ73,SiSem_Req!$A$2:$O$82,5))</f>
        <v/>
      </c>
      <c r="I73" s="285"/>
      <c r="J73" s="155" t="str">
        <f t="shared" si="1"/>
        <v/>
      </c>
      <c r="K73" s="156" t="str">
        <f>IF(OR($D73="",$E73=""),"",VLOOKUP($AJ73,SiSem_Req!$A$2:$O$82,6))</f>
        <v/>
      </c>
      <c r="L73" s="287"/>
      <c r="M73" s="166" t="str">
        <f t="shared" si="2"/>
        <v/>
      </c>
      <c r="N73" s="156" t="str">
        <f>IF(OR($D73="",$E73=""),"",VLOOKUP($AJ73,SiSem_Req!$A$2:$O$82,7))</f>
        <v/>
      </c>
      <c r="O73" s="286"/>
      <c r="P73" s="162" t="str">
        <f t="shared" si="3"/>
        <v/>
      </c>
      <c r="Q73" s="156" t="str">
        <f>IF(OR($D73="",$E73=""),"",VLOOKUP($AJ73,SiSem_Req!$A$2:$O$82,8))</f>
        <v/>
      </c>
      <c r="R73" s="287"/>
      <c r="S73" s="166" t="str">
        <f t="shared" si="4"/>
        <v/>
      </c>
      <c r="T73" s="156" t="str">
        <f>IF(OR($D73="",$E73=""),"",VLOOKUP($AJ73,SiSem_Req!$A$2:$O$82,9))</f>
        <v/>
      </c>
      <c r="U73" s="157" t="str">
        <f t="shared" si="6"/>
        <v/>
      </c>
      <c r="V73" s="158" t="str">
        <f>IF(OR($D73="",$E73="",GlobalParameters!$C$12=""),"",$AF73)</f>
        <v/>
      </c>
      <c r="W73" s="159"/>
      <c r="X73" s="283"/>
      <c r="Y73" s="283"/>
      <c r="Z73" s="283"/>
      <c r="AA73" s="283"/>
      <c r="AB73" s="283"/>
      <c r="AC73" s="283"/>
      <c r="AD73" s="283"/>
      <c r="AE73" s="283"/>
      <c r="AF73" s="160" t="str">
        <f>IF(OR($D73="",$E73="",GlobalParameters!$C$12=""),"",VLOOKUP($AJ73,SiSem_Req!$A$2:$O$82,15))</f>
        <v/>
      </c>
      <c r="AG73" s="283"/>
      <c r="AH73" s="283"/>
      <c r="AI73" s="159"/>
      <c r="AJ73" s="134" t="e">
        <f>VLOOKUP($D73,SiSem_Req!$S$2:$T$10,2)+VLOOKUP($E73,SiSem_Req!$U$2:$V$4,2)+VLOOKUP(GlobalParameters!$C$12,SiSem_Req!$W$2:$X$4,2)</f>
        <v>#N/A</v>
      </c>
    </row>
    <row r="74" spans="1:36" x14ac:dyDescent="0.25">
      <c r="A74" s="133"/>
      <c r="B74" s="283"/>
      <c r="C74" s="283"/>
      <c r="D74" s="284"/>
      <c r="E74" s="284"/>
      <c r="F74" s="287"/>
      <c r="G74" s="166" t="str">
        <f t="shared" si="0"/>
        <v/>
      </c>
      <c r="H74" s="156" t="str">
        <f>IF(OR($D74="",$E74=""),"",VLOOKUP($AJ74,SiSem_Req!$A$2:$O$82,5))</f>
        <v/>
      </c>
      <c r="I74" s="285"/>
      <c r="J74" s="155" t="str">
        <f t="shared" si="1"/>
        <v/>
      </c>
      <c r="K74" s="156" t="str">
        <f>IF(OR($D74="",$E74=""),"",VLOOKUP($AJ74,SiSem_Req!$A$2:$O$82,6))</f>
        <v/>
      </c>
      <c r="L74" s="287"/>
      <c r="M74" s="166" t="str">
        <f t="shared" si="2"/>
        <v/>
      </c>
      <c r="N74" s="156" t="str">
        <f>IF(OR($D74="",$E74=""),"",VLOOKUP($AJ74,SiSem_Req!$A$2:$O$82,7))</f>
        <v/>
      </c>
      <c r="O74" s="286"/>
      <c r="P74" s="162" t="str">
        <f t="shared" si="3"/>
        <v/>
      </c>
      <c r="Q74" s="156" t="str">
        <f>IF(OR($D74="",$E74=""),"",VLOOKUP($AJ74,SiSem_Req!$A$2:$O$82,8))</f>
        <v/>
      </c>
      <c r="R74" s="287"/>
      <c r="S74" s="166" t="str">
        <f t="shared" si="4"/>
        <v/>
      </c>
      <c r="T74" s="156" t="str">
        <f>IF(OR($D74="",$E74=""),"",VLOOKUP($AJ74,SiSem_Req!$A$2:$O$82,9))</f>
        <v/>
      </c>
      <c r="U74" s="157" t="str">
        <f t="shared" si="6"/>
        <v/>
      </c>
      <c r="V74" s="158" t="str">
        <f>IF(OR($D74="",$E74="",GlobalParameters!$C$12=""),"",$AF74)</f>
        <v/>
      </c>
      <c r="W74" s="159"/>
      <c r="X74" s="283"/>
      <c r="Y74" s="283"/>
      <c r="Z74" s="283"/>
      <c r="AA74" s="283"/>
      <c r="AB74" s="283"/>
      <c r="AC74" s="283"/>
      <c r="AD74" s="283"/>
      <c r="AE74" s="283"/>
      <c r="AF74" s="160" t="str">
        <f>IF(OR($D74="",$E74="",GlobalParameters!$C$12=""),"",VLOOKUP($AJ74,SiSem_Req!$A$2:$O$82,15))</f>
        <v/>
      </c>
      <c r="AG74" s="283"/>
      <c r="AH74" s="283"/>
      <c r="AI74" s="159"/>
      <c r="AJ74" s="134" t="e">
        <f>VLOOKUP($D74,SiSem_Req!$S$2:$T$10,2)+VLOOKUP($E74,SiSem_Req!$U$2:$V$4,2)+VLOOKUP(GlobalParameters!$C$12,SiSem_Req!$W$2:$X$4,2)</f>
        <v>#N/A</v>
      </c>
    </row>
    <row r="75" spans="1:36" x14ac:dyDescent="0.25">
      <c r="A75" s="133"/>
      <c r="B75" s="283"/>
      <c r="C75" s="283"/>
      <c r="D75" s="284"/>
      <c r="E75" s="284"/>
      <c r="F75" s="287"/>
      <c r="G75" s="166" t="str">
        <f t="shared" si="0"/>
        <v/>
      </c>
      <c r="H75" s="156" t="str">
        <f>IF(OR($D75="",$E75=""),"",VLOOKUP($AJ75,SiSem_Req!$A$2:$O$82,5))</f>
        <v/>
      </c>
      <c r="I75" s="285"/>
      <c r="J75" s="155" t="str">
        <f t="shared" si="1"/>
        <v/>
      </c>
      <c r="K75" s="156" t="str">
        <f>IF(OR($D75="",$E75=""),"",VLOOKUP($AJ75,SiSem_Req!$A$2:$O$82,6))</f>
        <v/>
      </c>
      <c r="L75" s="287"/>
      <c r="M75" s="166" t="str">
        <f t="shared" si="2"/>
        <v/>
      </c>
      <c r="N75" s="156" t="str">
        <f>IF(OR($D75="",$E75=""),"",VLOOKUP($AJ75,SiSem_Req!$A$2:$O$82,7))</f>
        <v/>
      </c>
      <c r="O75" s="286"/>
      <c r="P75" s="162" t="str">
        <f t="shared" si="3"/>
        <v/>
      </c>
      <c r="Q75" s="156" t="str">
        <f>IF(OR($D75="",$E75=""),"",VLOOKUP($AJ75,SiSem_Req!$A$2:$O$82,8))</f>
        <v/>
      </c>
      <c r="R75" s="287"/>
      <c r="S75" s="166" t="str">
        <f t="shared" si="4"/>
        <v/>
      </c>
      <c r="T75" s="156" t="str">
        <f>IF(OR($D75="",$E75=""),"",VLOOKUP($AJ75,SiSem_Req!$A$2:$O$82,9))</f>
        <v/>
      </c>
      <c r="U75" s="157" t="str">
        <f t="shared" si="6"/>
        <v/>
      </c>
      <c r="V75" s="158" t="str">
        <f>IF(OR($D75="",$E75="",GlobalParameters!$C$12=""),"",$AF75)</f>
        <v/>
      </c>
      <c r="W75" s="159"/>
      <c r="X75" s="283"/>
      <c r="Y75" s="283"/>
      <c r="Z75" s="283"/>
      <c r="AA75" s="283"/>
      <c r="AB75" s="283"/>
      <c r="AC75" s="283"/>
      <c r="AD75" s="283"/>
      <c r="AE75" s="283"/>
      <c r="AF75" s="160" t="str">
        <f>IF(OR($D75="",$E75="",GlobalParameters!$C$12=""),"",VLOOKUP($AJ75,SiSem_Req!$A$2:$O$82,15))</f>
        <v/>
      </c>
      <c r="AG75" s="283"/>
      <c r="AH75" s="283"/>
      <c r="AI75" s="159"/>
      <c r="AJ75" s="134" t="e">
        <f>VLOOKUP($D75,SiSem_Req!$S$2:$T$10,2)+VLOOKUP($E75,SiSem_Req!$U$2:$V$4,2)+VLOOKUP(GlobalParameters!$C$12,SiSem_Req!$W$2:$X$4,2)</f>
        <v>#N/A</v>
      </c>
    </row>
    <row r="76" spans="1:36" x14ac:dyDescent="0.25">
      <c r="A76" s="133"/>
      <c r="B76" s="283"/>
      <c r="C76" s="283"/>
      <c r="D76" s="284"/>
      <c r="E76" s="284"/>
      <c r="F76" s="287"/>
      <c r="G76" s="166" t="str">
        <f t="shared" si="0"/>
        <v/>
      </c>
      <c r="H76" s="156" t="str">
        <f>IF(OR($D76="",$E76=""),"",VLOOKUP($AJ76,SiSem_Req!$A$2:$O$82,5))</f>
        <v/>
      </c>
      <c r="I76" s="285"/>
      <c r="J76" s="155" t="str">
        <f t="shared" si="1"/>
        <v/>
      </c>
      <c r="K76" s="156" t="str">
        <f>IF(OR($D76="",$E76=""),"",VLOOKUP($AJ76,SiSem_Req!$A$2:$O$82,6))</f>
        <v/>
      </c>
      <c r="L76" s="287"/>
      <c r="M76" s="166" t="str">
        <f t="shared" si="2"/>
        <v/>
      </c>
      <c r="N76" s="156" t="str">
        <f>IF(OR($D76="",$E76=""),"",VLOOKUP($AJ76,SiSem_Req!$A$2:$O$82,7))</f>
        <v/>
      </c>
      <c r="O76" s="286"/>
      <c r="P76" s="162" t="str">
        <f t="shared" si="3"/>
        <v/>
      </c>
      <c r="Q76" s="156" t="str">
        <f>IF(OR($D76="",$E76=""),"",VLOOKUP($AJ76,SiSem_Req!$A$2:$O$82,8))</f>
        <v/>
      </c>
      <c r="R76" s="287"/>
      <c r="S76" s="166" t="str">
        <f t="shared" si="4"/>
        <v/>
      </c>
      <c r="T76" s="156" t="str">
        <f>IF(OR($D76="",$E76=""),"",VLOOKUP($AJ76,SiSem_Req!$A$2:$O$82,9))</f>
        <v/>
      </c>
      <c r="U76" s="157" t="str">
        <f t="shared" si="6"/>
        <v/>
      </c>
      <c r="V76" s="158" t="str">
        <f>IF(OR($D76="",$E76="",GlobalParameters!$C$12=""),"",$AF76)</f>
        <v/>
      </c>
      <c r="W76" s="159"/>
      <c r="X76" s="283"/>
      <c r="Y76" s="283"/>
      <c r="Z76" s="283"/>
      <c r="AA76" s="283"/>
      <c r="AB76" s="283"/>
      <c r="AC76" s="283"/>
      <c r="AD76" s="283"/>
      <c r="AE76" s="283"/>
      <c r="AF76" s="160" t="str">
        <f>IF(OR($D76="",$E76="",GlobalParameters!$C$12=""),"",VLOOKUP($AJ76,SiSem_Req!$A$2:$O$82,15))</f>
        <v/>
      </c>
      <c r="AG76" s="283"/>
      <c r="AH76" s="283"/>
      <c r="AI76" s="159"/>
      <c r="AJ76" s="134" t="e">
        <f>VLOOKUP($D76,SiSem_Req!$S$2:$T$10,2)+VLOOKUP($E76,SiSem_Req!$U$2:$V$4,2)+VLOOKUP(GlobalParameters!$C$12,SiSem_Req!$W$2:$X$4,2)</f>
        <v>#N/A</v>
      </c>
    </row>
    <row r="77" spans="1:36" x14ac:dyDescent="0.25">
      <c r="A77" s="133"/>
      <c r="B77" s="283"/>
      <c r="C77" s="283"/>
      <c r="D77" s="284"/>
      <c r="E77" s="284"/>
      <c r="F77" s="287"/>
      <c r="G77" s="166" t="str">
        <f t="shared" ref="G77:G140" si="7">IF(OR($D77="",$X77="",$Y77="",$H77="",$AE77="",$AG77=""),"",IF($AJ77&lt;300,IF($U77&lt;=$AE77,$Y77*$H77,IF(AND($U77&gt;$AE77,$U77&lt;=$AG77),$H77*($Y77+((($X77-$Y77)/($AG77-$AE77))*($U77-$AE77))),0)),""))</f>
        <v/>
      </c>
      <c r="H77" s="156" t="str">
        <f>IF(OR($D77="",$E77=""),"",VLOOKUP($AJ77,SiSem_Req!$A$2:$O$82,5))</f>
        <v/>
      </c>
      <c r="I77" s="285"/>
      <c r="J77" s="155" t="str">
        <f t="shared" ref="J77:J140" si="8">IF(OR($D77="",$Z77="",$K77=""),"",IF(OR($AJ77&lt;400,AND($AJ77&gt;=700,$AJ77&lt;800)),$Z77*$K77,""))</f>
        <v/>
      </c>
      <c r="K77" s="156" t="str">
        <f>IF(OR($D77="",$E77=""),"",VLOOKUP($AJ77,SiSem_Req!$A$2:$O$82,6))</f>
        <v/>
      </c>
      <c r="L77" s="287"/>
      <c r="M77" s="166" t="str">
        <f t="shared" ref="M77:M140" si="9">IF(OR($D77="",$AA77="",$N77="",$E77=""),"",IF(AND($AJ77&gt;=100,$AJ77&lt;200),$AA77*$N77,""))</f>
        <v/>
      </c>
      <c r="N77" s="156" t="str">
        <f>IF(OR($D77="",$E77=""),"",VLOOKUP($AJ77,SiSem_Req!$A$2:$O$82,7))</f>
        <v/>
      </c>
      <c r="O77" s="286"/>
      <c r="P77" s="162" t="str">
        <f t="shared" ref="P77:P140" si="10">IF(OR($D77="",$AB77="",$AC77="",$Q77="",$AE77="",$AG77=""),"",IF(OR(AND($AJ77&gt;=300,$AJ77&lt;600),AND($AJ77&gt;=700,$AJ77&lt;800)),IF($U77&lt;=$AE77,$AC77*$Q77,IF(AND($U77&gt;$AE77,$U77&lt;=$AG77),$Q77*($AC77+((($AB77-$AC77)/($AG77-$AE77))*($U77-$AE77))),0)),""))</f>
        <v/>
      </c>
      <c r="Q77" s="156" t="str">
        <f>IF(OR($D77="",$E77=""),"",VLOOKUP($AJ77,SiSem_Req!$A$2:$O$82,8))</f>
        <v/>
      </c>
      <c r="R77" s="287"/>
      <c r="S77" s="166" t="str">
        <f t="shared" ref="S77:S140" si="11">IF(OR($D77="",$AD77="",$T77="",$E77=""),"",IF(AND($AJ77&gt;=500,$AJ77&lt;600),$AD77*$T77,""))</f>
        <v/>
      </c>
      <c r="T77" s="156" t="str">
        <f>IF(OR($D77="",$E77=""),"",VLOOKUP($AJ77,SiSem_Req!$A$2:$O$82,9))</f>
        <v/>
      </c>
      <c r="U77" s="157" t="str">
        <f t="shared" si="6"/>
        <v/>
      </c>
      <c r="V77" s="158" t="str">
        <f>IF(OR($D77="",$E77="",GlobalParameters!$C$12=""),"",$AF77)</f>
        <v/>
      </c>
      <c r="W77" s="159"/>
      <c r="X77" s="283"/>
      <c r="Y77" s="283"/>
      <c r="Z77" s="283"/>
      <c r="AA77" s="283"/>
      <c r="AB77" s="283"/>
      <c r="AC77" s="283"/>
      <c r="AD77" s="283"/>
      <c r="AE77" s="283"/>
      <c r="AF77" s="160" t="str">
        <f>IF(OR($D77="",$E77="",GlobalParameters!$C$12=""),"",VLOOKUP($AJ77,SiSem_Req!$A$2:$O$82,15))</f>
        <v/>
      </c>
      <c r="AG77" s="283"/>
      <c r="AH77" s="283"/>
      <c r="AI77" s="159"/>
      <c r="AJ77" s="134" t="e">
        <f>VLOOKUP($D77,SiSem_Req!$S$2:$T$10,2)+VLOOKUP($E77,SiSem_Req!$U$2:$V$4,2)+VLOOKUP(GlobalParameters!$C$12,SiSem_Req!$W$2:$X$4,2)</f>
        <v>#N/A</v>
      </c>
    </row>
    <row r="78" spans="1:36" x14ac:dyDescent="0.25">
      <c r="A78" s="133"/>
      <c r="B78" s="283"/>
      <c r="C78" s="283"/>
      <c r="D78" s="284"/>
      <c r="E78" s="284"/>
      <c r="F78" s="287"/>
      <c r="G78" s="166" t="str">
        <f t="shared" si="7"/>
        <v/>
      </c>
      <c r="H78" s="156" t="str">
        <f>IF(OR($D78="",$E78=""),"",VLOOKUP($AJ78,SiSem_Req!$A$2:$O$82,5))</f>
        <v/>
      </c>
      <c r="I78" s="285"/>
      <c r="J78" s="155" t="str">
        <f t="shared" si="8"/>
        <v/>
      </c>
      <c r="K78" s="156" t="str">
        <f>IF(OR($D78="",$E78=""),"",VLOOKUP($AJ78,SiSem_Req!$A$2:$O$82,6))</f>
        <v/>
      </c>
      <c r="L78" s="287"/>
      <c r="M78" s="166" t="str">
        <f t="shared" si="9"/>
        <v/>
      </c>
      <c r="N78" s="156" t="str">
        <f>IF(OR($D78="",$E78=""),"",VLOOKUP($AJ78,SiSem_Req!$A$2:$O$82,7))</f>
        <v/>
      </c>
      <c r="O78" s="286"/>
      <c r="P78" s="162" t="str">
        <f t="shared" si="10"/>
        <v/>
      </c>
      <c r="Q78" s="156" t="str">
        <f>IF(OR($D78="",$E78=""),"",VLOOKUP($AJ78,SiSem_Req!$A$2:$O$82,8))</f>
        <v/>
      </c>
      <c r="R78" s="287"/>
      <c r="S78" s="166" t="str">
        <f t="shared" si="11"/>
        <v/>
      </c>
      <c r="T78" s="156" t="str">
        <f>IF(OR($D78="",$E78=""),"",VLOOKUP($AJ78,SiSem_Req!$A$2:$O$82,9))</f>
        <v/>
      </c>
      <c r="U78" s="157" t="str">
        <f t="shared" si="6"/>
        <v/>
      </c>
      <c r="V78" s="158" t="str">
        <f>IF(OR($D78="",$E78="",GlobalParameters!$C$12=""),"",$AF78)</f>
        <v/>
      </c>
      <c r="W78" s="159"/>
      <c r="X78" s="283"/>
      <c r="Y78" s="283"/>
      <c r="Z78" s="283"/>
      <c r="AA78" s="283"/>
      <c r="AB78" s="283"/>
      <c r="AC78" s="283"/>
      <c r="AD78" s="283"/>
      <c r="AE78" s="283"/>
      <c r="AF78" s="160" t="str">
        <f>IF(OR($D78="",$E78="",GlobalParameters!$C$12=""),"",VLOOKUP($AJ78,SiSem_Req!$A$2:$O$82,15))</f>
        <v/>
      </c>
      <c r="AG78" s="283"/>
      <c r="AH78" s="283"/>
      <c r="AI78" s="159"/>
      <c r="AJ78" s="134" t="e">
        <f>VLOOKUP($D78,SiSem_Req!$S$2:$T$10,2)+VLOOKUP($E78,SiSem_Req!$U$2:$V$4,2)+VLOOKUP(GlobalParameters!$C$12,SiSem_Req!$W$2:$X$4,2)</f>
        <v>#N/A</v>
      </c>
    </row>
    <row r="79" spans="1:36" x14ac:dyDescent="0.25">
      <c r="A79" s="133"/>
      <c r="B79" s="283"/>
      <c r="C79" s="283"/>
      <c r="D79" s="284"/>
      <c r="E79" s="284"/>
      <c r="F79" s="287"/>
      <c r="G79" s="166" t="str">
        <f t="shared" si="7"/>
        <v/>
      </c>
      <c r="H79" s="156" t="str">
        <f>IF(OR($D79="",$E79=""),"",VLOOKUP($AJ79,SiSem_Req!$A$2:$O$82,5))</f>
        <v/>
      </c>
      <c r="I79" s="285"/>
      <c r="J79" s="155" t="str">
        <f t="shared" si="8"/>
        <v/>
      </c>
      <c r="K79" s="156" t="str">
        <f>IF(OR($D79="",$E79=""),"",VLOOKUP($AJ79,SiSem_Req!$A$2:$O$82,6))</f>
        <v/>
      </c>
      <c r="L79" s="287"/>
      <c r="M79" s="166" t="str">
        <f t="shared" si="9"/>
        <v/>
      </c>
      <c r="N79" s="156" t="str">
        <f>IF(OR($D79="",$E79=""),"",VLOOKUP($AJ79,SiSem_Req!$A$2:$O$82,7))</f>
        <v/>
      </c>
      <c r="O79" s="286"/>
      <c r="P79" s="162" t="str">
        <f t="shared" si="10"/>
        <v/>
      </c>
      <c r="Q79" s="156" t="str">
        <f>IF(OR($D79="",$E79=""),"",VLOOKUP($AJ79,SiSem_Req!$A$2:$O$82,8))</f>
        <v/>
      </c>
      <c r="R79" s="287"/>
      <c r="S79" s="166" t="str">
        <f t="shared" si="11"/>
        <v/>
      </c>
      <c r="T79" s="156" t="str">
        <f>IF(OR($D79="",$E79=""),"",VLOOKUP($AJ79,SiSem_Req!$A$2:$O$82,9))</f>
        <v/>
      </c>
      <c r="U79" s="157" t="str">
        <f t="shared" si="6"/>
        <v/>
      </c>
      <c r="V79" s="158" t="str">
        <f>IF(OR($D79="",$E79="",GlobalParameters!$C$12=""),"",$AF79)</f>
        <v/>
      </c>
      <c r="W79" s="159"/>
      <c r="X79" s="283"/>
      <c r="Y79" s="283"/>
      <c r="Z79" s="283"/>
      <c r="AA79" s="283"/>
      <c r="AB79" s="283"/>
      <c r="AC79" s="283"/>
      <c r="AD79" s="283"/>
      <c r="AE79" s="283"/>
      <c r="AF79" s="160" t="str">
        <f>IF(OR($D79="",$E79="",GlobalParameters!$C$12=""),"",VLOOKUP($AJ79,SiSem_Req!$A$2:$O$82,15))</f>
        <v/>
      </c>
      <c r="AG79" s="283"/>
      <c r="AH79" s="283"/>
      <c r="AI79" s="159"/>
      <c r="AJ79" s="134" t="e">
        <f>VLOOKUP($D79,SiSem_Req!$S$2:$T$10,2)+VLOOKUP($E79,SiSem_Req!$U$2:$V$4,2)+VLOOKUP(GlobalParameters!$C$12,SiSem_Req!$W$2:$X$4,2)</f>
        <v>#N/A</v>
      </c>
    </row>
    <row r="80" spans="1:36" x14ac:dyDescent="0.25">
      <c r="A80" s="133"/>
      <c r="B80" s="283"/>
      <c r="C80" s="283"/>
      <c r="D80" s="284"/>
      <c r="E80" s="284"/>
      <c r="F80" s="287"/>
      <c r="G80" s="166" t="str">
        <f t="shared" si="7"/>
        <v/>
      </c>
      <c r="H80" s="156" t="str">
        <f>IF(OR($D80="",$E80=""),"",VLOOKUP($AJ80,SiSem_Req!$A$2:$O$82,5))</f>
        <v/>
      </c>
      <c r="I80" s="285"/>
      <c r="J80" s="155" t="str">
        <f t="shared" si="8"/>
        <v/>
      </c>
      <c r="K80" s="156" t="str">
        <f>IF(OR($D80="",$E80=""),"",VLOOKUP($AJ80,SiSem_Req!$A$2:$O$82,6))</f>
        <v/>
      </c>
      <c r="L80" s="287"/>
      <c r="M80" s="166" t="str">
        <f t="shared" si="9"/>
        <v/>
      </c>
      <c r="N80" s="156" t="str">
        <f>IF(OR($D80="",$E80=""),"",VLOOKUP($AJ80,SiSem_Req!$A$2:$O$82,7))</f>
        <v/>
      </c>
      <c r="O80" s="286"/>
      <c r="P80" s="162" t="str">
        <f t="shared" si="10"/>
        <v/>
      </c>
      <c r="Q80" s="156" t="str">
        <f>IF(OR($D80="",$E80=""),"",VLOOKUP($AJ80,SiSem_Req!$A$2:$O$82,8))</f>
        <v/>
      </c>
      <c r="R80" s="287"/>
      <c r="S80" s="166" t="str">
        <f t="shared" si="11"/>
        <v/>
      </c>
      <c r="T80" s="156" t="str">
        <f>IF(OR($D80="",$E80=""),"",VLOOKUP($AJ80,SiSem_Req!$A$2:$O$82,9))</f>
        <v/>
      </c>
      <c r="U80" s="157" t="str">
        <f t="shared" si="6"/>
        <v/>
      </c>
      <c r="V80" s="158" t="str">
        <f>IF(OR($D80="",$E80="",GlobalParameters!$C$12=""),"",$AF80)</f>
        <v/>
      </c>
      <c r="W80" s="159"/>
      <c r="X80" s="283"/>
      <c r="Y80" s="283"/>
      <c r="Z80" s="283"/>
      <c r="AA80" s="283"/>
      <c r="AB80" s="283"/>
      <c r="AC80" s="283"/>
      <c r="AD80" s="283"/>
      <c r="AE80" s="283"/>
      <c r="AF80" s="160" t="str">
        <f>IF(OR($D80="",$E80="",GlobalParameters!$C$12=""),"",VLOOKUP($AJ80,SiSem_Req!$A$2:$O$82,15))</f>
        <v/>
      </c>
      <c r="AG80" s="283"/>
      <c r="AH80" s="283"/>
      <c r="AI80" s="159"/>
      <c r="AJ80" s="134" t="e">
        <f>VLOOKUP($D80,SiSem_Req!$S$2:$T$10,2)+VLOOKUP($E80,SiSem_Req!$U$2:$V$4,2)+VLOOKUP(GlobalParameters!$C$12,SiSem_Req!$W$2:$X$4,2)</f>
        <v>#N/A</v>
      </c>
    </row>
    <row r="81" spans="1:36" x14ac:dyDescent="0.25">
      <c r="A81" s="133"/>
      <c r="B81" s="283"/>
      <c r="C81" s="283"/>
      <c r="D81" s="284"/>
      <c r="E81" s="284"/>
      <c r="F81" s="287"/>
      <c r="G81" s="166" t="str">
        <f t="shared" si="7"/>
        <v/>
      </c>
      <c r="H81" s="156" t="str">
        <f>IF(OR($D81="",$E81=""),"",VLOOKUP($AJ81,SiSem_Req!$A$2:$O$82,5))</f>
        <v/>
      </c>
      <c r="I81" s="285"/>
      <c r="J81" s="155" t="str">
        <f t="shared" si="8"/>
        <v/>
      </c>
      <c r="K81" s="156" t="str">
        <f>IF(OR($D81="",$E81=""),"",VLOOKUP($AJ81,SiSem_Req!$A$2:$O$82,6))</f>
        <v/>
      </c>
      <c r="L81" s="287"/>
      <c r="M81" s="166" t="str">
        <f t="shared" si="9"/>
        <v/>
      </c>
      <c r="N81" s="156" t="str">
        <f>IF(OR($D81="",$E81=""),"",VLOOKUP($AJ81,SiSem_Req!$A$2:$O$82,7))</f>
        <v/>
      </c>
      <c r="O81" s="286"/>
      <c r="P81" s="162" t="str">
        <f t="shared" si="10"/>
        <v/>
      </c>
      <c r="Q81" s="156" t="str">
        <f>IF(OR($D81="",$E81=""),"",VLOOKUP($AJ81,SiSem_Req!$A$2:$O$82,8))</f>
        <v/>
      </c>
      <c r="R81" s="287"/>
      <c r="S81" s="166" t="str">
        <f t="shared" si="11"/>
        <v/>
      </c>
      <c r="T81" s="156" t="str">
        <f>IF(OR($D81="",$E81=""),"",VLOOKUP($AJ81,SiSem_Req!$A$2:$O$82,9))</f>
        <v/>
      </c>
      <c r="U81" s="157" t="str">
        <f t="shared" si="6"/>
        <v/>
      </c>
      <c r="V81" s="158" t="str">
        <f>IF(OR($D81="",$E81="",GlobalParameters!$C$12=""),"",$AF81)</f>
        <v/>
      </c>
      <c r="W81" s="159"/>
      <c r="X81" s="283"/>
      <c r="Y81" s="283"/>
      <c r="Z81" s="283"/>
      <c r="AA81" s="283"/>
      <c r="AB81" s="283"/>
      <c r="AC81" s="283"/>
      <c r="AD81" s="283"/>
      <c r="AE81" s="283"/>
      <c r="AF81" s="160" t="str">
        <f>IF(OR($D81="",$E81="",GlobalParameters!$C$12=""),"",VLOOKUP($AJ81,SiSem_Req!$A$2:$O$82,15))</f>
        <v/>
      </c>
      <c r="AG81" s="283"/>
      <c r="AH81" s="283"/>
      <c r="AI81" s="159"/>
      <c r="AJ81" s="134" t="e">
        <f>VLOOKUP($D81,SiSem_Req!$S$2:$T$10,2)+VLOOKUP($E81,SiSem_Req!$U$2:$V$4,2)+VLOOKUP(GlobalParameters!$C$12,SiSem_Req!$W$2:$X$4,2)</f>
        <v>#N/A</v>
      </c>
    </row>
    <row r="82" spans="1:36" x14ac:dyDescent="0.25">
      <c r="A82" s="133"/>
      <c r="B82" s="283"/>
      <c r="C82" s="283"/>
      <c r="D82" s="284"/>
      <c r="E82" s="284"/>
      <c r="F82" s="287"/>
      <c r="G82" s="166" t="str">
        <f t="shared" si="7"/>
        <v/>
      </c>
      <c r="H82" s="156" t="str">
        <f>IF(OR($D82="",$E82=""),"",VLOOKUP($AJ82,SiSem_Req!$A$2:$O$82,5))</f>
        <v/>
      </c>
      <c r="I82" s="285"/>
      <c r="J82" s="155" t="str">
        <f t="shared" si="8"/>
        <v/>
      </c>
      <c r="K82" s="156" t="str">
        <f>IF(OR($D82="",$E82=""),"",VLOOKUP($AJ82,SiSem_Req!$A$2:$O$82,6))</f>
        <v/>
      </c>
      <c r="L82" s="287"/>
      <c r="M82" s="166" t="str">
        <f t="shared" si="9"/>
        <v/>
      </c>
      <c r="N82" s="156" t="str">
        <f>IF(OR($D82="",$E82=""),"",VLOOKUP($AJ82,SiSem_Req!$A$2:$O$82,7))</f>
        <v/>
      </c>
      <c r="O82" s="286"/>
      <c r="P82" s="162" t="str">
        <f t="shared" si="10"/>
        <v/>
      </c>
      <c r="Q82" s="156" t="str">
        <f>IF(OR($D82="",$E82=""),"",VLOOKUP($AJ82,SiSem_Req!$A$2:$O$82,8))</f>
        <v/>
      </c>
      <c r="R82" s="287"/>
      <c r="S82" s="166" t="str">
        <f t="shared" si="11"/>
        <v/>
      </c>
      <c r="T82" s="156" t="str">
        <f>IF(OR($D82="",$E82=""),"",VLOOKUP($AJ82,SiSem_Req!$A$2:$O$82,9))</f>
        <v/>
      </c>
      <c r="U82" s="157" t="str">
        <f t="shared" si="6"/>
        <v/>
      </c>
      <c r="V82" s="158" t="str">
        <f>IF(OR($D82="",$E82="",GlobalParameters!$C$12=""),"",$AF82)</f>
        <v/>
      </c>
      <c r="W82" s="159"/>
      <c r="X82" s="283"/>
      <c r="Y82" s="283"/>
      <c r="Z82" s="283"/>
      <c r="AA82" s="283"/>
      <c r="AB82" s="283"/>
      <c r="AC82" s="283"/>
      <c r="AD82" s="283"/>
      <c r="AE82" s="283"/>
      <c r="AF82" s="160" t="str">
        <f>IF(OR($D82="",$E82="",GlobalParameters!$C$12=""),"",VLOOKUP($AJ82,SiSem_Req!$A$2:$O$82,15))</f>
        <v/>
      </c>
      <c r="AG82" s="283"/>
      <c r="AH82" s="283"/>
      <c r="AI82" s="159"/>
      <c r="AJ82" s="134" t="e">
        <f>VLOOKUP($D82,SiSem_Req!$S$2:$T$10,2)+VLOOKUP($E82,SiSem_Req!$U$2:$V$4,2)+VLOOKUP(GlobalParameters!$C$12,SiSem_Req!$W$2:$X$4,2)</f>
        <v>#N/A</v>
      </c>
    </row>
    <row r="83" spans="1:36" x14ac:dyDescent="0.25">
      <c r="A83" s="133"/>
      <c r="B83" s="283"/>
      <c r="C83" s="283"/>
      <c r="D83" s="284"/>
      <c r="E83" s="284"/>
      <c r="F83" s="287"/>
      <c r="G83" s="166" t="str">
        <f t="shared" si="7"/>
        <v/>
      </c>
      <c r="H83" s="156" t="str">
        <f>IF(OR($D83="",$E83=""),"",VLOOKUP($AJ83,SiSem_Req!$A$2:$O$82,5))</f>
        <v/>
      </c>
      <c r="I83" s="285"/>
      <c r="J83" s="155" t="str">
        <f t="shared" si="8"/>
        <v/>
      </c>
      <c r="K83" s="156" t="str">
        <f>IF(OR($D83="",$E83=""),"",VLOOKUP($AJ83,SiSem_Req!$A$2:$O$82,6))</f>
        <v/>
      </c>
      <c r="L83" s="287"/>
      <c r="M83" s="166" t="str">
        <f t="shared" si="9"/>
        <v/>
      </c>
      <c r="N83" s="156" t="str">
        <f>IF(OR($D83="",$E83=""),"",VLOOKUP($AJ83,SiSem_Req!$A$2:$O$82,7))</f>
        <v/>
      </c>
      <c r="O83" s="286"/>
      <c r="P83" s="162" t="str">
        <f t="shared" si="10"/>
        <v/>
      </c>
      <c r="Q83" s="156" t="str">
        <f>IF(OR($D83="",$E83=""),"",VLOOKUP($AJ83,SiSem_Req!$A$2:$O$82,8))</f>
        <v/>
      </c>
      <c r="R83" s="287"/>
      <c r="S83" s="166" t="str">
        <f t="shared" si="11"/>
        <v/>
      </c>
      <c r="T83" s="156" t="str">
        <f>IF(OR($D83="",$E83=""),"",VLOOKUP($AJ83,SiSem_Req!$A$2:$O$82,9))</f>
        <v/>
      </c>
      <c r="U83" s="157" t="str">
        <f t="shared" si="6"/>
        <v/>
      </c>
      <c r="V83" s="158" t="str">
        <f>IF(OR($D83="",$E83="",GlobalParameters!$C$12=""),"",$AF83)</f>
        <v/>
      </c>
      <c r="W83" s="159"/>
      <c r="X83" s="283"/>
      <c r="Y83" s="283"/>
      <c r="Z83" s="283"/>
      <c r="AA83" s="283"/>
      <c r="AB83" s="283"/>
      <c r="AC83" s="283"/>
      <c r="AD83" s="283"/>
      <c r="AE83" s="283"/>
      <c r="AF83" s="160" t="str">
        <f>IF(OR($D83="",$E83="",GlobalParameters!$C$12=""),"",VLOOKUP($AJ83,SiSem_Req!$A$2:$O$82,15))</f>
        <v/>
      </c>
      <c r="AG83" s="283"/>
      <c r="AH83" s="283"/>
      <c r="AI83" s="159"/>
      <c r="AJ83" s="134" t="e">
        <f>VLOOKUP($D83,SiSem_Req!$S$2:$T$10,2)+VLOOKUP($E83,SiSem_Req!$U$2:$V$4,2)+VLOOKUP(GlobalParameters!$C$12,SiSem_Req!$W$2:$X$4,2)</f>
        <v>#N/A</v>
      </c>
    </row>
    <row r="84" spans="1:36" x14ac:dyDescent="0.25">
      <c r="A84" s="133"/>
      <c r="B84" s="283"/>
      <c r="C84" s="283"/>
      <c r="D84" s="284"/>
      <c r="E84" s="284"/>
      <c r="F84" s="287"/>
      <c r="G84" s="166" t="str">
        <f t="shared" si="7"/>
        <v/>
      </c>
      <c r="H84" s="156" t="str">
        <f>IF(OR($D84="",$E84=""),"",VLOOKUP($AJ84,SiSem_Req!$A$2:$O$82,5))</f>
        <v/>
      </c>
      <c r="I84" s="285"/>
      <c r="J84" s="155" t="str">
        <f t="shared" si="8"/>
        <v/>
      </c>
      <c r="K84" s="156" t="str">
        <f>IF(OR($D84="",$E84=""),"",VLOOKUP($AJ84,SiSem_Req!$A$2:$O$82,6))</f>
        <v/>
      </c>
      <c r="L84" s="287"/>
      <c r="M84" s="166" t="str">
        <f t="shared" si="9"/>
        <v/>
      </c>
      <c r="N84" s="156" t="str">
        <f>IF(OR($D84="",$E84=""),"",VLOOKUP($AJ84,SiSem_Req!$A$2:$O$82,7))</f>
        <v/>
      </c>
      <c r="O84" s="286"/>
      <c r="P84" s="162" t="str">
        <f t="shared" si="10"/>
        <v/>
      </c>
      <c r="Q84" s="156" t="str">
        <f>IF(OR($D84="",$E84=""),"",VLOOKUP($AJ84,SiSem_Req!$A$2:$O$82,8))</f>
        <v/>
      </c>
      <c r="R84" s="287"/>
      <c r="S84" s="166" t="str">
        <f t="shared" si="11"/>
        <v/>
      </c>
      <c r="T84" s="156" t="str">
        <f>IF(OR($D84="",$E84=""),"",VLOOKUP($AJ84,SiSem_Req!$A$2:$O$82,9))</f>
        <v/>
      </c>
      <c r="U84" s="157" t="str">
        <f t="shared" si="6"/>
        <v/>
      </c>
      <c r="V84" s="158" t="str">
        <f>IF(OR($D84="",$E84="",GlobalParameters!$C$12=""),"",$AF84)</f>
        <v/>
      </c>
      <c r="W84" s="159"/>
      <c r="X84" s="283"/>
      <c r="Y84" s="283"/>
      <c r="Z84" s="283"/>
      <c r="AA84" s="283"/>
      <c r="AB84" s="283"/>
      <c r="AC84" s="283"/>
      <c r="AD84" s="283"/>
      <c r="AE84" s="283"/>
      <c r="AF84" s="160" t="str">
        <f>IF(OR($D84="",$E84="",GlobalParameters!$C$12=""),"",VLOOKUP($AJ84,SiSem_Req!$A$2:$O$82,15))</f>
        <v/>
      </c>
      <c r="AG84" s="283"/>
      <c r="AH84" s="283"/>
      <c r="AI84" s="159"/>
      <c r="AJ84" s="134" t="e">
        <f>VLOOKUP($D84,SiSem_Req!$S$2:$T$10,2)+VLOOKUP($E84,SiSem_Req!$U$2:$V$4,2)+VLOOKUP(GlobalParameters!$C$12,SiSem_Req!$W$2:$X$4,2)</f>
        <v>#N/A</v>
      </c>
    </row>
    <row r="85" spans="1:36" x14ac:dyDescent="0.25">
      <c r="A85" s="133"/>
      <c r="B85" s="283"/>
      <c r="C85" s="283"/>
      <c r="D85" s="284"/>
      <c r="E85" s="284"/>
      <c r="F85" s="287"/>
      <c r="G85" s="166" t="str">
        <f t="shared" si="7"/>
        <v/>
      </c>
      <c r="H85" s="156" t="str">
        <f>IF(OR($D85="",$E85=""),"",VLOOKUP($AJ85,SiSem_Req!$A$2:$O$82,5))</f>
        <v/>
      </c>
      <c r="I85" s="285"/>
      <c r="J85" s="155" t="str">
        <f t="shared" si="8"/>
        <v/>
      </c>
      <c r="K85" s="156" t="str">
        <f>IF(OR($D85="",$E85=""),"",VLOOKUP($AJ85,SiSem_Req!$A$2:$O$82,6))</f>
        <v/>
      </c>
      <c r="L85" s="287"/>
      <c r="M85" s="166" t="str">
        <f t="shared" si="9"/>
        <v/>
      </c>
      <c r="N85" s="156" t="str">
        <f>IF(OR($D85="",$E85=""),"",VLOOKUP($AJ85,SiSem_Req!$A$2:$O$82,7))</f>
        <v/>
      </c>
      <c r="O85" s="286"/>
      <c r="P85" s="162" t="str">
        <f t="shared" si="10"/>
        <v/>
      </c>
      <c r="Q85" s="156" t="str">
        <f>IF(OR($D85="",$E85=""),"",VLOOKUP($AJ85,SiSem_Req!$A$2:$O$82,8))</f>
        <v/>
      </c>
      <c r="R85" s="287"/>
      <c r="S85" s="166" t="str">
        <f t="shared" si="11"/>
        <v/>
      </c>
      <c r="T85" s="156" t="str">
        <f>IF(OR($D85="",$E85=""),"",VLOOKUP($AJ85,SiSem_Req!$A$2:$O$82,9))</f>
        <v/>
      </c>
      <c r="U85" s="157" t="str">
        <f t="shared" si="6"/>
        <v/>
      </c>
      <c r="V85" s="158" t="str">
        <f>IF(OR($D85="",$E85="",GlobalParameters!$C$12=""),"",$AF85)</f>
        <v/>
      </c>
      <c r="W85" s="159"/>
      <c r="X85" s="283"/>
      <c r="Y85" s="283"/>
      <c r="Z85" s="283"/>
      <c r="AA85" s="283"/>
      <c r="AB85" s="283"/>
      <c r="AC85" s="283"/>
      <c r="AD85" s="283"/>
      <c r="AE85" s="283"/>
      <c r="AF85" s="160" t="str">
        <f>IF(OR($D85="",$E85="",GlobalParameters!$C$12=""),"",VLOOKUP($AJ85,SiSem_Req!$A$2:$O$82,15))</f>
        <v/>
      </c>
      <c r="AG85" s="283"/>
      <c r="AH85" s="283"/>
      <c r="AI85" s="159"/>
      <c r="AJ85" s="134" t="e">
        <f>VLOOKUP($D85,SiSem_Req!$S$2:$T$10,2)+VLOOKUP($E85,SiSem_Req!$U$2:$V$4,2)+VLOOKUP(GlobalParameters!$C$12,SiSem_Req!$W$2:$X$4,2)</f>
        <v>#N/A</v>
      </c>
    </row>
    <row r="86" spans="1:36" x14ac:dyDescent="0.25">
      <c r="A86" s="133"/>
      <c r="B86" s="283"/>
      <c r="C86" s="283"/>
      <c r="D86" s="284"/>
      <c r="E86" s="284"/>
      <c r="F86" s="287"/>
      <c r="G86" s="166" t="str">
        <f t="shared" si="7"/>
        <v/>
      </c>
      <c r="H86" s="156" t="str">
        <f>IF(OR($D86="",$E86=""),"",VLOOKUP($AJ86,SiSem_Req!$A$2:$O$82,5))</f>
        <v/>
      </c>
      <c r="I86" s="285"/>
      <c r="J86" s="155" t="str">
        <f t="shared" si="8"/>
        <v/>
      </c>
      <c r="K86" s="156" t="str">
        <f>IF(OR($D86="",$E86=""),"",VLOOKUP($AJ86,SiSem_Req!$A$2:$O$82,6))</f>
        <v/>
      </c>
      <c r="L86" s="287"/>
      <c r="M86" s="166" t="str">
        <f t="shared" si="9"/>
        <v/>
      </c>
      <c r="N86" s="156" t="str">
        <f>IF(OR($D86="",$E86=""),"",VLOOKUP($AJ86,SiSem_Req!$A$2:$O$82,7))</f>
        <v/>
      </c>
      <c r="O86" s="286"/>
      <c r="P86" s="162" t="str">
        <f t="shared" si="10"/>
        <v/>
      </c>
      <c r="Q86" s="156" t="str">
        <f>IF(OR($D86="",$E86=""),"",VLOOKUP($AJ86,SiSem_Req!$A$2:$O$82,8))</f>
        <v/>
      </c>
      <c r="R86" s="287"/>
      <c r="S86" s="166" t="str">
        <f t="shared" si="11"/>
        <v/>
      </c>
      <c r="T86" s="156" t="str">
        <f>IF(OR($D86="",$E86=""),"",VLOOKUP($AJ86,SiSem_Req!$A$2:$O$82,9))</f>
        <v/>
      </c>
      <c r="U86" s="157" t="str">
        <f t="shared" si="6"/>
        <v/>
      </c>
      <c r="V86" s="158" t="str">
        <f>IF(OR($D86="",$E86="",GlobalParameters!$C$12=""),"",$AF86)</f>
        <v/>
      </c>
      <c r="W86" s="159"/>
      <c r="X86" s="283"/>
      <c r="Y86" s="283"/>
      <c r="Z86" s="283"/>
      <c r="AA86" s="283"/>
      <c r="AB86" s="283"/>
      <c r="AC86" s="283"/>
      <c r="AD86" s="283"/>
      <c r="AE86" s="283"/>
      <c r="AF86" s="160" t="str">
        <f>IF(OR($D86="",$E86="",GlobalParameters!$C$12=""),"",VLOOKUP($AJ86,SiSem_Req!$A$2:$O$82,15))</f>
        <v/>
      </c>
      <c r="AG86" s="283"/>
      <c r="AH86" s="283"/>
      <c r="AI86" s="159"/>
      <c r="AJ86" s="134" t="e">
        <f>VLOOKUP($D86,SiSem_Req!$S$2:$T$10,2)+VLOOKUP($E86,SiSem_Req!$U$2:$V$4,2)+VLOOKUP(GlobalParameters!$C$12,SiSem_Req!$W$2:$X$4,2)</f>
        <v>#N/A</v>
      </c>
    </row>
    <row r="87" spans="1:36" x14ac:dyDescent="0.25">
      <c r="A87" s="133"/>
      <c r="B87" s="283"/>
      <c r="C87" s="283"/>
      <c r="D87" s="284"/>
      <c r="E87" s="284"/>
      <c r="F87" s="287"/>
      <c r="G87" s="166" t="str">
        <f t="shared" si="7"/>
        <v/>
      </c>
      <c r="H87" s="156" t="str">
        <f>IF(OR($D87="",$E87=""),"",VLOOKUP($AJ87,SiSem_Req!$A$2:$O$82,5))</f>
        <v/>
      </c>
      <c r="I87" s="285"/>
      <c r="J87" s="155" t="str">
        <f t="shared" si="8"/>
        <v/>
      </c>
      <c r="K87" s="156" t="str">
        <f>IF(OR($D87="",$E87=""),"",VLOOKUP($AJ87,SiSem_Req!$A$2:$O$82,6))</f>
        <v/>
      </c>
      <c r="L87" s="287"/>
      <c r="M87" s="166" t="str">
        <f t="shared" si="9"/>
        <v/>
      </c>
      <c r="N87" s="156" t="str">
        <f>IF(OR($D87="",$E87=""),"",VLOOKUP($AJ87,SiSem_Req!$A$2:$O$82,7))</f>
        <v/>
      </c>
      <c r="O87" s="286"/>
      <c r="P87" s="162" t="str">
        <f t="shared" si="10"/>
        <v/>
      </c>
      <c r="Q87" s="156" t="str">
        <f>IF(OR($D87="",$E87=""),"",VLOOKUP($AJ87,SiSem_Req!$A$2:$O$82,8))</f>
        <v/>
      </c>
      <c r="R87" s="287"/>
      <c r="S87" s="166" t="str">
        <f t="shared" si="11"/>
        <v/>
      </c>
      <c r="T87" s="156" t="str">
        <f>IF(OR($D87="",$E87=""),"",VLOOKUP($AJ87,SiSem_Req!$A$2:$O$82,9))</f>
        <v/>
      </c>
      <c r="U87" s="157" t="str">
        <f t="shared" si="6"/>
        <v/>
      </c>
      <c r="V87" s="158" t="str">
        <f>IF(OR($D87="",$E87="",GlobalParameters!$C$12=""),"",$AF87)</f>
        <v/>
      </c>
      <c r="W87" s="159"/>
      <c r="X87" s="283"/>
      <c r="Y87" s="283"/>
      <c r="Z87" s="283"/>
      <c r="AA87" s="283"/>
      <c r="AB87" s="283"/>
      <c r="AC87" s="283"/>
      <c r="AD87" s="283"/>
      <c r="AE87" s="283"/>
      <c r="AF87" s="160" t="str">
        <f>IF(OR($D87="",$E87="",GlobalParameters!$C$12=""),"",VLOOKUP($AJ87,SiSem_Req!$A$2:$O$82,15))</f>
        <v/>
      </c>
      <c r="AG87" s="283"/>
      <c r="AH87" s="283"/>
      <c r="AI87" s="159"/>
      <c r="AJ87" s="134" t="e">
        <f>VLOOKUP($D87,SiSem_Req!$S$2:$T$10,2)+VLOOKUP($E87,SiSem_Req!$U$2:$V$4,2)+VLOOKUP(GlobalParameters!$C$12,SiSem_Req!$W$2:$X$4,2)</f>
        <v>#N/A</v>
      </c>
    </row>
    <row r="88" spans="1:36" x14ac:dyDescent="0.25">
      <c r="A88" s="133"/>
      <c r="B88" s="283"/>
      <c r="C88" s="283"/>
      <c r="D88" s="284"/>
      <c r="E88" s="284"/>
      <c r="F88" s="287"/>
      <c r="G88" s="166" t="str">
        <f t="shared" si="7"/>
        <v/>
      </c>
      <c r="H88" s="156" t="str">
        <f>IF(OR($D88="",$E88=""),"",VLOOKUP($AJ88,SiSem_Req!$A$2:$O$82,5))</f>
        <v/>
      </c>
      <c r="I88" s="285"/>
      <c r="J88" s="155" t="str">
        <f t="shared" si="8"/>
        <v/>
      </c>
      <c r="K88" s="156" t="str">
        <f>IF(OR($D88="",$E88=""),"",VLOOKUP($AJ88,SiSem_Req!$A$2:$O$82,6))</f>
        <v/>
      </c>
      <c r="L88" s="287"/>
      <c r="M88" s="166" t="str">
        <f t="shared" si="9"/>
        <v/>
      </c>
      <c r="N88" s="156" t="str">
        <f>IF(OR($D88="",$E88=""),"",VLOOKUP($AJ88,SiSem_Req!$A$2:$O$82,7))</f>
        <v/>
      </c>
      <c r="O88" s="286"/>
      <c r="P88" s="162" t="str">
        <f t="shared" si="10"/>
        <v/>
      </c>
      <c r="Q88" s="156" t="str">
        <f>IF(OR($D88="",$E88=""),"",VLOOKUP($AJ88,SiSem_Req!$A$2:$O$82,8))</f>
        <v/>
      </c>
      <c r="R88" s="287"/>
      <c r="S88" s="166" t="str">
        <f t="shared" si="11"/>
        <v/>
      </c>
      <c r="T88" s="156" t="str">
        <f>IF(OR($D88="",$E88=""),"",VLOOKUP($AJ88,SiSem_Req!$A$2:$O$82,9))</f>
        <v/>
      </c>
      <c r="U88" s="157" t="str">
        <f t="shared" si="6"/>
        <v/>
      </c>
      <c r="V88" s="158" t="str">
        <f>IF(OR($D88="",$E88="",GlobalParameters!$C$12=""),"",$AF88)</f>
        <v/>
      </c>
      <c r="W88" s="159"/>
      <c r="X88" s="283"/>
      <c r="Y88" s="283"/>
      <c r="Z88" s="283"/>
      <c r="AA88" s="283"/>
      <c r="AB88" s="283"/>
      <c r="AC88" s="283"/>
      <c r="AD88" s="283"/>
      <c r="AE88" s="283"/>
      <c r="AF88" s="160" t="str">
        <f>IF(OR($D88="",$E88="",GlobalParameters!$C$12=""),"",VLOOKUP($AJ88,SiSem_Req!$A$2:$O$82,15))</f>
        <v/>
      </c>
      <c r="AG88" s="283"/>
      <c r="AH88" s="283"/>
      <c r="AI88" s="159"/>
      <c r="AJ88" s="134" t="e">
        <f>VLOOKUP($D88,SiSem_Req!$S$2:$T$10,2)+VLOOKUP($E88,SiSem_Req!$U$2:$V$4,2)+VLOOKUP(GlobalParameters!$C$12,SiSem_Req!$W$2:$X$4,2)</f>
        <v>#N/A</v>
      </c>
    </row>
    <row r="89" spans="1:36" x14ac:dyDescent="0.25">
      <c r="A89" s="133"/>
      <c r="B89" s="283"/>
      <c r="C89" s="283"/>
      <c r="D89" s="284"/>
      <c r="E89" s="284"/>
      <c r="F89" s="287"/>
      <c r="G89" s="166" t="str">
        <f t="shared" si="7"/>
        <v/>
      </c>
      <c r="H89" s="156" t="str">
        <f>IF(OR($D89="",$E89=""),"",VLOOKUP($AJ89,SiSem_Req!$A$2:$O$82,5))</f>
        <v/>
      </c>
      <c r="I89" s="285"/>
      <c r="J89" s="155" t="str">
        <f t="shared" si="8"/>
        <v/>
      </c>
      <c r="K89" s="156" t="str">
        <f>IF(OR($D89="",$E89=""),"",VLOOKUP($AJ89,SiSem_Req!$A$2:$O$82,6))</f>
        <v/>
      </c>
      <c r="L89" s="287"/>
      <c r="M89" s="166" t="str">
        <f t="shared" si="9"/>
        <v/>
      </c>
      <c r="N89" s="156" t="str">
        <f>IF(OR($D89="",$E89=""),"",VLOOKUP($AJ89,SiSem_Req!$A$2:$O$82,7))</f>
        <v/>
      </c>
      <c r="O89" s="286"/>
      <c r="P89" s="162" t="str">
        <f t="shared" si="10"/>
        <v/>
      </c>
      <c r="Q89" s="156" t="str">
        <f>IF(OR($D89="",$E89=""),"",VLOOKUP($AJ89,SiSem_Req!$A$2:$O$82,8))</f>
        <v/>
      </c>
      <c r="R89" s="287"/>
      <c r="S89" s="166" t="str">
        <f t="shared" si="11"/>
        <v/>
      </c>
      <c r="T89" s="156" t="str">
        <f>IF(OR($D89="",$E89=""),"",VLOOKUP($AJ89,SiSem_Req!$A$2:$O$82,9))</f>
        <v/>
      </c>
      <c r="U89" s="157" t="str">
        <f t="shared" si="6"/>
        <v/>
      </c>
      <c r="V89" s="158" t="str">
        <f>IF(OR($D89="",$E89="",GlobalParameters!$C$12=""),"",$AF89)</f>
        <v/>
      </c>
      <c r="W89" s="159"/>
      <c r="X89" s="283"/>
      <c r="Y89" s="283"/>
      <c r="Z89" s="283"/>
      <c r="AA89" s="283"/>
      <c r="AB89" s="283"/>
      <c r="AC89" s="283"/>
      <c r="AD89" s="283"/>
      <c r="AE89" s="283"/>
      <c r="AF89" s="160" t="str">
        <f>IF(OR($D89="",$E89="",GlobalParameters!$C$12=""),"",VLOOKUP($AJ89,SiSem_Req!$A$2:$O$82,15))</f>
        <v/>
      </c>
      <c r="AG89" s="283"/>
      <c r="AH89" s="283"/>
      <c r="AI89" s="159"/>
      <c r="AJ89" s="134" t="e">
        <f>VLOOKUP($D89,SiSem_Req!$S$2:$T$10,2)+VLOOKUP($E89,SiSem_Req!$U$2:$V$4,2)+VLOOKUP(GlobalParameters!$C$12,SiSem_Req!$W$2:$X$4,2)</f>
        <v>#N/A</v>
      </c>
    </row>
    <row r="90" spans="1:36" x14ac:dyDescent="0.25">
      <c r="A90" s="133"/>
      <c r="B90" s="283"/>
      <c r="C90" s="283"/>
      <c r="D90" s="284"/>
      <c r="E90" s="284"/>
      <c r="F90" s="287"/>
      <c r="G90" s="166" t="str">
        <f t="shared" si="7"/>
        <v/>
      </c>
      <c r="H90" s="156" t="str">
        <f>IF(OR($D90="",$E90=""),"",VLOOKUP($AJ90,SiSem_Req!$A$2:$O$82,5))</f>
        <v/>
      </c>
      <c r="I90" s="285"/>
      <c r="J90" s="155" t="str">
        <f t="shared" si="8"/>
        <v/>
      </c>
      <c r="K90" s="156" t="str">
        <f>IF(OR($D90="",$E90=""),"",VLOOKUP($AJ90,SiSem_Req!$A$2:$O$82,6))</f>
        <v/>
      </c>
      <c r="L90" s="287"/>
      <c r="M90" s="166" t="str">
        <f t="shared" si="9"/>
        <v/>
      </c>
      <c r="N90" s="156" t="str">
        <f>IF(OR($D90="",$E90=""),"",VLOOKUP($AJ90,SiSem_Req!$A$2:$O$82,7))</f>
        <v/>
      </c>
      <c r="O90" s="286"/>
      <c r="P90" s="162" t="str">
        <f t="shared" si="10"/>
        <v/>
      </c>
      <c r="Q90" s="156" t="str">
        <f>IF(OR($D90="",$E90=""),"",VLOOKUP($AJ90,SiSem_Req!$A$2:$O$82,8))</f>
        <v/>
      </c>
      <c r="R90" s="287"/>
      <c r="S90" s="166" t="str">
        <f t="shared" si="11"/>
        <v/>
      </c>
      <c r="T90" s="156" t="str">
        <f>IF(OR($D90="",$E90=""),"",VLOOKUP($AJ90,SiSem_Req!$A$2:$O$82,9))</f>
        <v/>
      </c>
      <c r="U90" s="157" t="str">
        <f t="shared" si="6"/>
        <v/>
      </c>
      <c r="V90" s="158" t="str">
        <f>IF(OR($D90="",$E90="",GlobalParameters!$C$12=""),"",$AF90)</f>
        <v/>
      </c>
      <c r="W90" s="159"/>
      <c r="X90" s="283"/>
      <c r="Y90" s="283"/>
      <c r="Z90" s="283"/>
      <c r="AA90" s="283"/>
      <c r="AB90" s="283"/>
      <c r="AC90" s="283"/>
      <c r="AD90" s="283"/>
      <c r="AE90" s="283"/>
      <c r="AF90" s="160" t="str">
        <f>IF(OR($D90="",$E90="",GlobalParameters!$C$12=""),"",VLOOKUP($AJ90,SiSem_Req!$A$2:$O$82,15))</f>
        <v/>
      </c>
      <c r="AG90" s="283"/>
      <c r="AH90" s="283"/>
      <c r="AI90" s="159"/>
      <c r="AJ90" s="134" t="e">
        <f>VLOOKUP($D90,SiSem_Req!$S$2:$T$10,2)+VLOOKUP($E90,SiSem_Req!$U$2:$V$4,2)+VLOOKUP(GlobalParameters!$C$12,SiSem_Req!$W$2:$X$4,2)</f>
        <v>#N/A</v>
      </c>
    </row>
    <row r="91" spans="1:36" x14ac:dyDescent="0.25">
      <c r="A91" s="133"/>
      <c r="B91" s="283"/>
      <c r="C91" s="283"/>
      <c r="D91" s="284"/>
      <c r="E91" s="284"/>
      <c r="F91" s="287"/>
      <c r="G91" s="166" t="str">
        <f t="shared" si="7"/>
        <v/>
      </c>
      <c r="H91" s="156" t="str">
        <f>IF(OR($D91="",$E91=""),"",VLOOKUP($AJ91,SiSem_Req!$A$2:$O$82,5))</f>
        <v/>
      </c>
      <c r="I91" s="285"/>
      <c r="J91" s="155" t="str">
        <f t="shared" si="8"/>
        <v/>
      </c>
      <c r="K91" s="156" t="str">
        <f>IF(OR($D91="",$E91=""),"",VLOOKUP($AJ91,SiSem_Req!$A$2:$O$82,6))</f>
        <v/>
      </c>
      <c r="L91" s="287"/>
      <c r="M91" s="166" t="str">
        <f t="shared" si="9"/>
        <v/>
      </c>
      <c r="N91" s="156" t="str">
        <f>IF(OR($D91="",$E91=""),"",VLOOKUP($AJ91,SiSem_Req!$A$2:$O$82,7))</f>
        <v/>
      </c>
      <c r="O91" s="286"/>
      <c r="P91" s="162" t="str">
        <f t="shared" si="10"/>
        <v/>
      </c>
      <c r="Q91" s="156" t="str">
        <f>IF(OR($D91="",$E91=""),"",VLOOKUP($AJ91,SiSem_Req!$A$2:$O$82,8))</f>
        <v/>
      </c>
      <c r="R91" s="287"/>
      <c r="S91" s="166" t="str">
        <f t="shared" si="11"/>
        <v/>
      </c>
      <c r="T91" s="156" t="str">
        <f>IF(OR($D91="",$E91=""),"",VLOOKUP($AJ91,SiSem_Req!$A$2:$O$82,9))</f>
        <v/>
      </c>
      <c r="U91" s="157" t="str">
        <f t="shared" si="6"/>
        <v/>
      </c>
      <c r="V91" s="158" t="str">
        <f>IF(OR($D91="",$E91="",GlobalParameters!$C$12=""),"",$AF91)</f>
        <v/>
      </c>
      <c r="W91" s="159"/>
      <c r="X91" s="283"/>
      <c r="Y91" s="283"/>
      <c r="Z91" s="283"/>
      <c r="AA91" s="283"/>
      <c r="AB91" s="283"/>
      <c r="AC91" s="283"/>
      <c r="AD91" s="283"/>
      <c r="AE91" s="283"/>
      <c r="AF91" s="160" t="str">
        <f>IF(OR($D91="",$E91="",GlobalParameters!$C$12=""),"",VLOOKUP($AJ91,SiSem_Req!$A$2:$O$82,15))</f>
        <v/>
      </c>
      <c r="AG91" s="283"/>
      <c r="AH91" s="283"/>
      <c r="AI91" s="159"/>
      <c r="AJ91" s="134" t="e">
        <f>VLOOKUP($D91,SiSem_Req!$S$2:$T$10,2)+VLOOKUP($E91,SiSem_Req!$U$2:$V$4,2)+VLOOKUP(GlobalParameters!$C$12,SiSem_Req!$W$2:$X$4,2)</f>
        <v>#N/A</v>
      </c>
    </row>
    <row r="92" spans="1:36" x14ac:dyDescent="0.25">
      <c r="A92" s="133"/>
      <c r="B92" s="283"/>
      <c r="C92" s="283"/>
      <c r="D92" s="284"/>
      <c r="E92" s="284"/>
      <c r="F92" s="287"/>
      <c r="G92" s="166" t="str">
        <f t="shared" si="7"/>
        <v/>
      </c>
      <c r="H92" s="156" t="str">
        <f>IF(OR($D92="",$E92=""),"",VLOOKUP($AJ92,SiSem_Req!$A$2:$O$82,5))</f>
        <v/>
      </c>
      <c r="I92" s="285"/>
      <c r="J92" s="155" t="str">
        <f t="shared" si="8"/>
        <v/>
      </c>
      <c r="K92" s="156" t="str">
        <f>IF(OR($D92="",$E92=""),"",VLOOKUP($AJ92,SiSem_Req!$A$2:$O$82,6))</f>
        <v/>
      </c>
      <c r="L92" s="287"/>
      <c r="M92" s="166" t="str">
        <f t="shared" si="9"/>
        <v/>
      </c>
      <c r="N92" s="156" t="str">
        <f>IF(OR($D92="",$E92=""),"",VLOOKUP($AJ92,SiSem_Req!$A$2:$O$82,7))</f>
        <v/>
      </c>
      <c r="O92" s="286"/>
      <c r="P92" s="162" t="str">
        <f t="shared" si="10"/>
        <v/>
      </c>
      <c r="Q92" s="156" t="str">
        <f>IF(OR($D92="",$E92=""),"",VLOOKUP($AJ92,SiSem_Req!$A$2:$O$82,8))</f>
        <v/>
      </c>
      <c r="R92" s="287"/>
      <c r="S92" s="166" t="str">
        <f t="shared" si="11"/>
        <v/>
      </c>
      <c r="T92" s="156" t="str">
        <f>IF(OR($D92="",$E92=""),"",VLOOKUP($AJ92,SiSem_Req!$A$2:$O$82,9))</f>
        <v/>
      </c>
      <c r="U92" s="157" t="str">
        <f t="shared" si="6"/>
        <v/>
      </c>
      <c r="V92" s="158" t="str">
        <f>IF(OR($D92="",$E92="",GlobalParameters!$C$12=""),"",$AF92)</f>
        <v/>
      </c>
      <c r="W92" s="159"/>
      <c r="X92" s="283"/>
      <c r="Y92" s="283"/>
      <c r="Z92" s="283"/>
      <c r="AA92" s="283"/>
      <c r="AB92" s="283"/>
      <c r="AC92" s="283"/>
      <c r="AD92" s="283"/>
      <c r="AE92" s="283"/>
      <c r="AF92" s="160" t="str">
        <f>IF(OR($D92="",$E92="",GlobalParameters!$C$12=""),"",VLOOKUP($AJ92,SiSem_Req!$A$2:$O$82,15))</f>
        <v/>
      </c>
      <c r="AG92" s="283"/>
      <c r="AH92" s="283"/>
      <c r="AI92" s="159"/>
      <c r="AJ92" s="134" t="e">
        <f>VLOOKUP($D92,SiSem_Req!$S$2:$T$10,2)+VLOOKUP($E92,SiSem_Req!$U$2:$V$4,2)+VLOOKUP(GlobalParameters!$C$12,SiSem_Req!$W$2:$X$4,2)</f>
        <v>#N/A</v>
      </c>
    </row>
    <row r="93" spans="1:36" x14ac:dyDescent="0.25">
      <c r="A93" s="133"/>
      <c r="B93" s="283"/>
      <c r="C93" s="283"/>
      <c r="D93" s="284"/>
      <c r="E93" s="284"/>
      <c r="F93" s="287"/>
      <c r="G93" s="166" t="str">
        <f t="shared" si="7"/>
        <v/>
      </c>
      <c r="H93" s="156" t="str">
        <f>IF(OR($D93="",$E93=""),"",VLOOKUP($AJ93,SiSem_Req!$A$2:$O$82,5))</f>
        <v/>
      </c>
      <c r="I93" s="285"/>
      <c r="J93" s="155" t="str">
        <f t="shared" si="8"/>
        <v/>
      </c>
      <c r="K93" s="156" t="str">
        <f>IF(OR($D93="",$E93=""),"",VLOOKUP($AJ93,SiSem_Req!$A$2:$O$82,6))</f>
        <v/>
      </c>
      <c r="L93" s="287"/>
      <c r="M93" s="166" t="str">
        <f t="shared" si="9"/>
        <v/>
      </c>
      <c r="N93" s="156" t="str">
        <f>IF(OR($D93="",$E93=""),"",VLOOKUP($AJ93,SiSem_Req!$A$2:$O$82,7))</f>
        <v/>
      </c>
      <c r="O93" s="286"/>
      <c r="P93" s="162" t="str">
        <f t="shared" si="10"/>
        <v/>
      </c>
      <c r="Q93" s="156" t="str">
        <f>IF(OR($D93="",$E93=""),"",VLOOKUP($AJ93,SiSem_Req!$A$2:$O$82,8))</f>
        <v/>
      </c>
      <c r="R93" s="287"/>
      <c r="S93" s="166" t="str">
        <f t="shared" si="11"/>
        <v/>
      </c>
      <c r="T93" s="156" t="str">
        <f>IF(OR($D93="",$E93=""),"",VLOOKUP($AJ93,SiSem_Req!$A$2:$O$82,9))</f>
        <v/>
      </c>
      <c r="U93" s="157" t="str">
        <f t="shared" si="6"/>
        <v/>
      </c>
      <c r="V93" s="158" t="str">
        <f>IF(OR($D93="",$E93="",GlobalParameters!$C$12=""),"",$AF93)</f>
        <v/>
      </c>
      <c r="W93" s="159"/>
      <c r="X93" s="283"/>
      <c r="Y93" s="283"/>
      <c r="Z93" s="283"/>
      <c r="AA93" s="283"/>
      <c r="AB93" s="283"/>
      <c r="AC93" s="283"/>
      <c r="AD93" s="283"/>
      <c r="AE93" s="283"/>
      <c r="AF93" s="160" t="str">
        <f>IF(OR($D93="",$E93="",GlobalParameters!$C$12=""),"",VLOOKUP($AJ93,SiSem_Req!$A$2:$O$82,15))</f>
        <v/>
      </c>
      <c r="AG93" s="283"/>
      <c r="AH93" s="283"/>
      <c r="AI93" s="159"/>
      <c r="AJ93" s="134" t="e">
        <f>VLOOKUP($D93,SiSem_Req!$S$2:$T$10,2)+VLOOKUP($E93,SiSem_Req!$U$2:$V$4,2)+VLOOKUP(GlobalParameters!$C$12,SiSem_Req!$W$2:$X$4,2)</f>
        <v>#N/A</v>
      </c>
    </row>
    <row r="94" spans="1:36" x14ac:dyDescent="0.25">
      <c r="A94" s="133"/>
      <c r="B94" s="283"/>
      <c r="C94" s="283"/>
      <c r="D94" s="284"/>
      <c r="E94" s="284"/>
      <c r="F94" s="287"/>
      <c r="G94" s="166" t="str">
        <f t="shared" si="7"/>
        <v/>
      </c>
      <c r="H94" s="156" t="str">
        <f>IF(OR($D94="",$E94=""),"",VLOOKUP($AJ94,SiSem_Req!$A$2:$O$82,5))</f>
        <v/>
      </c>
      <c r="I94" s="285"/>
      <c r="J94" s="155" t="str">
        <f t="shared" si="8"/>
        <v/>
      </c>
      <c r="K94" s="156" t="str">
        <f>IF(OR($D94="",$E94=""),"",VLOOKUP($AJ94,SiSem_Req!$A$2:$O$82,6))</f>
        <v/>
      </c>
      <c r="L94" s="287"/>
      <c r="M94" s="166" t="str">
        <f t="shared" si="9"/>
        <v/>
      </c>
      <c r="N94" s="156" t="str">
        <f>IF(OR($D94="",$E94=""),"",VLOOKUP($AJ94,SiSem_Req!$A$2:$O$82,7))</f>
        <v/>
      </c>
      <c r="O94" s="286"/>
      <c r="P94" s="162" t="str">
        <f t="shared" si="10"/>
        <v/>
      </c>
      <c r="Q94" s="156" t="str">
        <f>IF(OR($D94="",$E94=""),"",VLOOKUP($AJ94,SiSem_Req!$A$2:$O$82,8))</f>
        <v/>
      </c>
      <c r="R94" s="287"/>
      <c r="S94" s="166" t="str">
        <f t="shared" si="11"/>
        <v/>
      </c>
      <c r="T94" s="156" t="str">
        <f>IF(OR($D94="",$E94=""),"",VLOOKUP($AJ94,SiSem_Req!$A$2:$O$82,9))</f>
        <v/>
      </c>
      <c r="U94" s="157" t="str">
        <f t="shared" si="6"/>
        <v/>
      </c>
      <c r="V94" s="158" t="str">
        <f>IF(OR($D94="",$E94="",GlobalParameters!$C$12=""),"",$AF94)</f>
        <v/>
      </c>
      <c r="W94" s="159"/>
      <c r="X94" s="283"/>
      <c r="Y94" s="283"/>
      <c r="Z94" s="283"/>
      <c r="AA94" s="283"/>
      <c r="AB94" s="283"/>
      <c r="AC94" s="283"/>
      <c r="AD94" s="283"/>
      <c r="AE94" s="283"/>
      <c r="AF94" s="160" t="str">
        <f>IF(OR($D94="",$E94="",GlobalParameters!$C$12=""),"",VLOOKUP($AJ94,SiSem_Req!$A$2:$O$82,15))</f>
        <v/>
      </c>
      <c r="AG94" s="283"/>
      <c r="AH94" s="283"/>
      <c r="AI94" s="159"/>
      <c r="AJ94" s="134" t="e">
        <f>VLOOKUP($D94,SiSem_Req!$S$2:$T$10,2)+VLOOKUP($E94,SiSem_Req!$U$2:$V$4,2)+VLOOKUP(GlobalParameters!$C$12,SiSem_Req!$W$2:$X$4,2)</f>
        <v>#N/A</v>
      </c>
    </row>
    <row r="95" spans="1:36" x14ac:dyDescent="0.25">
      <c r="A95" s="133"/>
      <c r="B95" s="283"/>
      <c r="C95" s="283"/>
      <c r="D95" s="284"/>
      <c r="E95" s="284"/>
      <c r="F95" s="287"/>
      <c r="G95" s="166" t="str">
        <f t="shared" si="7"/>
        <v/>
      </c>
      <c r="H95" s="156" t="str">
        <f>IF(OR($D95="",$E95=""),"",VLOOKUP($AJ95,SiSem_Req!$A$2:$O$82,5))</f>
        <v/>
      </c>
      <c r="I95" s="285"/>
      <c r="J95" s="155" t="str">
        <f t="shared" si="8"/>
        <v/>
      </c>
      <c r="K95" s="156" t="str">
        <f>IF(OR($D95="",$E95=""),"",VLOOKUP($AJ95,SiSem_Req!$A$2:$O$82,6))</f>
        <v/>
      </c>
      <c r="L95" s="287"/>
      <c r="M95" s="166" t="str">
        <f t="shared" si="9"/>
        <v/>
      </c>
      <c r="N95" s="156" t="str">
        <f>IF(OR($D95="",$E95=""),"",VLOOKUP($AJ95,SiSem_Req!$A$2:$O$82,7))</f>
        <v/>
      </c>
      <c r="O95" s="286"/>
      <c r="P95" s="162" t="str">
        <f t="shared" si="10"/>
        <v/>
      </c>
      <c r="Q95" s="156" t="str">
        <f>IF(OR($D95="",$E95=""),"",VLOOKUP($AJ95,SiSem_Req!$A$2:$O$82,8))</f>
        <v/>
      </c>
      <c r="R95" s="287"/>
      <c r="S95" s="166" t="str">
        <f t="shared" si="11"/>
        <v/>
      </c>
      <c r="T95" s="156" t="str">
        <f>IF(OR($D95="",$E95=""),"",VLOOKUP($AJ95,SiSem_Req!$A$2:$O$82,9))</f>
        <v/>
      </c>
      <c r="U95" s="157" t="str">
        <f t="shared" ref="U95:U158" si="12">IF($D95="","",$K$6+AH95)</f>
        <v/>
      </c>
      <c r="V95" s="158" t="str">
        <f>IF(OR($D95="",$E95="",GlobalParameters!$C$12=""),"",$AF95)</f>
        <v/>
      </c>
      <c r="W95" s="159"/>
      <c r="X95" s="283"/>
      <c r="Y95" s="283"/>
      <c r="Z95" s="283"/>
      <c r="AA95" s="283"/>
      <c r="AB95" s="283"/>
      <c r="AC95" s="283"/>
      <c r="AD95" s="283"/>
      <c r="AE95" s="283"/>
      <c r="AF95" s="160" t="str">
        <f>IF(OR($D95="",$E95="",GlobalParameters!$C$12=""),"",VLOOKUP($AJ95,SiSem_Req!$A$2:$O$82,15))</f>
        <v/>
      </c>
      <c r="AG95" s="283"/>
      <c r="AH95" s="283"/>
      <c r="AI95" s="159"/>
      <c r="AJ95" s="134" t="e">
        <f>VLOOKUP($D95,SiSem_Req!$S$2:$T$10,2)+VLOOKUP($E95,SiSem_Req!$U$2:$V$4,2)+VLOOKUP(GlobalParameters!$C$12,SiSem_Req!$W$2:$X$4,2)</f>
        <v>#N/A</v>
      </c>
    </row>
    <row r="96" spans="1:36" x14ac:dyDescent="0.25">
      <c r="A96" s="133"/>
      <c r="B96" s="283"/>
      <c r="C96" s="283"/>
      <c r="D96" s="284"/>
      <c r="E96" s="284"/>
      <c r="F96" s="287"/>
      <c r="G96" s="166" t="str">
        <f t="shared" si="7"/>
        <v/>
      </c>
      <c r="H96" s="156" t="str">
        <f>IF(OR($D96="",$E96=""),"",VLOOKUP($AJ96,SiSem_Req!$A$2:$O$82,5))</f>
        <v/>
      </c>
      <c r="I96" s="285"/>
      <c r="J96" s="155" t="str">
        <f t="shared" si="8"/>
        <v/>
      </c>
      <c r="K96" s="156" t="str">
        <f>IF(OR($D96="",$E96=""),"",VLOOKUP($AJ96,SiSem_Req!$A$2:$O$82,6))</f>
        <v/>
      </c>
      <c r="L96" s="287"/>
      <c r="M96" s="166" t="str">
        <f t="shared" si="9"/>
        <v/>
      </c>
      <c r="N96" s="156" t="str">
        <f>IF(OR($D96="",$E96=""),"",VLOOKUP($AJ96,SiSem_Req!$A$2:$O$82,7))</f>
        <v/>
      </c>
      <c r="O96" s="286"/>
      <c r="P96" s="162" t="str">
        <f t="shared" si="10"/>
        <v/>
      </c>
      <c r="Q96" s="156" t="str">
        <f>IF(OR($D96="",$E96=""),"",VLOOKUP($AJ96,SiSem_Req!$A$2:$O$82,8))</f>
        <v/>
      </c>
      <c r="R96" s="287"/>
      <c r="S96" s="166" t="str">
        <f t="shared" si="11"/>
        <v/>
      </c>
      <c r="T96" s="156" t="str">
        <f>IF(OR($D96="",$E96=""),"",VLOOKUP($AJ96,SiSem_Req!$A$2:$O$82,9))</f>
        <v/>
      </c>
      <c r="U96" s="157" t="str">
        <f t="shared" si="12"/>
        <v/>
      </c>
      <c r="V96" s="158" t="str">
        <f>IF(OR($D96="",$E96="",GlobalParameters!$C$12=""),"",$AF96)</f>
        <v/>
      </c>
      <c r="W96" s="159"/>
      <c r="X96" s="283"/>
      <c r="Y96" s="283"/>
      <c r="Z96" s="283"/>
      <c r="AA96" s="283"/>
      <c r="AB96" s="283"/>
      <c r="AC96" s="283"/>
      <c r="AD96" s="283"/>
      <c r="AE96" s="283"/>
      <c r="AF96" s="160" t="str">
        <f>IF(OR($D96="",$E96="",GlobalParameters!$C$12=""),"",VLOOKUP($AJ96,SiSem_Req!$A$2:$O$82,15))</f>
        <v/>
      </c>
      <c r="AG96" s="283"/>
      <c r="AH96" s="283"/>
      <c r="AI96" s="159"/>
      <c r="AJ96" s="134" t="e">
        <f>VLOOKUP($D96,SiSem_Req!$S$2:$T$10,2)+VLOOKUP($E96,SiSem_Req!$U$2:$V$4,2)+VLOOKUP(GlobalParameters!$C$12,SiSem_Req!$W$2:$X$4,2)</f>
        <v>#N/A</v>
      </c>
    </row>
    <row r="97" spans="1:36" x14ac:dyDescent="0.25">
      <c r="A97" s="133"/>
      <c r="B97" s="283"/>
      <c r="C97" s="283"/>
      <c r="D97" s="284"/>
      <c r="E97" s="284"/>
      <c r="F97" s="287"/>
      <c r="G97" s="166" t="str">
        <f t="shared" si="7"/>
        <v/>
      </c>
      <c r="H97" s="156" t="str">
        <f>IF(OR($D97="",$E97=""),"",VLOOKUP($AJ97,SiSem_Req!$A$2:$O$82,5))</f>
        <v/>
      </c>
      <c r="I97" s="285"/>
      <c r="J97" s="155" t="str">
        <f t="shared" si="8"/>
        <v/>
      </c>
      <c r="K97" s="156" t="str">
        <f>IF(OR($D97="",$E97=""),"",VLOOKUP($AJ97,SiSem_Req!$A$2:$O$82,6))</f>
        <v/>
      </c>
      <c r="L97" s="287"/>
      <c r="M97" s="166" t="str">
        <f t="shared" si="9"/>
        <v/>
      </c>
      <c r="N97" s="156" t="str">
        <f>IF(OR($D97="",$E97=""),"",VLOOKUP($AJ97,SiSem_Req!$A$2:$O$82,7))</f>
        <v/>
      </c>
      <c r="O97" s="286"/>
      <c r="P97" s="162" t="str">
        <f t="shared" si="10"/>
        <v/>
      </c>
      <c r="Q97" s="156" t="str">
        <f>IF(OR($D97="",$E97=""),"",VLOOKUP($AJ97,SiSem_Req!$A$2:$O$82,8))</f>
        <v/>
      </c>
      <c r="R97" s="287"/>
      <c r="S97" s="166" t="str">
        <f t="shared" si="11"/>
        <v/>
      </c>
      <c r="T97" s="156" t="str">
        <f>IF(OR($D97="",$E97=""),"",VLOOKUP($AJ97,SiSem_Req!$A$2:$O$82,9))</f>
        <v/>
      </c>
      <c r="U97" s="157" t="str">
        <f t="shared" si="12"/>
        <v/>
      </c>
      <c r="V97" s="158" t="str">
        <f>IF(OR($D97="",$E97="",GlobalParameters!$C$12=""),"",$AF97)</f>
        <v/>
      </c>
      <c r="W97" s="159"/>
      <c r="X97" s="283"/>
      <c r="Y97" s="283"/>
      <c r="Z97" s="283"/>
      <c r="AA97" s="283"/>
      <c r="AB97" s="283"/>
      <c r="AC97" s="283"/>
      <c r="AD97" s="283"/>
      <c r="AE97" s="283"/>
      <c r="AF97" s="160" t="str">
        <f>IF(OR($D97="",$E97="",GlobalParameters!$C$12=""),"",VLOOKUP($AJ97,SiSem_Req!$A$2:$O$82,15))</f>
        <v/>
      </c>
      <c r="AG97" s="283"/>
      <c r="AH97" s="283"/>
      <c r="AI97" s="159"/>
      <c r="AJ97" s="134" t="e">
        <f>VLOOKUP($D97,SiSem_Req!$S$2:$T$10,2)+VLOOKUP($E97,SiSem_Req!$U$2:$V$4,2)+VLOOKUP(GlobalParameters!$C$12,SiSem_Req!$W$2:$X$4,2)</f>
        <v>#N/A</v>
      </c>
    </row>
    <row r="98" spans="1:36" x14ac:dyDescent="0.25">
      <c r="A98" s="133"/>
      <c r="B98" s="283"/>
      <c r="C98" s="283"/>
      <c r="D98" s="284"/>
      <c r="E98" s="284"/>
      <c r="F98" s="287"/>
      <c r="G98" s="166" t="str">
        <f t="shared" si="7"/>
        <v/>
      </c>
      <c r="H98" s="156" t="str">
        <f>IF(OR($D98="",$E98=""),"",VLOOKUP($AJ98,SiSem_Req!$A$2:$O$82,5))</f>
        <v/>
      </c>
      <c r="I98" s="285"/>
      <c r="J98" s="155" t="str">
        <f t="shared" si="8"/>
        <v/>
      </c>
      <c r="K98" s="156" t="str">
        <f>IF(OR($D98="",$E98=""),"",VLOOKUP($AJ98,SiSem_Req!$A$2:$O$82,6))</f>
        <v/>
      </c>
      <c r="L98" s="287"/>
      <c r="M98" s="166" t="str">
        <f t="shared" si="9"/>
        <v/>
      </c>
      <c r="N98" s="156" t="str">
        <f>IF(OR($D98="",$E98=""),"",VLOOKUP($AJ98,SiSem_Req!$A$2:$O$82,7))</f>
        <v/>
      </c>
      <c r="O98" s="286"/>
      <c r="P98" s="162" t="str">
        <f t="shared" si="10"/>
        <v/>
      </c>
      <c r="Q98" s="156" t="str">
        <f>IF(OR($D98="",$E98=""),"",VLOOKUP($AJ98,SiSem_Req!$A$2:$O$82,8))</f>
        <v/>
      </c>
      <c r="R98" s="287"/>
      <c r="S98" s="166" t="str">
        <f t="shared" si="11"/>
        <v/>
      </c>
      <c r="T98" s="156" t="str">
        <f>IF(OR($D98="",$E98=""),"",VLOOKUP($AJ98,SiSem_Req!$A$2:$O$82,9))</f>
        <v/>
      </c>
      <c r="U98" s="157" t="str">
        <f t="shared" si="12"/>
        <v/>
      </c>
      <c r="V98" s="158" t="str">
        <f>IF(OR($D98="",$E98="",GlobalParameters!$C$12=""),"",$AF98)</f>
        <v/>
      </c>
      <c r="W98" s="159"/>
      <c r="X98" s="283"/>
      <c r="Y98" s="283"/>
      <c r="Z98" s="283"/>
      <c r="AA98" s="283"/>
      <c r="AB98" s="283"/>
      <c r="AC98" s="283"/>
      <c r="AD98" s="283"/>
      <c r="AE98" s="283"/>
      <c r="AF98" s="160" t="str">
        <f>IF(OR($D98="",$E98="",GlobalParameters!$C$12=""),"",VLOOKUP($AJ98,SiSem_Req!$A$2:$O$82,15))</f>
        <v/>
      </c>
      <c r="AG98" s="283"/>
      <c r="AH98" s="283"/>
      <c r="AI98" s="159"/>
      <c r="AJ98" s="134" t="e">
        <f>VLOOKUP($D98,SiSem_Req!$S$2:$T$10,2)+VLOOKUP($E98,SiSem_Req!$U$2:$V$4,2)+VLOOKUP(GlobalParameters!$C$12,SiSem_Req!$W$2:$X$4,2)</f>
        <v>#N/A</v>
      </c>
    </row>
    <row r="99" spans="1:36" x14ac:dyDescent="0.25">
      <c r="A99" s="133"/>
      <c r="B99" s="283"/>
      <c r="C99" s="283"/>
      <c r="D99" s="284"/>
      <c r="E99" s="284"/>
      <c r="F99" s="287"/>
      <c r="G99" s="166" t="str">
        <f t="shared" si="7"/>
        <v/>
      </c>
      <c r="H99" s="156" t="str">
        <f>IF(OR($D99="",$E99=""),"",VLOOKUP($AJ99,SiSem_Req!$A$2:$O$82,5))</f>
        <v/>
      </c>
      <c r="I99" s="285"/>
      <c r="J99" s="155" t="str">
        <f t="shared" si="8"/>
        <v/>
      </c>
      <c r="K99" s="156" t="str">
        <f>IF(OR($D99="",$E99=""),"",VLOOKUP($AJ99,SiSem_Req!$A$2:$O$82,6))</f>
        <v/>
      </c>
      <c r="L99" s="287"/>
      <c r="M99" s="166" t="str">
        <f t="shared" si="9"/>
        <v/>
      </c>
      <c r="N99" s="156" t="str">
        <f>IF(OR($D99="",$E99=""),"",VLOOKUP($AJ99,SiSem_Req!$A$2:$O$82,7))</f>
        <v/>
      </c>
      <c r="O99" s="286"/>
      <c r="P99" s="162" t="str">
        <f t="shared" si="10"/>
        <v/>
      </c>
      <c r="Q99" s="156" t="str">
        <f>IF(OR($D99="",$E99=""),"",VLOOKUP($AJ99,SiSem_Req!$A$2:$O$82,8))</f>
        <v/>
      </c>
      <c r="R99" s="287"/>
      <c r="S99" s="166" t="str">
        <f t="shared" si="11"/>
        <v/>
      </c>
      <c r="T99" s="156" t="str">
        <f>IF(OR($D99="",$E99=""),"",VLOOKUP($AJ99,SiSem_Req!$A$2:$O$82,9))</f>
        <v/>
      </c>
      <c r="U99" s="157" t="str">
        <f t="shared" si="12"/>
        <v/>
      </c>
      <c r="V99" s="158" t="str">
        <f>IF(OR($D99="",$E99="",GlobalParameters!$C$12=""),"",$AF99)</f>
        <v/>
      </c>
      <c r="W99" s="159"/>
      <c r="X99" s="283"/>
      <c r="Y99" s="283"/>
      <c r="Z99" s="283"/>
      <c r="AA99" s="283"/>
      <c r="AB99" s="283"/>
      <c r="AC99" s="283"/>
      <c r="AD99" s="283"/>
      <c r="AE99" s="283"/>
      <c r="AF99" s="160" t="str">
        <f>IF(OR($D99="",$E99="",GlobalParameters!$C$12=""),"",VLOOKUP($AJ99,SiSem_Req!$A$2:$O$82,15))</f>
        <v/>
      </c>
      <c r="AG99" s="283"/>
      <c r="AH99" s="283"/>
      <c r="AI99" s="159"/>
      <c r="AJ99" s="134" t="e">
        <f>VLOOKUP($D99,SiSem_Req!$S$2:$T$10,2)+VLOOKUP($E99,SiSem_Req!$U$2:$V$4,2)+VLOOKUP(GlobalParameters!$C$12,SiSem_Req!$W$2:$X$4,2)</f>
        <v>#N/A</v>
      </c>
    </row>
    <row r="100" spans="1:36" x14ac:dyDescent="0.25">
      <c r="A100" s="133"/>
      <c r="B100" s="283"/>
      <c r="C100" s="283"/>
      <c r="D100" s="284"/>
      <c r="E100" s="284"/>
      <c r="F100" s="287"/>
      <c r="G100" s="166" t="str">
        <f t="shared" si="7"/>
        <v/>
      </c>
      <c r="H100" s="156" t="str">
        <f>IF(OR($D100="",$E100=""),"",VLOOKUP($AJ100,SiSem_Req!$A$2:$O$82,5))</f>
        <v/>
      </c>
      <c r="I100" s="285"/>
      <c r="J100" s="155" t="str">
        <f t="shared" si="8"/>
        <v/>
      </c>
      <c r="K100" s="156" t="str">
        <f>IF(OR($D100="",$E100=""),"",VLOOKUP($AJ100,SiSem_Req!$A$2:$O$82,6))</f>
        <v/>
      </c>
      <c r="L100" s="287"/>
      <c r="M100" s="166" t="str">
        <f t="shared" si="9"/>
        <v/>
      </c>
      <c r="N100" s="156" t="str">
        <f>IF(OR($D100="",$E100=""),"",VLOOKUP($AJ100,SiSem_Req!$A$2:$O$82,7))</f>
        <v/>
      </c>
      <c r="O100" s="286"/>
      <c r="P100" s="162" t="str">
        <f t="shared" si="10"/>
        <v/>
      </c>
      <c r="Q100" s="156" t="str">
        <f>IF(OR($D100="",$E100=""),"",VLOOKUP($AJ100,SiSem_Req!$A$2:$O$82,8))</f>
        <v/>
      </c>
      <c r="R100" s="287"/>
      <c r="S100" s="166" t="str">
        <f t="shared" si="11"/>
        <v/>
      </c>
      <c r="T100" s="156" t="str">
        <f>IF(OR($D100="",$E100=""),"",VLOOKUP($AJ100,SiSem_Req!$A$2:$O$82,9))</f>
        <v/>
      </c>
      <c r="U100" s="157" t="str">
        <f t="shared" si="12"/>
        <v/>
      </c>
      <c r="V100" s="158" t="str">
        <f>IF(OR($D100="",$E100="",GlobalParameters!$C$12=""),"",$AF100)</f>
        <v/>
      </c>
      <c r="W100" s="159"/>
      <c r="X100" s="283"/>
      <c r="Y100" s="283"/>
      <c r="Z100" s="283"/>
      <c r="AA100" s="283"/>
      <c r="AB100" s="283"/>
      <c r="AC100" s="283"/>
      <c r="AD100" s="283"/>
      <c r="AE100" s="283"/>
      <c r="AF100" s="160" t="str">
        <f>IF(OR($D100="",$E100="",GlobalParameters!$C$12=""),"",VLOOKUP($AJ100,SiSem_Req!$A$2:$O$82,15))</f>
        <v/>
      </c>
      <c r="AG100" s="283"/>
      <c r="AH100" s="283"/>
      <c r="AI100" s="159"/>
      <c r="AJ100" s="134" t="e">
        <f>VLOOKUP($D100,SiSem_Req!$S$2:$T$10,2)+VLOOKUP($E100,SiSem_Req!$U$2:$V$4,2)+VLOOKUP(GlobalParameters!$C$12,SiSem_Req!$W$2:$X$4,2)</f>
        <v>#N/A</v>
      </c>
    </row>
    <row r="101" spans="1:36" x14ac:dyDescent="0.25">
      <c r="A101" s="133"/>
      <c r="B101" s="283"/>
      <c r="C101" s="283"/>
      <c r="D101" s="284"/>
      <c r="E101" s="284"/>
      <c r="F101" s="287"/>
      <c r="G101" s="166" t="str">
        <f t="shared" si="7"/>
        <v/>
      </c>
      <c r="H101" s="156" t="str">
        <f>IF(OR($D101="",$E101=""),"",VLOOKUP($AJ101,SiSem_Req!$A$2:$O$82,5))</f>
        <v/>
      </c>
      <c r="I101" s="285"/>
      <c r="J101" s="155" t="str">
        <f t="shared" si="8"/>
        <v/>
      </c>
      <c r="K101" s="156" t="str">
        <f>IF(OR($D101="",$E101=""),"",VLOOKUP($AJ101,SiSem_Req!$A$2:$O$82,6))</f>
        <v/>
      </c>
      <c r="L101" s="287"/>
      <c r="M101" s="166" t="str">
        <f t="shared" si="9"/>
        <v/>
      </c>
      <c r="N101" s="156" t="str">
        <f>IF(OR($D101="",$E101=""),"",VLOOKUP($AJ101,SiSem_Req!$A$2:$O$82,7))</f>
        <v/>
      </c>
      <c r="O101" s="286"/>
      <c r="P101" s="162" t="str">
        <f t="shared" si="10"/>
        <v/>
      </c>
      <c r="Q101" s="156" t="str">
        <f>IF(OR($D101="",$E101=""),"",VLOOKUP($AJ101,SiSem_Req!$A$2:$O$82,8))</f>
        <v/>
      </c>
      <c r="R101" s="287"/>
      <c r="S101" s="166" t="str">
        <f t="shared" si="11"/>
        <v/>
      </c>
      <c r="T101" s="156" t="str">
        <f>IF(OR($D101="",$E101=""),"",VLOOKUP($AJ101,SiSem_Req!$A$2:$O$82,9))</f>
        <v/>
      </c>
      <c r="U101" s="157" t="str">
        <f t="shared" si="12"/>
        <v/>
      </c>
      <c r="V101" s="158" t="str">
        <f>IF(OR($D101="",$E101="",GlobalParameters!$C$12=""),"",$AF101)</f>
        <v/>
      </c>
      <c r="W101" s="159"/>
      <c r="X101" s="283"/>
      <c r="Y101" s="283"/>
      <c r="Z101" s="283"/>
      <c r="AA101" s="283"/>
      <c r="AB101" s="283"/>
      <c r="AC101" s="283"/>
      <c r="AD101" s="283"/>
      <c r="AE101" s="283"/>
      <c r="AF101" s="160" t="str">
        <f>IF(OR($D101="",$E101="",GlobalParameters!$C$12=""),"",VLOOKUP($AJ101,SiSem_Req!$A$2:$O$82,15))</f>
        <v/>
      </c>
      <c r="AG101" s="283"/>
      <c r="AH101" s="283"/>
      <c r="AI101" s="159"/>
      <c r="AJ101" s="134" t="e">
        <f>VLOOKUP($D101,SiSem_Req!$S$2:$T$10,2)+VLOOKUP($E101,SiSem_Req!$U$2:$V$4,2)+VLOOKUP(GlobalParameters!$C$12,SiSem_Req!$W$2:$X$4,2)</f>
        <v>#N/A</v>
      </c>
    </row>
    <row r="102" spans="1:36" x14ac:dyDescent="0.25">
      <c r="A102" s="133"/>
      <c r="B102" s="283"/>
      <c r="C102" s="283"/>
      <c r="D102" s="284"/>
      <c r="E102" s="284"/>
      <c r="F102" s="287"/>
      <c r="G102" s="166" t="str">
        <f t="shared" si="7"/>
        <v/>
      </c>
      <c r="H102" s="156" t="str">
        <f>IF(OR($D102="",$E102=""),"",VLOOKUP($AJ102,SiSem_Req!$A$2:$O$82,5))</f>
        <v/>
      </c>
      <c r="I102" s="285"/>
      <c r="J102" s="155" t="str">
        <f t="shared" si="8"/>
        <v/>
      </c>
      <c r="K102" s="156" t="str">
        <f>IF(OR($D102="",$E102=""),"",VLOOKUP($AJ102,SiSem_Req!$A$2:$O$82,6))</f>
        <v/>
      </c>
      <c r="L102" s="287"/>
      <c r="M102" s="166" t="str">
        <f t="shared" si="9"/>
        <v/>
      </c>
      <c r="N102" s="156" t="str">
        <f>IF(OR($D102="",$E102=""),"",VLOOKUP($AJ102,SiSem_Req!$A$2:$O$82,7))</f>
        <v/>
      </c>
      <c r="O102" s="286"/>
      <c r="P102" s="162" t="str">
        <f t="shared" si="10"/>
        <v/>
      </c>
      <c r="Q102" s="156" t="str">
        <f>IF(OR($D102="",$E102=""),"",VLOOKUP($AJ102,SiSem_Req!$A$2:$O$82,8))</f>
        <v/>
      </c>
      <c r="R102" s="287"/>
      <c r="S102" s="166" t="str">
        <f t="shared" si="11"/>
        <v/>
      </c>
      <c r="T102" s="156" t="str">
        <f>IF(OR($D102="",$E102=""),"",VLOOKUP($AJ102,SiSem_Req!$A$2:$O$82,9))</f>
        <v/>
      </c>
      <c r="U102" s="157" t="str">
        <f t="shared" si="12"/>
        <v/>
      </c>
      <c r="V102" s="158" t="str">
        <f>IF(OR($D102="",$E102="",GlobalParameters!$C$12=""),"",$AF102)</f>
        <v/>
      </c>
      <c r="W102" s="159"/>
      <c r="X102" s="283"/>
      <c r="Y102" s="283"/>
      <c r="Z102" s="283"/>
      <c r="AA102" s="283"/>
      <c r="AB102" s="283"/>
      <c r="AC102" s="283"/>
      <c r="AD102" s="283"/>
      <c r="AE102" s="283"/>
      <c r="AF102" s="160" t="str">
        <f>IF(OR($D102="",$E102="",GlobalParameters!$C$12=""),"",VLOOKUP($AJ102,SiSem_Req!$A$2:$O$82,15))</f>
        <v/>
      </c>
      <c r="AG102" s="283"/>
      <c r="AH102" s="283"/>
      <c r="AI102" s="159"/>
      <c r="AJ102" s="134" t="e">
        <f>VLOOKUP($D102,SiSem_Req!$S$2:$T$10,2)+VLOOKUP($E102,SiSem_Req!$U$2:$V$4,2)+VLOOKUP(GlobalParameters!$C$12,SiSem_Req!$W$2:$X$4,2)</f>
        <v>#N/A</v>
      </c>
    </row>
    <row r="103" spans="1:36" x14ac:dyDescent="0.25">
      <c r="A103" s="133"/>
      <c r="B103" s="283"/>
      <c r="C103" s="283"/>
      <c r="D103" s="284"/>
      <c r="E103" s="284"/>
      <c r="F103" s="287"/>
      <c r="G103" s="166" t="str">
        <f t="shared" si="7"/>
        <v/>
      </c>
      <c r="H103" s="156" t="str">
        <f>IF(OR($D103="",$E103=""),"",VLOOKUP($AJ103,SiSem_Req!$A$2:$O$82,5))</f>
        <v/>
      </c>
      <c r="I103" s="285"/>
      <c r="J103" s="155" t="str">
        <f t="shared" si="8"/>
        <v/>
      </c>
      <c r="K103" s="156" t="str">
        <f>IF(OR($D103="",$E103=""),"",VLOOKUP($AJ103,SiSem_Req!$A$2:$O$82,6))</f>
        <v/>
      </c>
      <c r="L103" s="287"/>
      <c r="M103" s="166" t="str">
        <f t="shared" si="9"/>
        <v/>
      </c>
      <c r="N103" s="156" t="str">
        <f>IF(OR($D103="",$E103=""),"",VLOOKUP($AJ103,SiSem_Req!$A$2:$O$82,7))</f>
        <v/>
      </c>
      <c r="O103" s="286"/>
      <c r="P103" s="162" t="str">
        <f t="shared" si="10"/>
        <v/>
      </c>
      <c r="Q103" s="156" t="str">
        <f>IF(OR($D103="",$E103=""),"",VLOOKUP($AJ103,SiSem_Req!$A$2:$O$82,8))</f>
        <v/>
      </c>
      <c r="R103" s="287"/>
      <c r="S103" s="166" t="str">
        <f t="shared" si="11"/>
        <v/>
      </c>
      <c r="T103" s="156" t="str">
        <f>IF(OR($D103="",$E103=""),"",VLOOKUP($AJ103,SiSem_Req!$A$2:$O$82,9))</f>
        <v/>
      </c>
      <c r="U103" s="157" t="str">
        <f t="shared" si="12"/>
        <v/>
      </c>
      <c r="V103" s="158" t="str">
        <f>IF(OR($D103="",$E103="",GlobalParameters!$C$12=""),"",$AF103)</f>
        <v/>
      </c>
      <c r="W103" s="159"/>
      <c r="X103" s="283"/>
      <c r="Y103" s="283"/>
      <c r="Z103" s="283"/>
      <c r="AA103" s="283"/>
      <c r="AB103" s="283"/>
      <c r="AC103" s="283"/>
      <c r="AD103" s="283"/>
      <c r="AE103" s="283"/>
      <c r="AF103" s="160" t="str">
        <f>IF(OR($D103="",$E103="",GlobalParameters!$C$12=""),"",VLOOKUP($AJ103,SiSem_Req!$A$2:$O$82,15))</f>
        <v/>
      </c>
      <c r="AG103" s="283"/>
      <c r="AH103" s="283"/>
      <c r="AI103" s="159"/>
      <c r="AJ103" s="134" t="e">
        <f>VLOOKUP($D103,SiSem_Req!$S$2:$T$10,2)+VLOOKUP($E103,SiSem_Req!$U$2:$V$4,2)+VLOOKUP(GlobalParameters!$C$12,SiSem_Req!$W$2:$X$4,2)</f>
        <v>#N/A</v>
      </c>
    </row>
    <row r="104" spans="1:36" x14ac:dyDescent="0.25">
      <c r="A104" s="133"/>
      <c r="B104" s="283"/>
      <c r="C104" s="283"/>
      <c r="D104" s="284"/>
      <c r="E104" s="284"/>
      <c r="F104" s="287"/>
      <c r="G104" s="166" t="str">
        <f t="shared" si="7"/>
        <v/>
      </c>
      <c r="H104" s="156" t="str">
        <f>IF(OR($D104="",$E104=""),"",VLOOKUP($AJ104,SiSem_Req!$A$2:$O$82,5))</f>
        <v/>
      </c>
      <c r="I104" s="285"/>
      <c r="J104" s="155" t="str">
        <f t="shared" si="8"/>
        <v/>
      </c>
      <c r="K104" s="156" t="str">
        <f>IF(OR($D104="",$E104=""),"",VLOOKUP($AJ104,SiSem_Req!$A$2:$O$82,6))</f>
        <v/>
      </c>
      <c r="L104" s="287"/>
      <c r="M104" s="166" t="str">
        <f t="shared" si="9"/>
        <v/>
      </c>
      <c r="N104" s="156" t="str">
        <f>IF(OR($D104="",$E104=""),"",VLOOKUP($AJ104,SiSem_Req!$A$2:$O$82,7))</f>
        <v/>
      </c>
      <c r="O104" s="286"/>
      <c r="P104" s="162" t="str">
        <f t="shared" si="10"/>
        <v/>
      </c>
      <c r="Q104" s="156" t="str">
        <f>IF(OR($D104="",$E104=""),"",VLOOKUP($AJ104,SiSem_Req!$A$2:$O$82,8))</f>
        <v/>
      </c>
      <c r="R104" s="287"/>
      <c r="S104" s="166" t="str">
        <f t="shared" si="11"/>
        <v/>
      </c>
      <c r="T104" s="156" t="str">
        <f>IF(OR($D104="",$E104=""),"",VLOOKUP($AJ104,SiSem_Req!$A$2:$O$82,9))</f>
        <v/>
      </c>
      <c r="U104" s="157" t="str">
        <f t="shared" si="12"/>
        <v/>
      </c>
      <c r="V104" s="158" t="str">
        <f>IF(OR($D104="",$E104="",GlobalParameters!$C$12=""),"",$AF104)</f>
        <v/>
      </c>
      <c r="W104" s="159"/>
      <c r="X104" s="283"/>
      <c r="Y104" s="283"/>
      <c r="Z104" s="283"/>
      <c r="AA104" s="283"/>
      <c r="AB104" s="283"/>
      <c r="AC104" s="283"/>
      <c r="AD104" s="283"/>
      <c r="AE104" s="283"/>
      <c r="AF104" s="160" t="str">
        <f>IF(OR($D104="",$E104="",GlobalParameters!$C$12=""),"",VLOOKUP($AJ104,SiSem_Req!$A$2:$O$82,15))</f>
        <v/>
      </c>
      <c r="AG104" s="283"/>
      <c r="AH104" s="283"/>
      <c r="AI104" s="159"/>
      <c r="AJ104" s="134" t="e">
        <f>VLOOKUP($D104,SiSem_Req!$S$2:$T$10,2)+VLOOKUP($E104,SiSem_Req!$U$2:$V$4,2)+VLOOKUP(GlobalParameters!$C$12,SiSem_Req!$W$2:$X$4,2)</f>
        <v>#N/A</v>
      </c>
    </row>
    <row r="105" spans="1:36" x14ac:dyDescent="0.25">
      <c r="A105" s="133"/>
      <c r="B105" s="283"/>
      <c r="C105" s="283"/>
      <c r="D105" s="284"/>
      <c r="E105" s="284"/>
      <c r="F105" s="287"/>
      <c r="G105" s="166" t="str">
        <f t="shared" si="7"/>
        <v/>
      </c>
      <c r="H105" s="156" t="str">
        <f>IF(OR($D105="",$E105=""),"",VLOOKUP($AJ105,SiSem_Req!$A$2:$O$82,5))</f>
        <v/>
      </c>
      <c r="I105" s="285"/>
      <c r="J105" s="155" t="str">
        <f t="shared" si="8"/>
        <v/>
      </c>
      <c r="K105" s="156" t="str">
        <f>IF(OR($D105="",$E105=""),"",VLOOKUP($AJ105,SiSem_Req!$A$2:$O$82,6))</f>
        <v/>
      </c>
      <c r="L105" s="287"/>
      <c r="M105" s="166" t="str">
        <f t="shared" si="9"/>
        <v/>
      </c>
      <c r="N105" s="156" t="str">
        <f>IF(OR($D105="",$E105=""),"",VLOOKUP($AJ105,SiSem_Req!$A$2:$O$82,7))</f>
        <v/>
      </c>
      <c r="O105" s="286"/>
      <c r="P105" s="162" t="str">
        <f t="shared" si="10"/>
        <v/>
      </c>
      <c r="Q105" s="156" t="str">
        <f>IF(OR($D105="",$E105=""),"",VLOOKUP($AJ105,SiSem_Req!$A$2:$O$82,8))</f>
        <v/>
      </c>
      <c r="R105" s="287"/>
      <c r="S105" s="166" t="str">
        <f t="shared" si="11"/>
        <v/>
      </c>
      <c r="T105" s="156" t="str">
        <f>IF(OR($D105="",$E105=""),"",VLOOKUP($AJ105,SiSem_Req!$A$2:$O$82,9))</f>
        <v/>
      </c>
      <c r="U105" s="157" t="str">
        <f t="shared" si="12"/>
        <v/>
      </c>
      <c r="V105" s="158" t="str">
        <f>IF(OR($D105="",$E105="",GlobalParameters!$C$12=""),"",$AF105)</f>
        <v/>
      </c>
      <c r="W105" s="159"/>
      <c r="X105" s="283"/>
      <c r="Y105" s="283"/>
      <c r="Z105" s="283"/>
      <c r="AA105" s="283"/>
      <c r="AB105" s="283"/>
      <c r="AC105" s="283"/>
      <c r="AD105" s="283"/>
      <c r="AE105" s="283"/>
      <c r="AF105" s="160" t="str">
        <f>IF(OR($D105="",$E105="",GlobalParameters!$C$12=""),"",VLOOKUP($AJ105,SiSem_Req!$A$2:$O$82,15))</f>
        <v/>
      </c>
      <c r="AG105" s="283"/>
      <c r="AH105" s="283"/>
      <c r="AI105" s="159"/>
      <c r="AJ105" s="134" t="e">
        <f>VLOOKUP($D105,SiSem_Req!$S$2:$T$10,2)+VLOOKUP($E105,SiSem_Req!$U$2:$V$4,2)+VLOOKUP(GlobalParameters!$C$12,SiSem_Req!$W$2:$X$4,2)</f>
        <v>#N/A</v>
      </c>
    </row>
    <row r="106" spans="1:36" x14ac:dyDescent="0.25">
      <c r="A106" s="133"/>
      <c r="B106" s="283"/>
      <c r="C106" s="283"/>
      <c r="D106" s="284"/>
      <c r="E106" s="284"/>
      <c r="F106" s="287"/>
      <c r="G106" s="166" t="str">
        <f t="shared" si="7"/>
        <v/>
      </c>
      <c r="H106" s="156" t="str">
        <f>IF(OR($D106="",$E106=""),"",VLOOKUP($AJ106,SiSem_Req!$A$2:$O$82,5))</f>
        <v/>
      </c>
      <c r="I106" s="285"/>
      <c r="J106" s="155" t="str">
        <f t="shared" si="8"/>
        <v/>
      </c>
      <c r="K106" s="156" t="str">
        <f>IF(OR($D106="",$E106=""),"",VLOOKUP($AJ106,SiSem_Req!$A$2:$O$82,6))</f>
        <v/>
      </c>
      <c r="L106" s="287"/>
      <c r="M106" s="166" t="str">
        <f t="shared" si="9"/>
        <v/>
      </c>
      <c r="N106" s="156" t="str">
        <f>IF(OR($D106="",$E106=""),"",VLOOKUP($AJ106,SiSem_Req!$A$2:$O$82,7))</f>
        <v/>
      </c>
      <c r="O106" s="286"/>
      <c r="P106" s="162" t="str">
        <f t="shared" si="10"/>
        <v/>
      </c>
      <c r="Q106" s="156" t="str">
        <f>IF(OR($D106="",$E106=""),"",VLOOKUP($AJ106,SiSem_Req!$A$2:$O$82,8))</f>
        <v/>
      </c>
      <c r="R106" s="287"/>
      <c r="S106" s="166" t="str">
        <f t="shared" si="11"/>
        <v/>
      </c>
      <c r="T106" s="156" t="str">
        <f>IF(OR($D106="",$E106=""),"",VLOOKUP($AJ106,SiSem_Req!$A$2:$O$82,9))</f>
        <v/>
      </c>
      <c r="U106" s="157" t="str">
        <f t="shared" si="12"/>
        <v/>
      </c>
      <c r="V106" s="158" t="str">
        <f>IF(OR($D106="",$E106="",GlobalParameters!$C$12=""),"",$AF106)</f>
        <v/>
      </c>
      <c r="W106" s="159"/>
      <c r="X106" s="283"/>
      <c r="Y106" s="283"/>
      <c r="Z106" s="283"/>
      <c r="AA106" s="283"/>
      <c r="AB106" s="283"/>
      <c r="AC106" s="283"/>
      <c r="AD106" s="283"/>
      <c r="AE106" s="283"/>
      <c r="AF106" s="160" t="str">
        <f>IF(OR($D106="",$E106="",GlobalParameters!$C$12=""),"",VLOOKUP($AJ106,SiSem_Req!$A$2:$O$82,15))</f>
        <v/>
      </c>
      <c r="AG106" s="283"/>
      <c r="AH106" s="283"/>
      <c r="AI106" s="159"/>
      <c r="AJ106" s="134" t="e">
        <f>VLOOKUP($D106,SiSem_Req!$S$2:$T$10,2)+VLOOKUP($E106,SiSem_Req!$U$2:$V$4,2)+VLOOKUP(GlobalParameters!$C$12,SiSem_Req!$W$2:$X$4,2)</f>
        <v>#N/A</v>
      </c>
    </row>
    <row r="107" spans="1:36" x14ac:dyDescent="0.25">
      <c r="A107" s="133"/>
      <c r="B107" s="283"/>
      <c r="C107" s="283"/>
      <c r="D107" s="284"/>
      <c r="E107" s="284"/>
      <c r="F107" s="287"/>
      <c r="G107" s="166" t="str">
        <f t="shared" si="7"/>
        <v/>
      </c>
      <c r="H107" s="156" t="str">
        <f>IF(OR($D107="",$E107=""),"",VLOOKUP($AJ107,SiSem_Req!$A$2:$O$82,5))</f>
        <v/>
      </c>
      <c r="I107" s="285"/>
      <c r="J107" s="155" t="str">
        <f t="shared" si="8"/>
        <v/>
      </c>
      <c r="K107" s="156" t="str">
        <f>IF(OR($D107="",$E107=""),"",VLOOKUP($AJ107,SiSem_Req!$A$2:$O$82,6))</f>
        <v/>
      </c>
      <c r="L107" s="287"/>
      <c r="M107" s="166" t="str">
        <f t="shared" si="9"/>
        <v/>
      </c>
      <c r="N107" s="156" t="str">
        <f>IF(OR($D107="",$E107=""),"",VLOOKUP($AJ107,SiSem_Req!$A$2:$O$82,7))</f>
        <v/>
      </c>
      <c r="O107" s="286"/>
      <c r="P107" s="162" t="str">
        <f t="shared" si="10"/>
        <v/>
      </c>
      <c r="Q107" s="156" t="str">
        <f>IF(OR($D107="",$E107=""),"",VLOOKUP($AJ107,SiSem_Req!$A$2:$O$82,8))</f>
        <v/>
      </c>
      <c r="R107" s="287"/>
      <c r="S107" s="166" t="str">
        <f t="shared" si="11"/>
        <v/>
      </c>
      <c r="T107" s="156" t="str">
        <f>IF(OR($D107="",$E107=""),"",VLOOKUP($AJ107,SiSem_Req!$A$2:$O$82,9))</f>
        <v/>
      </c>
      <c r="U107" s="157" t="str">
        <f t="shared" si="12"/>
        <v/>
      </c>
      <c r="V107" s="158" t="str">
        <f>IF(OR($D107="",$E107="",GlobalParameters!$C$12=""),"",$AF107)</f>
        <v/>
      </c>
      <c r="W107" s="159"/>
      <c r="X107" s="283"/>
      <c r="Y107" s="283"/>
      <c r="Z107" s="283"/>
      <c r="AA107" s="283"/>
      <c r="AB107" s="283"/>
      <c r="AC107" s="283"/>
      <c r="AD107" s="283"/>
      <c r="AE107" s="283"/>
      <c r="AF107" s="160" t="str">
        <f>IF(OR($D107="",$E107="",GlobalParameters!$C$12=""),"",VLOOKUP($AJ107,SiSem_Req!$A$2:$O$82,15))</f>
        <v/>
      </c>
      <c r="AG107" s="283"/>
      <c r="AH107" s="283"/>
      <c r="AI107" s="159"/>
      <c r="AJ107" s="134" t="e">
        <f>VLOOKUP($D107,SiSem_Req!$S$2:$T$10,2)+VLOOKUP($E107,SiSem_Req!$U$2:$V$4,2)+VLOOKUP(GlobalParameters!$C$12,SiSem_Req!$W$2:$X$4,2)</f>
        <v>#N/A</v>
      </c>
    </row>
    <row r="108" spans="1:36" x14ac:dyDescent="0.25">
      <c r="A108" s="133"/>
      <c r="B108" s="283"/>
      <c r="C108" s="283"/>
      <c r="D108" s="284"/>
      <c r="E108" s="284"/>
      <c r="F108" s="287"/>
      <c r="G108" s="166" t="str">
        <f t="shared" si="7"/>
        <v/>
      </c>
      <c r="H108" s="156" t="str">
        <f>IF(OR($D108="",$E108=""),"",VLOOKUP($AJ108,SiSem_Req!$A$2:$O$82,5))</f>
        <v/>
      </c>
      <c r="I108" s="285"/>
      <c r="J108" s="155" t="str">
        <f t="shared" si="8"/>
        <v/>
      </c>
      <c r="K108" s="156" t="str">
        <f>IF(OR($D108="",$E108=""),"",VLOOKUP($AJ108,SiSem_Req!$A$2:$O$82,6))</f>
        <v/>
      </c>
      <c r="L108" s="287"/>
      <c r="M108" s="166" t="str">
        <f t="shared" si="9"/>
        <v/>
      </c>
      <c r="N108" s="156" t="str">
        <f>IF(OR($D108="",$E108=""),"",VLOOKUP($AJ108,SiSem_Req!$A$2:$O$82,7))</f>
        <v/>
      </c>
      <c r="O108" s="286"/>
      <c r="P108" s="162" t="str">
        <f t="shared" si="10"/>
        <v/>
      </c>
      <c r="Q108" s="156" t="str">
        <f>IF(OR($D108="",$E108=""),"",VLOOKUP($AJ108,SiSem_Req!$A$2:$O$82,8))</f>
        <v/>
      </c>
      <c r="R108" s="287"/>
      <c r="S108" s="166" t="str">
        <f t="shared" si="11"/>
        <v/>
      </c>
      <c r="T108" s="156" t="str">
        <f>IF(OR($D108="",$E108=""),"",VLOOKUP($AJ108,SiSem_Req!$A$2:$O$82,9))</f>
        <v/>
      </c>
      <c r="U108" s="157" t="str">
        <f t="shared" si="12"/>
        <v/>
      </c>
      <c r="V108" s="158" t="str">
        <f>IF(OR($D108="",$E108="",GlobalParameters!$C$12=""),"",$AF108)</f>
        <v/>
      </c>
      <c r="W108" s="159"/>
      <c r="X108" s="283"/>
      <c r="Y108" s="283"/>
      <c r="Z108" s="283"/>
      <c r="AA108" s="283"/>
      <c r="AB108" s="283"/>
      <c r="AC108" s="283"/>
      <c r="AD108" s="283"/>
      <c r="AE108" s="283"/>
      <c r="AF108" s="160" t="str">
        <f>IF(OR($D108="",$E108="",GlobalParameters!$C$12=""),"",VLOOKUP($AJ108,SiSem_Req!$A$2:$O$82,15))</f>
        <v/>
      </c>
      <c r="AG108" s="283"/>
      <c r="AH108" s="283"/>
      <c r="AI108" s="159"/>
      <c r="AJ108" s="134" t="e">
        <f>VLOOKUP($D108,SiSem_Req!$S$2:$T$10,2)+VLOOKUP($E108,SiSem_Req!$U$2:$V$4,2)+VLOOKUP(GlobalParameters!$C$12,SiSem_Req!$W$2:$X$4,2)</f>
        <v>#N/A</v>
      </c>
    </row>
    <row r="109" spans="1:36" x14ac:dyDescent="0.25">
      <c r="A109" s="133"/>
      <c r="B109" s="283"/>
      <c r="C109" s="283"/>
      <c r="D109" s="284"/>
      <c r="E109" s="284"/>
      <c r="F109" s="287"/>
      <c r="G109" s="166" t="str">
        <f t="shared" si="7"/>
        <v/>
      </c>
      <c r="H109" s="156" t="str">
        <f>IF(OR($D109="",$E109=""),"",VLOOKUP($AJ109,SiSem_Req!$A$2:$O$82,5))</f>
        <v/>
      </c>
      <c r="I109" s="285"/>
      <c r="J109" s="155" t="str">
        <f t="shared" si="8"/>
        <v/>
      </c>
      <c r="K109" s="156" t="str">
        <f>IF(OR($D109="",$E109=""),"",VLOOKUP($AJ109,SiSem_Req!$A$2:$O$82,6))</f>
        <v/>
      </c>
      <c r="L109" s="287"/>
      <c r="M109" s="166" t="str">
        <f t="shared" si="9"/>
        <v/>
      </c>
      <c r="N109" s="156" t="str">
        <f>IF(OR($D109="",$E109=""),"",VLOOKUP($AJ109,SiSem_Req!$A$2:$O$82,7))</f>
        <v/>
      </c>
      <c r="O109" s="286"/>
      <c r="P109" s="162" t="str">
        <f t="shared" si="10"/>
        <v/>
      </c>
      <c r="Q109" s="156" t="str">
        <f>IF(OR($D109="",$E109=""),"",VLOOKUP($AJ109,SiSem_Req!$A$2:$O$82,8))</f>
        <v/>
      </c>
      <c r="R109" s="287"/>
      <c r="S109" s="166" t="str">
        <f t="shared" si="11"/>
        <v/>
      </c>
      <c r="T109" s="156" t="str">
        <f>IF(OR($D109="",$E109=""),"",VLOOKUP($AJ109,SiSem_Req!$A$2:$O$82,9))</f>
        <v/>
      </c>
      <c r="U109" s="157" t="str">
        <f t="shared" si="12"/>
        <v/>
      </c>
      <c r="V109" s="158" t="str">
        <f>IF(OR($D109="",$E109="",GlobalParameters!$C$12=""),"",$AF109)</f>
        <v/>
      </c>
      <c r="W109" s="159"/>
      <c r="X109" s="283"/>
      <c r="Y109" s="283"/>
      <c r="Z109" s="283"/>
      <c r="AA109" s="283"/>
      <c r="AB109" s="283"/>
      <c r="AC109" s="283"/>
      <c r="AD109" s="283"/>
      <c r="AE109" s="283"/>
      <c r="AF109" s="160" t="str">
        <f>IF(OR($D109="",$E109="",GlobalParameters!$C$12=""),"",VLOOKUP($AJ109,SiSem_Req!$A$2:$O$82,15))</f>
        <v/>
      </c>
      <c r="AG109" s="283"/>
      <c r="AH109" s="283"/>
      <c r="AI109" s="159"/>
      <c r="AJ109" s="134" t="e">
        <f>VLOOKUP($D109,SiSem_Req!$S$2:$T$10,2)+VLOOKUP($E109,SiSem_Req!$U$2:$V$4,2)+VLOOKUP(GlobalParameters!$C$12,SiSem_Req!$W$2:$X$4,2)</f>
        <v>#N/A</v>
      </c>
    </row>
    <row r="110" spans="1:36" x14ac:dyDescent="0.25">
      <c r="A110" s="133"/>
      <c r="B110" s="283"/>
      <c r="C110" s="283"/>
      <c r="D110" s="284"/>
      <c r="E110" s="284"/>
      <c r="F110" s="287"/>
      <c r="G110" s="166" t="str">
        <f t="shared" si="7"/>
        <v/>
      </c>
      <c r="H110" s="156" t="str">
        <f>IF(OR($D110="",$E110=""),"",VLOOKUP($AJ110,SiSem_Req!$A$2:$O$82,5))</f>
        <v/>
      </c>
      <c r="I110" s="285"/>
      <c r="J110" s="155" t="str">
        <f t="shared" si="8"/>
        <v/>
      </c>
      <c r="K110" s="156" t="str">
        <f>IF(OR($D110="",$E110=""),"",VLOOKUP($AJ110,SiSem_Req!$A$2:$O$82,6))</f>
        <v/>
      </c>
      <c r="L110" s="287"/>
      <c r="M110" s="166" t="str">
        <f t="shared" si="9"/>
        <v/>
      </c>
      <c r="N110" s="156" t="str">
        <f>IF(OR($D110="",$E110=""),"",VLOOKUP($AJ110,SiSem_Req!$A$2:$O$82,7))</f>
        <v/>
      </c>
      <c r="O110" s="286"/>
      <c r="P110" s="162" t="str">
        <f t="shared" si="10"/>
        <v/>
      </c>
      <c r="Q110" s="156" t="str">
        <f>IF(OR($D110="",$E110=""),"",VLOOKUP($AJ110,SiSem_Req!$A$2:$O$82,8))</f>
        <v/>
      </c>
      <c r="R110" s="287"/>
      <c r="S110" s="166" t="str">
        <f t="shared" si="11"/>
        <v/>
      </c>
      <c r="T110" s="156" t="str">
        <f>IF(OR($D110="",$E110=""),"",VLOOKUP($AJ110,SiSem_Req!$A$2:$O$82,9))</f>
        <v/>
      </c>
      <c r="U110" s="157" t="str">
        <f t="shared" si="12"/>
        <v/>
      </c>
      <c r="V110" s="158" t="str">
        <f>IF(OR($D110="",$E110="",GlobalParameters!$C$12=""),"",$AF110)</f>
        <v/>
      </c>
      <c r="W110" s="159"/>
      <c r="X110" s="283"/>
      <c r="Y110" s="283"/>
      <c r="Z110" s="283"/>
      <c r="AA110" s="283"/>
      <c r="AB110" s="283"/>
      <c r="AC110" s="283"/>
      <c r="AD110" s="283"/>
      <c r="AE110" s="283"/>
      <c r="AF110" s="160" t="str">
        <f>IF(OR($D110="",$E110="",GlobalParameters!$C$12=""),"",VLOOKUP($AJ110,SiSem_Req!$A$2:$O$82,15))</f>
        <v/>
      </c>
      <c r="AG110" s="283"/>
      <c r="AH110" s="283"/>
      <c r="AI110" s="159"/>
      <c r="AJ110" s="134" t="e">
        <f>VLOOKUP($D110,SiSem_Req!$S$2:$T$10,2)+VLOOKUP($E110,SiSem_Req!$U$2:$V$4,2)+VLOOKUP(GlobalParameters!$C$12,SiSem_Req!$W$2:$X$4,2)</f>
        <v>#N/A</v>
      </c>
    </row>
    <row r="111" spans="1:36" x14ac:dyDescent="0.25">
      <c r="A111" s="133"/>
      <c r="B111" s="283"/>
      <c r="C111" s="283"/>
      <c r="D111" s="284"/>
      <c r="E111" s="284"/>
      <c r="F111" s="287"/>
      <c r="G111" s="166" t="str">
        <f t="shared" si="7"/>
        <v/>
      </c>
      <c r="H111" s="156" t="str">
        <f>IF(OR($D111="",$E111=""),"",VLOOKUP($AJ111,SiSem_Req!$A$2:$O$82,5))</f>
        <v/>
      </c>
      <c r="I111" s="285"/>
      <c r="J111" s="155" t="str">
        <f t="shared" si="8"/>
        <v/>
      </c>
      <c r="K111" s="156" t="str">
        <f>IF(OR($D111="",$E111=""),"",VLOOKUP($AJ111,SiSem_Req!$A$2:$O$82,6))</f>
        <v/>
      </c>
      <c r="L111" s="287"/>
      <c r="M111" s="166" t="str">
        <f t="shared" si="9"/>
        <v/>
      </c>
      <c r="N111" s="156" t="str">
        <f>IF(OR($D111="",$E111=""),"",VLOOKUP($AJ111,SiSem_Req!$A$2:$O$82,7))</f>
        <v/>
      </c>
      <c r="O111" s="286"/>
      <c r="P111" s="162" t="str">
        <f t="shared" si="10"/>
        <v/>
      </c>
      <c r="Q111" s="156" t="str">
        <f>IF(OR($D111="",$E111=""),"",VLOOKUP($AJ111,SiSem_Req!$A$2:$O$82,8))</f>
        <v/>
      </c>
      <c r="R111" s="287"/>
      <c r="S111" s="166" t="str">
        <f t="shared" si="11"/>
        <v/>
      </c>
      <c r="T111" s="156" t="str">
        <f>IF(OR($D111="",$E111=""),"",VLOOKUP($AJ111,SiSem_Req!$A$2:$O$82,9))</f>
        <v/>
      </c>
      <c r="U111" s="157" t="str">
        <f t="shared" si="12"/>
        <v/>
      </c>
      <c r="V111" s="158" t="str">
        <f>IF(OR($D111="",$E111="",GlobalParameters!$C$12=""),"",$AF111)</f>
        <v/>
      </c>
      <c r="W111" s="159"/>
      <c r="X111" s="283"/>
      <c r="Y111" s="283"/>
      <c r="Z111" s="283"/>
      <c r="AA111" s="283"/>
      <c r="AB111" s="283"/>
      <c r="AC111" s="283"/>
      <c r="AD111" s="283"/>
      <c r="AE111" s="283"/>
      <c r="AF111" s="160" t="str">
        <f>IF(OR($D111="",$E111="",GlobalParameters!$C$12=""),"",VLOOKUP($AJ111,SiSem_Req!$A$2:$O$82,15))</f>
        <v/>
      </c>
      <c r="AG111" s="283"/>
      <c r="AH111" s="283"/>
      <c r="AI111" s="159"/>
      <c r="AJ111" s="134" t="e">
        <f>VLOOKUP($D111,SiSem_Req!$S$2:$T$10,2)+VLOOKUP($E111,SiSem_Req!$U$2:$V$4,2)+VLOOKUP(GlobalParameters!$C$12,SiSem_Req!$W$2:$X$4,2)</f>
        <v>#N/A</v>
      </c>
    </row>
    <row r="112" spans="1:36" x14ac:dyDescent="0.25">
      <c r="A112" s="133"/>
      <c r="B112" s="283"/>
      <c r="C112" s="283"/>
      <c r="D112" s="284"/>
      <c r="E112" s="284"/>
      <c r="F112" s="287"/>
      <c r="G112" s="166" t="str">
        <f t="shared" si="7"/>
        <v/>
      </c>
      <c r="H112" s="156" t="str">
        <f>IF(OR($D112="",$E112=""),"",VLOOKUP($AJ112,SiSem_Req!$A$2:$O$82,5))</f>
        <v/>
      </c>
      <c r="I112" s="285"/>
      <c r="J112" s="155" t="str">
        <f t="shared" si="8"/>
        <v/>
      </c>
      <c r="K112" s="156" t="str">
        <f>IF(OR($D112="",$E112=""),"",VLOOKUP($AJ112,SiSem_Req!$A$2:$O$82,6))</f>
        <v/>
      </c>
      <c r="L112" s="287"/>
      <c r="M112" s="166" t="str">
        <f t="shared" si="9"/>
        <v/>
      </c>
      <c r="N112" s="156" t="str">
        <f>IF(OR($D112="",$E112=""),"",VLOOKUP($AJ112,SiSem_Req!$A$2:$O$82,7))</f>
        <v/>
      </c>
      <c r="O112" s="286"/>
      <c r="P112" s="162" t="str">
        <f t="shared" si="10"/>
        <v/>
      </c>
      <c r="Q112" s="156" t="str">
        <f>IF(OR($D112="",$E112=""),"",VLOOKUP($AJ112,SiSem_Req!$A$2:$O$82,8))</f>
        <v/>
      </c>
      <c r="R112" s="287"/>
      <c r="S112" s="166" t="str">
        <f t="shared" si="11"/>
        <v/>
      </c>
      <c r="T112" s="156" t="str">
        <f>IF(OR($D112="",$E112=""),"",VLOOKUP($AJ112,SiSem_Req!$A$2:$O$82,9))</f>
        <v/>
      </c>
      <c r="U112" s="157" t="str">
        <f t="shared" si="12"/>
        <v/>
      </c>
      <c r="V112" s="158" t="str">
        <f>IF(OR($D112="",$E112="",GlobalParameters!$C$12=""),"",$AF112)</f>
        <v/>
      </c>
      <c r="W112" s="159"/>
      <c r="X112" s="283"/>
      <c r="Y112" s="283"/>
      <c r="Z112" s="283"/>
      <c r="AA112" s="283"/>
      <c r="AB112" s="283"/>
      <c r="AC112" s="283"/>
      <c r="AD112" s="283"/>
      <c r="AE112" s="283"/>
      <c r="AF112" s="160" t="str">
        <f>IF(OR($D112="",$E112="",GlobalParameters!$C$12=""),"",VLOOKUP($AJ112,SiSem_Req!$A$2:$O$82,15))</f>
        <v/>
      </c>
      <c r="AG112" s="283"/>
      <c r="AH112" s="283"/>
      <c r="AI112" s="159"/>
      <c r="AJ112" s="134" t="e">
        <f>VLOOKUP($D112,SiSem_Req!$S$2:$T$10,2)+VLOOKUP($E112,SiSem_Req!$U$2:$V$4,2)+VLOOKUP(GlobalParameters!$C$12,SiSem_Req!$W$2:$X$4,2)</f>
        <v>#N/A</v>
      </c>
    </row>
    <row r="113" spans="1:36" x14ac:dyDescent="0.25">
      <c r="A113" s="133"/>
      <c r="B113" s="283"/>
      <c r="C113" s="283"/>
      <c r="D113" s="284"/>
      <c r="E113" s="284"/>
      <c r="F113" s="287"/>
      <c r="G113" s="166" t="str">
        <f t="shared" si="7"/>
        <v/>
      </c>
      <c r="H113" s="156" t="str">
        <f>IF(OR($D113="",$E113=""),"",VLOOKUP($AJ113,SiSem_Req!$A$2:$O$82,5))</f>
        <v/>
      </c>
      <c r="I113" s="285"/>
      <c r="J113" s="155" t="str">
        <f t="shared" si="8"/>
        <v/>
      </c>
      <c r="K113" s="156" t="str">
        <f>IF(OR($D113="",$E113=""),"",VLOOKUP($AJ113,SiSem_Req!$A$2:$O$82,6))</f>
        <v/>
      </c>
      <c r="L113" s="287"/>
      <c r="M113" s="166" t="str">
        <f t="shared" si="9"/>
        <v/>
      </c>
      <c r="N113" s="156" t="str">
        <f>IF(OR($D113="",$E113=""),"",VLOOKUP($AJ113,SiSem_Req!$A$2:$O$82,7))</f>
        <v/>
      </c>
      <c r="O113" s="286"/>
      <c r="P113" s="162" t="str">
        <f t="shared" si="10"/>
        <v/>
      </c>
      <c r="Q113" s="156" t="str">
        <f>IF(OR($D113="",$E113=""),"",VLOOKUP($AJ113,SiSem_Req!$A$2:$O$82,8))</f>
        <v/>
      </c>
      <c r="R113" s="287"/>
      <c r="S113" s="166" t="str">
        <f t="shared" si="11"/>
        <v/>
      </c>
      <c r="T113" s="156" t="str">
        <f>IF(OR($D113="",$E113=""),"",VLOOKUP($AJ113,SiSem_Req!$A$2:$O$82,9))</f>
        <v/>
      </c>
      <c r="U113" s="157" t="str">
        <f t="shared" si="12"/>
        <v/>
      </c>
      <c r="V113" s="158" t="str">
        <f>IF(OR($D113="",$E113="",GlobalParameters!$C$12=""),"",$AF113)</f>
        <v/>
      </c>
      <c r="W113" s="159"/>
      <c r="X113" s="283"/>
      <c r="Y113" s="283"/>
      <c r="Z113" s="283"/>
      <c r="AA113" s="283"/>
      <c r="AB113" s="283"/>
      <c r="AC113" s="283"/>
      <c r="AD113" s="283"/>
      <c r="AE113" s="283"/>
      <c r="AF113" s="160" t="str">
        <f>IF(OR($D113="",$E113="",GlobalParameters!$C$12=""),"",VLOOKUP($AJ113,SiSem_Req!$A$2:$O$82,15))</f>
        <v/>
      </c>
      <c r="AG113" s="283"/>
      <c r="AH113" s="283"/>
      <c r="AI113" s="159"/>
      <c r="AJ113" s="134" t="e">
        <f>VLOOKUP($D113,SiSem_Req!$S$2:$T$10,2)+VLOOKUP($E113,SiSem_Req!$U$2:$V$4,2)+VLOOKUP(GlobalParameters!$C$12,SiSem_Req!$W$2:$X$4,2)</f>
        <v>#N/A</v>
      </c>
    </row>
    <row r="114" spans="1:36" x14ac:dyDescent="0.25">
      <c r="A114" s="133"/>
      <c r="B114" s="283"/>
      <c r="C114" s="283"/>
      <c r="D114" s="284"/>
      <c r="E114" s="284"/>
      <c r="F114" s="287"/>
      <c r="G114" s="166" t="str">
        <f t="shared" si="7"/>
        <v/>
      </c>
      <c r="H114" s="156" t="str">
        <f>IF(OR($D114="",$E114=""),"",VLOOKUP($AJ114,SiSem_Req!$A$2:$O$82,5))</f>
        <v/>
      </c>
      <c r="I114" s="285"/>
      <c r="J114" s="155" t="str">
        <f t="shared" si="8"/>
        <v/>
      </c>
      <c r="K114" s="156" t="str">
        <f>IF(OR($D114="",$E114=""),"",VLOOKUP($AJ114,SiSem_Req!$A$2:$O$82,6))</f>
        <v/>
      </c>
      <c r="L114" s="287"/>
      <c r="M114" s="166" t="str">
        <f t="shared" si="9"/>
        <v/>
      </c>
      <c r="N114" s="156" t="str">
        <f>IF(OR($D114="",$E114=""),"",VLOOKUP($AJ114,SiSem_Req!$A$2:$O$82,7))</f>
        <v/>
      </c>
      <c r="O114" s="286"/>
      <c r="P114" s="162" t="str">
        <f t="shared" si="10"/>
        <v/>
      </c>
      <c r="Q114" s="156" t="str">
        <f>IF(OR($D114="",$E114=""),"",VLOOKUP($AJ114,SiSem_Req!$A$2:$O$82,8))</f>
        <v/>
      </c>
      <c r="R114" s="287"/>
      <c r="S114" s="166" t="str">
        <f t="shared" si="11"/>
        <v/>
      </c>
      <c r="T114" s="156" t="str">
        <f>IF(OR($D114="",$E114=""),"",VLOOKUP($AJ114,SiSem_Req!$A$2:$O$82,9))</f>
        <v/>
      </c>
      <c r="U114" s="157" t="str">
        <f t="shared" si="12"/>
        <v/>
      </c>
      <c r="V114" s="158" t="str">
        <f>IF(OR($D114="",$E114="",GlobalParameters!$C$12=""),"",$AF114)</f>
        <v/>
      </c>
      <c r="W114" s="159"/>
      <c r="X114" s="283"/>
      <c r="Y114" s="283"/>
      <c r="Z114" s="283"/>
      <c r="AA114" s="283"/>
      <c r="AB114" s="283"/>
      <c r="AC114" s="283"/>
      <c r="AD114" s="283"/>
      <c r="AE114" s="283"/>
      <c r="AF114" s="160" t="str">
        <f>IF(OR($D114="",$E114="",GlobalParameters!$C$12=""),"",VLOOKUP($AJ114,SiSem_Req!$A$2:$O$82,15))</f>
        <v/>
      </c>
      <c r="AG114" s="283"/>
      <c r="AH114" s="283"/>
      <c r="AI114" s="159"/>
      <c r="AJ114" s="134" t="e">
        <f>VLOOKUP($D114,SiSem_Req!$S$2:$T$10,2)+VLOOKUP($E114,SiSem_Req!$U$2:$V$4,2)+VLOOKUP(GlobalParameters!$C$12,SiSem_Req!$W$2:$X$4,2)</f>
        <v>#N/A</v>
      </c>
    </row>
    <row r="115" spans="1:36" x14ac:dyDescent="0.25">
      <c r="A115" s="133"/>
      <c r="B115" s="283"/>
      <c r="C115" s="283"/>
      <c r="D115" s="284"/>
      <c r="E115" s="284"/>
      <c r="F115" s="287"/>
      <c r="G115" s="166" t="str">
        <f t="shared" si="7"/>
        <v/>
      </c>
      <c r="H115" s="156" t="str">
        <f>IF(OR($D115="",$E115=""),"",VLOOKUP($AJ115,SiSem_Req!$A$2:$O$82,5))</f>
        <v/>
      </c>
      <c r="I115" s="285"/>
      <c r="J115" s="155" t="str">
        <f t="shared" si="8"/>
        <v/>
      </c>
      <c r="K115" s="156" t="str">
        <f>IF(OR($D115="",$E115=""),"",VLOOKUP($AJ115,SiSem_Req!$A$2:$O$82,6))</f>
        <v/>
      </c>
      <c r="L115" s="287"/>
      <c r="M115" s="166" t="str">
        <f t="shared" si="9"/>
        <v/>
      </c>
      <c r="N115" s="156" t="str">
        <f>IF(OR($D115="",$E115=""),"",VLOOKUP($AJ115,SiSem_Req!$A$2:$O$82,7))</f>
        <v/>
      </c>
      <c r="O115" s="286"/>
      <c r="P115" s="162" t="str">
        <f t="shared" si="10"/>
        <v/>
      </c>
      <c r="Q115" s="156" t="str">
        <f>IF(OR($D115="",$E115=""),"",VLOOKUP($AJ115,SiSem_Req!$A$2:$O$82,8))</f>
        <v/>
      </c>
      <c r="R115" s="287"/>
      <c r="S115" s="166" t="str">
        <f t="shared" si="11"/>
        <v/>
      </c>
      <c r="T115" s="156" t="str">
        <f>IF(OR($D115="",$E115=""),"",VLOOKUP($AJ115,SiSem_Req!$A$2:$O$82,9))</f>
        <v/>
      </c>
      <c r="U115" s="157" t="str">
        <f t="shared" si="12"/>
        <v/>
      </c>
      <c r="V115" s="158" t="str">
        <f>IF(OR($D115="",$E115="",GlobalParameters!$C$12=""),"",$AF115)</f>
        <v/>
      </c>
      <c r="W115" s="159"/>
      <c r="X115" s="283"/>
      <c r="Y115" s="283"/>
      <c r="Z115" s="283"/>
      <c r="AA115" s="283"/>
      <c r="AB115" s="283"/>
      <c r="AC115" s="283"/>
      <c r="AD115" s="283"/>
      <c r="AE115" s="283"/>
      <c r="AF115" s="160" t="str">
        <f>IF(OR($D115="",$E115="",GlobalParameters!$C$12=""),"",VLOOKUP($AJ115,SiSem_Req!$A$2:$O$82,15))</f>
        <v/>
      </c>
      <c r="AG115" s="283"/>
      <c r="AH115" s="283"/>
      <c r="AI115" s="159"/>
      <c r="AJ115" s="134" t="e">
        <f>VLOOKUP($D115,SiSem_Req!$S$2:$T$10,2)+VLOOKUP($E115,SiSem_Req!$U$2:$V$4,2)+VLOOKUP(GlobalParameters!$C$12,SiSem_Req!$W$2:$X$4,2)</f>
        <v>#N/A</v>
      </c>
    </row>
    <row r="116" spans="1:36" x14ac:dyDescent="0.25">
      <c r="A116" s="133"/>
      <c r="B116" s="283"/>
      <c r="C116" s="283"/>
      <c r="D116" s="284"/>
      <c r="E116" s="284"/>
      <c r="F116" s="287"/>
      <c r="G116" s="166" t="str">
        <f t="shared" si="7"/>
        <v/>
      </c>
      <c r="H116" s="156" t="str">
        <f>IF(OR($D116="",$E116=""),"",VLOOKUP($AJ116,SiSem_Req!$A$2:$O$82,5))</f>
        <v/>
      </c>
      <c r="I116" s="285"/>
      <c r="J116" s="155" t="str">
        <f t="shared" si="8"/>
        <v/>
      </c>
      <c r="K116" s="156" t="str">
        <f>IF(OR($D116="",$E116=""),"",VLOOKUP($AJ116,SiSem_Req!$A$2:$O$82,6))</f>
        <v/>
      </c>
      <c r="L116" s="287"/>
      <c r="M116" s="166" t="str">
        <f t="shared" si="9"/>
        <v/>
      </c>
      <c r="N116" s="156" t="str">
        <f>IF(OR($D116="",$E116=""),"",VLOOKUP($AJ116,SiSem_Req!$A$2:$O$82,7))</f>
        <v/>
      </c>
      <c r="O116" s="286"/>
      <c r="P116" s="162" t="str">
        <f t="shared" si="10"/>
        <v/>
      </c>
      <c r="Q116" s="156" t="str">
        <f>IF(OR($D116="",$E116=""),"",VLOOKUP($AJ116,SiSem_Req!$A$2:$O$82,8))</f>
        <v/>
      </c>
      <c r="R116" s="287"/>
      <c r="S116" s="166" t="str">
        <f t="shared" si="11"/>
        <v/>
      </c>
      <c r="T116" s="156" t="str">
        <f>IF(OR($D116="",$E116=""),"",VLOOKUP($AJ116,SiSem_Req!$A$2:$O$82,9))</f>
        <v/>
      </c>
      <c r="U116" s="157" t="str">
        <f t="shared" si="12"/>
        <v/>
      </c>
      <c r="V116" s="158" t="str">
        <f>IF(OR($D116="",$E116="",GlobalParameters!$C$12=""),"",$AF116)</f>
        <v/>
      </c>
      <c r="W116" s="159"/>
      <c r="X116" s="283"/>
      <c r="Y116" s="283"/>
      <c r="Z116" s="283"/>
      <c r="AA116" s="283"/>
      <c r="AB116" s="283"/>
      <c r="AC116" s="283"/>
      <c r="AD116" s="283"/>
      <c r="AE116" s="283"/>
      <c r="AF116" s="160" t="str">
        <f>IF(OR($D116="",$E116="",GlobalParameters!$C$12=""),"",VLOOKUP($AJ116,SiSem_Req!$A$2:$O$82,15))</f>
        <v/>
      </c>
      <c r="AG116" s="283"/>
      <c r="AH116" s="283"/>
      <c r="AI116" s="159"/>
      <c r="AJ116" s="134" t="e">
        <f>VLOOKUP($D116,SiSem_Req!$S$2:$T$10,2)+VLOOKUP($E116,SiSem_Req!$U$2:$V$4,2)+VLOOKUP(GlobalParameters!$C$12,SiSem_Req!$W$2:$X$4,2)</f>
        <v>#N/A</v>
      </c>
    </row>
    <row r="117" spans="1:36" x14ac:dyDescent="0.25">
      <c r="A117" s="133"/>
      <c r="B117" s="283"/>
      <c r="C117" s="283"/>
      <c r="D117" s="284"/>
      <c r="E117" s="284"/>
      <c r="F117" s="287"/>
      <c r="G117" s="166" t="str">
        <f t="shared" si="7"/>
        <v/>
      </c>
      <c r="H117" s="156" t="str">
        <f>IF(OR($D117="",$E117=""),"",VLOOKUP($AJ117,SiSem_Req!$A$2:$O$82,5))</f>
        <v/>
      </c>
      <c r="I117" s="285"/>
      <c r="J117" s="155" t="str">
        <f t="shared" si="8"/>
        <v/>
      </c>
      <c r="K117" s="156" t="str">
        <f>IF(OR($D117="",$E117=""),"",VLOOKUP($AJ117,SiSem_Req!$A$2:$O$82,6))</f>
        <v/>
      </c>
      <c r="L117" s="287"/>
      <c r="M117" s="166" t="str">
        <f t="shared" si="9"/>
        <v/>
      </c>
      <c r="N117" s="156" t="str">
        <f>IF(OR($D117="",$E117=""),"",VLOOKUP($AJ117,SiSem_Req!$A$2:$O$82,7))</f>
        <v/>
      </c>
      <c r="O117" s="286"/>
      <c r="P117" s="162" t="str">
        <f t="shared" si="10"/>
        <v/>
      </c>
      <c r="Q117" s="156" t="str">
        <f>IF(OR($D117="",$E117=""),"",VLOOKUP($AJ117,SiSem_Req!$A$2:$O$82,8))</f>
        <v/>
      </c>
      <c r="R117" s="287"/>
      <c r="S117" s="166" t="str">
        <f t="shared" si="11"/>
        <v/>
      </c>
      <c r="T117" s="156" t="str">
        <f>IF(OR($D117="",$E117=""),"",VLOOKUP($AJ117,SiSem_Req!$A$2:$O$82,9))</f>
        <v/>
      </c>
      <c r="U117" s="157" t="str">
        <f t="shared" si="12"/>
        <v/>
      </c>
      <c r="V117" s="158" t="str">
        <f>IF(OR($D117="",$E117="",GlobalParameters!$C$12=""),"",$AF117)</f>
        <v/>
      </c>
      <c r="W117" s="159"/>
      <c r="X117" s="283"/>
      <c r="Y117" s="283"/>
      <c r="Z117" s="283"/>
      <c r="AA117" s="283"/>
      <c r="AB117" s="283"/>
      <c r="AC117" s="283"/>
      <c r="AD117" s="283"/>
      <c r="AE117" s="283"/>
      <c r="AF117" s="160" t="str">
        <f>IF(OR($D117="",$E117="",GlobalParameters!$C$12=""),"",VLOOKUP($AJ117,SiSem_Req!$A$2:$O$82,15))</f>
        <v/>
      </c>
      <c r="AG117" s="283"/>
      <c r="AH117" s="283"/>
      <c r="AI117" s="159"/>
      <c r="AJ117" s="134" t="e">
        <f>VLOOKUP($D117,SiSem_Req!$S$2:$T$10,2)+VLOOKUP($E117,SiSem_Req!$U$2:$V$4,2)+VLOOKUP(GlobalParameters!$C$12,SiSem_Req!$W$2:$X$4,2)</f>
        <v>#N/A</v>
      </c>
    </row>
    <row r="118" spans="1:36" x14ac:dyDescent="0.25">
      <c r="A118" s="133"/>
      <c r="B118" s="283"/>
      <c r="C118" s="283"/>
      <c r="D118" s="284"/>
      <c r="E118" s="284"/>
      <c r="F118" s="287"/>
      <c r="G118" s="166" t="str">
        <f t="shared" si="7"/>
        <v/>
      </c>
      <c r="H118" s="156" t="str">
        <f>IF(OR($D118="",$E118=""),"",VLOOKUP($AJ118,SiSem_Req!$A$2:$O$82,5))</f>
        <v/>
      </c>
      <c r="I118" s="285"/>
      <c r="J118" s="155" t="str">
        <f t="shared" si="8"/>
        <v/>
      </c>
      <c r="K118" s="156" t="str">
        <f>IF(OR($D118="",$E118=""),"",VLOOKUP($AJ118,SiSem_Req!$A$2:$O$82,6))</f>
        <v/>
      </c>
      <c r="L118" s="287"/>
      <c r="M118" s="166" t="str">
        <f t="shared" si="9"/>
        <v/>
      </c>
      <c r="N118" s="156" t="str">
        <f>IF(OR($D118="",$E118=""),"",VLOOKUP($AJ118,SiSem_Req!$A$2:$O$82,7))</f>
        <v/>
      </c>
      <c r="O118" s="286"/>
      <c r="P118" s="162" t="str">
        <f t="shared" si="10"/>
        <v/>
      </c>
      <c r="Q118" s="156" t="str">
        <f>IF(OR($D118="",$E118=""),"",VLOOKUP($AJ118,SiSem_Req!$A$2:$O$82,8))</f>
        <v/>
      </c>
      <c r="R118" s="287"/>
      <c r="S118" s="166" t="str">
        <f t="shared" si="11"/>
        <v/>
      </c>
      <c r="T118" s="156" t="str">
        <f>IF(OR($D118="",$E118=""),"",VLOOKUP($AJ118,SiSem_Req!$A$2:$O$82,9))</f>
        <v/>
      </c>
      <c r="U118" s="157" t="str">
        <f t="shared" si="12"/>
        <v/>
      </c>
      <c r="V118" s="158" t="str">
        <f>IF(OR($D118="",$E118="",GlobalParameters!$C$12=""),"",$AF118)</f>
        <v/>
      </c>
      <c r="W118" s="159"/>
      <c r="X118" s="283"/>
      <c r="Y118" s="283"/>
      <c r="Z118" s="283"/>
      <c r="AA118" s="283"/>
      <c r="AB118" s="283"/>
      <c r="AC118" s="283"/>
      <c r="AD118" s="283"/>
      <c r="AE118" s="283"/>
      <c r="AF118" s="160" t="str">
        <f>IF(OR($D118="",$E118="",GlobalParameters!$C$12=""),"",VLOOKUP($AJ118,SiSem_Req!$A$2:$O$82,15))</f>
        <v/>
      </c>
      <c r="AG118" s="283"/>
      <c r="AH118" s="283"/>
      <c r="AI118" s="159"/>
      <c r="AJ118" s="134" t="e">
        <f>VLOOKUP($D118,SiSem_Req!$S$2:$T$10,2)+VLOOKUP($E118,SiSem_Req!$U$2:$V$4,2)+VLOOKUP(GlobalParameters!$C$12,SiSem_Req!$W$2:$X$4,2)</f>
        <v>#N/A</v>
      </c>
    </row>
    <row r="119" spans="1:36" x14ac:dyDescent="0.25">
      <c r="A119" s="133"/>
      <c r="B119" s="283"/>
      <c r="C119" s="283"/>
      <c r="D119" s="284"/>
      <c r="E119" s="284"/>
      <c r="F119" s="287"/>
      <c r="G119" s="166" t="str">
        <f t="shared" si="7"/>
        <v/>
      </c>
      <c r="H119" s="156" t="str">
        <f>IF(OR($D119="",$E119=""),"",VLOOKUP($AJ119,SiSem_Req!$A$2:$O$82,5))</f>
        <v/>
      </c>
      <c r="I119" s="285"/>
      <c r="J119" s="155" t="str">
        <f t="shared" si="8"/>
        <v/>
      </c>
      <c r="K119" s="156" t="str">
        <f>IF(OR($D119="",$E119=""),"",VLOOKUP($AJ119,SiSem_Req!$A$2:$O$82,6))</f>
        <v/>
      </c>
      <c r="L119" s="287"/>
      <c r="M119" s="166" t="str">
        <f t="shared" si="9"/>
        <v/>
      </c>
      <c r="N119" s="156" t="str">
        <f>IF(OR($D119="",$E119=""),"",VLOOKUP($AJ119,SiSem_Req!$A$2:$O$82,7))</f>
        <v/>
      </c>
      <c r="O119" s="286"/>
      <c r="P119" s="162" t="str">
        <f t="shared" si="10"/>
        <v/>
      </c>
      <c r="Q119" s="156" t="str">
        <f>IF(OR($D119="",$E119=""),"",VLOOKUP($AJ119,SiSem_Req!$A$2:$O$82,8))</f>
        <v/>
      </c>
      <c r="R119" s="287"/>
      <c r="S119" s="166" t="str">
        <f t="shared" si="11"/>
        <v/>
      </c>
      <c r="T119" s="156" t="str">
        <f>IF(OR($D119="",$E119=""),"",VLOOKUP($AJ119,SiSem_Req!$A$2:$O$82,9))</f>
        <v/>
      </c>
      <c r="U119" s="157" t="str">
        <f t="shared" si="12"/>
        <v/>
      </c>
      <c r="V119" s="158" t="str">
        <f>IF(OR($D119="",$E119="",GlobalParameters!$C$12=""),"",$AF119)</f>
        <v/>
      </c>
      <c r="W119" s="159"/>
      <c r="X119" s="283"/>
      <c r="Y119" s="283"/>
      <c r="Z119" s="283"/>
      <c r="AA119" s="283"/>
      <c r="AB119" s="283"/>
      <c r="AC119" s="283"/>
      <c r="AD119" s="283"/>
      <c r="AE119" s="283"/>
      <c r="AF119" s="160" t="str">
        <f>IF(OR($D119="",$E119="",GlobalParameters!$C$12=""),"",VLOOKUP($AJ119,SiSem_Req!$A$2:$O$82,15))</f>
        <v/>
      </c>
      <c r="AG119" s="283"/>
      <c r="AH119" s="283"/>
      <c r="AI119" s="159"/>
      <c r="AJ119" s="134" t="e">
        <f>VLOOKUP($D119,SiSem_Req!$S$2:$T$10,2)+VLOOKUP($E119,SiSem_Req!$U$2:$V$4,2)+VLOOKUP(GlobalParameters!$C$12,SiSem_Req!$W$2:$X$4,2)</f>
        <v>#N/A</v>
      </c>
    </row>
    <row r="120" spans="1:36" x14ac:dyDescent="0.25">
      <c r="A120" s="133"/>
      <c r="B120" s="283"/>
      <c r="C120" s="283"/>
      <c r="D120" s="284"/>
      <c r="E120" s="284"/>
      <c r="F120" s="287"/>
      <c r="G120" s="166" t="str">
        <f t="shared" si="7"/>
        <v/>
      </c>
      <c r="H120" s="156" t="str">
        <f>IF(OR($D120="",$E120=""),"",VLOOKUP($AJ120,SiSem_Req!$A$2:$O$82,5))</f>
        <v/>
      </c>
      <c r="I120" s="285"/>
      <c r="J120" s="155" t="str">
        <f t="shared" si="8"/>
        <v/>
      </c>
      <c r="K120" s="156" t="str">
        <f>IF(OR($D120="",$E120=""),"",VLOOKUP($AJ120,SiSem_Req!$A$2:$O$82,6))</f>
        <v/>
      </c>
      <c r="L120" s="287"/>
      <c r="M120" s="166" t="str">
        <f t="shared" si="9"/>
        <v/>
      </c>
      <c r="N120" s="156" t="str">
        <f>IF(OR($D120="",$E120=""),"",VLOOKUP($AJ120,SiSem_Req!$A$2:$O$82,7))</f>
        <v/>
      </c>
      <c r="O120" s="286"/>
      <c r="P120" s="162" t="str">
        <f t="shared" si="10"/>
        <v/>
      </c>
      <c r="Q120" s="156" t="str">
        <f>IF(OR($D120="",$E120=""),"",VLOOKUP($AJ120,SiSem_Req!$A$2:$O$82,8))</f>
        <v/>
      </c>
      <c r="R120" s="287"/>
      <c r="S120" s="166" t="str">
        <f t="shared" si="11"/>
        <v/>
      </c>
      <c r="T120" s="156" t="str">
        <f>IF(OR($D120="",$E120=""),"",VLOOKUP($AJ120,SiSem_Req!$A$2:$O$82,9))</f>
        <v/>
      </c>
      <c r="U120" s="157" t="str">
        <f t="shared" si="12"/>
        <v/>
      </c>
      <c r="V120" s="158" t="str">
        <f>IF(OR($D120="",$E120="",GlobalParameters!$C$12=""),"",$AF120)</f>
        <v/>
      </c>
      <c r="W120" s="159"/>
      <c r="X120" s="283"/>
      <c r="Y120" s="283"/>
      <c r="Z120" s="283"/>
      <c r="AA120" s="283"/>
      <c r="AB120" s="283"/>
      <c r="AC120" s="283"/>
      <c r="AD120" s="283"/>
      <c r="AE120" s="283"/>
      <c r="AF120" s="160" t="str">
        <f>IF(OR($D120="",$E120="",GlobalParameters!$C$12=""),"",VLOOKUP($AJ120,SiSem_Req!$A$2:$O$82,15))</f>
        <v/>
      </c>
      <c r="AG120" s="283"/>
      <c r="AH120" s="283"/>
      <c r="AI120" s="159"/>
      <c r="AJ120" s="134" t="e">
        <f>VLOOKUP($D120,SiSem_Req!$S$2:$T$10,2)+VLOOKUP($E120,SiSem_Req!$U$2:$V$4,2)+VLOOKUP(GlobalParameters!$C$12,SiSem_Req!$W$2:$X$4,2)</f>
        <v>#N/A</v>
      </c>
    </row>
    <row r="121" spans="1:36" x14ac:dyDescent="0.25">
      <c r="A121" s="133"/>
      <c r="B121" s="283"/>
      <c r="C121" s="283"/>
      <c r="D121" s="284"/>
      <c r="E121" s="284"/>
      <c r="F121" s="287"/>
      <c r="G121" s="166" t="str">
        <f t="shared" si="7"/>
        <v/>
      </c>
      <c r="H121" s="156" t="str">
        <f>IF(OR($D121="",$E121=""),"",VLOOKUP($AJ121,SiSem_Req!$A$2:$O$82,5))</f>
        <v/>
      </c>
      <c r="I121" s="285"/>
      <c r="J121" s="155" t="str">
        <f t="shared" si="8"/>
        <v/>
      </c>
      <c r="K121" s="156" t="str">
        <f>IF(OR($D121="",$E121=""),"",VLOOKUP($AJ121,SiSem_Req!$A$2:$O$82,6))</f>
        <v/>
      </c>
      <c r="L121" s="287"/>
      <c r="M121" s="166" t="str">
        <f t="shared" si="9"/>
        <v/>
      </c>
      <c r="N121" s="156" t="str">
        <f>IF(OR($D121="",$E121=""),"",VLOOKUP($AJ121,SiSem_Req!$A$2:$O$82,7))</f>
        <v/>
      </c>
      <c r="O121" s="286"/>
      <c r="P121" s="162" t="str">
        <f t="shared" si="10"/>
        <v/>
      </c>
      <c r="Q121" s="156" t="str">
        <f>IF(OR($D121="",$E121=""),"",VLOOKUP($AJ121,SiSem_Req!$A$2:$O$82,8))</f>
        <v/>
      </c>
      <c r="R121" s="287"/>
      <c r="S121" s="166" t="str">
        <f t="shared" si="11"/>
        <v/>
      </c>
      <c r="T121" s="156" t="str">
        <f>IF(OR($D121="",$E121=""),"",VLOOKUP($AJ121,SiSem_Req!$A$2:$O$82,9))</f>
        <v/>
      </c>
      <c r="U121" s="157" t="str">
        <f t="shared" si="12"/>
        <v/>
      </c>
      <c r="V121" s="158" t="str">
        <f>IF(OR($D121="",$E121="",GlobalParameters!$C$12=""),"",$AF121)</f>
        <v/>
      </c>
      <c r="W121" s="159"/>
      <c r="X121" s="283"/>
      <c r="Y121" s="283"/>
      <c r="Z121" s="283"/>
      <c r="AA121" s="283"/>
      <c r="AB121" s="283"/>
      <c r="AC121" s="283"/>
      <c r="AD121" s="283"/>
      <c r="AE121" s="283"/>
      <c r="AF121" s="160" t="str">
        <f>IF(OR($D121="",$E121="",GlobalParameters!$C$12=""),"",VLOOKUP($AJ121,SiSem_Req!$A$2:$O$82,15))</f>
        <v/>
      </c>
      <c r="AG121" s="283"/>
      <c r="AH121" s="283"/>
      <c r="AI121" s="159"/>
      <c r="AJ121" s="134" t="e">
        <f>VLOOKUP($D121,SiSem_Req!$S$2:$T$10,2)+VLOOKUP($E121,SiSem_Req!$U$2:$V$4,2)+VLOOKUP(GlobalParameters!$C$12,SiSem_Req!$W$2:$X$4,2)</f>
        <v>#N/A</v>
      </c>
    </row>
    <row r="122" spans="1:36" x14ac:dyDescent="0.25">
      <c r="A122" s="133"/>
      <c r="B122" s="283"/>
      <c r="C122" s="283"/>
      <c r="D122" s="284"/>
      <c r="E122" s="284"/>
      <c r="F122" s="287"/>
      <c r="G122" s="166" t="str">
        <f t="shared" si="7"/>
        <v/>
      </c>
      <c r="H122" s="156" t="str">
        <f>IF(OR($D122="",$E122=""),"",VLOOKUP($AJ122,SiSem_Req!$A$2:$O$82,5))</f>
        <v/>
      </c>
      <c r="I122" s="285"/>
      <c r="J122" s="155" t="str">
        <f t="shared" si="8"/>
        <v/>
      </c>
      <c r="K122" s="156" t="str">
        <f>IF(OR($D122="",$E122=""),"",VLOOKUP($AJ122,SiSem_Req!$A$2:$O$82,6))</f>
        <v/>
      </c>
      <c r="L122" s="287"/>
      <c r="M122" s="166" t="str">
        <f t="shared" si="9"/>
        <v/>
      </c>
      <c r="N122" s="156" t="str">
        <f>IF(OR($D122="",$E122=""),"",VLOOKUP($AJ122,SiSem_Req!$A$2:$O$82,7))</f>
        <v/>
      </c>
      <c r="O122" s="286"/>
      <c r="P122" s="162" t="str">
        <f t="shared" si="10"/>
        <v/>
      </c>
      <c r="Q122" s="156" t="str">
        <f>IF(OR($D122="",$E122=""),"",VLOOKUP($AJ122,SiSem_Req!$A$2:$O$82,8))</f>
        <v/>
      </c>
      <c r="R122" s="287"/>
      <c r="S122" s="166" t="str">
        <f t="shared" si="11"/>
        <v/>
      </c>
      <c r="T122" s="156" t="str">
        <f>IF(OR($D122="",$E122=""),"",VLOOKUP($AJ122,SiSem_Req!$A$2:$O$82,9))</f>
        <v/>
      </c>
      <c r="U122" s="157" t="str">
        <f t="shared" si="12"/>
        <v/>
      </c>
      <c r="V122" s="158" t="str">
        <f>IF(OR($D122="",$E122="",GlobalParameters!$C$12=""),"",$AF122)</f>
        <v/>
      </c>
      <c r="W122" s="159"/>
      <c r="X122" s="283"/>
      <c r="Y122" s="283"/>
      <c r="Z122" s="283"/>
      <c r="AA122" s="283"/>
      <c r="AB122" s="283"/>
      <c r="AC122" s="283"/>
      <c r="AD122" s="283"/>
      <c r="AE122" s="283"/>
      <c r="AF122" s="160" t="str">
        <f>IF(OR($D122="",$E122="",GlobalParameters!$C$12=""),"",VLOOKUP($AJ122,SiSem_Req!$A$2:$O$82,15))</f>
        <v/>
      </c>
      <c r="AG122" s="283"/>
      <c r="AH122" s="283"/>
      <c r="AI122" s="159"/>
      <c r="AJ122" s="134" t="e">
        <f>VLOOKUP($D122,SiSem_Req!$S$2:$T$10,2)+VLOOKUP($E122,SiSem_Req!$U$2:$V$4,2)+VLOOKUP(GlobalParameters!$C$12,SiSem_Req!$W$2:$X$4,2)</f>
        <v>#N/A</v>
      </c>
    </row>
    <row r="123" spans="1:36" x14ac:dyDescent="0.25">
      <c r="A123" s="133"/>
      <c r="B123" s="283"/>
      <c r="C123" s="283"/>
      <c r="D123" s="284"/>
      <c r="E123" s="284"/>
      <c r="F123" s="287"/>
      <c r="G123" s="166" t="str">
        <f t="shared" si="7"/>
        <v/>
      </c>
      <c r="H123" s="156" t="str">
        <f>IF(OR($D123="",$E123=""),"",VLOOKUP($AJ123,SiSem_Req!$A$2:$O$82,5))</f>
        <v/>
      </c>
      <c r="I123" s="285"/>
      <c r="J123" s="155" t="str">
        <f t="shared" si="8"/>
        <v/>
      </c>
      <c r="K123" s="156" t="str">
        <f>IF(OR($D123="",$E123=""),"",VLOOKUP($AJ123,SiSem_Req!$A$2:$O$82,6))</f>
        <v/>
      </c>
      <c r="L123" s="287"/>
      <c r="M123" s="166" t="str">
        <f t="shared" si="9"/>
        <v/>
      </c>
      <c r="N123" s="156" t="str">
        <f>IF(OR($D123="",$E123=""),"",VLOOKUP($AJ123,SiSem_Req!$A$2:$O$82,7))</f>
        <v/>
      </c>
      <c r="O123" s="286"/>
      <c r="P123" s="162" t="str">
        <f t="shared" si="10"/>
        <v/>
      </c>
      <c r="Q123" s="156" t="str">
        <f>IF(OR($D123="",$E123=""),"",VLOOKUP($AJ123,SiSem_Req!$A$2:$O$82,8))</f>
        <v/>
      </c>
      <c r="R123" s="287"/>
      <c r="S123" s="166" t="str">
        <f t="shared" si="11"/>
        <v/>
      </c>
      <c r="T123" s="156" t="str">
        <f>IF(OR($D123="",$E123=""),"",VLOOKUP($AJ123,SiSem_Req!$A$2:$O$82,9))</f>
        <v/>
      </c>
      <c r="U123" s="157" t="str">
        <f t="shared" si="12"/>
        <v/>
      </c>
      <c r="V123" s="158" t="str">
        <f>IF(OR($D123="",$E123="",GlobalParameters!$C$12=""),"",$AF123)</f>
        <v/>
      </c>
      <c r="W123" s="159"/>
      <c r="X123" s="283"/>
      <c r="Y123" s="283"/>
      <c r="Z123" s="283"/>
      <c r="AA123" s="283"/>
      <c r="AB123" s="283"/>
      <c r="AC123" s="283"/>
      <c r="AD123" s="283"/>
      <c r="AE123" s="283"/>
      <c r="AF123" s="160" t="str">
        <f>IF(OR($D123="",$E123="",GlobalParameters!$C$12=""),"",VLOOKUP($AJ123,SiSem_Req!$A$2:$O$82,15))</f>
        <v/>
      </c>
      <c r="AG123" s="283"/>
      <c r="AH123" s="283"/>
      <c r="AI123" s="159"/>
      <c r="AJ123" s="134" t="e">
        <f>VLOOKUP($D123,SiSem_Req!$S$2:$T$10,2)+VLOOKUP($E123,SiSem_Req!$U$2:$V$4,2)+VLOOKUP(GlobalParameters!$C$12,SiSem_Req!$W$2:$X$4,2)</f>
        <v>#N/A</v>
      </c>
    </row>
    <row r="124" spans="1:36" x14ac:dyDescent="0.25">
      <c r="A124" s="133"/>
      <c r="B124" s="283"/>
      <c r="C124" s="283"/>
      <c r="D124" s="284"/>
      <c r="E124" s="284"/>
      <c r="F124" s="287"/>
      <c r="G124" s="166" t="str">
        <f t="shared" si="7"/>
        <v/>
      </c>
      <c r="H124" s="156" t="str">
        <f>IF(OR($D124="",$E124=""),"",VLOOKUP($AJ124,SiSem_Req!$A$2:$O$82,5))</f>
        <v/>
      </c>
      <c r="I124" s="285"/>
      <c r="J124" s="155" t="str">
        <f t="shared" si="8"/>
        <v/>
      </c>
      <c r="K124" s="156" t="str">
        <f>IF(OR($D124="",$E124=""),"",VLOOKUP($AJ124,SiSem_Req!$A$2:$O$82,6))</f>
        <v/>
      </c>
      <c r="L124" s="287"/>
      <c r="M124" s="166" t="str">
        <f t="shared" si="9"/>
        <v/>
      </c>
      <c r="N124" s="156" t="str">
        <f>IF(OR($D124="",$E124=""),"",VLOOKUP($AJ124,SiSem_Req!$A$2:$O$82,7))</f>
        <v/>
      </c>
      <c r="O124" s="286"/>
      <c r="P124" s="162" t="str">
        <f t="shared" si="10"/>
        <v/>
      </c>
      <c r="Q124" s="156" t="str">
        <f>IF(OR($D124="",$E124=""),"",VLOOKUP($AJ124,SiSem_Req!$A$2:$O$82,8))</f>
        <v/>
      </c>
      <c r="R124" s="287"/>
      <c r="S124" s="166" t="str">
        <f t="shared" si="11"/>
        <v/>
      </c>
      <c r="T124" s="156" t="str">
        <f>IF(OR($D124="",$E124=""),"",VLOOKUP($AJ124,SiSem_Req!$A$2:$O$82,9))</f>
        <v/>
      </c>
      <c r="U124" s="157" t="str">
        <f t="shared" si="12"/>
        <v/>
      </c>
      <c r="V124" s="158" t="str">
        <f>IF(OR($D124="",$E124="",GlobalParameters!$C$12=""),"",$AF124)</f>
        <v/>
      </c>
      <c r="W124" s="159"/>
      <c r="X124" s="283"/>
      <c r="Y124" s="283"/>
      <c r="Z124" s="283"/>
      <c r="AA124" s="283"/>
      <c r="AB124" s="283"/>
      <c r="AC124" s="283"/>
      <c r="AD124" s="283"/>
      <c r="AE124" s="283"/>
      <c r="AF124" s="160" t="str">
        <f>IF(OR($D124="",$E124="",GlobalParameters!$C$12=""),"",VLOOKUP($AJ124,SiSem_Req!$A$2:$O$82,15))</f>
        <v/>
      </c>
      <c r="AG124" s="283"/>
      <c r="AH124" s="283"/>
      <c r="AI124" s="159"/>
      <c r="AJ124" s="134" t="e">
        <f>VLOOKUP($D124,SiSem_Req!$S$2:$T$10,2)+VLOOKUP($E124,SiSem_Req!$U$2:$V$4,2)+VLOOKUP(GlobalParameters!$C$12,SiSem_Req!$W$2:$X$4,2)</f>
        <v>#N/A</v>
      </c>
    </row>
    <row r="125" spans="1:36" x14ac:dyDescent="0.25">
      <c r="A125" s="133"/>
      <c r="B125" s="283"/>
      <c r="C125" s="283"/>
      <c r="D125" s="284"/>
      <c r="E125" s="284"/>
      <c r="F125" s="287"/>
      <c r="G125" s="166" t="str">
        <f t="shared" si="7"/>
        <v/>
      </c>
      <c r="H125" s="156" t="str">
        <f>IF(OR($D125="",$E125=""),"",VLOOKUP($AJ125,SiSem_Req!$A$2:$O$82,5))</f>
        <v/>
      </c>
      <c r="I125" s="285"/>
      <c r="J125" s="155" t="str">
        <f t="shared" si="8"/>
        <v/>
      </c>
      <c r="K125" s="156" t="str">
        <f>IF(OR($D125="",$E125=""),"",VLOOKUP($AJ125,SiSem_Req!$A$2:$O$82,6))</f>
        <v/>
      </c>
      <c r="L125" s="287"/>
      <c r="M125" s="166" t="str">
        <f t="shared" si="9"/>
        <v/>
      </c>
      <c r="N125" s="156" t="str">
        <f>IF(OR($D125="",$E125=""),"",VLOOKUP($AJ125,SiSem_Req!$A$2:$O$82,7))</f>
        <v/>
      </c>
      <c r="O125" s="286"/>
      <c r="P125" s="162" t="str">
        <f t="shared" si="10"/>
        <v/>
      </c>
      <c r="Q125" s="156" t="str">
        <f>IF(OR($D125="",$E125=""),"",VLOOKUP($AJ125,SiSem_Req!$A$2:$O$82,8))</f>
        <v/>
      </c>
      <c r="R125" s="287"/>
      <c r="S125" s="166" t="str">
        <f t="shared" si="11"/>
        <v/>
      </c>
      <c r="T125" s="156" t="str">
        <f>IF(OR($D125="",$E125=""),"",VLOOKUP($AJ125,SiSem_Req!$A$2:$O$82,9))</f>
        <v/>
      </c>
      <c r="U125" s="157" t="str">
        <f t="shared" si="12"/>
        <v/>
      </c>
      <c r="V125" s="158" t="str">
        <f>IF(OR($D125="",$E125="",GlobalParameters!$C$12=""),"",$AF125)</f>
        <v/>
      </c>
      <c r="W125" s="159"/>
      <c r="X125" s="283"/>
      <c r="Y125" s="283"/>
      <c r="Z125" s="283"/>
      <c r="AA125" s="283"/>
      <c r="AB125" s="283"/>
      <c r="AC125" s="283"/>
      <c r="AD125" s="283"/>
      <c r="AE125" s="283"/>
      <c r="AF125" s="160" t="str">
        <f>IF(OR($D125="",$E125="",GlobalParameters!$C$12=""),"",VLOOKUP($AJ125,SiSem_Req!$A$2:$O$82,15))</f>
        <v/>
      </c>
      <c r="AG125" s="283"/>
      <c r="AH125" s="283"/>
      <c r="AI125" s="159"/>
      <c r="AJ125" s="134" t="e">
        <f>VLOOKUP($D125,SiSem_Req!$S$2:$T$10,2)+VLOOKUP($E125,SiSem_Req!$U$2:$V$4,2)+VLOOKUP(GlobalParameters!$C$12,SiSem_Req!$W$2:$X$4,2)</f>
        <v>#N/A</v>
      </c>
    </row>
    <row r="126" spans="1:36" x14ac:dyDescent="0.25">
      <c r="A126" s="133"/>
      <c r="B126" s="283"/>
      <c r="C126" s="283"/>
      <c r="D126" s="284"/>
      <c r="E126" s="284"/>
      <c r="F126" s="287"/>
      <c r="G126" s="166" t="str">
        <f t="shared" si="7"/>
        <v/>
      </c>
      <c r="H126" s="156" t="str">
        <f>IF(OR($D126="",$E126=""),"",VLOOKUP($AJ126,SiSem_Req!$A$2:$O$82,5))</f>
        <v/>
      </c>
      <c r="I126" s="285"/>
      <c r="J126" s="155" t="str">
        <f t="shared" si="8"/>
        <v/>
      </c>
      <c r="K126" s="156" t="str">
        <f>IF(OR($D126="",$E126=""),"",VLOOKUP($AJ126,SiSem_Req!$A$2:$O$82,6))</f>
        <v/>
      </c>
      <c r="L126" s="287"/>
      <c r="M126" s="166" t="str">
        <f t="shared" si="9"/>
        <v/>
      </c>
      <c r="N126" s="156" t="str">
        <f>IF(OR($D126="",$E126=""),"",VLOOKUP($AJ126,SiSem_Req!$A$2:$O$82,7))</f>
        <v/>
      </c>
      <c r="O126" s="286"/>
      <c r="P126" s="162" t="str">
        <f t="shared" si="10"/>
        <v/>
      </c>
      <c r="Q126" s="156" t="str">
        <f>IF(OR($D126="",$E126=""),"",VLOOKUP($AJ126,SiSem_Req!$A$2:$O$82,8))</f>
        <v/>
      </c>
      <c r="R126" s="287"/>
      <c r="S126" s="166" t="str">
        <f t="shared" si="11"/>
        <v/>
      </c>
      <c r="T126" s="156" t="str">
        <f>IF(OR($D126="",$E126=""),"",VLOOKUP($AJ126,SiSem_Req!$A$2:$O$82,9))</f>
        <v/>
      </c>
      <c r="U126" s="157" t="str">
        <f t="shared" si="12"/>
        <v/>
      </c>
      <c r="V126" s="158" t="str">
        <f>IF(OR($D126="",$E126="",GlobalParameters!$C$12=""),"",$AF126)</f>
        <v/>
      </c>
      <c r="W126" s="159"/>
      <c r="X126" s="283"/>
      <c r="Y126" s="283"/>
      <c r="Z126" s="283"/>
      <c r="AA126" s="283"/>
      <c r="AB126" s="283"/>
      <c r="AC126" s="283"/>
      <c r="AD126" s="283"/>
      <c r="AE126" s="283"/>
      <c r="AF126" s="160" t="str">
        <f>IF(OR($D126="",$E126="",GlobalParameters!$C$12=""),"",VLOOKUP($AJ126,SiSem_Req!$A$2:$O$82,15))</f>
        <v/>
      </c>
      <c r="AG126" s="283"/>
      <c r="AH126" s="283"/>
      <c r="AI126" s="159"/>
      <c r="AJ126" s="134" t="e">
        <f>VLOOKUP($D126,SiSem_Req!$S$2:$T$10,2)+VLOOKUP($E126,SiSem_Req!$U$2:$V$4,2)+VLOOKUP(GlobalParameters!$C$12,SiSem_Req!$W$2:$X$4,2)</f>
        <v>#N/A</v>
      </c>
    </row>
    <row r="127" spans="1:36" x14ac:dyDescent="0.25">
      <c r="A127" s="133"/>
      <c r="B127" s="283"/>
      <c r="C127" s="283"/>
      <c r="D127" s="284"/>
      <c r="E127" s="284"/>
      <c r="F127" s="287"/>
      <c r="G127" s="166" t="str">
        <f t="shared" si="7"/>
        <v/>
      </c>
      <c r="H127" s="156" t="str">
        <f>IF(OR($D127="",$E127=""),"",VLOOKUP($AJ127,SiSem_Req!$A$2:$O$82,5))</f>
        <v/>
      </c>
      <c r="I127" s="285"/>
      <c r="J127" s="155" t="str">
        <f t="shared" si="8"/>
        <v/>
      </c>
      <c r="K127" s="156" t="str">
        <f>IF(OR($D127="",$E127=""),"",VLOOKUP($AJ127,SiSem_Req!$A$2:$O$82,6))</f>
        <v/>
      </c>
      <c r="L127" s="287"/>
      <c r="M127" s="166" t="str">
        <f t="shared" si="9"/>
        <v/>
      </c>
      <c r="N127" s="156" t="str">
        <f>IF(OR($D127="",$E127=""),"",VLOOKUP($AJ127,SiSem_Req!$A$2:$O$82,7))</f>
        <v/>
      </c>
      <c r="O127" s="286"/>
      <c r="P127" s="162" t="str">
        <f t="shared" si="10"/>
        <v/>
      </c>
      <c r="Q127" s="156" t="str">
        <f>IF(OR($D127="",$E127=""),"",VLOOKUP($AJ127,SiSem_Req!$A$2:$O$82,8))</f>
        <v/>
      </c>
      <c r="R127" s="287"/>
      <c r="S127" s="166" t="str">
        <f t="shared" si="11"/>
        <v/>
      </c>
      <c r="T127" s="156" t="str">
        <f>IF(OR($D127="",$E127=""),"",VLOOKUP($AJ127,SiSem_Req!$A$2:$O$82,9))</f>
        <v/>
      </c>
      <c r="U127" s="157" t="str">
        <f t="shared" si="12"/>
        <v/>
      </c>
      <c r="V127" s="158" t="str">
        <f>IF(OR($D127="",$E127="",GlobalParameters!$C$12=""),"",$AF127)</f>
        <v/>
      </c>
      <c r="W127" s="159"/>
      <c r="X127" s="283"/>
      <c r="Y127" s="283"/>
      <c r="Z127" s="283"/>
      <c r="AA127" s="283"/>
      <c r="AB127" s="283"/>
      <c r="AC127" s="283"/>
      <c r="AD127" s="283"/>
      <c r="AE127" s="283"/>
      <c r="AF127" s="160" t="str">
        <f>IF(OR($D127="",$E127="",GlobalParameters!$C$12=""),"",VLOOKUP($AJ127,SiSem_Req!$A$2:$O$82,15))</f>
        <v/>
      </c>
      <c r="AG127" s="283"/>
      <c r="AH127" s="283"/>
      <c r="AI127" s="159"/>
      <c r="AJ127" s="134" t="e">
        <f>VLOOKUP($D127,SiSem_Req!$S$2:$T$10,2)+VLOOKUP($E127,SiSem_Req!$U$2:$V$4,2)+VLOOKUP(GlobalParameters!$C$12,SiSem_Req!$W$2:$X$4,2)</f>
        <v>#N/A</v>
      </c>
    </row>
    <row r="128" spans="1:36" x14ac:dyDescent="0.25">
      <c r="A128" s="133"/>
      <c r="B128" s="283"/>
      <c r="C128" s="283"/>
      <c r="D128" s="284"/>
      <c r="E128" s="284"/>
      <c r="F128" s="287"/>
      <c r="G128" s="166" t="str">
        <f t="shared" si="7"/>
        <v/>
      </c>
      <c r="H128" s="156" t="str">
        <f>IF(OR($D128="",$E128=""),"",VLOOKUP($AJ128,SiSem_Req!$A$2:$O$82,5))</f>
        <v/>
      </c>
      <c r="I128" s="285"/>
      <c r="J128" s="155" t="str">
        <f t="shared" si="8"/>
        <v/>
      </c>
      <c r="K128" s="156" t="str">
        <f>IF(OR($D128="",$E128=""),"",VLOOKUP($AJ128,SiSem_Req!$A$2:$O$82,6))</f>
        <v/>
      </c>
      <c r="L128" s="287"/>
      <c r="M128" s="166" t="str">
        <f t="shared" si="9"/>
        <v/>
      </c>
      <c r="N128" s="156" t="str">
        <f>IF(OR($D128="",$E128=""),"",VLOOKUP($AJ128,SiSem_Req!$A$2:$O$82,7))</f>
        <v/>
      </c>
      <c r="O128" s="286"/>
      <c r="P128" s="162" t="str">
        <f t="shared" si="10"/>
        <v/>
      </c>
      <c r="Q128" s="156" t="str">
        <f>IF(OR($D128="",$E128=""),"",VLOOKUP($AJ128,SiSem_Req!$A$2:$O$82,8))</f>
        <v/>
      </c>
      <c r="R128" s="287"/>
      <c r="S128" s="166" t="str">
        <f t="shared" si="11"/>
        <v/>
      </c>
      <c r="T128" s="156" t="str">
        <f>IF(OR($D128="",$E128=""),"",VLOOKUP($AJ128,SiSem_Req!$A$2:$O$82,9))</f>
        <v/>
      </c>
      <c r="U128" s="157" t="str">
        <f t="shared" si="12"/>
        <v/>
      </c>
      <c r="V128" s="158" t="str">
        <f>IF(OR($D128="",$E128="",GlobalParameters!$C$12=""),"",$AF128)</f>
        <v/>
      </c>
      <c r="W128" s="159"/>
      <c r="X128" s="283"/>
      <c r="Y128" s="283"/>
      <c r="Z128" s="283"/>
      <c r="AA128" s="283"/>
      <c r="AB128" s="283"/>
      <c r="AC128" s="283"/>
      <c r="AD128" s="283"/>
      <c r="AE128" s="283"/>
      <c r="AF128" s="160" t="str">
        <f>IF(OR($D128="",$E128="",GlobalParameters!$C$12=""),"",VLOOKUP($AJ128,SiSem_Req!$A$2:$O$82,15))</f>
        <v/>
      </c>
      <c r="AG128" s="283"/>
      <c r="AH128" s="283"/>
      <c r="AI128" s="159"/>
      <c r="AJ128" s="134" t="e">
        <f>VLOOKUP($D128,SiSem_Req!$S$2:$T$10,2)+VLOOKUP($E128,SiSem_Req!$U$2:$V$4,2)+VLOOKUP(GlobalParameters!$C$12,SiSem_Req!$W$2:$X$4,2)</f>
        <v>#N/A</v>
      </c>
    </row>
    <row r="129" spans="1:36" x14ac:dyDescent="0.25">
      <c r="A129" s="133"/>
      <c r="B129" s="283"/>
      <c r="C129" s="283"/>
      <c r="D129" s="284"/>
      <c r="E129" s="284"/>
      <c r="F129" s="287"/>
      <c r="G129" s="166" t="str">
        <f t="shared" si="7"/>
        <v/>
      </c>
      <c r="H129" s="156" t="str">
        <f>IF(OR($D129="",$E129=""),"",VLOOKUP($AJ129,SiSem_Req!$A$2:$O$82,5))</f>
        <v/>
      </c>
      <c r="I129" s="285"/>
      <c r="J129" s="155" t="str">
        <f t="shared" si="8"/>
        <v/>
      </c>
      <c r="K129" s="156" t="str">
        <f>IF(OR($D129="",$E129=""),"",VLOOKUP($AJ129,SiSem_Req!$A$2:$O$82,6))</f>
        <v/>
      </c>
      <c r="L129" s="287"/>
      <c r="M129" s="166" t="str">
        <f t="shared" si="9"/>
        <v/>
      </c>
      <c r="N129" s="156" t="str">
        <f>IF(OR($D129="",$E129=""),"",VLOOKUP($AJ129,SiSem_Req!$A$2:$O$82,7))</f>
        <v/>
      </c>
      <c r="O129" s="286"/>
      <c r="P129" s="162" t="str">
        <f t="shared" si="10"/>
        <v/>
      </c>
      <c r="Q129" s="156" t="str">
        <f>IF(OR($D129="",$E129=""),"",VLOOKUP($AJ129,SiSem_Req!$A$2:$O$82,8))</f>
        <v/>
      </c>
      <c r="R129" s="287"/>
      <c r="S129" s="166" t="str">
        <f t="shared" si="11"/>
        <v/>
      </c>
      <c r="T129" s="156" t="str">
        <f>IF(OR($D129="",$E129=""),"",VLOOKUP($AJ129,SiSem_Req!$A$2:$O$82,9))</f>
        <v/>
      </c>
      <c r="U129" s="157" t="str">
        <f t="shared" si="12"/>
        <v/>
      </c>
      <c r="V129" s="158" t="str">
        <f>IF(OR($D129="",$E129="",GlobalParameters!$C$12=""),"",$AF129)</f>
        <v/>
      </c>
      <c r="W129" s="159"/>
      <c r="X129" s="283"/>
      <c r="Y129" s="283"/>
      <c r="Z129" s="283"/>
      <c r="AA129" s="283"/>
      <c r="AB129" s="283"/>
      <c r="AC129" s="283"/>
      <c r="AD129" s="283"/>
      <c r="AE129" s="283"/>
      <c r="AF129" s="160" t="str">
        <f>IF(OR($D129="",$E129="",GlobalParameters!$C$12=""),"",VLOOKUP($AJ129,SiSem_Req!$A$2:$O$82,15))</f>
        <v/>
      </c>
      <c r="AG129" s="283"/>
      <c r="AH129" s="283"/>
      <c r="AI129" s="159"/>
      <c r="AJ129" s="134" t="e">
        <f>VLOOKUP($D129,SiSem_Req!$S$2:$T$10,2)+VLOOKUP($E129,SiSem_Req!$U$2:$V$4,2)+VLOOKUP(GlobalParameters!$C$12,SiSem_Req!$W$2:$X$4,2)</f>
        <v>#N/A</v>
      </c>
    </row>
    <row r="130" spans="1:36" x14ac:dyDescent="0.25">
      <c r="A130" s="133"/>
      <c r="B130" s="283"/>
      <c r="C130" s="283"/>
      <c r="D130" s="284"/>
      <c r="E130" s="284"/>
      <c r="F130" s="287"/>
      <c r="G130" s="166" t="str">
        <f t="shared" si="7"/>
        <v/>
      </c>
      <c r="H130" s="156" t="str">
        <f>IF(OR($D130="",$E130=""),"",VLOOKUP($AJ130,SiSem_Req!$A$2:$O$82,5))</f>
        <v/>
      </c>
      <c r="I130" s="285"/>
      <c r="J130" s="155" t="str">
        <f t="shared" si="8"/>
        <v/>
      </c>
      <c r="K130" s="156" t="str">
        <f>IF(OR($D130="",$E130=""),"",VLOOKUP($AJ130,SiSem_Req!$A$2:$O$82,6))</f>
        <v/>
      </c>
      <c r="L130" s="287"/>
      <c r="M130" s="166" t="str">
        <f t="shared" si="9"/>
        <v/>
      </c>
      <c r="N130" s="156" t="str">
        <f>IF(OR($D130="",$E130=""),"",VLOOKUP($AJ130,SiSem_Req!$A$2:$O$82,7))</f>
        <v/>
      </c>
      <c r="O130" s="286"/>
      <c r="P130" s="162" t="str">
        <f t="shared" si="10"/>
        <v/>
      </c>
      <c r="Q130" s="156" t="str">
        <f>IF(OR($D130="",$E130=""),"",VLOOKUP($AJ130,SiSem_Req!$A$2:$O$82,8))</f>
        <v/>
      </c>
      <c r="R130" s="287"/>
      <c r="S130" s="166" t="str">
        <f t="shared" si="11"/>
        <v/>
      </c>
      <c r="T130" s="156" t="str">
        <f>IF(OR($D130="",$E130=""),"",VLOOKUP($AJ130,SiSem_Req!$A$2:$O$82,9))</f>
        <v/>
      </c>
      <c r="U130" s="157" t="str">
        <f t="shared" si="12"/>
        <v/>
      </c>
      <c r="V130" s="158" t="str">
        <f>IF(OR($D130="",$E130="",GlobalParameters!$C$12=""),"",$AF130)</f>
        <v/>
      </c>
      <c r="W130" s="159"/>
      <c r="X130" s="283"/>
      <c r="Y130" s="283"/>
      <c r="Z130" s="283"/>
      <c r="AA130" s="283"/>
      <c r="AB130" s="283"/>
      <c r="AC130" s="283"/>
      <c r="AD130" s="283"/>
      <c r="AE130" s="283"/>
      <c r="AF130" s="160" t="str">
        <f>IF(OR($D130="",$E130="",GlobalParameters!$C$12=""),"",VLOOKUP($AJ130,SiSem_Req!$A$2:$O$82,15))</f>
        <v/>
      </c>
      <c r="AG130" s="283"/>
      <c r="AH130" s="283"/>
      <c r="AI130" s="159"/>
      <c r="AJ130" s="134" t="e">
        <f>VLOOKUP($D130,SiSem_Req!$S$2:$T$10,2)+VLOOKUP($E130,SiSem_Req!$U$2:$V$4,2)+VLOOKUP(GlobalParameters!$C$12,SiSem_Req!$W$2:$X$4,2)</f>
        <v>#N/A</v>
      </c>
    </row>
    <row r="131" spans="1:36" x14ac:dyDescent="0.25">
      <c r="A131" s="133"/>
      <c r="B131" s="283"/>
      <c r="C131" s="283"/>
      <c r="D131" s="284"/>
      <c r="E131" s="284"/>
      <c r="F131" s="287"/>
      <c r="G131" s="166" t="str">
        <f t="shared" si="7"/>
        <v/>
      </c>
      <c r="H131" s="156" t="str">
        <f>IF(OR($D131="",$E131=""),"",VLOOKUP($AJ131,SiSem_Req!$A$2:$O$82,5))</f>
        <v/>
      </c>
      <c r="I131" s="285"/>
      <c r="J131" s="155" t="str">
        <f t="shared" si="8"/>
        <v/>
      </c>
      <c r="K131" s="156" t="str">
        <f>IF(OR($D131="",$E131=""),"",VLOOKUP($AJ131,SiSem_Req!$A$2:$O$82,6))</f>
        <v/>
      </c>
      <c r="L131" s="287"/>
      <c r="M131" s="166" t="str">
        <f t="shared" si="9"/>
        <v/>
      </c>
      <c r="N131" s="156" t="str">
        <f>IF(OR($D131="",$E131=""),"",VLOOKUP($AJ131,SiSem_Req!$A$2:$O$82,7))</f>
        <v/>
      </c>
      <c r="O131" s="286"/>
      <c r="P131" s="162" t="str">
        <f t="shared" si="10"/>
        <v/>
      </c>
      <c r="Q131" s="156" t="str">
        <f>IF(OR($D131="",$E131=""),"",VLOOKUP($AJ131,SiSem_Req!$A$2:$O$82,8))</f>
        <v/>
      </c>
      <c r="R131" s="287"/>
      <c r="S131" s="166" t="str">
        <f t="shared" si="11"/>
        <v/>
      </c>
      <c r="T131" s="156" t="str">
        <f>IF(OR($D131="",$E131=""),"",VLOOKUP($AJ131,SiSem_Req!$A$2:$O$82,9))</f>
        <v/>
      </c>
      <c r="U131" s="157" t="str">
        <f t="shared" si="12"/>
        <v/>
      </c>
      <c r="V131" s="158" t="str">
        <f>IF(OR($D131="",$E131="",GlobalParameters!$C$12=""),"",$AF131)</f>
        <v/>
      </c>
      <c r="W131" s="159"/>
      <c r="X131" s="283"/>
      <c r="Y131" s="283"/>
      <c r="Z131" s="283"/>
      <c r="AA131" s="283"/>
      <c r="AB131" s="283"/>
      <c r="AC131" s="283"/>
      <c r="AD131" s="283"/>
      <c r="AE131" s="283"/>
      <c r="AF131" s="160" t="str">
        <f>IF(OR($D131="",$E131="",GlobalParameters!$C$12=""),"",VLOOKUP($AJ131,SiSem_Req!$A$2:$O$82,15))</f>
        <v/>
      </c>
      <c r="AG131" s="283"/>
      <c r="AH131" s="283"/>
      <c r="AI131" s="159"/>
      <c r="AJ131" s="134" t="e">
        <f>VLOOKUP($D131,SiSem_Req!$S$2:$T$10,2)+VLOOKUP($E131,SiSem_Req!$U$2:$V$4,2)+VLOOKUP(GlobalParameters!$C$12,SiSem_Req!$W$2:$X$4,2)</f>
        <v>#N/A</v>
      </c>
    </row>
    <row r="132" spans="1:36" x14ac:dyDescent="0.25">
      <c r="A132" s="133"/>
      <c r="B132" s="283"/>
      <c r="C132" s="283"/>
      <c r="D132" s="284"/>
      <c r="E132" s="284"/>
      <c r="F132" s="287"/>
      <c r="G132" s="166" t="str">
        <f t="shared" si="7"/>
        <v/>
      </c>
      <c r="H132" s="156" t="str">
        <f>IF(OR($D132="",$E132=""),"",VLOOKUP($AJ132,SiSem_Req!$A$2:$O$82,5))</f>
        <v/>
      </c>
      <c r="I132" s="285"/>
      <c r="J132" s="155" t="str">
        <f t="shared" si="8"/>
        <v/>
      </c>
      <c r="K132" s="156" t="str">
        <f>IF(OR($D132="",$E132=""),"",VLOOKUP($AJ132,SiSem_Req!$A$2:$O$82,6))</f>
        <v/>
      </c>
      <c r="L132" s="287"/>
      <c r="M132" s="166" t="str">
        <f t="shared" si="9"/>
        <v/>
      </c>
      <c r="N132" s="156" t="str">
        <f>IF(OR($D132="",$E132=""),"",VLOOKUP($AJ132,SiSem_Req!$A$2:$O$82,7))</f>
        <v/>
      </c>
      <c r="O132" s="286"/>
      <c r="P132" s="162" t="str">
        <f t="shared" si="10"/>
        <v/>
      </c>
      <c r="Q132" s="156" t="str">
        <f>IF(OR($D132="",$E132=""),"",VLOOKUP($AJ132,SiSem_Req!$A$2:$O$82,8))</f>
        <v/>
      </c>
      <c r="R132" s="287"/>
      <c r="S132" s="166" t="str">
        <f t="shared" si="11"/>
        <v/>
      </c>
      <c r="T132" s="156" t="str">
        <f>IF(OR($D132="",$E132=""),"",VLOOKUP($AJ132,SiSem_Req!$A$2:$O$82,9))</f>
        <v/>
      </c>
      <c r="U132" s="157" t="str">
        <f t="shared" si="12"/>
        <v/>
      </c>
      <c r="V132" s="158" t="str">
        <f>IF(OR($D132="",$E132="",GlobalParameters!$C$12=""),"",$AF132)</f>
        <v/>
      </c>
      <c r="W132" s="159"/>
      <c r="X132" s="283"/>
      <c r="Y132" s="283"/>
      <c r="Z132" s="283"/>
      <c r="AA132" s="283"/>
      <c r="AB132" s="283"/>
      <c r="AC132" s="283"/>
      <c r="AD132" s="283"/>
      <c r="AE132" s="283"/>
      <c r="AF132" s="160" t="str">
        <f>IF(OR($D132="",$E132="",GlobalParameters!$C$12=""),"",VLOOKUP($AJ132,SiSem_Req!$A$2:$O$82,15))</f>
        <v/>
      </c>
      <c r="AG132" s="283"/>
      <c r="AH132" s="283"/>
      <c r="AI132" s="159"/>
      <c r="AJ132" s="134" t="e">
        <f>VLOOKUP($D132,SiSem_Req!$S$2:$T$10,2)+VLOOKUP($E132,SiSem_Req!$U$2:$V$4,2)+VLOOKUP(GlobalParameters!$C$12,SiSem_Req!$W$2:$X$4,2)</f>
        <v>#N/A</v>
      </c>
    </row>
    <row r="133" spans="1:36" x14ac:dyDescent="0.25">
      <c r="A133" s="133"/>
      <c r="B133" s="283"/>
      <c r="C133" s="283"/>
      <c r="D133" s="284"/>
      <c r="E133" s="284"/>
      <c r="F133" s="287"/>
      <c r="G133" s="166" t="str">
        <f t="shared" si="7"/>
        <v/>
      </c>
      <c r="H133" s="156" t="str">
        <f>IF(OR($D133="",$E133=""),"",VLOOKUP($AJ133,SiSem_Req!$A$2:$O$82,5))</f>
        <v/>
      </c>
      <c r="I133" s="285"/>
      <c r="J133" s="155" t="str">
        <f t="shared" si="8"/>
        <v/>
      </c>
      <c r="K133" s="156" t="str">
        <f>IF(OR($D133="",$E133=""),"",VLOOKUP($AJ133,SiSem_Req!$A$2:$O$82,6))</f>
        <v/>
      </c>
      <c r="L133" s="287"/>
      <c r="M133" s="166" t="str">
        <f t="shared" si="9"/>
        <v/>
      </c>
      <c r="N133" s="156" t="str">
        <f>IF(OR($D133="",$E133=""),"",VLOOKUP($AJ133,SiSem_Req!$A$2:$O$82,7))</f>
        <v/>
      </c>
      <c r="O133" s="286"/>
      <c r="P133" s="162" t="str">
        <f t="shared" si="10"/>
        <v/>
      </c>
      <c r="Q133" s="156" t="str">
        <f>IF(OR($D133="",$E133=""),"",VLOOKUP($AJ133,SiSem_Req!$A$2:$O$82,8))</f>
        <v/>
      </c>
      <c r="R133" s="287"/>
      <c r="S133" s="166" t="str">
        <f t="shared" si="11"/>
        <v/>
      </c>
      <c r="T133" s="156" t="str">
        <f>IF(OR($D133="",$E133=""),"",VLOOKUP($AJ133,SiSem_Req!$A$2:$O$82,9))</f>
        <v/>
      </c>
      <c r="U133" s="157" t="str">
        <f t="shared" si="12"/>
        <v/>
      </c>
      <c r="V133" s="158" t="str">
        <f>IF(OR($D133="",$E133="",GlobalParameters!$C$12=""),"",$AF133)</f>
        <v/>
      </c>
      <c r="W133" s="159"/>
      <c r="X133" s="283"/>
      <c r="Y133" s="283"/>
      <c r="Z133" s="283"/>
      <c r="AA133" s="283"/>
      <c r="AB133" s="283"/>
      <c r="AC133" s="283"/>
      <c r="AD133" s="283"/>
      <c r="AE133" s="283"/>
      <c r="AF133" s="160" t="str">
        <f>IF(OR($D133="",$E133="",GlobalParameters!$C$12=""),"",VLOOKUP($AJ133,SiSem_Req!$A$2:$O$82,15))</f>
        <v/>
      </c>
      <c r="AG133" s="283"/>
      <c r="AH133" s="283"/>
      <c r="AI133" s="159"/>
      <c r="AJ133" s="134" t="e">
        <f>VLOOKUP($D133,SiSem_Req!$S$2:$T$10,2)+VLOOKUP($E133,SiSem_Req!$U$2:$V$4,2)+VLOOKUP(GlobalParameters!$C$12,SiSem_Req!$W$2:$X$4,2)</f>
        <v>#N/A</v>
      </c>
    </row>
    <row r="134" spans="1:36" x14ac:dyDescent="0.25">
      <c r="A134" s="133"/>
      <c r="B134" s="283"/>
      <c r="C134" s="283"/>
      <c r="D134" s="284"/>
      <c r="E134" s="284"/>
      <c r="F134" s="287"/>
      <c r="G134" s="166" t="str">
        <f t="shared" si="7"/>
        <v/>
      </c>
      <c r="H134" s="156" t="str">
        <f>IF(OR($D134="",$E134=""),"",VLOOKUP($AJ134,SiSem_Req!$A$2:$O$82,5))</f>
        <v/>
      </c>
      <c r="I134" s="285"/>
      <c r="J134" s="155" t="str">
        <f t="shared" si="8"/>
        <v/>
      </c>
      <c r="K134" s="156" t="str">
        <f>IF(OR($D134="",$E134=""),"",VLOOKUP($AJ134,SiSem_Req!$A$2:$O$82,6))</f>
        <v/>
      </c>
      <c r="L134" s="287"/>
      <c r="M134" s="166" t="str">
        <f t="shared" si="9"/>
        <v/>
      </c>
      <c r="N134" s="156" t="str">
        <f>IF(OR($D134="",$E134=""),"",VLOOKUP($AJ134,SiSem_Req!$A$2:$O$82,7))</f>
        <v/>
      </c>
      <c r="O134" s="286"/>
      <c r="P134" s="162" t="str">
        <f t="shared" si="10"/>
        <v/>
      </c>
      <c r="Q134" s="156" t="str">
        <f>IF(OR($D134="",$E134=""),"",VLOOKUP($AJ134,SiSem_Req!$A$2:$O$82,8))</f>
        <v/>
      </c>
      <c r="R134" s="287"/>
      <c r="S134" s="166" t="str">
        <f t="shared" si="11"/>
        <v/>
      </c>
      <c r="T134" s="156" t="str">
        <f>IF(OR($D134="",$E134=""),"",VLOOKUP($AJ134,SiSem_Req!$A$2:$O$82,9))</f>
        <v/>
      </c>
      <c r="U134" s="157" t="str">
        <f t="shared" si="12"/>
        <v/>
      </c>
      <c r="V134" s="158" t="str">
        <f>IF(OR($D134="",$E134="",GlobalParameters!$C$12=""),"",$AF134)</f>
        <v/>
      </c>
      <c r="W134" s="159"/>
      <c r="X134" s="283"/>
      <c r="Y134" s="283"/>
      <c r="Z134" s="283"/>
      <c r="AA134" s="283"/>
      <c r="AB134" s="283"/>
      <c r="AC134" s="283"/>
      <c r="AD134" s="283"/>
      <c r="AE134" s="283"/>
      <c r="AF134" s="160" t="str">
        <f>IF(OR($D134="",$E134="",GlobalParameters!$C$12=""),"",VLOOKUP($AJ134,SiSem_Req!$A$2:$O$82,15))</f>
        <v/>
      </c>
      <c r="AG134" s="283"/>
      <c r="AH134" s="283"/>
      <c r="AI134" s="159"/>
      <c r="AJ134" s="134" t="e">
        <f>VLOOKUP($D134,SiSem_Req!$S$2:$T$10,2)+VLOOKUP($E134,SiSem_Req!$U$2:$V$4,2)+VLOOKUP(GlobalParameters!$C$12,SiSem_Req!$W$2:$X$4,2)</f>
        <v>#N/A</v>
      </c>
    </row>
    <row r="135" spans="1:36" x14ac:dyDescent="0.25">
      <c r="A135" s="133"/>
      <c r="B135" s="283"/>
      <c r="C135" s="283"/>
      <c r="D135" s="284"/>
      <c r="E135" s="284"/>
      <c r="F135" s="287"/>
      <c r="G135" s="166" t="str">
        <f t="shared" si="7"/>
        <v/>
      </c>
      <c r="H135" s="156" t="str">
        <f>IF(OR($D135="",$E135=""),"",VLOOKUP($AJ135,SiSem_Req!$A$2:$O$82,5))</f>
        <v/>
      </c>
      <c r="I135" s="285"/>
      <c r="J135" s="155" t="str">
        <f t="shared" si="8"/>
        <v/>
      </c>
      <c r="K135" s="156" t="str">
        <f>IF(OR($D135="",$E135=""),"",VLOOKUP($AJ135,SiSem_Req!$A$2:$O$82,6))</f>
        <v/>
      </c>
      <c r="L135" s="287"/>
      <c r="M135" s="166" t="str">
        <f t="shared" si="9"/>
        <v/>
      </c>
      <c r="N135" s="156" t="str">
        <f>IF(OR($D135="",$E135=""),"",VLOOKUP($AJ135,SiSem_Req!$A$2:$O$82,7))</f>
        <v/>
      </c>
      <c r="O135" s="286"/>
      <c r="P135" s="162" t="str">
        <f t="shared" si="10"/>
        <v/>
      </c>
      <c r="Q135" s="156" t="str">
        <f>IF(OR($D135="",$E135=""),"",VLOOKUP($AJ135,SiSem_Req!$A$2:$O$82,8))</f>
        <v/>
      </c>
      <c r="R135" s="287"/>
      <c r="S135" s="166" t="str">
        <f t="shared" si="11"/>
        <v/>
      </c>
      <c r="T135" s="156" t="str">
        <f>IF(OR($D135="",$E135=""),"",VLOOKUP($AJ135,SiSem_Req!$A$2:$O$82,9))</f>
        <v/>
      </c>
      <c r="U135" s="157" t="str">
        <f t="shared" si="12"/>
        <v/>
      </c>
      <c r="V135" s="158" t="str">
        <f>IF(OR($D135="",$E135="",GlobalParameters!$C$12=""),"",$AF135)</f>
        <v/>
      </c>
      <c r="W135" s="159"/>
      <c r="X135" s="283"/>
      <c r="Y135" s="283"/>
      <c r="Z135" s="283"/>
      <c r="AA135" s="283"/>
      <c r="AB135" s="283"/>
      <c r="AC135" s="283"/>
      <c r="AD135" s="283"/>
      <c r="AE135" s="283"/>
      <c r="AF135" s="160" t="str">
        <f>IF(OR($D135="",$E135="",GlobalParameters!$C$12=""),"",VLOOKUP($AJ135,SiSem_Req!$A$2:$O$82,15))</f>
        <v/>
      </c>
      <c r="AG135" s="283"/>
      <c r="AH135" s="283"/>
      <c r="AI135" s="159"/>
      <c r="AJ135" s="134" t="e">
        <f>VLOOKUP($D135,SiSem_Req!$S$2:$T$10,2)+VLOOKUP($E135,SiSem_Req!$U$2:$V$4,2)+VLOOKUP(GlobalParameters!$C$12,SiSem_Req!$W$2:$X$4,2)</f>
        <v>#N/A</v>
      </c>
    </row>
    <row r="136" spans="1:36" x14ac:dyDescent="0.25">
      <c r="A136" s="133"/>
      <c r="B136" s="283"/>
      <c r="C136" s="283"/>
      <c r="D136" s="284"/>
      <c r="E136" s="284"/>
      <c r="F136" s="287"/>
      <c r="G136" s="166" t="str">
        <f t="shared" si="7"/>
        <v/>
      </c>
      <c r="H136" s="156" t="str">
        <f>IF(OR($D136="",$E136=""),"",VLOOKUP($AJ136,SiSem_Req!$A$2:$O$82,5))</f>
        <v/>
      </c>
      <c r="I136" s="285"/>
      <c r="J136" s="155" t="str">
        <f t="shared" si="8"/>
        <v/>
      </c>
      <c r="K136" s="156" t="str">
        <f>IF(OR($D136="",$E136=""),"",VLOOKUP($AJ136,SiSem_Req!$A$2:$O$82,6))</f>
        <v/>
      </c>
      <c r="L136" s="287"/>
      <c r="M136" s="166" t="str">
        <f t="shared" si="9"/>
        <v/>
      </c>
      <c r="N136" s="156" t="str">
        <f>IF(OR($D136="",$E136=""),"",VLOOKUP($AJ136,SiSem_Req!$A$2:$O$82,7))</f>
        <v/>
      </c>
      <c r="O136" s="286"/>
      <c r="P136" s="162" t="str">
        <f t="shared" si="10"/>
        <v/>
      </c>
      <c r="Q136" s="156" t="str">
        <f>IF(OR($D136="",$E136=""),"",VLOOKUP($AJ136,SiSem_Req!$A$2:$O$82,8))</f>
        <v/>
      </c>
      <c r="R136" s="287"/>
      <c r="S136" s="166" t="str">
        <f t="shared" si="11"/>
        <v/>
      </c>
      <c r="T136" s="156" t="str">
        <f>IF(OR($D136="",$E136=""),"",VLOOKUP($AJ136,SiSem_Req!$A$2:$O$82,9))</f>
        <v/>
      </c>
      <c r="U136" s="157" t="str">
        <f t="shared" si="12"/>
        <v/>
      </c>
      <c r="V136" s="158" t="str">
        <f>IF(OR($D136="",$E136="",GlobalParameters!$C$12=""),"",$AF136)</f>
        <v/>
      </c>
      <c r="W136" s="159"/>
      <c r="X136" s="283"/>
      <c r="Y136" s="283"/>
      <c r="Z136" s="283"/>
      <c r="AA136" s="283"/>
      <c r="AB136" s="283"/>
      <c r="AC136" s="283"/>
      <c r="AD136" s="283"/>
      <c r="AE136" s="283"/>
      <c r="AF136" s="160" t="str">
        <f>IF(OR($D136="",$E136="",GlobalParameters!$C$12=""),"",VLOOKUP($AJ136,SiSem_Req!$A$2:$O$82,15))</f>
        <v/>
      </c>
      <c r="AG136" s="283"/>
      <c r="AH136" s="283"/>
      <c r="AI136" s="159"/>
      <c r="AJ136" s="134" t="e">
        <f>VLOOKUP($D136,SiSem_Req!$S$2:$T$10,2)+VLOOKUP($E136,SiSem_Req!$U$2:$V$4,2)+VLOOKUP(GlobalParameters!$C$12,SiSem_Req!$W$2:$X$4,2)</f>
        <v>#N/A</v>
      </c>
    </row>
    <row r="137" spans="1:36" x14ac:dyDescent="0.25">
      <c r="A137" s="133"/>
      <c r="B137" s="283"/>
      <c r="C137" s="283"/>
      <c r="D137" s="284"/>
      <c r="E137" s="284"/>
      <c r="F137" s="287"/>
      <c r="G137" s="166" t="str">
        <f t="shared" si="7"/>
        <v/>
      </c>
      <c r="H137" s="156" t="str">
        <f>IF(OR($D137="",$E137=""),"",VLOOKUP($AJ137,SiSem_Req!$A$2:$O$82,5))</f>
        <v/>
      </c>
      <c r="I137" s="285"/>
      <c r="J137" s="155" t="str">
        <f t="shared" si="8"/>
        <v/>
      </c>
      <c r="K137" s="156" t="str">
        <f>IF(OR($D137="",$E137=""),"",VLOOKUP($AJ137,SiSem_Req!$A$2:$O$82,6))</f>
        <v/>
      </c>
      <c r="L137" s="287"/>
      <c r="M137" s="166" t="str">
        <f t="shared" si="9"/>
        <v/>
      </c>
      <c r="N137" s="156" t="str">
        <f>IF(OR($D137="",$E137=""),"",VLOOKUP($AJ137,SiSem_Req!$A$2:$O$82,7))</f>
        <v/>
      </c>
      <c r="O137" s="286"/>
      <c r="P137" s="162" t="str">
        <f t="shared" si="10"/>
        <v/>
      </c>
      <c r="Q137" s="156" t="str">
        <f>IF(OR($D137="",$E137=""),"",VLOOKUP($AJ137,SiSem_Req!$A$2:$O$82,8))</f>
        <v/>
      </c>
      <c r="R137" s="287"/>
      <c r="S137" s="166" t="str">
        <f t="shared" si="11"/>
        <v/>
      </c>
      <c r="T137" s="156" t="str">
        <f>IF(OR($D137="",$E137=""),"",VLOOKUP($AJ137,SiSem_Req!$A$2:$O$82,9))</f>
        <v/>
      </c>
      <c r="U137" s="157" t="str">
        <f t="shared" si="12"/>
        <v/>
      </c>
      <c r="V137" s="158" t="str">
        <f>IF(OR($D137="",$E137="",GlobalParameters!$C$12=""),"",$AF137)</f>
        <v/>
      </c>
      <c r="W137" s="159"/>
      <c r="X137" s="283"/>
      <c r="Y137" s="283"/>
      <c r="Z137" s="283"/>
      <c r="AA137" s="283"/>
      <c r="AB137" s="283"/>
      <c r="AC137" s="283"/>
      <c r="AD137" s="283"/>
      <c r="AE137" s="283"/>
      <c r="AF137" s="160" t="str">
        <f>IF(OR($D137="",$E137="",GlobalParameters!$C$12=""),"",VLOOKUP($AJ137,SiSem_Req!$A$2:$O$82,15))</f>
        <v/>
      </c>
      <c r="AG137" s="283"/>
      <c r="AH137" s="283"/>
      <c r="AI137" s="159"/>
      <c r="AJ137" s="134" t="e">
        <f>VLOOKUP($D137,SiSem_Req!$S$2:$T$10,2)+VLOOKUP($E137,SiSem_Req!$U$2:$V$4,2)+VLOOKUP(GlobalParameters!$C$12,SiSem_Req!$W$2:$X$4,2)</f>
        <v>#N/A</v>
      </c>
    </row>
    <row r="138" spans="1:36" x14ac:dyDescent="0.25">
      <c r="A138" s="133"/>
      <c r="B138" s="283"/>
      <c r="C138" s="283"/>
      <c r="D138" s="284"/>
      <c r="E138" s="284"/>
      <c r="F138" s="287"/>
      <c r="G138" s="166" t="str">
        <f t="shared" si="7"/>
        <v/>
      </c>
      <c r="H138" s="156" t="str">
        <f>IF(OR($D138="",$E138=""),"",VLOOKUP($AJ138,SiSem_Req!$A$2:$O$82,5))</f>
        <v/>
      </c>
      <c r="I138" s="285"/>
      <c r="J138" s="155" t="str">
        <f t="shared" si="8"/>
        <v/>
      </c>
      <c r="K138" s="156" t="str">
        <f>IF(OR($D138="",$E138=""),"",VLOOKUP($AJ138,SiSem_Req!$A$2:$O$82,6))</f>
        <v/>
      </c>
      <c r="L138" s="287"/>
      <c r="M138" s="166" t="str">
        <f t="shared" si="9"/>
        <v/>
      </c>
      <c r="N138" s="156" t="str">
        <f>IF(OR($D138="",$E138=""),"",VLOOKUP($AJ138,SiSem_Req!$A$2:$O$82,7))</f>
        <v/>
      </c>
      <c r="O138" s="286"/>
      <c r="P138" s="162" t="str">
        <f t="shared" si="10"/>
        <v/>
      </c>
      <c r="Q138" s="156" t="str">
        <f>IF(OR($D138="",$E138=""),"",VLOOKUP($AJ138,SiSem_Req!$A$2:$O$82,8))</f>
        <v/>
      </c>
      <c r="R138" s="287"/>
      <c r="S138" s="166" t="str">
        <f t="shared" si="11"/>
        <v/>
      </c>
      <c r="T138" s="156" t="str">
        <f>IF(OR($D138="",$E138=""),"",VLOOKUP($AJ138,SiSem_Req!$A$2:$O$82,9))</f>
        <v/>
      </c>
      <c r="U138" s="157" t="str">
        <f t="shared" si="12"/>
        <v/>
      </c>
      <c r="V138" s="158" t="str">
        <f>IF(OR($D138="",$E138="",GlobalParameters!$C$12=""),"",$AF138)</f>
        <v/>
      </c>
      <c r="W138" s="159"/>
      <c r="X138" s="283"/>
      <c r="Y138" s="283"/>
      <c r="Z138" s="283"/>
      <c r="AA138" s="283"/>
      <c r="AB138" s="283"/>
      <c r="AC138" s="283"/>
      <c r="AD138" s="283"/>
      <c r="AE138" s="283"/>
      <c r="AF138" s="160" t="str">
        <f>IF(OR($D138="",$E138="",GlobalParameters!$C$12=""),"",VLOOKUP($AJ138,SiSem_Req!$A$2:$O$82,15))</f>
        <v/>
      </c>
      <c r="AG138" s="283"/>
      <c r="AH138" s="283"/>
      <c r="AI138" s="159"/>
      <c r="AJ138" s="134" t="e">
        <f>VLOOKUP($D138,SiSem_Req!$S$2:$T$10,2)+VLOOKUP($E138,SiSem_Req!$U$2:$V$4,2)+VLOOKUP(GlobalParameters!$C$12,SiSem_Req!$W$2:$X$4,2)</f>
        <v>#N/A</v>
      </c>
    </row>
    <row r="139" spans="1:36" x14ac:dyDescent="0.25">
      <c r="A139" s="133"/>
      <c r="B139" s="283"/>
      <c r="C139" s="283"/>
      <c r="D139" s="284"/>
      <c r="E139" s="284"/>
      <c r="F139" s="287"/>
      <c r="G139" s="166" t="str">
        <f t="shared" si="7"/>
        <v/>
      </c>
      <c r="H139" s="156" t="str">
        <f>IF(OR($D139="",$E139=""),"",VLOOKUP($AJ139,SiSem_Req!$A$2:$O$82,5))</f>
        <v/>
      </c>
      <c r="I139" s="285"/>
      <c r="J139" s="155" t="str">
        <f t="shared" si="8"/>
        <v/>
      </c>
      <c r="K139" s="156" t="str">
        <f>IF(OR($D139="",$E139=""),"",VLOOKUP($AJ139,SiSem_Req!$A$2:$O$82,6))</f>
        <v/>
      </c>
      <c r="L139" s="287"/>
      <c r="M139" s="166" t="str">
        <f t="shared" si="9"/>
        <v/>
      </c>
      <c r="N139" s="156" t="str">
        <f>IF(OR($D139="",$E139=""),"",VLOOKUP($AJ139,SiSem_Req!$A$2:$O$82,7))</f>
        <v/>
      </c>
      <c r="O139" s="286"/>
      <c r="P139" s="162" t="str">
        <f t="shared" si="10"/>
        <v/>
      </c>
      <c r="Q139" s="156" t="str">
        <f>IF(OR($D139="",$E139=""),"",VLOOKUP($AJ139,SiSem_Req!$A$2:$O$82,8))</f>
        <v/>
      </c>
      <c r="R139" s="287"/>
      <c r="S139" s="166" t="str">
        <f t="shared" si="11"/>
        <v/>
      </c>
      <c r="T139" s="156" t="str">
        <f>IF(OR($D139="",$E139=""),"",VLOOKUP($AJ139,SiSem_Req!$A$2:$O$82,9))</f>
        <v/>
      </c>
      <c r="U139" s="157" t="str">
        <f t="shared" si="12"/>
        <v/>
      </c>
      <c r="V139" s="158" t="str">
        <f>IF(OR($D139="",$E139="",GlobalParameters!$C$12=""),"",$AF139)</f>
        <v/>
      </c>
      <c r="W139" s="159"/>
      <c r="X139" s="283"/>
      <c r="Y139" s="283"/>
      <c r="Z139" s="283"/>
      <c r="AA139" s="283"/>
      <c r="AB139" s="283"/>
      <c r="AC139" s="283"/>
      <c r="AD139" s="283"/>
      <c r="AE139" s="283"/>
      <c r="AF139" s="160" t="str">
        <f>IF(OR($D139="",$E139="",GlobalParameters!$C$12=""),"",VLOOKUP($AJ139,SiSem_Req!$A$2:$O$82,15))</f>
        <v/>
      </c>
      <c r="AG139" s="283"/>
      <c r="AH139" s="283"/>
      <c r="AI139" s="159"/>
      <c r="AJ139" s="134" t="e">
        <f>VLOOKUP($D139,SiSem_Req!$S$2:$T$10,2)+VLOOKUP($E139,SiSem_Req!$U$2:$V$4,2)+VLOOKUP(GlobalParameters!$C$12,SiSem_Req!$W$2:$X$4,2)</f>
        <v>#N/A</v>
      </c>
    </row>
    <row r="140" spans="1:36" x14ac:dyDescent="0.25">
      <c r="A140" s="133"/>
      <c r="B140" s="283"/>
      <c r="C140" s="283"/>
      <c r="D140" s="284"/>
      <c r="E140" s="284"/>
      <c r="F140" s="287"/>
      <c r="G140" s="166" t="str">
        <f t="shared" si="7"/>
        <v/>
      </c>
      <c r="H140" s="156" t="str">
        <f>IF(OR($D140="",$E140=""),"",VLOOKUP($AJ140,SiSem_Req!$A$2:$O$82,5))</f>
        <v/>
      </c>
      <c r="I140" s="285"/>
      <c r="J140" s="155" t="str">
        <f t="shared" si="8"/>
        <v/>
      </c>
      <c r="K140" s="156" t="str">
        <f>IF(OR($D140="",$E140=""),"",VLOOKUP($AJ140,SiSem_Req!$A$2:$O$82,6))</f>
        <v/>
      </c>
      <c r="L140" s="287"/>
      <c r="M140" s="166" t="str">
        <f t="shared" si="9"/>
        <v/>
      </c>
      <c r="N140" s="156" t="str">
        <f>IF(OR($D140="",$E140=""),"",VLOOKUP($AJ140,SiSem_Req!$A$2:$O$82,7))</f>
        <v/>
      </c>
      <c r="O140" s="286"/>
      <c r="P140" s="162" t="str">
        <f t="shared" si="10"/>
        <v/>
      </c>
      <c r="Q140" s="156" t="str">
        <f>IF(OR($D140="",$E140=""),"",VLOOKUP($AJ140,SiSem_Req!$A$2:$O$82,8))</f>
        <v/>
      </c>
      <c r="R140" s="287"/>
      <c r="S140" s="166" t="str">
        <f t="shared" si="11"/>
        <v/>
      </c>
      <c r="T140" s="156" t="str">
        <f>IF(OR($D140="",$E140=""),"",VLOOKUP($AJ140,SiSem_Req!$A$2:$O$82,9))</f>
        <v/>
      </c>
      <c r="U140" s="157" t="str">
        <f t="shared" si="12"/>
        <v/>
      </c>
      <c r="V140" s="158" t="str">
        <f>IF(OR($D140="",$E140="",GlobalParameters!$C$12=""),"",$AF140)</f>
        <v/>
      </c>
      <c r="W140" s="159"/>
      <c r="X140" s="283"/>
      <c r="Y140" s="283"/>
      <c r="Z140" s="283"/>
      <c r="AA140" s="283"/>
      <c r="AB140" s="283"/>
      <c r="AC140" s="283"/>
      <c r="AD140" s="283"/>
      <c r="AE140" s="283"/>
      <c r="AF140" s="160" t="str">
        <f>IF(OR($D140="",$E140="",GlobalParameters!$C$12=""),"",VLOOKUP($AJ140,SiSem_Req!$A$2:$O$82,15))</f>
        <v/>
      </c>
      <c r="AG140" s="283"/>
      <c r="AH140" s="283"/>
      <c r="AI140" s="159"/>
      <c r="AJ140" s="134" t="e">
        <f>VLOOKUP($D140,SiSem_Req!$S$2:$T$10,2)+VLOOKUP($E140,SiSem_Req!$U$2:$V$4,2)+VLOOKUP(GlobalParameters!$C$12,SiSem_Req!$W$2:$X$4,2)</f>
        <v>#N/A</v>
      </c>
    </row>
    <row r="141" spans="1:36" x14ac:dyDescent="0.25">
      <c r="A141" s="133"/>
      <c r="B141" s="283"/>
      <c r="C141" s="283"/>
      <c r="D141" s="284"/>
      <c r="E141" s="284"/>
      <c r="F141" s="287"/>
      <c r="G141" s="166" t="str">
        <f t="shared" ref="G141:G204" si="13">IF(OR($D141="",$X141="",$Y141="",$H141="",$AE141="",$AG141=""),"",IF($AJ141&lt;300,IF($U141&lt;=$AE141,$Y141*$H141,IF(AND($U141&gt;$AE141,$U141&lt;=$AG141),$H141*($Y141+((($X141-$Y141)/($AG141-$AE141))*($U141-$AE141))),0)),""))</f>
        <v/>
      </c>
      <c r="H141" s="156" t="str">
        <f>IF(OR($D141="",$E141=""),"",VLOOKUP($AJ141,SiSem_Req!$A$2:$O$82,5))</f>
        <v/>
      </c>
      <c r="I141" s="285"/>
      <c r="J141" s="155" t="str">
        <f t="shared" ref="J141:J204" si="14">IF(OR($D141="",$Z141="",$K141=""),"",IF(OR($AJ141&lt;400,AND($AJ141&gt;=700,$AJ141&lt;800)),$Z141*$K141,""))</f>
        <v/>
      </c>
      <c r="K141" s="156" t="str">
        <f>IF(OR($D141="",$E141=""),"",VLOOKUP($AJ141,SiSem_Req!$A$2:$O$82,6))</f>
        <v/>
      </c>
      <c r="L141" s="287"/>
      <c r="M141" s="166" t="str">
        <f t="shared" ref="M141:M204" si="15">IF(OR($D141="",$AA141="",$N141="",$E141=""),"",IF(AND($AJ141&gt;=100,$AJ141&lt;200),$AA141*$N141,""))</f>
        <v/>
      </c>
      <c r="N141" s="156" t="str">
        <f>IF(OR($D141="",$E141=""),"",VLOOKUP($AJ141,SiSem_Req!$A$2:$O$82,7))</f>
        <v/>
      </c>
      <c r="O141" s="286"/>
      <c r="P141" s="162" t="str">
        <f t="shared" ref="P141:P204" si="16">IF(OR($D141="",$AB141="",$AC141="",$Q141="",$AE141="",$AG141=""),"",IF(OR(AND($AJ141&gt;=300,$AJ141&lt;600),AND($AJ141&gt;=700,$AJ141&lt;800)),IF($U141&lt;=$AE141,$AC141*$Q141,IF(AND($U141&gt;$AE141,$U141&lt;=$AG141),$Q141*($AC141+((($AB141-$AC141)/($AG141-$AE141))*($U141-$AE141))),0)),""))</f>
        <v/>
      </c>
      <c r="Q141" s="156" t="str">
        <f>IF(OR($D141="",$E141=""),"",VLOOKUP($AJ141,SiSem_Req!$A$2:$O$82,8))</f>
        <v/>
      </c>
      <c r="R141" s="287"/>
      <c r="S141" s="166" t="str">
        <f t="shared" ref="S141:S204" si="17">IF(OR($D141="",$AD141="",$T141="",$E141=""),"",IF(AND($AJ141&gt;=500,$AJ141&lt;600),$AD141*$T141,""))</f>
        <v/>
      </c>
      <c r="T141" s="156" t="str">
        <f>IF(OR($D141="",$E141=""),"",VLOOKUP($AJ141,SiSem_Req!$A$2:$O$82,9))</f>
        <v/>
      </c>
      <c r="U141" s="157" t="str">
        <f t="shared" si="12"/>
        <v/>
      </c>
      <c r="V141" s="158" t="str">
        <f>IF(OR($D141="",$E141="",GlobalParameters!$C$12=""),"",$AF141)</f>
        <v/>
      </c>
      <c r="W141" s="159"/>
      <c r="X141" s="283"/>
      <c r="Y141" s="283"/>
      <c r="Z141" s="283"/>
      <c r="AA141" s="283"/>
      <c r="AB141" s="283"/>
      <c r="AC141" s="283"/>
      <c r="AD141" s="283"/>
      <c r="AE141" s="283"/>
      <c r="AF141" s="160" t="str">
        <f>IF(OR($D141="",$E141="",GlobalParameters!$C$12=""),"",VLOOKUP($AJ141,SiSem_Req!$A$2:$O$82,15))</f>
        <v/>
      </c>
      <c r="AG141" s="283"/>
      <c r="AH141" s="283"/>
      <c r="AI141" s="159"/>
      <c r="AJ141" s="134" t="e">
        <f>VLOOKUP($D141,SiSem_Req!$S$2:$T$10,2)+VLOOKUP($E141,SiSem_Req!$U$2:$V$4,2)+VLOOKUP(GlobalParameters!$C$12,SiSem_Req!$W$2:$X$4,2)</f>
        <v>#N/A</v>
      </c>
    </row>
    <row r="142" spans="1:36" x14ac:dyDescent="0.25">
      <c r="A142" s="133"/>
      <c r="B142" s="283"/>
      <c r="C142" s="283"/>
      <c r="D142" s="284"/>
      <c r="E142" s="284"/>
      <c r="F142" s="287"/>
      <c r="G142" s="166" t="str">
        <f t="shared" si="13"/>
        <v/>
      </c>
      <c r="H142" s="156" t="str">
        <f>IF(OR($D142="",$E142=""),"",VLOOKUP($AJ142,SiSem_Req!$A$2:$O$82,5))</f>
        <v/>
      </c>
      <c r="I142" s="285"/>
      <c r="J142" s="155" t="str">
        <f t="shared" si="14"/>
        <v/>
      </c>
      <c r="K142" s="156" t="str">
        <f>IF(OR($D142="",$E142=""),"",VLOOKUP($AJ142,SiSem_Req!$A$2:$O$82,6))</f>
        <v/>
      </c>
      <c r="L142" s="287"/>
      <c r="M142" s="166" t="str">
        <f t="shared" si="15"/>
        <v/>
      </c>
      <c r="N142" s="156" t="str">
        <f>IF(OR($D142="",$E142=""),"",VLOOKUP($AJ142,SiSem_Req!$A$2:$O$82,7))</f>
        <v/>
      </c>
      <c r="O142" s="286"/>
      <c r="P142" s="162" t="str">
        <f t="shared" si="16"/>
        <v/>
      </c>
      <c r="Q142" s="156" t="str">
        <f>IF(OR($D142="",$E142=""),"",VLOOKUP($AJ142,SiSem_Req!$A$2:$O$82,8))</f>
        <v/>
      </c>
      <c r="R142" s="287"/>
      <c r="S142" s="166" t="str">
        <f t="shared" si="17"/>
        <v/>
      </c>
      <c r="T142" s="156" t="str">
        <f>IF(OR($D142="",$E142=""),"",VLOOKUP($AJ142,SiSem_Req!$A$2:$O$82,9))</f>
        <v/>
      </c>
      <c r="U142" s="157" t="str">
        <f t="shared" si="12"/>
        <v/>
      </c>
      <c r="V142" s="158" t="str">
        <f>IF(OR($D142="",$E142="",GlobalParameters!$C$12=""),"",$AF142)</f>
        <v/>
      </c>
      <c r="W142" s="159"/>
      <c r="X142" s="283"/>
      <c r="Y142" s="283"/>
      <c r="Z142" s="283"/>
      <c r="AA142" s="283"/>
      <c r="AB142" s="283"/>
      <c r="AC142" s="283"/>
      <c r="AD142" s="283"/>
      <c r="AE142" s="283"/>
      <c r="AF142" s="160" t="str">
        <f>IF(OR($D142="",$E142="",GlobalParameters!$C$12=""),"",VLOOKUP($AJ142,SiSem_Req!$A$2:$O$82,15))</f>
        <v/>
      </c>
      <c r="AG142" s="283"/>
      <c r="AH142" s="283"/>
      <c r="AI142" s="159"/>
      <c r="AJ142" s="134" t="e">
        <f>VLOOKUP($D142,SiSem_Req!$S$2:$T$10,2)+VLOOKUP($E142,SiSem_Req!$U$2:$V$4,2)+VLOOKUP(GlobalParameters!$C$12,SiSem_Req!$W$2:$X$4,2)</f>
        <v>#N/A</v>
      </c>
    </row>
    <row r="143" spans="1:36" x14ac:dyDescent="0.25">
      <c r="A143" s="133"/>
      <c r="B143" s="283"/>
      <c r="C143" s="283"/>
      <c r="D143" s="284"/>
      <c r="E143" s="284"/>
      <c r="F143" s="287"/>
      <c r="G143" s="166" t="str">
        <f t="shared" si="13"/>
        <v/>
      </c>
      <c r="H143" s="156" t="str">
        <f>IF(OR($D143="",$E143=""),"",VLOOKUP($AJ143,SiSem_Req!$A$2:$O$82,5))</f>
        <v/>
      </c>
      <c r="I143" s="285"/>
      <c r="J143" s="155" t="str">
        <f t="shared" si="14"/>
        <v/>
      </c>
      <c r="K143" s="156" t="str">
        <f>IF(OR($D143="",$E143=""),"",VLOOKUP($AJ143,SiSem_Req!$A$2:$O$82,6))</f>
        <v/>
      </c>
      <c r="L143" s="287"/>
      <c r="M143" s="166" t="str">
        <f t="shared" si="15"/>
        <v/>
      </c>
      <c r="N143" s="156" t="str">
        <f>IF(OR($D143="",$E143=""),"",VLOOKUP($AJ143,SiSem_Req!$A$2:$O$82,7))</f>
        <v/>
      </c>
      <c r="O143" s="286"/>
      <c r="P143" s="162" t="str">
        <f t="shared" si="16"/>
        <v/>
      </c>
      <c r="Q143" s="156" t="str">
        <f>IF(OR($D143="",$E143=""),"",VLOOKUP($AJ143,SiSem_Req!$A$2:$O$82,8))</f>
        <v/>
      </c>
      <c r="R143" s="287"/>
      <c r="S143" s="166" t="str">
        <f t="shared" si="17"/>
        <v/>
      </c>
      <c r="T143" s="156" t="str">
        <f>IF(OR($D143="",$E143=""),"",VLOOKUP($AJ143,SiSem_Req!$A$2:$O$82,9))</f>
        <v/>
      </c>
      <c r="U143" s="157" t="str">
        <f t="shared" si="12"/>
        <v/>
      </c>
      <c r="V143" s="158" t="str">
        <f>IF(OR($D143="",$E143="",GlobalParameters!$C$12=""),"",$AF143)</f>
        <v/>
      </c>
      <c r="W143" s="159"/>
      <c r="X143" s="283"/>
      <c r="Y143" s="283"/>
      <c r="Z143" s="283"/>
      <c r="AA143" s="283"/>
      <c r="AB143" s="283"/>
      <c r="AC143" s="283"/>
      <c r="AD143" s="283"/>
      <c r="AE143" s="283"/>
      <c r="AF143" s="160" t="str">
        <f>IF(OR($D143="",$E143="",GlobalParameters!$C$12=""),"",VLOOKUP($AJ143,SiSem_Req!$A$2:$O$82,15))</f>
        <v/>
      </c>
      <c r="AG143" s="283"/>
      <c r="AH143" s="283"/>
      <c r="AI143" s="159"/>
      <c r="AJ143" s="134" t="e">
        <f>VLOOKUP($D143,SiSem_Req!$S$2:$T$10,2)+VLOOKUP($E143,SiSem_Req!$U$2:$V$4,2)+VLOOKUP(GlobalParameters!$C$12,SiSem_Req!$W$2:$X$4,2)</f>
        <v>#N/A</v>
      </c>
    </row>
    <row r="144" spans="1:36" x14ac:dyDescent="0.25">
      <c r="A144" s="133"/>
      <c r="B144" s="283"/>
      <c r="C144" s="283"/>
      <c r="D144" s="284"/>
      <c r="E144" s="284"/>
      <c r="F144" s="287"/>
      <c r="G144" s="166" t="str">
        <f t="shared" si="13"/>
        <v/>
      </c>
      <c r="H144" s="156" t="str">
        <f>IF(OR($D144="",$E144=""),"",VLOOKUP($AJ144,SiSem_Req!$A$2:$O$82,5))</f>
        <v/>
      </c>
      <c r="I144" s="285"/>
      <c r="J144" s="155" t="str">
        <f t="shared" si="14"/>
        <v/>
      </c>
      <c r="K144" s="156" t="str">
        <f>IF(OR($D144="",$E144=""),"",VLOOKUP($AJ144,SiSem_Req!$A$2:$O$82,6))</f>
        <v/>
      </c>
      <c r="L144" s="287"/>
      <c r="M144" s="166" t="str">
        <f t="shared" si="15"/>
        <v/>
      </c>
      <c r="N144" s="156" t="str">
        <f>IF(OR($D144="",$E144=""),"",VLOOKUP($AJ144,SiSem_Req!$A$2:$O$82,7))</f>
        <v/>
      </c>
      <c r="O144" s="286"/>
      <c r="P144" s="162" t="str">
        <f t="shared" si="16"/>
        <v/>
      </c>
      <c r="Q144" s="156" t="str">
        <f>IF(OR($D144="",$E144=""),"",VLOOKUP($AJ144,SiSem_Req!$A$2:$O$82,8))</f>
        <v/>
      </c>
      <c r="R144" s="287"/>
      <c r="S144" s="166" t="str">
        <f t="shared" si="17"/>
        <v/>
      </c>
      <c r="T144" s="156" t="str">
        <f>IF(OR($D144="",$E144=""),"",VLOOKUP($AJ144,SiSem_Req!$A$2:$O$82,9))</f>
        <v/>
      </c>
      <c r="U144" s="157" t="str">
        <f t="shared" si="12"/>
        <v/>
      </c>
      <c r="V144" s="158" t="str">
        <f>IF(OR($D144="",$E144="",GlobalParameters!$C$12=""),"",$AF144)</f>
        <v/>
      </c>
      <c r="W144" s="159"/>
      <c r="X144" s="283"/>
      <c r="Y144" s="283"/>
      <c r="Z144" s="283"/>
      <c r="AA144" s="283"/>
      <c r="AB144" s="283"/>
      <c r="AC144" s="283"/>
      <c r="AD144" s="283"/>
      <c r="AE144" s="283"/>
      <c r="AF144" s="160" t="str">
        <f>IF(OR($D144="",$E144="",GlobalParameters!$C$12=""),"",VLOOKUP($AJ144,SiSem_Req!$A$2:$O$82,15))</f>
        <v/>
      </c>
      <c r="AG144" s="283"/>
      <c r="AH144" s="283"/>
      <c r="AI144" s="159"/>
      <c r="AJ144" s="134" t="e">
        <f>VLOOKUP($D144,SiSem_Req!$S$2:$T$10,2)+VLOOKUP($E144,SiSem_Req!$U$2:$V$4,2)+VLOOKUP(GlobalParameters!$C$12,SiSem_Req!$W$2:$X$4,2)</f>
        <v>#N/A</v>
      </c>
    </row>
    <row r="145" spans="1:36" x14ac:dyDescent="0.25">
      <c r="A145" s="133"/>
      <c r="B145" s="283"/>
      <c r="C145" s="283"/>
      <c r="D145" s="284"/>
      <c r="E145" s="284"/>
      <c r="F145" s="287"/>
      <c r="G145" s="166" t="str">
        <f t="shared" si="13"/>
        <v/>
      </c>
      <c r="H145" s="156" t="str">
        <f>IF(OR($D145="",$E145=""),"",VLOOKUP($AJ145,SiSem_Req!$A$2:$O$82,5))</f>
        <v/>
      </c>
      <c r="I145" s="285"/>
      <c r="J145" s="155" t="str">
        <f t="shared" si="14"/>
        <v/>
      </c>
      <c r="K145" s="156" t="str">
        <f>IF(OR($D145="",$E145=""),"",VLOOKUP($AJ145,SiSem_Req!$A$2:$O$82,6))</f>
        <v/>
      </c>
      <c r="L145" s="287"/>
      <c r="M145" s="166" t="str">
        <f t="shared" si="15"/>
        <v/>
      </c>
      <c r="N145" s="156" t="str">
        <f>IF(OR($D145="",$E145=""),"",VLOOKUP($AJ145,SiSem_Req!$A$2:$O$82,7))</f>
        <v/>
      </c>
      <c r="O145" s="286"/>
      <c r="P145" s="162" t="str">
        <f t="shared" si="16"/>
        <v/>
      </c>
      <c r="Q145" s="156" t="str">
        <f>IF(OR($D145="",$E145=""),"",VLOOKUP($AJ145,SiSem_Req!$A$2:$O$82,8))</f>
        <v/>
      </c>
      <c r="R145" s="287"/>
      <c r="S145" s="166" t="str">
        <f t="shared" si="17"/>
        <v/>
      </c>
      <c r="T145" s="156" t="str">
        <f>IF(OR($D145="",$E145=""),"",VLOOKUP($AJ145,SiSem_Req!$A$2:$O$82,9))</f>
        <v/>
      </c>
      <c r="U145" s="157" t="str">
        <f t="shared" si="12"/>
        <v/>
      </c>
      <c r="V145" s="158" t="str">
        <f>IF(OR($D145="",$E145="",GlobalParameters!$C$12=""),"",$AF145)</f>
        <v/>
      </c>
      <c r="W145" s="159"/>
      <c r="X145" s="283"/>
      <c r="Y145" s="283"/>
      <c r="Z145" s="283"/>
      <c r="AA145" s="283"/>
      <c r="AB145" s="283"/>
      <c r="AC145" s="283"/>
      <c r="AD145" s="283"/>
      <c r="AE145" s="283"/>
      <c r="AF145" s="160" t="str">
        <f>IF(OR($D145="",$E145="",GlobalParameters!$C$12=""),"",VLOOKUP($AJ145,SiSem_Req!$A$2:$O$82,15))</f>
        <v/>
      </c>
      <c r="AG145" s="283"/>
      <c r="AH145" s="283"/>
      <c r="AI145" s="159"/>
      <c r="AJ145" s="134" t="e">
        <f>VLOOKUP($D145,SiSem_Req!$S$2:$T$10,2)+VLOOKUP($E145,SiSem_Req!$U$2:$V$4,2)+VLOOKUP(GlobalParameters!$C$12,SiSem_Req!$W$2:$X$4,2)</f>
        <v>#N/A</v>
      </c>
    </row>
    <row r="146" spans="1:36" x14ac:dyDescent="0.25">
      <c r="A146" s="133"/>
      <c r="B146" s="283"/>
      <c r="C146" s="283"/>
      <c r="D146" s="284"/>
      <c r="E146" s="284"/>
      <c r="F146" s="287"/>
      <c r="G146" s="166" t="str">
        <f t="shared" si="13"/>
        <v/>
      </c>
      <c r="H146" s="156" t="str">
        <f>IF(OR($D146="",$E146=""),"",VLOOKUP($AJ146,SiSem_Req!$A$2:$O$82,5))</f>
        <v/>
      </c>
      <c r="I146" s="285"/>
      <c r="J146" s="155" t="str">
        <f t="shared" si="14"/>
        <v/>
      </c>
      <c r="K146" s="156" t="str">
        <f>IF(OR($D146="",$E146=""),"",VLOOKUP($AJ146,SiSem_Req!$A$2:$O$82,6))</f>
        <v/>
      </c>
      <c r="L146" s="287"/>
      <c r="M146" s="166" t="str">
        <f t="shared" si="15"/>
        <v/>
      </c>
      <c r="N146" s="156" t="str">
        <f>IF(OR($D146="",$E146=""),"",VLOOKUP($AJ146,SiSem_Req!$A$2:$O$82,7))</f>
        <v/>
      </c>
      <c r="O146" s="286"/>
      <c r="P146" s="162" t="str">
        <f t="shared" si="16"/>
        <v/>
      </c>
      <c r="Q146" s="156" t="str">
        <f>IF(OR($D146="",$E146=""),"",VLOOKUP($AJ146,SiSem_Req!$A$2:$O$82,8))</f>
        <v/>
      </c>
      <c r="R146" s="287"/>
      <c r="S146" s="166" t="str">
        <f t="shared" si="17"/>
        <v/>
      </c>
      <c r="T146" s="156" t="str">
        <f>IF(OR($D146="",$E146=""),"",VLOOKUP($AJ146,SiSem_Req!$A$2:$O$82,9))</f>
        <v/>
      </c>
      <c r="U146" s="157" t="str">
        <f t="shared" si="12"/>
        <v/>
      </c>
      <c r="V146" s="158" t="str">
        <f>IF(OR($D146="",$E146="",GlobalParameters!$C$12=""),"",$AF146)</f>
        <v/>
      </c>
      <c r="W146" s="159"/>
      <c r="X146" s="283"/>
      <c r="Y146" s="283"/>
      <c r="Z146" s="283"/>
      <c r="AA146" s="283"/>
      <c r="AB146" s="283"/>
      <c r="AC146" s="283"/>
      <c r="AD146" s="283"/>
      <c r="AE146" s="283"/>
      <c r="AF146" s="160" t="str">
        <f>IF(OR($D146="",$E146="",GlobalParameters!$C$12=""),"",VLOOKUP($AJ146,SiSem_Req!$A$2:$O$82,15))</f>
        <v/>
      </c>
      <c r="AG146" s="283"/>
      <c r="AH146" s="283"/>
      <c r="AI146" s="159"/>
      <c r="AJ146" s="134" t="e">
        <f>VLOOKUP($D146,SiSem_Req!$S$2:$T$10,2)+VLOOKUP($E146,SiSem_Req!$U$2:$V$4,2)+VLOOKUP(GlobalParameters!$C$12,SiSem_Req!$W$2:$X$4,2)</f>
        <v>#N/A</v>
      </c>
    </row>
    <row r="147" spans="1:36" x14ac:dyDescent="0.25">
      <c r="A147" s="133"/>
      <c r="B147" s="283"/>
      <c r="C147" s="283"/>
      <c r="D147" s="284"/>
      <c r="E147" s="284"/>
      <c r="F147" s="287"/>
      <c r="G147" s="166" t="str">
        <f t="shared" si="13"/>
        <v/>
      </c>
      <c r="H147" s="156" t="str">
        <f>IF(OR($D147="",$E147=""),"",VLOOKUP($AJ147,SiSem_Req!$A$2:$O$82,5))</f>
        <v/>
      </c>
      <c r="I147" s="285"/>
      <c r="J147" s="155" t="str">
        <f t="shared" si="14"/>
        <v/>
      </c>
      <c r="K147" s="156" t="str">
        <f>IF(OR($D147="",$E147=""),"",VLOOKUP($AJ147,SiSem_Req!$A$2:$O$82,6))</f>
        <v/>
      </c>
      <c r="L147" s="287"/>
      <c r="M147" s="166" t="str">
        <f t="shared" si="15"/>
        <v/>
      </c>
      <c r="N147" s="156" t="str">
        <f>IF(OR($D147="",$E147=""),"",VLOOKUP($AJ147,SiSem_Req!$A$2:$O$82,7))</f>
        <v/>
      </c>
      <c r="O147" s="286"/>
      <c r="P147" s="162" t="str">
        <f t="shared" si="16"/>
        <v/>
      </c>
      <c r="Q147" s="156" t="str">
        <f>IF(OR($D147="",$E147=""),"",VLOOKUP($AJ147,SiSem_Req!$A$2:$O$82,8))</f>
        <v/>
      </c>
      <c r="R147" s="287"/>
      <c r="S147" s="166" t="str">
        <f t="shared" si="17"/>
        <v/>
      </c>
      <c r="T147" s="156" t="str">
        <f>IF(OR($D147="",$E147=""),"",VLOOKUP($AJ147,SiSem_Req!$A$2:$O$82,9))</f>
        <v/>
      </c>
      <c r="U147" s="157" t="str">
        <f t="shared" si="12"/>
        <v/>
      </c>
      <c r="V147" s="158" t="str">
        <f>IF(OR($D147="",$E147="",GlobalParameters!$C$12=""),"",$AF147)</f>
        <v/>
      </c>
      <c r="W147" s="159"/>
      <c r="X147" s="283"/>
      <c r="Y147" s="283"/>
      <c r="Z147" s="283"/>
      <c r="AA147" s="283"/>
      <c r="AB147" s="283"/>
      <c r="AC147" s="283"/>
      <c r="AD147" s="283"/>
      <c r="AE147" s="283"/>
      <c r="AF147" s="160" t="str">
        <f>IF(OR($D147="",$E147="",GlobalParameters!$C$12=""),"",VLOOKUP($AJ147,SiSem_Req!$A$2:$O$82,15))</f>
        <v/>
      </c>
      <c r="AG147" s="283"/>
      <c r="AH147" s="283"/>
      <c r="AI147" s="159"/>
      <c r="AJ147" s="134" t="e">
        <f>VLOOKUP($D147,SiSem_Req!$S$2:$T$10,2)+VLOOKUP($E147,SiSem_Req!$U$2:$V$4,2)+VLOOKUP(GlobalParameters!$C$12,SiSem_Req!$W$2:$X$4,2)</f>
        <v>#N/A</v>
      </c>
    </row>
    <row r="148" spans="1:36" x14ac:dyDescent="0.25">
      <c r="A148" s="133"/>
      <c r="B148" s="283"/>
      <c r="C148" s="283"/>
      <c r="D148" s="284"/>
      <c r="E148" s="284"/>
      <c r="F148" s="287"/>
      <c r="G148" s="166" t="str">
        <f t="shared" si="13"/>
        <v/>
      </c>
      <c r="H148" s="156" t="str">
        <f>IF(OR($D148="",$E148=""),"",VLOOKUP($AJ148,SiSem_Req!$A$2:$O$82,5))</f>
        <v/>
      </c>
      <c r="I148" s="285"/>
      <c r="J148" s="155" t="str">
        <f t="shared" si="14"/>
        <v/>
      </c>
      <c r="K148" s="156" t="str">
        <f>IF(OR($D148="",$E148=""),"",VLOOKUP($AJ148,SiSem_Req!$A$2:$O$82,6))</f>
        <v/>
      </c>
      <c r="L148" s="287"/>
      <c r="M148" s="166" t="str">
        <f t="shared" si="15"/>
        <v/>
      </c>
      <c r="N148" s="156" t="str">
        <f>IF(OR($D148="",$E148=""),"",VLOOKUP($AJ148,SiSem_Req!$A$2:$O$82,7))</f>
        <v/>
      </c>
      <c r="O148" s="286"/>
      <c r="P148" s="162" t="str">
        <f t="shared" si="16"/>
        <v/>
      </c>
      <c r="Q148" s="156" t="str">
        <f>IF(OR($D148="",$E148=""),"",VLOOKUP($AJ148,SiSem_Req!$A$2:$O$82,8))</f>
        <v/>
      </c>
      <c r="R148" s="287"/>
      <c r="S148" s="166" t="str">
        <f t="shared" si="17"/>
        <v/>
      </c>
      <c r="T148" s="156" t="str">
        <f>IF(OR($D148="",$E148=""),"",VLOOKUP($AJ148,SiSem_Req!$A$2:$O$82,9))</f>
        <v/>
      </c>
      <c r="U148" s="157" t="str">
        <f t="shared" si="12"/>
        <v/>
      </c>
      <c r="V148" s="158" t="str">
        <f>IF(OR($D148="",$E148="",GlobalParameters!$C$12=""),"",$AF148)</f>
        <v/>
      </c>
      <c r="W148" s="159"/>
      <c r="X148" s="283"/>
      <c r="Y148" s="283"/>
      <c r="Z148" s="283"/>
      <c r="AA148" s="283"/>
      <c r="AB148" s="283"/>
      <c r="AC148" s="283"/>
      <c r="AD148" s="283"/>
      <c r="AE148" s="283"/>
      <c r="AF148" s="160" t="str">
        <f>IF(OR($D148="",$E148="",GlobalParameters!$C$12=""),"",VLOOKUP($AJ148,SiSem_Req!$A$2:$O$82,15))</f>
        <v/>
      </c>
      <c r="AG148" s="283"/>
      <c r="AH148" s="283"/>
      <c r="AI148" s="159"/>
      <c r="AJ148" s="134" t="e">
        <f>VLOOKUP($D148,SiSem_Req!$S$2:$T$10,2)+VLOOKUP($E148,SiSem_Req!$U$2:$V$4,2)+VLOOKUP(GlobalParameters!$C$12,SiSem_Req!$W$2:$X$4,2)</f>
        <v>#N/A</v>
      </c>
    </row>
    <row r="149" spans="1:36" x14ac:dyDescent="0.25">
      <c r="A149" s="133"/>
      <c r="B149" s="283"/>
      <c r="C149" s="283"/>
      <c r="D149" s="284"/>
      <c r="E149" s="284"/>
      <c r="F149" s="287"/>
      <c r="G149" s="166" t="str">
        <f t="shared" si="13"/>
        <v/>
      </c>
      <c r="H149" s="156" t="str">
        <f>IF(OR($D149="",$E149=""),"",VLOOKUP($AJ149,SiSem_Req!$A$2:$O$82,5))</f>
        <v/>
      </c>
      <c r="I149" s="285"/>
      <c r="J149" s="155" t="str">
        <f t="shared" si="14"/>
        <v/>
      </c>
      <c r="K149" s="156" t="str">
        <f>IF(OR($D149="",$E149=""),"",VLOOKUP($AJ149,SiSem_Req!$A$2:$O$82,6))</f>
        <v/>
      </c>
      <c r="L149" s="287"/>
      <c r="M149" s="166" t="str">
        <f t="shared" si="15"/>
        <v/>
      </c>
      <c r="N149" s="156" t="str">
        <f>IF(OR($D149="",$E149=""),"",VLOOKUP($AJ149,SiSem_Req!$A$2:$O$82,7))</f>
        <v/>
      </c>
      <c r="O149" s="286"/>
      <c r="P149" s="162" t="str">
        <f t="shared" si="16"/>
        <v/>
      </c>
      <c r="Q149" s="156" t="str">
        <f>IF(OR($D149="",$E149=""),"",VLOOKUP($AJ149,SiSem_Req!$A$2:$O$82,8))</f>
        <v/>
      </c>
      <c r="R149" s="287"/>
      <c r="S149" s="166" t="str">
        <f t="shared" si="17"/>
        <v/>
      </c>
      <c r="T149" s="156" t="str">
        <f>IF(OR($D149="",$E149=""),"",VLOOKUP($AJ149,SiSem_Req!$A$2:$O$82,9))</f>
        <v/>
      </c>
      <c r="U149" s="157" t="str">
        <f t="shared" si="12"/>
        <v/>
      </c>
      <c r="V149" s="158" t="str">
        <f>IF(OR($D149="",$E149="",GlobalParameters!$C$12=""),"",$AF149)</f>
        <v/>
      </c>
      <c r="W149" s="159"/>
      <c r="X149" s="283"/>
      <c r="Y149" s="283"/>
      <c r="Z149" s="283"/>
      <c r="AA149" s="283"/>
      <c r="AB149" s="283"/>
      <c r="AC149" s="283"/>
      <c r="AD149" s="283"/>
      <c r="AE149" s="283"/>
      <c r="AF149" s="160" t="str">
        <f>IF(OR($D149="",$E149="",GlobalParameters!$C$12=""),"",VLOOKUP($AJ149,SiSem_Req!$A$2:$O$82,15))</f>
        <v/>
      </c>
      <c r="AG149" s="283"/>
      <c r="AH149" s="283"/>
      <c r="AI149" s="159"/>
      <c r="AJ149" s="134" t="e">
        <f>VLOOKUP($D149,SiSem_Req!$S$2:$T$10,2)+VLOOKUP($E149,SiSem_Req!$U$2:$V$4,2)+VLOOKUP(GlobalParameters!$C$12,SiSem_Req!$W$2:$X$4,2)</f>
        <v>#N/A</v>
      </c>
    </row>
    <row r="150" spans="1:36" x14ac:dyDescent="0.25">
      <c r="A150" s="133"/>
      <c r="B150" s="283"/>
      <c r="C150" s="283"/>
      <c r="D150" s="284"/>
      <c r="E150" s="284"/>
      <c r="F150" s="287"/>
      <c r="G150" s="166" t="str">
        <f t="shared" si="13"/>
        <v/>
      </c>
      <c r="H150" s="156" t="str">
        <f>IF(OR($D150="",$E150=""),"",VLOOKUP($AJ150,SiSem_Req!$A$2:$O$82,5))</f>
        <v/>
      </c>
      <c r="I150" s="285"/>
      <c r="J150" s="155" t="str">
        <f t="shared" si="14"/>
        <v/>
      </c>
      <c r="K150" s="156" t="str">
        <f>IF(OR($D150="",$E150=""),"",VLOOKUP($AJ150,SiSem_Req!$A$2:$O$82,6))</f>
        <v/>
      </c>
      <c r="L150" s="287"/>
      <c r="M150" s="166" t="str">
        <f t="shared" si="15"/>
        <v/>
      </c>
      <c r="N150" s="156" t="str">
        <f>IF(OR($D150="",$E150=""),"",VLOOKUP($AJ150,SiSem_Req!$A$2:$O$82,7))</f>
        <v/>
      </c>
      <c r="O150" s="286"/>
      <c r="P150" s="162" t="str">
        <f t="shared" si="16"/>
        <v/>
      </c>
      <c r="Q150" s="156" t="str">
        <f>IF(OR($D150="",$E150=""),"",VLOOKUP($AJ150,SiSem_Req!$A$2:$O$82,8))</f>
        <v/>
      </c>
      <c r="R150" s="287"/>
      <c r="S150" s="166" t="str">
        <f t="shared" si="17"/>
        <v/>
      </c>
      <c r="T150" s="156" t="str">
        <f>IF(OR($D150="",$E150=""),"",VLOOKUP($AJ150,SiSem_Req!$A$2:$O$82,9))</f>
        <v/>
      </c>
      <c r="U150" s="157" t="str">
        <f t="shared" si="12"/>
        <v/>
      </c>
      <c r="V150" s="158" t="str">
        <f>IF(OR($D150="",$E150="",GlobalParameters!$C$12=""),"",$AF150)</f>
        <v/>
      </c>
      <c r="W150" s="159"/>
      <c r="X150" s="283"/>
      <c r="Y150" s="283"/>
      <c r="Z150" s="283"/>
      <c r="AA150" s="283"/>
      <c r="AB150" s="283"/>
      <c r="AC150" s="283"/>
      <c r="AD150" s="283"/>
      <c r="AE150" s="283"/>
      <c r="AF150" s="160" t="str">
        <f>IF(OR($D150="",$E150="",GlobalParameters!$C$12=""),"",VLOOKUP($AJ150,SiSem_Req!$A$2:$O$82,15))</f>
        <v/>
      </c>
      <c r="AG150" s="283"/>
      <c r="AH150" s="283"/>
      <c r="AI150" s="159"/>
      <c r="AJ150" s="134" t="e">
        <f>VLOOKUP($D150,SiSem_Req!$S$2:$T$10,2)+VLOOKUP($E150,SiSem_Req!$U$2:$V$4,2)+VLOOKUP(GlobalParameters!$C$12,SiSem_Req!$W$2:$X$4,2)</f>
        <v>#N/A</v>
      </c>
    </row>
    <row r="151" spans="1:36" x14ac:dyDescent="0.25">
      <c r="A151" s="133"/>
      <c r="B151" s="283"/>
      <c r="C151" s="283"/>
      <c r="D151" s="284"/>
      <c r="E151" s="284"/>
      <c r="F151" s="287"/>
      <c r="G151" s="166" t="str">
        <f t="shared" si="13"/>
        <v/>
      </c>
      <c r="H151" s="156" t="str">
        <f>IF(OR($D151="",$E151=""),"",VLOOKUP($AJ151,SiSem_Req!$A$2:$O$82,5))</f>
        <v/>
      </c>
      <c r="I151" s="285"/>
      <c r="J151" s="155" t="str">
        <f t="shared" si="14"/>
        <v/>
      </c>
      <c r="K151" s="156" t="str">
        <f>IF(OR($D151="",$E151=""),"",VLOOKUP($AJ151,SiSem_Req!$A$2:$O$82,6))</f>
        <v/>
      </c>
      <c r="L151" s="287"/>
      <c r="M151" s="166" t="str">
        <f t="shared" si="15"/>
        <v/>
      </c>
      <c r="N151" s="156" t="str">
        <f>IF(OR($D151="",$E151=""),"",VLOOKUP($AJ151,SiSem_Req!$A$2:$O$82,7))</f>
        <v/>
      </c>
      <c r="O151" s="286"/>
      <c r="P151" s="162" t="str">
        <f t="shared" si="16"/>
        <v/>
      </c>
      <c r="Q151" s="156" t="str">
        <f>IF(OR($D151="",$E151=""),"",VLOOKUP($AJ151,SiSem_Req!$A$2:$O$82,8))</f>
        <v/>
      </c>
      <c r="R151" s="287"/>
      <c r="S151" s="166" t="str">
        <f t="shared" si="17"/>
        <v/>
      </c>
      <c r="T151" s="156" t="str">
        <f>IF(OR($D151="",$E151=""),"",VLOOKUP($AJ151,SiSem_Req!$A$2:$O$82,9))</f>
        <v/>
      </c>
      <c r="U151" s="157" t="str">
        <f t="shared" si="12"/>
        <v/>
      </c>
      <c r="V151" s="158" t="str">
        <f>IF(OR($D151="",$E151="",GlobalParameters!$C$12=""),"",$AF151)</f>
        <v/>
      </c>
      <c r="W151" s="159"/>
      <c r="X151" s="283"/>
      <c r="Y151" s="283"/>
      <c r="Z151" s="283"/>
      <c r="AA151" s="283"/>
      <c r="AB151" s="283"/>
      <c r="AC151" s="283"/>
      <c r="AD151" s="283"/>
      <c r="AE151" s="283"/>
      <c r="AF151" s="160" t="str">
        <f>IF(OR($D151="",$E151="",GlobalParameters!$C$12=""),"",VLOOKUP($AJ151,SiSem_Req!$A$2:$O$82,15))</f>
        <v/>
      </c>
      <c r="AG151" s="283"/>
      <c r="AH151" s="283"/>
      <c r="AI151" s="159"/>
      <c r="AJ151" s="134" t="e">
        <f>VLOOKUP($D151,SiSem_Req!$S$2:$T$10,2)+VLOOKUP($E151,SiSem_Req!$U$2:$V$4,2)+VLOOKUP(GlobalParameters!$C$12,SiSem_Req!$W$2:$X$4,2)</f>
        <v>#N/A</v>
      </c>
    </row>
    <row r="152" spans="1:36" x14ac:dyDescent="0.25">
      <c r="A152" s="133"/>
      <c r="B152" s="283"/>
      <c r="C152" s="283"/>
      <c r="D152" s="284"/>
      <c r="E152" s="284"/>
      <c r="F152" s="287"/>
      <c r="G152" s="166" t="str">
        <f t="shared" si="13"/>
        <v/>
      </c>
      <c r="H152" s="156" t="str">
        <f>IF(OR($D152="",$E152=""),"",VLOOKUP($AJ152,SiSem_Req!$A$2:$O$82,5))</f>
        <v/>
      </c>
      <c r="I152" s="285"/>
      <c r="J152" s="155" t="str">
        <f t="shared" si="14"/>
        <v/>
      </c>
      <c r="K152" s="156" t="str">
        <f>IF(OR($D152="",$E152=""),"",VLOOKUP($AJ152,SiSem_Req!$A$2:$O$82,6))</f>
        <v/>
      </c>
      <c r="L152" s="287"/>
      <c r="M152" s="166" t="str">
        <f t="shared" si="15"/>
        <v/>
      </c>
      <c r="N152" s="156" t="str">
        <f>IF(OR($D152="",$E152=""),"",VLOOKUP($AJ152,SiSem_Req!$A$2:$O$82,7))</f>
        <v/>
      </c>
      <c r="O152" s="286"/>
      <c r="P152" s="162" t="str">
        <f t="shared" si="16"/>
        <v/>
      </c>
      <c r="Q152" s="156" t="str">
        <f>IF(OR($D152="",$E152=""),"",VLOOKUP($AJ152,SiSem_Req!$A$2:$O$82,8))</f>
        <v/>
      </c>
      <c r="R152" s="287"/>
      <c r="S152" s="166" t="str">
        <f t="shared" si="17"/>
        <v/>
      </c>
      <c r="T152" s="156" t="str">
        <f>IF(OR($D152="",$E152=""),"",VLOOKUP($AJ152,SiSem_Req!$A$2:$O$82,9))</f>
        <v/>
      </c>
      <c r="U152" s="157" t="str">
        <f t="shared" si="12"/>
        <v/>
      </c>
      <c r="V152" s="158" t="str">
        <f>IF(OR($D152="",$E152="",GlobalParameters!$C$12=""),"",$AF152)</f>
        <v/>
      </c>
      <c r="W152" s="159"/>
      <c r="X152" s="283"/>
      <c r="Y152" s="283"/>
      <c r="Z152" s="283"/>
      <c r="AA152" s="283"/>
      <c r="AB152" s="283"/>
      <c r="AC152" s="283"/>
      <c r="AD152" s="283"/>
      <c r="AE152" s="283"/>
      <c r="AF152" s="160" t="str">
        <f>IF(OR($D152="",$E152="",GlobalParameters!$C$12=""),"",VLOOKUP($AJ152,SiSem_Req!$A$2:$O$82,15))</f>
        <v/>
      </c>
      <c r="AG152" s="283"/>
      <c r="AH152" s="283"/>
      <c r="AI152" s="159"/>
      <c r="AJ152" s="134" t="e">
        <f>VLOOKUP($D152,SiSem_Req!$S$2:$T$10,2)+VLOOKUP($E152,SiSem_Req!$U$2:$V$4,2)+VLOOKUP(GlobalParameters!$C$12,SiSem_Req!$W$2:$X$4,2)</f>
        <v>#N/A</v>
      </c>
    </row>
    <row r="153" spans="1:36" x14ac:dyDescent="0.25">
      <c r="A153" s="133"/>
      <c r="B153" s="283"/>
      <c r="C153" s="283"/>
      <c r="D153" s="284"/>
      <c r="E153" s="284"/>
      <c r="F153" s="287"/>
      <c r="G153" s="166" t="str">
        <f t="shared" si="13"/>
        <v/>
      </c>
      <c r="H153" s="156" t="str">
        <f>IF(OR($D153="",$E153=""),"",VLOOKUP($AJ153,SiSem_Req!$A$2:$O$82,5))</f>
        <v/>
      </c>
      <c r="I153" s="285"/>
      <c r="J153" s="155" t="str">
        <f t="shared" si="14"/>
        <v/>
      </c>
      <c r="K153" s="156" t="str">
        <f>IF(OR($D153="",$E153=""),"",VLOOKUP($AJ153,SiSem_Req!$A$2:$O$82,6))</f>
        <v/>
      </c>
      <c r="L153" s="287"/>
      <c r="M153" s="166" t="str">
        <f t="shared" si="15"/>
        <v/>
      </c>
      <c r="N153" s="156" t="str">
        <f>IF(OR($D153="",$E153=""),"",VLOOKUP($AJ153,SiSem_Req!$A$2:$O$82,7))</f>
        <v/>
      </c>
      <c r="O153" s="286"/>
      <c r="P153" s="162" t="str">
        <f t="shared" si="16"/>
        <v/>
      </c>
      <c r="Q153" s="156" t="str">
        <f>IF(OR($D153="",$E153=""),"",VLOOKUP($AJ153,SiSem_Req!$A$2:$O$82,8))</f>
        <v/>
      </c>
      <c r="R153" s="287"/>
      <c r="S153" s="166" t="str">
        <f t="shared" si="17"/>
        <v/>
      </c>
      <c r="T153" s="156" t="str">
        <f>IF(OR($D153="",$E153=""),"",VLOOKUP($AJ153,SiSem_Req!$A$2:$O$82,9))</f>
        <v/>
      </c>
      <c r="U153" s="157" t="str">
        <f t="shared" si="12"/>
        <v/>
      </c>
      <c r="V153" s="158" t="str">
        <f>IF(OR($D153="",$E153="",GlobalParameters!$C$12=""),"",$AF153)</f>
        <v/>
      </c>
      <c r="W153" s="159"/>
      <c r="X153" s="283"/>
      <c r="Y153" s="283"/>
      <c r="Z153" s="283"/>
      <c r="AA153" s="283"/>
      <c r="AB153" s="283"/>
      <c r="AC153" s="283"/>
      <c r="AD153" s="283"/>
      <c r="AE153" s="283"/>
      <c r="AF153" s="160" t="str">
        <f>IF(OR($D153="",$E153="",GlobalParameters!$C$12=""),"",VLOOKUP($AJ153,SiSem_Req!$A$2:$O$82,15))</f>
        <v/>
      </c>
      <c r="AG153" s="283"/>
      <c r="AH153" s="283"/>
      <c r="AI153" s="159"/>
      <c r="AJ153" s="134" t="e">
        <f>VLOOKUP($D153,SiSem_Req!$S$2:$T$10,2)+VLOOKUP($E153,SiSem_Req!$U$2:$V$4,2)+VLOOKUP(GlobalParameters!$C$12,SiSem_Req!$W$2:$X$4,2)</f>
        <v>#N/A</v>
      </c>
    </row>
    <row r="154" spans="1:36" x14ac:dyDescent="0.25">
      <c r="A154" s="133"/>
      <c r="B154" s="283"/>
      <c r="C154" s="283"/>
      <c r="D154" s="284"/>
      <c r="E154" s="284"/>
      <c r="F154" s="287"/>
      <c r="G154" s="166" t="str">
        <f t="shared" si="13"/>
        <v/>
      </c>
      <c r="H154" s="156" t="str">
        <f>IF(OR($D154="",$E154=""),"",VLOOKUP($AJ154,SiSem_Req!$A$2:$O$82,5))</f>
        <v/>
      </c>
      <c r="I154" s="285"/>
      <c r="J154" s="155" t="str">
        <f t="shared" si="14"/>
        <v/>
      </c>
      <c r="K154" s="156" t="str">
        <f>IF(OR($D154="",$E154=""),"",VLOOKUP($AJ154,SiSem_Req!$A$2:$O$82,6))</f>
        <v/>
      </c>
      <c r="L154" s="287"/>
      <c r="M154" s="166" t="str">
        <f t="shared" si="15"/>
        <v/>
      </c>
      <c r="N154" s="156" t="str">
        <f>IF(OR($D154="",$E154=""),"",VLOOKUP($AJ154,SiSem_Req!$A$2:$O$82,7))</f>
        <v/>
      </c>
      <c r="O154" s="286"/>
      <c r="P154" s="162" t="str">
        <f t="shared" si="16"/>
        <v/>
      </c>
      <c r="Q154" s="156" t="str">
        <f>IF(OR($D154="",$E154=""),"",VLOOKUP($AJ154,SiSem_Req!$A$2:$O$82,8))</f>
        <v/>
      </c>
      <c r="R154" s="287"/>
      <c r="S154" s="166" t="str">
        <f t="shared" si="17"/>
        <v/>
      </c>
      <c r="T154" s="156" t="str">
        <f>IF(OR($D154="",$E154=""),"",VLOOKUP($AJ154,SiSem_Req!$A$2:$O$82,9))</f>
        <v/>
      </c>
      <c r="U154" s="157" t="str">
        <f t="shared" si="12"/>
        <v/>
      </c>
      <c r="V154" s="158" t="str">
        <f>IF(OR($D154="",$E154="",GlobalParameters!$C$12=""),"",$AF154)</f>
        <v/>
      </c>
      <c r="W154" s="159"/>
      <c r="X154" s="283"/>
      <c r="Y154" s="283"/>
      <c r="Z154" s="283"/>
      <c r="AA154" s="283"/>
      <c r="AB154" s="283"/>
      <c r="AC154" s="283"/>
      <c r="AD154" s="283"/>
      <c r="AE154" s="283"/>
      <c r="AF154" s="160" t="str">
        <f>IF(OR($D154="",$E154="",GlobalParameters!$C$12=""),"",VLOOKUP($AJ154,SiSem_Req!$A$2:$O$82,15))</f>
        <v/>
      </c>
      <c r="AG154" s="283"/>
      <c r="AH154" s="283"/>
      <c r="AI154" s="159"/>
      <c r="AJ154" s="134" t="e">
        <f>VLOOKUP($D154,SiSem_Req!$S$2:$T$10,2)+VLOOKUP($E154,SiSem_Req!$U$2:$V$4,2)+VLOOKUP(GlobalParameters!$C$12,SiSem_Req!$W$2:$X$4,2)</f>
        <v>#N/A</v>
      </c>
    </row>
    <row r="155" spans="1:36" x14ac:dyDescent="0.25">
      <c r="A155" s="133"/>
      <c r="B155" s="283"/>
      <c r="C155" s="283"/>
      <c r="D155" s="284"/>
      <c r="E155" s="284"/>
      <c r="F155" s="287"/>
      <c r="G155" s="166" t="str">
        <f t="shared" si="13"/>
        <v/>
      </c>
      <c r="H155" s="156" t="str">
        <f>IF(OR($D155="",$E155=""),"",VLOOKUP($AJ155,SiSem_Req!$A$2:$O$82,5))</f>
        <v/>
      </c>
      <c r="I155" s="285"/>
      <c r="J155" s="155" t="str">
        <f t="shared" si="14"/>
        <v/>
      </c>
      <c r="K155" s="156" t="str">
        <f>IF(OR($D155="",$E155=""),"",VLOOKUP($AJ155,SiSem_Req!$A$2:$O$82,6))</f>
        <v/>
      </c>
      <c r="L155" s="287"/>
      <c r="M155" s="166" t="str">
        <f t="shared" si="15"/>
        <v/>
      </c>
      <c r="N155" s="156" t="str">
        <f>IF(OR($D155="",$E155=""),"",VLOOKUP($AJ155,SiSem_Req!$A$2:$O$82,7))</f>
        <v/>
      </c>
      <c r="O155" s="286"/>
      <c r="P155" s="162" t="str">
        <f t="shared" si="16"/>
        <v/>
      </c>
      <c r="Q155" s="156" t="str">
        <f>IF(OR($D155="",$E155=""),"",VLOOKUP($AJ155,SiSem_Req!$A$2:$O$82,8))</f>
        <v/>
      </c>
      <c r="R155" s="287"/>
      <c r="S155" s="166" t="str">
        <f t="shared" si="17"/>
        <v/>
      </c>
      <c r="T155" s="156" t="str">
        <f>IF(OR($D155="",$E155=""),"",VLOOKUP($AJ155,SiSem_Req!$A$2:$O$82,9))</f>
        <v/>
      </c>
      <c r="U155" s="157" t="str">
        <f t="shared" si="12"/>
        <v/>
      </c>
      <c r="V155" s="158" t="str">
        <f>IF(OR($D155="",$E155="",GlobalParameters!$C$12=""),"",$AF155)</f>
        <v/>
      </c>
      <c r="W155" s="159"/>
      <c r="X155" s="283"/>
      <c r="Y155" s="283"/>
      <c r="Z155" s="283"/>
      <c r="AA155" s="283"/>
      <c r="AB155" s="283"/>
      <c r="AC155" s="283"/>
      <c r="AD155" s="283"/>
      <c r="AE155" s="283"/>
      <c r="AF155" s="160" t="str">
        <f>IF(OR($D155="",$E155="",GlobalParameters!$C$12=""),"",VLOOKUP($AJ155,SiSem_Req!$A$2:$O$82,15))</f>
        <v/>
      </c>
      <c r="AG155" s="283"/>
      <c r="AH155" s="283"/>
      <c r="AI155" s="159"/>
      <c r="AJ155" s="134" t="e">
        <f>VLOOKUP($D155,SiSem_Req!$S$2:$T$10,2)+VLOOKUP($E155,SiSem_Req!$U$2:$V$4,2)+VLOOKUP(GlobalParameters!$C$12,SiSem_Req!$W$2:$X$4,2)</f>
        <v>#N/A</v>
      </c>
    </row>
    <row r="156" spans="1:36" x14ac:dyDescent="0.25">
      <c r="A156" s="133"/>
      <c r="B156" s="283"/>
      <c r="C156" s="283"/>
      <c r="D156" s="284"/>
      <c r="E156" s="284"/>
      <c r="F156" s="287"/>
      <c r="G156" s="166" t="str">
        <f t="shared" si="13"/>
        <v/>
      </c>
      <c r="H156" s="156" t="str">
        <f>IF(OR($D156="",$E156=""),"",VLOOKUP($AJ156,SiSem_Req!$A$2:$O$82,5))</f>
        <v/>
      </c>
      <c r="I156" s="285"/>
      <c r="J156" s="155" t="str">
        <f t="shared" si="14"/>
        <v/>
      </c>
      <c r="K156" s="156" t="str">
        <f>IF(OR($D156="",$E156=""),"",VLOOKUP($AJ156,SiSem_Req!$A$2:$O$82,6))</f>
        <v/>
      </c>
      <c r="L156" s="287"/>
      <c r="M156" s="166" t="str">
        <f t="shared" si="15"/>
        <v/>
      </c>
      <c r="N156" s="156" t="str">
        <f>IF(OR($D156="",$E156=""),"",VLOOKUP($AJ156,SiSem_Req!$A$2:$O$82,7))</f>
        <v/>
      </c>
      <c r="O156" s="286"/>
      <c r="P156" s="162" t="str">
        <f t="shared" si="16"/>
        <v/>
      </c>
      <c r="Q156" s="156" t="str">
        <f>IF(OR($D156="",$E156=""),"",VLOOKUP($AJ156,SiSem_Req!$A$2:$O$82,8))</f>
        <v/>
      </c>
      <c r="R156" s="287"/>
      <c r="S156" s="166" t="str">
        <f t="shared" si="17"/>
        <v/>
      </c>
      <c r="T156" s="156" t="str">
        <f>IF(OR($D156="",$E156=""),"",VLOOKUP($AJ156,SiSem_Req!$A$2:$O$82,9))</f>
        <v/>
      </c>
      <c r="U156" s="157" t="str">
        <f t="shared" si="12"/>
        <v/>
      </c>
      <c r="V156" s="158" t="str">
        <f>IF(OR($D156="",$E156="",GlobalParameters!$C$12=""),"",$AF156)</f>
        <v/>
      </c>
      <c r="W156" s="159"/>
      <c r="X156" s="283"/>
      <c r="Y156" s="283"/>
      <c r="Z156" s="283"/>
      <c r="AA156" s="283"/>
      <c r="AB156" s="283"/>
      <c r="AC156" s="283"/>
      <c r="AD156" s="283"/>
      <c r="AE156" s="283"/>
      <c r="AF156" s="160" t="str">
        <f>IF(OR($D156="",$E156="",GlobalParameters!$C$12=""),"",VLOOKUP($AJ156,SiSem_Req!$A$2:$O$82,15))</f>
        <v/>
      </c>
      <c r="AG156" s="283"/>
      <c r="AH156" s="283"/>
      <c r="AI156" s="159"/>
      <c r="AJ156" s="134" t="e">
        <f>VLOOKUP($D156,SiSem_Req!$S$2:$T$10,2)+VLOOKUP($E156,SiSem_Req!$U$2:$V$4,2)+VLOOKUP(GlobalParameters!$C$12,SiSem_Req!$W$2:$X$4,2)</f>
        <v>#N/A</v>
      </c>
    </row>
    <row r="157" spans="1:36" x14ac:dyDescent="0.25">
      <c r="A157" s="133"/>
      <c r="B157" s="283"/>
      <c r="C157" s="283"/>
      <c r="D157" s="284"/>
      <c r="E157" s="284"/>
      <c r="F157" s="287"/>
      <c r="G157" s="166" t="str">
        <f t="shared" si="13"/>
        <v/>
      </c>
      <c r="H157" s="156" t="str">
        <f>IF(OR($D157="",$E157=""),"",VLOOKUP($AJ157,SiSem_Req!$A$2:$O$82,5))</f>
        <v/>
      </c>
      <c r="I157" s="285"/>
      <c r="J157" s="155" t="str">
        <f t="shared" si="14"/>
        <v/>
      </c>
      <c r="K157" s="156" t="str">
        <f>IF(OR($D157="",$E157=""),"",VLOOKUP($AJ157,SiSem_Req!$A$2:$O$82,6))</f>
        <v/>
      </c>
      <c r="L157" s="287"/>
      <c r="M157" s="166" t="str">
        <f t="shared" si="15"/>
        <v/>
      </c>
      <c r="N157" s="156" t="str">
        <f>IF(OR($D157="",$E157=""),"",VLOOKUP($AJ157,SiSem_Req!$A$2:$O$82,7))</f>
        <v/>
      </c>
      <c r="O157" s="286"/>
      <c r="P157" s="162" t="str">
        <f t="shared" si="16"/>
        <v/>
      </c>
      <c r="Q157" s="156" t="str">
        <f>IF(OR($D157="",$E157=""),"",VLOOKUP($AJ157,SiSem_Req!$A$2:$O$82,8))</f>
        <v/>
      </c>
      <c r="R157" s="287"/>
      <c r="S157" s="166" t="str">
        <f t="shared" si="17"/>
        <v/>
      </c>
      <c r="T157" s="156" t="str">
        <f>IF(OR($D157="",$E157=""),"",VLOOKUP($AJ157,SiSem_Req!$A$2:$O$82,9))</f>
        <v/>
      </c>
      <c r="U157" s="157" t="str">
        <f t="shared" si="12"/>
        <v/>
      </c>
      <c r="V157" s="158" t="str">
        <f>IF(OR($D157="",$E157="",GlobalParameters!$C$12=""),"",$AF157)</f>
        <v/>
      </c>
      <c r="W157" s="159"/>
      <c r="X157" s="283"/>
      <c r="Y157" s="283"/>
      <c r="Z157" s="283"/>
      <c r="AA157" s="283"/>
      <c r="AB157" s="283"/>
      <c r="AC157" s="283"/>
      <c r="AD157" s="283"/>
      <c r="AE157" s="283"/>
      <c r="AF157" s="160" t="str">
        <f>IF(OR($D157="",$E157="",GlobalParameters!$C$12=""),"",VLOOKUP($AJ157,SiSem_Req!$A$2:$O$82,15))</f>
        <v/>
      </c>
      <c r="AG157" s="283"/>
      <c r="AH157" s="283"/>
      <c r="AI157" s="159"/>
      <c r="AJ157" s="134" t="e">
        <f>VLOOKUP($D157,SiSem_Req!$S$2:$T$10,2)+VLOOKUP($E157,SiSem_Req!$U$2:$V$4,2)+VLOOKUP(GlobalParameters!$C$12,SiSem_Req!$W$2:$X$4,2)</f>
        <v>#N/A</v>
      </c>
    </row>
    <row r="158" spans="1:36" x14ac:dyDescent="0.25">
      <c r="A158" s="133"/>
      <c r="B158" s="283"/>
      <c r="C158" s="283"/>
      <c r="D158" s="284"/>
      <c r="E158" s="284"/>
      <c r="F158" s="287"/>
      <c r="G158" s="166" t="str">
        <f t="shared" si="13"/>
        <v/>
      </c>
      <c r="H158" s="156" t="str">
        <f>IF(OR($D158="",$E158=""),"",VLOOKUP($AJ158,SiSem_Req!$A$2:$O$82,5))</f>
        <v/>
      </c>
      <c r="I158" s="285"/>
      <c r="J158" s="155" t="str">
        <f t="shared" si="14"/>
        <v/>
      </c>
      <c r="K158" s="156" t="str">
        <f>IF(OR($D158="",$E158=""),"",VLOOKUP($AJ158,SiSem_Req!$A$2:$O$82,6))</f>
        <v/>
      </c>
      <c r="L158" s="287"/>
      <c r="M158" s="166" t="str">
        <f t="shared" si="15"/>
        <v/>
      </c>
      <c r="N158" s="156" t="str">
        <f>IF(OR($D158="",$E158=""),"",VLOOKUP($AJ158,SiSem_Req!$A$2:$O$82,7))</f>
        <v/>
      </c>
      <c r="O158" s="286"/>
      <c r="P158" s="162" t="str">
        <f t="shared" si="16"/>
        <v/>
      </c>
      <c r="Q158" s="156" t="str">
        <f>IF(OR($D158="",$E158=""),"",VLOOKUP($AJ158,SiSem_Req!$A$2:$O$82,8))</f>
        <v/>
      </c>
      <c r="R158" s="287"/>
      <c r="S158" s="166" t="str">
        <f t="shared" si="17"/>
        <v/>
      </c>
      <c r="T158" s="156" t="str">
        <f>IF(OR($D158="",$E158=""),"",VLOOKUP($AJ158,SiSem_Req!$A$2:$O$82,9))</f>
        <v/>
      </c>
      <c r="U158" s="157" t="str">
        <f t="shared" si="12"/>
        <v/>
      </c>
      <c r="V158" s="158" t="str">
        <f>IF(OR($D158="",$E158="",GlobalParameters!$C$12=""),"",$AF158)</f>
        <v/>
      </c>
      <c r="W158" s="159"/>
      <c r="X158" s="283"/>
      <c r="Y158" s="283"/>
      <c r="Z158" s="283"/>
      <c r="AA158" s="283"/>
      <c r="AB158" s="283"/>
      <c r="AC158" s="283"/>
      <c r="AD158" s="283"/>
      <c r="AE158" s="283"/>
      <c r="AF158" s="160" t="str">
        <f>IF(OR($D158="",$E158="",GlobalParameters!$C$12=""),"",VLOOKUP($AJ158,SiSem_Req!$A$2:$O$82,15))</f>
        <v/>
      </c>
      <c r="AG158" s="283"/>
      <c r="AH158" s="283"/>
      <c r="AI158" s="159"/>
      <c r="AJ158" s="134" t="e">
        <f>VLOOKUP($D158,SiSem_Req!$S$2:$T$10,2)+VLOOKUP($E158,SiSem_Req!$U$2:$V$4,2)+VLOOKUP(GlobalParameters!$C$12,SiSem_Req!$W$2:$X$4,2)</f>
        <v>#N/A</v>
      </c>
    </row>
    <row r="159" spans="1:36" x14ac:dyDescent="0.25">
      <c r="A159" s="133"/>
      <c r="B159" s="283"/>
      <c r="C159" s="283"/>
      <c r="D159" s="284"/>
      <c r="E159" s="284"/>
      <c r="F159" s="287"/>
      <c r="G159" s="166" t="str">
        <f t="shared" si="13"/>
        <v/>
      </c>
      <c r="H159" s="156" t="str">
        <f>IF(OR($D159="",$E159=""),"",VLOOKUP($AJ159,SiSem_Req!$A$2:$O$82,5))</f>
        <v/>
      </c>
      <c r="I159" s="285"/>
      <c r="J159" s="155" t="str">
        <f t="shared" si="14"/>
        <v/>
      </c>
      <c r="K159" s="156" t="str">
        <f>IF(OR($D159="",$E159=""),"",VLOOKUP($AJ159,SiSem_Req!$A$2:$O$82,6))</f>
        <v/>
      </c>
      <c r="L159" s="287"/>
      <c r="M159" s="166" t="str">
        <f t="shared" si="15"/>
        <v/>
      </c>
      <c r="N159" s="156" t="str">
        <f>IF(OR($D159="",$E159=""),"",VLOOKUP($AJ159,SiSem_Req!$A$2:$O$82,7))</f>
        <v/>
      </c>
      <c r="O159" s="286"/>
      <c r="P159" s="162" t="str">
        <f t="shared" si="16"/>
        <v/>
      </c>
      <c r="Q159" s="156" t="str">
        <f>IF(OR($D159="",$E159=""),"",VLOOKUP($AJ159,SiSem_Req!$A$2:$O$82,8))</f>
        <v/>
      </c>
      <c r="R159" s="287"/>
      <c r="S159" s="166" t="str">
        <f t="shared" si="17"/>
        <v/>
      </c>
      <c r="T159" s="156" t="str">
        <f>IF(OR($D159="",$E159=""),"",VLOOKUP($AJ159,SiSem_Req!$A$2:$O$82,9))</f>
        <v/>
      </c>
      <c r="U159" s="157" t="str">
        <f t="shared" ref="U159:U222" si="18">IF($D159="","",$K$6+AH159)</f>
        <v/>
      </c>
      <c r="V159" s="158" t="str">
        <f>IF(OR($D159="",$E159="",GlobalParameters!$C$12=""),"",$AF159)</f>
        <v/>
      </c>
      <c r="W159" s="159"/>
      <c r="X159" s="283"/>
      <c r="Y159" s="283"/>
      <c r="Z159" s="283"/>
      <c r="AA159" s="283"/>
      <c r="AB159" s="283"/>
      <c r="AC159" s="283"/>
      <c r="AD159" s="283"/>
      <c r="AE159" s="283"/>
      <c r="AF159" s="160" t="str">
        <f>IF(OR($D159="",$E159="",GlobalParameters!$C$12=""),"",VLOOKUP($AJ159,SiSem_Req!$A$2:$O$82,15))</f>
        <v/>
      </c>
      <c r="AG159" s="283"/>
      <c r="AH159" s="283"/>
      <c r="AI159" s="159"/>
      <c r="AJ159" s="134" t="e">
        <f>VLOOKUP($D159,SiSem_Req!$S$2:$T$10,2)+VLOOKUP($E159,SiSem_Req!$U$2:$V$4,2)+VLOOKUP(GlobalParameters!$C$12,SiSem_Req!$W$2:$X$4,2)</f>
        <v>#N/A</v>
      </c>
    </row>
    <row r="160" spans="1:36" x14ac:dyDescent="0.25">
      <c r="A160" s="133"/>
      <c r="B160" s="283"/>
      <c r="C160" s="283"/>
      <c r="D160" s="284"/>
      <c r="E160" s="284"/>
      <c r="F160" s="287"/>
      <c r="G160" s="166" t="str">
        <f t="shared" si="13"/>
        <v/>
      </c>
      <c r="H160" s="156" t="str">
        <f>IF(OR($D160="",$E160=""),"",VLOOKUP($AJ160,SiSem_Req!$A$2:$O$82,5))</f>
        <v/>
      </c>
      <c r="I160" s="285"/>
      <c r="J160" s="155" t="str">
        <f t="shared" si="14"/>
        <v/>
      </c>
      <c r="K160" s="156" t="str">
        <f>IF(OR($D160="",$E160=""),"",VLOOKUP($AJ160,SiSem_Req!$A$2:$O$82,6))</f>
        <v/>
      </c>
      <c r="L160" s="287"/>
      <c r="M160" s="166" t="str">
        <f t="shared" si="15"/>
        <v/>
      </c>
      <c r="N160" s="156" t="str">
        <f>IF(OR($D160="",$E160=""),"",VLOOKUP($AJ160,SiSem_Req!$A$2:$O$82,7))</f>
        <v/>
      </c>
      <c r="O160" s="286"/>
      <c r="P160" s="162" t="str">
        <f t="shared" si="16"/>
        <v/>
      </c>
      <c r="Q160" s="156" t="str">
        <f>IF(OR($D160="",$E160=""),"",VLOOKUP($AJ160,SiSem_Req!$A$2:$O$82,8))</f>
        <v/>
      </c>
      <c r="R160" s="287"/>
      <c r="S160" s="166" t="str">
        <f t="shared" si="17"/>
        <v/>
      </c>
      <c r="T160" s="156" t="str">
        <f>IF(OR($D160="",$E160=""),"",VLOOKUP($AJ160,SiSem_Req!$A$2:$O$82,9))</f>
        <v/>
      </c>
      <c r="U160" s="157" t="str">
        <f t="shared" si="18"/>
        <v/>
      </c>
      <c r="V160" s="158" t="str">
        <f>IF(OR($D160="",$E160="",GlobalParameters!$C$12=""),"",$AF160)</f>
        <v/>
      </c>
      <c r="W160" s="159"/>
      <c r="X160" s="283"/>
      <c r="Y160" s="283"/>
      <c r="Z160" s="283"/>
      <c r="AA160" s="283"/>
      <c r="AB160" s="283"/>
      <c r="AC160" s="283"/>
      <c r="AD160" s="283"/>
      <c r="AE160" s="283"/>
      <c r="AF160" s="160" t="str">
        <f>IF(OR($D160="",$E160="",GlobalParameters!$C$12=""),"",VLOOKUP($AJ160,SiSem_Req!$A$2:$O$82,15))</f>
        <v/>
      </c>
      <c r="AG160" s="283"/>
      <c r="AH160" s="283"/>
      <c r="AI160" s="159"/>
      <c r="AJ160" s="134" t="e">
        <f>VLOOKUP($D160,SiSem_Req!$S$2:$T$10,2)+VLOOKUP($E160,SiSem_Req!$U$2:$V$4,2)+VLOOKUP(GlobalParameters!$C$12,SiSem_Req!$W$2:$X$4,2)</f>
        <v>#N/A</v>
      </c>
    </row>
    <row r="161" spans="1:36" x14ac:dyDescent="0.25">
      <c r="A161" s="133"/>
      <c r="B161" s="283"/>
      <c r="C161" s="283"/>
      <c r="D161" s="284"/>
      <c r="E161" s="284"/>
      <c r="F161" s="287"/>
      <c r="G161" s="166" t="str">
        <f t="shared" si="13"/>
        <v/>
      </c>
      <c r="H161" s="156" t="str">
        <f>IF(OR($D161="",$E161=""),"",VLOOKUP($AJ161,SiSem_Req!$A$2:$O$82,5))</f>
        <v/>
      </c>
      <c r="I161" s="285"/>
      <c r="J161" s="155" t="str">
        <f t="shared" si="14"/>
        <v/>
      </c>
      <c r="K161" s="156" t="str">
        <f>IF(OR($D161="",$E161=""),"",VLOOKUP($AJ161,SiSem_Req!$A$2:$O$82,6))</f>
        <v/>
      </c>
      <c r="L161" s="287"/>
      <c r="M161" s="166" t="str">
        <f t="shared" si="15"/>
        <v/>
      </c>
      <c r="N161" s="156" t="str">
        <f>IF(OR($D161="",$E161=""),"",VLOOKUP($AJ161,SiSem_Req!$A$2:$O$82,7))</f>
        <v/>
      </c>
      <c r="O161" s="286"/>
      <c r="P161" s="162" t="str">
        <f t="shared" si="16"/>
        <v/>
      </c>
      <c r="Q161" s="156" t="str">
        <f>IF(OR($D161="",$E161=""),"",VLOOKUP($AJ161,SiSem_Req!$A$2:$O$82,8))</f>
        <v/>
      </c>
      <c r="R161" s="287"/>
      <c r="S161" s="166" t="str">
        <f t="shared" si="17"/>
        <v/>
      </c>
      <c r="T161" s="156" t="str">
        <f>IF(OR($D161="",$E161=""),"",VLOOKUP($AJ161,SiSem_Req!$A$2:$O$82,9))</f>
        <v/>
      </c>
      <c r="U161" s="157" t="str">
        <f t="shared" si="18"/>
        <v/>
      </c>
      <c r="V161" s="158" t="str">
        <f>IF(OR($D161="",$E161="",GlobalParameters!$C$12=""),"",$AF161)</f>
        <v/>
      </c>
      <c r="W161" s="159"/>
      <c r="X161" s="283"/>
      <c r="Y161" s="283"/>
      <c r="Z161" s="283"/>
      <c r="AA161" s="283"/>
      <c r="AB161" s="283"/>
      <c r="AC161" s="283"/>
      <c r="AD161" s="283"/>
      <c r="AE161" s="283"/>
      <c r="AF161" s="160" t="str">
        <f>IF(OR($D161="",$E161="",GlobalParameters!$C$12=""),"",VLOOKUP($AJ161,SiSem_Req!$A$2:$O$82,15))</f>
        <v/>
      </c>
      <c r="AG161" s="283"/>
      <c r="AH161" s="283"/>
      <c r="AI161" s="159"/>
      <c r="AJ161" s="134" t="e">
        <f>VLOOKUP($D161,SiSem_Req!$S$2:$T$10,2)+VLOOKUP($E161,SiSem_Req!$U$2:$V$4,2)+VLOOKUP(GlobalParameters!$C$12,SiSem_Req!$W$2:$X$4,2)</f>
        <v>#N/A</v>
      </c>
    </row>
    <row r="162" spans="1:36" x14ac:dyDescent="0.25">
      <c r="A162" s="133"/>
      <c r="B162" s="283"/>
      <c r="C162" s="283"/>
      <c r="D162" s="284"/>
      <c r="E162" s="284"/>
      <c r="F162" s="287"/>
      <c r="G162" s="166" t="str">
        <f t="shared" si="13"/>
        <v/>
      </c>
      <c r="H162" s="156" t="str">
        <f>IF(OR($D162="",$E162=""),"",VLOOKUP($AJ162,SiSem_Req!$A$2:$O$82,5))</f>
        <v/>
      </c>
      <c r="I162" s="285"/>
      <c r="J162" s="155" t="str">
        <f t="shared" si="14"/>
        <v/>
      </c>
      <c r="K162" s="156" t="str">
        <f>IF(OR($D162="",$E162=""),"",VLOOKUP($AJ162,SiSem_Req!$A$2:$O$82,6))</f>
        <v/>
      </c>
      <c r="L162" s="287"/>
      <c r="M162" s="166" t="str">
        <f t="shared" si="15"/>
        <v/>
      </c>
      <c r="N162" s="156" t="str">
        <f>IF(OR($D162="",$E162=""),"",VLOOKUP($AJ162,SiSem_Req!$A$2:$O$82,7))</f>
        <v/>
      </c>
      <c r="O162" s="286"/>
      <c r="P162" s="162" t="str">
        <f t="shared" si="16"/>
        <v/>
      </c>
      <c r="Q162" s="156" t="str">
        <f>IF(OR($D162="",$E162=""),"",VLOOKUP($AJ162,SiSem_Req!$A$2:$O$82,8))</f>
        <v/>
      </c>
      <c r="R162" s="287"/>
      <c r="S162" s="166" t="str">
        <f t="shared" si="17"/>
        <v/>
      </c>
      <c r="T162" s="156" t="str">
        <f>IF(OR($D162="",$E162=""),"",VLOOKUP($AJ162,SiSem_Req!$A$2:$O$82,9))</f>
        <v/>
      </c>
      <c r="U162" s="157" t="str">
        <f t="shared" si="18"/>
        <v/>
      </c>
      <c r="V162" s="158" t="str">
        <f>IF(OR($D162="",$E162="",GlobalParameters!$C$12=""),"",$AF162)</f>
        <v/>
      </c>
      <c r="W162" s="159"/>
      <c r="X162" s="283"/>
      <c r="Y162" s="283"/>
      <c r="Z162" s="283"/>
      <c r="AA162" s="283"/>
      <c r="AB162" s="283"/>
      <c r="AC162" s="283"/>
      <c r="AD162" s="283"/>
      <c r="AE162" s="283"/>
      <c r="AF162" s="160" t="str">
        <f>IF(OR($D162="",$E162="",GlobalParameters!$C$12=""),"",VLOOKUP($AJ162,SiSem_Req!$A$2:$O$82,15))</f>
        <v/>
      </c>
      <c r="AG162" s="283"/>
      <c r="AH162" s="283"/>
      <c r="AI162" s="159"/>
      <c r="AJ162" s="134" t="e">
        <f>VLOOKUP($D162,SiSem_Req!$S$2:$T$10,2)+VLOOKUP($E162,SiSem_Req!$U$2:$V$4,2)+VLOOKUP(GlobalParameters!$C$12,SiSem_Req!$W$2:$X$4,2)</f>
        <v>#N/A</v>
      </c>
    </row>
    <row r="163" spans="1:36" x14ac:dyDescent="0.25">
      <c r="A163" s="133"/>
      <c r="B163" s="283"/>
      <c r="C163" s="283"/>
      <c r="D163" s="284"/>
      <c r="E163" s="284"/>
      <c r="F163" s="287"/>
      <c r="G163" s="166" t="str">
        <f t="shared" si="13"/>
        <v/>
      </c>
      <c r="H163" s="156" t="str">
        <f>IF(OR($D163="",$E163=""),"",VLOOKUP($AJ163,SiSem_Req!$A$2:$O$82,5))</f>
        <v/>
      </c>
      <c r="I163" s="285"/>
      <c r="J163" s="155" t="str">
        <f t="shared" si="14"/>
        <v/>
      </c>
      <c r="K163" s="156" t="str">
        <f>IF(OR($D163="",$E163=""),"",VLOOKUP($AJ163,SiSem_Req!$A$2:$O$82,6))</f>
        <v/>
      </c>
      <c r="L163" s="287"/>
      <c r="M163" s="166" t="str">
        <f t="shared" si="15"/>
        <v/>
      </c>
      <c r="N163" s="156" t="str">
        <f>IF(OR($D163="",$E163=""),"",VLOOKUP($AJ163,SiSem_Req!$A$2:$O$82,7))</f>
        <v/>
      </c>
      <c r="O163" s="286"/>
      <c r="P163" s="162" t="str">
        <f t="shared" si="16"/>
        <v/>
      </c>
      <c r="Q163" s="156" t="str">
        <f>IF(OR($D163="",$E163=""),"",VLOOKUP($AJ163,SiSem_Req!$A$2:$O$82,8))</f>
        <v/>
      </c>
      <c r="R163" s="287"/>
      <c r="S163" s="166" t="str">
        <f t="shared" si="17"/>
        <v/>
      </c>
      <c r="T163" s="156" t="str">
        <f>IF(OR($D163="",$E163=""),"",VLOOKUP($AJ163,SiSem_Req!$A$2:$O$82,9))</f>
        <v/>
      </c>
      <c r="U163" s="157" t="str">
        <f t="shared" si="18"/>
        <v/>
      </c>
      <c r="V163" s="158" t="str">
        <f>IF(OR($D163="",$E163="",GlobalParameters!$C$12=""),"",$AF163)</f>
        <v/>
      </c>
      <c r="W163" s="159"/>
      <c r="X163" s="283"/>
      <c r="Y163" s="283"/>
      <c r="Z163" s="283"/>
      <c r="AA163" s="283"/>
      <c r="AB163" s="283"/>
      <c r="AC163" s="283"/>
      <c r="AD163" s="283"/>
      <c r="AE163" s="283"/>
      <c r="AF163" s="160" t="str">
        <f>IF(OR($D163="",$E163="",GlobalParameters!$C$12=""),"",VLOOKUP($AJ163,SiSem_Req!$A$2:$O$82,15))</f>
        <v/>
      </c>
      <c r="AG163" s="283"/>
      <c r="AH163" s="283"/>
      <c r="AI163" s="159"/>
      <c r="AJ163" s="134" t="e">
        <f>VLOOKUP($D163,SiSem_Req!$S$2:$T$10,2)+VLOOKUP($E163,SiSem_Req!$U$2:$V$4,2)+VLOOKUP(GlobalParameters!$C$12,SiSem_Req!$W$2:$X$4,2)</f>
        <v>#N/A</v>
      </c>
    </row>
    <row r="164" spans="1:36" x14ac:dyDescent="0.25">
      <c r="A164" s="133"/>
      <c r="B164" s="283"/>
      <c r="C164" s="283"/>
      <c r="D164" s="284"/>
      <c r="E164" s="284"/>
      <c r="F164" s="287"/>
      <c r="G164" s="166" t="str">
        <f t="shared" si="13"/>
        <v/>
      </c>
      <c r="H164" s="156" t="str">
        <f>IF(OR($D164="",$E164=""),"",VLOOKUP($AJ164,SiSem_Req!$A$2:$O$82,5))</f>
        <v/>
      </c>
      <c r="I164" s="285"/>
      <c r="J164" s="155" t="str">
        <f t="shared" si="14"/>
        <v/>
      </c>
      <c r="K164" s="156" t="str">
        <f>IF(OR($D164="",$E164=""),"",VLOOKUP($AJ164,SiSem_Req!$A$2:$O$82,6))</f>
        <v/>
      </c>
      <c r="L164" s="287"/>
      <c r="M164" s="166" t="str">
        <f t="shared" si="15"/>
        <v/>
      </c>
      <c r="N164" s="156" t="str">
        <f>IF(OR($D164="",$E164=""),"",VLOOKUP($AJ164,SiSem_Req!$A$2:$O$82,7))</f>
        <v/>
      </c>
      <c r="O164" s="286"/>
      <c r="P164" s="162" t="str">
        <f t="shared" si="16"/>
        <v/>
      </c>
      <c r="Q164" s="156" t="str">
        <f>IF(OR($D164="",$E164=""),"",VLOOKUP($AJ164,SiSem_Req!$A$2:$O$82,8))</f>
        <v/>
      </c>
      <c r="R164" s="287"/>
      <c r="S164" s="166" t="str">
        <f t="shared" si="17"/>
        <v/>
      </c>
      <c r="T164" s="156" t="str">
        <f>IF(OR($D164="",$E164=""),"",VLOOKUP($AJ164,SiSem_Req!$A$2:$O$82,9))</f>
        <v/>
      </c>
      <c r="U164" s="157" t="str">
        <f t="shared" si="18"/>
        <v/>
      </c>
      <c r="V164" s="158" t="str">
        <f>IF(OR($D164="",$E164="",GlobalParameters!$C$12=""),"",$AF164)</f>
        <v/>
      </c>
      <c r="W164" s="159"/>
      <c r="X164" s="283"/>
      <c r="Y164" s="283"/>
      <c r="Z164" s="283"/>
      <c r="AA164" s="283"/>
      <c r="AB164" s="283"/>
      <c r="AC164" s="283"/>
      <c r="AD164" s="283"/>
      <c r="AE164" s="283"/>
      <c r="AF164" s="160" t="str">
        <f>IF(OR($D164="",$E164="",GlobalParameters!$C$12=""),"",VLOOKUP($AJ164,SiSem_Req!$A$2:$O$82,15))</f>
        <v/>
      </c>
      <c r="AG164" s="283"/>
      <c r="AH164" s="283"/>
      <c r="AI164" s="159"/>
      <c r="AJ164" s="134" t="e">
        <f>VLOOKUP($D164,SiSem_Req!$S$2:$T$10,2)+VLOOKUP($E164,SiSem_Req!$U$2:$V$4,2)+VLOOKUP(GlobalParameters!$C$12,SiSem_Req!$W$2:$X$4,2)</f>
        <v>#N/A</v>
      </c>
    </row>
    <row r="165" spans="1:36" x14ac:dyDescent="0.25">
      <c r="A165" s="133"/>
      <c r="B165" s="283"/>
      <c r="C165" s="283"/>
      <c r="D165" s="284"/>
      <c r="E165" s="284"/>
      <c r="F165" s="287"/>
      <c r="G165" s="166" t="str">
        <f t="shared" si="13"/>
        <v/>
      </c>
      <c r="H165" s="156" t="str">
        <f>IF(OR($D165="",$E165=""),"",VLOOKUP($AJ165,SiSem_Req!$A$2:$O$82,5))</f>
        <v/>
      </c>
      <c r="I165" s="285"/>
      <c r="J165" s="155" t="str">
        <f t="shared" si="14"/>
        <v/>
      </c>
      <c r="K165" s="156" t="str">
        <f>IF(OR($D165="",$E165=""),"",VLOOKUP($AJ165,SiSem_Req!$A$2:$O$82,6))</f>
        <v/>
      </c>
      <c r="L165" s="287"/>
      <c r="M165" s="166" t="str">
        <f t="shared" si="15"/>
        <v/>
      </c>
      <c r="N165" s="156" t="str">
        <f>IF(OR($D165="",$E165=""),"",VLOOKUP($AJ165,SiSem_Req!$A$2:$O$82,7))</f>
        <v/>
      </c>
      <c r="O165" s="286"/>
      <c r="P165" s="162" t="str">
        <f t="shared" si="16"/>
        <v/>
      </c>
      <c r="Q165" s="156" t="str">
        <f>IF(OR($D165="",$E165=""),"",VLOOKUP($AJ165,SiSem_Req!$A$2:$O$82,8))</f>
        <v/>
      </c>
      <c r="R165" s="287"/>
      <c r="S165" s="166" t="str">
        <f t="shared" si="17"/>
        <v/>
      </c>
      <c r="T165" s="156" t="str">
        <f>IF(OR($D165="",$E165=""),"",VLOOKUP($AJ165,SiSem_Req!$A$2:$O$82,9))</f>
        <v/>
      </c>
      <c r="U165" s="157" t="str">
        <f t="shared" si="18"/>
        <v/>
      </c>
      <c r="V165" s="158" t="str">
        <f>IF(OR($D165="",$E165="",GlobalParameters!$C$12=""),"",$AF165)</f>
        <v/>
      </c>
      <c r="W165" s="159"/>
      <c r="X165" s="283"/>
      <c r="Y165" s="283"/>
      <c r="Z165" s="283"/>
      <c r="AA165" s="283"/>
      <c r="AB165" s="283"/>
      <c r="AC165" s="283"/>
      <c r="AD165" s="283"/>
      <c r="AE165" s="283"/>
      <c r="AF165" s="160" t="str">
        <f>IF(OR($D165="",$E165="",GlobalParameters!$C$12=""),"",VLOOKUP($AJ165,SiSem_Req!$A$2:$O$82,15))</f>
        <v/>
      </c>
      <c r="AG165" s="283"/>
      <c r="AH165" s="283"/>
      <c r="AI165" s="159"/>
      <c r="AJ165" s="134" t="e">
        <f>VLOOKUP($D165,SiSem_Req!$S$2:$T$10,2)+VLOOKUP($E165,SiSem_Req!$U$2:$V$4,2)+VLOOKUP(GlobalParameters!$C$12,SiSem_Req!$W$2:$X$4,2)</f>
        <v>#N/A</v>
      </c>
    </row>
    <row r="166" spans="1:36" x14ac:dyDescent="0.25">
      <c r="A166" s="133"/>
      <c r="B166" s="283"/>
      <c r="C166" s="283"/>
      <c r="D166" s="284"/>
      <c r="E166" s="284"/>
      <c r="F166" s="287"/>
      <c r="G166" s="166" t="str">
        <f t="shared" si="13"/>
        <v/>
      </c>
      <c r="H166" s="156" t="str">
        <f>IF(OR($D166="",$E166=""),"",VLOOKUP($AJ166,SiSem_Req!$A$2:$O$82,5))</f>
        <v/>
      </c>
      <c r="I166" s="285"/>
      <c r="J166" s="155" t="str">
        <f t="shared" si="14"/>
        <v/>
      </c>
      <c r="K166" s="156" t="str">
        <f>IF(OR($D166="",$E166=""),"",VLOOKUP($AJ166,SiSem_Req!$A$2:$O$82,6))</f>
        <v/>
      </c>
      <c r="L166" s="287"/>
      <c r="M166" s="166" t="str">
        <f t="shared" si="15"/>
        <v/>
      </c>
      <c r="N166" s="156" t="str">
        <f>IF(OR($D166="",$E166=""),"",VLOOKUP($AJ166,SiSem_Req!$A$2:$O$82,7))</f>
        <v/>
      </c>
      <c r="O166" s="286"/>
      <c r="P166" s="162" t="str">
        <f t="shared" si="16"/>
        <v/>
      </c>
      <c r="Q166" s="156" t="str">
        <f>IF(OR($D166="",$E166=""),"",VLOOKUP($AJ166,SiSem_Req!$A$2:$O$82,8))</f>
        <v/>
      </c>
      <c r="R166" s="287"/>
      <c r="S166" s="166" t="str">
        <f t="shared" si="17"/>
        <v/>
      </c>
      <c r="T166" s="156" t="str">
        <f>IF(OR($D166="",$E166=""),"",VLOOKUP($AJ166,SiSem_Req!$A$2:$O$82,9))</f>
        <v/>
      </c>
      <c r="U166" s="157" t="str">
        <f t="shared" si="18"/>
        <v/>
      </c>
      <c r="V166" s="158" t="str">
        <f>IF(OR($D166="",$E166="",GlobalParameters!$C$12=""),"",$AF166)</f>
        <v/>
      </c>
      <c r="W166" s="159"/>
      <c r="X166" s="283"/>
      <c r="Y166" s="283"/>
      <c r="Z166" s="283"/>
      <c r="AA166" s="283"/>
      <c r="AB166" s="283"/>
      <c r="AC166" s="283"/>
      <c r="AD166" s="283"/>
      <c r="AE166" s="283"/>
      <c r="AF166" s="160" t="str">
        <f>IF(OR($D166="",$E166="",GlobalParameters!$C$12=""),"",VLOOKUP($AJ166,SiSem_Req!$A$2:$O$82,15))</f>
        <v/>
      </c>
      <c r="AG166" s="283"/>
      <c r="AH166" s="283"/>
      <c r="AI166" s="159"/>
      <c r="AJ166" s="134" t="e">
        <f>VLOOKUP($D166,SiSem_Req!$S$2:$T$10,2)+VLOOKUP($E166,SiSem_Req!$U$2:$V$4,2)+VLOOKUP(GlobalParameters!$C$12,SiSem_Req!$W$2:$X$4,2)</f>
        <v>#N/A</v>
      </c>
    </row>
    <row r="167" spans="1:36" x14ac:dyDescent="0.25">
      <c r="A167" s="133"/>
      <c r="B167" s="283"/>
      <c r="C167" s="283"/>
      <c r="D167" s="284"/>
      <c r="E167" s="284"/>
      <c r="F167" s="287"/>
      <c r="G167" s="166" t="str">
        <f t="shared" si="13"/>
        <v/>
      </c>
      <c r="H167" s="156" t="str">
        <f>IF(OR($D167="",$E167=""),"",VLOOKUP($AJ167,SiSem_Req!$A$2:$O$82,5))</f>
        <v/>
      </c>
      <c r="I167" s="285"/>
      <c r="J167" s="155" t="str">
        <f t="shared" si="14"/>
        <v/>
      </c>
      <c r="K167" s="156" t="str">
        <f>IF(OR($D167="",$E167=""),"",VLOOKUP($AJ167,SiSem_Req!$A$2:$O$82,6))</f>
        <v/>
      </c>
      <c r="L167" s="287"/>
      <c r="M167" s="166" t="str">
        <f t="shared" si="15"/>
        <v/>
      </c>
      <c r="N167" s="156" t="str">
        <f>IF(OR($D167="",$E167=""),"",VLOOKUP($AJ167,SiSem_Req!$A$2:$O$82,7))</f>
        <v/>
      </c>
      <c r="O167" s="286"/>
      <c r="P167" s="162" t="str">
        <f t="shared" si="16"/>
        <v/>
      </c>
      <c r="Q167" s="156" t="str">
        <f>IF(OR($D167="",$E167=""),"",VLOOKUP($AJ167,SiSem_Req!$A$2:$O$82,8))</f>
        <v/>
      </c>
      <c r="R167" s="287"/>
      <c r="S167" s="166" t="str">
        <f t="shared" si="17"/>
        <v/>
      </c>
      <c r="T167" s="156" t="str">
        <f>IF(OR($D167="",$E167=""),"",VLOOKUP($AJ167,SiSem_Req!$A$2:$O$82,9))</f>
        <v/>
      </c>
      <c r="U167" s="157" t="str">
        <f t="shared" si="18"/>
        <v/>
      </c>
      <c r="V167" s="158" t="str">
        <f>IF(OR($D167="",$E167="",GlobalParameters!$C$12=""),"",$AF167)</f>
        <v/>
      </c>
      <c r="W167" s="159"/>
      <c r="X167" s="283"/>
      <c r="Y167" s="283"/>
      <c r="Z167" s="283"/>
      <c r="AA167" s="283"/>
      <c r="AB167" s="283"/>
      <c r="AC167" s="283"/>
      <c r="AD167" s="283"/>
      <c r="AE167" s="283"/>
      <c r="AF167" s="160" t="str">
        <f>IF(OR($D167="",$E167="",GlobalParameters!$C$12=""),"",VLOOKUP($AJ167,SiSem_Req!$A$2:$O$82,15))</f>
        <v/>
      </c>
      <c r="AG167" s="283"/>
      <c r="AH167" s="283"/>
      <c r="AI167" s="159"/>
      <c r="AJ167" s="134" t="e">
        <f>VLOOKUP($D167,SiSem_Req!$S$2:$T$10,2)+VLOOKUP($E167,SiSem_Req!$U$2:$V$4,2)+VLOOKUP(GlobalParameters!$C$12,SiSem_Req!$W$2:$X$4,2)</f>
        <v>#N/A</v>
      </c>
    </row>
    <row r="168" spans="1:36" x14ac:dyDescent="0.25">
      <c r="A168" s="133"/>
      <c r="B168" s="283"/>
      <c r="C168" s="283"/>
      <c r="D168" s="284"/>
      <c r="E168" s="284"/>
      <c r="F168" s="287"/>
      <c r="G168" s="166" t="str">
        <f t="shared" si="13"/>
        <v/>
      </c>
      <c r="H168" s="156" t="str">
        <f>IF(OR($D168="",$E168=""),"",VLOOKUP($AJ168,SiSem_Req!$A$2:$O$82,5))</f>
        <v/>
      </c>
      <c r="I168" s="285"/>
      <c r="J168" s="155" t="str">
        <f t="shared" si="14"/>
        <v/>
      </c>
      <c r="K168" s="156" t="str">
        <f>IF(OR($D168="",$E168=""),"",VLOOKUP($AJ168,SiSem_Req!$A$2:$O$82,6))</f>
        <v/>
      </c>
      <c r="L168" s="287"/>
      <c r="M168" s="166" t="str">
        <f t="shared" si="15"/>
        <v/>
      </c>
      <c r="N168" s="156" t="str">
        <f>IF(OR($D168="",$E168=""),"",VLOOKUP($AJ168,SiSem_Req!$A$2:$O$82,7))</f>
        <v/>
      </c>
      <c r="O168" s="286"/>
      <c r="P168" s="162" t="str">
        <f t="shared" si="16"/>
        <v/>
      </c>
      <c r="Q168" s="156" t="str">
        <f>IF(OR($D168="",$E168=""),"",VLOOKUP($AJ168,SiSem_Req!$A$2:$O$82,8))</f>
        <v/>
      </c>
      <c r="R168" s="287"/>
      <c r="S168" s="166" t="str">
        <f t="shared" si="17"/>
        <v/>
      </c>
      <c r="T168" s="156" t="str">
        <f>IF(OR($D168="",$E168=""),"",VLOOKUP($AJ168,SiSem_Req!$A$2:$O$82,9))</f>
        <v/>
      </c>
      <c r="U168" s="157" t="str">
        <f t="shared" si="18"/>
        <v/>
      </c>
      <c r="V168" s="158" t="str">
        <f>IF(OR($D168="",$E168="",GlobalParameters!$C$12=""),"",$AF168)</f>
        <v/>
      </c>
      <c r="W168" s="159"/>
      <c r="X168" s="283"/>
      <c r="Y168" s="283"/>
      <c r="Z168" s="283"/>
      <c r="AA168" s="283"/>
      <c r="AB168" s="283"/>
      <c r="AC168" s="283"/>
      <c r="AD168" s="283"/>
      <c r="AE168" s="283"/>
      <c r="AF168" s="160" t="str">
        <f>IF(OR($D168="",$E168="",GlobalParameters!$C$12=""),"",VLOOKUP($AJ168,SiSem_Req!$A$2:$O$82,15))</f>
        <v/>
      </c>
      <c r="AG168" s="283"/>
      <c r="AH168" s="283"/>
      <c r="AI168" s="159"/>
      <c r="AJ168" s="134" t="e">
        <f>VLOOKUP($D168,SiSem_Req!$S$2:$T$10,2)+VLOOKUP($E168,SiSem_Req!$U$2:$V$4,2)+VLOOKUP(GlobalParameters!$C$12,SiSem_Req!$W$2:$X$4,2)</f>
        <v>#N/A</v>
      </c>
    </row>
    <row r="169" spans="1:36" x14ac:dyDescent="0.25">
      <c r="A169" s="133"/>
      <c r="B169" s="283"/>
      <c r="C169" s="283"/>
      <c r="D169" s="284"/>
      <c r="E169" s="284"/>
      <c r="F169" s="287"/>
      <c r="G169" s="166" t="str">
        <f t="shared" si="13"/>
        <v/>
      </c>
      <c r="H169" s="156" t="str">
        <f>IF(OR($D169="",$E169=""),"",VLOOKUP($AJ169,SiSem_Req!$A$2:$O$82,5))</f>
        <v/>
      </c>
      <c r="I169" s="285"/>
      <c r="J169" s="155" t="str">
        <f t="shared" si="14"/>
        <v/>
      </c>
      <c r="K169" s="156" t="str">
        <f>IF(OR($D169="",$E169=""),"",VLOOKUP($AJ169,SiSem_Req!$A$2:$O$82,6))</f>
        <v/>
      </c>
      <c r="L169" s="287"/>
      <c r="M169" s="166" t="str">
        <f t="shared" si="15"/>
        <v/>
      </c>
      <c r="N169" s="156" t="str">
        <f>IF(OR($D169="",$E169=""),"",VLOOKUP($AJ169,SiSem_Req!$A$2:$O$82,7))</f>
        <v/>
      </c>
      <c r="O169" s="286"/>
      <c r="P169" s="162" t="str">
        <f t="shared" si="16"/>
        <v/>
      </c>
      <c r="Q169" s="156" t="str">
        <f>IF(OR($D169="",$E169=""),"",VLOOKUP($AJ169,SiSem_Req!$A$2:$O$82,8))</f>
        <v/>
      </c>
      <c r="R169" s="287"/>
      <c r="S169" s="166" t="str">
        <f t="shared" si="17"/>
        <v/>
      </c>
      <c r="T169" s="156" t="str">
        <f>IF(OR($D169="",$E169=""),"",VLOOKUP($AJ169,SiSem_Req!$A$2:$O$82,9))</f>
        <v/>
      </c>
      <c r="U169" s="157" t="str">
        <f t="shared" si="18"/>
        <v/>
      </c>
      <c r="V169" s="158" t="str">
        <f>IF(OR($D169="",$E169="",GlobalParameters!$C$12=""),"",$AF169)</f>
        <v/>
      </c>
      <c r="W169" s="159"/>
      <c r="X169" s="283"/>
      <c r="Y169" s="283"/>
      <c r="Z169" s="283"/>
      <c r="AA169" s="283"/>
      <c r="AB169" s="283"/>
      <c r="AC169" s="283"/>
      <c r="AD169" s="283"/>
      <c r="AE169" s="283"/>
      <c r="AF169" s="160" t="str">
        <f>IF(OR($D169="",$E169="",GlobalParameters!$C$12=""),"",VLOOKUP($AJ169,SiSem_Req!$A$2:$O$82,15))</f>
        <v/>
      </c>
      <c r="AG169" s="283"/>
      <c r="AH169" s="283"/>
      <c r="AI169" s="159"/>
      <c r="AJ169" s="134" t="e">
        <f>VLOOKUP($D169,SiSem_Req!$S$2:$T$10,2)+VLOOKUP($E169,SiSem_Req!$U$2:$V$4,2)+VLOOKUP(GlobalParameters!$C$12,SiSem_Req!$W$2:$X$4,2)</f>
        <v>#N/A</v>
      </c>
    </row>
    <row r="170" spans="1:36" x14ac:dyDescent="0.25">
      <c r="A170" s="133"/>
      <c r="B170" s="283"/>
      <c r="C170" s="283"/>
      <c r="D170" s="284"/>
      <c r="E170" s="284"/>
      <c r="F170" s="287"/>
      <c r="G170" s="166" t="str">
        <f t="shared" si="13"/>
        <v/>
      </c>
      <c r="H170" s="156" t="str">
        <f>IF(OR($D170="",$E170=""),"",VLOOKUP($AJ170,SiSem_Req!$A$2:$O$82,5))</f>
        <v/>
      </c>
      <c r="I170" s="285"/>
      <c r="J170" s="155" t="str">
        <f t="shared" si="14"/>
        <v/>
      </c>
      <c r="K170" s="156" t="str">
        <f>IF(OR($D170="",$E170=""),"",VLOOKUP($AJ170,SiSem_Req!$A$2:$O$82,6))</f>
        <v/>
      </c>
      <c r="L170" s="287"/>
      <c r="M170" s="166" t="str">
        <f t="shared" si="15"/>
        <v/>
      </c>
      <c r="N170" s="156" t="str">
        <f>IF(OR($D170="",$E170=""),"",VLOOKUP($AJ170,SiSem_Req!$A$2:$O$82,7))</f>
        <v/>
      </c>
      <c r="O170" s="286"/>
      <c r="P170" s="162" t="str">
        <f t="shared" si="16"/>
        <v/>
      </c>
      <c r="Q170" s="156" t="str">
        <f>IF(OR($D170="",$E170=""),"",VLOOKUP($AJ170,SiSem_Req!$A$2:$O$82,8))</f>
        <v/>
      </c>
      <c r="R170" s="287"/>
      <c r="S170" s="166" t="str">
        <f t="shared" si="17"/>
        <v/>
      </c>
      <c r="T170" s="156" t="str">
        <f>IF(OR($D170="",$E170=""),"",VLOOKUP($AJ170,SiSem_Req!$A$2:$O$82,9))</f>
        <v/>
      </c>
      <c r="U170" s="157" t="str">
        <f t="shared" si="18"/>
        <v/>
      </c>
      <c r="V170" s="158" t="str">
        <f>IF(OR($D170="",$E170="",GlobalParameters!$C$12=""),"",$AF170)</f>
        <v/>
      </c>
      <c r="W170" s="159"/>
      <c r="X170" s="283"/>
      <c r="Y170" s="283"/>
      <c r="Z170" s="283"/>
      <c r="AA170" s="283"/>
      <c r="AB170" s="283"/>
      <c r="AC170" s="283"/>
      <c r="AD170" s="283"/>
      <c r="AE170" s="283"/>
      <c r="AF170" s="160" t="str">
        <f>IF(OR($D170="",$E170="",GlobalParameters!$C$12=""),"",VLOOKUP($AJ170,SiSem_Req!$A$2:$O$82,15))</f>
        <v/>
      </c>
      <c r="AG170" s="283"/>
      <c r="AH170" s="283"/>
      <c r="AI170" s="159"/>
      <c r="AJ170" s="134" t="e">
        <f>VLOOKUP($D170,SiSem_Req!$S$2:$T$10,2)+VLOOKUP($E170,SiSem_Req!$U$2:$V$4,2)+VLOOKUP(GlobalParameters!$C$12,SiSem_Req!$W$2:$X$4,2)</f>
        <v>#N/A</v>
      </c>
    </row>
    <row r="171" spans="1:36" x14ac:dyDescent="0.25">
      <c r="A171" s="133"/>
      <c r="B171" s="283"/>
      <c r="C171" s="283"/>
      <c r="D171" s="284"/>
      <c r="E171" s="284"/>
      <c r="F171" s="287"/>
      <c r="G171" s="166" t="str">
        <f t="shared" si="13"/>
        <v/>
      </c>
      <c r="H171" s="156" t="str">
        <f>IF(OR($D171="",$E171=""),"",VLOOKUP($AJ171,SiSem_Req!$A$2:$O$82,5))</f>
        <v/>
      </c>
      <c r="I171" s="285"/>
      <c r="J171" s="155" t="str">
        <f t="shared" si="14"/>
        <v/>
      </c>
      <c r="K171" s="156" t="str">
        <f>IF(OR($D171="",$E171=""),"",VLOOKUP($AJ171,SiSem_Req!$A$2:$O$82,6))</f>
        <v/>
      </c>
      <c r="L171" s="287"/>
      <c r="M171" s="166" t="str">
        <f t="shared" si="15"/>
        <v/>
      </c>
      <c r="N171" s="156" t="str">
        <f>IF(OR($D171="",$E171=""),"",VLOOKUP($AJ171,SiSem_Req!$A$2:$O$82,7))</f>
        <v/>
      </c>
      <c r="O171" s="286"/>
      <c r="P171" s="162" t="str">
        <f t="shared" si="16"/>
        <v/>
      </c>
      <c r="Q171" s="156" t="str">
        <f>IF(OR($D171="",$E171=""),"",VLOOKUP($AJ171,SiSem_Req!$A$2:$O$82,8))</f>
        <v/>
      </c>
      <c r="R171" s="287"/>
      <c r="S171" s="166" t="str">
        <f t="shared" si="17"/>
        <v/>
      </c>
      <c r="T171" s="156" t="str">
        <f>IF(OR($D171="",$E171=""),"",VLOOKUP($AJ171,SiSem_Req!$A$2:$O$82,9))</f>
        <v/>
      </c>
      <c r="U171" s="157" t="str">
        <f t="shared" si="18"/>
        <v/>
      </c>
      <c r="V171" s="158" t="str">
        <f>IF(OR($D171="",$E171="",GlobalParameters!$C$12=""),"",$AF171)</f>
        <v/>
      </c>
      <c r="W171" s="159"/>
      <c r="X171" s="283"/>
      <c r="Y171" s="283"/>
      <c r="Z171" s="283"/>
      <c r="AA171" s="283"/>
      <c r="AB171" s="283"/>
      <c r="AC171" s="283"/>
      <c r="AD171" s="283"/>
      <c r="AE171" s="283"/>
      <c r="AF171" s="160" t="str">
        <f>IF(OR($D171="",$E171="",GlobalParameters!$C$12=""),"",VLOOKUP($AJ171,SiSem_Req!$A$2:$O$82,15))</f>
        <v/>
      </c>
      <c r="AG171" s="283"/>
      <c r="AH171" s="283"/>
      <c r="AI171" s="159"/>
      <c r="AJ171" s="134" t="e">
        <f>VLOOKUP($D171,SiSem_Req!$S$2:$T$10,2)+VLOOKUP($E171,SiSem_Req!$U$2:$V$4,2)+VLOOKUP(GlobalParameters!$C$12,SiSem_Req!$W$2:$X$4,2)</f>
        <v>#N/A</v>
      </c>
    </row>
    <row r="172" spans="1:36" x14ac:dyDescent="0.25">
      <c r="A172" s="133"/>
      <c r="B172" s="283"/>
      <c r="C172" s="283"/>
      <c r="D172" s="284"/>
      <c r="E172" s="284"/>
      <c r="F172" s="287"/>
      <c r="G172" s="166" t="str">
        <f t="shared" si="13"/>
        <v/>
      </c>
      <c r="H172" s="156" t="str">
        <f>IF(OR($D172="",$E172=""),"",VLOOKUP($AJ172,SiSem_Req!$A$2:$O$82,5))</f>
        <v/>
      </c>
      <c r="I172" s="285"/>
      <c r="J172" s="155" t="str">
        <f t="shared" si="14"/>
        <v/>
      </c>
      <c r="K172" s="156" t="str">
        <f>IF(OR($D172="",$E172=""),"",VLOOKUP($AJ172,SiSem_Req!$A$2:$O$82,6))</f>
        <v/>
      </c>
      <c r="L172" s="287"/>
      <c r="M172" s="166" t="str">
        <f t="shared" si="15"/>
        <v/>
      </c>
      <c r="N172" s="156" t="str">
        <f>IF(OR($D172="",$E172=""),"",VLOOKUP($AJ172,SiSem_Req!$A$2:$O$82,7))</f>
        <v/>
      </c>
      <c r="O172" s="286"/>
      <c r="P172" s="162" t="str">
        <f t="shared" si="16"/>
        <v/>
      </c>
      <c r="Q172" s="156" t="str">
        <f>IF(OR($D172="",$E172=""),"",VLOOKUP($AJ172,SiSem_Req!$A$2:$O$82,8))</f>
        <v/>
      </c>
      <c r="R172" s="287"/>
      <c r="S172" s="166" t="str">
        <f t="shared" si="17"/>
        <v/>
      </c>
      <c r="T172" s="156" t="str">
        <f>IF(OR($D172="",$E172=""),"",VLOOKUP($AJ172,SiSem_Req!$A$2:$O$82,9))</f>
        <v/>
      </c>
      <c r="U172" s="157" t="str">
        <f t="shared" si="18"/>
        <v/>
      </c>
      <c r="V172" s="158" t="str">
        <f>IF(OR($D172="",$E172="",GlobalParameters!$C$12=""),"",$AF172)</f>
        <v/>
      </c>
      <c r="W172" s="159"/>
      <c r="X172" s="283"/>
      <c r="Y172" s="283"/>
      <c r="Z172" s="283"/>
      <c r="AA172" s="283"/>
      <c r="AB172" s="283"/>
      <c r="AC172" s="283"/>
      <c r="AD172" s="283"/>
      <c r="AE172" s="283"/>
      <c r="AF172" s="160" t="str">
        <f>IF(OR($D172="",$E172="",GlobalParameters!$C$12=""),"",VLOOKUP($AJ172,SiSem_Req!$A$2:$O$82,15))</f>
        <v/>
      </c>
      <c r="AG172" s="283"/>
      <c r="AH172" s="283"/>
      <c r="AI172" s="159"/>
      <c r="AJ172" s="134" t="e">
        <f>VLOOKUP($D172,SiSem_Req!$S$2:$T$10,2)+VLOOKUP($E172,SiSem_Req!$U$2:$V$4,2)+VLOOKUP(GlobalParameters!$C$12,SiSem_Req!$W$2:$X$4,2)</f>
        <v>#N/A</v>
      </c>
    </row>
    <row r="173" spans="1:36" x14ac:dyDescent="0.25">
      <c r="A173" s="133"/>
      <c r="B173" s="283"/>
      <c r="C173" s="283"/>
      <c r="D173" s="284"/>
      <c r="E173" s="284"/>
      <c r="F173" s="287"/>
      <c r="G173" s="166" t="str">
        <f t="shared" si="13"/>
        <v/>
      </c>
      <c r="H173" s="156" t="str">
        <f>IF(OR($D173="",$E173=""),"",VLOOKUP($AJ173,SiSem_Req!$A$2:$O$82,5))</f>
        <v/>
      </c>
      <c r="I173" s="285"/>
      <c r="J173" s="155" t="str">
        <f t="shared" si="14"/>
        <v/>
      </c>
      <c r="K173" s="156" t="str">
        <f>IF(OR($D173="",$E173=""),"",VLOOKUP($AJ173,SiSem_Req!$A$2:$O$82,6))</f>
        <v/>
      </c>
      <c r="L173" s="287"/>
      <c r="M173" s="166" t="str">
        <f t="shared" si="15"/>
        <v/>
      </c>
      <c r="N173" s="156" t="str">
        <f>IF(OR($D173="",$E173=""),"",VLOOKUP($AJ173,SiSem_Req!$A$2:$O$82,7))</f>
        <v/>
      </c>
      <c r="O173" s="286"/>
      <c r="P173" s="162" t="str">
        <f t="shared" si="16"/>
        <v/>
      </c>
      <c r="Q173" s="156" t="str">
        <f>IF(OR($D173="",$E173=""),"",VLOOKUP($AJ173,SiSem_Req!$A$2:$O$82,8))</f>
        <v/>
      </c>
      <c r="R173" s="287"/>
      <c r="S173" s="166" t="str">
        <f t="shared" si="17"/>
        <v/>
      </c>
      <c r="T173" s="156" t="str">
        <f>IF(OR($D173="",$E173=""),"",VLOOKUP($AJ173,SiSem_Req!$A$2:$O$82,9))</f>
        <v/>
      </c>
      <c r="U173" s="157" t="str">
        <f t="shared" si="18"/>
        <v/>
      </c>
      <c r="V173" s="158" t="str">
        <f>IF(OR($D173="",$E173="",GlobalParameters!$C$12=""),"",$AF173)</f>
        <v/>
      </c>
      <c r="W173" s="159"/>
      <c r="X173" s="283"/>
      <c r="Y173" s="283"/>
      <c r="Z173" s="283"/>
      <c r="AA173" s="283"/>
      <c r="AB173" s="283"/>
      <c r="AC173" s="283"/>
      <c r="AD173" s="283"/>
      <c r="AE173" s="283"/>
      <c r="AF173" s="160" t="str">
        <f>IF(OR($D173="",$E173="",GlobalParameters!$C$12=""),"",VLOOKUP($AJ173,SiSem_Req!$A$2:$O$82,15))</f>
        <v/>
      </c>
      <c r="AG173" s="283"/>
      <c r="AH173" s="283"/>
      <c r="AI173" s="159"/>
      <c r="AJ173" s="134" t="e">
        <f>VLOOKUP($D173,SiSem_Req!$S$2:$T$10,2)+VLOOKUP($E173,SiSem_Req!$U$2:$V$4,2)+VLOOKUP(GlobalParameters!$C$12,SiSem_Req!$W$2:$X$4,2)</f>
        <v>#N/A</v>
      </c>
    </row>
    <row r="174" spans="1:36" x14ac:dyDescent="0.25">
      <c r="A174" s="133"/>
      <c r="B174" s="283"/>
      <c r="C174" s="283"/>
      <c r="D174" s="284"/>
      <c r="E174" s="284"/>
      <c r="F174" s="287"/>
      <c r="G174" s="166" t="str">
        <f t="shared" si="13"/>
        <v/>
      </c>
      <c r="H174" s="156" t="str">
        <f>IF(OR($D174="",$E174=""),"",VLOOKUP($AJ174,SiSem_Req!$A$2:$O$82,5))</f>
        <v/>
      </c>
      <c r="I174" s="285"/>
      <c r="J174" s="155" t="str">
        <f t="shared" si="14"/>
        <v/>
      </c>
      <c r="K174" s="156" t="str">
        <f>IF(OR($D174="",$E174=""),"",VLOOKUP($AJ174,SiSem_Req!$A$2:$O$82,6))</f>
        <v/>
      </c>
      <c r="L174" s="287"/>
      <c r="M174" s="166" t="str">
        <f t="shared" si="15"/>
        <v/>
      </c>
      <c r="N174" s="156" t="str">
        <f>IF(OR($D174="",$E174=""),"",VLOOKUP($AJ174,SiSem_Req!$A$2:$O$82,7))</f>
        <v/>
      </c>
      <c r="O174" s="286"/>
      <c r="P174" s="162" t="str">
        <f t="shared" si="16"/>
        <v/>
      </c>
      <c r="Q174" s="156" t="str">
        <f>IF(OR($D174="",$E174=""),"",VLOOKUP($AJ174,SiSem_Req!$A$2:$O$82,8))</f>
        <v/>
      </c>
      <c r="R174" s="287"/>
      <c r="S174" s="166" t="str">
        <f t="shared" si="17"/>
        <v/>
      </c>
      <c r="T174" s="156" t="str">
        <f>IF(OR($D174="",$E174=""),"",VLOOKUP($AJ174,SiSem_Req!$A$2:$O$82,9))</f>
        <v/>
      </c>
      <c r="U174" s="157" t="str">
        <f t="shared" si="18"/>
        <v/>
      </c>
      <c r="V174" s="158" t="str">
        <f>IF(OR($D174="",$E174="",GlobalParameters!$C$12=""),"",$AF174)</f>
        <v/>
      </c>
      <c r="W174" s="159"/>
      <c r="X174" s="283"/>
      <c r="Y174" s="283"/>
      <c r="Z174" s="283"/>
      <c r="AA174" s="283"/>
      <c r="AB174" s="283"/>
      <c r="AC174" s="283"/>
      <c r="AD174" s="283"/>
      <c r="AE174" s="283"/>
      <c r="AF174" s="160" t="str">
        <f>IF(OR($D174="",$E174="",GlobalParameters!$C$12=""),"",VLOOKUP($AJ174,SiSem_Req!$A$2:$O$82,15))</f>
        <v/>
      </c>
      <c r="AG174" s="283"/>
      <c r="AH174" s="283"/>
      <c r="AI174" s="159"/>
      <c r="AJ174" s="134" t="e">
        <f>VLOOKUP($D174,SiSem_Req!$S$2:$T$10,2)+VLOOKUP($E174,SiSem_Req!$U$2:$V$4,2)+VLOOKUP(GlobalParameters!$C$12,SiSem_Req!$W$2:$X$4,2)</f>
        <v>#N/A</v>
      </c>
    </row>
    <row r="175" spans="1:36" x14ac:dyDescent="0.25">
      <c r="A175" s="133"/>
      <c r="B175" s="283"/>
      <c r="C175" s="283"/>
      <c r="D175" s="284"/>
      <c r="E175" s="284"/>
      <c r="F175" s="287"/>
      <c r="G175" s="166" t="str">
        <f t="shared" si="13"/>
        <v/>
      </c>
      <c r="H175" s="156" t="str">
        <f>IF(OR($D175="",$E175=""),"",VLOOKUP($AJ175,SiSem_Req!$A$2:$O$82,5))</f>
        <v/>
      </c>
      <c r="I175" s="285"/>
      <c r="J175" s="155" t="str">
        <f t="shared" si="14"/>
        <v/>
      </c>
      <c r="K175" s="156" t="str">
        <f>IF(OR($D175="",$E175=""),"",VLOOKUP($AJ175,SiSem_Req!$A$2:$O$82,6))</f>
        <v/>
      </c>
      <c r="L175" s="287"/>
      <c r="M175" s="166" t="str">
        <f t="shared" si="15"/>
        <v/>
      </c>
      <c r="N175" s="156" t="str">
        <f>IF(OR($D175="",$E175=""),"",VLOOKUP($AJ175,SiSem_Req!$A$2:$O$82,7))</f>
        <v/>
      </c>
      <c r="O175" s="286"/>
      <c r="P175" s="162" t="str">
        <f t="shared" si="16"/>
        <v/>
      </c>
      <c r="Q175" s="156" t="str">
        <f>IF(OR($D175="",$E175=""),"",VLOOKUP($AJ175,SiSem_Req!$A$2:$O$82,8))</f>
        <v/>
      </c>
      <c r="R175" s="287"/>
      <c r="S175" s="166" t="str">
        <f t="shared" si="17"/>
        <v/>
      </c>
      <c r="T175" s="156" t="str">
        <f>IF(OR($D175="",$E175=""),"",VLOOKUP($AJ175,SiSem_Req!$A$2:$O$82,9))</f>
        <v/>
      </c>
      <c r="U175" s="157" t="str">
        <f t="shared" si="18"/>
        <v/>
      </c>
      <c r="V175" s="158" t="str">
        <f>IF(OR($D175="",$E175="",GlobalParameters!$C$12=""),"",$AF175)</f>
        <v/>
      </c>
      <c r="W175" s="159"/>
      <c r="X175" s="283"/>
      <c r="Y175" s="283"/>
      <c r="Z175" s="283"/>
      <c r="AA175" s="283"/>
      <c r="AB175" s="283"/>
      <c r="AC175" s="283"/>
      <c r="AD175" s="283"/>
      <c r="AE175" s="283"/>
      <c r="AF175" s="160" t="str">
        <f>IF(OR($D175="",$E175="",GlobalParameters!$C$12=""),"",VLOOKUP($AJ175,SiSem_Req!$A$2:$O$82,15))</f>
        <v/>
      </c>
      <c r="AG175" s="283"/>
      <c r="AH175" s="283"/>
      <c r="AI175" s="159"/>
      <c r="AJ175" s="134" t="e">
        <f>VLOOKUP($D175,SiSem_Req!$S$2:$T$10,2)+VLOOKUP($E175,SiSem_Req!$U$2:$V$4,2)+VLOOKUP(GlobalParameters!$C$12,SiSem_Req!$W$2:$X$4,2)</f>
        <v>#N/A</v>
      </c>
    </row>
    <row r="176" spans="1:36" x14ac:dyDescent="0.25">
      <c r="A176" s="133"/>
      <c r="B176" s="283"/>
      <c r="C176" s="283"/>
      <c r="D176" s="284"/>
      <c r="E176" s="284"/>
      <c r="F176" s="287"/>
      <c r="G176" s="166" t="str">
        <f t="shared" si="13"/>
        <v/>
      </c>
      <c r="H176" s="156" t="str">
        <f>IF(OR($D176="",$E176=""),"",VLOOKUP($AJ176,SiSem_Req!$A$2:$O$82,5))</f>
        <v/>
      </c>
      <c r="I176" s="285"/>
      <c r="J176" s="155" t="str">
        <f t="shared" si="14"/>
        <v/>
      </c>
      <c r="K176" s="156" t="str">
        <f>IF(OR($D176="",$E176=""),"",VLOOKUP($AJ176,SiSem_Req!$A$2:$O$82,6))</f>
        <v/>
      </c>
      <c r="L176" s="287"/>
      <c r="M176" s="166" t="str">
        <f t="shared" si="15"/>
        <v/>
      </c>
      <c r="N176" s="156" t="str">
        <f>IF(OR($D176="",$E176=""),"",VLOOKUP($AJ176,SiSem_Req!$A$2:$O$82,7))</f>
        <v/>
      </c>
      <c r="O176" s="286"/>
      <c r="P176" s="162" t="str">
        <f t="shared" si="16"/>
        <v/>
      </c>
      <c r="Q176" s="156" t="str">
        <f>IF(OR($D176="",$E176=""),"",VLOOKUP($AJ176,SiSem_Req!$A$2:$O$82,8))</f>
        <v/>
      </c>
      <c r="R176" s="287"/>
      <c r="S176" s="166" t="str">
        <f t="shared" si="17"/>
        <v/>
      </c>
      <c r="T176" s="156" t="str">
        <f>IF(OR($D176="",$E176=""),"",VLOOKUP($AJ176,SiSem_Req!$A$2:$O$82,9))</f>
        <v/>
      </c>
      <c r="U176" s="157" t="str">
        <f t="shared" si="18"/>
        <v/>
      </c>
      <c r="V176" s="158" t="str">
        <f>IF(OR($D176="",$E176="",GlobalParameters!$C$12=""),"",$AF176)</f>
        <v/>
      </c>
      <c r="W176" s="159"/>
      <c r="X176" s="283"/>
      <c r="Y176" s="283"/>
      <c r="Z176" s="283"/>
      <c r="AA176" s="283"/>
      <c r="AB176" s="283"/>
      <c r="AC176" s="283"/>
      <c r="AD176" s="283"/>
      <c r="AE176" s="283"/>
      <c r="AF176" s="160" t="str">
        <f>IF(OR($D176="",$E176="",GlobalParameters!$C$12=""),"",VLOOKUP($AJ176,SiSem_Req!$A$2:$O$82,15))</f>
        <v/>
      </c>
      <c r="AG176" s="283"/>
      <c r="AH176" s="283"/>
      <c r="AI176" s="159"/>
      <c r="AJ176" s="134" t="e">
        <f>VLOOKUP($D176,SiSem_Req!$S$2:$T$10,2)+VLOOKUP($E176,SiSem_Req!$U$2:$V$4,2)+VLOOKUP(GlobalParameters!$C$12,SiSem_Req!$W$2:$X$4,2)</f>
        <v>#N/A</v>
      </c>
    </row>
    <row r="177" spans="1:36" x14ac:dyDescent="0.25">
      <c r="A177" s="133"/>
      <c r="B177" s="283"/>
      <c r="C177" s="283"/>
      <c r="D177" s="284"/>
      <c r="E177" s="284"/>
      <c r="F177" s="287"/>
      <c r="G177" s="166" t="str">
        <f t="shared" si="13"/>
        <v/>
      </c>
      <c r="H177" s="156" t="str">
        <f>IF(OR($D177="",$E177=""),"",VLOOKUP($AJ177,SiSem_Req!$A$2:$O$82,5))</f>
        <v/>
      </c>
      <c r="I177" s="285"/>
      <c r="J177" s="155" t="str">
        <f t="shared" si="14"/>
        <v/>
      </c>
      <c r="K177" s="156" t="str">
        <f>IF(OR($D177="",$E177=""),"",VLOOKUP($AJ177,SiSem_Req!$A$2:$O$82,6))</f>
        <v/>
      </c>
      <c r="L177" s="287"/>
      <c r="M177" s="166" t="str">
        <f t="shared" si="15"/>
        <v/>
      </c>
      <c r="N177" s="156" t="str">
        <f>IF(OR($D177="",$E177=""),"",VLOOKUP($AJ177,SiSem_Req!$A$2:$O$82,7))</f>
        <v/>
      </c>
      <c r="O177" s="286"/>
      <c r="P177" s="162" t="str">
        <f t="shared" si="16"/>
        <v/>
      </c>
      <c r="Q177" s="156" t="str">
        <f>IF(OR($D177="",$E177=""),"",VLOOKUP($AJ177,SiSem_Req!$A$2:$O$82,8))</f>
        <v/>
      </c>
      <c r="R177" s="287"/>
      <c r="S177" s="166" t="str">
        <f t="shared" si="17"/>
        <v/>
      </c>
      <c r="T177" s="156" t="str">
        <f>IF(OR($D177="",$E177=""),"",VLOOKUP($AJ177,SiSem_Req!$A$2:$O$82,9))</f>
        <v/>
      </c>
      <c r="U177" s="157" t="str">
        <f t="shared" si="18"/>
        <v/>
      </c>
      <c r="V177" s="158" t="str">
        <f>IF(OR($D177="",$E177="",GlobalParameters!$C$12=""),"",$AF177)</f>
        <v/>
      </c>
      <c r="W177" s="159"/>
      <c r="X177" s="283"/>
      <c r="Y177" s="283"/>
      <c r="Z177" s="283"/>
      <c r="AA177" s="283"/>
      <c r="AB177" s="283"/>
      <c r="AC177" s="283"/>
      <c r="AD177" s="283"/>
      <c r="AE177" s="283"/>
      <c r="AF177" s="160" t="str">
        <f>IF(OR($D177="",$E177="",GlobalParameters!$C$12=""),"",VLOOKUP($AJ177,SiSem_Req!$A$2:$O$82,15))</f>
        <v/>
      </c>
      <c r="AG177" s="283"/>
      <c r="AH177" s="283"/>
      <c r="AI177" s="159"/>
      <c r="AJ177" s="134" t="e">
        <f>VLOOKUP($D177,SiSem_Req!$S$2:$T$10,2)+VLOOKUP($E177,SiSem_Req!$U$2:$V$4,2)+VLOOKUP(GlobalParameters!$C$12,SiSem_Req!$W$2:$X$4,2)</f>
        <v>#N/A</v>
      </c>
    </row>
    <row r="178" spans="1:36" x14ac:dyDescent="0.25">
      <c r="A178" s="133"/>
      <c r="B178" s="283"/>
      <c r="C178" s="283"/>
      <c r="D178" s="284"/>
      <c r="E178" s="284"/>
      <c r="F178" s="287"/>
      <c r="G178" s="166" t="str">
        <f t="shared" si="13"/>
        <v/>
      </c>
      <c r="H178" s="156" t="str">
        <f>IF(OR($D178="",$E178=""),"",VLOOKUP($AJ178,SiSem_Req!$A$2:$O$82,5))</f>
        <v/>
      </c>
      <c r="I178" s="285"/>
      <c r="J178" s="155" t="str">
        <f t="shared" si="14"/>
        <v/>
      </c>
      <c r="K178" s="156" t="str">
        <f>IF(OR($D178="",$E178=""),"",VLOOKUP($AJ178,SiSem_Req!$A$2:$O$82,6))</f>
        <v/>
      </c>
      <c r="L178" s="287"/>
      <c r="M178" s="166" t="str">
        <f t="shared" si="15"/>
        <v/>
      </c>
      <c r="N178" s="156" t="str">
        <f>IF(OR($D178="",$E178=""),"",VLOOKUP($AJ178,SiSem_Req!$A$2:$O$82,7))</f>
        <v/>
      </c>
      <c r="O178" s="286"/>
      <c r="P178" s="162" t="str">
        <f t="shared" si="16"/>
        <v/>
      </c>
      <c r="Q178" s="156" t="str">
        <f>IF(OR($D178="",$E178=""),"",VLOOKUP($AJ178,SiSem_Req!$A$2:$O$82,8))</f>
        <v/>
      </c>
      <c r="R178" s="287"/>
      <c r="S178" s="166" t="str">
        <f t="shared" si="17"/>
        <v/>
      </c>
      <c r="T178" s="156" t="str">
        <f>IF(OR($D178="",$E178=""),"",VLOOKUP($AJ178,SiSem_Req!$A$2:$O$82,9))</f>
        <v/>
      </c>
      <c r="U178" s="157" t="str">
        <f t="shared" si="18"/>
        <v/>
      </c>
      <c r="V178" s="158" t="str">
        <f>IF(OR($D178="",$E178="",GlobalParameters!$C$12=""),"",$AF178)</f>
        <v/>
      </c>
      <c r="W178" s="159"/>
      <c r="X178" s="283"/>
      <c r="Y178" s="283"/>
      <c r="Z178" s="283"/>
      <c r="AA178" s="283"/>
      <c r="AB178" s="283"/>
      <c r="AC178" s="283"/>
      <c r="AD178" s="283"/>
      <c r="AE178" s="283"/>
      <c r="AF178" s="160" t="str">
        <f>IF(OR($D178="",$E178="",GlobalParameters!$C$12=""),"",VLOOKUP($AJ178,SiSem_Req!$A$2:$O$82,15))</f>
        <v/>
      </c>
      <c r="AG178" s="283"/>
      <c r="AH178" s="283"/>
      <c r="AI178" s="159"/>
      <c r="AJ178" s="134" t="e">
        <f>VLOOKUP($D178,SiSem_Req!$S$2:$T$10,2)+VLOOKUP($E178,SiSem_Req!$U$2:$V$4,2)+VLOOKUP(GlobalParameters!$C$12,SiSem_Req!$W$2:$X$4,2)</f>
        <v>#N/A</v>
      </c>
    </row>
    <row r="179" spans="1:36" x14ac:dyDescent="0.25">
      <c r="A179" s="133"/>
      <c r="B179" s="283"/>
      <c r="C179" s="283"/>
      <c r="D179" s="284"/>
      <c r="E179" s="284"/>
      <c r="F179" s="287"/>
      <c r="G179" s="166" t="str">
        <f t="shared" si="13"/>
        <v/>
      </c>
      <c r="H179" s="156" t="str">
        <f>IF(OR($D179="",$E179=""),"",VLOOKUP($AJ179,SiSem_Req!$A$2:$O$82,5))</f>
        <v/>
      </c>
      <c r="I179" s="285"/>
      <c r="J179" s="155" t="str">
        <f t="shared" si="14"/>
        <v/>
      </c>
      <c r="K179" s="156" t="str">
        <f>IF(OR($D179="",$E179=""),"",VLOOKUP($AJ179,SiSem_Req!$A$2:$O$82,6))</f>
        <v/>
      </c>
      <c r="L179" s="287"/>
      <c r="M179" s="166" t="str">
        <f t="shared" si="15"/>
        <v/>
      </c>
      <c r="N179" s="156" t="str">
        <f>IF(OR($D179="",$E179=""),"",VLOOKUP($AJ179,SiSem_Req!$A$2:$O$82,7))</f>
        <v/>
      </c>
      <c r="O179" s="286"/>
      <c r="P179" s="162" t="str">
        <f t="shared" si="16"/>
        <v/>
      </c>
      <c r="Q179" s="156" t="str">
        <f>IF(OR($D179="",$E179=""),"",VLOOKUP($AJ179,SiSem_Req!$A$2:$O$82,8))</f>
        <v/>
      </c>
      <c r="R179" s="287"/>
      <c r="S179" s="166" t="str">
        <f t="shared" si="17"/>
        <v/>
      </c>
      <c r="T179" s="156" t="str">
        <f>IF(OR($D179="",$E179=""),"",VLOOKUP($AJ179,SiSem_Req!$A$2:$O$82,9))</f>
        <v/>
      </c>
      <c r="U179" s="157" t="str">
        <f t="shared" si="18"/>
        <v/>
      </c>
      <c r="V179" s="158" t="str">
        <f>IF(OR($D179="",$E179="",GlobalParameters!$C$12=""),"",$AF179)</f>
        <v/>
      </c>
      <c r="W179" s="159"/>
      <c r="X179" s="283"/>
      <c r="Y179" s="283"/>
      <c r="Z179" s="283"/>
      <c r="AA179" s="283"/>
      <c r="AB179" s="283"/>
      <c r="AC179" s="283"/>
      <c r="AD179" s="283"/>
      <c r="AE179" s="283"/>
      <c r="AF179" s="160" t="str">
        <f>IF(OR($D179="",$E179="",GlobalParameters!$C$12=""),"",VLOOKUP($AJ179,SiSem_Req!$A$2:$O$82,15))</f>
        <v/>
      </c>
      <c r="AG179" s="283"/>
      <c r="AH179" s="283"/>
      <c r="AI179" s="159"/>
      <c r="AJ179" s="134" t="e">
        <f>VLOOKUP($D179,SiSem_Req!$S$2:$T$10,2)+VLOOKUP($E179,SiSem_Req!$U$2:$V$4,2)+VLOOKUP(GlobalParameters!$C$12,SiSem_Req!$W$2:$X$4,2)</f>
        <v>#N/A</v>
      </c>
    </row>
    <row r="180" spans="1:36" x14ac:dyDescent="0.25">
      <c r="A180" s="133"/>
      <c r="B180" s="283"/>
      <c r="C180" s="283"/>
      <c r="D180" s="284"/>
      <c r="E180" s="284"/>
      <c r="F180" s="287"/>
      <c r="G180" s="166" t="str">
        <f t="shared" si="13"/>
        <v/>
      </c>
      <c r="H180" s="156" t="str">
        <f>IF(OR($D180="",$E180=""),"",VLOOKUP($AJ180,SiSem_Req!$A$2:$O$82,5))</f>
        <v/>
      </c>
      <c r="I180" s="285"/>
      <c r="J180" s="155" t="str">
        <f t="shared" si="14"/>
        <v/>
      </c>
      <c r="K180" s="156" t="str">
        <f>IF(OR($D180="",$E180=""),"",VLOOKUP($AJ180,SiSem_Req!$A$2:$O$82,6))</f>
        <v/>
      </c>
      <c r="L180" s="287"/>
      <c r="M180" s="166" t="str">
        <f t="shared" si="15"/>
        <v/>
      </c>
      <c r="N180" s="156" t="str">
        <f>IF(OR($D180="",$E180=""),"",VLOOKUP($AJ180,SiSem_Req!$A$2:$O$82,7))</f>
        <v/>
      </c>
      <c r="O180" s="286"/>
      <c r="P180" s="162" t="str">
        <f t="shared" si="16"/>
        <v/>
      </c>
      <c r="Q180" s="156" t="str">
        <f>IF(OR($D180="",$E180=""),"",VLOOKUP($AJ180,SiSem_Req!$A$2:$O$82,8))</f>
        <v/>
      </c>
      <c r="R180" s="287"/>
      <c r="S180" s="166" t="str">
        <f t="shared" si="17"/>
        <v/>
      </c>
      <c r="T180" s="156" t="str">
        <f>IF(OR($D180="",$E180=""),"",VLOOKUP($AJ180,SiSem_Req!$A$2:$O$82,9))</f>
        <v/>
      </c>
      <c r="U180" s="157" t="str">
        <f t="shared" si="18"/>
        <v/>
      </c>
      <c r="V180" s="158" t="str">
        <f>IF(OR($D180="",$E180="",GlobalParameters!$C$12=""),"",$AF180)</f>
        <v/>
      </c>
      <c r="W180" s="159"/>
      <c r="X180" s="283"/>
      <c r="Y180" s="283"/>
      <c r="Z180" s="283"/>
      <c r="AA180" s="283"/>
      <c r="AB180" s="283"/>
      <c r="AC180" s="283"/>
      <c r="AD180" s="283"/>
      <c r="AE180" s="283"/>
      <c r="AF180" s="160" t="str">
        <f>IF(OR($D180="",$E180="",GlobalParameters!$C$12=""),"",VLOOKUP($AJ180,SiSem_Req!$A$2:$O$82,15))</f>
        <v/>
      </c>
      <c r="AG180" s="283"/>
      <c r="AH180" s="283"/>
      <c r="AI180" s="159"/>
      <c r="AJ180" s="134" t="e">
        <f>VLOOKUP($D180,SiSem_Req!$S$2:$T$10,2)+VLOOKUP($E180,SiSem_Req!$U$2:$V$4,2)+VLOOKUP(GlobalParameters!$C$12,SiSem_Req!$W$2:$X$4,2)</f>
        <v>#N/A</v>
      </c>
    </row>
    <row r="181" spans="1:36" x14ac:dyDescent="0.25">
      <c r="A181" s="133"/>
      <c r="B181" s="283"/>
      <c r="C181" s="283"/>
      <c r="D181" s="284"/>
      <c r="E181" s="284"/>
      <c r="F181" s="287"/>
      <c r="G181" s="166" t="str">
        <f t="shared" si="13"/>
        <v/>
      </c>
      <c r="H181" s="156" t="str">
        <f>IF(OR($D181="",$E181=""),"",VLOOKUP($AJ181,SiSem_Req!$A$2:$O$82,5))</f>
        <v/>
      </c>
      <c r="I181" s="285"/>
      <c r="J181" s="155" t="str">
        <f t="shared" si="14"/>
        <v/>
      </c>
      <c r="K181" s="156" t="str">
        <f>IF(OR($D181="",$E181=""),"",VLOOKUP($AJ181,SiSem_Req!$A$2:$O$82,6))</f>
        <v/>
      </c>
      <c r="L181" s="287"/>
      <c r="M181" s="166" t="str">
        <f t="shared" si="15"/>
        <v/>
      </c>
      <c r="N181" s="156" t="str">
        <f>IF(OR($D181="",$E181=""),"",VLOOKUP($AJ181,SiSem_Req!$A$2:$O$82,7))</f>
        <v/>
      </c>
      <c r="O181" s="286"/>
      <c r="P181" s="162" t="str">
        <f t="shared" si="16"/>
        <v/>
      </c>
      <c r="Q181" s="156" t="str">
        <f>IF(OR($D181="",$E181=""),"",VLOOKUP($AJ181,SiSem_Req!$A$2:$O$82,8))</f>
        <v/>
      </c>
      <c r="R181" s="287"/>
      <c r="S181" s="166" t="str">
        <f t="shared" si="17"/>
        <v/>
      </c>
      <c r="T181" s="156" t="str">
        <f>IF(OR($D181="",$E181=""),"",VLOOKUP($AJ181,SiSem_Req!$A$2:$O$82,9))</f>
        <v/>
      </c>
      <c r="U181" s="157" t="str">
        <f t="shared" si="18"/>
        <v/>
      </c>
      <c r="V181" s="158" t="str">
        <f>IF(OR($D181="",$E181="",GlobalParameters!$C$12=""),"",$AF181)</f>
        <v/>
      </c>
      <c r="W181" s="159"/>
      <c r="X181" s="283"/>
      <c r="Y181" s="283"/>
      <c r="Z181" s="283"/>
      <c r="AA181" s="283"/>
      <c r="AB181" s="283"/>
      <c r="AC181" s="283"/>
      <c r="AD181" s="283"/>
      <c r="AE181" s="283"/>
      <c r="AF181" s="160" t="str">
        <f>IF(OR($D181="",$E181="",GlobalParameters!$C$12=""),"",VLOOKUP($AJ181,SiSem_Req!$A$2:$O$82,15))</f>
        <v/>
      </c>
      <c r="AG181" s="283"/>
      <c r="AH181" s="283"/>
      <c r="AI181" s="159"/>
      <c r="AJ181" s="134" t="e">
        <f>VLOOKUP($D181,SiSem_Req!$S$2:$T$10,2)+VLOOKUP($E181,SiSem_Req!$U$2:$V$4,2)+VLOOKUP(GlobalParameters!$C$12,SiSem_Req!$W$2:$X$4,2)</f>
        <v>#N/A</v>
      </c>
    </row>
    <row r="182" spans="1:36" x14ac:dyDescent="0.25">
      <c r="A182" s="133"/>
      <c r="B182" s="283"/>
      <c r="C182" s="283"/>
      <c r="D182" s="284"/>
      <c r="E182" s="284"/>
      <c r="F182" s="287"/>
      <c r="G182" s="166" t="str">
        <f t="shared" si="13"/>
        <v/>
      </c>
      <c r="H182" s="156" t="str">
        <f>IF(OR($D182="",$E182=""),"",VLOOKUP($AJ182,SiSem_Req!$A$2:$O$82,5))</f>
        <v/>
      </c>
      <c r="I182" s="285"/>
      <c r="J182" s="155" t="str">
        <f t="shared" si="14"/>
        <v/>
      </c>
      <c r="K182" s="156" t="str">
        <f>IF(OR($D182="",$E182=""),"",VLOOKUP($AJ182,SiSem_Req!$A$2:$O$82,6))</f>
        <v/>
      </c>
      <c r="L182" s="287"/>
      <c r="M182" s="166" t="str">
        <f t="shared" si="15"/>
        <v/>
      </c>
      <c r="N182" s="156" t="str">
        <f>IF(OR($D182="",$E182=""),"",VLOOKUP($AJ182,SiSem_Req!$A$2:$O$82,7))</f>
        <v/>
      </c>
      <c r="O182" s="286"/>
      <c r="P182" s="162" t="str">
        <f t="shared" si="16"/>
        <v/>
      </c>
      <c r="Q182" s="156" t="str">
        <f>IF(OR($D182="",$E182=""),"",VLOOKUP($AJ182,SiSem_Req!$A$2:$O$82,8))</f>
        <v/>
      </c>
      <c r="R182" s="287"/>
      <c r="S182" s="166" t="str">
        <f t="shared" si="17"/>
        <v/>
      </c>
      <c r="T182" s="156" t="str">
        <f>IF(OR($D182="",$E182=""),"",VLOOKUP($AJ182,SiSem_Req!$A$2:$O$82,9))</f>
        <v/>
      </c>
      <c r="U182" s="157" t="str">
        <f t="shared" si="18"/>
        <v/>
      </c>
      <c r="V182" s="158" t="str">
        <f>IF(OR($D182="",$E182="",GlobalParameters!$C$12=""),"",$AF182)</f>
        <v/>
      </c>
      <c r="W182" s="159"/>
      <c r="X182" s="283"/>
      <c r="Y182" s="283"/>
      <c r="Z182" s="283"/>
      <c r="AA182" s="283"/>
      <c r="AB182" s="283"/>
      <c r="AC182" s="283"/>
      <c r="AD182" s="283"/>
      <c r="AE182" s="283"/>
      <c r="AF182" s="160" t="str">
        <f>IF(OR($D182="",$E182="",GlobalParameters!$C$12=""),"",VLOOKUP($AJ182,SiSem_Req!$A$2:$O$82,15))</f>
        <v/>
      </c>
      <c r="AG182" s="283"/>
      <c r="AH182" s="283"/>
      <c r="AI182" s="159"/>
      <c r="AJ182" s="134" t="e">
        <f>VLOOKUP($D182,SiSem_Req!$S$2:$T$10,2)+VLOOKUP($E182,SiSem_Req!$U$2:$V$4,2)+VLOOKUP(GlobalParameters!$C$12,SiSem_Req!$W$2:$X$4,2)</f>
        <v>#N/A</v>
      </c>
    </row>
    <row r="183" spans="1:36" x14ac:dyDescent="0.25">
      <c r="A183" s="133"/>
      <c r="B183" s="283"/>
      <c r="C183" s="283"/>
      <c r="D183" s="284"/>
      <c r="E183" s="284"/>
      <c r="F183" s="287"/>
      <c r="G183" s="166" t="str">
        <f t="shared" si="13"/>
        <v/>
      </c>
      <c r="H183" s="156" t="str">
        <f>IF(OR($D183="",$E183=""),"",VLOOKUP($AJ183,SiSem_Req!$A$2:$O$82,5))</f>
        <v/>
      </c>
      <c r="I183" s="285"/>
      <c r="J183" s="155" t="str">
        <f t="shared" si="14"/>
        <v/>
      </c>
      <c r="K183" s="156" t="str">
        <f>IF(OR($D183="",$E183=""),"",VLOOKUP($AJ183,SiSem_Req!$A$2:$O$82,6))</f>
        <v/>
      </c>
      <c r="L183" s="287"/>
      <c r="M183" s="166" t="str">
        <f t="shared" si="15"/>
        <v/>
      </c>
      <c r="N183" s="156" t="str">
        <f>IF(OR($D183="",$E183=""),"",VLOOKUP($AJ183,SiSem_Req!$A$2:$O$82,7))</f>
        <v/>
      </c>
      <c r="O183" s="286"/>
      <c r="P183" s="162" t="str">
        <f t="shared" si="16"/>
        <v/>
      </c>
      <c r="Q183" s="156" t="str">
        <f>IF(OR($D183="",$E183=""),"",VLOOKUP($AJ183,SiSem_Req!$A$2:$O$82,8))</f>
        <v/>
      </c>
      <c r="R183" s="287"/>
      <c r="S183" s="166" t="str">
        <f t="shared" si="17"/>
        <v/>
      </c>
      <c r="T183" s="156" t="str">
        <f>IF(OR($D183="",$E183=""),"",VLOOKUP($AJ183,SiSem_Req!$A$2:$O$82,9))</f>
        <v/>
      </c>
      <c r="U183" s="157" t="str">
        <f t="shared" si="18"/>
        <v/>
      </c>
      <c r="V183" s="158" t="str">
        <f>IF(OR($D183="",$E183="",GlobalParameters!$C$12=""),"",$AF183)</f>
        <v/>
      </c>
      <c r="W183" s="159"/>
      <c r="X183" s="283"/>
      <c r="Y183" s="283"/>
      <c r="Z183" s="283"/>
      <c r="AA183" s="283"/>
      <c r="AB183" s="283"/>
      <c r="AC183" s="283"/>
      <c r="AD183" s="283"/>
      <c r="AE183" s="283"/>
      <c r="AF183" s="160" t="str">
        <f>IF(OR($D183="",$E183="",GlobalParameters!$C$12=""),"",VLOOKUP($AJ183,SiSem_Req!$A$2:$O$82,15))</f>
        <v/>
      </c>
      <c r="AG183" s="283"/>
      <c r="AH183" s="283"/>
      <c r="AI183" s="159"/>
      <c r="AJ183" s="134" t="e">
        <f>VLOOKUP($D183,SiSem_Req!$S$2:$T$10,2)+VLOOKUP($E183,SiSem_Req!$U$2:$V$4,2)+VLOOKUP(GlobalParameters!$C$12,SiSem_Req!$W$2:$X$4,2)</f>
        <v>#N/A</v>
      </c>
    </row>
    <row r="184" spans="1:36" x14ac:dyDescent="0.25">
      <c r="A184" s="133"/>
      <c r="B184" s="283"/>
      <c r="C184" s="283"/>
      <c r="D184" s="284"/>
      <c r="E184" s="284"/>
      <c r="F184" s="287"/>
      <c r="G184" s="166" t="str">
        <f t="shared" si="13"/>
        <v/>
      </c>
      <c r="H184" s="156" t="str">
        <f>IF(OR($D184="",$E184=""),"",VLOOKUP($AJ184,SiSem_Req!$A$2:$O$82,5))</f>
        <v/>
      </c>
      <c r="I184" s="285"/>
      <c r="J184" s="155" t="str">
        <f t="shared" si="14"/>
        <v/>
      </c>
      <c r="K184" s="156" t="str">
        <f>IF(OR($D184="",$E184=""),"",VLOOKUP($AJ184,SiSem_Req!$A$2:$O$82,6))</f>
        <v/>
      </c>
      <c r="L184" s="287"/>
      <c r="M184" s="166" t="str">
        <f t="shared" si="15"/>
        <v/>
      </c>
      <c r="N184" s="156" t="str">
        <f>IF(OR($D184="",$E184=""),"",VLOOKUP($AJ184,SiSem_Req!$A$2:$O$82,7))</f>
        <v/>
      </c>
      <c r="O184" s="286"/>
      <c r="P184" s="162" t="str">
        <f t="shared" si="16"/>
        <v/>
      </c>
      <c r="Q184" s="156" t="str">
        <f>IF(OR($D184="",$E184=""),"",VLOOKUP($AJ184,SiSem_Req!$A$2:$O$82,8))</f>
        <v/>
      </c>
      <c r="R184" s="287"/>
      <c r="S184" s="166" t="str">
        <f t="shared" si="17"/>
        <v/>
      </c>
      <c r="T184" s="156" t="str">
        <f>IF(OR($D184="",$E184=""),"",VLOOKUP($AJ184,SiSem_Req!$A$2:$O$82,9))</f>
        <v/>
      </c>
      <c r="U184" s="157" t="str">
        <f t="shared" si="18"/>
        <v/>
      </c>
      <c r="V184" s="158" t="str">
        <f>IF(OR($D184="",$E184="",GlobalParameters!$C$12=""),"",$AF184)</f>
        <v/>
      </c>
      <c r="W184" s="159"/>
      <c r="X184" s="283"/>
      <c r="Y184" s="283"/>
      <c r="Z184" s="283"/>
      <c r="AA184" s="283"/>
      <c r="AB184" s="283"/>
      <c r="AC184" s="283"/>
      <c r="AD184" s="283"/>
      <c r="AE184" s="283"/>
      <c r="AF184" s="160" t="str">
        <f>IF(OR($D184="",$E184="",GlobalParameters!$C$12=""),"",VLOOKUP($AJ184,SiSem_Req!$A$2:$O$82,15))</f>
        <v/>
      </c>
      <c r="AG184" s="283"/>
      <c r="AH184" s="283"/>
      <c r="AI184" s="159"/>
      <c r="AJ184" s="134" t="e">
        <f>VLOOKUP($D184,SiSem_Req!$S$2:$T$10,2)+VLOOKUP($E184,SiSem_Req!$U$2:$V$4,2)+VLOOKUP(GlobalParameters!$C$12,SiSem_Req!$W$2:$X$4,2)</f>
        <v>#N/A</v>
      </c>
    </row>
    <row r="185" spans="1:36" x14ac:dyDescent="0.25">
      <c r="A185" s="133"/>
      <c r="B185" s="283"/>
      <c r="C185" s="283"/>
      <c r="D185" s="284"/>
      <c r="E185" s="284"/>
      <c r="F185" s="287"/>
      <c r="G185" s="166" t="str">
        <f t="shared" si="13"/>
        <v/>
      </c>
      <c r="H185" s="156" t="str">
        <f>IF(OR($D185="",$E185=""),"",VLOOKUP($AJ185,SiSem_Req!$A$2:$O$82,5))</f>
        <v/>
      </c>
      <c r="I185" s="285"/>
      <c r="J185" s="155" t="str">
        <f t="shared" si="14"/>
        <v/>
      </c>
      <c r="K185" s="156" t="str">
        <f>IF(OR($D185="",$E185=""),"",VLOOKUP($AJ185,SiSem_Req!$A$2:$O$82,6))</f>
        <v/>
      </c>
      <c r="L185" s="287"/>
      <c r="M185" s="166" t="str">
        <f t="shared" si="15"/>
        <v/>
      </c>
      <c r="N185" s="156" t="str">
        <f>IF(OR($D185="",$E185=""),"",VLOOKUP($AJ185,SiSem_Req!$A$2:$O$82,7))</f>
        <v/>
      </c>
      <c r="O185" s="286"/>
      <c r="P185" s="162" t="str">
        <f t="shared" si="16"/>
        <v/>
      </c>
      <c r="Q185" s="156" t="str">
        <f>IF(OR($D185="",$E185=""),"",VLOOKUP($AJ185,SiSem_Req!$A$2:$O$82,8))</f>
        <v/>
      </c>
      <c r="R185" s="287"/>
      <c r="S185" s="166" t="str">
        <f t="shared" si="17"/>
        <v/>
      </c>
      <c r="T185" s="156" t="str">
        <f>IF(OR($D185="",$E185=""),"",VLOOKUP($AJ185,SiSem_Req!$A$2:$O$82,9))</f>
        <v/>
      </c>
      <c r="U185" s="157" t="str">
        <f t="shared" si="18"/>
        <v/>
      </c>
      <c r="V185" s="158" t="str">
        <f>IF(OR($D185="",$E185="",GlobalParameters!$C$12=""),"",$AF185)</f>
        <v/>
      </c>
      <c r="W185" s="159"/>
      <c r="X185" s="283"/>
      <c r="Y185" s="283"/>
      <c r="Z185" s="283"/>
      <c r="AA185" s="283"/>
      <c r="AB185" s="283"/>
      <c r="AC185" s="283"/>
      <c r="AD185" s="283"/>
      <c r="AE185" s="283"/>
      <c r="AF185" s="160" t="str">
        <f>IF(OR($D185="",$E185="",GlobalParameters!$C$12=""),"",VLOOKUP($AJ185,SiSem_Req!$A$2:$O$82,15))</f>
        <v/>
      </c>
      <c r="AG185" s="283"/>
      <c r="AH185" s="283"/>
      <c r="AI185" s="159"/>
      <c r="AJ185" s="134" t="e">
        <f>VLOOKUP($D185,SiSem_Req!$S$2:$T$10,2)+VLOOKUP($E185,SiSem_Req!$U$2:$V$4,2)+VLOOKUP(GlobalParameters!$C$12,SiSem_Req!$W$2:$X$4,2)</f>
        <v>#N/A</v>
      </c>
    </row>
    <row r="186" spans="1:36" x14ac:dyDescent="0.25">
      <c r="A186" s="133"/>
      <c r="B186" s="283"/>
      <c r="C186" s="283"/>
      <c r="D186" s="284"/>
      <c r="E186" s="284"/>
      <c r="F186" s="287"/>
      <c r="G186" s="166" t="str">
        <f t="shared" si="13"/>
        <v/>
      </c>
      <c r="H186" s="156" t="str">
        <f>IF(OR($D186="",$E186=""),"",VLOOKUP($AJ186,SiSem_Req!$A$2:$O$82,5))</f>
        <v/>
      </c>
      <c r="I186" s="285"/>
      <c r="J186" s="155" t="str">
        <f t="shared" si="14"/>
        <v/>
      </c>
      <c r="K186" s="156" t="str">
        <f>IF(OR($D186="",$E186=""),"",VLOOKUP($AJ186,SiSem_Req!$A$2:$O$82,6))</f>
        <v/>
      </c>
      <c r="L186" s="287"/>
      <c r="M186" s="166" t="str">
        <f t="shared" si="15"/>
        <v/>
      </c>
      <c r="N186" s="156" t="str">
        <f>IF(OR($D186="",$E186=""),"",VLOOKUP($AJ186,SiSem_Req!$A$2:$O$82,7))</f>
        <v/>
      </c>
      <c r="O186" s="286"/>
      <c r="P186" s="162" t="str">
        <f t="shared" si="16"/>
        <v/>
      </c>
      <c r="Q186" s="156" t="str">
        <f>IF(OR($D186="",$E186=""),"",VLOOKUP($AJ186,SiSem_Req!$A$2:$O$82,8))</f>
        <v/>
      </c>
      <c r="R186" s="287"/>
      <c r="S186" s="166" t="str">
        <f t="shared" si="17"/>
        <v/>
      </c>
      <c r="T186" s="156" t="str">
        <f>IF(OR($D186="",$E186=""),"",VLOOKUP($AJ186,SiSem_Req!$A$2:$O$82,9))</f>
        <v/>
      </c>
      <c r="U186" s="157" t="str">
        <f t="shared" si="18"/>
        <v/>
      </c>
      <c r="V186" s="158" t="str">
        <f>IF(OR($D186="",$E186="",GlobalParameters!$C$12=""),"",$AF186)</f>
        <v/>
      </c>
      <c r="W186" s="159"/>
      <c r="X186" s="283"/>
      <c r="Y186" s="283"/>
      <c r="Z186" s="283"/>
      <c r="AA186" s="283"/>
      <c r="AB186" s="283"/>
      <c r="AC186" s="283"/>
      <c r="AD186" s="283"/>
      <c r="AE186" s="283"/>
      <c r="AF186" s="160" t="str">
        <f>IF(OR($D186="",$E186="",GlobalParameters!$C$12=""),"",VLOOKUP($AJ186,SiSem_Req!$A$2:$O$82,15))</f>
        <v/>
      </c>
      <c r="AG186" s="283"/>
      <c r="AH186" s="283"/>
      <c r="AI186" s="159"/>
      <c r="AJ186" s="134" t="e">
        <f>VLOOKUP($D186,SiSem_Req!$S$2:$T$10,2)+VLOOKUP($E186,SiSem_Req!$U$2:$V$4,2)+VLOOKUP(GlobalParameters!$C$12,SiSem_Req!$W$2:$X$4,2)</f>
        <v>#N/A</v>
      </c>
    </row>
    <row r="187" spans="1:36" x14ac:dyDescent="0.25">
      <c r="A187" s="133"/>
      <c r="B187" s="283"/>
      <c r="C187" s="283"/>
      <c r="D187" s="284"/>
      <c r="E187" s="284"/>
      <c r="F187" s="287"/>
      <c r="G187" s="166" t="str">
        <f t="shared" si="13"/>
        <v/>
      </c>
      <c r="H187" s="156" t="str">
        <f>IF(OR($D187="",$E187=""),"",VLOOKUP($AJ187,SiSem_Req!$A$2:$O$82,5))</f>
        <v/>
      </c>
      <c r="I187" s="285"/>
      <c r="J187" s="155" t="str">
        <f t="shared" si="14"/>
        <v/>
      </c>
      <c r="K187" s="156" t="str">
        <f>IF(OR($D187="",$E187=""),"",VLOOKUP($AJ187,SiSem_Req!$A$2:$O$82,6))</f>
        <v/>
      </c>
      <c r="L187" s="287"/>
      <c r="M187" s="166" t="str">
        <f t="shared" si="15"/>
        <v/>
      </c>
      <c r="N187" s="156" t="str">
        <f>IF(OR($D187="",$E187=""),"",VLOOKUP($AJ187,SiSem_Req!$A$2:$O$82,7))</f>
        <v/>
      </c>
      <c r="O187" s="286"/>
      <c r="P187" s="162" t="str">
        <f t="shared" si="16"/>
        <v/>
      </c>
      <c r="Q187" s="156" t="str">
        <f>IF(OR($D187="",$E187=""),"",VLOOKUP($AJ187,SiSem_Req!$A$2:$O$82,8))</f>
        <v/>
      </c>
      <c r="R187" s="287"/>
      <c r="S187" s="166" t="str">
        <f t="shared" si="17"/>
        <v/>
      </c>
      <c r="T187" s="156" t="str">
        <f>IF(OR($D187="",$E187=""),"",VLOOKUP($AJ187,SiSem_Req!$A$2:$O$82,9))</f>
        <v/>
      </c>
      <c r="U187" s="157" t="str">
        <f t="shared" si="18"/>
        <v/>
      </c>
      <c r="V187" s="158" t="str">
        <f>IF(OR($D187="",$E187="",GlobalParameters!$C$12=""),"",$AF187)</f>
        <v/>
      </c>
      <c r="W187" s="159"/>
      <c r="X187" s="283"/>
      <c r="Y187" s="283"/>
      <c r="Z187" s="283"/>
      <c r="AA187" s="283"/>
      <c r="AB187" s="283"/>
      <c r="AC187" s="283"/>
      <c r="AD187" s="283"/>
      <c r="AE187" s="283"/>
      <c r="AF187" s="160" t="str">
        <f>IF(OR($D187="",$E187="",GlobalParameters!$C$12=""),"",VLOOKUP($AJ187,SiSem_Req!$A$2:$O$82,15))</f>
        <v/>
      </c>
      <c r="AG187" s="283"/>
      <c r="AH187" s="283"/>
      <c r="AI187" s="159"/>
      <c r="AJ187" s="134" t="e">
        <f>VLOOKUP($D187,SiSem_Req!$S$2:$T$10,2)+VLOOKUP($E187,SiSem_Req!$U$2:$V$4,2)+VLOOKUP(GlobalParameters!$C$12,SiSem_Req!$W$2:$X$4,2)</f>
        <v>#N/A</v>
      </c>
    </row>
    <row r="188" spans="1:36" x14ac:dyDescent="0.25">
      <c r="A188" s="133"/>
      <c r="B188" s="283"/>
      <c r="C188" s="283"/>
      <c r="D188" s="284"/>
      <c r="E188" s="284"/>
      <c r="F188" s="287"/>
      <c r="G188" s="166" t="str">
        <f t="shared" si="13"/>
        <v/>
      </c>
      <c r="H188" s="156" t="str">
        <f>IF(OR($D188="",$E188=""),"",VLOOKUP($AJ188,SiSem_Req!$A$2:$O$82,5))</f>
        <v/>
      </c>
      <c r="I188" s="285"/>
      <c r="J188" s="155" t="str">
        <f t="shared" si="14"/>
        <v/>
      </c>
      <c r="K188" s="156" t="str">
        <f>IF(OR($D188="",$E188=""),"",VLOOKUP($AJ188,SiSem_Req!$A$2:$O$82,6))</f>
        <v/>
      </c>
      <c r="L188" s="287"/>
      <c r="M188" s="166" t="str">
        <f t="shared" si="15"/>
        <v/>
      </c>
      <c r="N188" s="156" t="str">
        <f>IF(OR($D188="",$E188=""),"",VLOOKUP($AJ188,SiSem_Req!$A$2:$O$82,7))</f>
        <v/>
      </c>
      <c r="O188" s="286"/>
      <c r="P188" s="162" t="str">
        <f t="shared" si="16"/>
        <v/>
      </c>
      <c r="Q188" s="156" t="str">
        <f>IF(OR($D188="",$E188=""),"",VLOOKUP($AJ188,SiSem_Req!$A$2:$O$82,8))</f>
        <v/>
      </c>
      <c r="R188" s="287"/>
      <c r="S188" s="166" t="str">
        <f t="shared" si="17"/>
        <v/>
      </c>
      <c r="T188" s="156" t="str">
        <f>IF(OR($D188="",$E188=""),"",VLOOKUP($AJ188,SiSem_Req!$A$2:$O$82,9))</f>
        <v/>
      </c>
      <c r="U188" s="157" t="str">
        <f t="shared" si="18"/>
        <v/>
      </c>
      <c r="V188" s="158" t="str">
        <f>IF(OR($D188="",$E188="",GlobalParameters!$C$12=""),"",$AF188)</f>
        <v/>
      </c>
      <c r="W188" s="159"/>
      <c r="X188" s="283"/>
      <c r="Y188" s="283"/>
      <c r="Z188" s="283"/>
      <c r="AA188" s="283"/>
      <c r="AB188" s="283"/>
      <c r="AC188" s="283"/>
      <c r="AD188" s="283"/>
      <c r="AE188" s="283"/>
      <c r="AF188" s="160" t="str">
        <f>IF(OR($D188="",$E188="",GlobalParameters!$C$12=""),"",VLOOKUP($AJ188,SiSem_Req!$A$2:$O$82,15))</f>
        <v/>
      </c>
      <c r="AG188" s="283"/>
      <c r="AH188" s="283"/>
      <c r="AI188" s="159"/>
      <c r="AJ188" s="134" t="e">
        <f>VLOOKUP($D188,SiSem_Req!$S$2:$T$10,2)+VLOOKUP($E188,SiSem_Req!$U$2:$V$4,2)+VLOOKUP(GlobalParameters!$C$12,SiSem_Req!$W$2:$X$4,2)</f>
        <v>#N/A</v>
      </c>
    </row>
    <row r="189" spans="1:36" x14ac:dyDescent="0.25">
      <c r="A189" s="133"/>
      <c r="B189" s="283"/>
      <c r="C189" s="283"/>
      <c r="D189" s="284"/>
      <c r="E189" s="284"/>
      <c r="F189" s="287"/>
      <c r="G189" s="166" t="str">
        <f t="shared" si="13"/>
        <v/>
      </c>
      <c r="H189" s="156" t="str">
        <f>IF(OR($D189="",$E189=""),"",VLOOKUP($AJ189,SiSem_Req!$A$2:$O$82,5))</f>
        <v/>
      </c>
      <c r="I189" s="285"/>
      <c r="J189" s="155" t="str">
        <f t="shared" si="14"/>
        <v/>
      </c>
      <c r="K189" s="156" t="str">
        <f>IF(OR($D189="",$E189=""),"",VLOOKUP($AJ189,SiSem_Req!$A$2:$O$82,6))</f>
        <v/>
      </c>
      <c r="L189" s="287"/>
      <c r="M189" s="166" t="str">
        <f t="shared" si="15"/>
        <v/>
      </c>
      <c r="N189" s="156" t="str">
        <f>IF(OR($D189="",$E189=""),"",VLOOKUP($AJ189,SiSem_Req!$A$2:$O$82,7))</f>
        <v/>
      </c>
      <c r="O189" s="286"/>
      <c r="P189" s="162" t="str">
        <f t="shared" si="16"/>
        <v/>
      </c>
      <c r="Q189" s="156" t="str">
        <f>IF(OR($D189="",$E189=""),"",VLOOKUP($AJ189,SiSem_Req!$A$2:$O$82,8))</f>
        <v/>
      </c>
      <c r="R189" s="287"/>
      <c r="S189" s="166" t="str">
        <f t="shared" si="17"/>
        <v/>
      </c>
      <c r="T189" s="156" t="str">
        <f>IF(OR($D189="",$E189=""),"",VLOOKUP($AJ189,SiSem_Req!$A$2:$O$82,9))</f>
        <v/>
      </c>
      <c r="U189" s="157" t="str">
        <f t="shared" si="18"/>
        <v/>
      </c>
      <c r="V189" s="158" t="str">
        <f>IF(OR($D189="",$E189="",GlobalParameters!$C$12=""),"",$AF189)</f>
        <v/>
      </c>
      <c r="W189" s="159"/>
      <c r="X189" s="283"/>
      <c r="Y189" s="283"/>
      <c r="Z189" s="283"/>
      <c r="AA189" s="283"/>
      <c r="AB189" s="283"/>
      <c r="AC189" s="283"/>
      <c r="AD189" s="283"/>
      <c r="AE189" s="283"/>
      <c r="AF189" s="160" t="str">
        <f>IF(OR($D189="",$E189="",GlobalParameters!$C$12=""),"",VLOOKUP($AJ189,SiSem_Req!$A$2:$O$82,15))</f>
        <v/>
      </c>
      <c r="AG189" s="283"/>
      <c r="AH189" s="283"/>
      <c r="AI189" s="159"/>
      <c r="AJ189" s="134" t="e">
        <f>VLOOKUP($D189,SiSem_Req!$S$2:$T$10,2)+VLOOKUP($E189,SiSem_Req!$U$2:$V$4,2)+VLOOKUP(GlobalParameters!$C$12,SiSem_Req!$W$2:$X$4,2)</f>
        <v>#N/A</v>
      </c>
    </row>
    <row r="190" spans="1:36" x14ac:dyDescent="0.25">
      <c r="A190" s="133"/>
      <c r="B190" s="283"/>
      <c r="C190" s="283"/>
      <c r="D190" s="284"/>
      <c r="E190" s="284"/>
      <c r="F190" s="287"/>
      <c r="G190" s="166" t="str">
        <f t="shared" si="13"/>
        <v/>
      </c>
      <c r="H190" s="156" t="str">
        <f>IF(OR($D190="",$E190=""),"",VLOOKUP($AJ190,SiSem_Req!$A$2:$O$82,5))</f>
        <v/>
      </c>
      <c r="I190" s="285"/>
      <c r="J190" s="155" t="str">
        <f t="shared" si="14"/>
        <v/>
      </c>
      <c r="K190" s="156" t="str">
        <f>IF(OR($D190="",$E190=""),"",VLOOKUP($AJ190,SiSem_Req!$A$2:$O$82,6))</f>
        <v/>
      </c>
      <c r="L190" s="287"/>
      <c r="M190" s="166" t="str">
        <f t="shared" si="15"/>
        <v/>
      </c>
      <c r="N190" s="156" t="str">
        <f>IF(OR($D190="",$E190=""),"",VLOOKUP($AJ190,SiSem_Req!$A$2:$O$82,7))</f>
        <v/>
      </c>
      <c r="O190" s="286"/>
      <c r="P190" s="162" t="str">
        <f t="shared" si="16"/>
        <v/>
      </c>
      <c r="Q190" s="156" t="str">
        <f>IF(OR($D190="",$E190=""),"",VLOOKUP($AJ190,SiSem_Req!$A$2:$O$82,8))</f>
        <v/>
      </c>
      <c r="R190" s="287"/>
      <c r="S190" s="166" t="str">
        <f t="shared" si="17"/>
        <v/>
      </c>
      <c r="T190" s="156" t="str">
        <f>IF(OR($D190="",$E190=""),"",VLOOKUP($AJ190,SiSem_Req!$A$2:$O$82,9))</f>
        <v/>
      </c>
      <c r="U190" s="157" t="str">
        <f t="shared" si="18"/>
        <v/>
      </c>
      <c r="V190" s="158" t="str">
        <f>IF(OR($D190="",$E190="",GlobalParameters!$C$12=""),"",$AF190)</f>
        <v/>
      </c>
      <c r="W190" s="159"/>
      <c r="X190" s="283"/>
      <c r="Y190" s="283"/>
      <c r="Z190" s="283"/>
      <c r="AA190" s="283"/>
      <c r="AB190" s="283"/>
      <c r="AC190" s="283"/>
      <c r="AD190" s="283"/>
      <c r="AE190" s="283"/>
      <c r="AF190" s="160" t="str">
        <f>IF(OR($D190="",$E190="",GlobalParameters!$C$12=""),"",VLOOKUP($AJ190,SiSem_Req!$A$2:$O$82,15))</f>
        <v/>
      </c>
      <c r="AG190" s="283"/>
      <c r="AH190" s="283"/>
      <c r="AI190" s="159"/>
      <c r="AJ190" s="134" t="e">
        <f>VLOOKUP($D190,SiSem_Req!$S$2:$T$10,2)+VLOOKUP($E190,SiSem_Req!$U$2:$V$4,2)+VLOOKUP(GlobalParameters!$C$12,SiSem_Req!$W$2:$X$4,2)</f>
        <v>#N/A</v>
      </c>
    </row>
    <row r="191" spans="1:36" x14ac:dyDescent="0.25">
      <c r="A191" s="133"/>
      <c r="B191" s="283"/>
      <c r="C191" s="283"/>
      <c r="D191" s="284"/>
      <c r="E191" s="284"/>
      <c r="F191" s="287"/>
      <c r="G191" s="166" t="str">
        <f t="shared" si="13"/>
        <v/>
      </c>
      <c r="H191" s="156" t="str">
        <f>IF(OR($D191="",$E191=""),"",VLOOKUP($AJ191,SiSem_Req!$A$2:$O$82,5))</f>
        <v/>
      </c>
      <c r="I191" s="285"/>
      <c r="J191" s="155" t="str">
        <f t="shared" si="14"/>
        <v/>
      </c>
      <c r="K191" s="156" t="str">
        <f>IF(OR($D191="",$E191=""),"",VLOOKUP($AJ191,SiSem_Req!$A$2:$O$82,6))</f>
        <v/>
      </c>
      <c r="L191" s="287"/>
      <c r="M191" s="166" t="str">
        <f t="shared" si="15"/>
        <v/>
      </c>
      <c r="N191" s="156" t="str">
        <f>IF(OR($D191="",$E191=""),"",VLOOKUP($AJ191,SiSem_Req!$A$2:$O$82,7))</f>
        <v/>
      </c>
      <c r="O191" s="286"/>
      <c r="P191" s="162" t="str">
        <f t="shared" si="16"/>
        <v/>
      </c>
      <c r="Q191" s="156" t="str">
        <f>IF(OR($D191="",$E191=""),"",VLOOKUP($AJ191,SiSem_Req!$A$2:$O$82,8))</f>
        <v/>
      </c>
      <c r="R191" s="287"/>
      <c r="S191" s="166" t="str">
        <f t="shared" si="17"/>
        <v/>
      </c>
      <c r="T191" s="156" t="str">
        <f>IF(OR($D191="",$E191=""),"",VLOOKUP($AJ191,SiSem_Req!$A$2:$O$82,9))</f>
        <v/>
      </c>
      <c r="U191" s="157" t="str">
        <f t="shared" si="18"/>
        <v/>
      </c>
      <c r="V191" s="158" t="str">
        <f>IF(OR($D191="",$E191="",GlobalParameters!$C$12=""),"",$AF191)</f>
        <v/>
      </c>
      <c r="W191" s="159"/>
      <c r="X191" s="283"/>
      <c r="Y191" s="283"/>
      <c r="Z191" s="283"/>
      <c r="AA191" s="283"/>
      <c r="AB191" s="283"/>
      <c r="AC191" s="283"/>
      <c r="AD191" s="283"/>
      <c r="AE191" s="283"/>
      <c r="AF191" s="160" t="str">
        <f>IF(OR($D191="",$E191="",GlobalParameters!$C$12=""),"",VLOOKUP($AJ191,SiSem_Req!$A$2:$O$82,15))</f>
        <v/>
      </c>
      <c r="AG191" s="283"/>
      <c r="AH191" s="283"/>
      <c r="AI191" s="159"/>
      <c r="AJ191" s="134" t="e">
        <f>VLOOKUP($D191,SiSem_Req!$S$2:$T$10,2)+VLOOKUP($E191,SiSem_Req!$U$2:$V$4,2)+VLOOKUP(GlobalParameters!$C$12,SiSem_Req!$W$2:$X$4,2)</f>
        <v>#N/A</v>
      </c>
    </row>
    <row r="192" spans="1:36" x14ac:dyDescent="0.25">
      <c r="A192" s="133"/>
      <c r="B192" s="283"/>
      <c r="C192" s="283"/>
      <c r="D192" s="284"/>
      <c r="E192" s="284"/>
      <c r="F192" s="287"/>
      <c r="G192" s="166" t="str">
        <f t="shared" si="13"/>
        <v/>
      </c>
      <c r="H192" s="156" t="str">
        <f>IF(OR($D192="",$E192=""),"",VLOOKUP($AJ192,SiSem_Req!$A$2:$O$82,5))</f>
        <v/>
      </c>
      <c r="I192" s="285"/>
      <c r="J192" s="155" t="str">
        <f t="shared" si="14"/>
        <v/>
      </c>
      <c r="K192" s="156" t="str">
        <f>IF(OR($D192="",$E192=""),"",VLOOKUP($AJ192,SiSem_Req!$A$2:$O$82,6))</f>
        <v/>
      </c>
      <c r="L192" s="287"/>
      <c r="M192" s="166" t="str">
        <f t="shared" si="15"/>
        <v/>
      </c>
      <c r="N192" s="156" t="str">
        <f>IF(OR($D192="",$E192=""),"",VLOOKUP($AJ192,SiSem_Req!$A$2:$O$82,7))</f>
        <v/>
      </c>
      <c r="O192" s="286"/>
      <c r="P192" s="162" t="str">
        <f t="shared" si="16"/>
        <v/>
      </c>
      <c r="Q192" s="156" t="str">
        <f>IF(OR($D192="",$E192=""),"",VLOOKUP($AJ192,SiSem_Req!$A$2:$O$82,8))</f>
        <v/>
      </c>
      <c r="R192" s="287"/>
      <c r="S192" s="166" t="str">
        <f t="shared" si="17"/>
        <v/>
      </c>
      <c r="T192" s="156" t="str">
        <f>IF(OR($D192="",$E192=""),"",VLOOKUP($AJ192,SiSem_Req!$A$2:$O$82,9))</f>
        <v/>
      </c>
      <c r="U192" s="157" t="str">
        <f t="shared" si="18"/>
        <v/>
      </c>
      <c r="V192" s="158" t="str">
        <f>IF(OR($D192="",$E192="",GlobalParameters!$C$12=""),"",$AF192)</f>
        <v/>
      </c>
      <c r="W192" s="159"/>
      <c r="X192" s="283"/>
      <c r="Y192" s="283"/>
      <c r="Z192" s="283"/>
      <c r="AA192" s="283"/>
      <c r="AB192" s="283"/>
      <c r="AC192" s="283"/>
      <c r="AD192" s="283"/>
      <c r="AE192" s="283"/>
      <c r="AF192" s="160" t="str">
        <f>IF(OR($D192="",$E192="",GlobalParameters!$C$12=""),"",VLOOKUP($AJ192,SiSem_Req!$A$2:$O$82,15))</f>
        <v/>
      </c>
      <c r="AG192" s="283"/>
      <c r="AH192" s="283"/>
      <c r="AI192" s="159"/>
      <c r="AJ192" s="134" t="e">
        <f>VLOOKUP($D192,SiSem_Req!$S$2:$T$10,2)+VLOOKUP($E192,SiSem_Req!$U$2:$V$4,2)+VLOOKUP(GlobalParameters!$C$12,SiSem_Req!$W$2:$X$4,2)</f>
        <v>#N/A</v>
      </c>
    </row>
    <row r="193" spans="1:36" x14ac:dyDescent="0.25">
      <c r="A193" s="133"/>
      <c r="B193" s="283"/>
      <c r="C193" s="283"/>
      <c r="D193" s="284"/>
      <c r="E193" s="284"/>
      <c r="F193" s="287"/>
      <c r="G193" s="166" t="str">
        <f t="shared" si="13"/>
        <v/>
      </c>
      <c r="H193" s="156" t="str">
        <f>IF(OR($D193="",$E193=""),"",VLOOKUP($AJ193,SiSem_Req!$A$2:$O$82,5))</f>
        <v/>
      </c>
      <c r="I193" s="285"/>
      <c r="J193" s="155" t="str">
        <f t="shared" si="14"/>
        <v/>
      </c>
      <c r="K193" s="156" t="str">
        <f>IF(OR($D193="",$E193=""),"",VLOOKUP($AJ193,SiSem_Req!$A$2:$O$82,6))</f>
        <v/>
      </c>
      <c r="L193" s="287"/>
      <c r="M193" s="166" t="str">
        <f t="shared" si="15"/>
        <v/>
      </c>
      <c r="N193" s="156" t="str">
        <f>IF(OR($D193="",$E193=""),"",VLOOKUP($AJ193,SiSem_Req!$A$2:$O$82,7))</f>
        <v/>
      </c>
      <c r="O193" s="286"/>
      <c r="P193" s="162" t="str">
        <f t="shared" si="16"/>
        <v/>
      </c>
      <c r="Q193" s="156" t="str">
        <f>IF(OR($D193="",$E193=""),"",VLOOKUP($AJ193,SiSem_Req!$A$2:$O$82,8))</f>
        <v/>
      </c>
      <c r="R193" s="287"/>
      <c r="S193" s="166" t="str">
        <f t="shared" si="17"/>
        <v/>
      </c>
      <c r="T193" s="156" t="str">
        <f>IF(OR($D193="",$E193=""),"",VLOOKUP($AJ193,SiSem_Req!$A$2:$O$82,9))</f>
        <v/>
      </c>
      <c r="U193" s="157" t="str">
        <f t="shared" si="18"/>
        <v/>
      </c>
      <c r="V193" s="158" t="str">
        <f>IF(OR($D193="",$E193="",GlobalParameters!$C$12=""),"",$AF193)</f>
        <v/>
      </c>
      <c r="W193" s="159"/>
      <c r="X193" s="283"/>
      <c r="Y193" s="283"/>
      <c r="Z193" s="283"/>
      <c r="AA193" s="283"/>
      <c r="AB193" s="283"/>
      <c r="AC193" s="283"/>
      <c r="AD193" s="283"/>
      <c r="AE193" s="283"/>
      <c r="AF193" s="160" t="str">
        <f>IF(OR($D193="",$E193="",GlobalParameters!$C$12=""),"",VLOOKUP($AJ193,SiSem_Req!$A$2:$O$82,15))</f>
        <v/>
      </c>
      <c r="AG193" s="283"/>
      <c r="AH193" s="283"/>
      <c r="AI193" s="159"/>
      <c r="AJ193" s="134" t="e">
        <f>VLOOKUP($D193,SiSem_Req!$S$2:$T$10,2)+VLOOKUP($E193,SiSem_Req!$U$2:$V$4,2)+VLOOKUP(GlobalParameters!$C$12,SiSem_Req!$W$2:$X$4,2)</f>
        <v>#N/A</v>
      </c>
    </row>
    <row r="194" spans="1:36" x14ac:dyDescent="0.25">
      <c r="A194" s="133"/>
      <c r="B194" s="283"/>
      <c r="C194" s="283"/>
      <c r="D194" s="284"/>
      <c r="E194" s="284"/>
      <c r="F194" s="287"/>
      <c r="G194" s="166" t="str">
        <f t="shared" si="13"/>
        <v/>
      </c>
      <c r="H194" s="156" t="str">
        <f>IF(OR($D194="",$E194=""),"",VLOOKUP($AJ194,SiSem_Req!$A$2:$O$82,5))</f>
        <v/>
      </c>
      <c r="I194" s="285"/>
      <c r="J194" s="155" t="str">
        <f t="shared" si="14"/>
        <v/>
      </c>
      <c r="K194" s="156" t="str">
        <f>IF(OR($D194="",$E194=""),"",VLOOKUP($AJ194,SiSem_Req!$A$2:$O$82,6))</f>
        <v/>
      </c>
      <c r="L194" s="287"/>
      <c r="M194" s="166" t="str">
        <f t="shared" si="15"/>
        <v/>
      </c>
      <c r="N194" s="156" t="str">
        <f>IF(OR($D194="",$E194=""),"",VLOOKUP($AJ194,SiSem_Req!$A$2:$O$82,7))</f>
        <v/>
      </c>
      <c r="O194" s="286"/>
      <c r="P194" s="162" t="str">
        <f t="shared" si="16"/>
        <v/>
      </c>
      <c r="Q194" s="156" t="str">
        <f>IF(OR($D194="",$E194=""),"",VLOOKUP($AJ194,SiSem_Req!$A$2:$O$82,8))</f>
        <v/>
      </c>
      <c r="R194" s="287"/>
      <c r="S194" s="166" t="str">
        <f t="shared" si="17"/>
        <v/>
      </c>
      <c r="T194" s="156" t="str">
        <f>IF(OR($D194="",$E194=""),"",VLOOKUP($AJ194,SiSem_Req!$A$2:$O$82,9))</f>
        <v/>
      </c>
      <c r="U194" s="157" t="str">
        <f t="shared" si="18"/>
        <v/>
      </c>
      <c r="V194" s="158" t="str">
        <f>IF(OR($D194="",$E194="",GlobalParameters!$C$12=""),"",$AF194)</f>
        <v/>
      </c>
      <c r="W194" s="159"/>
      <c r="X194" s="283"/>
      <c r="Y194" s="283"/>
      <c r="Z194" s="283"/>
      <c r="AA194" s="283"/>
      <c r="AB194" s="283"/>
      <c r="AC194" s="283"/>
      <c r="AD194" s="283"/>
      <c r="AE194" s="283"/>
      <c r="AF194" s="160" t="str">
        <f>IF(OR($D194="",$E194="",GlobalParameters!$C$12=""),"",VLOOKUP($AJ194,SiSem_Req!$A$2:$O$82,15))</f>
        <v/>
      </c>
      <c r="AG194" s="283"/>
      <c r="AH194" s="283"/>
      <c r="AI194" s="159"/>
      <c r="AJ194" s="134" t="e">
        <f>VLOOKUP($D194,SiSem_Req!$S$2:$T$10,2)+VLOOKUP($E194,SiSem_Req!$U$2:$V$4,2)+VLOOKUP(GlobalParameters!$C$12,SiSem_Req!$W$2:$X$4,2)</f>
        <v>#N/A</v>
      </c>
    </row>
    <row r="195" spans="1:36" x14ac:dyDescent="0.25">
      <c r="A195" s="133"/>
      <c r="B195" s="283"/>
      <c r="C195" s="283"/>
      <c r="D195" s="284"/>
      <c r="E195" s="284"/>
      <c r="F195" s="287"/>
      <c r="G195" s="166" t="str">
        <f t="shared" si="13"/>
        <v/>
      </c>
      <c r="H195" s="156" t="str">
        <f>IF(OR($D195="",$E195=""),"",VLOOKUP($AJ195,SiSem_Req!$A$2:$O$82,5))</f>
        <v/>
      </c>
      <c r="I195" s="285"/>
      <c r="J195" s="155" t="str">
        <f t="shared" si="14"/>
        <v/>
      </c>
      <c r="K195" s="156" t="str">
        <f>IF(OR($D195="",$E195=""),"",VLOOKUP($AJ195,SiSem_Req!$A$2:$O$82,6))</f>
        <v/>
      </c>
      <c r="L195" s="287"/>
      <c r="M195" s="166" t="str">
        <f t="shared" si="15"/>
        <v/>
      </c>
      <c r="N195" s="156" t="str">
        <f>IF(OR($D195="",$E195=""),"",VLOOKUP($AJ195,SiSem_Req!$A$2:$O$82,7))</f>
        <v/>
      </c>
      <c r="O195" s="286"/>
      <c r="P195" s="162" t="str">
        <f t="shared" si="16"/>
        <v/>
      </c>
      <c r="Q195" s="156" t="str">
        <f>IF(OR($D195="",$E195=""),"",VLOOKUP($AJ195,SiSem_Req!$A$2:$O$82,8))</f>
        <v/>
      </c>
      <c r="R195" s="287"/>
      <c r="S195" s="166" t="str">
        <f t="shared" si="17"/>
        <v/>
      </c>
      <c r="T195" s="156" t="str">
        <f>IF(OR($D195="",$E195=""),"",VLOOKUP($AJ195,SiSem_Req!$A$2:$O$82,9))</f>
        <v/>
      </c>
      <c r="U195" s="157" t="str">
        <f t="shared" si="18"/>
        <v/>
      </c>
      <c r="V195" s="158" t="str">
        <f>IF(OR($D195="",$E195="",GlobalParameters!$C$12=""),"",$AF195)</f>
        <v/>
      </c>
      <c r="W195" s="159"/>
      <c r="X195" s="283"/>
      <c r="Y195" s="283"/>
      <c r="Z195" s="283"/>
      <c r="AA195" s="283"/>
      <c r="AB195" s="283"/>
      <c r="AC195" s="283"/>
      <c r="AD195" s="283"/>
      <c r="AE195" s="283"/>
      <c r="AF195" s="160" t="str">
        <f>IF(OR($D195="",$E195="",GlobalParameters!$C$12=""),"",VLOOKUP($AJ195,SiSem_Req!$A$2:$O$82,15))</f>
        <v/>
      </c>
      <c r="AG195" s="283"/>
      <c r="AH195" s="283"/>
      <c r="AI195" s="159"/>
      <c r="AJ195" s="134" t="e">
        <f>VLOOKUP($D195,SiSem_Req!$S$2:$T$10,2)+VLOOKUP($E195,SiSem_Req!$U$2:$V$4,2)+VLOOKUP(GlobalParameters!$C$12,SiSem_Req!$W$2:$X$4,2)</f>
        <v>#N/A</v>
      </c>
    </row>
    <row r="196" spans="1:36" x14ac:dyDescent="0.25">
      <c r="A196" s="133"/>
      <c r="B196" s="283"/>
      <c r="C196" s="283"/>
      <c r="D196" s="284"/>
      <c r="E196" s="284"/>
      <c r="F196" s="287"/>
      <c r="G196" s="166" t="str">
        <f t="shared" si="13"/>
        <v/>
      </c>
      <c r="H196" s="156" t="str">
        <f>IF(OR($D196="",$E196=""),"",VLOOKUP($AJ196,SiSem_Req!$A$2:$O$82,5))</f>
        <v/>
      </c>
      <c r="I196" s="285"/>
      <c r="J196" s="155" t="str">
        <f t="shared" si="14"/>
        <v/>
      </c>
      <c r="K196" s="156" t="str">
        <f>IF(OR($D196="",$E196=""),"",VLOOKUP($AJ196,SiSem_Req!$A$2:$O$82,6))</f>
        <v/>
      </c>
      <c r="L196" s="287"/>
      <c r="M196" s="166" t="str">
        <f t="shared" si="15"/>
        <v/>
      </c>
      <c r="N196" s="156" t="str">
        <f>IF(OR($D196="",$E196=""),"",VLOOKUP($AJ196,SiSem_Req!$A$2:$O$82,7))</f>
        <v/>
      </c>
      <c r="O196" s="286"/>
      <c r="P196" s="162" t="str">
        <f t="shared" si="16"/>
        <v/>
      </c>
      <c r="Q196" s="156" t="str">
        <f>IF(OR($D196="",$E196=""),"",VLOOKUP($AJ196,SiSem_Req!$A$2:$O$82,8))</f>
        <v/>
      </c>
      <c r="R196" s="287"/>
      <c r="S196" s="166" t="str">
        <f t="shared" si="17"/>
        <v/>
      </c>
      <c r="T196" s="156" t="str">
        <f>IF(OR($D196="",$E196=""),"",VLOOKUP($AJ196,SiSem_Req!$A$2:$O$82,9))</f>
        <v/>
      </c>
      <c r="U196" s="157" t="str">
        <f t="shared" si="18"/>
        <v/>
      </c>
      <c r="V196" s="158" t="str">
        <f>IF(OR($D196="",$E196="",GlobalParameters!$C$12=""),"",$AF196)</f>
        <v/>
      </c>
      <c r="W196" s="159"/>
      <c r="X196" s="283"/>
      <c r="Y196" s="283"/>
      <c r="Z196" s="283"/>
      <c r="AA196" s="283"/>
      <c r="AB196" s="283"/>
      <c r="AC196" s="283"/>
      <c r="AD196" s="283"/>
      <c r="AE196" s="283"/>
      <c r="AF196" s="160" t="str">
        <f>IF(OR($D196="",$E196="",GlobalParameters!$C$12=""),"",VLOOKUP($AJ196,SiSem_Req!$A$2:$O$82,15))</f>
        <v/>
      </c>
      <c r="AG196" s="283"/>
      <c r="AH196" s="283"/>
      <c r="AI196" s="159"/>
      <c r="AJ196" s="134" t="e">
        <f>VLOOKUP($D196,SiSem_Req!$S$2:$T$10,2)+VLOOKUP($E196,SiSem_Req!$U$2:$V$4,2)+VLOOKUP(GlobalParameters!$C$12,SiSem_Req!$W$2:$X$4,2)</f>
        <v>#N/A</v>
      </c>
    </row>
    <row r="197" spans="1:36" x14ac:dyDescent="0.25">
      <c r="A197" s="133"/>
      <c r="B197" s="283"/>
      <c r="C197" s="283"/>
      <c r="D197" s="284"/>
      <c r="E197" s="284"/>
      <c r="F197" s="287"/>
      <c r="G197" s="166" t="str">
        <f t="shared" si="13"/>
        <v/>
      </c>
      <c r="H197" s="156" t="str">
        <f>IF(OR($D197="",$E197=""),"",VLOOKUP($AJ197,SiSem_Req!$A$2:$O$82,5))</f>
        <v/>
      </c>
      <c r="I197" s="285"/>
      <c r="J197" s="155" t="str">
        <f t="shared" si="14"/>
        <v/>
      </c>
      <c r="K197" s="156" t="str">
        <f>IF(OR($D197="",$E197=""),"",VLOOKUP($AJ197,SiSem_Req!$A$2:$O$82,6))</f>
        <v/>
      </c>
      <c r="L197" s="287"/>
      <c r="M197" s="166" t="str">
        <f t="shared" si="15"/>
        <v/>
      </c>
      <c r="N197" s="156" t="str">
        <f>IF(OR($D197="",$E197=""),"",VLOOKUP($AJ197,SiSem_Req!$A$2:$O$82,7))</f>
        <v/>
      </c>
      <c r="O197" s="286"/>
      <c r="P197" s="162" t="str">
        <f t="shared" si="16"/>
        <v/>
      </c>
      <c r="Q197" s="156" t="str">
        <f>IF(OR($D197="",$E197=""),"",VLOOKUP($AJ197,SiSem_Req!$A$2:$O$82,8))</f>
        <v/>
      </c>
      <c r="R197" s="287"/>
      <c r="S197" s="166" t="str">
        <f t="shared" si="17"/>
        <v/>
      </c>
      <c r="T197" s="156" t="str">
        <f>IF(OR($D197="",$E197=""),"",VLOOKUP($AJ197,SiSem_Req!$A$2:$O$82,9))</f>
        <v/>
      </c>
      <c r="U197" s="157" t="str">
        <f t="shared" si="18"/>
        <v/>
      </c>
      <c r="V197" s="158" t="str">
        <f>IF(OR($D197="",$E197="",GlobalParameters!$C$12=""),"",$AF197)</f>
        <v/>
      </c>
      <c r="W197" s="159"/>
      <c r="X197" s="283"/>
      <c r="Y197" s="283"/>
      <c r="Z197" s="283"/>
      <c r="AA197" s="283"/>
      <c r="AB197" s="283"/>
      <c r="AC197" s="283"/>
      <c r="AD197" s="283"/>
      <c r="AE197" s="283"/>
      <c r="AF197" s="160" t="str">
        <f>IF(OR($D197="",$E197="",GlobalParameters!$C$12=""),"",VLOOKUP($AJ197,SiSem_Req!$A$2:$O$82,15))</f>
        <v/>
      </c>
      <c r="AG197" s="283"/>
      <c r="AH197" s="283"/>
      <c r="AI197" s="159"/>
      <c r="AJ197" s="134" t="e">
        <f>VLOOKUP($D197,SiSem_Req!$S$2:$T$10,2)+VLOOKUP($E197,SiSem_Req!$U$2:$V$4,2)+VLOOKUP(GlobalParameters!$C$12,SiSem_Req!$W$2:$X$4,2)</f>
        <v>#N/A</v>
      </c>
    </row>
    <row r="198" spans="1:36" x14ac:dyDescent="0.25">
      <c r="A198" s="133"/>
      <c r="B198" s="283"/>
      <c r="C198" s="283"/>
      <c r="D198" s="284"/>
      <c r="E198" s="284"/>
      <c r="F198" s="287"/>
      <c r="G198" s="166" t="str">
        <f t="shared" si="13"/>
        <v/>
      </c>
      <c r="H198" s="156" t="str">
        <f>IF(OR($D198="",$E198=""),"",VLOOKUP($AJ198,SiSem_Req!$A$2:$O$82,5))</f>
        <v/>
      </c>
      <c r="I198" s="285"/>
      <c r="J198" s="155" t="str">
        <f t="shared" si="14"/>
        <v/>
      </c>
      <c r="K198" s="156" t="str">
        <f>IF(OR($D198="",$E198=""),"",VLOOKUP($AJ198,SiSem_Req!$A$2:$O$82,6))</f>
        <v/>
      </c>
      <c r="L198" s="287"/>
      <c r="M198" s="166" t="str">
        <f t="shared" si="15"/>
        <v/>
      </c>
      <c r="N198" s="156" t="str">
        <f>IF(OR($D198="",$E198=""),"",VLOOKUP($AJ198,SiSem_Req!$A$2:$O$82,7))</f>
        <v/>
      </c>
      <c r="O198" s="286"/>
      <c r="P198" s="162" t="str">
        <f t="shared" si="16"/>
        <v/>
      </c>
      <c r="Q198" s="156" t="str">
        <f>IF(OR($D198="",$E198=""),"",VLOOKUP($AJ198,SiSem_Req!$A$2:$O$82,8))</f>
        <v/>
      </c>
      <c r="R198" s="287"/>
      <c r="S198" s="166" t="str">
        <f t="shared" si="17"/>
        <v/>
      </c>
      <c r="T198" s="156" t="str">
        <f>IF(OR($D198="",$E198=""),"",VLOOKUP($AJ198,SiSem_Req!$A$2:$O$82,9))</f>
        <v/>
      </c>
      <c r="U198" s="157" t="str">
        <f t="shared" si="18"/>
        <v/>
      </c>
      <c r="V198" s="158" t="str">
        <f>IF(OR($D198="",$E198="",GlobalParameters!$C$12=""),"",$AF198)</f>
        <v/>
      </c>
      <c r="W198" s="159"/>
      <c r="X198" s="283"/>
      <c r="Y198" s="283"/>
      <c r="Z198" s="283"/>
      <c r="AA198" s="283"/>
      <c r="AB198" s="283"/>
      <c r="AC198" s="283"/>
      <c r="AD198" s="283"/>
      <c r="AE198" s="283"/>
      <c r="AF198" s="160" t="str">
        <f>IF(OR($D198="",$E198="",GlobalParameters!$C$12=""),"",VLOOKUP($AJ198,SiSem_Req!$A$2:$O$82,15))</f>
        <v/>
      </c>
      <c r="AG198" s="283"/>
      <c r="AH198" s="283"/>
      <c r="AI198" s="159"/>
      <c r="AJ198" s="134" t="e">
        <f>VLOOKUP($D198,SiSem_Req!$S$2:$T$10,2)+VLOOKUP($E198,SiSem_Req!$U$2:$V$4,2)+VLOOKUP(GlobalParameters!$C$12,SiSem_Req!$W$2:$X$4,2)</f>
        <v>#N/A</v>
      </c>
    </row>
    <row r="199" spans="1:36" x14ac:dyDescent="0.25">
      <c r="A199" s="133"/>
      <c r="B199" s="283"/>
      <c r="C199" s="283"/>
      <c r="D199" s="284"/>
      <c r="E199" s="284"/>
      <c r="F199" s="287"/>
      <c r="G199" s="166" t="str">
        <f t="shared" si="13"/>
        <v/>
      </c>
      <c r="H199" s="156" t="str">
        <f>IF(OR($D199="",$E199=""),"",VLOOKUP($AJ199,SiSem_Req!$A$2:$O$82,5))</f>
        <v/>
      </c>
      <c r="I199" s="285"/>
      <c r="J199" s="155" t="str">
        <f t="shared" si="14"/>
        <v/>
      </c>
      <c r="K199" s="156" t="str">
        <f>IF(OR($D199="",$E199=""),"",VLOOKUP($AJ199,SiSem_Req!$A$2:$O$82,6))</f>
        <v/>
      </c>
      <c r="L199" s="287"/>
      <c r="M199" s="166" t="str">
        <f t="shared" si="15"/>
        <v/>
      </c>
      <c r="N199" s="156" t="str">
        <f>IF(OR($D199="",$E199=""),"",VLOOKUP($AJ199,SiSem_Req!$A$2:$O$82,7))</f>
        <v/>
      </c>
      <c r="O199" s="286"/>
      <c r="P199" s="162" t="str">
        <f t="shared" si="16"/>
        <v/>
      </c>
      <c r="Q199" s="156" t="str">
        <f>IF(OR($D199="",$E199=""),"",VLOOKUP($AJ199,SiSem_Req!$A$2:$O$82,8))</f>
        <v/>
      </c>
      <c r="R199" s="287"/>
      <c r="S199" s="166" t="str">
        <f t="shared" si="17"/>
        <v/>
      </c>
      <c r="T199" s="156" t="str">
        <f>IF(OR($D199="",$E199=""),"",VLOOKUP($AJ199,SiSem_Req!$A$2:$O$82,9))</f>
        <v/>
      </c>
      <c r="U199" s="157" t="str">
        <f t="shared" si="18"/>
        <v/>
      </c>
      <c r="V199" s="158" t="str">
        <f>IF(OR($D199="",$E199="",GlobalParameters!$C$12=""),"",$AF199)</f>
        <v/>
      </c>
      <c r="W199" s="159"/>
      <c r="X199" s="283"/>
      <c r="Y199" s="283"/>
      <c r="Z199" s="283"/>
      <c r="AA199" s="283"/>
      <c r="AB199" s="283"/>
      <c r="AC199" s="283"/>
      <c r="AD199" s="283"/>
      <c r="AE199" s="283"/>
      <c r="AF199" s="160" t="str">
        <f>IF(OR($D199="",$E199="",GlobalParameters!$C$12=""),"",VLOOKUP($AJ199,SiSem_Req!$A$2:$O$82,15))</f>
        <v/>
      </c>
      <c r="AG199" s="283"/>
      <c r="AH199" s="283"/>
      <c r="AI199" s="159"/>
      <c r="AJ199" s="134" t="e">
        <f>VLOOKUP($D199,SiSem_Req!$S$2:$T$10,2)+VLOOKUP($E199,SiSem_Req!$U$2:$V$4,2)+VLOOKUP(GlobalParameters!$C$12,SiSem_Req!$W$2:$X$4,2)</f>
        <v>#N/A</v>
      </c>
    </row>
    <row r="200" spans="1:36" x14ac:dyDescent="0.25">
      <c r="A200" s="133"/>
      <c r="B200" s="283"/>
      <c r="C200" s="283"/>
      <c r="D200" s="284"/>
      <c r="E200" s="284"/>
      <c r="F200" s="287"/>
      <c r="G200" s="166" t="str">
        <f t="shared" si="13"/>
        <v/>
      </c>
      <c r="H200" s="156" t="str">
        <f>IF(OR($D200="",$E200=""),"",VLOOKUP($AJ200,SiSem_Req!$A$2:$O$82,5))</f>
        <v/>
      </c>
      <c r="I200" s="285"/>
      <c r="J200" s="155" t="str">
        <f t="shared" si="14"/>
        <v/>
      </c>
      <c r="K200" s="156" t="str">
        <f>IF(OR($D200="",$E200=""),"",VLOOKUP($AJ200,SiSem_Req!$A$2:$O$82,6))</f>
        <v/>
      </c>
      <c r="L200" s="287"/>
      <c r="M200" s="166" t="str">
        <f t="shared" si="15"/>
        <v/>
      </c>
      <c r="N200" s="156" t="str">
        <f>IF(OR($D200="",$E200=""),"",VLOOKUP($AJ200,SiSem_Req!$A$2:$O$82,7))</f>
        <v/>
      </c>
      <c r="O200" s="286"/>
      <c r="P200" s="162" t="str">
        <f t="shared" si="16"/>
        <v/>
      </c>
      <c r="Q200" s="156" t="str">
        <f>IF(OR($D200="",$E200=""),"",VLOOKUP($AJ200,SiSem_Req!$A$2:$O$82,8))</f>
        <v/>
      </c>
      <c r="R200" s="287"/>
      <c r="S200" s="166" t="str">
        <f t="shared" si="17"/>
        <v/>
      </c>
      <c r="T200" s="156" t="str">
        <f>IF(OR($D200="",$E200=""),"",VLOOKUP($AJ200,SiSem_Req!$A$2:$O$82,9))</f>
        <v/>
      </c>
      <c r="U200" s="157" t="str">
        <f t="shared" si="18"/>
        <v/>
      </c>
      <c r="V200" s="158" t="str">
        <f>IF(OR($D200="",$E200="",GlobalParameters!$C$12=""),"",$AF200)</f>
        <v/>
      </c>
      <c r="W200" s="159"/>
      <c r="X200" s="283"/>
      <c r="Y200" s="283"/>
      <c r="Z200" s="283"/>
      <c r="AA200" s="283"/>
      <c r="AB200" s="283"/>
      <c r="AC200" s="283"/>
      <c r="AD200" s="283"/>
      <c r="AE200" s="283"/>
      <c r="AF200" s="160" t="str">
        <f>IF(OR($D200="",$E200="",GlobalParameters!$C$12=""),"",VLOOKUP($AJ200,SiSem_Req!$A$2:$O$82,15))</f>
        <v/>
      </c>
      <c r="AG200" s="283"/>
      <c r="AH200" s="283"/>
      <c r="AI200" s="159"/>
      <c r="AJ200" s="134" t="e">
        <f>VLOOKUP($D200,SiSem_Req!$S$2:$T$10,2)+VLOOKUP($E200,SiSem_Req!$U$2:$V$4,2)+VLOOKUP(GlobalParameters!$C$12,SiSem_Req!$W$2:$X$4,2)</f>
        <v>#N/A</v>
      </c>
    </row>
    <row r="201" spans="1:36" x14ac:dyDescent="0.25">
      <c r="A201" s="133"/>
      <c r="B201" s="283"/>
      <c r="C201" s="283"/>
      <c r="D201" s="284"/>
      <c r="E201" s="284"/>
      <c r="F201" s="287"/>
      <c r="G201" s="166" t="str">
        <f t="shared" si="13"/>
        <v/>
      </c>
      <c r="H201" s="156" t="str">
        <f>IF(OR($D201="",$E201=""),"",VLOOKUP($AJ201,SiSem_Req!$A$2:$O$82,5))</f>
        <v/>
      </c>
      <c r="I201" s="285"/>
      <c r="J201" s="155" t="str">
        <f t="shared" si="14"/>
        <v/>
      </c>
      <c r="K201" s="156" t="str">
        <f>IF(OR($D201="",$E201=""),"",VLOOKUP($AJ201,SiSem_Req!$A$2:$O$82,6))</f>
        <v/>
      </c>
      <c r="L201" s="287"/>
      <c r="M201" s="166" t="str">
        <f t="shared" si="15"/>
        <v/>
      </c>
      <c r="N201" s="156" t="str">
        <f>IF(OR($D201="",$E201=""),"",VLOOKUP($AJ201,SiSem_Req!$A$2:$O$82,7))</f>
        <v/>
      </c>
      <c r="O201" s="286"/>
      <c r="P201" s="162" t="str">
        <f t="shared" si="16"/>
        <v/>
      </c>
      <c r="Q201" s="156" t="str">
        <f>IF(OR($D201="",$E201=""),"",VLOOKUP($AJ201,SiSem_Req!$A$2:$O$82,8))</f>
        <v/>
      </c>
      <c r="R201" s="287"/>
      <c r="S201" s="166" t="str">
        <f t="shared" si="17"/>
        <v/>
      </c>
      <c r="T201" s="156" t="str">
        <f>IF(OR($D201="",$E201=""),"",VLOOKUP($AJ201,SiSem_Req!$A$2:$O$82,9))</f>
        <v/>
      </c>
      <c r="U201" s="157" t="str">
        <f t="shared" si="18"/>
        <v/>
      </c>
      <c r="V201" s="158" t="str">
        <f>IF(OR($D201="",$E201="",GlobalParameters!$C$12=""),"",$AF201)</f>
        <v/>
      </c>
      <c r="W201" s="159"/>
      <c r="X201" s="283"/>
      <c r="Y201" s="283"/>
      <c r="Z201" s="283"/>
      <c r="AA201" s="283"/>
      <c r="AB201" s="283"/>
      <c r="AC201" s="283"/>
      <c r="AD201" s="283"/>
      <c r="AE201" s="283"/>
      <c r="AF201" s="160" t="str">
        <f>IF(OR($D201="",$E201="",GlobalParameters!$C$12=""),"",VLOOKUP($AJ201,SiSem_Req!$A$2:$O$82,15))</f>
        <v/>
      </c>
      <c r="AG201" s="283"/>
      <c r="AH201" s="283"/>
      <c r="AI201" s="159"/>
      <c r="AJ201" s="134" t="e">
        <f>VLOOKUP($D201,SiSem_Req!$S$2:$T$10,2)+VLOOKUP($E201,SiSem_Req!$U$2:$V$4,2)+VLOOKUP(GlobalParameters!$C$12,SiSem_Req!$W$2:$X$4,2)</f>
        <v>#N/A</v>
      </c>
    </row>
    <row r="202" spans="1:36" x14ac:dyDescent="0.25">
      <c r="A202" s="133"/>
      <c r="B202" s="283"/>
      <c r="C202" s="283"/>
      <c r="D202" s="284"/>
      <c r="E202" s="284"/>
      <c r="F202" s="287"/>
      <c r="G202" s="166" t="str">
        <f t="shared" si="13"/>
        <v/>
      </c>
      <c r="H202" s="156" t="str">
        <f>IF(OR($D202="",$E202=""),"",VLOOKUP($AJ202,SiSem_Req!$A$2:$O$82,5))</f>
        <v/>
      </c>
      <c r="I202" s="285"/>
      <c r="J202" s="155" t="str">
        <f t="shared" si="14"/>
        <v/>
      </c>
      <c r="K202" s="156" t="str">
        <f>IF(OR($D202="",$E202=""),"",VLOOKUP($AJ202,SiSem_Req!$A$2:$O$82,6))</f>
        <v/>
      </c>
      <c r="L202" s="287"/>
      <c r="M202" s="166" t="str">
        <f t="shared" si="15"/>
        <v/>
      </c>
      <c r="N202" s="156" t="str">
        <f>IF(OR($D202="",$E202=""),"",VLOOKUP($AJ202,SiSem_Req!$A$2:$O$82,7))</f>
        <v/>
      </c>
      <c r="O202" s="286"/>
      <c r="P202" s="162" t="str">
        <f t="shared" si="16"/>
        <v/>
      </c>
      <c r="Q202" s="156" t="str">
        <f>IF(OR($D202="",$E202=""),"",VLOOKUP($AJ202,SiSem_Req!$A$2:$O$82,8))</f>
        <v/>
      </c>
      <c r="R202" s="287"/>
      <c r="S202" s="166" t="str">
        <f t="shared" si="17"/>
        <v/>
      </c>
      <c r="T202" s="156" t="str">
        <f>IF(OR($D202="",$E202=""),"",VLOOKUP($AJ202,SiSem_Req!$A$2:$O$82,9))</f>
        <v/>
      </c>
      <c r="U202" s="157" t="str">
        <f t="shared" si="18"/>
        <v/>
      </c>
      <c r="V202" s="158" t="str">
        <f>IF(OR($D202="",$E202="",GlobalParameters!$C$12=""),"",$AF202)</f>
        <v/>
      </c>
      <c r="W202" s="159"/>
      <c r="X202" s="283"/>
      <c r="Y202" s="283"/>
      <c r="Z202" s="283"/>
      <c r="AA202" s="283"/>
      <c r="AB202" s="283"/>
      <c r="AC202" s="283"/>
      <c r="AD202" s="283"/>
      <c r="AE202" s="283"/>
      <c r="AF202" s="160" t="str">
        <f>IF(OR($D202="",$E202="",GlobalParameters!$C$12=""),"",VLOOKUP($AJ202,SiSem_Req!$A$2:$O$82,15))</f>
        <v/>
      </c>
      <c r="AG202" s="283"/>
      <c r="AH202" s="283"/>
      <c r="AI202" s="159"/>
      <c r="AJ202" s="134" t="e">
        <f>VLOOKUP($D202,SiSem_Req!$S$2:$T$10,2)+VLOOKUP($E202,SiSem_Req!$U$2:$V$4,2)+VLOOKUP(GlobalParameters!$C$12,SiSem_Req!$W$2:$X$4,2)</f>
        <v>#N/A</v>
      </c>
    </row>
    <row r="203" spans="1:36" x14ac:dyDescent="0.25">
      <c r="A203" s="133"/>
      <c r="B203" s="283"/>
      <c r="C203" s="283"/>
      <c r="D203" s="284"/>
      <c r="E203" s="284"/>
      <c r="F203" s="287"/>
      <c r="G203" s="166" t="str">
        <f t="shared" si="13"/>
        <v/>
      </c>
      <c r="H203" s="156" t="str">
        <f>IF(OR($D203="",$E203=""),"",VLOOKUP($AJ203,SiSem_Req!$A$2:$O$82,5))</f>
        <v/>
      </c>
      <c r="I203" s="285"/>
      <c r="J203" s="155" t="str">
        <f t="shared" si="14"/>
        <v/>
      </c>
      <c r="K203" s="156" t="str">
        <f>IF(OR($D203="",$E203=""),"",VLOOKUP($AJ203,SiSem_Req!$A$2:$O$82,6))</f>
        <v/>
      </c>
      <c r="L203" s="287"/>
      <c r="M203" s="166" t="str">
        <f t="shared" si="15"/>
        <v/>
      </c>
      <c r="N203" s="156" t="str">
        <f>IF(OR($D203="",$E203=""),"",VLOOKUP($AJ203,SiSem_Req!$A$2:$O$82,7))</f>
        <v/>
      </c>
      <c r="O203" s="286"/>
      <c r="P203" s="162" t="str">
        <f t="shared" si="16"/>
        <v/>
      </c>
      <c r="Q203" s="156" t="str">
        <f>IF(OR($D203="",$E203=""),"",VLOOKUP($AJ203,SiSem_Req!$A$2:$O$82,8))</f>
        <v/>
      </c>
      <c r="R203" s="287"/>
      <c r="S203" s="166" t="str">
        <f t="shared" si="17"/>
        <v/>
      </c>
      <c r="T203" s="156" t="str">
        <f>IF(OR($D203="",$E203=""),"",VLOOKUP($AJ203,SiSem_Req!$A$2:$O$82,9))</f>
        <v/>
      </c>
      <c r="U203" s="157" t="str">
        <f t="shared" si="18"/>
        <v/>
      </c>
      <c r="V203" s="158" t="str">
        <f>IF(OR($D203="",$E203="",GlobalParameters!$C$12=""),"",$AF203)</f>
        <v/>
      </c>
      <c r="W203" s="159"/>
      <c r="X203" s="283"/>
      <c r="Y203" s="283"/>
      <c r="Z203" s="283"/>
      <c r="AA203" s="283"/>
      <c r="AB203" s="283"/>
      <c r="AC203" s="283"/>
      <c r="AD203" s="283"/>
      <c r="AE203" s="283"/>
      <c r="AF203" s="160" t="str">
        <f>IF(OR($D203="",$E203="",GlobalParameters!$C$12=""),"",VLOOKUP($AJ203,SiSem_Req!$A$2:$O$82,15))</f>
        <v/>
      </c>
      <c r="AG203" s="283"/>
      <c r="AH203" s="283"/>
      <c r="AI203" s="159"/>
      <c r="AJ203" s="134" t="e">
        <f>VLOOKUP($D203,SiSem_Req!$S$2:$T$10,2)+VLOOKUP($E203,SiSem_Req!$U$2:$V$4,2)+VLOOKUP(GlobalParameters!$C$12,SiSem_Req!$W$2:$X$4,2)</f>
        <v>#N/A</v>
      </c>
    </row>
    <row r="204" spans="1:36" x14ac:dyDescent="0.25">
      <c r="A204" s="133"/>
      <c r="B204" s="283"/>
      <c r="C204" s="283"/>
      <c r="D204" s="284"/>
      <c r="E204" s="284"/>
      <c r="F204" s="287"/>
      <c r="G204" s="166" t="str">
        <f t="shared" si="13"/>
        <v/>
      </c>
      <c r="H204" s="156" t="str">
        <f>IF(OR($D204="",$E204=""),"",VLOOKUP($AJ204,SiSem_Req!$A$2:$O$82,5))</f>
        <v/>
      </c>
      <c r="I204" s="285"/>
      <c r="J204" s="155" t="str">
        <f t="shared" si="14"/>
        <v/>
      </c>
      <c r="K204" s="156" t="str">
        <f>IF(OR($D204="",$E204=""),"",VLOOKUP($AJ204,SiSem_Req!$A$2:$O$82,6))</f>
        <v/>
      </c>
      <c r="L204" s="287"/>
      <c r="M204" s="166" t="str">
        <f t="shared" si="15"/>
        <v/>
      </c>
      <c r="N204" s="156" t="str">
        <f>IF(OR($D204="",$E204=""),"",VLOOKUP($AJ204,SiSem_Req!$A$2:$O$82,7))</f>
        <v/>
      </c>
      <c r="O204" s="286"/>
      <c r="P204" s="162" t="str">
        <f t="shared" si="16"/>
        <v/>
      </c>
      <c r="Q204" s="156" t="str">
        <f>IF(OR($D204="",$E204=""),"",VLOOKUP($AJ204,SiSem_Req!$A$2:$O$82,8))</f>
        <v/>
      </c>
      <c r="R204" s="287"/>
      <c r="S204" s="166" t="str">
        <f t="shared" si="17"/>
        <v/>
      </c>
      <c r="T204" s="156" t="str">
        <f>IF(OR($D204="",$E204=""),"",VLOOKUP($AJ204,SiSem_Req!$A$2:$O$82,9))</f>
        <v/>
      </c>
      <c r="U204" s="157" t="str">
        <f t="shared" si="18"/>
        <v/>
      </c>
      <c r="V204" s="158" t="str">
        <f>IF(OR($D204="",$E204="",GlobalParameters!$C$12=""),"",$AF204)</f>
        <v/>
      </c>
      <c r="W204" s="159"/>
      <c r="X204" s="283"/>
      <c r="Y204" s="283"/>
      <c r="Z204" s="283"/>
      <c r="AA204" s="283"/>
      <c r="AB204" s="283"/>
      <c r="AC204" s="283"/>
      <c r="AD204" s="283"/>
      <c r="AE204" s="283"/>
      <c r="AF204" s="160" t="str">
        <f>IF(OR($D204="",$E204="",GlobalParameters!$C$12=""),"",VLOOKUP($AJ204,SiSem_Req!$A$2:$O$82,15))</f>
        <v/>
      </c>
      <c r="AG204" s="283"/>
      <c r="AH204" s="283"/>
      <c r="AI204" s="159"/>
      <c r="AJ204" s="134" t="e">
        <f>VLOOKUP($D204,SiSem_Req!$S$2:$T$10,2)+VLOOKUP($E204,SiSem_Req!$U$2:$V$4,2)+VLOOKUP(GlobalParameters!$C$12,SiSem_Req!$W$2:$X$4,2)</f>
        <v>#N/A</v>
      </c>
    </row>
    <row r="205" spans="1:36" x14ac:dyDescent="0.25">
      <c r="A205" s="133"/>
      <c r="B205" s="283"/>
      <c r="C205" s="283"/>
      <c r="D205" s="284"/>
      <c r="E205" s="284"/>
      <c r="F205" s="287"/>
      <c r="G205" s="166" t="str">
        <f t="shared" ref="G205:G268" si="19">IF(OR($D205="",$X205="",$Y205="",$H205="",$AE205="",$AG205=""),"",IF($AJ205&lt;300,IF($U205&lt;=$AE205,$Y205*$H205,IF(AND($U205&gt;$AE205,$U205&lt;=$AG205),$H205*($Y205+((($X205-$Y205)/($AG205-$AE205))*($U205-$AE205))),0)),""))</f>
        <v/>
      </c>
      <c r="H205" s="156" t="str">
        <f>IF(OR($D205="",$E205=""),"",VLOOKUP($AJ205,SiSem_Req!$A$2:$O$82,5))</f>
        <v/>
      </c>
      <c r="I205" s="285"/>
      <c r="J205" s="155" t="str">
        <f t="shared" ref="J205:J268" si="20">IF(OR($D205="",$Z205="",$K205=""),"",IF(OR($AJ205&lt;400,AND($AJ205&gt;=700,$AJ205&lt;800)),$Z205*$K205,""))</f>
        <v/>
      </c>
      <c r="K205" s="156" t="str">
        <f>IF(OR($D205="",$E205=""),"",VLOOKUP($AJ205,SiSem_Req!$A$2:$O$82,6))</f>
        <v/>
      </c>
      <c r="L205" s="287"/>
      <c r="M205" s="166" t="str">
        <f t="shared" ref="M205:M268" si="21">IF(OR($D205="",$AA205="",$N205="",$E205=""),"",IF(AND($AJ205&gt;=100,$AJ205&lt;200),$AA205*$N205,""))</f>
        <v/>
      </c>
      <c r="N205" s="156" t="str">
        <f>IF(OR($D205="",$E205=""),"",VLOOKUP($AJ205,SiSem_Req!$A$2:$O$82,7))</f>
        <v/>
      </c>
      <c r="O205" s="286"/>
      <c r="P205" s="162" t="str">
        <f t="shared" ref="P205:P268" si="22">IF(OR($D205="",$AB205="",$AC205="",$Q205="",$AE205="",$AG205=""),"",IF(OR(AND($AJ205&gt;=300,$AJ205&lt;600),AND($AJ205&gt;=700,$AJ205&lt;800)),IF($U205&lt;=$AE205,$AC205*$Q205,IF(AND($U205&gt;$AE205,$U205&lt;=$AG205),$Q205*($AC205+((($AB205-$AC205)/($AG205-$AE205))*($U205-$AE205))),0)),""))</f>
        <v/>
      </c>
      <c r="Q205" s="156" t="str">
        <f>IF(OR($D205="",$E205=""),"",VLOOKUP($AJ205,SiSem_Req!$A$2:$O$82,8))</f>
        <v/>
      </c>
      <c r="R205" s="287"/>
      <c r="S205" s="166" t="str">
        <f t="shared" ref="S205:S268" si="23">IF(OR($D205="",$AD205="",$T205="",$E205=""),"",IF(AND($AJ205&gt;=500,$AJ205&lt;600),$AD205*$T205,""))</f>
        <v/>
      </c>
      <c r="T205" s="156" t="str">
        <f>IF(OR($D205="",$E205=""),"",VLOOKUP($AJ205,SiSem_Req!$A$2:$O$82,9))</f>
        <v/>
      </c>
      <c r="U205" s="157" t="str">
        <f t="shared" si="18"/>
        <v/>
      </c>
      <c r="V205" s="158" t="str">
        <f>IF(OR($D205="",$E205="",GlobalParameters!$C$12=""),"",$AF205)</f>
        <v/>
      </c>
      <c r="W205" s="159"/>
      <c r="X205" s="283"/>
      <c r="Y205" s="283"/>
      <c r="Z205" s="283"/>
      <c r="AA205" s="283"/>
      <c r="AB205" s="283"/>
      <c r="AC205" s="283"/>
      <c r="AD205" s="283"/>
      <c r="AE205" s="283"/>
      <c r="AF205" s="160" t="str">
        <f>IF(OR($D205="",$E205="",GlobalParameters!$C$12=""),"",VLOOKUP($AJ205,SiSem_Req!$A$2:$O$82,15))</f>
        <v/>
      </c>
      <c r="AG205" s="283"/>
      <c r="AH205" s="283"/>
      <c r="AI205" s="159"/>
      <c r="AJ205" s="134" t="e">
        <f>VLOOKUP($D205,SiSem_Req!$S$2:$T$10,2)+VLOOKUP($E205,SiSem_Req!$U$2:$V$4,2)+VLOOKUP(GlobalParameters!$C$12,SiSem_Req!$W$2:$X$4,2)</f>
        <v>#N/A</v>
      </c>
    </row>
    <row r="206" spans="1:36" x14ac:dyDescent="0.25">
      <c r="A206" s="133"/>
      <c r="B206" s="283"/>
      <c r="C206" s="283"/>
      <c r="D206" s="284"/>
      <c r="E206" s="284"/>
      <c r="F206" s="287"/>
      <c r="G206" s="166" t="str">
        <f t="shared" si="19"/>
        <v/>
      </c>
      <c r="H206" s="156" t="str">
        <f>IF(OR($D206="",$E206=""),"",VLOOKUP($AJ206,SiSem_Req!$A$2:$O$82,5))</f>
        <v/>
      </c>
      <c r="I206" s="285"/>
      <c r="J206" s="155" t="str">
        <f t="shared" si="20"/>
        <v/>
      </c>
      <c r="K206" s="156" t="str">
        <f>IF(OR($D206="",$E206=""),"",VLOOKUP($AJ206,SiSem_Req!$A$2:$O$82,6))</f>
        <v/>
      </c>
      <c r="L206" s="287"/>
      <c r="M206" s="166" t="str">
        <f t="shared" si="21"/>
        <v/>
      </c>
      <c r="N206" s="156" t="str">
        <f>IF(OR($D206="",$E206=""),"",VLOOKUP($AJ206,SiSem_Req!$A$2:$O$82,7))</f>
        <v/>
      </c>
      <c r="O206" s="286"/>
      <c r="P206" s="162" t="str">
        <f t="shared" si="22"/>
        <v/>
      </c>
      <c r="Q206" s="156" t="str">
        <f>IF(OR($D206="",$E206=""),"",VLOOKUP($AJ206,SiSem_Req!$A$2:$O$82,8))</f>
        <v/>
      </c>
      <c r="R206" s="287"/>
      <c r="S206" s="166" t="str">
        <f t="shared" si="23"/>
        <v/>
      </c>
      <c r="T206" s="156" t="str">
        <f>IF(OR($D206="",$E206=""),"",VLOOKUP($AJ206,SiSem_Req!$A$2:$O$82,9))</f>
        <v/>
      </c>
      <c r="U206" s="157" t="str">
        <f t="shared" si="18"/>
        <v/>
      </c>
      <c r="V206" s="158" t="str">
        <f>IF(OR($D206="",$E206="",GlobalParameters!$C$12=""),"",$AF206)</f>
        <v/>
      </c>
      <c r="W206" s="159"/>
      <c r="X206" s="283"/>
      <c r="Y206" s="283"/>
      <c r="Z206" s="283"/>
      <c r="AA206" s="283"/>
      <c r="AB206" s="283"/>
      <c r="AC206" s="283"/>
      <c r="AD206" s="283"/>
      <c r="AE206" s="283"/>
      <c r="AF206" s="160" t="str">
        <f>IF(OR($D206="",$E206="",GlobalParameters!$C$12=""),"",VLOOKUP($AJ206,SiSem_Req!$A$2:$O$82,15))</f>
        <v/>
      </c>
      <c r="AG206" s="283"/>
      <c r="AH206" s="283"/>
      <c r="AI206" s="159"/>
      <c r="AJ206" s="134" t="e">
        <f>VLOOKUP($D206,SiSem_Req!$S$2:$T$10,2)+VLOOKUP($E206,SiSem_Req!$U$2:$V$4,2)+VLOOKUP(GlobalParameters!$C$12,SiSem_Req!$W$2:$X$4,2)</f>
        <v>#N/A</v>
      </c>
    </row>
    <row r="207" spans="1:36" x14ac:dyDescent="0.25">
      <c r="A207" s="133"/>
      <c r="B207" s="283"/>
      <c r="C207" s="283"/>
      <c r="D207" s="284"/>
      <c r="E207" s="284"/>
      <c r="F207" s="287"/>
      <c r="G207" s="166" t="str">
        <f t="shared" si="19"/>
        <v/>
      </c>
      <c r="H207" s="156" t="str">
        <f>IF(OR($D207="",$E207=""),"",VLOOKUP($AJ207,SiSem_Req!$A$2:$O$82,5))</f>
        <v/>
      </c>
      <c r="I207" s="285"/>
      <c r="J207" s="155" t="str">
        <f t="shared" si="20"/>
        <v/>
      </c>
      <c r="K207" s="156" t="str">
        <f>IF(OR($D207="",$E207=""),"",VLOOKUP($AJ207,SiSem_Req!$A$2:$O$82,6))</f>
        <v/>
      </c>
      <c r="L207" s="287"/>
      <c r="M207" s="166" t="str">
        <f t="shared" si="21"/>
        <v/>
      </c>
      <c r="N207" s="156" t="str">
        <f>IF(OR($D207="",$E207=""),"",VLOOKUP($AJ207,SiSem_Req!$A$2:$O$82,7))</f>
        <v/>
      </c>
      <c r="O207" s="286"/>
      <c r="P207" s="162" t="str">
        <f t="shared" si="22"/>
        <v/>
      </c>
      <c r="Q207" s="156" t="str">
        <f>IF(OR($D207="",$E207=""),"",VLOOKUP($AJ207,SiSem_Req!$A$2:$O$82,8))</f>
        <v/>
      </c>
      <c r="R207" s="287"/>
      <c r="S207" s="166" t="str">
        <f t="shared" si="23"/>
        <v/>
      </c>
      <c r="T207" s="156" t="str">
        <f>IF(OR($D207="",$E207=""),"",VLOOKUP($AJ207,SiSem_Req!$A$2:$O$82,9))</f>
        <v/>
      </c>
      <c r="U207" s="157" t="str">
        <f t="shared" si="18"/>
        <v/>
      </c>
      <c r="V207" s="158" t="str">
        <f>IF(OR($D207="",$E207="",GlobalParameters!$C$12=""),"",$AF207)</f>
        <v/>
      </c>
      <c r="W207" s="159"/>
      <c r="X207" s="283"/>
      <c r="Y207" s="283"/>
      <c r="Z207" s="283"/>
      <c r="AA207" s="283"/>
      <c r="AB207" s="283"/>
      <c r="AC207" s="283"/>
      <c r="AD207" s="283"/>
      <c r="AE207" s="283"/>
      <c r="AF207" s="160" t="str">
        <f>IF(OR($D207="",$E207="",GlobalParameters!$C$12=""),"",VLOOKUP($AJ207,SiSem_Req!$A$2:$O$82,15))</f>
        <v/>
      </c>
      <c r="AG207" s="283"/>
      <c r="AH207" s="283"/>
      <c r="AI207" s="159"/>
      <c r="AJ207" s="134" t="e">
        <f>VLOOKUP($D207,SiSem_Req!$S$2:$T$10,2)+VLOOKUP($E207,SiSem_Req!$U$2:$V$4,2)+VLOOKUP(GlobalParameters!$C$12,SiSem_Req!$W$2:$X$4,2)</f>
        <v>#N/A</v>
      </c>
    </row>
    <row r="208" spans="1:36" x14ac:dyDescent="0.25">
      <c r="A208" s="133"/>
      <c r="B208" s="283"/>
      <c r="C208" s="283"/>
      <c r="D208" s="284"/>
      <c r="E208" s="284"/>
      <c r="F208" s="287"/>
      <c r="G208" s="166" t="str">
        <f t="shared" si="19"/>
        <v/>
      </c>
      <c r="H208" s="156" t="str">
        <f>IF(OR($D208="",$E208=""),"",VLOOKUP($AJ208,SiSem_Req!$A$2:$O$82,5))</f>
        <v/>
      </c>
      <c r="I208" s="285"/>
      <c r="J208" s="155" t="str">
        <f t="shared" si="20"/>
        <v/>
      </c>
      <c r="K208" s="156" t="str">
        <f>IF(OR($D208="",$E208=""),"",VLOOKUP($AJ208,SiSem_Req!$A$2:$O$82,6))</f>
        <v/>
      </c>
      <c r="L208" s="287"/>
      <c r="M208" s="166" t="str">
        <f t="shared" si="21"/>
        <v/>
      </c>
      <c r="N208" s="156" t="str">
        <f>IF(OR($D208="",$E208=""),"",VLOOKUP($AJ208,SiSem_Req!$A$2:$O$82,7))</f>
        <v/>
      </c>
      <c r="O208" s="286"/>
      <c r="P208" s="162" t="str">
        <f t="shared" si="22"/>
        <v/>
      </c>
      <c r="Q208" s="156" t="str">
        <f>IF(OR($D208="",$E208=""),"",VLOOKUP($AJ208,SiSem_Req!$A$2:$O$82,8))</f>
        <v/>
      </c>
      <c r="R208" s="287"/>
      <c r="S208" s="166" t="str">
        <f t="shared" si="23"/>
        <v/>
      </c>
      <c r="T208" s="156" t="str">
        <f>IF(OR($D208="",$E208=""),"",VLOOKUP($AJ208,SiSem_Req!$A$2:$O$82,9))</f>
        <v/>
      </c>
      <c r="U208" s="157" t="str">
        <f t="shared" si="18"/>
        <v/>
      </c>
      <c r="V208" s="158" t="str">
        <f>IF(OR($D208="",$E208="",GlobalParameters!$C$12=""),"",$AF208)</f>
        <v/>
      </c>
      <c r="W208" s="159"/>
      <c r="X208" s="283"/>
      <c r="Y208" s="283"/>
      <c r="Z208" s="283"/>
      <c r="AA208" s="283"/>
      <c r="AB208" s="283"/>
      <c r="AC208" s="283"/>
      <c r="AD208" s="283"/>
      <c r="AE208" s="283"/>
      <c r="AF208" s="160" t="str">
        <f>IF(OR($D208="",$E208="",GlobalParameters!$C$12=""),"",VLOOKUP($AJ208,SiSem_Req!$A$2:$O$82,15))</f>
        <v/>
      </c>
      <c r="AG208" s="283"/>
      <c r="AH208" s="283"/>
      <c r="AI208" s="159"/>
      <c r="AJ208" s="134" t="e">
        <f>VLOOKUP($D208,SiSem_Req!$S$2:$T$10,2)+VLOOKUP($E208,SiSem_Req!$U$2:$V$4,2)+VLOOKUP(GlobalParameters!$C$12,SiSem_Req!$W$2:$X$4,2)</f>
        <v>#N/A</v>
      </c>
    </row>
    <row r="209" spans="1:36" x14ac:dyDescent="0.25">
      <c r="A209" s="133"/>
      <c r="B209" s="283"/>
      <c r="C209" s="283"/>
      <c r="D209" s="284"/>
      <c r="E209" s="284"/>
      <c r="F209" s="287"/>
      <c r="G209" s="166" t="str">
        <f t="shared" si="19"/>
        <v/>
      </c>
      <c r="H209" s="156" t="str">
        <f>IF(OR($D209="",$E209=""),"",VLOOKUP($AJ209,SiSem_Req!$A$2:$O$82,5))</f>
        <v/>
      </c>
      <c r="I209" s="285"/>
      <c r="J209" s="155" t="str">
        <f t="shared" si="20"/>
        <v/>
      </c>
      <c r="K209" s="156" t="str">
        <f>IF(OR($D209="",$E209=""),"",VLOOKUP($AJ209,SiSem_Req!$A$2:$O$82,6))</f>
        <v/>
      </c>
      <c r="L209" s="287"/>
      <c r="M209" s="166" t="str">
        <f t="shared" si="21"/>
        <v/>
      </c>
      <c r="N209" s="156" t="str">
        <f>IF(OR($D209="",$E209=""),"",VLOOKUP($AJ209,SiSem_Req!$A$2:$O$82,7))</f>
        <v/>
      </c>
      <c r="O209" s="286"/>
      <c r="P209" s="162" t="str">
        <f t="shared" si="22"/>
        <v/>
      </c>
      <c r="Q209" s="156" t="str">
        <f>IF(OR($D209="",$E209=""),"",VLOOKUP($AJ209,SiSem_Req!$A$2:$O$82,8))</f>
        <v/>
      </c>
      <c r="R209" s="287"/>
      <c r="S209" s="166" t="str">
        <f t="shared" si="23"/>
        <v/>
      </c>
      <c r="T209" s="156" t="str">
        <f>IF(OR($D209="",$E209=""),"",VLOOKUP($AJ209,SiSem_Req!$A$2:$O$82,9))</f>
        <v/>
      </c>
      <c r="U209" s="157" t="str">
        <f t="shared" si="18"/>
        <v/>
      </c>
      <c r="V209" s="158" t="str">
        <f>IF(OR($D209="",$E209="",GlobalParameters!$C$12=""),"",$AF209)</f>
        <v/>
      </c>
      <c r="W209" s="159"/>
      <c r="X209" s="283"/>
      <c r="Y209" s="283"/>
      <c r="Z209" s="283"/>
      <c r="AA209" s="283"/>
      <c r="AB209" s="283"/>
      <c r="AC209" s="283"/>
      <c r="AD209" s="283"/>
      <c r="AE209" s="283"/>
      <c r="AF209" s="160" t="str">
        <f>IF(OR($D209="",$E209="",GlobalParameters!$C$12=""),"",VLOOKUP($AJ209,SiSem_Req!$A$2:$O$82,15))</f>
        <v/>
      </c>
      <c r="AG209" s="283"/>
      <c r="AH209" s="283"/>
      <c r="AI209" s="159"/>
      <c r="AJ209" s="134" t="e">
        <f>VLOOKUP($D209,SiSem_Req!$S$2:$T$10,2)+VLOOKUP($E209,SiSem_Req!$U$2:$V$4,2)+VLOOKUP(GlobalParameters!$C$12,SiSem_Req!$W$2:$X$4,2)</f>
        <v>#N/A</v>
      </c>
    </row>
    <row r="210" spans="1:36" x14ac:dyDescent="0.25">
      <c r="A210" s="133"/>
      <c r="B210" s="283"/>
      <c r="C210" s="283"/>
      <c r="D210" s="284"/>
      <c r="E210" s="284"/>
      <c r="F210" s="287"/>
      <c r="G210" s="166" t="str">
        <f t="shared" si="19"/>
        <v/>
      </c>
      <c r="H210" s="156" t="str">
        <f>IF(OR($D210="",$E210=""),"",VLOOKUP($AJ210,SiSem_Req!$A$2:$O$82,5))</f>
        <v/>
      </c>
      <c r="I210" s="285"/>
      <c r="J210" s="155" t="str">
        <f t="shared" si="20"/>
        <v/>
      </c>
      <c r="K210" s="156" t="str">
        <f>IF(OR($D210="",$E210=""),"",VLOOKUP($AJ210,SiSem_Req!$A$2:$O$82,6))</f>
        <v/>
      </c>
      <c r="L210" s="287"/>
      <c r="M210" s="166" t="str">
        <f t="shared" si="21"/>
        <v/>
      </c>
      <c r="N210" s="156" t="str">
        <f>IF(OR($D210="",$E210=""),"",VLOOKUP($AJ210,SiSem_Req!$A$2:$O$82,7))</f>
        <v/>
      </c>
      <c r="O210" s="286"/>
      <c r="P210" s="162" t="str">
        <f t="shared" si="22"/>
        <v/>
      </c>
      <c r="Q210" s="156" t="str">
        <f>IF(OR($D210="",$E210=""),"",VLOOKUP($AJ210,SiSem_Req!$A$2:$O$82,8))</f>
        <v/>
      </c>
      <c r="R210" s="287"/>
      <c r="S210" s="166" t="str">
        <f t="shared" si="23"/>
        <v/>
      </c>
      <c r="T210" s="156" t="str">
        <f>IF(OR($D210="",$E210=""),"",VLOOKUP($AJ210,SiSem_Req!$A$2:$O$82,9))</f>
        <v/>
      </c>
      <c r="U210" s="157" t="str">
        <f t="shared" si="18"/>
        <v/>
      </c>
      <c r="V210" s="158" t="str">
        <f>IF(OR($D210="",$E210="",GlobalParameters!$C$12=""),"",$AF210)</f>
        <v/>
      </c>
      <c r="W210" s="159"/>
      <c r="X210" s="283"/>
      <c r="Y210" s="283"/>
      <c r="Z210" s="283"/>
      <c r="AA210" s="283"/>
      <c r="AB210" s="283"/>
      <c r="AC210" s="283"/>
      <c r="AD210" s="283"/>
      <c r="AE210" s="283"/>
      <c r="AF210" s="160" t="str">
        <f>IF(OR($D210="",$E210="",GlobalParameters!$C$12=""),"",VLOOKUP($AJ210,SiSem_Req!$A$2:$O$82,15))</f>
        <v/>
      </c>
      <c r="AG210" s="283"/>
      <c r="AH210" s="283"/>
      <c r="AI210" s="159"/>
      <c r="AJ210" s="134" t="e">
        <f>VLOOKUP($D210,SiSem_Req!$S$2:$T$10,2)+VLOOKUP($E210,SiSem_Req!$U$2:$V$4,2)+VLOOKUP(GlobalParameters!$C$12,SiSem_Req!$W$2:$X$4,2)</f>
        <v>#N/A</v>
      </c>
    </row>
    <row r="211" spans="1:36" x14ac:dyDescent="0.25">
      <c r="A211" s="133"/>
      <c r="B211" s="283"/>
      <c r="C211" s="283"/>
      <c r="D211" s="284"/>
      <c r="E211" s="284"/>
      <c r="F211" s="287"/>
      <c r="G211" s="166" t="str">
        <f t="shared" si="19"/>
        <v/>
      </c>
      <c r="H211" s="156" t="str">
        <f>IF(OR($D211="",$E211=""),"",VLOOKUP($AJ211,SiSem_Req!$A$2:$O$82,5))</f>
        <v/>
      </c>
      <c r="I211" s="285"/>
      <c r="J211" s="155" t="str">
        <f t="shared" si="20"/>
        <v/>
      </c>
      <c r="K211" s="156" t="str">
        <f>IF(OR($D211="",$E211=""),"",VLOOKUP($AJ211,SiSem_Req!$A$2:$O$82,6))</f>
        <v/>
      </c>
      <c r="L211" s="287"/>
      <c r="M211" s="166" t="str">
        <f t="shared" si="21"/>
        <v/>
      </c>
      <c r="N211" s="156" t="str">
        <f>IF(OR($D211="",$E211=""),"",VLOOKUP($AJ211,SiSem_Req!$A$2:$O$82,7))</f>
        <v/>
      </c>
      <c r="O211" s="286"/>
      <c r="P211" s="162" t="str">
        <f t="shared" si="22"/>
        <v/>
      </c>
      <c r="Q211" s="156" t="str">
        <f>IF(OR($D211="",$E211=""),"",VLOOKUP($AJ211,SiSem_Req!$A$2:$O$82,8))</f>
        <v/>
      </c>
      <c r="R211" s="287"/>
      <c r="S211" s="166" t="str">
        <f t="shared" si="23"/>
        <v/>
      </c>
      <c r="T211" s="156" t="str">
        <f>IF(OR($D211="",$E211=""),"",VLOOKUP($AJ211,SiSem_Req!$A$2:$O$82,9))</f>
        <v/>
      </c>
      <c r="U211" s="157" t="str">
        <f t="shared" si="18"/>
        <v/>
      </c>
      <c r="V211" s="158" t="str">
        <f>IF(OR($D211="",$E211="",GlobalParameters!$C$12=""),"",$AF211)</f>
        <v/>
      </c>
      <c r="W211" s="159"/>
      <c r="X211" s="283"/>
      <c r="Y211" s="283"/>
      <c r="Z211" s="283"/>
      <c r="AA211" s="283"/>
      <c r="AB211" s="283"/>
      <c r="AC211" s="283"/>
      <c r="AD211" s="283"/>
      <c r="AE211" s="283"/>
      <c r="AF211" s="160" t="str">
        <f>IF(OR($D211="",$E211="",GlobalParameters!$C$12=""),"",VLOOKUP($AJ211,SiSem_Req!$A$2:$O$82,15))</f>
        <v/>
      </c>
      <c r="AG211" s="283"/>
      <c r="AH211" s="283"/>
      <c r="AI211" s="159"/>
      <c r="AJ211" s="134" t="e">
        <f>VLOOKUP($D211,SiSem_Req!$S$2:$T$10,2)+VLOOKUP($E211,SiSem_Req!$U$2:$V$4,2)+VLOOKUP(GlobalParameters!$C$12,SiSem_Req!$W$2:$X$4,2)</f>
        <v>#N/A</v>
      </c>
    </row>
    <row r="212" spans="1:36" x14ac:dyDescent="0.25">
      <c r="A212" s="133"/>
      <c r="B212" s="283"/>
      <c r="C212" s="283"/>
      <c r="D212" s="284"/>
      <c r="E212" s="284"/>
      <c r="F212" s="287"/>
      <c r="G212" s="166" t="str">
        <f t="shared" si="19"/>
        <v/>
      </c>
      <c r="H212" s="156" t="str">
        <f>IF(OR($D212="",$E212=""),"",VLOOKUP($AJ212,SiSem_Req!$A$2:$O$82,5))</f>
        <v/>
      </c>
      <c r="I212" s="285"/>
      <c r="J212" s="155" t="str">
        <f t="shared" si="20"/>
        <v/>
      </c>
      <c r="K212" s="156" t="str">
        <f>IF(OR($D212="",$E212=""),"",VLOOKUP($AJ212,SiSem_Req!$A$2:$O$82,6))</f>
        <v/>
      </c>
      <c r="L212" s="287"/>
      <c r="M212" s="166" t="str">
        <f t="shared" si="21"/>
        <v/>
      </c>
      <c r="N212" s="156" t="str">
        <f>IF(OR($D212="",$E212=""),"",VLOOKUP($AJ212,SiSem_Req!$A$2:$O$82,7))</f>
        <v/>
      </c>
      <c r="O212" s="286"/>
      <c r="P212" s="162" t="str">
        <f t="shared" si="22"/>
        <v/>
      </c>
      <c r="Q212" s="156" t="str">
        <f>IF(OR($D212="",$E212=""),"",VLOOKUP($AJ212,SiSem_Req!$A$2:$O$82,8))</f>
        <v/>
      </c>
      <c r="R212" s="287"/>
      <c r="S212" s="166" t="str">
        <f t="shared" si="23"/>
        <v/>
      </c>
      <c r="T212" s="156" t="str">
        <f>IF(OR($D212="",$E212=""),"",VLOOKUP($AJ212,SiSem_Req!$A$2:$O$82,9))</f>
        <v/>
      </c>
      <c r="U212" s="157" t="str">
        <f t="shared" si="18"/>
        <v/>
      </c>
      <c r="V212" s="158" t="str">
        <f>IF(OR($D212="",$E212="",GlobalParameters!$C$12=""),"",$AF212)</f>
        <v/>
      </c>
      <c r="W212" s="159"/>
      <c r="X212" s="283"/>
      <c r="Y212" s="283"/>
      <c r="Z212" s="283"/>
      <c r="AA212" s="283"/>
      <c r="AB212" s="283"/>
      <c r="AC212" s="283"/>
      <c r="AD212" s="283"/>
      <c r="AE212" s="283"/>
      <c r="AF212" s="160" t="str">
        <f>IF(OR($D212="",$E212="",GlobalParameters!$C$12=""),"",VLOOKUP($AJ212,SiSem_Req!$A$2:$O$82,15))</f>
        <v/>
      </c>
      <c r="AG212" s="283"/>
      <c r="AH212" s="283"/>
      <c r="AI212" s="159"/>
      <c r="AJ212" s="134" t="e">
        <f>VLOOKUP($D212,SiSem_Req!$S$2:$T$10,2)+VLOOKUP($E212,SiSem_Req!$U$2:$V$4,2)+VLOOKUP(GlobalParameters!$C$12,SiSem_Req!$W$2:$X$4,2)</f>
        <v>#N/A</v>
      </c>
    </row>
    <row r="213" spans="1:36" x14ac:dyDescent="0.25">
      <c r="A213" s="133"/>
      <c r="B213" s="283"/>
      <c r="C213" s="283"/>
      <c r="D213" s="284"/>
      <c r="E213" s="284"/>
      <c r="F213" s="287"/>
      <c r="G213" s="166" t="str">
        <f t="shared" si="19"/>
        <v/>
      </c>
      <c r="H213" s="156" t="str">
        <f>IF(OR($D213="",$E213=""),"",VLOOKUP($AJ213,SiSem_Req!$A$2:$O$82,5))</f>
        <v/>
      </c>
      <c r="I213" s="285"/>
      <c r="J213" s="155" t="str">
        <f t="shared" si="20"/>
        <v/>
      </c>
      <c r="K213" s="156" t="str">
        <f>IF(OR($D213="",$E213=""),"",VLOOKUP($AJ213,SiSem_Req!$A$2:$O$82,6))</f>
        <v/>
      </c>
      <c r="L213" s="287"/>
      <c r="M213" s="166" t="str">
        <f t="shared" si="21"/>
        <v/>
      </c>
      <c r="N213" s="156" t="str">
        <f>IF(OR($D213="",$E213=""),"",VLOOKUP($AJ213,SiSem_Req!$A$2:$O$82,7))</f>
        <v/>
      </c>
      <c r="O213" s="286"/>
      <c r="P213" s="162" t="str">
        <f t="shared" si="22"/>
        <v/>
      </c>
      <c r="Q213" s="156" t="str">
        <f>IF(OR($D213="",$E213=""),"",VLOOKUP($AJ213,SiSem_Req!$A$2:$O$82,8))</f>
        <v/>
      </c>
      <c r="R213" s="287"/>
      <c r="S213" s="166" t="str">
        <f t="shared" si="23"/>
        <v/>
      </c>
      <c r="T213" s="156" t="str">
        <f>IF(OR($D213="",$E213=""),"",VLOOKUP($AJ213,SiSem_Req!$A$2:$O$82,9))</f>
        <v/>
      </c>
      <c r="U213" s="157" t="str">
        <f t="shared" si="18"/>
        <v/>
      </c>
      <c r="V213" s="158" t="str">
        <f>IF(OR($D213="",$E213="",GlobalParameters!$C$12=""),"",$AF213)</f>
        <v/>
      </c>
      <c r="W213" s="159"/>
      <c r="X213" s="283"/>
      <c r="Y213" s="283"/>
      <c r="Z213" s="283"/>
      <c r="AA213" s="283"/>
      <c r="AB213" s="283"/>
      <c r="AC213" s="283"/>
      <c r="AD213" s="283"/>
      <c r="AE213" s="283"/>
      <c r="AF213" s="160" t="str">
        <f>IF(OR($D213="",$E213="",GlobalParameters!$C$12=""),"",VLOOKUP($AJ213,SiSem_Req!$A$2:$O$82,15))</f>
        <v/>
      </c>
      <c r="AG213" s="283"/>
      <c r="AH213" s="283"/>
      <c r="AI213" s="159"/>
      <c r="AJ213" s="134" t="e">
        <f>VLOOKUP($D213,SiSem_Req!$S$2:$T$10,2)+VLOOKUP($E213,SiSem_Req!$U$2:$V$4,2)+VLOOKUP(GlobalParameters!$C$12,SiSem_Req!$W$2:$X$4,2)</f>
        <v>#N/A</v>
      </c>
    </row>
    <row r="214" spans="1:36" x14ac:dyDescent="0.25">
      <c r="A214" s="133"/>
      <c r="B214" s="283"/>
      <c r="C214" s="283"/>
      <c r="D214" s="284"/>
      <c r="E214" s="284"/>
      <c r="F214" s="287"/>
      <c r="G214" s="166" t="str">
        <f t="shared" si="19"/>
        <v/>
      </c>
      <c r="H214" s="156" t="str">
        <f>IF(OR($D214="",$E214=""),"",VLOOKUP($AJ214,SiSem_Req!$A$2:$O$82,5))</f>
        <v/>
      </c>
      <c r="I214" s="285"/>
      <c r="J214" s="155" t="str">
        <f t="shared" si="20"/>
        <v/>
      </c>
      <c r="K214" s="156" t="str">
        <f>IF(OR($D214="",$E214=""),"",VLOOKUP($AJ214,SiSem_Req!$A$2:$O$82,6))</f>
        <v/>
      </c>
      <c r="L214" s="287"/>
      <c r="M214" s="166" t="str">
        <f t="shared" si="21"/>
        <v/>
      </c>
      <c r="N214" s="156" t="str">
        <f>IF(OR($D214="",$E214=""),"",VLOOKUP($AJ214,SiSem_Req!$A$2:$O$82,7))</f>
        <v/>
      </c>
      <c r="O214" s="286"/>
      <c r="P214" s="162" t="str">
        <f t="shared" si="22"/>
        <v/>
      </c>
      <c r="Q214" s="156" t="str">
        <f>IF(OR($D214="",$E214=""),"",VLOOKUP($AJ214,SiSem_Req!$A$2:$O$82,8))</f>
        <v/>
      </c>
      <c r="R214" s="287"/>
      <c r="S214" s="166" t="str">
        <f t="shared" si="23"/>
        <v/>
      </c>
      <c r="T214" s="156" t="str">
        <f>IF(OR($D214="",$E214=""),"",VLOOKUP($AJ214,SiSem_Req!$A$2:$O$82,9))</f>
        <v/>
      </c>
      <c r="U214" s="157" t="str">
        <f t="shared" si="18"/>
        <v/>
      </c>
      <c r="V214" s="158" t="str">
        <f>IF(OR($D214="",$E214="",GlobalParameters!$C$12=""),"",$AF214)</f>
        <v/>
      </c>
      <c r="W214" s="159"/>
      <c r="X214" s="283"/>
      <c r="Y214" s="283"/>
      <c r="Z214" s="283"/>
      <c r="AA214" s="283"/>
      <c r="AB214" s="283"/>
      <c r="AC214" s="283"/>
      <c r="AD214" s="283"/>
      <c r="AE214" s="283"/>
      <c r="AF214" s="160" t="str">
        <f>IF(OR($D214="",$E214="",GlobalParameters!$C$12=""),"",VLOOKUP($AJ214,SiSem_Req!$A$2:$O$82,15))</f>
        <v/>
      </c>
      <c r="AG214" s="283"/>
      <c r="AH214" s="283"/>
      <c r="AI214" s="159"/>
      <c r="AJ214" s="134" t="e">
        <f>VLOOKUP($D214,SiSem_Req!$S$2:$T$10,2)+VLOOKUP($E214,SiSem_Req!$U$2:$V$4,2)+VLOOKUP(GlobalParameters!$C$12,SiSem_Req!$W$2:$X$4,2)</f>
        <v>#N/A</v>
      </c>
    </row>
    <row r="215" spans="1:36" x14ac:dyDescent="0.25">
      <c r="A215" s="133"/>
      <c r="B215" s="283"/>
      <c r="C215" s="283"/>
      <c r="D215" s="284"/>
      <c r="E215" s="284"/>
      <c r="F215" s="287"/>
      <c r="G215" s="166" t="str">
        <f t="shared" si="19"/>
        <v/>
      </c>
      <c r="H215" s="156" t="str">
        <f>IF(OR($D215="",$E215=""),"",VLOOKUP($AJ215,SiSem_Req!$A$2:$O$82,5))</f>
        <v/>
      </c>
      <c r="I215" s="285"/>
      <c r="J215" s="155" t="str">
        <f t="shared" si="20"/>
        <v/>
      </c>
      <c r="K215" s="156" t="str">
        <f>IF(OR($D215="",$E215=""),"",VLOOKUP($AJ215,SiSem_Req!$A$2:$O$82,6))</f>
        <v/>
      </c>
      <c r="L215" s="287"/>
      <c r="M215" s="166" t="str">
        <f t="shared" si="21"/>
        <v/>
      </c>
      <c r="N215" s="156" t="str">
        <f>IF(OR($D215="",$E215=""),"",VLOOKUP($AJ215,SiSem_Req!$A$2:$O$82,7))</f>
        <v/>
      </c>
      <c r="O215" s="286"/>
      <c r="P215" s="162" t="str">
        <f t="shared" si="22"/>
        <v/>
      </c>
      <c r="Q215" s="156" t="str">
        <f>IF(OR($D215="",$E215=""),"",VLOOKUP($AJ215,SiSem_Req!$A$2:$O$82,8))</f>
        <v/>
      </c>
      <c r="R215" s="287"/>
      <c r="S215" s="166" t="str">
        <f t="shared" si="23"/>
        <v/>
      </c>
      <c r="T215" s="156" t="str">
        <f>IF(OR($D215="",$E215=""),"",VLOOKUP($AJ215,SiSem_Req!$A$2:$O$82,9))</f>
        <v/>
      </c>
      <c r="U215" s="157" t="str">
        <f t="shared" si="18"/>
        <v/>
      </c>
      <c r="V215" s="158" t="str">
        <f>IF(OR($D215="",$E215="",GlobalParameters!$C$12=""),"",$AF215)</f>
        <v/>
      </c>
      <c r="W215" s="159"/>
      <c r="X215" s="283"/>
      <c r="Y215" s="283"/>
      <c r="Z215" s="283"/>
      <c r="AA215" s="283"/>
      <c r="AB215" s="283"/>
      <c r="AC215" s="283"/>
      <c r="AD215" s="283"/>
      <c r="AE215" s="283"/>
      <c r="AF215" s="160" t="str">
        <f>IF(OR($D215="",$E215="",GlobalParameters!$C$12=""),"",VLOOKUP($AJ215,SiSem_Req!$A$2:$O$82,15))</f>
        <v/>
      </c>
      <c r="AG215" s="283"/>
      <c r="AH215" s="283"/>
      <c r="AI215" s="159"/>
      <c r="AJ215" s="134" t="e">
        <f>VLOOKUP($D215,SiSem_Req!$S$2:$T$10,2)+VLOOKUP($E215,SiSem_Req!$U$2:$V$4,2)+VLOOKUP(GlobalParameters!$C$12,SiSem_Req!$W$2:$X$4,2)</f>
        <v>#N/A</v>
      </c>
    </row>
    <row r="216" spans="1:36" x14ac:dyDescent="0.25">
      <c r="A216" s="133"/>
      <c r="B216" s="283"/>
      <c r="C216" s="283"/>
      <c r="D216" s="284"/>
      <c r="E216" s="284"/>
      <c r="F216" s="287"/>
      <c r="G216" s="166" t="str">
        <f t="shared" si="19"/>
        <v/>
      </c>
      <c r="H216" s="156" t="str">
        <f>IF(OR($D216="",$E216=""),"",VLOOKUP($AJ216,SiSem_Req!$A$2:$O$82,5))</f>
        <v/>
      </c>
      <c r="I216" s="285"/>
      <c r="J216" s="155" t="str">
        <f t="shared" si="20"/>
        <v/>
      </c>
      <c r="K216" s="156" t="str">
        <f>IF(OR($D216="",$E216=""),"",VLOOKUP($AJ216,SiSem_Req!$A$2:$O$82,6))</f>
        <v/>
      </c>
      <c r="L216" s="287"/>
      <c r="M216" s="166" t="str">
        <f t="shared" si="21"/>
        <v/>
      </c>
      <c r="N216" s="156" t="str">
        <f>IF(OR($D216="",$E216=""),"",VLOOKUP($AJ216,SiSem_Req!$A$2:$O$82,7))</f>
        <v/>
      </c>
      <c r="O216" s="286"/>
      <c r="P216" s="162" t="str">
        <f t="shared" si="22"/>
        <v/>
      </c>
      <c r="Q216" s="156" t="str">
        <f>IF(OR($D216="",$E216=""),"",VLOOKUP($AJ216,SiSem_Req!$A$2:$O$82,8))</f>
        <v/>
      </c>
      <c r="R216" s="287"/>
      <c r="S216" s="166" t="str">
        <f t="shared" si="23"/>
        <v/>
      </c>
      <c r="T216" s="156" t="str">
        <f>IF(OR($D216="",$E216=""),"",VLOOKUP($AJ216,SiSem_Req!$A$2:$O$82,9))</f>
        <v/>
      </c>
      <c r="U216" s="157" t="str">
        <f t="shared" si="18"/>
        <v/>
      </c>
      <c r="V216" s="158" t="str">
        <f>IF(OR($D216="",$E216="",GlobalParameters!$C$12=""),"",$AF216)</f>
        <v/>
      </c>
      <c r="W216" s="159"/>
      <c r="X216" s="283"/>
      <c r="Y216" s="283"/>
      <c r="Z216" s="283"/>
      <c r="AA216" s="283"/>
      <c r="AB216" s="283"/>
      <c r="AC216" s="283"/>
      <c r="AD216" s="283"/>
      <c r="AE216" s="283"/>
      <c r="AF216" s="160" t="str">
        <f>IF(OR($D216="",$E216="",GlobalParameters!$C$12=""),"",VLOOKUP($AJ216,SiSem_Req!$A$2:$O$82,15))</f>
        <v/>
      </c>
      <c r="AG216" s="283"/>
      <c r="AH216" s="283"/>
      <c r="AI216" s="159"/>
      <c r="AJ216" s="134" t="e">
        <f>VLOOKUP($D216,SiSem_Req!$S$2:$T$10,2)+VLOOKUP($E216,SiSem_Req!$U$2:$V$4,2)+VLOOKUP(GlobalParameters!$C$12,SiSem_Req!$W$2:$X$4,2)</f>
        <v>#N/A</v>
      </c>
    </row>
    <row r="217" spans="1:36" x14ac:dyDescent="0.25">
      <c r="A217" s="133"/>
      <c r="B217" s="283"/>
      <c r="C217" s="283"/>
      <c r="D217" s="284"/>
      <c r="E217" s="284"/>
      <c r="F217" s="287"/>
      <c r="G217" s="166" t="str">
        <f t="shared" si="19"/>
        <v/>
      </c>
      <c r="H217" s="156" t="str">
        <f>IF(OR($D217="",$E217=""),"",VLOOKUP($AJ217,SiSem_Req!$A$2:$O$82,5))</f>
        <v/>
      </c>
      <c r="I217" s="285"/>
      <c r="J217" s="155" t="str">
        <f t="shared" si="20"/>
        <v/>
      </c>
      <c r="K217" s="156" t="str">
        <f>IF(OR($D217="",$E217=""),"",VLOOKUP($AJ217,SiSem_Req!$A$2:$O$82,6))</f>
        <v/>
      </c>
      <c r="L217" s="287"/>
      <c r="M217" s="166" t="str">
        <f t="shared" si="21"/>
        <v/>
      </c>
      <c r="N217" s="156" t="str">
        <f>IF(OR($D217="",$E217=""),"",VLOOKUP($AJ217,SiSem_Req!$A$2:$O$82,7))</f>
        <v/>
      </c>
      <c r="O217" s="286"/>
      <c r="P217" s="162" t="str">
        <f t="shared" si="22"/>
        <v/>
      </c>
      <c r="Q217" s="156" t="str">
        <f>IF(OR($D217="",$E217=""),"",VLOOKUP($AJ217,SiSem_Req!$A$2:$O$82,8))</f>
        <v/>
      </c>
      <c r="R217" s="287"/>
      <c r="S217" s="166" t="str">
        <f t="shared" si="23"/>
        <v/>
      </c>
      <c r="T217" s="156" t="str">
        <f>IF(OR($D217="",$E217=""),"",VLOOKUP($AJ217,SiSem_Req!$A$2:$O$82,9))</f>
        <v/>
      </c>
      <c r="U217" s="157" t="str">
        <f t="shared" si="18"/>
        <v/>
      </c>
      <c r="V217" s="158" t="str">
        <f>IF(OR($D217="",$E217="",GlobalParameters!$C$12=""),"",$AF217)</f>
        <v/>
      </c>
      <c r="W217" s="159"/>
      <c r="X217" s="283"/>
      <c r="Y217" s="283"/>
      <c r="Z217" s="283"/>
      <c r="AA217" s="283"/>
      <c r="AB217" s="283"/>
      <c r="AC217" s="283"/>
      <c r="AD217" s="283"/>
      <c r="AE217" s="283"/>
      <c r="AF217" s="160" t="str">
        <f>IF(OR($D217="",$E217="",GlobalParameters!$C$12=""),"",VLOOKUP($AJ217,SiSem_Req!$A$2:$O$82,15))</f>
        <v/>
      </c>
      <c r="AG217" s="283"/>
      <c r="AH217" s="283"/>
      <c r="AI217" s="159"/>
      <c r="AJ217" s="134" t="e">
        <f>VLOOKUP($D217,SiSem_Req!$S$2:$T$10,2)+VLOOKUP($E217,SiSem_Req!$U$2:$V$4,2)+VLOOKUP(GlobalParameters!$C$12,SiSem_Req!$W$2:$X$4,2)</f>
        <v>#N/A</v>
      </c>
    </row>
    <row r="218" spans="1:36" x14ac:dyDescent="0.25">
      <c r="A218" s="133"/>
      <c r="B218" s="283"/>
      <c r="C218" s="283"/>
      <c r="D218" s="284"/>
      <c r="E218" s="284"/>
      <c r="F218" s="287"/>
      <c r="G218" s="166" t="str">
        <f t="shared" si="19"/>
        <v/>
      </c>
      <c r="H218" s="156" t="str">
        <f>IF(OR($D218="",$E218=""),"",VLOOKUP($AJ218,SiSem_Req!$A$2:$O$82,5))</f>
        <v/>
      </c>
      <c r="I218" s="285"/>
      <c r="J218" s="155" t="str">
        <f t="shared" si="20"/>
        <v/>
      </c>
      <c r="K218" s="156" t="str">
        <f>IF(OR($D218="",$E218=""),"",VLOOKUP($AJ218,SiSem_Req!$A$2:$O$82,6))</f>
        <v/>
      </c>
      <c r="L218" s="287"/>
      <c r="M218" s="166" t="str">
        <f t="shared" si="21"/>
        <v/>
      </c>
      <c r="N218" s="156" t="str">
        <f>IF(OR($D218="",$E218=""),"",VLOOKUP($AJ218,SiSem_Req!$A$2:$O$82,7))</f>
        <v/>
      </c>
      <c r="O218" s="286"/>
      <c r="P218" s="162" t="str">
        <f t="shared" si="22"/>
        <v/>
      </c>
      <c r="Q218" s="156" t="str">
        <f>IF(OR($D218="",$E218=""),"",VLOOKUP($AJ218,SiSem_Req!$A$2:$O$82,8))</f>
        <v/>
      </c>
      <c r="R218" s="287"/>
      <c r="S218" s="166" t="str">
        <f t="shared" si="23"/>
        <v/>
      </c>
      <c r="T218" s="156" t="str">
        <f>IF(OR($D218="",$E218=""),"",VLOOKUP($AJ218,SiSem_Req!$A$2:$O$82,9))</f>
        <v/>
      </c>
      <c r="U218" s="157" t="str">
        <f t="shared" si="18"/>
        <v/>
      </c>
      <c r="V218" s="158" t="str">
        <f>IF(OR($D218="",$E218="",GlobalParameters!$C$12=""),"",$AF218)</f>
        <v/>
      </c>
      <c r="W218" s="159"/>
      <c r="X218" s="283"/>
      <c r="Y218" s="283"/>
      <c r="Z218" s="283"/>
      <c r="AA218" s="283"/>
      <c r="AB218" s="283"/>
      <c r="AC218" s="283"/>
      <c r="AD218" s="283"/>
      <c r="AE218" s="283"/>
      <c r="AF218" s="160" t="str">
        <f>IF(OR($D218="",$E218="",GlobalParameters!$C$12=""),"",VLOOKUP($AJ218,SiSem_Req!$A$2:$O$82,15))</f>
        <v/>
      </c>
      <c r="AG218" s="283"/>
      <c r="AH218" s="283"/>
      <c r="AI218" s="159"/>
      <c r="AJ218" s="134" t="e">
        <f>VLOOKUP($D218,SiSem_Req!$S$2:$T$10,2)+VLOOKUP($E218,SiSem_Req!$U$2:$V$4,2)+VLOOKUP(GlobalParameters!$C$12,SiSem_Req!$W$2:$X$4,2)</f>
        <v>#N/A</v>
      </c>
    </row>
    <row r="219" spans="1:36" x14ac:dyDescent="0.25">
      <c r="A219" s="133"/>
      <c r="B219" s="283"/>
      <c r="C219" s="283"/>
      <c r="D219" s="284"/>
      <c r="E219" s="284"/>
      <c r="F219" s="287"/>
      <c r="G219" s="166" t="str">
        <f t="shared" si="19"/>
        <v/>
      </c>
      <c r="H219" s="156" t="str">
        <f>IF(OR($D219="",$E219=""),"",VLOOKUP($AJ219,SiSem_Req!$A$2:$O$82,5))</f>
        <v/>
      </c>
      <c r="I219" s="285"/>
      <c r="J219" s="155" t="str">
        <f t="shared" si="20"/>
        <v/>
      </c>
      <c r="K219" s="156" t="str">
        <f>IF(OR($D219="",$E219=""),"",VLOOKUP($AJ219,SiSem_Req!$A$2:$O$82,6))</f>
        <v/>
      </c>
      <c r="L219" s="287"/>
      <c r="M219" s="166" t="str">
        <f t="shared" si="21"/>
        <v/>
      </c>
      <c r="N219" s="156" t="str">
        <f>IF(OR($D219="",$E219=""),"",VLOOKUP($AJ219,SiSem_Req!$A$2:$O$82,7))</f>
        <v/>
      </c>
      <c r="O219" s="286"/>
      <c r="P219" s="162" t="str">
        <f t="shared" si="22"/>
        <v/>
      </c>
      <c r="Q219" s="156" t="str">
        <f>IF(OR($D219="",$E219=""),"",VLOOKUP($AJ219,SiSem_Req!$A$2:$O$82,8))</f>
        <v/>
      </c>
      <c r="R219" s="287"/>
      <c r="S219" s="166" t="str">
        <f t="shared" si="23"/>
        <v/>
      </c>
      <c r="T219" s="156" t="str">
        <f>IF(OR($D219="",$E219=""),"",VLOOKUP($AJ219,SiSem_Req!$A$2:$O$82,9))</f>
        <v/>
      </c>
      <c r="U219" s="157" t="str">
        <f t="shared" si="18"/>
        <v/>
      </c>
      <c r="V219" s="158" t="str">
        <f>IF(OR($D219="",$E219="",GlobalParameters!$C$12=""),"",$AF219)</f>
        <v/>
      </c>
      <c r="W219" s="159"/>
      <c r="X219" s="283"/>
      <c r="Y219" s="283"/>
      <c r="Z219" s="283"/>
      <c r="AA219" s="283"/>
      <c r="AB219" s="283"/>
      <c r="AC219" s="283"/>
      <c r="AD219" s="283"/>
      <c r="AE219" s="283"/>
      <c r="AF219" s="160" t="str">
        <f>IF(OR($D219="",$E219="",GlobalParameters!$C$12=""),"",VLOOKUP($AJ219,SiSem_Req!$A$2:$O$82,15))</f>
        <v/>
      </c>
      <c r="AG219" s="283"/>
      <c r="AH219" s="283"/>
      <c r="AI219" s="159"/>
      <c r="AJ219" s="134" t="e">
        <f>VLOOKUP($D219,SiSem_Req!$S$2:$T$10,2)+VLOOKUP($E219,SiSem_Req!$U$2:$V$4,2)+VLOOKUP(GlobalParameters!$C$12,SiSem_Req!$W$2:$X$4,2)</f>
        <v>#N/A</v>
      </c>
    </row>
    <row r="220" spans="1:36" x14ac:dyDescent="0.25">
      <c r="A220" s="133"/>
      <c r="B220" s="283"/>
      <c r="C220" s="283"/>
      <c r="D220" s="284"/>
      <c r="E220" s="284"/>
      <c r="F220" s="287"/>
      <c r="G220" s="166" t="str">
        <f t="shared" si="19"/>
        <v/>
      </c>
      <c r="H220" s="156" t="str">
        <f>IF(OR($D220="",$E220=""),"",VLOOKUP($AJ220,SiSem_Req!$A$2:$O$82,5))</f>
        <v/>
      </c>
      <c r="I220" s="285"/>
      <c r="J220" s="155" t="str">
        <f t="shared" si="20"/>
        <v/>
      </c>
      <c r="K220" s="156" t="str">
        <f>IF(OR($D220="",$E220=""),"",VLOOKUP($AJ220,SiSem_Req!$A$2:$O$82,6))</f>
        <v/>
      </c>
      <c r="L220" s="287"/>
      <c r="M220" s="166" t="str">
        <f t="shared" si="21"/>
        <v/>
      </c>
      <c r="N220" s="156" t="str">
        <f>IF(OR($D220="",$E220=""),"",VLOOKUP($AJ220,SiSem_Req!$A$2:$O$82,7))</f>
        <v/>
      </c>
      <c r="O220" s="286"/>
      <c r="P220" s="162" t="str">
        <f t="shared" si="22"/>
        <v/>
      </c>
      <c r="Q220" s="156" t="str">
        <f>IF(OR($D220="",$E220=""),"",VLOOKUP($AJ220,SiSem_Req!$A$2:$O$82,8))</f>
        <v/>
      </c>
      <c r="R220" s="287"/>
      <c r="S220" s="166" t="str">
        <f t="shared" si="23"/>
        <v/>
      </c>
      <c r="T220" s="156" t="str">
        <f>IF(OR($D220="",$E220=""),"",VLOOKUP($AJ220,SiSem_Req!$A$2:$O$82,9))</f>
        <v/>
      </c>
      <c r="U220" s="157" t="str">
        <f t="shared" si="18"/>
        <v/>
      </c>
      <c r="V220" s="158" t="str">
        <f>IF(OR($D220="",$E220="",GlobalParameters!$C$12=""),"",$AF220)</f>
        <v/>
      </c>
      <c r="W220" s="159"/>
      <c r="X220" s="283"/>
      <c r="Y220" s="283"/>
      <c r="Z220" s="283"/>
      <c r="AA220" s="283"/>
      <c r="AB220" s="283"/>
      <c r="AC220" s="283"/>
      <c r="AD220" s="283"/>
      <c r="AE220" s="283"/>
      <c r="AF220" s="160" t="str">
        <f>IF(OR($D220="",$E220="",GlobalParameters!$C$12=""),"",VLOOKUP($AJ220,SiSem_Req!$A$2:$O$82,15))</f>
        <v/>
      </c>
      <c r="AG220" s="283"/>
      <c r="AH220" s="283"/>
      <c r="AI220" s="159"/>
      <c r="AJ220" s="134" t="e">
        <f>VLOOKUP($D220,SiSem_Req!$S$2:$T$10,2)+VLOOKUP($E220,SiSem_Req!$U$2:$V$4,2)+VLOOKUP(GlobalParameters!$C$12,SiSem_Req!$W$2:$X$4,2)</f>
        <v>#N/A</v>
      </c>
    </row>
    <row r="221" spans="1:36" x14ac:dyDescent="0.25">
      <c r="A221" s="133"/>
      <c r="B221" s="283"/>
      <c r="C221" s="283"/>
      <c r="D221" s="284"/>
      <c r="E221" s="284"/>
      <c r="F221" s="287"/>
      <c r="G221" s="166" t="str">
        <f t="shared" si="19"/>
        <v/>
      </c>
      <c r="H221" s="156" t="str">
        <f>IF(OR($D221="",$E221=""),"",VLOOKUP($AJ221,SiSem_Req!$A$2:$O$82,5))</f>
        <v/>
      </c>
      <c r="I221" s="285"/>
      <c r="J221" s="155" t="str">
        <f t="shared" si="20"/>
        <v/>
      </c>
      <c r="K221" s="156" t="str">
        <f>IF(OR($D221="",$E221=""),"",VLOOKUP($AJ221,SiSem_Req!$A$2:$O$82,6))</f>
        <v/>
      </c>
      <c r="L221" s="287"/>
      <c r="M221" s="166" t="str">
        <f t="shared" si="21"/>
        <v/>
      </c>
      <c r="N221" s="156" t="str">
        <f>IF(OR($D221="",$E221=""),"",VLOOKUP($AJ221,SiSem_Req!$A$2:$O$82,7))</f>
        <v/>
      </c>
      <c r="O221" s="286"/>
      <c r="P221" s="162" t="str">
        <f t="shared" si="22"/>
        <v/>
      </c>
      <c r="Q221" s="156" t="str">
        <f>IF(OR($D221="",$E221=""),"",VLOOKUP($AJ221,SiSem_Req!$A$2:$O$82,8))</f>
        <v/>
      </c>
      <c r="R221" s="287"/>
      <c r="S221" s="166" t="str">
        <f t="shared" si="23"/>
        <v/>
      </c>
      <c r="T221" s="156" t="str">
        <f>IF(OR($D221="",$E221=""),"",VLOOKUP($AJ221,SiSem_Req!$A$2:$O$82,9))</f>
        <v/>
      </c>
      <c r="U221" s="157" t="str">
        <f t="shared" si="18"/>
        <v/>
      </c>
      <c r="V221" s="158" t="str">
        <f>IF(OR($D221="",$E221="",GlobalParameters!$C$12=""),"",$AF221)</f>
        <v/>
      </c>
      <c r="W221" s="159"/>
      <c r="X221" s="283"/>
      <c r="Y221" s="283"/>
      <c r="Z221" s="283"/>
      <c r="AA221" s="283"/>
      <c r="AB221" s="283"/>
      <c r="AC221" s="283"/>
      <c r="AD221" s="283"/>
      <c r="AE221" s="283"/>
      <c r="AF221" s="160" t="str">
        <f>IF(OR($D221="",$E221="",GlobalParameters!$C$12=""),"",VLOOKUP($AJ221,SiSem_Req!$A$2:$O$82,15))</f>
        <v/>
      </c>
      <c r="AG221" s="283"/>
      <c r="AH221" s="283"/>
      <c r="AI221" s="159"/>
      <c r="AJ221" s="134" t="e">
        <f>VLOOKUP($D221,SiSem_Req!$S$2:$T$10,2)+VLOOKUP($E221,SiSem_Req!$U$2:$V$4,2)+VLOOKUP(GlobalParameters!$C$12,SiSem_Req!$W$2:$X$4,2)</f>
        <v>#N/A</v>
      </c>
    </row>
    <row r="222" spans="1:36" x14ac:dyDescent="0.25">
      <c r="A222" s="133"/>
      <c r="B222" s="283"/>
      <c r="C222" s="283"/>
      <c r="D222" s="284"/>
      <c r="E222" s="284"/>
      <c r="F222" s="287"/>
      <c r="G222" s="166" t="str">
        <f t="shared" si="19"/>
        <v/>
      </c>
      <c r="H222" s="156" t="str">
        <f>IF(OR($D222="",$E222=""),"",VLOOKUP($AJ222,SiSem_Req!$A$2:$O$82,5))</f>
        <v/>
      </c>
      <c r="I222" s="285"/>
      <c r="J222" s="155" t="str">
        <f t="shared" si="20"/>
        <v/>
      </c>
      <c r="K222" s="156" t="str">
        <f>IF(OR($D222="",$E222=""),"",VLOOKUP($AJ222,SiSem_Req!$A$2:$O$82,6))</f>
        <v/>
      </c>
      <c r="L222" s="287"/>
      <c r="M222" s="166" t="str">
        <f t="shared" si="21"/>
        <v/>
      </c>
      <c r="N222" s="156" t="str">
        <f>IF(OR($D222="",$E222=""),"",VLOOKUP($AJ222,SiSem_Req!$A$2:$O$82,7))</f>
        <v/>
      </c>
      <c r="O222" s="286"/>
      <c r="P222" s="162" t="str">
        <f t="shared" si="22"/>
        <v/>
      </c>
      <c r="Q222" s="156" t="str">
        <f>IF(OR($D222="",$E222=""),"",VLOOKUP($AJ222,SiSem_Req!$A$2:$O$82,8))</f>
        <v/>
      </c>
      <c r="R222" s="287"/>
      <c r="S222" s="166" t="str">
        <f t="shared" si="23"/>
        <v/>
      </c>
      <c r="T222" s="156" t="str">
        <f>IF(OR($D222="",$E222=""),"",VLOOKUP($AJ222,SiSem_Req!$A$2:$O$82,9))</f>
        <v/>
      </c>
      <c r="U222" s="157" t="str">
        <f t="shared" si="18"/>
        <v/>
      </c>
      <c r="V222" s="158" t="str">
        <f>IF(OR($D222="",$E222="",GlobalParameters!$C$12=""),"",$AF222)</f>
        <v/>
      </c>
      <c r="W222" s="159"/>
      <c r="X222" s="283"/>
      <c r="Y222" s="283"/>
      <c r="Z222" s="283"/>
      <c r="AA222" s="283"/>
      <c r="AB222" s="283"/>
      <c r="AC222" s="283"/>
      <c r="AD222" s="283"/>
      <c r="AE222" s="283"/>
      <c r="AF222" s="160" t="str">
        <f>IF(OR($D222="",$E222="",GlobalParameters!$C$12=""),"",VLOOKUP($AJ222,SiSem_Req!$A$2:$O$82,15))</f>
        <v/>
      </c>
      <c r="AG222" s="283"/>
      <c r="AH222" s="283"/>
      <c r="AI222" s="159"/>
      <c r="AJ222" s="134" t="e">
        <f>VLOOKUP($D222,SiSem_Req!$S$2:$T$10,2)+VLOOKUP($E222,SiSem_Req!$U$2:$V$4,2)+VLOOKUP(GlobalParameters!$C$12,SiSem_Req!$W$2:$X$4,2)</f>
        <v>#N/A</v>
      </c>
    </row>
    <row r="223" spans="1:36" x14ac:dyDescent="0.25">
      <c r="A223" s="133"/>
      <c r="B223" s="283"/>
      <c r="C223" s="283"/>
      <c r="D223" s="284"/>
      <c r="E223" s="284"/>
      <c r="F223" s="287"/>
      <c r="G223" s="166" t="str">
        <f t="shared" si="19"/>
        <v/>
      </c>
      <c r="H223" s="156" t="str">
        <f>IF(OR($D223="",$E223=""),"",VLOOKUP($AJ223,SiSem_Req!$A$2:$O$82,5))</f>
        <v/>
      </c>
      <c r="I223" s="285"/>
      <c r="J223" s="155" t="str">
        <f t="shared" si="20"/>
        <v/>
      </c>
      <c r="K223" s="156" t="str">
        <f>IF(OR($D223="",$E223=""),"",VLOOKUP($AJ223,SiSem_Req!$A$2:$O$82,6))</f>
        <v/>
      </c>
      <c r="L223" s="287"/>
      <c r="M223" s="166" t="str">
        <f t="shared" si="21"/>
        <v/>
      </c>
      <c r="N223" s="156" t="str">
        <f>IF(OR($D223="",$E223=""),"",VLOOKUP($AJ223,SiSem_Req!$A$2:$O$82,7))</f>
        <v/>
      </c>
      <c r="O223" s="286"/>
      <c r="P223" s="162" t="str">
        <f t="shared" si="22"/>
        <v/>
      </c>
      <c r="Q223" s="156" t="str">
        <f>IF(OR($D223="",$E223=""),"",VLOOKUP($AJ223,SiSem_Req!$A$2:$O$82,8))</f>
        <v/>
      </c>
      <c r="R223" s="287"/>
      <c r="S223" s="166" t="str">
        <f t="shared" si="23"/>
        <v/>
      </c>
      <c r="T223" s="156" t="str">
        <f>IF(OR($D223="",$E223=""),"",VLOOKUP($AJ223,SiSem_Req!$A$2:$O$82,9))</f>
        <v/>
      </c>
      <c r="U223" s="157" t="str">
        <f t="shared" ref="U223:U286" si="24">IF($D223="","",$K$6+AH223)</f>
        <v/>
      </c>
      <c r="V223" s="158" t="str">
        <f>IF(OR($D223="",$E223="",GlobalParameters!$C$12=""),"",$AF223)</f>
        <v/>
      </c>
      <c r="W223" s="159"/>
      <c r="X223" s="283"/>
      <c r="Y223" s="283"/>
      <c r="Z223" s="283"/>
      <c r="AA223" s="283"/>
      <c r="AB223" s="283"/>
      <c r="AC223" s="283"/>
      <c r="AD223" s="283"/>
      <c r="AE223" s="283"/>
      <c r="AF223" s="160" t="str">
        <f>IF(OR($D223="",$E223="",GlobalParameters!$C$12=""),"",VLOOKUP($AJ223,SiSem_Req!$A$2:$O$82,15))</f>
        <v/>
      </c>
      <c r="AG223" s="283"/>
      <c r="AH223" s="283"/>
      <c r="AI223" s="159"/>
      <c r="AJ223" s="134" t="e">
        <f>VLOOKUP($D223,SiSem_Req!$S$2:$T$10,2)+VLOOKUP($E223,SiSem_Req!$U$2:$V$4,2)+VLOOKUP(GlobalParameters!$C$12,SiSem_Req!$W$2:$X$4,2)</f>
        <v>#N/A</v>
      </c>
    </row>
    <row r="224" spans="1:36" x14ac:dyDescent="0.25">
      <c r="A224" s="133"/>
      <c r="B224" s="283"/>
      <c r="C224" s="283"/>
      <c r="D224" s="284"/>
      <c r="E224" s="284"/>
      <c r="F224" s="287"/>
      <c r="G224" s="166" t="str">
        <f t="shared" si="19"/>
        <v/>
      </c>
      <c r="H224" s="156" t="str">
        <f>IF(OR($D224="",$E224=""),"",VLOOKUP($AJ224,SiSem_Req!$A$2:$O$82,5))</f>
        <v/>
      </c>
      <c r="I224" s="285"/>
      <c r="J224" s="155" t="str">
        <f t="shared" si="20"/>
        <v/>
      </c>
      <c r="K224" s="156" t="str">
        <f>IF(OR($D224="",$E224=""),"",VLOOKUP($AJ224,SiSem_Req!$A$2:$O$82,6))</f>
        <v/>
      </c>
      <c r="L224" s="287"/>
      <c r="M224" s="166" t="str">
        <f t="shared" si="21"/>
        <v/>
      </c>
      <c r="N224" s="156" t="str">
        <f>IF(OR($D224="",$E224=""),"",VLOOKUP($AJ224,SiSem_Req!$A$2:$O$82,7))</f>
        <v/>
      </c>
      <c r="O224" s="286"/>
      <c r="P224" s="162" t="str">
        <f t="shared" si="22"/>
        <v/>
      </c>
      <c r="Q224" s="156" t="str">
        <f>IF(OR($D224="",$E224=""),"",VLOOKUP($AJ224,SiSem_Req!$A$2:$O$82,8))</f>
        <v/>
      </c>
      <c r="R224" s="287"/>
      <c r="S224" s="166" t="str">
        <f t="shared" si="23"/>
        <v/>
      </c>
      <c r="T224" s="156" t="str">
        <f>IF(OR($D224="",$E224=""),"",VLOOKUP($AJ224,SiSem_Req!$A$2:$O$82,9))</f>
        <v/>
      </c>
      <c r="U224" s="157" t="str">
        <f t="shared" si="24"/>
        <v/>
      </c>
      <c r="V224" s="158" t="str">
        <f>IF(OR($D224="",$E224="",GlobalParameters!$C$12=""),"",$AF224)</f>
        <v/>
      </c>
      <c r="W224" s="159"/>
      <c r="X224" s="283"/>
      <c r="Y224" s="283"/>
      <c r="Z224" s="283"/>
      <c r="AA224" s="283"/>
      <c r="AB224" s="283"/>
      <c r="AC224" s="283"/>
      <c r="AD224" s="283"/>
      <c r="AE224" s="283"/>
      <c r="AF224" s="160" t="str">
        <f>IF(OR($D224="",$E224="",GlobalParameters!$C$12=""),"",VLOOKUP($AJ224,SiSem_Req!$A$2:$O$82,15))</f>
        <v/>
      </c>
      <c r="AG224" s="283"/>
      <c r="AH224" s="283"/>
      <c r="AI224" s="159"/>
      <c r="AJ224" s="134" t="e">
        <f>VLOOKUP($D224,SiSem_Req!$S$2:$T$10,2)+VLOOKUP($E224,SiSem_Req!$U$2:$V$4,2)+VLOOKUP(GlobalParameters!$C$12,SiSem_Req!$W$2:$X$4,2)</f>
        <v>#N/A</v>
      </c>
    </row>
    <row r="225" spans="1:36" x14ac:dyDescent="0.25">
      <c r="A225" s="133"/>
      <c r="B225" s="283"/>
      <c r="C225" s="283"/>
      <c r="D225" s="284"/>
      <c r="E225" s="284"/>
      <c r="F225" s="287"/>
      <c r="G225" s="166" t="str">
        <f t="shared" si="19"/>
        <v/>
      </c>
      <c r="H225" s="156" t="str">
        <f>IF(OR($D225="",$E225=""),"",VLOOKUP($AJ225,SiSem_Req!$A$2:$O$82,5))</f>
        <v/>
      </c>
      <c r="I225" s="285"/>
      <c r="J225" s="155" t="str">
        <f t="shared" si="20"/>
        <v/>
      </c>
      <c r="K225" s="156" t="str">
        <f>IF(OR($D225="",$E225=""),"",VLOOKUP($AJ225,SiSem_Req!$A$2:$O$82,6))</f>
        <v/>
      </c>
      <c r="L225" s="287"/>
      <c r="M225" s="166" t="str">
        <f t="shared" si="21"/>
        <v/>
      </c>
      <c r="N225" s="156" t="str">
        <f>IF(OR($D225="",$E225=""),"",VLOOKUP($AJ225,SiSem_Req!$A$2:$O$82,7))</f>
        <v/>
      </c>
      <c r="O225" s="286"/>
      <c r="P225" s="162" t="str">
        <f t="shared" si="22"/>
        <v/>
      </c>
      <c r="Q225" s="156" t="str">
        <f>IF(OR($D225="",$E225=""),"",VLOOKUP($AJ225,SiSem_Req!$A$2:$O$82,8))</f>
        <v/>
      </c>
      <c r="R225" s="287"/>
      <c r="S225" s="166" t="str">
        <f t="shared" si="23"/>
        <v/>
      </c>
      <c r="T225" s="156" t="str">
        <f>IF(OR($D225="",$E225=""),"",VLOOKUP($AJ225,SiSem_Req!$A$2:$O$82,9))</f>
        <v/>
      </c>
      <c r="U225" s="157" t="str">
        <f t="shared" si="24"/>
        <v/>
      </c>
      <c r="V225" s="158" t="str">
        <f>IF(OR($D225="",$E225="",GlobalParameters!$C$12=""),"",$AF225)</f>
        <v/>
      </c>
      <c r="W225" s="159"/>
      <c r="X225" s="283"/>
      <c r="Y225" s="283"/>
      <c r="Z225" s="283"/>
      <c r="AA225" s="283"/>
      <c r="AB225" s="283"/>
      <c r="AC225" s="283"/>
      <c r="AD225" s="283"/>
      <c r="AE225" s="283"/>
      <c r="AF225" s="160" t="str">
        <f>IF(OR($D225="",$E225="",GlobalParameters!$C$12=""),"",VLOOKUP($AJ225,SiSem_Req!$A$2:$O$82,15))</f>
        <v/>
      </c>
      <c r="AG225" s="283"/>
      <c r="AH225" s="283"/>
      <c r="AI225" s="159"/>
      <c r="AJ225" s="134" t="e">
        <f>VLOOKUP($D225,SiSem_Req!$S$2:$T$10,2)+VLOOKUP($E225,SiSem_Req!$U$2:$V$4,2)+VLOOKUP(GlobalParameters!$C$12,SiSem_Req!$W$2:$X$4,2)</f>
        <v>#N/A</v>
      </c>
    </row>
    <row r="226" spans="1:36" x14ac:dyDescent="0.25">
      <c r="A226" s="133"/>
      <c r="B226" s="283"/>
      <c r="C226" s="283"/>
      <c r="D226" s="284"/>
      <c r="E226" s="284"/>
      <c r="F226" s="287"/>
      <c r="G226" s="166" t="str">
        <f t="shared" si="19"/>
        <v/>
      </c>
      <c r="H226" s="156" t="str">
        <f>IF(OR($D226="",$E226=""),"",VLOOKUP($AJ226,SiSem_Req!$A$2:$O$82,5))</f>
        <v/>
      </c>
      <c r="I226" s="285"/>
      <c r="J226" s="155" t="str">
        <f t="shared" si="20"/>
        <v/>
      </c>
      <c r="K226" s="156" t="str">
        <f>IF(OR($D226="",$E226=""),"",VLOOKUP($AJ226,SiSem_Req!$A$2:$O$82,6))</f>
        <v/>
      </c>
      <c r="L226" s="287"/>
      <c r="M226" s="166" t="str">
        <f t="shared" si="21"/>
        <v/>
      </c>
      <c r="N226" s="156" t="str">
        <f>IF(OR($D226="",$E226=""),"",VLOOKUP($AJ226,SiSem_Req!$A$2:$O$82,7))</f>
        <v/>
      </c>
      <c r="O226" s="286"/>
      <c r="P226" s="162" t="str">
        <f t="shared" si="22"/>
        <v/>
      </c>
      <c r="Q226" s="156" t="str">
        <f>IF(OR($D226="",$E226=""),"",VLOOKUP($AJ226,SiSem_Req!$A$2:$O$82,8))</f>
        <v/>
      </c>
      <c r="R226" s="287"/>
      <c r="S226" s="166" t="str">
        <f t="shared" si="23"/>
        <v/>
      </c>
      <c r="T226" s="156" t="str">
        <f>IF(OR($D226="",$E226=""),"",VLOOKUP($AJ226,SiSem_Req!$A$2:$O$82,9))</f>
        <v/>
      </c>
      <c r="U226" s="157" t="str">
        <f t="shared" si="24"/>
        <v/>
      </c>
      <c r="V226" s="158" t="str">
        <f>IF(OR($D226="",$E226="",GlobalParameters!$C$12=""),"",$AF226)</f>
        <v/>
      </c>
      <c r="W226" s="159"/>
      <c r="X226" s="283"/>
      <c r="Y226" s="283"/>
      <c r="Z226" s="283"/>
      <c r="AA226" s="283"/>
      <c r="AB226" s="283"/>
      <c r="AC226" s="283"/>
      <c r="AD226" s="283"/>
      <c r="AE226" s="283"/>
      <c r="AF226" s="160" t="str">
        <f>IF(OR($D226="",$E226="",GlobalParameters!$C$12=""),"",VLOOKUP($AJ226,SiSem_Req!$A$2:$O$82,15))</f>
        <v/>
      </c>
      <c r="AG226" s="283"/>
      <c r="AH226" s="283"/>
      <c r="AI226" s="159"/>
      <c r="AJ226" s="134" t="e">
        <f>VLOOKUP($D226,SiSem_Req!$S$2:$T$10,2)+VLOOKUP($E226,SiSem_Req!$U$2:$V$4,2)+VLOOKUP(GlobalParameters!$C$12,SiSem_Req!$W$2:$X$4,2)</f>
        <v>#N/A</v>
      </c>
    </row>
    <row r="227" spans="1:36" x14ac:dyDescent="0.25">
      <c r="A227" s="133"/>
      <c r="B227" s="283"/>
      <c r="C227" s="283"/>
      <c r="D227" s="284"/>
      <c r="E227" s="284"/>
      <c r="F227" s="287"/>
      <c r="G227" s="166" t="str">
        <f t="shared" si="19"/>
        <v/>
      </c>
      <c r="H227" s="156" t="str">
        <f>IF(OR($D227="",$E227=""),"",VLOOKUP($AJ227,SiSem_Req!$A$2:$O$82,5))</f>
        <v/>
      </c>
      <c r="I227" s="285"/>
      <c r="J227" s="155" t="str">
        <f t="shared" si="20"/>
        <v/>
      </c>
      <c r="K227" s="156" t="str">
        <f>IF(OR($D227="",$E227=""),"",VLOOKUP($AJ227,SiSem_Req!$A$2:$O$82,6))</f>
        <v/>
      </c>
      <c r="L227" s="287"/>
      <c r="M227" s="166" t="str">
        <f t="shared" si="21"/>
        <v/>
      </c>
      <c r="N227" s="156" t="str">
        <f>IF(OR($D227="",$E227=""),"",VLOOKUP($AJ227,SiSem_Req!$A$2:$O$82,7))</f>
        <v/>
      </c>
      <c r="O227" s="286"/>
      <c r="P227" s="162" t="str">
        <f t="shared" si="22"/>
        <v/>
      </c>
      <c r="Q227" s="156" t="str">
        <f>IF(OR($D227="",$E227=""),"",VLOOKUP($AJ227,SiSem_Req!$A$2:$O$82,8))</f>
        <v/>
      </c>
      <c r="R227" s="287"/>
      <c r="S227" s="166" t="str">
        <f t="shared" si="23"/>
        <v/>
      </c>
      <c r="T227" s="156" t="str">
        <f>IF(OR($D227="",$E227=""),"",VLOOKUP($AJ227,SiSem_Req!$A$2:$O$82,9))</f>
        <v/>
      </c>
      <c r="U227" s="157" t="str">
        <f t="shared" si="24"/>
        <v/>
      </c>
      <c r="V227" s="158" t="str">
        <f>IF(OR($D227="",$E227="",GlobalParameters!$C$12=""),"",$AF227)</f>
        <v/>
      </c>
      <c r="W227" s="159"/>
      <c r="X227" s="283"/>
      <c r="Y227" s="283"/>
      <c r="Z227" s="283"/>
      <c r="AA227" s="283"/>
      <c r="AB227" s="283"/>
      <c r="AC227" s="283"/>
      <c r="AD227" s="283"/>
      <c r="AE227" s="283"/>
      <c r="AF227" s="160" t="str">
        <f>IF(OR($D227="",$E227="",GlobalParameters!$C$12=""),"",VLOOKUP($AJ227,SiSem_Req!$A$2:$O$82,15))</f>
        <v/>
      </c>
      <c r="AG227" s="283"/>
      <c r="AH227" s="283"/>
      <c r="AI227" s="159"/>
      <c r="AJ227" s="134" t="e">
        <f>VLOOKUP($D227,SiSem_Req!$S$2:$T$10,2)+VLOOKUP($E227,SiSem_Req!$U$2:$V$4,2)+VLOOKUP(GlobalParameters!$C$12,SiSem_Req!$W$2:$X$4,2)</f>
        <v>#N/A</v>
      </c>
    </row>
    <row r="228" spans="1:36" x14ac:dyDescent="0.25">
      <c r="A228" s="133"/>
      <c r="B228" s="283"/>
      <c r="C228" s="283"/>
      <c r="D228" s="284"/>
      <c r="E228" s="284"/>
      <c r="F228" s="287"/>
      <c r="G228" s="166" t="str">
        <f t="shared" si="19"/>
        <v/>
      </c>
      <c r="H228" s="156" t="str">
        <f>IF(OR($D228="",$E228=""),"",VLOOKUP($AJ228,SiSem_Req!$A$2:$O$82,5))</f>
        <v/>
      </c>
      <c r="I228" s="285"/>
      <c r="J228" s="155" t="str">
        <f t="shared" si="20"/>
        <v/>
      </c>
      <c r="K228" s="156" t="str">
        <f>IF(OR($D228="",$E228=""),"",VLOOKUP($AJ228,SiSem_Req!$A$2:$O$82,6))</f>
        <v/>
      </c>
      <c r="L228" s="287"/>
      <c r="M228" s="166" t="str">
        <f t="shared" si="21"/>
        <v/>
      </c>
      <c r="N228" s="156" t="str">
        <f>IF(OR($D228="",$E228=""),"",VLOOKUP($AJ228,SiSem_Req!$A$2:$O$82,7))</f>
        <v/>
      </c>
      <c r="O228" s="286"/>
      <c r="P228" s="162" t="str">
        <f t="shared" si="22"/>
        <v/>
      </c>
      <c r="Q228" s="156" t="str">
        <f>IF(OR($D228="",$E228=""),"",VLOOKUP($AJ228,SiSem_Req!$A$2:$O$82,8))</f>
        <v/>
      </c>
      <c r="R228" s="287"/>
      <c r="S228" s="166" t="str">
        <f t="shared" si="23"/>
        <v/>
      </c>
      <c r="T228" s="156" t="str">
        <f>IF(OR($D228="",$E228=""),"",VLOOKUP($AJ228,SiSem_Req!$A$2:$O$82,9))</f>
        <v/>
      </c>
      <c r="U228" s="157" t="str">
        <f t="shared" si="24"/>
        <v/>
      </c>
      <c r="V228" s="158" t="str">
        <f>IF(OR($D228="",$E228="",GlobalParameters!$C$12=""),"",$AF228)</f>
        <v/>
      </c>
      <c r="W228" s="159"/>
      <c r="X228" s="283"/>
      <c r="Y228" s="283"/>
      <c r="Z228" s="283"/>
      <c r="AA228" s="283"/>
      <c r="AB228" s="283"/>
      <c r="AC228" s="283"/>
      <c r="AD228" s="283"/>
      <c r="AE228" s="283"/>
      <c r="AF228" s="160" t="str">
        <f>IF(OR($D228="",$E228="",GlobalParameters!$C$12=""),"",VLOOKUP($AJ228,SiSem_Req!$A$2:$O$82,15))</f>
        <v/>
      </c>
      <c r="AG228" s="283"/>
      <c r="AH228" s="283"/>
      <c r="AI228" s="159"/>
      <c r="AJ228" s="134" t="e">
        <f>VLOOKUP($D228,SiSem_Req!$S$2:$T$10,2)+VLOOKUP($E228,SiSem_Req!$U$2:$V$4,2)+VLOOKUP(GlobalParameters!$C$12,SiSem_Req!$W$2:$X$4,2)</f>
        <v>#N/A</v>
      </c>
    </row>
    <row r="229" spans="1:36" x14ac:dyDescent="0.25">
      <c r="A229" s="133"/>
      <c r="B229" s="283"/>
      <c r="C229" s="283"/>
      <c r="D229" s="284"/>
      <c r="E229" s="284"/>
      <c r="F229" s="287"/>
      <c r="G229" s="166" t="str">
        <f t="shared" si="19"/>
        <v/>
      </c>
      <c r="H229" s="156" t="str">
        <f>IF(OR($D229="",$E229=""),"",VLOOKUP($AJ229,SiSem_Req!$A$2:$O$82,5))</f>
        <v/>
      </c>
      <c r="I229" s="285"/>
      <c r="J229" s="155" t="str">
        <f t="shared" si="20"/>
        <v/>
      </c>
      <c r="K229" s="156" t="str">
        <f>IF(OR($D229="",$E229=""),"",VLOOKUP($AJ229,SiSem_Req!$A$2:$O$82,6))</f>
        <v/>
      </c>
      <c r="L229" s="287"/>
      <c r="M229" s="166" t="str">
        <f t="shared" si="21"/>
        <v/>
      </c>
      <c r="N229" s="156" t="str">
        <f>IF(OR($D229="",$E229=""),"",VLOOKUP($AJ229,SiSem_Req!$A$2:$O$82,7))</f>
        <v/>
      </c>
      <c r="O229" s="286"/>
      <c r="P229" s="162" t="str">
        <f t="shared" si="22"/>
        <v/>
      </c>
      <c r="Q229" s="156" t="str">
        <f>IF(OR($D229="",$E229=""),"",VLOOKUP($AJ229,SiSem_Req!$A$2:$O$82,8))</f>
        <v/>
      </c>
      <c r="R229" s="287"/>
      <c r="S229" s="166" t="str">
        <f t="shared" si="23"/>
        <v/>
      </c>
      <c r="T229" s="156" t="str">
        <f>IF(OR($D229="",$E229=""),"",VLOOKUP($AJ229,SiSem_Req!$A$2:$O$82,9))</f>
        <v/>
      </c>
      <c r="U229" s="157" t="str">
        <f t="shared" si="24"/>
        <v/>
      </c>
      <c r="V229" s="158" t="str">
        <f>IF(OR($D229="",$E229="",GlobalParameters!$C$12=""),"",$AF229)</f>
        <v/>
      </c>
      <c r="W229" s="159"/>
      <c r="X229" s="283"/>
      <c r="Y229" s="283"/>
      <c r="Z229" s="283"/>
      <c r="AA229" s="283"/>
      <c r="AB229" s="283"/>
      <c r="AC229" s="283"/>
      <c r="AD229" s="283"/>
      <c r="AE229" s="283"/>
      <c r="AF229" s="160" t="str">
        <f>IF(OR($D229="",$E229="",GlobalParameters!$C$12=""),"",VLOOKUP($AJ229,SiSem_Req!$A$2:$O$82,15))</f>
        <v/>
      </c>
      <c r="AG229" s="283"/>
      <c r="AH229" s="283"/>
      <c r="AI229" s="159"/>
      <c r="AJ229" s="134" t="e">
        <f>VLOOKUP($D229,SiSem_Req!$S$2:$T$10,2)+VLOOKUP($E229,SiSem_Req!$U$2:$V$4,2)+VLOOKUP(GlobalParameters!$C$12,SiSem_Req!$W$2:$X$4,2)</f>
        <v>#N/A</v>
      </c>
    </row>
    <row r="230" spans="1:36" x14ac:dyDescent="0.25">
      <c r="A230" s="133"/>
      <c r="B230" s="283"/>
      <c r="C230" s="283"/>
      <c r="D230" s="284"/>
      <c r="E230" s="284"/>
      <c r="F230" s="287"/>
      <c r="G230" s="166" t="str">
        <f t="shared" si="19"/>
        <v/>
      </c>
      <c r="H230" s="156" t="str">
        <f>IF(OR($D230="",$E230=""),"",VLOOKUP($AJ230,SiSem_Req!$A$2:$O$82,5))</f>
        <v/>
      </c>
      <c r="I230" s="285"/>
      <c r="J230" s="155" t="str">
        <f t="shared" si="20"/>
        <v/>
      </c>
      <c r="K230" s="156" t="str">
        <f>IF(OR($D230="",$E230=""),"",VLOOKUP($AJ230,SiSem_Req!$A$2:$O$82,6))</f>
        <v/>
      </c>
      <c r="L230" s="287"/>
      <c r="M230" s="166" t="str">
        <f t="shared" si="21"/>
        <v/>
      </c>
      <c r="N230" s="156" t="str">
        <f>IF(OR($D230="",$E230=""),"",VLOOKUP($AJ230,SiSem_Req!$A$2:$O$82,7))</f>
        <v/>
      </c>
      <c r="O230" s="286"/>
      <c r="P230" s="162" t="str">
        <f t="shared" si="22"/>
        <v/>
      </c>
      <c r="Q230" s="156" t="str">
        <f>IF(OR($D230="",$E230=""),"",VLOOKUP($AJ230,SiSem_Req!$A$2:$O$82,8))</f>
        <v/>
      </c>
      <c r="R230" s="287"/>
      <c r="S230" s="166" t="str">
        <f t="shared" si="23"/>
        <v/>
      </c>
      <c r="T230" s="156" t="str">
        <f>IF(OR($D230="",$E230=""),"",VLOOKUP($AJ230,SiSem_Req!$A$2:$O$82,9))</f>
        <v/>
      </c>
      <c r="U230" s="157" t="str">
        <f t="shared" si="24"/>
        <v/>
      </c>
      <c r="V230" s="158" t="str">
        <f>IF(OR($D230="",$E230="",GlobalParameters!$C$12=""),"",$AF230)</f>
        <v/>
      </c>
      <c r="W230" s="159"/>
      <c r="X230" s="283"/>
      <c r="Y230" s="283"/>
      <c r="Z230" s="283"/>
      <c r="AA230" s="283"/>
      <c r="AB230" s="283"/>
      <c r="AC230" s="283"/>
      <c r="AD230" s="283"/>
      <c r="AE230" s="283"/>
      <c r="AF230" s="160" t="str">
        <f>IF(OR($D230="",$E230="",GlobalParameters!$C$12=""),"",VLOOKUP($AJ230,SiSem_Req!$A$2:$O$82,15))</f>
        <v/>
      </c>
      <c r="AG230" s="283"/>
      <c r="AH230" s="283"/>
      <c r="AI230" s="159"/>
      <c r="AJ230" s="134" t="e">
        <f>VLOOKUP($D230,SiSem_Req!$S$2:$T$10,2)+VLOOKUP($E230,SiSem_Req!$U$2:$V$4,2)+VLOOKUP(GlobalParameters!$C$12,SiSem_Req!$W$2:$X$4,2)</f>
        <v>#N/A</v>
      </c>
    </row>
    <row r="231" spans="1:36" x14ac:dyDescent="0.25">
      <c r="A231" s="133"/>
      <c r="B231" s="283"/>
      <c r="C231" s="283"/>
      <c r="D231" s="284"/>
      <c r="E231" s="284"/>
      <c r="F231" s="287"/>
      <c r="G231" s="166" t="str">
        <f t="shared" si="19"/>
        <v/>
      </c>
      <c r="H231" s="156" t="str">
        <f>IF(OR($D231="",$E231=""),"",VLOOKUP($AJ231,SiSem_Req!$A$2:$O$82,5))</f>
        <v/>
      </c>
      <c r="I231" s="285"/>
      <c r="J231" s="155" t="str">
        <f t="shared" si="20"/>
        <v/>
      </c>
      <c r="K231" s="156" t="str">
        <f>IF(OR($D231="",$E231=""),"",VLOOKUP($AJ231,SiSem_Req!$A$2:$O$82,6))</f>
        <v/>
      </c>
      <c r="L231" s="287"/>
      <c r="M231" s="166" t="str">
        <f t="shared" si="21"/>
        <v/>
      </c>
      <c r="N231" s="156" t="str">
        <f>IF(OR($D231="",$E231=""),"",VLOOKUP($AJ231,SiSem_Req!$A$2:$O$82,7))</f>
        <v/>
      </c>
      <c r="O231" s="286"/>
      <c r="P231" s="162" t="str">
        <f t="shared" si="22"/>
        <v/>
      </c>
      <c r="Q231" s="156" t="str">
        <f>IF(OR($D231="",$E231=""),"",VLOOKUP($AJ231,SiSem_Req!$A$2:$O$82,8))</f>
        <v/>
      </c>
      <c r="R231" s="287"/>
      <c r="S231" s="166" t="str">
        <f t="shared" si="23"/>
        <v/>
      </c>
      <c r="T231" s="156" t="str">
        <f>IF(OR($D231="",$E231=""),"",VLOOKUP($AJ231,SiSem_Req!$A$2:$O$82,9))</f>
        <v/>
      </c>
      <c r="U231" s="157" t="str">
        <f t="shared" si="24"/>
        <v/>
      </c>
      <c r="V231" s="158" t="str">
        <f>IF(OR($D231="",$E231="",GlobalParameters!$C$12=""),"",$AF231)</f>
        <v/>
      </c>
      <c r="W231" s="159"/>
      <c r="X231" s="283"/>
      <c r="Y231" s="283"/>
      <c r="Z231" s="283"/>
      <c r="AA231" s="283"/>
      <c r="AB231" s="283"/>
      <c r="AC231" s="283"/>
      <c r="AD231" s="283"/>
      <c r="AE231" s="283"/>
      <c r="AF231" s="160" t="str">
        <f>IF(OR($D231="",$E231="",GlobalParameters!$C$12=""),"",VLOOKUP($AJ231,SiSem_Req!$A$2:$O$82,15))</f>
        <v/>
      </c>
      <c r="AG231" s="283"/>
      <c r="AH231" s="283"/>
      <c r="AI231" s="159"/>
      <c r="AJ231" s="134" t="e">
        <f>VLOOKUP($D231,SiSem_Req!$S$2:$T$10,2)+VLOOKUP($E231,SiSem_Req!$U$2:$V$4,2)+VLOOKUP(GlobalParameters!$C$12,SiSem_Req!$W$2:$X$4,2)</f>
        <v>#N/A</v>
      </c>
    </row>
    <row r="232" spans="1:36" x14ac:dyDescent="0.25">
      <c r="A232" s="133"/>
      <c r="B232" s="283"/>
      <c r="C232" s="283"/>
      <c r="D232" s="284"/>
      <c r="E232" s="284"/>
      <c r="F232" s="287"/>
      <c r="G232" s="166" t="str">
        <f t="shared" si="19"/>
        <v/>
      </c>
      <c r="H232" s="156" t="str">
        <f>IF(OR($D232="",$E232=""),"",VLOOKUP($AJ232,SiSem_Req!$A$2:$O$82,5))</f>
        <v/>
      </c>
      <c r="I232" s="285"/>
      <c r="J232" s="155" t="str">
        <f t="shared" si="20"/>
        <v/>
      </c>
      <c r="K232" s="156" t="str">
        <f>IF(OR($D232="",$E232=""),"",VLOOKUP($AJ232,SiSem_Req!$A$2:$O$82,6))</f>
        <v/>
      </c>
      <c r="L232" s="287"/>
      <c r="M232" s="166" t="str">
        <f t="shared" si="21"/>
        <v/>
      </c>
      <c r="N232" s="156" t="str">
        <f>IF(OR($D232="",$E232=""),"",VLOOKUP($AJ232,SiSem_Req!$A$2:$O$82,7))</f>
        <v/>
      </c>
      <c r="O232" s="286"/>
      <c r="P232" s="162" t="str">
        <f t="shared" si="22"/>
        <v/>
      </c>
      <c r="Q232" s="156" t="str">
        <f>IF(OR($D232="",$E232=""),"",VLOOKUP($AJ232,SiSem_Req!$A$2:$O$82,8))</f>
        <v/>
      </c>
      <c r="R232" s="287"/>
      <c r="S232" s="166" t="str">
        <f t="shared" si="23"/>
        <v/>
      </c>
      <c r="T232" s="156" t="str">
        <f>IF(OR($D232="",$E232=""),"",VLOOKUP($AJ232,SiSem_Req!$A$2:$O$82,9))</f>
        <v/>
      </c>
      <c r="U232" s="157" t="str">
        <f t="shared" si="24"/>
        <v/>
      </c>
      <c r="V232" s="158" t="str">
        <f>IF(OR($D232="",$E232="",GlobalParameters!$C$12=""),"",$AF232)</f>
        <v/>
      </c>
      <c r="W232" s="159"/>
      <c r="X232" s="283"/>
      <c r="Y232" s="283"/>
      <c r="Z232" s="283"/>
      <c r="AA232" s="283"/>
      <c r="AB232" s="283"/>
      <c r="AC232" s="283"/>
      <c r="AD232" s="283"/>
      <c r="AE232" s="283"/>
      <c r="AF232" s="160" t="str">
        <f>IF(OR($D232="",$E232="",GlobalParameters!$C$12=""),"",VLOOKUP($AJ232,SiSem_Req!$A$2:$O$82,15))</f>
        <v/>
      </c>
      <c r="AG232" s="283"/>
      <c r="AH232" s="283"/>
      <c r="AI232" s="159"/>
      <c r="AJ232" s="134" t="e">
        <f>VLOOKUP($D232,SiSem_Req!$S$2:$T$10,2)+VLOOKUP($E232,SiSem_Req!$U$2:$V$4,2)+VLOOKUP(GlobalParameters!$C$12,SiSem_Req!$W$2:$X$4,2)</f>
        <v>#N/A</v>
      </c>
    </row>
    <row r="233" spans="1:36" x14ac:dyDescent="0.25">
      <c r="A233" s="133"/>
      <c r="B233" s="283"/>
      <c r="C233" s="283"/>
      <c r="D233" s="284"/>
      <c r="E233" s="284"/>
      <c r="F233" s="287"/>
      <c r="G233" s="166" t="str">
        <f t="shared" si="19"/>
        <v/>
      </c>
      <c r="H233" s="156" t="str">
        <f>IF(OR($D233="",$E233=""),"",VLOOKUP($AJ233,SiSem_Req!$A$2:$O$82,5))</f>
        <v/>
      </c>
      <c r="I233" s="285"/>
      <c r="J233" s="155" t="str">
        <f t="shared" si="20"/>
        <v/>
      </c>
      <c r="K233" s="156" t="str">
        <f>IF(OR($D233="",$E233=""),"",VLOOKUP($AJ233,SiSem_Req!$A$2:$O$82,6))</f>
        <v/>
      </c>
      <c r="L233" s="287"/>
      <c r="M233" s="166" t="str">
        <f t="shared" si="21"/>
        <v/>
      </c>
      <c r="N233" s="156" t="str">
        <f>IF(OR($D233="",$E233=""),"",VLOOKUP($AJ233,SiSem_Req!$A$2:$O$82,7))</f>
        <v/>
      </c>
      <c r="O233" s="286"/>
      <c r="P233" s="162" t="str">
        <f t="shared" si="22"/>
        <v/>
      </c>
      <c r="Q233" s="156" t="str">
        <f>IF(OR($D233="",$E233=""),"",VLOOKUP($AJ233,SiSem_Req!$A$2:$O$82,8))</f>
        <v/>
      </c>
      <c r="R233" s="287"/>
      <c r="S233" s="166" t="str">
        <f t="shared" si="23"/>
        <v/>
      </c>
      <c r="T233" s="156" t="str">
        <f>IF(OR($D233="",$E233=""),"",VLOOKUP($AJ233,SiSem_Req!$A$2:$O$82,9))</f>
        <v/>
      </c>
      <c r="U233" s="157" t="str">
        <f t="shared" si="24"/>
        <v/>
      </c>
      <c r="V233" s="158" t="str">
        <f>IF(OR($D233="",$E233="",GlobalParameters!$C$12=""),"",$AF233)</f>
        <v/>
      </c>
      <c r="W233" s="159"/>
      <c r="X233" s="283"/>
      <c r="Y233" s="283"/>
      <c r="Z233" s="283"/>
      <c r="AA233" s="283"/>
      <c r="AB233" s="283"/>
      <c r="AC233" s="283"/>
      <c r="AD233" s="283"/>
      <c r="AE233" s="283"/>
      <c r="AF233" s="160" t="str">
        <f>IF(OR($D233="",$E233="",GlobalParameters!$C$12=""),"",VLOOKUP($AJ233,SiSem_Req!$A$2:$O$82,15))</f>
        <v/>
      </c>
      <c r="AG233" s="283"/>
      <c r="AH233" s="283"/>
      <c r="AI233" s="159"/>
      <c r="AJ233" s="134" t="e">
        <f>VLOOKUP($D233,SiSem_Req!$S$2:$T$10,2)+VLOOKUP($E233,SiSem_Req!$U$2:$V$4,2)+VLOOKUP(GlobalParameters!$C$12,SiSem_Req!$W$2:$X$4,2)</f>
        <v>#N/A</v>
      </c>
    </row>
    <row r="234" spans="1:36" x14ac:dyDescent="0.25">
      <c r="A234" s="133"/>
      <c r="B234" s="283"/>
      <c r="C234" s="283"/>
      <c r="D234" s="284"/>
      <c r="E234" s="284"/>
      <c r="F234" s="287"/>
      <c r="G234" s="166" t="str">
        <f t="shared" si="19"/>
        <v/>
      </c>
      <c r="H234" s="156" t="str">
        <f>IF(OR($D234="",$E234=""),"",VLOOKUP($AJ234,SiSem_Req!$A$2:$O$82,5))</f>
        <v/>
      </c>
      <c r="I234" s="285"/>
      <c r="J234" s="155" t="str">
        <f t="shared" si="20"/>
        <v/>
      </c>
      <c r="K234" s="156" t="str">
        <f>IF(OR($D234="",$E234=""),"",VLOOKUP($AJ234,SiSem_Req!$A$2:$O$82,6))</f>
        <v/>
      </c>
      <c r="L234" s="287"/>
      <c r="M234" s="166" t="str">
        <f t="shared" si="21"/>
        <v/>
      </c>
      <c r="N234" s="156" t="str">
        <f>IF(OR($D234="",$E234=""),"",VLOOKUP($AJ234,SiSem_Req!$A$2:$O$82,7))</f>
        <v/>
      </c>
      <c r="O234" s="286"/>
      <c r="P234" s="162" t="str">
        <f t="shared" si="22"/>
        <v/>
      </c>
      <c r="Q234" s="156" t="str">
        <f>IF(OR($D234="",$E234=""),"",VLOOKUP($AJ234,SiSem_Req!$A$2:$O$82,8))</f>
        <v/>
      </c>
      <c r="R234" s="287"/>
      <c r="S234" s="166" t="str">
        <f t="shared" si="23"/>
        <v/>
      </c>
      <c r="T234" s="156" t="str">
        <f>IF(OR($D234="",$E234=""),"",VLOOKUP($AJ234,SiSem_Req!$A$2:$O$82,9))</f>
        <v/>
      </c>
      <c r="U234" s="157" t="str">
        <f t="shared" si="24"/>
        <v/>
      </c>
      <c r="V234" s="158" t="str">
        <f>IF(OR($D234="",$E234="",GlobalParameters!$C$12=""),"",$AF234)</f>
        <v/>
      </c>
      <c r="W234" s="159"/>
      <c r="X234" s="283"/>
      <c r="Y234" s="283"/>
      <c r="Z234" s="283"/>
      <c r="AA234" s="283"/>
      <c r="AB234" s="283"/>
      <c r="AC234" s="283"/>
      <c r="AD234" s="283"/>
      <c r="AE234" s="283"/>
      <c r="AF234" s="160" t="str">
        <f>IF(OR($D234="",$E234="",GlobalParameters!$C$12=""),"",VLOOKUP($AJ234,SiSem_Req!$A$2:$O$82,15))</f>
        <v/>
      </c>
      <c r="AG234" s="283"/>
      <c r="AH234" s="283"/>
      <c r="AI234" s="159"/>
      <c r="AJ234" s="134" t="e">
        <f>VLOOKUP($D234,SiSem_Req!$S$2:$T$10,2)+VLOOKUP($E234,SiSem_Req!$U$2:$V$4,2)+VLOOKUP(GlobalParameters!$C$12,SiSem_Req!$W$2:$X$4,2)</f>
        <v>#N/A</v>
      </c>
    </row>
    <row r="235" spans="1:36" x14ac:dyDescent="0.25">
      <c r="A235" s="133"/>
      <c r="B235" s="283"/>
      <c r="C235" s="283"/>
      <c r="D235" s="284"/>
      <c r="E235" s="284"/>
      <c r="F235" s="287"/>
      <c r="G235" s="166" t="str">
        <f t="shared" si="19"/>
        <v/>
      </c>
      <c r="H235" s="156" t="str">
        <f>IF(OR($D235="",$E235=""),"",VLOOKUP($AJ235,SiSem_Req!$A$2:$O$82,5))</f>
        <v/>
      </c>
      <c r="I235" s="285"/>
      <c r="J235" s="155" t="str">
        <f t="shared" si="20"/>
        <v/>
      </c>
      <c r="K235" s="156" t="str">
        <f>IF(OR($D235="",$E235=""),"",VLOOKUP($AJ235,SiSem_Req!$A$2:$O$82,6))</f>
        <v/>
      </c>
      <c r="L235" s="287"/>
      <c r="M235" s="166" t="str">
        <f t="shared" si="21"/>
        <v/>
      </c>
      <c r="N235" s="156" t="str">
        <f>IF(OR($D235="",$E235=""),"",VLOOKUP($AJ235,SiSem_Req!$A$2:$O$82,7))</f>
        <v/>
      </c>
      <c r="O235" s="286"/>
      <c r="P235" s="162" t="str">
        <f t="shared" si="22"/>
        <v/>
      </c>
      <c r="Q235" s="156" t="str">
        <f>IF(OR($D235="",$E235=""),"",VLOOKUP($AJ235,SiSem_Req!$A$2:$O$82,8))</f>
        <v/>
      </c>
      <c r="R235" s="287"/>
      <c r="S235" s="166" t="str">
        <f t="shared" si="23"/>
        <v/>
      </c>
      <c r="T235" s="156" t="str">
        <f>IF(OR($D235="",$E235=""),"",VLOOKUP($AJ235,SiSem_Req!$A$2:$O$82,9))</f>
        <v/>
      </c>
      <c r="U235" s="157" t="str">
        <f t="shared" si="24"/>
        <v/>
      </c>
      <c r="V235" s="158" t="str">
        <f>IF(OR($D235="",$E235="",GlobalParameters!$C$12=""),"",$AF235)</f>
        <v/>
      </c>
      <c r="W235" s="159"/>
      <c r="X235" s="283"/>
      <c r="Y235" s="283"/>
      <c r="Z235" s="283"/>
      <c r="AA235" s="283"/>
      <c r="AB235" s="283"/>
      <c r="AC235" s="283"/>
      <c r="AD235" s="283"/>
      <c r="AE235" s="283"/>
      <c r="AF235" s="160" t="str">
        <f>IF(OR($D235="",$E235="",GlobalParameters!$C$12=""),"",VLOOKUP($AJ235,SiSem_Req!$A$2:$O$82,15))</f>
        <v/>
      </c>
      <c r="AG235" s="283"/>
      <c r="AH235" s="283"/>
      <c r="AI235" s="159"/>
      <c r="AJ235" s="134" t="e">
        <f>VLOOKUP($D235,SiSem_Req!$S$2:$T$10,2)+VLOOKUP($E235,SiSem_Req!$U$2:$V$4,2)+VLOOKUP(GlobalParameters!$C$12,SiSem_Req!$W$2:$X$4,2)</f>
        <v>#N/A</v>
      </c>
    </row>
    <row r="236" spans="1:36" x14ac:dyDescent="0.25">
      <c r="A236" s="133"/>
      <c r="B236" s="283"/>
      <c r="C236" s="283"/>
      <c r="D236" s="284"/>
      <c r="E236" s="284"/>
      <c r="F236" s="287"/>
      <c r="G236" s="166" t="str">
        <f t="shared" si="19"/>
        <v/>
      </c>
      <c r="H236" s="156" t="str">
        <f>IF(OR($D236="",$E236=""),"",VLOOKUP($AJ236,SiSem_Req!$A$2:$O$82,5))</f>
        <v/>
      </c>
      <c r="I236" s="285"/>
      <c r="J236" s="155" t="str">
        <f t="shared" si="20"/>
        <v/>
      </c>
      <c r="K236" s="156" t="str">
        <f>IF(OR($D236="",$E236=""),"",VLOOKUP($AJ236,SiSem_Req!$A$2:$O$82,6))</f>
        <v/>
      </c>
      <c r="L236" s="287"/>
      <c r="M236" s="166" t="str">
        <f t="shared" si="21"/>
        <v/>
      </c>
      <c r="N236" s="156" t="str">
        <f>IF(OR($D236="",$E236=""),"",VLOOKUP($AJ236,SiSem_Req!$A$2:$O$82,7))</f>
        <v/>
      </c>
      <c r="O236" s="286"/>
      <c r="P236" s="162" t="str">
        <f t="shared" si="22"/>
        <v/>
      </c>
      <c r="Q236" s="156" t="str">
        <f>IF(OR($D236="",$E236=""),"",VLOOKUP($AJ236,SiSem_Req!$A$2:$O$82,8))</f>
        <v/>
      </c>
      <c r="R236" s="287"/>
      <c r="S236" s="166" t="str">
        <f t="shared" si="23"/>
        <v/>
      </c>
      <c r="T236" s="156" t="str">
        <f>IF(OR($D236="",$E236=""),"",VLOOKUP($AJ236,SiSem_Req!$A$2:$O$82,9))</f>
        <v/>
      </c>
      <c r="U236" s="157" t="str">
        <f t="shared" si="24"/>
        <v/>
      </c>
      <c r="V236" s="158" t="str">
        <f>IF(OR($D236="",$E236="",GlobalParameters!$C$12=""),"",$AF236)</f>
        <v/>
      </c>
      <c r="W236" s="159"/>
      <c r="X236" s="283"/>
      <c r="Y236" s="283"/>
      <c r="Z236" s="283"/>
      <c r="AA236" s="283"/>
      <c r="AB236" s="283"/>
      <c r="AC236" s="283"/>
      <c r="AD236" s="283"/>
      <c r="AE236" s="283"/>
      <c r="AF236" s="160" t="str">
        <f>IF(OR($D236="",$E236="",GlobalParameters!$C$12=""),"",VLOOKUP($AJ236,SiSem_Req!$A$2:$O$82,15))</f>
        <v/>
      </c>
      <c r="AG236" s="283"/>
      <c r="AH236" s="283"/>
      <c r="AI236" s="159"/>
      <c r="AJ236" s="134" t="e">
        <f>VLOOKUP($D236,SiSem_Req!$S$2:$T$10,2)+VLOOKUP($E236,SiSem_Req!$U$2:$V$4,2)+VLOOKUP(GlobalParameters!$C$12,SiSem_Req!$W$2:$X$4,2)</f>
        <v>#N/A</v>
      </c>
    </row>
    <row r="237" spans="1:36" x14ac:dyDescent="0.25">
      <c r="A237" s="133"/>
      <c r="B237" s="283"/>
      <c r="C237" s="283"/>
      <c r="D237" s="284"/>
      <c r="E237" s="284"/>
      <c r="F237" s="287"/>
      <c r="G237" s="166" t="str">
        <f t="shared" si="19"/>
        <v/>
      </c>
      <c r="H237" s="156" t="str">
        <f>IF(OR($D237="",$E237=""),"",VLOOKUP($AJ237,SiSem_Req!$A$2:$O$82,5))</f>
        <v/>
      </c>
      <c r="I237" s="285"/>
      <c r="J237" s="155" t="str">
        <f t="shared" si="20"/>
        <v/>
      </c>
      <c r="K237" s="156" t="str">
        <f>IF(OR($D237="",$E237=""),"",VLOOKUP($AJ237,SiSem_Req!$A$2:$O$82,6))</f>
        <v/>
      </c>
      <c r="L237" s="287"/>
      <c r="M237" s="166" t="str">
        <f t="shared" si="21"/>
        <v/>
      </c>
      <c r="N237" s="156" t="str">
        <f>IF(OR($D237="",$E237=""),"",VLOOKUP($AJ237,SiSem_Req!$A$2:$O$82,7))</f>
        <v/>
      </c>
      <c r="O237" s="286"/>
      <c r="P237" s="162" t="str">
        <f t="shared" si="22"/>
        <v/>
      </c>
      <c r="Q237" s="156" t="str">
        <f>IF(OR($D237="",$E237=""),"",VLOOKUP($AJ237,SiSem_Req!$A$2:$O$82,8))</f>
        <v/>
      </c>
      <c r="R237" s="287"/>
      <c r="S237" s="166" t="str">
        <f t="shared" si="23"/>
        <v/>
      </c>
      <c r="T237" s="156" t="str">
        <f>IF(OR($D237="",$E237=""),"",VLOOKUP($AJ237,SiSem_Req!$A$2:$O$82,9))</f>
        <v/>
      </c>
      <c r="U237" s="157" t="str">
        <f t="shared" si="24"/>
        <v/>
      </c>
      <c r="V237" s="158" t="str">
        <f>IF(OR($D237="",$E237="",GlobalParameters!$C$12=""),"",$AF237)</f>
        <v/>
      </c>
      <c r="W237" s="159"/>
      <c r="X237" s="283"/>
      <c r="Y237" s="283"/>
      <c r="Z237" s="283"/>
      <c r="AA237" s="283"/>
      <c r="AB237" s="283"/>
      <c r="AC237" s="283"/>
      <c r="AD237" s="283"/>
      <c r="AE237" s="283"/>
      <c r="AF237" s="160" t="str">
        <f>IF(OR($D237="",$E237="",GlobalParameters!$C$12=""),"",VLOOKUP($AJ237,SiSem_Req!$A$2:$O$82,15))</f>
        <v/>
      </c>
      <c r="AG237" s="283"/>
      <c r="AH237" s="283"/>
      <c r="AI237" s="159"/>
      <c r="AJ237" s="134" t="e">
        <f>VLOOKUP($D237,SiSem_Req!$S$2:$T$10,2)+VLOOKUP($E237,SiSem_Req!$U$2:$V$4,2)+VLOOKUP(GlobalParameters!$C$12,SiSem_Req!$W$2:$X$4,2)</f>
        <v>#N/A</v>
      </c>
    </row>
    <row r="238" spans="1:36" x14ac:dyDescent="0.25">
      <c r="A238" s="133"/>
      <c r="B238" s="283"/>
      <c r="C238" s="283"/>
      <c r="D238" s="284"/>
      <c r="E238" s="284"/>
      <c r="F238" s="287"/>
      <c r="G238" s="166" t="str">
        <f t="shared" si="19"/>
        <v/>
      </c>
      <c r="H238" s="156" t="str">
        <f>IF(OR($D238="",$E238=""),"",VLOOKUP($AJ238,SiSem_Req!$A$2:$O$82,5))</f>
        <v/>
      </c>
      <c r="I238" s="285"/>
      <c r="J238" s="155" t="str">
        <f t="shared" si="20"/>
        <v/>
      </c>
      <c r="K238" s="156" t="str">
        <f>IF(OR($D238="",$E238=""),"",VLOOKUP($AJ238,SiSem_Req!$A$2:$O$82,6))</f>
        <v/>
      </c>
      <c r="L238" s="287"/>
      <c r="M238" s="166" t="str">
        <f t="shared" si="21"/>
        <v/>
      </c>
      <c r="N238" s="156" t="str">
        <f>IF(OR($D238="",$E238=""),"",VLOOKUP($AJ238,SiSem_Req!$A$2:$O$82,7))</f>
        <v/>
      </c>
      <c r="O238" s="286"/>
      <c r="P238" s="162" t="str">
        <f t="shared" si="22"/>
        <v/>
      </c>
      <c r="Q238" s="156" t="str">
        <f>IF(OR($D238="",$E238=""),"",VLOOKUP($AJ238,SiSem_Req!$A$2:$O$82,8))</f>
        <v/>
      </c>
      <c r="R238" s="287"/>
      <c r="S238" s="166" t="str">
        <f t="shared" si="23"/>
        <v/>
      </c>
      <c r="T238" s="156" t="str">
        <f>IF(OR($D238="",$E238=""),"",VLOOKUP($AJ238,SiSem_Req!$A$2:$O$82,9))</f>
        <v/>
      </c>
      <c r="U238" s="157" t="str">
        <f t="shared" si="24"/>
        <v/>
      </c>
      <c r="V238" s="158" t="str">
        <f>IF(OR($D238="",$E238="",GlobalParameters!$C$12=""),"",$AF238)</f>
        <v/>
      </c>
      <c r="W238" s="159"/>
      <c r="X238" s="283"/>
      <c r="Y238" s="283"/>
      <c r="Z238" s="283"/>
      <c r="AA238" s="283"/>
      <c r="AB238" s="283"/>
      <c r="AC238" s="283"/>
      <c r="AD238" s="283"/>
      <c r="AE238" s="283"/>
      <c r="AF238" s="160" t="str">
        <f>IF(OR($D238="",$E238="",GlobalParameters!$C$12=""),"",VLOOKUP($AJ238,SiSem_Req!$A$2:$O$82,15))</f>
        <v/>
      </c>
      <c r="AG238" s="283"/>
      <c r="AH238" s="283"/>
      <c r="AI238" s="159"/>
      <c r="AJ238" s="134" t="e">
        <f>VLOOKUP($D238,SiSem_Req!$S$2:$T$10,2)+VLOOKUP($E238,SiSem_Req!$U$2:$V$4,2)+VLOOKUP(GlobalParameters!$C$12,SiSem_Req!$W$2:$X$4,2)</f>
        <v>#N/A</v>
      </c>
    </row>
    <row r="239" spans="1:36" x14ac:dyDescent="0.25">
      <c r="A239" s="133"/>
      <c r="B239" s="283"/>
      <c r="C239" s="283"/>
      <c r="D239" s="284"/>
      <c r="E239" s="284"/>
      <c r="F239" s="287"/>
      <c r="G239" s="166" t="str">
        <f t="shared" si="19"/>
        <v/>
      </c>
      <c r="H239" s="156" t="str">
        <f>IF(OR($D239="",$E239=""),"",VLOOKUP($AJ239,SiSem_Req!$A$2:$O$82,5))</f>
        <v/>
      </c>
      <c r="I239" s="285"/>
      <c r="J239" s="155" t="str">
        <f t="shared" si="20"/>
        <v/>
      </c>
      <c r="K239" s="156" t="str">
        <f>IF(OR($D239="",$E239=""),"",VLOOKUP($AJ239,SiSem_Req!$A$2:$O$82,6))</f>
        <v/>
      </c>
      <c r="L239" s="287"/>
      <c r="M239" s="166" t="str">
        <f t="shared" si="21"/>
        <v/>
      </c>
      <c r="N239" s="156" t="str">
        <f>IF(OR($D239="",$E239=""),"",VLOOKUP($AJ239,SiSem_Req!$A$2:$O$82,7))</f>
        <v/>
      </c>
      <c r="O239" s="286"/>
      <c r="P239" s="162" t="str">
        <f t="shared" si="22"/>
        <v/>
      </c>
      <c r="Q239" s="156" t="str">
        <f>IF(OR($D239="",$E239=""),"",VLOOKUP($AJ239,SiSem_Req!$A$2:$O$82,8))</f>
        <v/>
      </c>
      <c r="R239" s="287"/>
      <c r="S239" s="166" t="str">
        <f t="shared" si="23"/>
        <v/>
      </c>
      <c r="T239" s="156" t="str">
        <f>IF(OR($D239="",$E239=""),"",VLOOKUP($AJ239,SiSem_Req!$A$2:$O$82,9))</f>
        <v/>
      </c>
      <c r="U239" s="157" t="str">
        <f t="shared" si="24"/>
        <v/>
      </c>
      <c r="V239" s="158" t="str">
        <f>IF(OR($D239="",$E239="",GlobalParameters!$C$12=""),"",$AF239)</f>
        <v/>
      </c>
      <c r="W239" s="159"/>
      <c r="X239" s="283"/>
      <c r="Y239" s="283"/>
      <c r="Z239" s="283"/>
      <c r="AA239" s="283"/>
      <c r="AB239" s="283"/>
      <c r="AC239" s="283"/>
      <c r="AD239" s="283"/>
      <c r="AE239" s="283"/>
      <c r="AF239" s="160" t="str">
        <f>IF(OR($D239="",$E239="",GlobalParameters!$C$12=""),"",VLOOKUP($AJ239,SiSem_Req!$A$2:$O$82,15))</f>
        <v/>
      </c>
      <c r="AG239" s="283"/>
      <c r="AH239" s="283"/>
      <c r="AI239" s="159"/>
      <c r="AJ239" s="134" t="e">
        <f>VLOOKUP($D239,SiSem_Req!$S$2:$T$10,2)+VLOOKUP($E239,SiSem_Req!$U$2:$V$4,2)+VLOOKUP(GlobalParameters!$C$12,SiSem_Req!$W$2:$X$4,2)</f>
        <v>#N/A</v>
      </c>
    </row>
    <row r="240" spans="1:36" x14ac:dyDescent="0.25">
      <c r="A240" s="133"/>
      <c r="B240" s="283"/>
      <c r="C240" s="283"/>
      <c r="D240" s="284"/>
      <c r="E240" s="284"/>
      <c r="F240" s="287"/>
      <c r="G240" s="166" t="str">
        <f t="shared" si="19"/>
        <v/>
      </c>
      <c r="H240" s="156" t="str">
        <f>IF(OR($D240="",$E240=""),"",VLOOKUP($AJ240,SiSem_Req!$A$2:$O$82,5))</f>
        <v/>
      </c>
      <c r="I240" s="285"/>
      <c r="J240" s="155" t="str">
        <f t="shared" si="20"/>
        <v/>
      </c>
      <c r="K240" s="156" t="str">
        <f>IF(OR($D240="",$E240=""),"",VLOOKUP($AJ240,SiSem_Req!$A$2:$O$82,6))</f>
        <v/>
      </c>
      <c r="L240" s="287"/>
      <c r="M240" s="166" t="str">
        <f t="shared" si="21"/>
        <v/>
      </c>
      <c r="N240" s="156" t="str">
        <f>IF(OR($D240="",$E240=""),"",VLOOKUP($AJ240,SiSem_Req!$A$2:$O$82,7))</f>
        <v/>
      </c>
      <c r="O240" s="286"/>
      <c r="P240" s="162" t="str">
        <f t="shared" si="22"/>
        <v/>
      </c>
      <c r="Q240" s="156" t="str">
        <f>IF(OR($D240="",$E240=""),"",VLOOKUP($AJ240,SiSem_Req!$A$2:$O$82,8))</f>
        <v/>
      </c>
      <c r="R240" s="287"/>
      <c r="S240" s="166" t="str">
        <f t="shared" si="23"/>
        <v/>
      </c>
      <c r="T240" s="156" t="str">
        <f>IF(OR($D240="",$E240=""),"",VLOOKUP($AJ240,SiSem_Req!$A$2:$O$82,9))</f>
        <v/>
      </c>
      <c r="U240" s="157" t="str">
        <f t="shared" si="24"/>
        <v/>
      </c>
      <c r="V240" s="158" t="str">
        <f>IF(OR($D240="",$E240="",GlobalParameters!$C$12=""),"",$AF240)</f>
        <v/>
      </c>
      <c r="W240" s="159"/>
      <c r="X240" s="283"/>
      <c r="Y240" s="283"/>
      <c r="Z240" s="283"/>
      <c r="AA240" s="283"/>
      <c r="AB240" s="283"/>
      <c r="AC240" s="283"/>
      <c r="AD240" s="283"/>
      <c r="AE240" s="283"/>
      <c r="AF240" s="160" t="str">
        <f>IF(OR($D240="",$E240="",GlobalParameters!$C$12=""),"",VLOOKUP($AJ240,SiSem_Req!$A$2:$O$82,15))</f>
        <v/>
      </c>
      <c r="AG240" s="283"/>
      <c r="AH240" s="283"/>
      <c r="AI240" s="159"/>
      <c r="AJ240" s="134" t="e">
        <f>VLOOKUP($D240,SiSem_Req!$S$2:$T$10,2)+VLOOKUP($E240,SiSem_Req!$U$2:$V$4,2)+VLOOKUP(GlobalParameters!$C$12,SiSem_Req!$W$2:$X$4,2)</f>
        <v>#N/A</v>
      </c>
    </row>
    <row r="241" spans="1:36" x14ac:dyDescent="0.25">
      <c r="A241" s="133"/>
      <c r="B241" s="283"/>
      <c r="C241" s="283"/>
      <c r="D241" s="284"/>
      <c r="E241" s="284"/>
      <c r="F241" s="287"/>
      <c r="G241" s="166" t="str">
        <f t="shared" si="19"/>
        <v/>
      </c>
      <c r="H241" s="156" t="str">
        <f>IF(OR($D241="",$E241=""),"",VLOOKUP($AJ241,SiSem_Req!$A$2:$O$82,5))</f>
        <v/>
      </c>
      <c r="I241" s="285"/>
      <c r="J241" s="155" t="str">
        <f t="shared" si="20"/>
        <v/>
      </c>
      <c r="K241" s="156" t="str">
        <f>IF(OR($D241="",$E241=""),"",VLOOKUP($AJ241,SiSem_Req!$A$2:$O$82,6))</f>
        <v/>
      </c>
      <c r="L241" s="287"/>
      <c r="M241" s="166" t="str">
        <f t="shared" si="21"/>
        <v/>
      </c>
      <c r="N241" s="156" t="str">
        <f>IF(OR($D241="",$E241=""),"",VLOOKUP($AJ241,SiSem_Req!$A$2:$O$82,7))</f>
        <v/>
      </c>
      <c r="O241" s="286"/>
      <c r="P241" s="162" t="str">
        <f t="shared" si="22"/>
        <v/>
      </c>
      <c r="Q241" s="156" t="str">
        <f>IF(OR($D241="",$E241=""),"",VLOOKUP($AJ241,SiSem_Req!$A$2:$O$82,8))</f>
        <v/>
      </c>
      <c r="R241" s="287"/>
      <c r="S241" s="166" t="str">
        <f t="shared" si="23"/>
        <v/>
      </c>
      <c r="T241" s="156" t="str">
        <f>IF(OR($D241="",$E241=""),"",VLOOKUP($AJ241,SiSem_Req!$A$2:$O$82,9))</f>
        <v/>
      </c>
      <c r="U241" s="157" t="str">
        <f t="shared" si="24"/>
        <v/>
      </c>
      <c r="V241" s="158" t="str">
        <f>IF(OR($D241="",$E241="",GlobalParameters!$C$12=""),"",$AF241)</f>
        <v/>
      </c>
      <c r="W241" s="159"/>
      <c r="X241" s="283"/>
      <c r="Y241" s="283"/>
      <c r="Z241" s="283"/>
      <c r="AA241" s="283"/>
      <c r="AB241" s="283"/>
      <c r="AC241" s="283"/>
      <c r="AD241" s="283"/>
      <c r="AE241" s="283"/>
      <c r="AF241" s="160" t="str">
        <f>IF(OR($D241="",$E241="",GlobalParameters!$C$12=""),"",VLOOKUP($AJ241,SiSem_Req!$A$2:$O$82,15))</f>
        <v/>
      </c>
      <c r="AG241" s="283"/>
      <c r="AH241" s="283"/>
      <c r="AI241" s="159"/>
      <c r="AJ241" s="134" t="e">
        <f>VLOOKUP($D241,SiSem_Req!$S$2:$T$10,2)+VLOOKUP($E241,SiSem_Req!$U$2:$V$4,2)+VLOOKUP(GlobalParameters!$C$12,SiSem_Req!$W$2:$X$4,2)</f>
        <v>#N/A</v>
      </c>
    </row>
    <row r="242" spans="1:36" x14ac:dyDescent="0.25">
      <c r="A242" s="133"/>
      <c r="B242" s="283"/>
      <c r="C242" s="283"/>
      <c r="D242" s="284"/>
      <c r="E242" s="284"/>
      <c r="F242" s="287"/>
      <c r="G242" s="166" t="str">
        <f t="shared" si="19"/>
        <v/>
      </c>
      <c r="H242" s="156" t="str">
        <f>IF(OR($D242="",$E242=""),"",VLOOKUP($AJ242,SiSem_Req!$A$2:$O$82,5))</f>
        <v/>
      </c>
      <c r="I242" s="285"/>
      <c r="J242" s="155" t="str">
        <f t="shared" si="20"/>
        <v/>
      </c>
      <c r="K242" s="156" t="str">
        <f>IF(OR($D242="",$E242=""),"",VLOOKUP($AJ242,SiSem_Req!$A$2:$O$82,6))</f>
        <v/>
      </c>
      <c r="L242" s="287"/>
      <c r="M242" s="166" t="str">
        <f t="shared" si="21"/>
        <v/>
      </c>
      <c r="N242" s="156" t="str">
        <f>IF(OR($D242="",$E242=""),"",VLOOKUP($AJ242,SiSem_Req!$A$2:$O$82,7))</f>
        <v/>
      </c>
      <c r="O242" s="286"/>
      <c r="P242" s="162" t="str">
        <f t="shared" si="22"/>
        <v/>
      </c>
      <c r="Q242" s="156" t="str">
        <f>IF(OR($D242="",$E242=""),"",VLOOKUP($AJ242,SiSem_Req!$A$2:$O$82,8))</f>
        <v/>
      </c>
      <c r="R242" s="287"/>
      <c r="S242" s="166" t="str">
        <f t="shared" si="23"/>
        <v/>
      </c>
      <c r="T242" s="156" t="str">
        <f>IF(OR($D242="",$E242=""),"",VLOOKUP($AJ242,SiSem_Req!$A$2:$O$82,9))</f>
        <v/>
      </c>
      <c r="U242" s="157" t="str">
        <f t="shared" si="24"/>
        <v/>
      </c>
      <c r="V242" s="158" t="str">
        <f>IF(OR($D242="",$E242="",GlobalParameters!$C$12=""),"",$AF242)</f>
        <v/>
      </c>
      <c r="W242" s="159"/>
      <c r="X242" s="283"/>
      <c r="Y242" s="283"/>
      <c r="Z242" s="283"/>
      <c r="AA242" s="283"/>
      <c r="AB242" s="283"/>
      <c r="AC242" s="283"/>
      <c r="AD242" s="283"/>
      <c r="AE242" s="283"/>
      <c r="AF242" s="160" t="str">
        <f>IF(OR($D242="",$E242="",GlobalParameters!$C$12=""),"",VLOOKUP($AJ242,SiSem_Req!$A$2:$O$82,15))</f>
        <v/>
      </c>
      <c r="AG242" s="283"/>
      <c r="AH242" s="283"/>
      <c r="AI242" s="159"/>
      <c r="AJ242" s="134" t="e">
        <f>VLOOKUP($D242,SiSem_Req!$S$2:$T$10,2)+VLOOKUP($E242,SiSem_Req!$U$2:$V$4,2)+VLOOKUP(GlobalParameters!$C$12,SiSem_Req!$W$2:$X$4,2)</f>
        <v>#N/A</v>
      </c>
    </row>
    <row r="243" spans="1:36" x14ac:dyDescent="0.25">
      <c r="A243" s="133"/>
      <c r="B243" s="283"/>
      <c r="C243" s="283"/>
      <c r="D243" s="284"/>
      <c r="E243" s="284"/>
      <c r="F243" s="287"/>
      <c r="G243" s="166" t="str">
        <f t="shared" si="19"/>
        <v/>
      </c>
      <c r="H243" s="156" t="str">
        <f>IF(OR($D243="",$E243=""),"",VLOOKUP($AJ243,SiSem_Req!$A$2:$O$82,5))</f>
        <v/>
      </c>
      <c r="I243" s="285"/>
      <c r="J243" s="155" t="str">
        <f t="shared" si="20"/>
        <v/>
      </c>
      <c r="K243" s="156" t="str">
        <f>IF(OR($D243="",$E243=""),"",VLOOKUP($AJ243,SiSem_Req!$A$2:$O$82,6))</f>
        <v/>
      </c>
      <c r="L243" s="287"/>
      <c r="M243" s="166" t="str">
        <f t="shared" si="21"/>
        <v/>
      </c>
      <c r="N243" s="156" t="str">
        <f>IF(OR($D243="",$E243=""),"",VLOOKUP($AJ243,SiSem_Req!$A$2:$O$82,7))</f>
        <v/>
      </c>
      <c r="O243" s="286"/>
      <c r="P243" s="162" t="str">
        <f t="shared" si="22"/>
        <v/>
      </c>
      <c r="Q243" s="156" t="str">
        <f>IF(OR($D243="",$E243=""),"",VLOOKUP($AJ243,SiSem_Req!$A$2:$O$82,8))</f>
        <v/>
      </c>
      <c r="R243" s="287"/>
      <c r="S243" s="166" t="str">
        <f t="shared" si="23"/>
        <v/>
      </c>
      <c r="T243" s="156" t="str">
        <f>IF(OR($D243="",$E243=""),"",VLOOKUP($AJ243,SiSem_Req!$A$2:$O$82,9))</f>
        <v/>
      </c>
      <c r="U243" s="157" t="str">
        <f t="shared" si="24"/>
        <v/>
      </c>
      <c r="V243" s="158" t="str">
        <f>IF(OR($D243="",$E243="",GlobalParameters!$C$12=""),"",$AF243)</f>
        <v/>
      </c>
      <c r="W243" s="159"/>
      <c r="X243" s="283"/>
      <c r="Y243" s="283"/>
      <c r="Z243" s="283"/>
      <c r="AA243" s="283"/>
      <c r="AB243" s="283"/>
      <c r="AC243" s="283"/>
      <c r="AD243" s="283"/>
      <c r="AE243" s="283"/>
      <c r="AF243" s="160" t="str">
        <f>IF(OR($D243="",$E243="",GlobalParameters!$C$12=""),"",VLOOKUP($AJ243,SiSem_Req!$A$2:$O$82,15))</f>
        <v/>
      </c>
      <c r="AG243" s="283"/>
      <c r="AH243" s="283"/>
      <c r="AI243" s="159"/>
      <c r="AJ243" s="134" t="e">
        <f>VLOOKUP($D243,SiSem_Req!$S$2:$T$10,2)+VLOOKUP($E243,SiSem_Req!$U$2:$V$4,2)+VLOOKUP(GlobalParameters!$C$12,SiSem_Req!$W$2:$X$4,2)</f>
        <v>#N/A</v>
      </c>
    </row>
    <row r="244" spans="1:36" x14ac:dyDescent="0.25">
      <c r="A244" s="133"/>
      <c r="B244" s="283"/>
      <c r="C244" s="283"/>
      <c r="D244" s="284"/>
      <c r="E244" s="284"/>
      <c r="F244" s="287"/>
      <c r="G244" s="166" t="str">
        <f t="shared" si="19"/>
        <v/>
      </c>
      <c r="H244" s="156" t="str">
        <f>IF(OR($D244="",$E244=""),"",VLOOKUP($AJ244,SiSem_Req!$A$2:$O$82,5))</f>
        <v/>
      </c>
      <c r="I244" s="285"/>
      <c r="J244" s="155" t="str">
        <f t="shared" si="20"/>
        <v/>
      </c>
      <c r="K244" s="156" t="str">
        <f>IF(OR($D244="",$E244=""),"",VLOOKUP($AJ244,SiSem_Req!$A$2:$O$82,6))</f>
        <v/>
      </c>
      <c r="L244" s="287"/>
      <c r="M244" s="166" t="str">
        <f t="shared" si="21"/>
        <v/>
      </c>
      <c r="N244" s="156" t="str">
        <f>IF(OR($D244="",$E244=""),"",VLOOKUP($AJ244,SiSem_Req!$A$2:$O$82,7))</f>
        <v/>
      </c>
      <c r="O244" s="286"/>
      <c r="P244" s="162" t="str">
        <f t="shared" si="22"/>
        <v/>
      </c>
      <c r="Q244" s="156" t="str">
        <f>IF(OR($D244="",$E244=""),"",VLOOKUP($AJ244,SiSem_Req!$A$2:$O$82,8))</f>
        <v/>
      </c>
      <c r="R244" s="287"/>
      <c r="S244" s="166" t="str">
        <f t="shared" si="23"/>
        <v/>
      </c>
      <c r="T244" s="156" t="str">
        <f>IF(OR($D244="",$E244=""),"",VLOOKUP($AJ244,SiSem_Req!$A$2:$O$82,9))</f>
        <v/>
      </c>
      <c r="U244" s="157" t="str">
        <f t="shared" si="24"/>
        <v/>
      </c>
      <c r="V244" s="158" t="str">
        <f>IF(OR($D244="",$E244="",GlobalParameters!$C$12=""),"",$AF244)</f>
        <v/>
      </c>
      <c r="W244" s="159"/>
      <c r="X244" s="283"/>
      <c r="Y244" s="283"/>
      <c r="Z244" s="283"/>
      <c r="AA244" s="283"/>
      <c r="AB244" s="283"/>
      <c r="AC244" s="283"/>
      <c r="AD244" s="283"/>
      <c r="AE244" s="283"/>
      <c r="AF244" s="160" t="str">
        <f>IF(OR($D244="",$E244="",GlobalParameters!$C$12=""),"",VLOOKUP($AJ244,SiSem_Req!$A$2:$O$82,15))</f>
        <v/>
      </c>
      <c r="AG244" s="283"/>
      <c r="AH244" s="283"/>
      <c r="AI244" s="159"/>
      <c r="AJ244" s="134" t="e">
        <f>VLOOKUP($D244,SiSem_Req!$S$2:$T$10,2)+VLOOKUP($E244,SiSem_Req!$U$2:$V$4,2)+VLOOKUP(GlobalParameters!$C$12,SiSem_Req!$W$2:$X$4,2)</f>
        <v>#N/A</v>
      </c>
    </row>
    <row r="245" spans="1:36" x14ac:dyDescent="0.25">
      <c r="A245" s="133"/>
      <c r="B245" s="283"/>
      <c r="C245" s="283"/>
      <c r="D245" s="284"/>
      <c r="E245" s="284"/>
      <c r="F245" s="287"/>
      <c r="G245" s="166" t="str">
        <f t="shared" si="19"/>
        <v/>
      </c>
      <c r="H245" s="156" t="str">
        <f>IF(OR($D245="",$E245=""),"",VLOOKUP($AJ245,SiSem_Req!$A$2:$O$82,5))</f>
        <v/>
      </c>
      <c r="I245" s="285"/>
      <c r="J245" s="155" t="str">
        <f t="shared" si="20"/>
        <v/>
      </c>
      <c r="K245" s="156" t="str">
        <f>IF(OR($D245="",$E245=""),"",VLOOKUP($AJ245,SiSem_Req!$A$2:$O$82,6))</f>
        <v/>
      </c>
      <c r="L245" s="287"/>
      <c r="M245" s="166" t="str">
        <f t="shared" si="21"/>
        <v/>
      </c>
      <c r="N245" s="156" t="str">
        <f>IF(OR($D245="",$E245=""),"",VLOOKUP($AJ245,SiSem_Req!$A$2:$O$82,7))</f>
        <v/>
      </c>
      <c r="O245" s="286"/>
      <c r="P245" s="162" t="str">
        <f t="shared" si="22"/>
        <v/>
      </c>
      <c r="Q245" s="156" t="str">
        <f>IF(OR($D245="",$E245=""),"",VLOOKUP($AJ245,SiSem_Req!$A$2:$O$82,8))</f>
        <v/>
      </c>
      <c r="R245" s="287"/>
      <c r="S245" s="166" t="str">
        <f t="shared" si="23"/>
        <v/>
      </c>
      <c r="T245" s="156" t="str">
        <f>IF(OR($D245="",$E245=""),"",VLOOKUP($AJ245,SiSem_Req!$A$2:$O$82,9))</f>
        <v/>
      </c>
      <c r="U245" s="157" t="str">
        <f t="shared" si="24"/>
        <v/>
      </c>
      <c r="V245" s="158" t="str">
        <f>IF(OR($D245="",$E245="",GlobalParameters!$C$12=""),"",$AF245)</f>
        <v/>
      </c>
      <c r="W245" s="159"/>
      <c r="X245" s="283"/>
      <c r="Y245" s="283"/>
      <c r="Z245" s="283"/>
      <c r="AA245" s="283"/>
      <c r="AB245" s="283"/>
      <c r="AC245" s="283"/>
      <c r="AD245" s="283"/>
      <c r="AE245" s="283"/>
      <c r="AF245" s="160" t="str">
        <f>IF(OR($D245="",$E245="",GlobalParameters!$C$12=""),"",VLOOKUP($AJ245,SiSem_Req!$A$2:$O$82,15))</f>
        <v/>
      </c>
      <c r="AG245" s="283"/>
      <c r="AH245" s="283"/>
      <c r="AI245" s="159"/>
      <c r="AJ245" s="134" t="e">
        <f>VLOOKUP($D245,SiSem_Req!$S$2:$T$10,2)+VLOOKUP($E245,SiSem_Req!$U$2:$V$4,2)+VLOOKUP(GlobalParameters!$C$12,SiSem_Req!$W$2:$X$4,2)</f>
        <v>#N/A</v>
      </c>
    </row>
    <row r="246" spans="1:36" x14ac:dyDescent="0.25">
      <c r="A246" s="133"/>
      <c r="B246" s="283"/>
      <c r="C246" s="283"/>
      <c r="D246" s="284"/>
      <c r="E246" s="284"/>
      <c r="F246" s="287"/>
      <c r="G246" s="166" t="str">
        <f t="shared" si="19"/>
        <v/>
      </c>
      <c r="H246" s="156" t="str">
        <f>IF(OR($D246="",$E246=""),"",VLOOKUP($AJ246,SiSem_Req!$A$2:$O$82,5))</f>
        <v/>
      </c>
      <c r="I246" s="285"/>
      <c r="J246" s="155" t="str">
        <f t="shared" si="20"/>
        <v/>
      </c>
      <c r="K246" s="156" t="str">
        <f>IF(OR($D246="",$E246=""),"",VLOOKUP($AJ246,SiSem_Req!$A$2:$O$82,6))</f>
        <v/>
      </c>
      <c r="L246" s="287"/>
      <c r="M246" s="166" t="str">
        <f t="shared" si="21"/>
        <v/>
      </c>
      <c r="N246" s="156" t="str">
        <f>IF(OR($D246="",$E246=""),"",VLOOKUP($AJ246,SiSem_Req!$A$2:$O$82,7))</f>
        <v/>
      </c>
      <c r="O246" s="286"/>
      <c r="P246" s="162" t="str">
        <f t="shared" si="22"/>
        <v/>
      </c>
      <c r="Q246" s="156" t="str">
        <f>IF(OR($D246="",$E246=""),"",VLOOKUP($AJ246,SiSem_Req!$A$2:$O$82,8))</f>
        <v/>
      </c>
      <c r="R246" s="287"/>
      <c r="S246" s="166" t="str">
        <f t="shared" si="23"/>
        <v/>
      </c>
      <c r="T246" s="156" t="str">
        <f>IF(OR($D246="",$E246=""),"",VLOOKUP($AJ246,SiSem_Req!$A$2:$O$82,9))</f>
        <v/>
      </c>
      <c r="U246" s="157" t="str">
        <f t="shared" si="24"/>
        <v/>
      </c>
      <c r="V246" s="158" t="str">
        <f>IF(OR($D246="",$E246="",GlobalParameters!$C$12=""),"",$AF246)</f>
        <v/>
      </c>
      <c r="W246" s="159"/>
      <c r="X246" s="283"/>
      <c r="Y246" s="283"/>
      <c r="Z246" s="283"/>
      <c r="AA246" s="283"/>
      <c r="AB246" s="283"/>
      <c r="AC246" s="283"/>
      <c r="AD246" s="283"/>
      <c r="AE246" s="283"/>
      <c r="AF246" s="160" t="str">
        <f>IF(OR($D246="",$E246="",GlobalParameters!$C$12=""),"",VLOOKUP($AJ246,SiSem_Req!$A$2:$O$82,15))</f>
        <v/>
      </c>
      <c r="AG246" s="283"/>
      <c r="AH246" s="283"/>
      <c r="AI246" s="159"/>
      <c r="AJ246" s="134" t="e">
        <f>VLOOKUP($D246,SiSem_Req!$S$2:$T$10,2)+VLOOKUP($E246,SiSem_Req!$U$2:$V$4,2)+VLOOKUP(GlobalParameters!$C$12,SiSem_Req!$W$2:$X$4,2)</f>
        <v>#N/A</v>
      </c>
    </row>
    <row r="247" spans="1:36" x14ac:dyDescent="0.25">
      <c r="A247" s="133"/>
      <c r="B247" s="283"/>
      <c r="C247" s="283"/>
      <c r="D247" s="284"/>
      <c r="E247" s="284"/>
      <c r="F247" s="287"/>
      <c r="G247" s="166" t="str">
        <f t="shared" si="19"/>
        <v/>
      </c>
      <c r="H247" s="156" t="str">
        <f>IF(OR($D247="",$E247=""),"",VLOOKUP($AJ247,SiSem_Req!$A$2:$O$82,5))</f>
        <v/>
      </c>
      <c r="I247" s="285"/>
      <c r="J247" s="155" t="str">
        <f t="shared" si="20"/>
        <v/>
      </c>
      <c r="K247" s="156" t="str">
        <f>IF(OR($D247="",$E247=""),"",VLOOKUP($AJ247,SiSem_Req!$A$2:$O$82,6))</f>
        <v/>
      </c>
      <c r="L247" s="287"/>
      <c r="M247" s="166" t="str">
        <f t="shared" si="21"/>
        <v/>
      </c>
      <c r="N247" s="156" t="str">
        <f>IF(OR($D247="",$E247=""),"",VLOOKUP($AJ247,SiSem_Req!$A$2:$O$82,7))</f>
        <v/>
      </c>
      <c r="O247" s="286"/>
      <c r="P247" s="162" t="str">
        <f t="shared" si="22"/>
        <v/>
      </c>
      <c r="Q247" s="156" t="str">
        <f>IF(OR($D247="",$E247=""),"",VLOOKUP($AJ247,SiSem_Req!$A$2:$O$82,8))</f>
        <v/>
      </c>
      <c r="R247" s="287"/>
      <c r="S247" s="166" t="str">
        <f t="shared" si="23"/>
        <v/>
      </c>
      <c r="T247" s="156" t="str">
        <f>IF(OR($D247="",$E247=""),"",VLOOKUP($AJ247,SiSem_Req!$A$2:$O$82,9))</f>
        <v/>
      </c>
      <c r="U247" s="157" t="str">
        <f t="shared" si="24"/>
        <v/>
      </c>
      <c r="V247" s="158" t="str">
        <f>IF(OR($D247="",$E247="",GlobalParameters!$C$12=""),"",$AF247)</f>
        <v/>
      </c>
      <c r="W247" s="159"/>
      <c r="X247" s="283"/>
      <c r="Y247" s="283"/>
      <c r="Z247" s="283"/>
      <c r="AA247" s="283"/>
      <c r="AB247" s="283"/>
      <c r="AC247" s="283"/>
      <c r="AD247" s="283"/>
      <c r="AE247" s="283"/>
      <c r="AF247" s="160" t="str">
        <f>IF(OR($D247="",$E247="",GlobalParameters!$C$12=""),"",VLOOKUP($AJ247,SiSem_Req!$A$2:$O$82,15))</f>
        <v/>
      </c>
      <c r="AG247" s="283"/>
      <c r="AH247" s="283"/>
      <c r="AI247" s="159"/>
      <c r="AJ247" s="134" t="e">
        <f>VLOOKUP($D247,SiSem_Req!$S$2:$T$10,2)+VLOOKUP($E247,SiSem_Req!$U$2:$V$4,2)+VLOOKUP(GlobalParameters!$C$12,SiSem_Req!$W$2:$X$4,2)</f>
        <v>#N/A</v>
      </c>
    </row>
    <row r="248" spans="1:36" x14ac:dyDescent="0.25">
      <c r="A248" s="133"/>
      <c r="B248" s="283"/>
      <c r="C248" s="283"/>
      <c r="D248" s="284"/>
      <c r="E248" s="284"/>
      <c r="F248" s="287"/>
      <c r="G248" s="166" t="str">
        <f t="shared" si="19"/>
        <v/>
      </c>
      <c r="H248" s="156" t="str">
        <f>IF(OR($D248="",$E248=""),"",VLOOKUP($AJ248,SiSem_Req!$A$2:$O$82,5))</f>
        <v/>
      </c>
      <c r="I248" s="285"/>
      <c r="J248" s="155" t="str">
        <f t="shared" si="20"/>
        <v/>
      </c>
      <c r="K248" s="156" t="str">
        <f>IF(OR($D248="",$E248=""),"",VLOOKUP($AJ248,SiSem_Req!$A$2:$O$82,6))</f>
        <v/>
      </c>
      <c r="L248" s="287"/>
      <c r="M248" s="166" t="str">
        <f t="shared" si="21"/>
        <v/>
      </c>
      <c r="N248" s="156" t="str">
        <f>IF(OR($D248="",$E248=""),"",VLOOKUP($AJ248,SiSem_Req!$A$2:$O$82,7))</f>
        <v/>
      </c>
      <c r="O248" s="286"/>
      <c r="P248" s="162" t="str">
        <f t="shared" si="22"/>
        <v/>
      </c>
      <c r="Q248" s="156" t="str">
        <f>IF(OR($D248="",$E248=""),"",VLOOKUP($AJ248,SiSem_Req!$A$2:$O$82,8))</f>
        <v/>
      </c>
      <c r="R248" s="287"/>
      <c r="S248" s="166" t="str">
        <f t="shared" si="23"/>
        <v/>
      </c>
      <c r="T248" s="156" t="str">
        <f>IF(OR($D248="",$E248=""),"",VLOOKUP($AJ248,SiSem_Req!$A$2:$O$82,9))</f>
        <v/>
      </c>
      <c r="U248" s="157" t="str">
        <f t="shared" si="24"/>
        <v/>
      </c>
      <c r="V248" s="158" t="str">
        <f>IF(OR($D248="",$E248="",GlobalParameters!$C$12=""),"",$AF248)</f>
        <v/>
      </c>
      <c r="W248" s="159"/>
      <c r="X248" s="283"/>
      <c r="Y248" s="283"/>
      <c r="Z248" s="283"/>
      <c r="AA248" s="283"/>
      <c r="AB248" s="283"/>
      <c r="AC248" s="283"/>
      <c r="AD248" s="283"/>
      <c r="AE248" s="283"/>
      <c r="AF248" s="160" t="str">
        <f>IF(OR($D248="",$E248="",GlobalParameters!$C$12=""),"",VLOOKUP($AJ248,SiSem_Req!$A$2:$O$82,15))</f>
        <v/>
      </c>
      <c r="AG248" s="283"/>
      <c r="AH248" s="283"/>
      <c r="AI248" s="159"/>
      <c r="AJ248" s="134" t="e">
        <f>VLOOKUP($D248,SiSem_Req!$S$2:$T$10,2)+VLOOKUP($E248,SiSem_Req!$U$2:$V$4,2)+VLOOKUP(GlobalParameters!$C$12,SiSem_Req!$W$2:$X$4,2)</f>
        <v>#N/A</v>
      </c>
    </row>
    <row r="249" spans="1:36" x14ac:dyDescent="0.25">
      <c r="A249" s="133"/>
      <c r="B249" s="283"/>
      <c r="C249" s="283"/>
      <c r="D249" s="284"/>
      <c r="E249" s="284"/>
      <c r="F249" s="287"/>
      <c r="G249" s="166" t="str">
        <f t="shared" si="19"/>
        <v/>
      </c>
      <c r="H249" s="156" t="str">
        <f>IF(OR($D249="",$E249=""),"",VLOOKUP($AJ249,SiSem_Req!$A$2:$O$82,5))</f>
        <v/>
      </c>
      <c r="I249" s="285"/>
      <c r="J249" s="155" t="str">
        <f t="shared" si="20"/>
        <v/>
      </c>
      <c r="K249" s="156" t="str">
        <f>IF(OR($D249="",$E249=""),"",VLOOKUP($AJ249,SiSem_Req!$A$2:$O$82,6))</f>
        <v/>
      </c>
      <c r="L249" s="287"/>
      <c r="M249" s="166" t="str">
        <f t="shared" si="21"/>
        <v/>
      </c>
      <c r="N249" s="156" t="str">
        <f>IF(OR($D249="",$E249=""),"",VLOOKUP($AJ249,SiSem_Req!$A$2:$O$82,7))</f>
        <v/>
      </c>
      <c r="O249" s="286"/>
      <c r="P249" s="162" t="str">
        <f t="shared" si="22"/>
        <v/>
      </c>
      <c r="Q249" s="156" t="str">
        <f>IF(OR($D249="",$E249=""),"",VLOOKUP($AJ249,SiSem_Req!$A$2:$O$82,8))</f>
        <v/>
      </c>
      <c r="R249" s="287"/>
      <c r="S249" s="166" t="str">
        <f t="shared" si="23"/>
        <v/>
      </c>
      <c r="T249" s="156" t="str">
        <f>IF(OR($D249="",$E249=""),"",VLOOKUP($AJ249,SiSem_Req!$A$2:$O$82,9))</f>
        <v/>
      </c>
      <c r="U249" s="157" t="str">
        <f t="shared" si="24"/>
        <v/>
      </c>
      <c r="V249" s="158" t="str">
        <f>IF(OR($D249="",$E249="",GlobalParameters!$C$12=""),"",$AF249)</f>
        <v/>
      </c>
      <c r="W249" s="159"/>
      <c r="X249" s="283"/>
      <c r="Y249" s="283"/>
      <c r="Z249" s="283"/>
      <c r="AA249" s="283"/>
      <c r="AB249" s="283"/>
      <c r="AC249" s="283"/>
      <c r="AD249" s="283"/>
      <c r="AE249" s="283"/>
      <c r="AF249" s="160" t="str">
        <f>IF(OR($D249="",$E249="",GlobalParameters!$C$12=""),"",VLOOKUP($AJ249,SiSem_Req!$A$2:$O$82,15))</f>
        <v/>
      </c>
      <c r="AG249" s="283"/>
      <c r="AH249" s="283"/>
      <c r="AI249" s="159"/>
      <c r="AJ249" s="134" t="e">
        <f>VLOOKUP($D249,SiSem_Req!$S$2:$T$10,2)+VLOOKUP($E249,SiSem_Req!$U$2:$V$4,2)+VLOOKUP(GlobalParameters!$C$12,SiSem_Req!$W$2:$X$4,2)</f>
        <v>#N/A</v>
      </c>
    </row>
    <row r="250" spans="1:36" x14ac:dyDescent="0.25">
      <c r="A250" s="133"/>
      <c r="B250" s="283"/>
      <c r="C250" s="283"/>
      <c r="D250" s="284"/>
      <c r="E250" s="284"/>
      <c r="F250" s="287"/>
      <c r="G250" s="166" t="str">
        <f t="shared" si="19"/>
        <v/>
      </c>
      <c r="H250" s="156" t="str">
        <f>IF(OR($D250="",$E250=""),"",VLOOKUP($AJ250,SiSem_Req!$A$2:$O$82,5))</f>
        <v/>
      </c>
      <c r="I250" s="285"/>
      <c r="J250" s="155" t="str">
        <f t="shared" si="20"/>
        <v/>
      </c>
      <c r="K250" s="156" t="str">
        <f>IF(OR($D250="",$E250=""),"",VLOOKUP($AJ250,SiSem_Req!$A$2:$O$82,6))</f>
        <v/>
      </c>
      <c r="L250" s="287"/>
      <c r="M250" s="166" t="str">
        <f t="shared" si="21"/>
        <v/>
      </c>
      <c r="N250" s="156" t="str">
        <f>IF(OR($D250="",$E250=""),"",VLOOKUP($AJ250,SiSem_Req!$A$2:$O$82,7))</f>
        <v/>
      </c>
      <c r="O250" s="286"/>
      <c r="P250" s="162" t="str">
        <f t="shared" si="22"/>
        <v/>
      </c>
      <c r="Q250" s="156" t="str">
        <f>IF(OR($D250="",$E250=""),"",VLOOKUP($AJ250,SiSem_Req!$A$2:$O$82,8))</f>
        <v/>
      </c>
      <c r="R250" s="287"/>
      <c r="S250" s="166" t="str">
        <f t="shared" si="23"/>
        <v/>
      </c>
      <c r="T250" s="156" t="str">
        <f>IF(OR($D250="",$E250=""),"",VLOOKUP($AJ250,SiSem_Req!$A$2:$O$82,9))</f>
        <v/>
      </c>
      <c r="U250" s="157" t="str">
        <f t="shared" si="24"/>
        <v/>
      </c>
      <c r="V250" s="158" t="str">
        <f>IF(OR($D250="",$E250="",GlobalParameters!$C$12=""),"",$AF250)</f>
        <v/>
      </c>
      <c r="W250" s="159"/>
      <c r="X250" s="283"/>
      <c r="Y250" s="283"/>
      <c r="Z250" s="283"/>
      <c r="AA250" s="283"/>
      <c r="AB250" s="283"/>
      <c r="AC250" s="283"/>
      <c r="AD250" s="283"/>
      <c r="AE250" s="283"/>
      <c r="AF250" s="160" t="str">
        <f>IF(OR($D250="",$E250="",GlobalParameters!$C$12=""),"",VLOOKUP($AJ250,SiSem_Req!$A$2:$O$82,15))</f>
        <v/>
      </c>
      <c r="AG250" s="283"/>
      <c r="AH250" s="283"/>
      <c r="AI250" s="159"/>
      <c r="AJ250" s="134" t="e">
        <f>VLOOKUP($D250,SiSem_Req!$S$2:$T$10,2)+VLOOKUP($E250,SiSem_Req!$U$2:$V$4,2)+VLOOKUP(GlobalParameters!$C$12,SiSem_Req!$W$2:$X$4,2)</f>
        <v>#N/A</v>
      </c>
    </row>
    <row r="251" spans="1:36" x14ac:dyDescent="0.25">
      <c r="A251" s="133"/>
      <c r="B251" s="283"/>
      <c r="C251" s="283"/>
      <c r="D251" s="284"/>
      <c r="E251" s="284"/>
      <c r="F251" s="287"/>
      <c r="G251" s="166" t="str">
        <f t="shared" si="19"/>
        <v/>
      </c>
      <c r="H251" s="156" t="str">
        <f>IF(OR($D251="",$E251=""),"",VLOOKUP($AJ251,SiSem_Req!$A$2:$O$82,5))</f>
        <v/>
      </c>
      <c r="I251" s="285"/>
      <c r="J251" s="155" t="str">
        <f t="shared" si="20"/>
        <v/>
      </c>
      <c r="K251" s="156" t="str">
        <f>IF(OR($D251="",$E251=""),"",VLOOKUP($AJ251,SiSem_Req!$A$2:$O$82,6))</f>
        <v/>
      </c>
      <c r="L251" s="287"/>
      <c r="M251" s="166" t="str">
        <f t="shared" si="21"/>
        <v/>
      </c>
      <c r="N251" s="156" t="str">
        <f>IF(OR($D251="",$E251=""),"",VLOOKUP($AJ251,SiSem_Req!$A$2:$O$82,7))</f>
        <v/>
      </c>
      <c r="O251" s="286"/>
      <c r="P251" s="162" t="str">
        <f t="shared" si="22"/>
        <v/>
      </c>
      <c r="Q251" s="156" t="str">
        <f>IF(OR($D251="",$E251=""),"",VLOOKUP($AJ251,SiSem_Req!$A$2:$O$82,8))</f>
        <v/>
      </c>
      <c r="R251" s="287"/>
      <c r="S251" s="166" t="str">
        <f t="shared" si="23"/>
        <v/>
      </c>
      <c r="T251" s="156" t="str">
        <f>IF(OR($D251="",$E251=""),"",VLOOKUP($AJ251,SiSem_Req!$A$2:$O$82,9))</f>
        <v/>
      </c>
      <c r="U251" s="157" t="str">
        <f t="shared" si="24"/>
        <v/>
      </c>
      <c r="V251" s="158" t="str">
        <f>IF(OR($D251="",$E251="",GlobalParameters!$C$12=""),"",$AF251)</f>
        <v/>
      </c>
      <c r="W251" s="159"/>
      <c r="X251" s="283"/>
      <c r="Y251" s="283"/>
      <c r="Z251" s="283"/>
      <c r="AA251" s="283"/>
      <c r="AB251" s="283"/>
      <c r="AC251" s="283"/>
      <c r="AD251" s="283"/>
      <c r="AE251" s="283"/>
      <c r="AF251" s="160" t="str">
        <f>IF(OR($D251="",$E251="",GlobalParameters!$C$12=""),"",VLOOKUP($AJ251,SiSem_Req!$A$2:$O$82,15))</f>
        <v/>
      </c>
      <c r="AG251" s="283"/>
      <c r="AH251" s="283"/>
      <c r="AI251" s="159"/>
      <c r="AJ251" s="134" t="e">
        <f>VLOOKUP($D251,SiSem_Req!$S$2:$T$10,2)+VLOOKUP($E251,SiSem_Req!$U$2:$V$4,2)+VLOOKUP(GlobalParameters!$C$12,SiSem_Req!$W$2:$X$4,2)</f>
        <v>#N/A</v>
      </c>
    </row>
    <row r="252" spans="1:36" x14ac:dyDescent="0.25">
      <c r="A252" s="133"/>
      <c r="B252" s="283"/>
      <c r="C252" s="283"/>
      <c r="D252" s="284"/>
      <c r="E252" s="284"/>
      <c r="F252" s="287"/>
      <c r="G252" s="166" t="str">
        <f t="shared" si="19"/>
        <v/>
      </c>
      <c r="H252" s="156" t="str">
        <f>IF(OR($D252="",$E252=""),"",VLOOKUP($AJ252,SiSem_Req!$A$2:$O$82,5))</f>
        <v/>
      </c>
      <c r="I252" s="285"/>
      <c r="J252" s="155" t="str">
        <f t="shared" si="20"/>
        <v/>
      </c>
      <c r="K252" s="156" t="str">
        <f>IF(OR($D252="",$E252=""),"",VLOOKUP($AJ252,SiSem_Req!$A$2:$O$82,6))</f>
        <v/>
      </c>
      <c r="L252" s="287"/>
      <c r="M252" s="166" t="str">
        <f t="shared" si="21"/>
        <v/>
      </c>
      <c r="N252" s="156" t="str">
        <f>IF(OR($D252="",$E252=""),"",VLOOKUP($AJ252,SiSem_Req!$A$2:$O$82,7))</f>
        <v/>
      </c>
      <c r="O252" s="286"/>
      <c r="P252" s="162" t="str">
        <f t="shared" si="22"/>
        <v/>
      </c>
      <c r="Q252" s="156" t="str">
        <f>IF(OR($D252="",$E252=""),"",VLOOKUP($AJ252,SiSem_Req!$A$2:$O$82,8))</f>
        <v/>
      </c>
      <c r="R252" s="287"/>
      <c r="S252" s="166" t="str">
        <f t="shared" si="23"/>
        <v/>
      </c>
      <c r="T252" s="156" t="str">
        <f>IF(OR($D252="",$E252=""),"",VLOOKUP($AJ252,SiSem_Req!$A$2:$O$82,9))</f>
        <v/>
      </c>
      <c r="U252" s="157" t="str">
        <f t="shared" si="24"/>
        <v/>
      </c>
      <c r="V252" s="158" t="str">
        <f>IF(OR($D252="",$E252="",GlobalParameters!$C$12=""),"",$AF252)</f>
        <v/>
      </c>
      <c r="W252" s="159"/>
      <c r="X252" s="283"/>
      <c r="Y252" s="283"/>
      <c r="Z252" s="283"/>
      <c r="AA252" s="283"/>
      <c r="AB252" s="283"/>
      <c r="AC252" s="283"/>
      <c r="AD252" s="283"/>
      <c r="AE252" s="283"/>
      <c r="AF252" s="160" t="str">
        <f>IF(OR($D252="",$E252="",GlobalParameters!$C$12=""),"",VLOOKUP($AJ252,SiSem_Req!$A$2:$O$82,15))</f>
        <v/>
      </c>
      <c r="AG252" s="283"/>
      <c r="AH252" s="283"/>
      <c r="AI252" s="159"/>
      <c r="AJ252" s="134" t="e">
        <f>VLOOKUP($D252,SiSem_Req!$S$2:$T$10,2)+VLOOKUP($E252,SiSem_Req!$U$2:$V$4,2)+VLOOKUP(GlobalParameters!$C$12,SiSem_Req!$W$2:$X$4,2)</f>
        <v>#N/A</v>
      </c>
    </row>
    <row r="253" spans="1:36" x14ac:dyDescent="0.25">
      <c r="A253" s="133"/>
      <c r="B253" s="283"/>
      <c r="C253" s="283"/>
      <c r="D253" s="284"/>
      <c r="E253" s="284"/>
      <c r="F253" s="287"/>
      <c r="G253" s="166" t="str">
        <f t="shared" si="19"/>
        <v/>
      </c>
      <c r="H253" s="156" t="str">
        <f>IF(OR($D253="",$E253=""),"",VLOOKUP($AJ253,SiSem_Req!$A$2:$O$82,5))</f>
        <v/>
      </c>
      <c r="I253" s="285"/>
      <c r="J253" s="155" t="str">
        <f t="shared" si="20"/>
        <v/>
      </c>
      <c r="K253" s="156" t="str">
        <f>IF(OR($D253="",$E253=""),"",VLOOKUP($AJ253,SiSem_Req!$A$2:$O$82,6))</f>
        <v/>
      </c>
      <c r="L253" s="287"/>
      <c r="M253" s="166" t="str">
        <f t="shared" si="21"/>
        <v/>
      </c>
      <c r="N253" s="156" t="str">
        <f>IF(OR($D253="",$E253=""),"",VLOOKUP($AJ253,SiSem_Req!$A$2:$O$82,7))</f>
        <v/>
      </c>
      <c r="O253" s="286"/>
      <c r="P253" s="162" t="str">
        <f t="shared" si="22"/>
        <v/>
      </c>
      <c r="Q253" s="156" t="str">
        <f>IF(OR($D253="",$E253=""),"",VLOOKUP($AJ253,SiSem_Req!$A$2:$O$82,8))</f>
        <v/>
      </c>
      <c r="R253" s="287"/>
      <c r="S253" s="166" t="str">
        <f t="shared" si="23"/>
        <v/>
      </c>
      <c r="T253" s="156" t="str">
        <f>IF(OR($D253="",$E253=""),"",VLOOKUP($AJ253,SiSem_Req!$A$2:$O$82,9))</f>
        <v/>
      </c>
      <c r="U253" s="157" t="str">
        <f t="shared" si="24"/>
        <v/>
      </c>
      <c r="V253" s="158" t="str">
        <f>IF(OR($D253="",$E253="",GlobalParameters!$C$12=""),"",$AF253)</f>
        <v/>
      </c>
      <c r="W253" s="159"/>
      <c r="X253" s="283"/>
      <c r="Y253" s="283"/>
      <c r="Z253" s="283"/>
      <c r="AA253" s="283"/>
      <c r="AB253" s="283"/>
      <c r="AC253" s="283"/>
      <c r="AD253" s="283"/>
      <c r="AE253" s="283"/>
      <c r="AF253" s="160" t="str">
        <f>IF(OR($D253="",$E253="",GlobalParameters!$C$12=""),"",VLOOKUP($AJ253,SiSem_Req!$A$2:$O$82,15))</f>
        <v/>
      </c>
      <c r="AG253" s="283"/>
      <c r="AH253" s="283"/>
      <c r="AI253" s="159"/>
      <c r="AJ253" s="134" t="e">
        <f>VLOOKUP($D253,SiSem_Req!$S$2:$T$10,2)+VLOOKUP($E253,SiSem_Req!$U$2:$V$4,2)+VLOOKUP(GlobalParameters!$C$12,SiSem_Req!$W$2:$X$4,2)</f>
        <v>#N/A</v>
      </c>
    </row>
    <row r="254" spans="1:36" x14ac:dyDescent="0.25">
      <c r="A254" s="133"/>
      <c r="B254" s="283"/>
      <c r="C254" s="283"/>
      <c r="D254" s="284"/>
      <c r="E254" s="284"/>
      <c r="F254" s="287"/>
      <c r="G254" s="166" t="str">
        <f t="shared" si="19"/>
        <v/>
      </c>
      <c r="H254" s="156" t="str">
        <f>IF(OR($D254="",$E254=""),"",VLOOKUP($AJ254,SiSem_Req!$A$2:$O$82,5))</f>
        <v/>
      </c>
      <c r="I254" s="285"/>
      <c r="J254" s="155" t="str">
        <f t="shared" si="20"/>
        <v/>
      </c>
      <c r="K254" s="156" t="str">
        <f>IF(OR($D254="",$E254=""),"",VLOOKUP($AJ254,SiSem_Req!$A$2:$O$82,6))</f>
        <v/>
      </c>
      <c r="L254" s="287"/>
      <c r="M254" s="166" t="str">
        <f t="shared" si="21"/>
        <v/>
      </c>
      <c r="N254" s="156" t="str">
        <f>IF(OR($D254="",$E254=""),"",VLOOKUP($AJ254,SiSem_Req!$A$2:$O$82,7))</f>
        <v/>
      </c>
      <c r="O254" s="286"/>
      <c r="P254" s="162" t="str">
        <f t="shared" si="22"/>
        <v/>
      </c>
      <c r="Q254" s="156" t="str">
        <f>IF(OR($D254="",$E254=""),"",VLOOKUP($AJ254,SiSem_Req!$A$2:$O$82,8))</f>
        <v/>
      </c>
      <c r="R254" s="287"/>
      <c r="S254" s="166" t="str">
        <f t="shared" si="23"/>
        <v/>
      </c>
      <c r="T254" s="156" t="str">
        <f>IF(OR($D254="",$E254=""),"",VLOOKUP($AJ254,SiSem_Req!$A$2:$O$82,9))</f>
        <v/>
      </c>
      <c r="U254" s="157" t="str">
        <f t="shared" si="24"/>
        <v/>
      </c>
      <c r="V254" s="158" t="str">
        <f>IF(OR($D254="",$E254="",GlobalParameters!$C$12=""),"",$AF254)</f>
        <v/>
      </c>
      <c r="W254" s="159"/>
      <c r="X254" s="283"/>
      <c r="Y254" s="283"/>
      <c r="Z254" s="283"/>
      <c r="AA254" s="283"/>
      <c r="AB254" s="283"/>
      <c r="AC254" s="283"/>
      <c r="AD254" s="283"/>
      <c r="AE254" s="283"/>
      <c r="AF254" s="160" t="str">
        <f>IF(OR($D254="",$E254="",GlobalParameters!$C$12=""),"",VLOOKUP($AJ254,SiSem_Req!$A$2:$O$82,15))</f>
        <v/>
      </c>
      <c r="AG254" s="283"/>
      <c r="AH254" s="283"/>
      <c r="AI254" s="159"/>
      <c r="AJ254" s="134" t="e">
        <f>VLOOKUP($D254,SiSem_Req!$S$2:$T$10,2)+VLOOKUP($E254,SiSem_Req!$U$2:$V$4,2)+VLOOKUP(GlobalParameters!$C$12,SiSem_Req!$W$2:$X$4,2)</f>
        <v>#N/A</v>
      </c>
    </row>
    <row r="255" spans="1:36" x14ac:dyDescent="0.25">
      <c r="A255" s="133"/>
      <c r="B255" s="283"/>
      <c r="C255" s="283"/>
      <c r="D255" s="284"/>
      <c r="E255" s="284"/>
      <c r="F255" s="287"/>
      <c r="G255" s="166" t="str">
        <f t="shared" si="19"/>
        <v/>
      </c>
      <c r="H255" s="156" t="str">
        <f>IF(OR($D255="",$E255=""),"",VLOOKUP($AJ255,SiSem_Req!$A$2:$O$82,5))</f>
        <v/>
      </c>
      <c r="I255" s="285"/>
      <c r="J255" s="155" t="str">
        <f t="shared" si="20"/>
        <v/>
      </c>
      <c r="K255" s="156" t="str">
        <f>IF(OR($D255="",$E255=""),"",VLOOKUP($AJ255,SiSem_Req!$A$2:$O$82,6))</f>
        <v/>
      </c>
      <c r="L255" s="287"/>
      <c r="M255" s="166" t="str">
        <f t="shared" si="21"/>
        <v/>
      </c>
      <c r="N255" s="156" t="str">
        <f>IF(OR($D255="",$E255=""),"",VLOOKUP($AJ255,SiSem_Req!$A$2:$O$82,7))</f>
        <v/>
      </c>
      <c r="O255" s="286"/>
      <c r="P255" s="162" t="str">
        <f t="shared" si="22"/>
        <v/>
      </c>
      <c r="Q255" s="156" t="str">
        <f>IF(OR($D255="",$E255=""),"",VLOOKUP($AJ255,SiSem_Req!$A$2:$O$82,8))</f>
        <v/>
      </c>
      <c r="R255" s="287"/>
      <c r="S255" s="166" t="str">
        <f t="shared" si="23"/>
        <v/>
      </c>
      <c r="T255" s="156" t="str">
        <f>IF(OR($D255="",$E255=""),"",VLOOKUP($AJ255,SiSem_Req!$A$2:$O$82,9))</f>
        <v/>
      </c>
      <c r="U255" s="157" t="str">
        <f t="shared" si="24"/>
        <v/>
      </c>
      <c r="V255" s="158" t="str">
        <f>IF(OR($D255="",$E255="",GlobalParameters!$C$12=""),"",$AF255)</f>
        <v/>
      </c>
      <c r="W255" s="159"/>
      <c r="X255" s="283"/>
      <c r="Y255" s="283"/>
      <c r="Z255" s="283"/>
      <c r="AA255" s="283"/>
      <c r="AB255" s="283"/>
      <c r="AC255" s="283"/>
      <c r="AD255" s="283"/>
      <c r="AE255" s="283"/>
      <c r="AF255" s="160" t="str">
        <f>IF(OR($D255="",$E255="",GlobalParameters!$C$12=""),"",VLOOKUP($AJ255,SiSem_Req!$A$2:$O$82,15))</f>
        <v/>
      </c>
      <c r="AG255" s="283"/>
      <c r="AH255" s="283"/>
      <c r="AI255" s="159"/>
      <c r="AJ255" s="134" t="e">
        <f>VLOOKUP($D255,SiSem_Req!$S$2:$T$10,2)+VLOOKUP($E255,SiSem_Req!$U$2:$V$4,2)+VLOOKUP(GlobalParameters!$C$12,SiSem_Req!$W$2:$X$4,2)</f>
        <v>#N/A</v>
      </c>
    </row>
    <row r="256" spans="1:36" x14ac:dyDescent="0.25">
      <c r="A256" s="133"/>
      <c r="B256" s="283"/>
      <c r="C256" s="283"/>
      <c r="D256" s="284"/>
      <c r="E256" s="284"/>
      <c r="F256" s="287"/>
      <c r="G256" s="166" t="str">
        <f t="shared" si="19"/>
        <v/>
      </c>
      <c r="H256" s="156" t="str">
        <f>IF(OR($D256="",$E256=""),"",VLOOKUP($AJ256,SiSem_Req!$A$2:$O$82,5))</f>
        <v/>
      </c>
      <c r="I256" s="285"/>
      <c r="J256" s="155" t="str">
        <f t="shared" si="20"/>
        <v/>
      </c>
      <c r="K256" s="156" t="str">
        <f>IF(OR($D256="",$E256=""),"",VLOOKUP($AJ256,SiSem_Req!$A$2:$O$82,6))</f>
        <v/>
      </c>
      <c r="L256" s="287"/>
      <c r="M256" s="166" t="str">
        <f t="shared" si="21"/>
        <v/>
      </c>
      <c r="N256" s="156" t="str">
        <f>IF(OR($D256="",$E256=""),"",VLOOKUP($AJ256,SiSem_Req!$A$2:$O$82,7))</f>
        <v/>
      </c>
      <c r="O256" s="286"/>
      <c r="P256" s="162" t="str">
        <f t="shared" si="22"/>
        <v/>
      </c>
      <c r="Q256" s="156" t="str">
        <f>IF(OR($D256="",$E256=""),"",VLOOKUP($AJ256,SiSem_Req!$A$2:$O$82,8))</f>
        <v/>
      </c>
      <c r="R256" s="287"/>
      <c r="S256" s="166" t="str">
        <f t="shared" si="23"/>
        <v/>
      </c>
      <c r="T256" s="156" t="str">
        <f>IF(OR($D256="",$E256=""),"",VLOOKUP($AJ256,SiSem_Req!$A$2:$O$82,9))</f>
        <v/>
      </c>
      <c r="U256" s="157" t="str">
        <f t="shared" si="24"/>
        <v/>
      </c>
      <c r="V256" s="158" t="str">
        <f>IF(OR($D256="",$E256="",GlobalParameters!$C$12=""),"",$AF256)</f>
        <v/>
      </c>
      <c r="W256" s="159"/>
      <c r="X256" s="283"/>
      <c r="Y256" s="283"/>
      <c r="Z256" s="283"/>
      <c r="AA256" s="283"/>
      <c r="AB256" s="283"/>
      <c r="AC256" s="283"/>
      <c r="AD256" s="283"/>
      <c r="AE256" s="283"/>
      <c r="AF256" s="160" t="str">
        <f>IF(OR($D256="",$E256="",GlobalParameters!$C$12=""),"",VLOOKUP($AJ256,SiSem_Req!$A$2:$O$82,15))</f>
        <v/>
      </c>
      <c r="AG256" s="283"/>
      <c r="AH256" s="283"/>
      <c r="AI256" s="159"/>
      <c r="AJ256" s="134" t="e">
        <f>VLOOKUP($D256,SiSem_Req!$S$2:$T$10,2)+VLOOKUP($E256,SiSem_Req!$U$2:$V$4,2)+VLOOKUP(GlobalParameters!$C$12,SiSem_Req!$W$2:$X$4,2)</f>
        <v>#N/A</v>
      </c>
    </row>
    <row r="257" spans="1:36" x14ac:dyDescent="0.25">
      <c r="A257" s="133"/>
      <c r="B257" s="283"/>
      <c r="C257" s="283"/>
      <c r="D257" s="284"/>
      <c r="E257" s="284"/>
      <c r="F257" s="287"/>
      <c r="G257" s="166" t="str">
        <f t="shared" si="19"/>
        <v/>
      </c>
      <c r="H257" s="156" t="str">
        <f>IF(OR($D257="",$E257=""),"",VLOOKUP($AJ257,SiSem_Req!$A$2:$O$82,5))</f>
        <v/>
      </c>
      <c r="I257" s="285"/>
      <c r="J257" s="155" t="str">
        <f t="shared" si="20"/>
        <v/>
      </c>
      <c r="K257" s="156" t="str">
        <f>IF(OR($D257="",$E257=""),"",VLOOKUP($AJ257,SiSem_Req!$A$2:$O$82,6))</f>
        <v/>
      </c>
      <c r="L257" s="287"/>
      <c r="M257" s="166" t="str">
        <f t="shared" si="21"/>
        <v/>
      </c>
      <c r="N257" s="156" t="str">
        <f>IF(OR($D257="",$E257=""),"",VLOOKUP($AJ257,SiSem_Req!$A$2:$O$82,7))</f>
        <v/>
      </c>
      <c r="O257" s="286"/>
      <c r="P257" s="162" t="str">
        <f t="shared" si="22"/>
        <v/>
      </c>
      <c r="Q257" s="156" t="str">
        <f>IF(OR($D257="",$E257=""),"",VLOOKUP($AJ257,SiSem_Req!$A$2:$O$82,8))</f>
        <v/>
      </c>
      <c r="R257" s="287"/>
      <c r="S257" s="166" t="str">
        <f t="shared" si="23"/>
        <v/>
      </c>
      <c r="T257" s="156" t="str">
        <f>IF(OR($D257="",$E257=""),"",VLOOKUP($AJ257,SiSem_Req!$A$2:$O$82,9))</f>
        <v/>
      </c>
      <c r="U257" s="157" t="str">
        <f t="shared" si="24"/>
        <v/>
      </c>
      <c r="V257" s="158" t="str">
        <f>IF(OR($D257="",$E257="",GlobalParameters!$C$12=""),"",$AF257)</f>
        <v/>
      </c>
      <c r="W257" s="159"/>
      <c r="X257" s="283"/>
      <c r="Y257" s="283"/>
      <c r="Z257" s="283"/>
      <c r="AA257" s="283"/>
      <c r="AB257" s="283"/>
      <c r="AC257" s="283"/>
      <c r="AD257" s="283"/>
      <c r="AE257" s="283"/>
      <c r="AF257" s="160" t="str">
        <f>IF(OR($D257="",$E257="",GlobalParameters!$C$12=""),"",VLOOKUP($AJ257,SiSem_Req!$A$2:$O$82,15))</f>
        <v/>
      </c>
      <c r="AG257" s="283"/>
      <c r="AH257" s="283"/>
      <c r="AI257" s="159"/>
      <c r="AJ257" s="134" t="e">
        <f>VLOOKUP($D257,SiSem_Req!$S$2:$T$10,2)+VLOOKUP($E257,SiSem_Req!$U$2:$V$4,2)+VLOOKUP(GlobalParameters!$C$12,SiSem_Req!$W$2:$X$4,2)</f>
        <v>#N/A</v>
      </c>
    </row>
    <row r="258" spans="1:36" x14ac:dyDescent="0.25">
      <c r="A258" s="133"/>
      <c r="B258" s="283"/>
      <c r="C258" s="283"/>
      <c r="D258" s="284"/>
      <c r="E258" s="284"/>
      <c r="F258" s="287"/>
      <c r="G258" s="166" t="str">
        <f t="shared" si="19"/>
        <v/>
      </c>
      <c r="H258" s="156" t="str">
        <f>IF(OR($D258="",$E258=""),"",VLOOKUP($AJ258,SiSem_Req!$A$2:$O$82,5))</f>
        <v/>
      </c>
      <c r="I258" s="285"/>
      <c r="J258" s="155" t="str">
        <f t="shared" si="20"/>
        <v/>
      </c>
      <c r="K258" s="156" t="str">
        <f>IF(OR($D258="",$E258=""),"",VLOOKUP($AJ258,SiSem_Req!$A$2:$O$82,6))</f>
        <v/>
      </c>
      <c r="L258" s="287"/>
      <c r="M258" s="166" t="str">
        <f t="shared" si="21"/>
        <v/>
      </c>
      <c r="N258" s="156" t="str">
        <f>IF(OR($D258="",$E258=""),"",VLOOKUP($AJ258,SiSem_Req!$A$2:$O$82,7))</f>
        <v/>
      </c>
      <c r="O258" s="286"/>
      <c r="P258" s="162" t="str">
        <f t="shared" si="22"/>
        <v/>
      </c>
      <c r="Q258" s="156" t="str">
        <f>IF(OR($D258="",$E258=""),"",VLOOKUP($AJ258,SiSem_Req!$A$2:$O$82,8))</f>
        <v/>
      </c>
      <c r="R258" s="287"/>
      <c r="S258" s="166" t="str">
        <f t="shared" si="23"/>
        <v/>
      </c>
      <c r="T258" s="156" t="str">
        <f>IF(OR($D258="",$E258=""),"",VLOOKUP($AJ258,SiSem_Req!$A$2:$O$82,9))</f>
        <v/>
      </c>
      <c r="U258" s="157" t="str">
        <f t="shared" si="24"/>
        <v/>
      </c>
      <c r="V258" s="158" t="str">
        <f>IF(OR($D258="",$E258="",GlobalParameters!$C$12=""),"",$AF258)</f>
        <v/>
      </c>
      <c r="W258" s="159"/>
      <c r="X258" s="283"/>
      <c r="Y258" s="283"/>
      <c r="Z258" s="283"/>
      <c r="AA258" s="283"/>
      <c r="AB258" s="283"/>
      <c r="AC258" s="283"/>
      <c r="AD258" s="283"/>
      <c r="AE258" s="283"/>
      <c r="AF258" s="160" t="str">
        <f>IF(OR($D258="",$E258="",GlobalParameters!$C$12=""),"",VLOOKUP($AJ258,SiSem_Req!$A$2:$O$82,15))</f>
        <v/>
      </c>
      <c r="AG258" s="283"/>
      <c r="AH258" s="283"/>
      <c r="AI258" s="159"/>
      <c r="AJ258" s="134" t="e">
        <f>VLOOKUP($D258,SiSem_Req!$S$2:$T$10,2)+VLOOKUP($E258,SiSem_Req!$U$2:$V$4,2)+VLOOKUP(GlobalParameters!$C$12,SiSem_Req!$W$2:$X$4,2)</f>
        <v>#N/A</v>
      </c>
    </row>
    <row r="259" spans="1:36" x14ac:dyDescent="0.25">
      <c r="A259" s="133"/>
      <c r="B259" s="283"/>
      <c r="C259" s="283"/>
      <c r="D259" s="284"/>
      <c r="E259" s="284"/>
      <c r="F259" s="287"/>
      <c r="G259" s="166" t="str">
        <f t="shared" si="19"/>
        <v/>
      </c>
      <c r="H259" s="156" t="str">
        <f>IF(OR($D259="",$E259=""),"",VLOOKUP($AJ259,SiSem_Req!$A$2:$O$82,5))</f>
        <v/>
      </c>
      <c r="I259" s="285"/>
      <c r="J259" s="155" t="str">
        <f t="shared" si="20"/>
        <v/>
      </c>
      <c r="K259" s="156" t="str">
        <f>IF(OR($D259="",$E259=""),"",VLOOKUP($AJ259,SiSem_Req!$A$2:$O$82,6))</f>
        <v/>
      </c>
      <c r="L259" s="287"/>
      <c r="M259" s="166" t="str">
        <f t="shared" si="21"/>
        <v/>
      </c>
      <c r="N259" s="156" t="str">
        <f>IF(OR($D259="",$E259=""),"",VLOOKUP($AJ259,SiSem_Req!$A$2:$O$82,7))</f>
        <v/>
      </c>
      <c r="O259" s="286"/>
      <c r="P259" s="162" t="str">
        <f t="shared" si="22"/>
        <v/>
      </c>
      <c r="Q259" s="156" t="str">
        <f>IF(OR($D259="",$E259=""),"",VLOOKUP($AJ259,SiSem_Req!$A$2:$O$82,8))</f>
        <v/>
      </c>
      <c r="R259" s="287"/>
      <c r="S259" s="166" t="str">
        <f t="shared" si="23"/>
        <v/>
      </c>
      <c r="T259" s="156" t="str">
        <f>IF(OR($D259="",$E259=""),"",VLOOKUP($AJ259,SiSem_Req!$A$2:$O$82,9))</f>
        <v/>
      </c>
      <c r="U259" s="157" t="str">
        <f t="shared" si="24"/>
        <v/>
      </c>
      <c r="V259" s="158" t="str">
        <f>IF(OR($D259="",$E259="",GlobalParameters!$C$12=""),"",$AF259)</f>
        <v/>
      </c>
      <c r="W259" s="159"/>
      <c r="X259" s="283"/>
      <c r="Y259" s="283"/>
      <c r="Z259" s="283"/>
      <c r="AA259" s="283"/>
      <c r="AB259" s="283"/>
      <c r="AC259" s="283"/>
      <c r="AD259" s="283"/>
      <c r="AE259" s="283"/>
      <c r="AF259" s="160" t="str">
        <f>IF(OR($D259="",$E259="",GlobalParameters!$C$12=""),"",VLOOKUP($AJ259,SiSem_Req!$A$2:$O$82,15))</f>
        <v/>
      </c>
      <c r="AG259" s="283"/>
      <c r="AH259" s="283"/>
      <c r="AI259" s="159"/>
      <c r="AJ259" s="134" t="e">
        <f>VLOOKUP($D259,SiSem_Req!$S$2:$T$10,2)+VLOOKUP($E259,SiSem_Req!$U$2:$V$4,2)+VLOOKUP(GlobalParameters!$C$12,SiSem_Req!$W$2:$X$4,2)</f>
        <v>#N/A</v>
      </c>
    </row>
    <row r="260" spans="1:36" x14ac:dyDescent="0.25">
      <c r="A260" s="133"/>
      <c r="B260" s="283"/>
      <c r="C260" s="283"/>
      <c r="D260" s="284"/>
      <c r="E260" s="284"/>
      <c r="F260" s="287"/>
      <c r="G260" s="166" t="str">
        <f t="shared" si="19"/>
        <v/>
      </c>
      <c r="H260" s="156" t="str">
        <f>IF(OR($D260="",$E260=""),"",VLOOKUP($AJ260,SiSem_Req!$A$2:$O$82,5))</f>
        <v/>
      </c>
      <c r="I260" s="285"/>
      <c r="J260" s="155" t="str">
        <f t="shared" si="20"/>
        <v/>
      </c>
      <c r="K260" s="156" t="str">
        <f>IF(OR($D260="",$E260=""),"",VLOOKUP($AJ260,SiSem_Req!$A$2:$O$82,6))</f>
        <v/>
      </c>
      <c r="L260" s="287"/>
      <c r="M260" s="166" t="str">
        <f t="shared" si="21"/>
        <v/>
      </c>
      <c r="N260" s="156" t="str">
        <f>IF(OR($D260="",$E260=""),"",VLOOKUP($AJ260,SiSem_Req!$A$2:$O$82,7))</f>
        <v/>
      </c>
      <c r="O260" s="286"/>
      <c r="P260" s="162" t="str">
        <f t="shared" si="22"/>
        <v/>
      </c>
      <c r="Q260" s="156" t="str">
        <f>IF(OR($D260="",$E260=""),"",VLOOKUP($AJ260,SiSem_Req!$A$2:$O$82,8))</f>
        <v/>
      </c>
      <c r="R260" s="287"/>
      <c r="S260" s="166" t="str">
        <f t="shared" si="23"/>
        <v/>
      </c>
      <c r="T260" s="156" t="str">
        <f>IF(OR($D260="",$E260=""),"",VLOOKUP($AJ260,SiSem_Req!$A$2:$O$82,9))</f>
        <v/>
      </c>
      <c r="U260" s="157" t="str">
        <f t="shared" si="24"/>
        <v/>
      </c>
      <c r="V260" s="158" t="str">
        <f>IF(OR($D260="",$E260="",GlobalParameters!$C$12=""),"",$AF260)</f>
        <v/>
      </c>
      <c r="W260" s="159"/>
      <c r="X260" s="283"/>
      <c r="Y260" s="283"/>
      <c r="Z260" s="283"/>
      <c r="AA260" s="283"/>
      <c r="AB260" s="283"/>
      <c r="AC260" s="283"/>
      <c r="AD260" s="283"/>
      <c r="AE260" s="283"/>
      <c r="AF260" s="160" t="str">
        <f>IF(OR($D260="",$E260="",GlobalParameters!$C$12=""),"",VLOOKUP($AJ260,SiSem_Req!$A$2:$O$82,15))</f>
        <v/>
      </c>
      <c r="AG260" s="283"/>
      <c r="AH260" s="283"/>
      <c r="AI260" s="159"/>
      <c r="AJ260" s="134" t="e">
        <f>VLOOKUP($D260,SiSem_Req!$S$2:$T$10,2)+VLOOKUP($E260,SiSem_Req!$U$2:$V$4,2)+VLOOKUP(GlobalParameters!$C$12,SiSem_Req!$W$2:$X$4,2)</f>
        <v>#N/A</v>
      </c>
    </row>
    <row r="261" spans="1:36" x14ac:dyDescent="0.25">
      <c r="A261" s="133"/>
      <c r="B261" s="283"/>
      <c r="C261" s="283"/>
      <c r="D261" s="284"/>
      <c r="E261" s="284"/>
      <c r="F261" s="287"/>
      <c r="G261" s="166" t="str">
        <f t="shared" si="19"/>
        <v/>
      </c>
      <c r="H261" s="156" t="str">
        <f>IF(OR($D261="",$E261=""),"",VLOOKUP($AJ261,SiSem_Req!$A$2:$O$82,5))</f>
        <v/>
      </c>
      <c r="I261" s="285"/>
      <c r="J261" s="155" t="str">
        <f t="shared" si="20"/>
        <v/>
      </c>
      <c r="K261" s="156" t="str">
        <f>IF(OR($D261="",$E261=""),"",VLOOKUP($AJ261,SiSem_Req!$A$2:$O$82,6))</f>
        <v/>
      </c>
      <c r="L261" s="287"/>
      <c r="M261" s="166" t="str">
        <f t="shared" si="21"/>
        <v/>
      </c>
      <c r="N261" s="156" t="str">
        <f>IF(OR($D261="",$E261=""),"",VLOOKUP($AJ261,SiSem_Req!$A$2:$O$82,7))</f>
        <v/>
      </c>
      <c r="O261" s="286"/>
      <c r="P261" s="162" t="str">
        <f t="shared" si="22"/>
        <v/>
      </c>
      <c r="Q261" s="156" t="str">
        <f>IF(OR($D261="",$E261=""),"",VLOOKUP($AJ261,SiSem_Req!$A$2:$O$82,8))</f>
        <v/>
      </c>
      <c r="R261" s="287"/>
      <c r="S261" s="166" t="str">
        <f t="shared" si="23"/>
        <v/>
      </c>
      <c r="T261" s="156" t="str">
        <f>IF(OR($D261="",$E261=""),"",VLOOKUP($AJ261,SiSem_Req!$A$2:$O$82,9))</f>
        <v/>
      </c>
      <c r="U261" s="157" t="str">
        <f t="shared" si="24"/>
        <v/>
      </c>
      <c r="V261" s="158" t="str">
        <f>IF(OR($D261="",$E261="",GlobalParameters!$C$12=""),"",$AF261)</f>
        <v/>
      </c>
      <c r="W261" s="159"/>
      <c r="X261" s="283"/>
      <c r="Y261" s="283"/>
      <c r="Z261" s="283"/>
      <c r="AA261" s="283"/>
      <c r="AB261" s="283"/>
      <c r="AC261" s="283"/>
      <c r="AD261" s="283"/>
      <c r="AE261" s="283"/>
      <c r="AF261" s="160" t="str">
        <f>IF(OR($D261="",$E261="",GlobalParameters!$C$12=""),"",VLOOKUP($AJ261,SiSem_Req!$A$2:$O$82,15))</f>
        <v/>
      </c>
      <c r="AG261" s="283"/>
      <c r="AH261" s="283"/>
      <c r="AI261" s="159"/>
      <c r="AJ261" s="134" t="e">
        <f>VLOOKUP($D261,SiSem_Req!$S$2:$T$10,2)+VLOOKUP($E261,SiSem_Req!$U$2:$V$4,2)+VLOOKUP(GlobalParameters!$C$12,SiSem_Req!$W$2:$X$4,2)</f>
        <v>#N/A</v>
      </c>
    </row>
    <row r="262" spans="1:36" x14ac:dyDescent="0.25">
      <c r="A262" s="133"/>
      <c r="B262" s="283"/>
      <c r="C262" s="283"/>
      <c r="D262" s="284"/>
      <c r="E262" s="284"/>
      <c r="F262" s="287"/>
      <c r="G262" s="166" t="str">
        <f t="shared" si="19"/>
        <v/>
      </c>
      <c r="H262" s="156" t="str">
        <f>IF(OR($D262="",$E262=""),"",VLOOKUP($AJ262,SiSem_Req!$A$2:$O$82,5))</f>
        <v/>
      </c>
      <c r="I262" s="285"/>
      <c r="J262" s="155" t="str">
        <f t="shared" si="20"/>
        <v/>
      </c>
      <c r="K262" s="156" t="str">
        <f>IF(OR($D262="",$E262=""),"",VLOOKUP($AJ262,SiSem_Req!$A$2:$O$82,6))</f>
        <v/>
      </c>
      <c r="L262" s="287"/>
      <c r="M262" s="166" t="str">
        <f t="shared" si="21"/>
        <v/>
      </c>
      <c r="N262" s="156" t="str">
        <f>IF(OR($D262="",$E262=""),"",VLOOKUP($AJ262,SiSem_Req!$A$2:$O$82,7))</f>
        <v/>
      </c>
      <c r="O262" s="286"/>
      <c r="P262" s="162" t="str">
        <f t="shared" si="22"/>
        <v/>
      </c>
      <c r="Q262" s="156" t="str">
        <f>IF(OR($D262="",$E262=""),"",VLOOKUP($AJ262,SiSem_Req!$A$2:$O$82,8))</f>
        <v/>
      </c>
      <c r="R262" s="287"/>
      <c r="S262" s="166" t="str">
        <f t="shared" si="23"/>
        <v/>
      </c>
      <c r="T262" s="156" t="str">
        <f>IF(OR($D262="",$E262=""),"",VLOOKUP($AJ262,SiSem_Req!$A$2:$O$82,9))</f>
        <v/>
      </c>
      <c r="U262" s="157" t="str">
        <f t="shared" si="24"/>
        <v/>
      </c>
      <c r="V262" s="158" t="str">
        <f>IF(OR($D262="",$E262="",GlobalParameters!$C$12=""),"",$AF262)</f>
        <v/>
      </c>
      <c r="W262" s="159"/>
      <c r="X262" s="283"/>
      <c r="Y262" s="283"/>
      <c r="Z262" s="283"/>
      <c r="AA262" s="283"/>
      <c r="AB262" s="283"/>
      <c r="AC262" s="283"/>
      <c r="AD262" s="283"/>
      <c r="AE262" s="283"/>
      <c r="AF262" s="160" t="str">
        <f>IF(OR($D262="",$E262="",GlobalParameters!$C$12=""),"",VLOOKUP($AJ262,SiSem_Req!$A$2:$O$82,15))</f>
        <v/>
      </c>
      <c r="AG262" s="283"/>
      <c r="AH262" s="283"/>
      <c r="AI262" s="159"/>
      <c r="AJ262" s="134" t="e">
        <f>VLOOKUP($D262,SiSem_Req!$S$2:$T$10,2)+VLOOKUP($E262,SiSem_Req!$U$2:$V$4,2)+VLOOKUP(GlobalParameters!$C$12,SiSem_Req!$W$2:$X$4,2)</f>
        <v>#N/A</v>
      </c>
    </row>
    <row r="263" spans="1:36" x14ac:dyDescent="0.25">
      <c r="A263" s="133"/>
      <c r="B263" s="283"/>
      <c r="C263" s="283"/>
      <c r="D263" s="284"/>
      <c r="E263" s="284"/>
      <c r="F263" s="287"/>
      <c r="G263" s="166" t="str">
        <f t="shared" si="19"/>
        <v/>
      </c>
      <c r="H263" s="156" t="str">
        <f>IF(OR($D263="",$E263=""),"",VLOOKUP($AJ263,SiSem_Req!$A$2:$O$82,5))</f>
        <v/>
      </c>
      <c r="I263" s="285"/>
      <c r="J263" s="155" t="str">
        <f t="shared" si="20"/>
        <v/>
      </c>
      <c r="K263" s="156" t="str">
        <f>IF(OR($D263="",$E263=""),"",VLOOKUP($AJ263,SiSem_Req!$A$2:$O$82,6))</f>
        <v/>
      </c>
      <c r="L263" s="287"/>
      <c r="M263" s="166" t="str">
        <f t="shared" si="21"/>
        <v/>
      </c>
      <c r="N263" s="156" t="str">
        <f>IF(OR($D263="",$E263=""),"",VLOOKUP($AJ263,SiSem_Req!$A$2:$O$82,7))</f>
        <v/>
      </c>
      <c r="O263" s="286"/>
      <c r="P263" s="162" t="str">
        <f t="shared" si="22"/>
        <v/>
      </c>
      <c r="Q263" s="156" t="str">
        <f>IF(OR($D263="",$E263=""),"",VLOOKUP($AJ263,SiSem_Req!$A$2:$O$82,8))</f>
        <v/>
      </c>
      <c r="R263" s="287"/>
      <c r="S263" s="166" t="str">
        <f t="shared" si="23"/>
        <v/>
      </c>
      <c r="T263" s="156" t="str">
        <f>IF(OR($D263="",$E263=""),"",VLOOKUP($AJ263,SiSem_Req!$A$2:$O$82,9))</f>
        <v/>
      </c>
      <c r="U263" s="157" t="str">
        <f t="shared" si="24"/>
        <v/>
      </c>
      <c r="V263" s="158" t="str">
        <f>IF(OR($D263="",$E263="",GlobalParameters!$C$12=""),"",$AF263)</f>
        <v/>
      </c>
      <c r="W263" s="159"/>
      <c r="X263" s="283"/>
      <c r="Y263" s="283"/>
      <c r="Z263" s="283"/>
      <c r="AA263" s="283"/>
      <c r="AB263" s="283"/>
      <c r="AC263" s="283"/>
      <c r="AD263" s="283"/>
      <c r="AE263" s="283"/>
      <c r="AF263" s="160" t="str">
        <f>IF(OR($D263="",$E263="",GlobalParameters!$C$12=""),"",VLOOKUP($AJ263,SiSem_Req!$A$2:$O$82,15))</f>
        <v/>
      </c>
      <c r="AG263" s="283"/>
      <c r="AH263" s="283"/>
      <c r="AI263" s="159"/>
      <c r="AJ263" s="134" t="e">
        <f>VLOOKUP($D263,SiSem_Req!$S$2:$T$10,2)+VLOOKUP($E263,SiSem_Req!$U$2:$V$4,2)+VLOOKUP(GlobalParameters!$C$12,SiSem_Req!$W$2:$X$4,2)</f>
        <v>#N/A</v>
      </c>
    </row>
    <row r="264" spans="1:36" x14ac:dyDescent="0.25">
      <c r="A264" s="133"/>
      <c r="B264" s="283"/>
      <c r="C264" s="283"/>
      <c r="D264" s="284"/>
      <c r="E264" s="284"/>
      <c r="F264" s="287"/>
      <c r="G264" s="166" t="str">
        <f t="shared" si="19"/>
        <v/>
      </c>
      <c r="H264" s="156" t="str">
        <f>IF(OR($D264="",$E264=""),"",VLOOKUP($AJ264,SiSem_Req!$A$2:$O$82,5))</f>
        <v/>
      </c>
      <c r="I264" s="285"/>
      <c r="J264" s="155" t="str">
        <f t="shared" si="20"/>
        <v/>
      </c>
      <c r="K264" s="156" t="str">
        <f>IF(OR($D264="",$E264=""),"",VLOOKUP($AJ264,SiSem_Req!$A$2:$O$82,6))</f>
        <v/>
      </c>
      <c r="L264" s="287"/>
      <c r="M264" s="166" t="str">
        <f t="shared" si="21"/>
        <v/>
      </c>
      <c r="N264" s="156" t="str">
        <f>IF(OR($D264="",$E264=""),"",VLOOKUP($AJ264,SiSem_Req!$A$2:$O$82,7))</f>
        <v/>
      </c>
      <c r="O264" s="286"/>
      <c r="P264" s="162" t="str">
        <f t="shared" si="22"/>
        <v/>
      </c>
      <c r="Q264" s="156" t="str">
        <f>IF(OR($D264="",$E264=""),"",VLOOKUP($AJ264,SiSem_Req!$A$2:$O$82,8))</f>
        <v/>
      </c>
      <c r="R264" s="287"/>
      <c r="S264" s="166" t="str">
        <f t="shared" si="23"/>
        <v/>
      </c>
      <c r="T264" s="156" t="str">
        <f>IF(OR($D264="",$E264=""),"",VLOOKUP($AJ264,SiSem_Req!$A$2:$O$82,9))</f>
        <v/>
      </c>
      <c r="U264" s="157" t="str">
        <f t="shared" si="24"/>
        <v/>
      </c>
      <c r="V264" s="158" t="str">
        <f>IF(OR($D264="",$E264="",GlobalParameters!$C$12=""),"",$AF264)</f>
        <v/>
      </c>
      <c r="W264" s="159"/>
      <c r="X264" s="283"/>
      <c r="Y264" s="283"/>
      <c r="Z264" s="283"/>
      <c r="AA264" s="283"/>
      <c r="AB264" s="283"/>
      <c r="AC264" s="283"/>
      <c r="AD264" s="283"/>
      <c r="AE264" s="283"/>
      <c r="AF264" s="160" t="str">
        <f>IF(OR($D264="",$E264="",GlobalParameters!$C$12=""),"",VLOOKUP($AJ264,SiSem_Req!$A$2:$O$82,15))</f>
        <v/>
      </c>
      <c r="AG264" s="283"/>
      <c r="AH264" s="283"/>
      <c r="AI264" s="159"/>
      <c r="AJ264" s="134" t="e">
        <f>VLOOKUP($D264,SiSem_Req!$S$2:$T$10,2)+VLOOKUP($E264,SiSem_Req!$U$2:$V$4,2)+VLOOKUP(GlobalParameters!$C$12,SiSem_Req!$W$2:$X$4,2)</f>
        <v>#N/A</v>
      </c>
    </row>
    <row r="265" spans="1:36" x14ac:dyDescent="0.25">
      <c r="A265" s="133"/>
      <c r="B265" s="283"/>
      <c r="C265" s="283"/>
      <c r="D265" s="284"/>
      <c r="E265" s="284"/>
      <c r="F265" s="287"/>
      <c r="G265" s="166" t="str">
        <f t="shared" si="19"/>
        <v/>
      </c>
      <c r="H265" s="156" t="str">
        <f>IF(OR($D265="",$E265=""),"",VLOOKUP($AJ265,SiSem_Req!$A$2:$O$82,5))</f>
        <v/>
      </c>
      <c r="I265" s="285"/>
      <c r="J265" s="155" t="str">
        <f t="shared" si="20"/>
        <v/>
      </c>
      <c r="K265" s="156" t="str">
        <f>IF(OR($D265="",$E265=""),"",VLOOKUP($AJ265,SiSem_Req!$A$2:$O$82,6))</f>
        <v/>
      </c>
      <c r="L265" s="287"/>
      <c r="M265" s="166" t="str">
        <f t="shared" si="21"/>
        <v/>
      </c>
      <c r="N265" s="156" t="str">
        <f>IF(OR($D265="",$E265=""),"",VLOOKUP($AJ265,SiSem_Req!$A$2:$O$82,7))</f>
        <v/>
      </c>
      <c r="O265" s="286"/>
      <c r="P265" s="162" t="str">
        <f t="shared" si="22"/>
        <v/>
      </c>
      <c r="Q265" s="156" t="str">
        <f>IF(OR($D265="",$E265=""),"",VLOOKUP($AJ265,SiSem_Req!$A$2:$O$82,8))</f>
        <v/>
      </c>
      <c r="R265" s="287"/>
      <c r="S265" s="166" t="str">
        <f t="shared" si="23"/>
        <v/>
      </c>
      <c r="T265" s="156" t="str">
        <f>IF(OR($D265="",$E265=""),"",VLOOKUP($AJ265,SiSem_Req!$A$2:$O$82,9))</f>
        <v/>
      </c>
      <c r="U265" s="157" t="str">
        <f t="shared" si="24"/>
        <v/>
      </c>
      <c r="V265" s="158" t="str">
        <f>IF(OR($D265="",$E265="",GlobalParameters!$C$12=""),"",$AF265)</f>
        <v/>
      </c>
      <c r="W265" s="159"/>
      <c r="X265" s="283"/>
      <c r="Y265" s="283"/>
      <c r="Z265" s="283"/>
      <c r="AA265" s="283"/>
      <c r="AB265" s="283"/>
      <c r="AC265" s="283"/>
      <c r="AD265" s="283"/>
      <c r="AE265" s="283"/>
      <c r="AF265" s="160" t="str">
        <f>IF(OR($D265="",$E265="",GlobalParameters!$C$12=""),"",VLOOKUP($AJ265,SiSem_Req!$A$2:$O$82,15))</f>
        <v/>
      </c>
      <c r="AG265" s="283"/>
      <c r="AH265" s="283"/>
      <c r="AI265" s="159"/>
      <c r="AJ265" s="134" t="e">
        <f>VLOOKUP($D265,SiSem_Req!$S$2:$T$10,2)+VLOOKUP($E265,SiSem_Req!$U$2:$V$4,2)+VLOOKUP(GlobalParameters!$C$12,SiSem_Req!$W$2:$X$4,2)</f>
        <v>#N/A</v>
      </c>
    </row>
    <row r="266" spans="1:36" x14ac:dyDescent="0.25">
      <c r="A266" s="133"/>
      <c r="B266" s="283"/>
      <c r="C266" s="283"/>
      <c r="D266" s="284"/>
      <c r="E266" s="284"/>
      <c r="F266" s="287"/>
      <c r="G266" s="166" t="str">
        <f t="shared" si="19"/>
        <v/>
      </c>
      <c r="H266" s="156" t="str">
        <f>IF(OR($D266="",$E266=""),"",VLOOKUP($AJ266,SiSem_Req!$A$2:$O$82,5))</f>
        <v/>
      </c>
      <c r="I266" s="285"/>
      <c r="J266" s="155" t="str">
        <f t="shared" si="20"/>
        <v/>
      </c>
      <c r="K266" s="156" t="str">
        <f>IF(OR($D266="",$E266=""),"",VLOOKUP($AJ266,SiSem_Req!$A$2:$O$82,6))</f>
        <v/>
      </c>
      <c r="L266" s="287"/>
      <c r="M266" s="166" t="str">
        <f t="shared" si="21"/>
        <v/>
      </c>
      <c r="N266" s="156" t="str">
        <f>IF(OR($D266="",$E266=""),"",VLOOKUP($AJ266,SiSem_Req!$A$2:$O$82,7))</f>
        <v/>
      </c>
      <c r="O266" s="286"/>
      <c r="P266" s="162" t="str">
        <f t="shared" si="22"/>
        <v/>
      </c>
      <c r="Q266" s="156" t="str">
        <f>IF(OR($D266="",$E266=""),"",VLOOKUP($AJ266,SiSem_Req!$A$2:$O$82,8))</f>
        <v/>
      </c>
      <c r="R266" s="287"/>
      <c r="S266" s="166" t="str">
        <f t="shared" si="23"/>
        <v/>
      </c>
      <c r="T266" s="156" t="str">
        <f>IF(OR($D266="",$E266=""),"",VLOOKUP($AJ266,SiSem_Req!$A$2:$O$82,9))</f>
        <v/>
      </c>
      <c r="U266" s="157" t="str">
        <f t="shared" si="24"/>
        <v/>
      </c>
      <c r="V266" s="158" t="str">
        <f>IF(OR($D266="",$E266="",GlobalParameters!$C$12=""),"",$AF266)</f>
        <v/>
      </c>
      <c r="W266" s="159"/>
      <c r="X266" s="283"/>
      <c r="Y266" s="283"/>
      <c r="Z266" s="283"/>
      <c r="AA266" s="283"/>
      <c r="AB266" s="283"/>
      <c r="AC266" s="283"/>
      <c r="AD266" s="283"/>
      <c r="AE266" s="283"/>
      <c r="AF266" s="160" t="str">
        <f>IF(OR($D266="",$E266="",GlobalParameters!$C$12=""),"",VLOOKUP($AJ266,SiSem_Req!$A$2:$O$82,15))</f>
        <v/>
      </c>
      <c r="AG266" s="283"/>
      <c r="AH266" s="283"/>
      <c r="AI266" s="159"/>
      <c r="AJ266" s="134" t="e">
        <f>VLOOKUP($D266,SiSem_Req!$S$2:$T$10,2)+VLOOKUP($E266,SiSem_Req!$U$2:$V$4,2)+VLOOKUP(GlobalParameters!$C$12,SiSem_Req!$W$2:$X$4,2)</f>
        <v>#N/A</v>
      </c>
    </row>
    <row r="267" spans="1:36" x14ac:dyDescent="0.25">
      <c r="A267" s="133"/>
      <c r="B267" s="283"/>
      <c r="C267" s="283"/>
      <c r="D267" s="284"/>
      <c r="E267" s="284"/>
      <c r="F267" s="287"/>
      <c r="G267" s="166" t="str">
        <f t="shared" si="19"/>
        <v/>
      </c>
      <c r="H267" s="156" t="str">
        <f>IF(OR($D267="",$E267=""),"",VLOOKUP($AJ267,SiSem_Req!$A$2:$O$82,5))</f>
        <v/>
      </c>
      <c r="I267" s="285"/>
      <c r="J267" s="155" t="str">
        <f t="shared" si="20"/>
        <v/>
      </c>
      <c r="K267" s="156" t="str">
        <f>IF(OR($D267="",$E267=""),"",VLOOKUP($AJ267,SiSem_Req!$A$2:$O$82,6))</f>
        <v/>
      </c>
      <c r="L267" s="287"/>
      <c r="M267" s="166" t="str">
        <f t="shared" si="21"/>
        <v/>
      </c>
      <c r="N267" s="156" t="str">
        <f>IF(OR($D267="",$E267=""),"",VLOOKUP($AJ267,SiSem_Req!$A$2:$O$82,7))</f>
        <v/>
      </c>
      <c r="O267" s="286"/>
      <c r="P267" s="162" t="str">
        <f t="shared" si="22"/>
        <v/>
      </c>
      <c r="Q267" s="156" t="str">
        <f>IF(OR($D267="",$E267=""),"",VLOOKUP($AJ267,SiSem_Req!$A$2:$O$82,8))</f>
        <v/>
      </c>
      <c r="R267" s="287"/>
      <c r="S267" s="166" t="str">
        <f t="shared" si="23"/>
        <v/>
      </c>
      <c r="T267" s="156" t="str">
        <f>IF(OR($D267="",$E267=""),"",VLOOKUP($AJ267,SiSem_Req!$A$2:$O$82,9))</f>
        <v/>
      </c>
      <c r="U267" s="157" t="str">
        <f t="shared" si="24"/>
        <v/>
      </c>
      <c r="V267" s="158" t="str">
        <f>IF(OR($D267="",$E267="",GlobalParameters!$C$12=""),"",$AF267)</f>
        <v/>
      </c>
      <c r="W267" s="159"/>
      <c r="X267" s="283"/>
      <c r="Y267" s="283"/>
      <c r="Z267" s="283"/>
      <c r="AA267" s="283"/>
      <c r="AB267" s="283"/>
      <c r="AC267" s="283"/>
      <c r="AD267" s="283"/>
      <c r="AE267" s="283"/>
      <c r="AF267" s="160" t="str">
        <f>IF(OR($D267="",$E267="",GlobalParameters!$C$12=""),"",VLOOKUP($AJ267,SiSem_Req!$A$2:$O$82,15))</f>
        <v/>
      </c>
      <c r="AG267" s="283"/>
      <c r="AH267" s="283"/>
      <c r="AI267" s="159"/>
      <c r="AJ267" s="134" t="e">
        <f>VLOOKUP($D267,SiSem_Req!$S$2:$T$10,2)+VLOOKUP($E267,SiSem_Req!$U$2:$V$4,2)+VLOOKUP(GlobalParameters!$C$12,SiSem_Req!$W$2:$X$4,2)</f>
        <v>#N/A</v>
      </c>
    </row>
    <row r="268" spans="1:36" x14ac:dyDescent="0.25">
      <c r="A268" s="133"/>
      <c r="B268" s="283"/>
      <c r="C268" s="283"/>
      <c r="D268" s="284"/>
      <c r="E268" s="284"/>
      <c r="F268" s="287"/>
      <c r="G268" s="166" t="str">
        <f t="shared" si="19"/>
        <v/>
      </c>
      <c r="H268" s="156" t="str">
        <f>IF(OR($D268="",$E268=""),"",VLOOKUP($AJ268,SiSem_Req!$A$2:$O$82,5))</f>
        <v/>
      </c>
      <c r="I268" s="285"/>
      <c r="J268" s="155" t="str">
        <f t="shared" si="20"/>
        <v/>
      </c>
      <c r="K268" s="156" t="str">
        <f>IF(OR($D268="",$E268=""),"",VLOOKUP($AJ268,SiSem_Req!$A$2:$O$82,6))</f>
        <v/>
      </c>
      <c r="L268" s="287"/>
      <c r="M268" s="166" t="str">
        <f t="shared" si="21"/>
        <v/>
      </c>
      <c r="N268" s="156" t="str">
        <f>IF(OR($D268="",$E268=""),"",VLOOKUP($AJ268,SiSem_Req!$A$2:$O$82,7))</f>
        <v/>
      </c>
      <c r="O268" s="286"/>
      <c r="P268" s="162" t="str">
        <f t="shared" si="22"/>
        <v/>
      </c>
      <c r="Q268" s="156" t="str">
        <f>IF(OR($D268="",$E268=""),"",VLOOKUP($AJ268,SiSem_Req!$A$2:$O$82,8))</f>
        <v/>
      </c>
      <c r="R268" s="287"/>
      <c r="S268" s="166" t="str">
        <f t="shared" si="23"/>
        <v/>
      </c>
      <c r="T268" s="156" t="str">
        <f>IF(OR($D268="",$E268=""),"",VLOOKUP($AJ268,SiSem_Req!$A$2:$O$82,9))</f>
        <v/>
      </c>
      <c r="U268" s="157" t="str">
        <f t="shared" si="24"/>
        <v/>
      </c>
      <c r="V268" s="158" t="str">
        <f>IF(OR($D268="",$E268="",GlobalParameters!$C$12=""),"",$AF268)</f>
        <v/>
      </c>
      <c r="W268" s="159"/>
      <c r="X268" s="283"/>
      <c r="Y268" s="283"/>
      <c r="Z268" s="283"/>
      <c r="AA268" s="283"/>
      <c r="AB268" s="283"/>
      <c r="AC268" s="283"/>
      <c r="AD268" s="283"/>
      <c r="AE268" s="283"/>
      <c r="AF268" s="160" t="str">
        <f>IF(OR($D268="",$E268="",GlobalParameters!$C$12=""),"",VLOOKUP($AJ268,SiSem_Req!$A$2:$O$82,15))</f>
        <v/>
      </c>
      <c r="AG268" s="283"/>
      <c r="AH268" s="283"/>
      <c r="AI268" s="159"/>
      <c r="AJ268" s="134" t="e">
        <f>VLOOKUP($D268,SiSem_Req!$S$2:$T$10,2)+VLOOKUP($E268,SiSem_Req!$U$2:$V$4,2)+VLOOKUP(GlobalParameters!$C$12,SiSem_Req!$W$2:$X$4,2)</f>
        <v>#N/A</v>
      </c>
    </row>
    <row r="269" spans="1:36" x14ac:dyDescent="0.25">
      <c r="A269" s="133"/>
      <c r="B269" s="283"/>
      <c r="C269" s="283"/>
      <c r="D269" s="284"/>
      <c r="E269" s="284"/>
      <c r="F269" s="287"/>
      <c r="G269" s="166" t="str">
        <f t="shared" ref="G269:G312" si="25">IF(OR($D269="",$X269="",$Y269="",$H269="",$AE269="",$AG269=""),"",IF($AJ269&lt;300,IF($U269&lt;=$AE269,$Y269*$H269,IF(AND($U269&gt;$AE269,$U269&lt;=$AG269),$H269*($Y269+((($X269-$Y269)/($AG269-$AE269))*($U269-$AE269))),0)),""))</f>
        <v/>
      </c>
      <c r="H269" s="156" t="str">
        <f>IF(OR($D269="",$E269=""),"",VLOOKUP($AJ269,SiSem_Req!$A$2:$O$82,5))</f>
        <v/>
      </c>
      <c r="I269" s="285"/>
      <c r="J269" s="155" t="str">
        <f t="shared" ref="J269:J312" si="26">IF(OR($D269="",$Z269="",$K269=""),"",IF(OR($AJ269&lt;400,AND($AJ269&gt;=700,$AJ269&lt;800)),$Z269*$K269,""))</f>
        <v/>
      </c>
      <c r="K269" s="156" t="str">
        <f>IF(OR($D269="",$E269=""),"",VLOOKUP($AJ269,SiSem_Req!$A$2:$O$82,6))</f>
        <v/>
      </c>
      <c r="L269" s="287"/>
      <c r="M269" s="166" t="str">
        <f t="shared" ref="M269:M312" si="27">IF(OR($D269="",$AA269="",$N269="",$E269=""),"",IF(AND($AJ269&gt;=100,$AJ269&lt;200),$AA269*$N269,""))</f>
        <v/>
      </c>
      <c r="N269" s="156" t="str">
        <f>IF(OR($D269="",$E269=""),"",VLOOKUP($AJ269,SiSem_Req!$A$2:$O$82,7))</f>
        <v/>
      </c>
      <c r="O269" s="286"/>
      <c r="P269" s="162" t="str">
        <f t="shared" ref="P269:P312" si="28">IF(OR($D269="",$AB269="",$AC269="",$Q269="",$AE269="",$AG269=""),"",IF(OR(AND($AJ269&gt;=300,$AJ269&lt;600),AND($AJ269&gt;=700,$AJ269&lt;800)),IF($U269&lt;=$AE269,$AC269*$Q269,IF(AND($U269&gt;$AE269,$U269&lt;=$AG269),$Q269*($AC269+((($AB269-$AC269)/($AG269-$AE269))*($U269-$AE269))),0)),""))</f>
        <v/>
      </c>
      <c r="Q269" s="156" t="str">
        <f>IF(OR($D269="",$E269=""),"",VLOOKUP($AJ269,SiSem_Req!$A$2:$O$82,8))</f>
        <v/>
      </c>
      <c r="R269" s="287"/>
      <c r="S269" s="166" t="str">
        <f t="shared" ref="S269:S312" si="29">IF(OR($D269="",$AD269="",$T269="",$E269=""),"",IF(AND($AJ269&gt;=500,$AJ269&lt;600),$AD269*$T269,""))</f>
        <v/>
      </c>
      <c r="T269" s="156" t="str">
        <f>IF(OR($D269="",$E269=""),"",VLOOKUP($AJ269,SiSem_Req!$A$2:$O$82,9))</f>
        <v/>
      </c>
      <c r="U269" s="157" t="str">
        <f t="shared" si="24"/>
        <v/>
      </c>
      <c r="V269" s="158" t="str">
        <f>IF(OR($D269="",$E269="",GlobalParameters!$C$12=""),"",$AF269)</f>
        <v/>
      </c>
      <c r="W269" s="159"/>
      <c r="X269" s="283"/>
      <c r="Y269" s="283"/>
      <c r="Z269" s="283"/>
      <c r="AA269" s="283"/>
      <c r="AB269" s="283"/>
      <c r="AC269" s="283"/>
      <c r="AD269" s="283"/>
      <c r="AE269" s="283"/>
      <c r="AF269" s="160" t="str">
        <f>IF(OR($D269="",$E269="",GlobalParameters!$C$12=""),"",VLOOKUP($AJ269,SiSem_Req!$A$2:$O$82,15))</f>
        <v/>
      </c>
      <c r="AG269" s="283"/>
      <c r="AH269" s="283"/>
      <c r="AI269" s="159"/>
      <c r="AJ269" s="134" t="e">
        <f>VLOOKUP($D269,SiSem_Req!$S$2:$T$10,2)+VLOOKUP($E269,SiSem_Req!$U$2:$V$4,2)+VLOOKUP(GlobalParameters!$C$12,SiSem_Req!$W$2:$X$4,2)</f>
        <v>#N/A</v>
      </c>
    </row>
    <row r="270" spans="1:36" x14ac:dyDescent="0.25">
      <c r="A270" s="133"/>
      <c r="B270" s="283"/>
      <c r="C270" s="283"/>
      <c r="D270" s="284"/>
      <c r="E270" s="284"/>
      <c r="F270" s="287"/>
      <c r="G270" s="166" t="str">
        <f t="shared" si="25"/>
        <v/>
      </c>
      <c r="H270" s="156" t="str">
        <f>IF(OR($D270="",$E270=""),"",VLOOKUP($AJ270,SiSem_Req!$A$2:$O$82,5))</f>
        <v/>
      </c>
      <c r="I270" s="285"/>
      <c r="J270" s="155" t="str">
        <f t="shared" si="26"/>
        <v/>
      </c>
      <c r="K270" s="156" t="str">
        <f>IF(OR($D270="",$E270=""),"",VLOOKUP($AJ270,SiSem_Req!$A$2:$O$82,6))</f>
        <v/>
      </c>
      <c r="L270" s="287"/>
      <c r="M270" s="166" t="str">
        <f t="shared" si="27"/>
        <v/>
      </c>
      <c r="N270" s="156" t="str">
        <f>IF(OR($D270="",$E270=""),"",VLOOKUP($AJ270,SiSem_Req!$A$2:$O$82,7))</f>
        <v/>
      </c>
      <c r="O270" s="286"/>
      <c r="P270" s="162" t="str">
        <f t="shared" si="28"/>
        <v/>
      </c>
      <c r="Q270" s="156" t="str">
        <f>IF(OR($D270="",$E270=""),"",VLOOKUP($AJ270,SiSem_Req!$A$2:$O$82,8))</f>
        <v/>
      </c>
      <c r="R270" s="287"/>
      <c r="S270" s="166" t="str">
        <f t="shared" si="29"/>
        <v/>
      </c>
      <c r="T270" s="156" t="str">
        <f>IF(OR($D270="",$E270=""),"",VLOOKUP($AJ270,SiSem_Req!$A$2:$O$82,9))</f>
        <v/>
      </c>
      <c r="U270" s="157" t="str">
        <f t="shared" si="24"/>
        <v/>
      </c>
      <c r="V270" s="158" t="str">
        <f>IF(OR($D270="",$E270="",GlobalParameters!$C$12=""),"",$AF270)</f>
        <v/>
      </c>
      <c r="W270" s="159"/>
      <c r="X270" s="283"/>
      <c r="Y270" s="283"/>
      <c r="Z270" s="283"/>
      <c r="AA270" s="283"/>
      <c r="AB270" s="283"/>
      <c r="AC270" s="283"/>
      <c r="AD270" s="283"/>
      <c r="AE270" s="283"/>
      <c r="AF270" s="160" t="str">
        <f>IF(OR($D270="",$E270="",GlobalParameters!$C$12=""),"",VLOOKUP($AJ270,SiSem_Req!$A$2:$O$82,15))</f>
        <v/>
      </c>
      <c r="AG270" s="283"/>
      <c r="AH270" s="283"/>
      <c r="AI270" s="159"/>
      <c r="AJ270" s="134" t="e">
        <f>VLOOKUP($D270,SiSem_Req!$S$2:$T$10,2)+VLOOKUP($E270,SiSem_Req!$U$2:$V$4,2)+VLOOKUP(GlobalParameters!$C$12,SiSem_Req!$W$2:$X$4,2)</f>
        <v>#N/A</v>
      </c>
    </row>
    <row r="271" spans="1:36" x14ac:dyDescent="0.25">
      <c r="A271" s="133"/>
      <c r="B271" s="283"/>
      <c r="C271" s="283"/>
      <c r="D271" s="284"/>
      <c r="E271" s="284"/>
      <c r="F271" s="287"/>
      <c r="G271" s="166" t="str">
        <f t="shared" si="25"/>
        <v/>
      </c>
      <c r="H271" s="156" t="str">
        <f>IF(OR($D271="",$E271=""),"",VLOOKUP($AJ271,SiSem_Req!$A$2:$O$82,5))</f>
        <v/>
      </c>
      <c r="I271" s="285"/>
      <c r="J271" s="155" t="str">
        <f t="shared" si="26"/>
        <v/>
      </c>
      <c r="K271" s="156" t="str">
        <f>IF(OR($D271="",$E271=""),"",VLOOKUP($AJ271,SiSem_Req!$A$2:$O$82,6))</f>
        <v/>
      </c>
      <c r="L271" s="287"/>
      <c r="M271" s="166" t="str">
        <f t="shared" si="27"/>
        <v/>
      </c>
      <c r="N271" s="156" t="str">
        <f>IF(OR($D271="",$E271=""),"",VLOOKUP($AJ271,SiSem_Req!$A$2:$O$82,7))</f>
        <v/>
      </c>
      <c r="O271" s="286"/>
      <c r="P271" s="162" t="str">
        <f t="shared" si="28"/>
        <v/>
      </c>
      <c r="Q271" s="156" t="str">
        <f>IF(OR($D271="",$E271=""),"",VLOOKUP($AJ271,SiSem_Req!$A$2:$O$82,8))</f>
        <v/>
      </c>
      <c r="R271" s="287"/>
      <c r="S271" s="166" t="str">
        <f t="shared" si="29"/>
        <v/>
      </c>
      <c r="T271" s="156" t="str">
        <f>IF(OR($D271="",$E271=""),"",VLOOKUP($AJ271,SiSem_Req!$A$2:$O$82,9))</f>
        <v/>
      </c>
      <c r="U271" s="157" t="str">
        <f t="shared" si="24"/>
        <v/>
      </c>
      <c r="V271" s="158" t="str">
        <f>IF(OR($D271="",$E271="",GlobalParameters!$C$12=""),"",$AF271)</f>
        <v/>
      </c>
      <c r="W271" s="159"/>
      <c r="X271" s="283"/>
      <c r="Y271" s="283"/>
      <c r="Z271" s="283"/>
      <c r="AA271" s="283"/>
      <c r="AB271" s="283"/>
      <c r="AC271" s="283"/>
      <c r="AD271" s="283"/>
      <c r="AE271" s="283"/>
      <c r="AF271" s="160" t="str">
        <f>IF(OR($D271="",$E271="",GlobalParameters!$C$12=""),"",VLOOKUP($AJ271,SiSem_Req!$A$2:$O$82,15))</f>
        <v/>
      </c>
      <c r="AG271" s="283"/>
      <c r="AH271" s="283"/>
      <c r="AI271" s="159"/>
      <c r="AJ271" s="134" t="e">
        <f>VLOOKUP($D271,SiSem_Req!$S$2:$T$10,2)+VLOOKUP($E271,SiSem_Req!$U$2:$V$4,2)+VLOOKUP(GlobalParameters!$C$12,SiSem_Req!$W$2:$X$4,2)</f>
        <v>#N/A</v>
      </c>
    </row>
    <row r="272" spans="1:36" x14ac:dyDescent="0.25">
      <c r="A272" s="133"/>
      <c r="B272" s="283"/>
      <c r="C272" s="283"/>
      <c r="D272" s="284"/>
      <c r="E272" s="284"/>
      <c r="F272" s="287"/>
      <c r="G272" s="166" t="str">
        <f t="shared" si="25"/>
        <v/>
      </c>
      <c r="H272" s="156" t="str">
        <f>IF(OR($D272="",$E272=""),"",VLOOKUP($AJ272,SiSem_Req!$A$2:$O$82,5))</f>
        <v/>
      </c>
      <c r="I272" s="285"/>
      <c r="J272" s="155" t="str">
        <f t="shared" si="26"/>
        <v/>
      </c>
      <c r="K272" s="156" t="str">
        <f>IF(OR($D272="",$E272=""),"",VLOOKUP($AJ272,SiSem_Req!$A$2:$O$82,6))</f>
        <v/>
      </c>
      <c r="L272" s="287"/>
      <c r="M272" s="166" t="str">
        <f t="shared" si="27"/>
        <v/>
      </c>
      <c r="N272" s="156" t="str">
        <f>IF(OR($D272="",$E272=""),"",VLOOKUP($AJ272,SiSem_Req!$A$2:$O$82,7))</f>
        <v/>
      </c>
      <c r="O272" s="286"/>
      <c r="P272" s="162" t="str">
        <f t="shared" si="28"/>
        <v/>
      </c>
      <c r="Q272" s="156" t="str">
        <f>IF(OR($D272="",$E272=""),"",VLOOKUP($AJ272,SiSem_Req!$A$2:$O$82,8))</f>
        <v/>
      </c>
      <c r="R272" s="287"/>
      <c r="S272" s="166" t="str">
        <f t="shared" si="29"/>
        <v/>
      </c>
      <c r="T272" s="156" t="str">
        <f>IF(OR($D272="",$E272=""),"",VLOOKUP($AJ272,SiSem_Req!$A$2:$O$82,9))</f>
        <v/>
      </c>
      <c r="U272" s="157" t="str">
        <f t="shared" si="24"/>
        <v/>
      </c>
      <c r="V272" s="158" t="str">
        <f>IF(OR($D272="",$E272="",GlobalParameters!$C$12=""),"",$AF272)</f>
        <v/>
      </c>
      <c r="W272" s="159"/>
      <c r="X272" s="283"/>
      <c r="Y272" s="283"/>
      <c r="Z272" s="283"/>
      <c r="AA272" s="283"/>
      <c r="AB272" s="283"/>
      <c r="AC272" s="283"/>
      <c r="AD272" s="283"/>
      <c r="AE272" s="283"/>
      <c r="AF272" s="160" t="str">
        <f>IF(OR($D272="",$E272="",GlobalParameters!$C$12=""),"",VLOOKUP($AJ272,SiSem_Req!$A$2:$O$82,15))</f>
        <v/>
      </c>
      <c r="AG272" s="283"/>
      <c r="AH272" s="283"/>
      <c r="AI272" s="159"/>
      <c r="AJ272" s="134" t="e">
        <f>VLOOKUP($D272,SiSem_Req!$S$2:$T$10,2)+VLOOKUP($E272,SiSem_Req!$U$2:$V$4,2)+VLOOKUP(GlobalParameters!$C$12,SiSem_Req!$W$2:$X$4,2)</f>
        <v>#N/A</v>
      </c>
    </row>
    <row r="273" spans="1:36" x14ac:dyDescent="0.25">
      <c r="A273" s="133"/>
      <c r="B273" s="283"/>
      <c r="C273" s="283"/>
      <c r="D273" s="284"/>
      <c r="E273" s="284"/>
      <c r="F273" s="287"/>
      <c r="G273" s="166" t="str">
        <f t="shared" si="25"/>
        <v/>
      </c>
      <c r="H273" s="156" t="str">
        <f>IF(OR($D273="",$E273=""),"",VLOOKUP($AJ273,SiSem_Req!$A$2:$O$82,5))</f>
        <v/>
      </c>
      <c r="I273" s="285"/>
      <c r="J273" s="155" t="str">
        <f t="shared" si="26"/>
        <v/>
      </c>
      <c r="K273" s="156" t="str">
        <f>IF(OR($D273="",$E273=""),"",VLOOKUP($AJ273,SiSem_Req!$A$2:$O$82,6))</f>
        <v/>
      </c>
      <c r="L273" s="287"/>
      <c r="M273" s="166" t="str">
        <f t="shared" si="27"/>
        <v/>
      </c>
      <c r="N273" s="156" t="str">
        <f>IF(OR($D273="",$E273=""),"",VLOOKUP($AJ273,SiSem_Req!$A$2:$O$82,7))</f>
        <v/>
      </c>
      <c r="O273" s="286"/>
      <c r="P273" s="162" t="str">
        <f t="shared" si="28"/>
        <v/>
      </c>
      <c r="Q273" s="156" t="str">
        <f>IF(OR($D273="",$E273=""),"",VLOOKUP($AJ273,SiSem_Req!$A$2:$O$82,8))</f>
        <v/>
      </c>
      <c r="R273" s="287"/>
      <c r="S273" s="166" t="str">
        <f t="shared" si="29"/>
        <v/>
      </c>
      <c r="T273" s="156" t="str">
        <f>IF(OR($D273="",$E273=""),"",VLOOKUP($AJ273,SiSem_Req!$A$2:$O$82,9))</f>
        <v/>
      </c>
      <c r="U273" s="157" t="str">
        <f t="shared" si="24"/>
        <v/>
      </c>
      <c r="V273" s="158" t="str">
        <f>IF(OR($D273="",$E273="",GlobalParameters!$C$12=""),"",$AF273)</f>
        <v/>
      </c>
      <c r="W273" s="159"/>
      <c r="X273" s="283"/>
      <c r="Y273" s="283"/>
      <c r="Z273" s="283"/>
      <c r="AA273" s="283"/>
      <c r="AB273" s="283"/>
      <c r="AC273" s="283"/>
      <c r="AD273" s="283"/>
      <c r="AE273" s="283"/>
      <c r="AF273" s="160" t="str">
        <f>IF(OR($D273="",$E273="",GlobalParameters!$C$12=""),"",VLOOKUP($AJ273,SiSem_Req!$A$2:$O$82,15))</f>
        <v/>
      </c>
      <c r="AG273" s="283"/>
      <c r="AH273" s="283"/>
      <c r="AI273" s="159"/>
      <c r="AJ273" s="134" t="e">
        <f>VLOOKUP($D273,SiSem_Req!$S$2:$T$10,2)+VLOOKUP($E273,SiSem_Req!$U$2:$V$4,2)+VLOOKUP(GlobalParameters!$C$12,SiSem_Req!$W$2:$X$4,2)</f>
        <v>#N/A</v>
      </c>
    </row>
    <row r="274" spans="1:36" x14ac:dyDescent="0.25">
      <c r="A274" s="133"/>
      <c r="B274" s="283"/>
      <c r="C274" s="283"/>
      <c r="D274" s="284"/>
      <c r="E274" s="284"/>
      <c r="F274" s="287"/>
      <c r="G274" s="166" t="str">
        <f t="shared" si="25"/>
        <v/>
      </c>
      <c r="H274" s="156" t="str">
        <f>IF(OR($D274="",$E274=""),"",VLOOKUP($AJ274,SiSem_Req!$A$2:$O$82,5))</f>
        <v/>
      </c>
      <c r="I274" s="285"/>
      <c r="J274" s="155" t="str">
        <f t="shared" si="26"/>
        <v/>
      </c>
      <c r="K274" s="156" t="str">
        <f>IF(OR($D274="",$E274=""),"",VLOOKUP($AJ274,SiSem_Req!$A$2:$O$82,6))</f>
        <v/>
      </c>
      <c r="L274" s="287"/>
      <c r="M274" s="166" t="str">
        <f t="shared" si="27"/>
        <v/>
      </c>
      <c r="N274" s="156" t="str">
        <f>IF(OR($D274="",$E274=""),"",VLOOKUP($AJ274,SiSem_Req!$A$2:$O$82,7))</f>
        <v/>
      </c>
      <c r="O274" s="286"/>
      <c r="P274" s="162" t="str">
        <f t="shared" si="28"/>
        <v/>
      </c>
      <c r="Q274" s="156" t="str">
        <f>IF(OR($D274="",$E274=""),"",VLOOKUP($AJ274,SiSem_Req!$A$2:$O$82,8))</f>
        <v/>
      </c>
      <c r="R274" s="287"/>
      <c r="S274" s="166" t="str">
        <f t="shared" si="29"/>
        <v/>
      </c>
      <c r="T274" s="156" t="str">
        <f>IF(OR($D274="",$E274=""),"",VLOOKUP($AJ274,SiSem_Req!$A$2:$O$82,9))</f>
        <v/>
      </c>
      <c r="U274" s="157" t="str">
        <f t="shared" si="24"/>
        <v/>
      </c>
      <c r="V274" s="158" t="str">
        <f>IF(OR($D274="",$E274="",GlobalParameters!$C$12=""),"",$AF274)</f>
        <v/>
      </c>
      <c r="W274" s="159"/>
      <c r="X274" s="283"/>
      <c r="Y274" s="283"/>
      <c r="Z274" s="283"/>
      <c r="AA274" s="283"/>
      <c r="AB274" s="283"/>
      <c r="AC274" s="283"/>
      <c r="AD274" s="283"/>
      <c r="AE274" s="283"/>
      <c r="AF274" s="160" t="str">
        <f>IF(OR($D274="",$E274="",GlobalParameters!$C$12=""),"",VLOOKUP($AJ274,SiSem_Req!$A$2:$O$82,15))</f>
        <v/>
      </c>
      <c r="AG274" s="283"/>
      <c r="AH274" s="283"/>
      <c r="AI274" s="159"/>
      <c r="AJ274" s="134" t="e">
        <f>VLOOKUP($D274,SiSem_Req!$S$2:$T$10,2)+VLOOKUP($E274,SiSem_Req!$U$2:$V$4,2)+VLOOKUP(GlobalParameters!$C$12,SiSem_Req!$W$2:$X$4,2)</f>
        <v>#N/A</v>
      </c>
    </row>
    <row r="275" spans="1:36" x14ac:dyDescent="0.25">
      <c r="A275" s="133"/>
      <c r="B275" s="283"/>
      <c r="C275" s="283"/>
      <c r="D275" s="284"/>
      <c r="E275" s="284"/>
      <c r="F275" s="287"/>
      <c r="G275" s="166" t="str">
        <f t="shared" si="25"/>
        <v/>
      </c>
      <c r="H275" s="156" t="str">
        <f>IF(OR($D275="",$E275=""),"",VLOOKUP($AJ275,SiSem_Req!$A$2:$O$82,5))</f>
        <v/>
      </c>
      <c r="I275" s="285"/>
      <c r="J275" s="155" t="str">
        <f t="shared" si="26"/>
        <v/>
      </c>
      <c r="K275" s="156" t="str">
        <f>IF(OR($D275="",$E275=""),"",VLOOKUP($AJ275,SiSem_Req!$A$2:$O$82,6))</f>
        <v/>
      </c>
      <c r="L275" s="287"/>
      <c r="M275" s="166" t="str">
        <f t="shared" si="27"/>
        <v/>
      </c>
      <c r="N275" s="156" t="str">
        <f>IF(OR($D275="",$E275=""),"",VLOOKUP($AJ275,SiSem_Req!$A$2:$O$82,7))</f>
        <v/>
      </c>
      <c r="O275" s="286"/>
      <c r="P275" s="162" t="str">
        <f t="shared" si="28"/>
        <v/>
      </c>
      <c r="Q275" s="156" t="str">
        <f>IF(OR($D275="",$E275=""),"",VLOOKUP($AJ275,SiSem_Req!$A$2:$O$82,8))</f>
        <v/>
      </c>
      <c r="R275" s="287"/>
      <c r="S275" s="166" t="str">
        <f t="shared" si="29"/>
        <v/>
      </c>
      <c r="T275" s="156" t="str">
        <f>IF(OR($D275="",$E275=""),"",VLOOKUP($AJ275,SiSem_Req!$A$2:$O$82,9))</f>
        <v/>
      </c>
      <c r="U275" s="157" t="str">
        <f t="shared" si="24"/>
        <v/>
      </c>
      <c r="V275" s="158" t="str">
        <f>IF(OR($D275="",$E275="",GlobalParameters!$C$12=""),"",$AF275)</f>
        <v/>
      </c>
      <c r="W275" s="159"/>
      <c r="X275" s="283"/>
      <c r="Y275" s="283"/>
      <c r="Z275" s="283"/>
      <c r="AA275" s="283"/>
      <c r="AB275" s="283"/>
      <c r="AC275" s="283"/>
      <c r="AD275" s="283"/>
      <c r="AE275" s="283"/>
      <c r="AF275" s="160" t="str">
        <f>IF(OR($D275="",$E275="",GlobalParameters!$C$12=""),"",VLOOKUP($AJ275,SiSem_Req!$A$2:$O$82,15))</f>
        <v/>
      </c>
      <c r="AG275" s="283"/>
      <c r="AH275" s="283"/>
      <c r="AI275" s="159"/>
      <c r="AJ275" s="134" t="e">
        <f>VLOOKUP($D275,SiSem_Req!$S$2:$T$10,2)+VLOOKUP($E275,SiSem_Req!$U$2:$V$4,2)+VLOOKUP(GlobalParameters!$C$12,SiSem_Req!$W$2:$X$4,2)</f>
        <v>#N/A</v>
      </c>
    </row>
    <row r="276" spans="1:36" x14ac:dyDescent="0.25">
      <c r="A276" s="133"/>
      <c r="B276" s="283"/>
      <c r="C276" s="283"/>
      <c r="D276" s="284"/>
      <c r="E276" s="284"/>
      <c r="F276" s="287"/>
      <c r="G276" s="166" t="str">
        <f t="shared" si="25"/>
        <v/>
      </c>
      <c r="H276" s="156" t="str">
        <f>IF(OR($D276="",$E276=""),"",VLOOKUP($AJ276,SiSem_Req!$A$2:$O$82,5))</f>
        <v/>
      </c>
      <c r="I276" s="285"/>
      <c r="J276" s="155" t="str">
        <f t="shared" si="26"/>
        <v/>
      </c>
      <c r="K276" s="156" t="str">
        <f>IF(OR($D276="",$E276=""),"",VLOOKUP($AJ276,SiSem_Req!$A$2:$O$82,6))</f>
        <v/>
      </c>
      <c r="L276" s="287"/>
      <c r="M276" s="166" t="str">
        <f t="shared" si="27"/>
        <v/>
      </c>
      <c r="N276" s="156" t="str">
        <f>IF(OR($D276="",$E276=""),"",VLOOKUP($AJ276,SiSem_Req!$A$2:$O$82,7))</f>
        <v/>
      </c>
      <c r="O276" s="286"/>
      <c r="P276" s="162" t="str">
        <f t="shared" si="28"/>
        <v/>
      </c>
      <c r="Q276" s="156" t="str">
        <f>IF(OR($D276="",$E276=""),"",VLOOKUP($AJ276,SiSem_Req!$A$2:$O$82,8))</f>
        <v/>
      </c>
      <c r="R276" s="287"/>
      <c r="S276" s="166" t="str">
        <f t="shared" si="29"/>
        <v/>
      </c>
      <c r="T276" s="156" t="str">
        <f>IF(OR($D276="",$E276=""),"",VLOOKUP($AJ276,SiSem_Req!$A$2:$O$82,9))</f>
        <v/>
      </c>
      <c r="U276" s="157" t="str">
        <f t="shared" si="24"/>
        <v/>
      </c>
      <c r="V276" s="158" t="str">
        <f>IF(OR($D276="",$E276="",GlobalParameters!$C$12=""),"",$AF276)</f>
        <v/>
      </c>
      <c r="W276" s="159"/>
      <c r="X276" s="283"/>
      <c r="Y276" s="283"/>
      <c r="Z276" s="283"/>
      <c r="AA276" s="283"/>
      <c r="AB276" s="283"/>
      <c r="AC276" s="283"/>
      <c r="AD276" s="283"/>
      <c r="AE276" s="283"/>
      <c r="AF276" s="160" t="str">
        <f>IF(OR($D276="",$E276="",GlobalParameters!$C$12=""),"",VLOOKUP($AJ276,SiSem_Req!$A$2:$O$82,15))</f>
        <v/>
      </c>
      <c r="AG276" s="283"/>
      <c r="AH276" s="283"/>
      <c r="AI276" s="159"/>
      <c r="AJ276" s="134" t="e">
        <f>VLOOKUP($D276,SiSem_Req!$S$2:$T$10,2)+VLOOKUP($E276,SiSem_Req!$U$2:$V$4,2)+VLOOKUP(GlobalParameters!$C$12,SiSem_Req!$W$2:$X$4,2)</f>
        <v>#N/A</v>
      </c>
    </row>
    <row r="277" spans="1:36" x14ac:dyDescent="0.25">
      <c r="A277" s="133"/>
      <c r="B277" s="283"/>
      <c r="C277" s="283"/>
      <c r="D277" s="284"/>
      <c r="E277" s="284"/>
      <c r="F277" s="287"/>
      <c r="G277" s="166" t="str">
        <f t="shared" si="25"/>
        <v/>
      </c>
      <c r="H277" s="156" t="str">
        <f>IF(OR($D277="",$E277=""),"",VLOOKUP($AJ277,SiSem_Req!$A$2:$O$82,5))</f>
        <v/>
      </c>
      <c r="I277" s="285"/>
      <c r="J277" s="155" t="str">
        <f t="shared" si="26"/>
        <v/>
      </c>
      <c r="K277" s="156" t="str">
        <f>IF(OR($D277="",$E277=""),"",VLOOKUP($AJ277,SiSem_Req!$A$2:$O$82,6))</f>
        <v/>
      </c>
      <c r="L277" s="287"/>
      <c r="M277" s="166" t="str">
        <f t="shared" si="27"/>
        <v/>
      </c>
      <c r="N277" s="156" t="str">
        <f>IF(OR($D277="",$E277=""),"",VLOOKUP($AJ277,SiSem_Req!$A$2:$O$82,7))</f>
        <v/>
      </c>
      <c r="O277" s="286"/>
      <c r="P277" s="162" t="str">
        <f t="shared" si="28"/>
        <v/>
      </c>
      <c r="Q277" s="156" t="str">
        <f>IF(OR($D277="",$E277=""),"",VLOOKUP($AJ277,SiSem_Req!$A$2:$O$82,8))</f>
        <v/>
      </c>
      <c r="R277" s="287"/>
      <c r="S277" s="166" t="str">
        <f t="shared" si="29"/>
        <v/>
      </c>
      <c r="T277" s="156" t="str">
        <f>IF(OR($D277="",$E277=""),"",VLOOKUP($AJ277,SiSem_Req!$A$2:$O$82,9))</f>
        <v/>
      </c>
      <c r="U277" s="157" t="str">
        <f t="shared" si="24"/>
        <v/>
      </c>
      <c r="V277" s="158" t="str">
        <f>IF(OR($D277="",$E277="",GlobalParameters!$C$12=""),"",$AF277)</f>
        <v/>
      </c>
      <c r="W277" s="159"/>
      <c r="X277" s="283"/>
      <c r="Y277" s="283"/>
      <c r="Z277" s="283"/>
      <c r="AA277" s="283"/>
      <c r="AB277" s="283"/>
      <c r="AC277" s="283"/>
      <c r="AD277" s="283"/>
      <c r="AE277" s="283"/>
      <c r="AF277" s="160" t="str">
        <f>IF(OR($D277="",$E277="",GlobalParameters!$C$12=""),"",VLOOKUP($AJ277,SiSem_Req!$A$2:$O$82,15))</f>
        <v/>
      </c>
      <c r="AG277" s="283"/>
      <c r="AH277" s="283"/>
      <c r="AI277" s="159"/>
      <c r="AJ277" s="134" t="e">
        <f>VLOOKUP($D277,SiSem_Req!$S$2:$T$10,2)+VLOOKUP($E277,SiSem_Req!$U$2:$V$4,2)+VLOOKUP(GlobalParameters!$C$12,SiSem_Req!$W$2:$X$4,2)</f>
        <v>#N/A</v>
      </c>
    </row>
    <row r="278" spans="1:36" x14ac:dyDescent="0.25">
      <c r="A278" s="133"/>
      <c r="B278" s="283"/>
      <c r="C278" s="283"/>
      <c r="D278" s="284"/>
      <c r="E278" s="284"/>
      <c r="F278" s="287"/>
      <c r="G278" s="166" t="str">
        <f t="shared" si="25"/>
        <v/>
      </c>
      <c r="H278" s="156" t="str">
        <f>IF(OR($D278="",$E278=""),"",VLOOKUP($AJ278,SiSem_Req!$A$2:$O$82,5))</f>
        <v/>
      </c>
      <c r="I278" s="285"/>
      <c r="J278" s="155" t="str">
        <f t="shared" si="26"/>
        <v/>
      </c>
      <c r="K278" s="156" t="str">
        <f>IF(OR($D278="",$E278=""),"",VLOOKUP($AJ278,SiSem_Req!$A$2:$O$82,6))</f>
        <v/>
      </c>
      <c r="L278" s="287"/>
      <c r="M278" s="166" t="str">
        <f t="shared" si="27"/>
        <v/>
      </c>
      <c r="N278" s="156" t="str">
        <f>IF(OR($D278="",$E278=""),"",VLOOKUP($AJ278,SiSem_Req!$A$2:$O$82,7))</f>
        <v/>
      </c>
      <c r="O278" s="286"/>
      <c r="P278" s="162" t="str">
        <f t="shared" si="28"/>
        <v/>
      </c>
      <c r="Q278" s="156" t="str">
        <f>IF(OR($D278="",$E278=""),"",VLOOKUP($AJ278,SiSem_Req!$A$2:$O$82,8))</f>
        <v/>
      </c>
      <c r="R278" s="287"/>
      <c r="S278" s="166" t="str">
        <f t="shared" si="29"/>
        <v/>
      </c>
      <c r="T278" s="156" t="str">
        <f>IF(OR($D278="",$E278=""),"",VLOOKUP($AJ278,SiSem_Req!$A$2:$O$82,9))</f>
        <v/>
      </c>
      <c r="U278" s="157" t="str">
        <f t="shared" si="24"/>
        <v/>
      </c>
      <c r="V278" s="158" t="str">
        <f>IF(OR($D278="",$E278="",GlobalParameters!$C$12=""),"",$AF278)</f>
        <v/>
      </c>
      <c r="W278" s="159"/>
      <c r="X278" s="283"/>
      <c r="Y278" s="283"/>
      <c r="Z278" s="283"/>
      <c r="AA278" s="283"/>
      <c r="AB278" s="283"/>
      <c r="AC278" s="283"/>
      <c r="AD278" s="283"/>
      <c r="AE278" s="283"/>
      <c r="AF278" s="160" t="str">
        <f>IF(OR($D278="",$E278="",GlobalParameters!$C$12=""),"",VLOOKUP($AJ278,SiSem_Req!$A$2:$O$82,15))</f>
        <v/>
      </c>
      <c r="AG278" s="283"/>
      <c r="AH278" s="283"/>
      <c r="AI278" s="159"/>
      <c r="AJ278" s="134" t="e">
        <f>VLOOKUP($D278,SiSem_Req!$S$2:$T$10,2)+VLOOKUP($E278,SiSem_Req!$U$2:$V$4,2)+VLOOKUP(GlobalParameters!$C$12,SiSem_Req!$W$2:$X$4,2)</f>
        <v>#N/A</v>
      </c>
    </row>
    <row r="279" spans="1:36" x14ac:dyDescent="0.25">
      <c r="A279" s="133"/>
      <c r="B279" s="283"/>
      <c r="C279" s="283"/>
      <c r="D279" s="284"/>
      <c r="E279" s="284"/>
      <c r="F279" s="287"/>
      <c r="G279" s="166" t="str">
        <f t="shared" si="25"/>
        <v/>
      </c>
      <c r="H279" s="156" t="str">
        <f>IF(OR($D279="",$E279=""),"",VLOOKUP($AJ279,SiSem_Req!$A$2:$O$82,5))</f>
        <v/>
      </c>
      <c r="I279" s="285"/>
      <c r="J279" s="155" t="str">
        <f t="shared" si="26"/>
        <v/>
      </c>
      <c r="K279" s="156" t="str">
        <f>IF(OR($D279="",$E279=""),"",VLOOKUP($AJ279,SiSem_Req!$A$2:$O$82,6))</f>
        <v/>
      </c>
      <c r="L279" s="287"/>
      <c r="M279" s="166" t="str">
        <f t="shared" si="27"/>
        <v/>
      </c>
      <c r="N279" s="156" t="str">
        <f>IF(OR($D279="",$E279=""),"",VLOOKUP($AJ279,SiSem_Req!$A$2:$O$82,7))</f>
        <v/>
      </c>
      <c r="O279" s="286"/>
      <c r="P279" s="162" t="str">
        <f t="shared" si="28"/>
        <v/>
      </c>
      <c r="Q279" s="156" t="str">
        <f>IF(OR($D279="",$E279=""),"",VLOOKUP($AJ279,SiSem_Req!$A$2:$O$82,8))</f>
        <v/>
      </c>
      <c r="R279" s="287"/>
      <c r="S279" s="166" t="str">
        <f t="shared" si="29"/>
        <v/>
      </c>
      <c r="T279" s="156" t="str">
        <f>IF(OR($D279="",$E279=""),"",VLOOKUP($AJ279,SiSem_Req!$A$2:$O$82,9))</f>
        <v/>
      </c>
      <c r="U279" s="157" t="str">
        <f t="shared" si="24"/>
        <v/>
      </c>
      <c r="V279" s="158" t="str">
        <f>IF(OR($D279="",$E279="",GlobalParameters!$C$12=""),"",$AF279)</f>
        <v/>
      </c>
      <c r="W279" s="159"/>
      <c r="X279" s="283"/>
      <c r="Y279" s="283"/>
      <c r="Z279" s="283"/>
      <c r="AA279" s="283"/>
      <c r="AB279" s="283"/>
      <c r="AC279" s="283"/>
      <c r="AD279" s="283"/>
      <c r="AE279" s="283"/>
      <c r="AF279" s="160" t="str">
        <f>IF(OR($D279="",$E279="",GlobalParameters!$C$12=""),"",VLOOKUP($AJ279,SiSem_Req!$A$2:$O$82,15))</f>
        <v/>
      </c>
      <c r="AG279" s="283"/>
      <c r="AH279" s="283"/>
      <c r="AI279" s="159"/>
      <c r="AJ279" s="134" t="e">
        <f>VLOOKUP($D279,SiSem_Req!$S$2:$T$10,2)+VLOOKUP($E279,SiSem_Req!$U$2:$V$4,2)+VLOOKUP(GlobalParameters!$C$12,SiSem_Req!$W$2:$X$4,2)</f>
        <v>#N/A</v>
      </c>
    </row>
    <row r="280" spans="1:36" x14ac:dyDescent="0.25">
      <c r="A280" s="133"/>
      <c r="B280" s="283"/>
      <c r="C280" s="283"/>
      <c r="D280" s="284"/>
      <c r="E280" s="284"/>
      <c r="F280" s="287"/>
      <c r="G280" s="166" t="str">
        <f t="shared" si="25"/>
        <v/>
      </c>
      <c r="H280" s="156" t="str">
        <f>IF(OR($D280="",$E280=""),"",VLOOKUP($AJ280,SiSem_Req!$A$2:$O$82,5))</f>
        <v/>
      </c>
      <c r="I280" s="285"/>
      <c r="J280" s="155" t="str">
        <f t="shared" si="26"/>
        <v/>
      </c>
      <c r="K280" s="156" t="str">
        <f>IF(OR($D280="",$E280=""),"",VLOOKUP($AJ280,SiSem_Req!$A$2:$O$82,6))</f>
        <v/>
      </c>
      <c r="L280" s="287"/>
      <c r="M280" s="166" t="str">
        <f t="shared" si="27"/>
        <v/>
      </c>
      <c r="N280" s="156" t="str">
        <f>IF(OR($D280="",$E280=""),"",VLOOKUP($AJ280,SiSem_Req!$A$2:$O$82,7))</f>
        <v/>
      </c>
      <c r="O280" s="286"/>
      <c r="P280" s="162" t="str">
        <f t="shared" si="28"/>
        <v/>
      </c>
      <c r="Q280" s="156" t="str">
        <f>IF(OR($D280="",$E280=""),"",VLOOKUP($AJ280,SiSem_Req!$A$2:$O$82,8))</f>
        <v/>
      </c>
      <c r="R280" s="287"/>
      <c r="S280" s="166" t="str">
        <f t="shared" si="29"/>
        <v/>
      </c>
      <c r="T280" s="156" t="str">
        <f>IF(OR($D280="",$E280=""),"",VLOOKUP($AJ280,SiSem_Req!$A$2:$O$82,9))</f>
        <v/>
      </c>
      <c r="U280" s="157" t="str">
        <f t="shared" si="24"/>
        <v/>
      </c>
      <c r="V280" s="158" t="str">
        <f>IF(OR($D280="",$E280="",GlobalParameters!$C$12=""),"",$AF280)</f>
        <v/>
      </c>
      <c r="W280" s="159"/>
      <c r="X280" s="283"/>
      <c r="Y280" s="283"/>
      <c r="Z280" s="283"/>
      <c r="AA280" s="283"/>
      <c r="AB280" s="283"/>
      <c r="AC280" s="283"/>
      <c r="AD280" s="283"/>
      <c r="AE280" s="283"/>
      <c r="AF280" s="160" t="str">
        <f>IF(OR($D280="",$E280="",GlobalParameters!$C$12=""),"",VLOOKUP($AJ280,SiSem_Req!$A$2:$O$82,15))</f>
        <v/>
      </c>
      <c r="AG280" s="283"/>
      <c r="AH280" s="283"/>
      <c r="AI280" s="159"/>
      <c r="AJ280" s="134" t="e">
        <f>VLOOKUP($D280,SiSem_Req!$S$2:$T$10,2)+VLOOKUP($E280,SiSem_Req!$U$2:$V$4,2)+VLOOKUP(GlobalParameters!$C$12,SiSem_Req!$W$2:$X$4,2)</f>
        <v>#N/A</v>
      </c>
    </row>
    <row r="281" spans="1:36" x14ac:dyDescent="0.25">
      <c r="A281" s="133"/>
      <c r="B281" s="283"/>
      <c r="C281" s="283"/>
      <c r="D281" s="284"/>
      <c r="E281" s="284"/>
      <c r="F281" s="287"/>
      <c r="G281" s="166" t="str">
        <f t="shared" si="25"/>
        <v/>
      </c>
      <c r="H281" s="156" t="str">
        <f>IF(OR($D281="",$E281=""),"",VLOOKUP($AJ281,SiSem_Req!$A$2:$O$82,5))</f>
        <v/>
      </c>
      <c r="I281" s="285"/>
      <c r="J281" s="155" t="str">
        <f t="shared" si="26"/>
        <v/>
      </c>
      <c r="K281" s="156" t="str">
        <f>IF(OR($D281="",$E281=""),"",VLOOKUP($AJ281,SiSem_Req!$A$2:$O$82,6))</f>
        <v/>
      </c>
      <c r="L281" s="287"/>
      <c r="M281" s="166" t="str">
        <f t="shared" si="27"/>
        <v/>
      </c>
      <c r="N281" s="156" t="str">
        <f>IF(OR($D281="",$E281=""),"",VLOOKUP($AJ281,SiSem_Req!$A$2:$O$82,7))</f>
        <v/>
      </c>
      <c r="O281" s="286"/>
      <c r="P281" s="162" t="str">
        <f t="shared" si="28"/>
        <v/>
      </c>
      <c r="Q281" s="156" t="str">
        <f>IF(OR($D281="",$E281=""),"",VLOOKUP($AJ281,SiSem_Req!$A$2:$O$82,8))</f>
        <v/>
      </c>
      <c r="R281" s="287"/>
      <c r="S281" s="166" t="str">
        <f t="shared" si="29"/>
        <v/>
      </c>
      <c r="T281" s="156" t="str">
        <f>IF(OR($D281="",$E281=""),"",VLOOKUP($AJ281,SiSem_Req!$A$2:$O$82,9))</f>
        <v/>
      </c>
      <c r="U281" s="157" t="str">
        <f t="shared" si="24"/>
        <v/>
      </c>
      <c r="V281" s="158" t="str">
        <f>IF(OR($D281="",$E281="",GlobalParameters!$C$12=""),"",$AF281)</f>
        <v/>
      </c>
      <c r="W281" s="159"/>
      <c r="X281" s="283"/>
      <c r="Y281" s="283"/>
      <c r="Z281" s="283"/>
      <c r="AA281" s="283"/>
      <c r="AB281" s="283"/>
      <c r="AC281" s="283"/>
      <c r="AD281" s="283"/>
      <c r="AE281" s="283"/>
      <c r="AF281" s="160" t="str">
        <f>IF(OR($D281="",$E281="",GlobalParameters!$C$12=""),"",VLOOKUP($AJ281,SiSem_Req!$A$2:$O$82,15))</f>
        <v/>
      </c>
      <c r="AG281" s="283"/>
      <c r="AH281" s="283"/>
      <c r="AI281" s="159"/>
      <c r="AJ281" s="134" t="e">
        <f>VLOOKUP($D281,SiSem_Req!$S$2:$T$10,2)+VLOOKUP($E281,SiSem_Req!$U$2:$V$4,2)+VLOOKUP(GlobalParameters!$C$12,SiSem_Req!$W$2:$X$4,2)</f>
        <v>#N/A</v>
      </c>
    </row>
    <row r="282" spans="1:36" x14ac:dyDescent="0.25">
      <c r="A282" s="133"/>
      <c r="B282" s="283"/>
      <c r="C282" s="283"/>
      <c r="D282" s="284"/>
      <c r="E282" s="284"/>
      <c r="F282" s="287"/>
      <c r="G282" s="166" t="str">
        <f t="shared" si="25"/>
        <v/>
      </c>
      <c r="H282" s="156" t="str">
        <f>IF(OR($D282="",$E282=""),"",VLOOKUP($AJ282,SiSem_Req!$A$2:$O$82,5))</f>
        <v/>
      </c>
      <c r="I282" s="285"/>
      <c r="J282" s="155" t="str">
        <f t="shared" si="26"/>
        <v/>
      </c>
      <c r="K282" s="156" t="str">
        <f>IF(OR($D282="",$E282=""),"",VLOOKUP($AJ282,SiSem_Req!$A$2:$O$82,6))</f>
        <v/>
      </c>
      <c r="L282" s="287"/>
      <c r="M282" s="166" t="str">
        <f t="shared" si="27"/>
        <v/>
      </c>
      <c r="N282" s="156" t="str">
        <f>IF(OR($D282="",$E282=""),"",VLOOKUP($AJ282,SiSem_Req!$A$2:$O$82,7))</f>
        <v/>
      </c>
      <c r="O282" s="286"/>
      <c r="P282" s="162" t="str">
        <f t="shared" si="28"/>
        <v/>
      </c>
      <c r="Q282" s="156" t="str">
        <f>IF(OR($D282="",$E282=""),"",VLOOKUP($AJ282,SiSem_Req!$A$2:$O$82,8))</f>
        <v/>
      </c>
      <c r="R282" s="287"/>
      <c r="S282" s="166" t="str">
        <f t="shared" si="29"/>
        <v/>
      </c>
      <c r="T282" s="156" t="str">
        <f>IF(OR($D282="",$E282=""),"",VLOOKUP($AJ282,SiSem_Req!$A$2:$O$82,9))</f>
        <v/>
      </c>
      <c r="U282" s="157" t="str">
        <f t="shared" si="24"/>
        <v/>
      </c>
      <c r="V282" s="158" t="str">
        <f>IF(OR($D282="",$E282="",GlobalParameters!$C$12=""),"",$AF282)</f>
        <v/>
      </c>
      <c r="W282" s="159"/>
      <c r="X282" s="283"/>
      <c r="Y282" s="283"/>
      <c r="Z282" s="283"/>
      <c r="AA282" s="283"/>
      <c r="AB282" s="283"/>
      <c r="AC282" s="283"/>
      <c r="AD282" s="283"/>
      <c r="AE282" s="283"/>
      <c r="AF282" s="160" t="str">
        <f>IF(OR($D282="",$E282="",GlobalParameters!$C$12=""),"",VLOOKUP($AJ282,SiSem_Req!$A$2:$O$82,15))</f>
        <v/>
      </c>
      <c r="AG282" s="283"/>
      <c r="AH282" s="283"/>
      <c r="AI282" s="159"/>
      <c r="AJ282" s="134" t="e">
        <f>VLOOKUP($D282,SiSem_Req!$S$2:$T$10,2)+VLOOKUP($E282,SiSem_Req!$U$2:$V$4,2)+VLOOKUP(GlobalParameters!$C$12,SiSem_Req!$W$2:$X$4,2)</f>
        <v>#N/A</v>
      </c>
    </row>
    <row r="283" spans="1:36" x14ac:dyDescent="0.25">
      <c r="A283" s="133"/>
      <c r="B283" s="283"/>
      <c r="C283" s="283"/>
      <c r="D283" s="284"/>
      <c r="E283" s="284"/>
      <c r="F283" s="287"/>
      <c r="G283" s="166" t="str">
        <f t="shared" si="25"/>
        <v/>
      </c>
      <c r="H283" s="156" t="str">
        <f>IF(OR($D283="",$E283=""),"",VLOOKUP($AJ283,SiSem_Req!$A$2:$O$82,5))</f>
        <v/>
      </c>
      <c r="I283" s="285"/>
      <c r="J283" s="155" t="str">
        <f t="shared" si="26"/>
        <v/>
      </c>
      <c r="K283" s="156" t="str">
        <f>IF(OR($D283="",$E283=""),"",VLOOKUP($AJ283,SiSem_Req!$A$2:$O$82,6))</f>
        <v/>
      </c>
      <c r="L283" s="287"/>
      <c r="M283" s="166" t="str">
        <f t="shared" si="27"/>
        <v/>
      </c>
      <c r="N283" s="156" t="str">
        <f>IF(OR($D283="",$E283=""),"",VLOOKUP($AJ283,SiSem_Req!$A$2:$O$82,7))</f>
        <v/>
      </c>
      <c r="O283" s="286"/>
      <c r="P283" s="162" t="str">
        <f t="shared" si="28"/>
        <v/>
      </c>
      <c r="Q283" s="156" t="str">
        <f>IF(OR($D283="",$E283=""),"",VLOOKUP($AJ283,SiSem_Req!$A$2:$O$82,8))</f>
        <v/>
      </c>
      <c r="R283" s="287"/>
      <c r="S283" s="166" t="str">
        <f t="shared" si="29"/>
        <v/>
      </c>
      <c r="T283" s="156" t="str">
        <f>IF(OR($D283="",$E283=""),"",VLOOKUP($AJ283,SiSem_Req!$A$2:$O$82,9))</f>
        <v/>
      </c>
      <c r="U283" s="157" t="str">
        <f t="shared" si="24"/>
        <v/>
      </c>
      <c r="V283" s="158" t="str">
        <f>IF(OR($D283="",$E283="",GlobalParameters!$C$12=""),"",$AF283)</f>
        <v/>
      </c>
      <c r="W283" s="159"/>
      <c r="X283" s="283"/>
      <c r="Y283" s="283"/>
      <c r="Z283" s="283"/>
      <c r="AA283" s="283"/>
      <c r="AB283" s="283"/>
      <c r="AC283" s="283"/>
      <c r="AD283" s="283"/>
      <c r="AE283" s="283"/>
      <c r="AF283" s="160" t="str">
        <f>IF(OR($D283="",$E283="",GlobalParameters!$C$12=""),"",VLOOKUP($AJ283,SiSem_Req!$A$2:$O$82,15))</f>
        <v/>
      </c>
      <c r="AG283" s="283"/>
      <c r="AH283" s="283"/>
      <c r="AI283" s="159"/>
      <c r="AJ283" s="134" t="e">
        <f>VLOOKUP($D283,SiSem_Req!$S$2:$T$10,2)+VLOOKUP($E283,SiSem_Req!$U$2:$V$4,2)+VLOOKUP(GlobalParameters!$C$12,SiSem_Req!$W$2:$X$4,2)</f>
        <v>#N/A</v>
      </c>
    </row>
    <row r="284" spans="1:36" x14ac:dyDescent="0.25">
      <c r="A284" s="133"/>
      <c r="B284" s="283"/>
      <c r="C284" s="283"/>
      <c r="D284" s="284"/>
      <c r="E284" s="284"/>
      <c r="F284" s="287"/>
      <c r="G284" s="166" t="str">
        <f t="shared" si="25"/>
        <v/>
      </c>
      <c r="H284" s="156" t="str">
        <f>IF(OR($D284="",$E284=""),"",VLOOKUP($AJ284,SiSem_Req!$A$2:$O$82,5))</f>
        <v/>
      </c>
      <c r="I284" s="285"/>
      <c r="J284" s="155" t="str">
        <f t="shared" si="26"/>
        <v/>
      </c>
      <c r="K284" s="156" t="str">
        <f>IF(OR($D284="",$E284=""),"",VLOOKUP($AJ284,SiSem_Req!$A$2:$O$82,6))</f>
        <v/>
      </c>
      <c r="L284" s="287"/>
      <c r="M284" s="166" t="str">
        <f t="shared" si="27"/>
        <v/>
      </c>
      <c r="N284" s="156" t="str">
        <f>IF(OR($D284="",$E284=""),"",VLOOKUP($AJ284,SiSem_Req!$A$2:$O$82,7))</f>
        <v/>
      </c>
      <c r="O284" s="286"/>
      <c r="P284" s="162" t="str">
        <f t="shared" si="28"/>
        <v/>
      </c>
      <c r="Q284" s="156" t="str">
        <f>IF(OR($D284="",$E284=""),"",VLOOKUP($AJ284,SiSem_Req!$A$2:$O$82,8))</f>
        <v/>
      </c>
      <c r="R284" s="287"/>
      <c r="S284" s="166" t="str">
        <f t="shared" si="29"/>
        <v/>
      </c>
      <c r="T284" s="156" t="str">
        <f>IF(OR($D284="",$E284=""),"",VLOOKUP($AJ284,SiSem_Req!$A$2:$O$82,9))</f>
        <v/>
      </c>
      <c r="U284" s="157" t="str">
        <f t="shared" si="24"/>
        <v/>
      </c>
      <c r="V284" s="158" t="str">
        <f>IF(OR($D284="",$E284="",GlobalParameters!$C$12=""),"",$AF284)</f>
        <v/>
      </c>
      <c r="W284" s="159"/>
      <c r="X284" s="283"/>
      <c r="Y284" s="283"/>
      <c r="Z284" s="283"/>
      <c r="AA284" s="283"/>
      <c r="AB284" s="283"/>
      <c r="AC284" s="283"/>
      <c r="AD284" s="283"/>
      <c r="AE284" s="283"/>
      <c r="AF284" s="160" t="str">
        <f>IF(OR($D284="",$E284="",GlobalParameters!$C$12=""),"",VLOOKUP($AJ284,SiSem_Req!$A$2:$O$82,15))</f>
        <v/>
      </c>
      <c r="AG284" s="283"/>
      <c r="AH284" s="283"/>
      <c r="AI284" s="159"/>
      <c r="AJ284" s="134" t="e">
        <f>VLOOKUP($D284,SiSem_Req!$S$2:$T$10,2)+VLOOKUP($E284,SiSem_Req!$U$2:$V$4,2)+VLOOKUP(GlobalParameters!$C$12,SiSem_Req!$W$2:$X$4,2)</f>
        <v>#N/A</v>
      </c>
    </row>
    <row r="285" spans="1:36" x14ac:dyDescent="0.25">
      <c r="A285" s="133"/>
      <c r="B285" s="283"/>
      <c r="C285" s="283"/>
      <c r="D285" s="284"/>
      <c r="E285" s="284"/>
      <c r="F285" s="287"/>
      <c r="G285" s="166" t="str">
        <f t="shared" si="25"/>
        <v/>
      </c>
      <c r="H285" s="156" t="str">
        <f>IF(OR($D285="",$E285=""),"",VLOOKUP($AJ285,SiSem_Req!$A$2:$O$82,5))</f>
        <v/>
      </c>
      <c r="I285" s="285"/>
      <c r="J285" s="155" t="str">
        <f t="shared" si="26"/>
        <v/>
      </c>
      <c r="K285" s="156" t="str">
        <f>IF(OR($D285="",$E285=""),"",VLOOKUP($AJ285,SiSem_Req!$A$2:$O$82,6))</f>
        <v/>
      </c>
      <c r="L285" s="287"/>
      <c r="M285" s="166" t="str">
        <f t="shared" si="27"/>
        <v/>
      </c>
      <c r="N285" s="156" t="str">
        <f>IF(OR($D285="",$E285=""),"",VLOOKUP($AJ285,SiSem_Req!$A$2:$O$82,7))</f>
        <v/>
      </c>
      <c r="O285" s="286"/>
      <c r="P285" s="162" t="str">
        <f t="shared" si="28"/>
        <v/>
      </c>
      <c r="Q285" s="156" t="str">
        <f>IF(OR($D285="",$E285=""),"",VLOOKUP($AJ285,SiSem_Req!$A$2:$O$82,8))</f>
        <v/>
      </c>
      <c r="R285" s="287"/>
      <c r="S285" s="166" t="str">
        <f t="shared" si="29"/>
        <v/>
      </c>
      <c r="T285" s="156" t="str">
        <f>IF(OR($D285="",$E285=""),"",VLOOKUP($AJ285,SiSem_Req!$A$2:$O$82,9))</f>
        <v/>
      </c>
      <c r="U285" s="157" t="str">
        <f t="shared" si="24"/>
        <v/>
      </c>
      <c r="V285" s="158" t="str">
        <f>IF(OR($D285="",$E285="",GlobalParameters!$C$12=""),"",$AF285)</f>
        <v/>
      </c>
      <c r="W285" s="159"/>
      <c r="X285" s="283"/>
      <c r="Y285" s="283"/>
      <c r="Z285" s="283"/>
      <c r="AA285" s="283"/>
      <c r="AB285" s="283"/>
      <c r="AC285" s="283"/>
      <c r="AD285" s="283"/>
      <c r="AE285" s="283"/>
      <c r="AF285" s="160" t="str">
        <f>IF(OR($D285="",$E285="",GlobalParameters!$C$12=""),"",VLOOKUP($AJ285,SiSem_Req!$A$2:$O$82,15))</f>
        <v/>
      </c>
      <c r="AG285" s="283"/>
      <c r="AH285" s="283"/>
      <c r="AI285" s="159"/>
      <c r="AJ285" s="134" t="e">
        <f>VLOOKUP($D285,SiSem_Req!$S$2:$T$10,2)+VLOOKUP($E285,SiSem_Req!$U$2:$V$4,2)+VLOOKUP(GlobalParameters!$C$12,SiSem_Req!$W$2:$X$4,2)</f>
        <v>#N/A</v>
      </c>
    </row>
    <row r="286" spans="1:36" x14ac:dyDescent="0.25">
      <c r="A286" s="133"/>
      <c r="B286" s="283"/>
      <c r="C286" s="283"/>
      <c r="D286" s="284"/>
      <c r="E286" s="284"/>
      <c r="F286" s="287"/>
      <c r="G286" s="166" t="str">
        <f t="shared" si="25"/>
        <v/>
      </c>
      <c r="H286" s="156" t="str">
        <f>IF(OR($D286="",$E286=""),"",VLOOKUP($AJ286,SiSem_Req!$A$2:$O$82,5))</f>
        <v/>
      </c>
      <c r="I286" s="285"/>
      <c r="J286" s="155" t="str">
        <f t="shared" si="26"/>
        <v/>
      </c>
      <c r="K286" s="156" t="str">
        <f>IF(OR($D286="",$E286=""),"",VLOOKUP($AJ286,SiSem_Req!$A$2:$O$82,6))</f>
        <v/>
      </c>
      <c r="L286" s="287"/>
      <c r="M286" s="166" t="str">
        <f t="shared" si="27"/>
        <v/>
      </c>
      <c r="N286" s="156" t="str">
        <f>IF(OR($D286="",$E286=""),"",VLOOKUP($AJ286,SiSem_Req!$A$2:$O$82,7))</f>
        <v/>
      </c>
      <c r="O286" s="286"/>
      <c r="P286" s="162" t="str">
        <f t="shared" si="28"/>
        <v/>
      </c>
      <c r="Q286" s="156" t="str">
        <f>IF(OR($D286="",$E286=""),"",VLOOKUP($AJ286,SiSem_Req!$A$2:$O$82,8))</f>
        <v/>
      </c>
      <c r="R286" s="287"/>
      <c r="S286" s="166" t="str">
        <f t="shared" si="29"/>
        <v/>
      </c>
      <c r="T286" s="156" t="str">
        <f>IF(OR($D286="",$E286=""),"",VLOOKUP($AJ286,SiSem_Req!$A$2:$O$82,9))</f>
        <v/>
      </c>
      <c r="U286" s="157" t="str">
        <f t="shared" si="24"/>
        <v/>
      </c>
      <c r="V286" s="158" t="str">
        <f>IF(OR($D286="",$E286="",GlobalParameters!$C$12=""),"",$AF286)</f>
        <v/>
      </c>
      <c r="W286" s="159"/>
      <c r="X286" s="283"/>
      <c r="Y286" s="283"/>
      <c r="Z286" s="283"/>
      <c r="AA286" s="283"/>
      <c r="AB286" s="283"/>
      <c r="AC286" s="283"/>
      <c r="AD286" s="283"/>
      <c r="AE286" s="283"/>
      <c r="AF286" s="160" t="str">
        <f>IF(OR($D286="",$E286="",GlobalParameters!$C$12=""),"",VLOOKUP($AJ286,SiSem_Req!$A$2:$O$82,15))</f>
        <v/>
      </c>
      <c r="AG286" s="283"/>
      <c r="AH286" s="283"/>
      <c r="AI286" s="159"/>
      <c r="AJ286" s="134" t="e">
        <f>VLOOKUP($D286,SiSem_Req!$S$2:$T$10,2)+VLOOKUP($E286,SiSem_Req!$U$2:$V$4,2)+VLOOKUP(GlobalParameters!$C$12,SiSem_Req!$W$2:$X$4,2)</f>
        <v>#N/A</v>
      </c>
    </row>
    <row r="287" spans="1:36" x14ac:dyDescent="0.25">
      <c r="A287" s="133"/>
      <c r="B287" s="283"/>
      <c r="C287" s="283"/>
      <c r="D287" s="284"/>
      <c r="E287" s="284"/>
      <c r="F287" s="287"/>
      <c r="G287" s="166" t="str">
        <f t="shared" si="25"/>
        <v/>
      </c>
      <c r="H287" s="156" t="str">
        <f>IF(OR($D287="",$E287=""),"",VLOOKUP($AJ287,SiSem_Req!$A$2:$O$82,5))</f>
        <v/>
      </c>
      <c r="I287" s="285"/>
      <c r="J287" s="155" t="str">
        <f t="shared" si="26"/>
        <v/>
      </c>
      <c r="K287" s="156" t="str">
        <f>IF(OR($D287="",$E287=""),"",VLOOKUP($AJ287,SiSem_Req!$A$2:$O$82,6))</f>
        <v/>
      </c>
      <c r="L287" s="287"/>
      <c r="M287" s="166" t="str">
        <f t="shared" si="27"/>
        <v/>
      </c>
      <c r="N287" s="156" t="str">
        <f>IF(OR($D287="",$E287=""),"",VLOOKUP($AJ287,SiSem_Req!$A$2:$O$82,7))</f>
        <v/>
      </c>
      <c r="O287" s="286"/>
      <c r="P287" s="162" t="str">
        <f t="shared" si="28"/>
        <v/>
      </c>
      <c r="Q287" s="156" t="str">
        <f>IF(OR($D287="",$E287=""),"",VLOOKUP($AJ287,SiSem_Req!$A$2:$O$82,8))</f>
        <v/>
      </c>
      <c r="R287" s="287"/>
      <c r="S287" s="166" t="str">
        <f t="shared" si="29"/>
        <v/>
      </c>
      <c r="T287" s="156" t="str">
        <f>IF(OR($D287="",$E287=""),"",VLOOKUP($AJ287,SiSem_Req!$A$2:$O$82,9))</f>
        <v/>
      </c>
      <c r="U287" s="157" t="str">
        <f t="shared" ref="U287:U312" si="30">IF($D287="","",$K$6+AH287)</f>
        <v/>
      </c>
      <c r="V287" s="158" t="str">
        <f>IF(OR($D287="",$E287="",GlobalParameters!$C$12=""),"",$AF287)</f>
        <v/>
      </c>
      <c r="W287" s="159"/>
      <c r="X287" s="283"/>
      <c r="Y287" s="283"/>
      <c r="Z287" s="283"/>
      <c r="AA287" s="283"/>
      <c r="AB287" s="283"/>
      <c r="AC287" s="283"/>
      <c r="AD287" s="283"/>
      <c r="AE287" s="283"/>
      <c r="AF287" s="160" t="str">
        <f>IF(OR($D287="",$E287="",GlobalParameters!$C$12=""),"",VLOOKUP($AJ287,SiSem_Req!$A$2:$O$82,15))</f>
        <v/>
      </c>
      <c r="AG287" s="283"/>
      <c r="AH287" s="283"/>
      <c r="AI287" s="159"/>
      <c r="AJ287" s="134" t="e">
        <f>VLOOKUP($D287,SiSem_Req!$S$2:$T$10,2)+VLOOKUP($E287,SiSem_Req!$U$2:$V$4,2)+VLOOKUP(GlobalParameters!$C$12,SiSem_Req!$W$2:$X$4,2)</f>
        <v>#N/A</v>
      </c>
    </row>
    <row r="288" spans="1:36" x14ac:dyDescent="0.25">
      <c r="A288" s="133"/>
      <c r="B288" s="283"/>
      <c r="C288" s="283"/>
      <c r="D288" s="284"/>
      <c r="E288" s="284"/>
      <c r="F288" s="287"/>
      <c r="G288" s="166" t="str">
        <f t="shared" si="25"/>
        <v/>
      </c>
      <c r="H288" s="156" t="str">
        <f>IF(OR($D288="",$E288=""),"",VLOOKUP($AJ288,SiSem_Req!$A$2:$O$82,5))</f>
        <v/>
      </c>
      <c r="I288" s="285"/>
      <c r="J288" s="155" t="str">
        <f t="shared" si="26"/>
        <v/>
      </c>
      <c r="K288" s="156" t="str">
        <f>IF(OR($D288="",$E288=""),"",VLOOKUP($AJ288,SiSem_Req!$A$2:$O$82,6))</f>
        <v/>
      </c>
      <c r="L288" s="287"/>
      <c r="M288" s="166" t="str">
        <f t="shared" si="27"/>
        <v/>
      </c>
      <c r="N288" s="156" t="str">
        <f>IF(OR($D288="",$E288=""),"",VLOOKUP($AJ288,SiSem_Req!$A$2:$O$82,7))</f>
        <v/>
      </c>
      <c r="O288" s="286"/>
      <c r="P288" s="162" t="str">
        <f t="shared" si="28"/>
        <v/>
      </c>
      <c r="Q288" s="156" t="str">
        <f>IF(OR($D288="",$E288=""),"",VLOOKUP($AJ288,SiSem_Req!$A$2:$O$82,8))</f>
        <v/>
      </c>
      <c r="R288" s="287"/>
      <c r="S288" s="166" t="str">
        <f t="shared" si="29"/>
        <v/>
      </c>
      <c r="T288" s="156" t="str">
        <f>IF(OR($D288="",$E288=""),"",VLOOKUP($AJ288,SiSem_Req!$A$2:$O$82,9))</f>
        <v/>
      </c>
      <c r="U288" s="157" t="str">
        <f t="shared" si="30"/>
        <v/>
      </c>
      <c r="V288" s="158" t="str">
        <f>IF(OR($D288="",$E288="",GlobalParameters!$C$12=""),"",$AF288)</f>
        <v/>
      </c>
      <c r="W288" s="159"/>
      <c r="X288" s="283"/>
      <c r="Y288" s="283"/>
      <c r="Z288" s="283"/>
      <c r="AA288" s="283"/>
      <c r="AB288" s="283"/>
      <c r="AC288" s="283"/>
      <c r="AD288" s="283"/>
      <c r="AE288" s="283"/>
      <c r="AF288" s="160" t="str">
        <f>IF(OR($D288="",$E288="",GlobalParameters!$C$12=""),"",VLOOKUP($AJ288,SiSem_Req!$A$2:$O$82,15))</f>
        <v/>
      </c>
      <c r="AG288" s="283"/>
      <c r="AH288" s="283"/>
      <c r="AI288" s="159"/>
      <c r="AJ288" s="134" t="e">
        <f>VLOOKUP($D288,SiSem_Req!$S$2:$T$10,2)+VLOOKUP($E288,SiSem_Req!$U$2:$V$4,2)+VLOOKUP(GlobalParameters!$C$12,SiSem_Req!$W$2:$X$4,2)</f>
        <v>#N/A</v>
      </c>
    </row>
    <row r="289" spans="1:36" x14ac:dyDescent="0.25">
      <c r="A289" s="133"/>
      <c r="B289" s="283"/>
      <c r="C289" s="283"/>
      <c r="D289" s="284"/>
      <c r="E289" s="284"/>
      <c r="F289" s="287"/>
      <c r="G289" s="166" t="str">
        <f t="shared" si="25"/>
        <v/>
      </c>
      <c r="H289" s="156" t="str">
        <f>IF(OR($D289="",$E289=""),"",VLOOKUP($AJ289,SiSem_Req!$A$2:$O$82,5))</f>
        <v/>
      </c>
      <c r="I289" s="285"/>
      <c r="J289" s="155" t="str">
        <f t="shared" si="26"/>
        <v/>
      </c>
      <c r="K289" s="156" t="str">
        <f>IF(OR($D289="",$E289=""),"",VLOOKUP($AJ289,SiSem_Req!$A$2:$O$82,6))</f>
        <v/>
      </c>
      <c r="L289" s="287"/>
      <c r="M289" s="166" t="str">
        <f t="shared" si="27"/>
        <v/>
      </c>
      <c r="N289" s="156" t="str">
        <f>IF(OR($D289="",$E289=""),"",VLOOKUP($AJ289,SiSem_Req!$A$2:$O$82,7))</f>
        <v/>
      </c>
      <c r="O289" s="286"/>
      <c r="P289" s="162" t="str">
        <f t="shared" si="28"/>
        <v/>
      </c>
      <c r="Q289" s="156" t="str">
        <f>IF(OR($D289="",$E289=""),"",VLOOKUP($AJ289,SiSem_Req!$A$2:$O$82,8))</f>
        <v/>
      </c>
      <c r="R289" s="287"/>
      <c r="S289" s="166" t="str">
        <f t="shared" si="29"/>
        <v/>
      </c>
      <c r="T289" s="156" t="str">
        <f>IF(OR($D289="",$E289=""),"",VLOOKUP($AJ289,SiSem_Req!$A$2:$O$82,9))</f>
        <v/>
      </c>
      <c r="U289" s="157" t="str">
        <f t="shared" si="30"/>
        <v/>
      </c>
      <c r="V289" s="158" t="str">
        <f>IF(OR($D289="",$E289="",GlobalParameters!$C$12=""),"",$AF289)</f>
        <v/>
      </c>
      <c r="W289" s="159"/>
      <c r="X289" s="283"/>
      <c r="Y289" s="283"/>
      <c r="Z289" s="283"/>
      <c r="AA289" s="283"/>
      <c r="AB289" s="283"/>
      <c r="AC289" s="283"/>
      <c r="AD289" s="283"/>
      <c r="AE289" s="283"/>
      <c r="AF289" s="160" t="str">
        <f>IF(OR($D289="",$E289="",GlobalParameters!$C$12=""),"",VLOOKUP($AJ289,SiSem_Req!$A$2:$O$82,15))</f>
        <v/>
      </c>
      <c r="AG289" s="283"/>
      <c r="AH289" s="283"/>
      <c r="AI289" s="159"/>
      <c r="AJ289" s="134" t="e">
        <f>VLOOKUP($D289,SiSem_Req!$S$2:$T$10,2)+VLOOKUP($E289,SiSem_Req!$U$2:$V$4,2)+VLOOKUP(GlobalParameters!$C$12,SiSem_Req!$W$2:$X$4,2)</f>
        <v>#N/A</v>
      </c>
    </row>
    <row r="290" spans="1:36" x14ac:dyDescent="0.25">
      <c r="A290" s="133"/>
      <c r="B290" s="283"/>
      <c r="C290" s="283"/>
      <c r="D290" s="284"/>
      <c r="E290" s="284"/>
      <c r="F290" s="287"/>
      <c r="G290" s="166" t="str">
        <f t="shared" si="25"/>
        <v/>
      </c>
      <c r="H290" s="156" t="str">
        <f>IF(OR($D290="",$E290=""),"",VLOOKUP($AJ290,SiSem_Req!$A$2:$O$82,5))</f>
        <v/>
      </c>
      <c r="I290" s="285"/>
      <c r="J290" s="155" t="str">
        <f t="shared" si="26"/>
        <v/>
      </c>
      <c r="K290" s="156" t="str">
        <f>IF(OR($D290="",$E290=""),"",VLOOKUP($AJ290,SiSem_Req!$A$2:$O$82,6))</f>
        <v/>
      </c>
      <c r="L290" s="287"/>
      <c r="M290" s="166" t="str">
        <f t="shared" si="27"/>
        <v/>
      </c>
      <c r="N290" s="156" t="str">
        <f>IF(OR($D290="",$E290=""),"",VLOOKUP($AJ290,SiSem_Req!$A$2:$O$82,7))</f>
        <v/>
      </c>
      <c r="O290" s="286"/>
      <c r="P290" s="162" t="str">
        <f t="shared" si="28"/>
        <v/>
      </c>
      <c r="Q290" s="156" t="str">
        <f>IF(OR($D290="",$E290=""),"",VLOOKUP($AJ290,SiSem_Req!$A$2:$O$82,8))</f>
        <v/>
      </c>
      <c r="R290" s="287"/>
      <c r="S290" s="166" t="str">
        <f t="shared" si="29"/>
        <v/>
      </c>
      <c r="T290" s="156" t="str">
        <f>IF(OR($D290="",$E290=""),"",VLOOKUP($AJ290,SiSem_Req!$A$2:$O$82,9))</f>
        <v/>
      </c>
      <c r="U290" s="157" t="str">
        <f t="shared" si="30"/>
        <v/>
      </c>
      <c r="V290" s="158" t="str">
        <f>IF(OR($D290="",$E290="",GlobalParameters!$C$12=""),"",$AF290)</f>
        <v/>
      </c>
      <c r="W290" s="159"/>
      <c r="X290" s="283"/>
      <c r="Y290" s="283"/>
      <c r="Z290" s="283"/>
      <c r="AA290" s="283"/>
      <c r="AB290" s="283"/>
      <c r="AC290" s="283"/>
      <c r="AD290" s="283"/>
      <c r="AE290" s="283"/>
      <c r="AF290" s="160" t="str">
        <f>IF(OR($D290="",$E290="",GlobalParameters!$C$12=""),"",VLOOKUP($AJ290,SiSem_Req!$A$2:$O$82,15))</f>
        <v/>
      </c>
      <c r="AG290" s="283"/>
      <c r="AH290" s="283"/>
      <c r="AI290" s="159"/>
      <c r="AJ290" s="134" t="e">
        <f>VLOOKUP($D290,SiSem_Req!$S$2:$T$10,2)+VLOOKUP($E290,SiSem_Req!$U$2:$V$4,2)+VLOOKUP(GlobalParameters!$C$12,SiSem_Req!$W$2:$X$4,2)</f>
        <v>#N/A</v>
      </c>
    </row>
    <row r="291" spans="1:36" x14ac:dyDescent="0.25">
      <c r="A291" s="133"/>
      <c r="B291" s="283"/>
      <c r="C291" s="283"/>
      <c r="D291" s="284"/>
      <c r="E291" s="284"/>
      <c r="F291" s="287"/>
      <c r="G291" s="166" t="str">
        <f t="shared" si="25"/>
        <v/>
      </c>
      <c r="H291" s="156" t="str">
        <f>IF(OR($D291="",$E291=""),"",VLOOKUP($AJ291,SiSem_Req!$A$2:$O$82,5))</f>
        <v/>
      </c>
      <c r="I291" s="285"/>
      <c r="J291" s="155" t="str">
        <f t="shared" si="26"/>
        <v/>
      </c>
      <c r="K291" s="156" t="str">
        <f>IF(OR($D291="",$E291=""),"",VLOOKUP($AJ291,SiSem_Req!$A$2:$O$82,6))</f>
        <v/>
      </c>
      <c r="L291" s="287"/>
      <c r="M291" s="166" t="str">
        <f t="shared" si="27"/>
        <v/>
      </c>
      <c r="N291" s="156" t="str">
        <f>IF(OR($D291="",$E291=""),"",VLOOKUP($AJ291,SiSem_Req!$A$2:$O$82,7))</f>
        <v/>
      </c>
      <c r="O291" s="286"/>
      <c r="P291" s="162" t="str">
        <f t="shared" si="28"/>
        <v/>
      </c>
      <c r="Q291" s="156" t="str">
        <f>IF(OR($D291="",$E291=""),"",VLOOKUP($AJ291,SiSem_Req!$A$2:$O$82,8))</f>
        <v/>
      </c>
      <c r="R291" s="287"/>
      <c r="S291" s="166" t="str">
        <f t="shared" si="29"/>
        <v/>
      </c>
      <c r="T291" s="156" t="str">
        <f>IF(OR($D291="",$E291=""),"",VLOOKUP($AJ291,SiSem_Req!$A$2:$O$82,9))</f>
        <v/>
      </c>
      <c r="U291" s="157" t="str">
        <f t="shared" si="30"/>
        <v/>
      </c>
      <c r="V291" s="158" t="str">
        <f>IF(OR($D291="",$E291="",GlobalParameters!$C$12=""),"",$AF291)</f>
        <v/>
      </c>
      <c r="W291" s="159"/>
      <c r="X291" s="283"/>
      <c r="Y291" s="283"/>
      <c r="Z291" s="283"/>
      <c r="AA291" s="283"/>
      <c r="AB291" s="283"/>
      <c r="AC291" s="283"/>
      <c r="AD291" s="283"/>
      <c r="AE291" s="283"/>
      <c r="AF291" s="160" t="str">
        <f>IF(OR($D291="",$E291="",GlobalParameters!$C$12=""),"",VLOOKUP($AJ291,SiSem_Req!$A$2:$O$82,15))</f>
        <v/>
      </c>
      <c r="AG291" s="283"/>
      <c r="AH291" s="283"/>
      <c r="AI291" s="159"/>
      <c r="AJ291" s="134" t="e">
        <f>VLOOKUP($D291,SiSem_Req!$S$2:$T$10,2)+VLOOKUP($E291,SiSem_Req!$U$2:$V$4,2)+VLOOKUP(GlobalParameters!$C$12,SiSem_Req!$W$2:$X$4,2)</f>
        <v>#N/A</v>
      </c>
    </row>
    <row r="292" spans="1:36" x14ac:dyDescent="0.25">
      <c r="A292" s="133"/>
      <c r="B292" s="283"/>
      <c r="C292" s="283"/>
      <c r="D292" s="284"/>
      <c r="E292" s="284"/>
      <c r="F292" s="287"/>
      <c r="G292" s="166" t="str">
        <f t="shared" si="25"/>
        <v/>
      </c>
      <c r="H292" s="156" t="str">
        <f>IF(OR($D292="",$E292=""),"",VLOOKUP($AJ292,SiSem_Req!$A$2:$O$82,5))</f>
        <v/>
      </c>
      <c r="I292" s="285"/>
      <c r="J292" s="155" t="str">
        <f t="shared" si="26"/>
        <v/>
      </c>
      <c r="K292" s="156" t="str">
        <f>IF(OR($D292="",$E292=""),"",VLOOKUP($AJ292,SiSem_Req!$A$2:$O$82,6))</f>
        <v/>
      </c>
      <c r="L292" s="287"/>
      <c r="M292" s="166" t="str">
        <f t="shared" si="27"/>
        <v/>
      </c>
      <c r="N292" s="156" t="str">
        <f>IF(OR($D292="",$E292=""),"",VLOOKUP($AJ292,SiSem_Req!$A$2:$O$82,7))</f>
        <v/>
      </c>
      <c r="O292" s="286"/>
      <c r="P292" s="162" t="str">
        <f t="shared" si="28"/>
        <v/>
      </c>
      <c r="Q292" s="156" t="str">
        <f>IF(OR($D292="",$E292=""),"",VLOOKUP($AJ292,SiSem_Req!$A$2:$O$82,8))</f>
        <v/>
      </c>
      <c r="R292" s="287"/>
      <c r="S292" s="166" t="str">
        <f t="shared" si="29"/>
        <v/>
      </c>
      <c r="T292" s="156" t="str">
        <f>IF(OR($D292="",$E292=""),"",VLOOKUP($AJ292,SiSem_Req!$A$2:$O$82,9))</f>
        <v/>
      </c>
      <c r="U292" s="157" t="str">
        <f t="shared" si="30"/>
        <v/>
      </c>
      <c r="V292" s="158" t="str">
        <f>IF(OR($D292="",$E292="",GlobalParameters!$C$12=""),"",$AF292)</f>
        <v/>
      </c>
      <c r="W292" s="159"/>
      <c r="X292" s="283"/>
      <c r="Y292" s="283"/>
      <c r="Z292" s="283"/>
      <c r="AA292" s="283"/>
      <c r="AB292" s="283"/>
      <c r="AC292" s="283"/>
      <c r="AD292" s="283"/>
      <c r="AE292" s="283"/>
      <c r="AF292" s="160" t="str">
        <f>IF(OR($D292="",$E292="",GlobalParameters!$C$12=""),"",VLOOKUP($AJ292,SiSem_Req!$A$2:$O$82,15))</f>
        <v/>
      </c>
      <c r="AG292" s="283"/>
      <c r="AH292" s="283"/>
      <c r="AI292" s="159"/>
      <c r="AJ292" s="134" t="e">
        <f>VLOOKUP($D292,SiSem_Req!$S$2:$T$10,2)+VLOOKUP($E292,SiSem_Req!$U$2:$V$4,2)+VLOOKUP(GlobalParameters!$C$12,SiSem_Req!$W$2:$X$4,2)</f>
        <v>#N/A</v>
      </c>
    </row>
    <row r="293" spans="1:36" x14ac:dyDescent="0.25">
      <c r="A293" s="133"/>
      <c r="B293" s="283"/>
      <c r="C293" s="283"/>
      <c r="D293" s="284"/>
      <c r="E293" s="284"/>
      <c r="F293" s="287"/>
      <c r="G293" s="166" t="str">
        <f t="shared" si="25"/>
        <v/>
      </c>
      <c r="H293" s="156" t="str">
        <f>IF(OR($D293="",$E293=""),"",VLOOKUP($AJ293,SiSem_Req!$A$2:$O$82,5))</f>
        <v/>
      </c>
      <c r="I293" s="285"/>
      <c r="J293" s="155" t="str">
        <f t="shared" si="26"/>
        <v/>
      </c>
      <c r="K293" s="156" t="str">
        <f>IF(OR($D293="",$E293=""),"",VLOOKUP($AJ293,SiSem_Req!$A$2:$O$82,6))</f>
        <v/>
      </c>
      <c r="L293" s="287"/>
      <c r="M293" s="166" t="str">
        <f t="shared" si="27"/>
        <v/>
      </c>
      <c r="N293" s="156" t="str">
        <f>IF(OR($D293="",$E293=""),"",VLOOKUP($AJ293,SiSem_Req!$A$2:$O$82,7))</f>
        <v/>
      </c>
      <c r="O293" s="286"/>
      <c r="P293" s="162" t="str">
        <f t="shared" si="28"/>
        <v/>
      </c>
      <c r="Q293" s="156" t="str">
        <f>IF(OR($D293="",$E293=""),"",VLOOKUP($AJ293,SiSem_Req!$A$2:$O$82,8))</f>
        <v/>
      </c>
      <c r="R293" s="287"/>
      <c r="S293" s="166" t="str">
        <f t="shared" si="29"/>
        <v/>
      </c>
      <c r="T293" s="156" t="str">
        <f>IF(OR($D293="",$E293=""),"",VLOOKUP($AJ293,SiSem_Req!$A$2:$O$82,9))</f>
        <v/>
      </c>
      <c r="U293" s="157" t="str">
        <f t="shared" si="30"/>
        <v/>
      </c>
      <c r="V293" s="158" t="str">
        <f>IF(OR($D293="",$E293="",GlobalParameters!$C$12=""),"",$AF293)</f>
        <v/>
      </c>
      <c r="W293" s="159"/>
      <c r="X293" s="283"/>
      <c r="Y293" s="283"/>
      <c r="Z293" s="283"/>
      <c r="AA293" s="283"/>
      <c r="AB293" s="283"/>
      <c r="AC293" s="283"/>
      <c r="AD293" s="283"/>
      <c r="AE293" s="283"/>
      <c r="AF293" s="160" t="str">
        <f>IF(OR($D293="",$E293="",GlobalParameters!$C$12=""),"",VLOOKUP($AJ293,SiSem_Req!$A$2:$O$82,15))</f>
        <v/>
      </c>
      <c r="AG293" s="283"/>
      <c r="AH293" s="283"/>
      <c r="AI293" s="159"/>
      <c r="AJ293" s="134" t="e">
        <f>VLOOKUP($D293,SiSem_Req!$S$2:$T$10,2)+VLOOKUP($E293,SiSem_Req!$U$2:$V$4,2)+VLOOKUP(GlobalParameters!$C$12,SiSem_Req!$W$2:$X$4,2)</f>
        <v>#N/A</v>
      </c>
    </row>
    <row r="294" spans="1:36" x14ac:dyDescent="0.25">
      <c r="A294" s="133"/>
      <c r="B294" s="283"/>
      <c r="C294" s="283"/>
      <c r="D294" s="284"/>
      <c r="E294" s="284"/>
      <c r="F294" s="287"/>
      <c r="G294" s="166" t="str">
        <f t="shared" si="25"/>
        <v/>
      </c>
      <c r="H294" s="156" t="str">
        <f>IF(OR($D294="",$E294=""),"",VLOOKUP($AJ294,SiSem_Req!$A$2:$O$82,5))</f>
        <v/>
      </c>
      <c r="I294" s="285"/>
      <c r="J294" s="155" t="str">
        <f t="shared" si="26"/>
        <v/>
      </c>
      <c r="K294" s="156" t="str">
        <f>IF(OR($D294="",$E294=""),"",VLOOKUP($AJ294,SiSem_Req!$A$2:$O$82,6))</f>
        <v/>
      </c>
      <c r="L294" s="287"/>
      <c r="M294" s="166" t="str">
        <f t="shared" si="27"/>
        <v/>
      </c>
      <c r="N294" s="156" t="str">
        <f>IF(OR($D294="",$E294=""),"",VLOOKUP($AJ294,SiSem_Req!$A$2:$O$82,7))</f>
        <v/>
      </c>
      <c r="O294" s="286"/>
      <c r="P294" s="162" t="str">
        <f t="shared" si="28"/>
        <v/>
      </c>
      <c r="Q294" s="156" t="str">
        <f>IF(OR($D294="",$E294=""),"",VLOOKUP($AJ294,SiSem_Req!$A$2:$O$82,8))</f>
        <v/>
      </c>
      <c r="R294" s="287"/>
      <c r="S294" s="166" t="str">
        <f t="shared" si="29"/>
        <v/>
      </c>
      <c r="T294" s="156" t="str">
        <f>IF(OR($D294="",$E294=""),"",VLOOKUP($AJ294,SiSem_Req!$A$2:$O$82,9))</f>
        <v/>
      </c>
      <c r="U294" s="157" t="str">
        <f t="shared" si="30"/>
        <v/>
      </c>
      <c r="V294" s="158" t="str">
        <f>IF(OR($D294="",$E294="",GlobalParameters!$C$12=""),"",$AF294)</f>
        <v/>
      </c>
      <c r="W294" s="159"/>
      <c r="X294" s="283"/>
      <c r="Y294" s="283"/>
      <c r="Z294" s="283"/>
      <c r="AA294" s="283"/>
      <c r="AB294" s="283"/>
      <c r="AC294" s="283"/>
      <c r="AD294" s="283"/>
      <c r="AE294" s="283"/>
      <c r="AF294" s="160" t="str">
        <f>IF(OR($D294="",$E294="",GlobalParameters!$C$12=""),"",VLOOKUP($AJ294,SiSem_Req!$A$2:$O$82,15))</f>
        <v/>
      </c>
      <c r="AG294" s="283"/>
      <c r="AH294" s="283"/>
      <c r="AI294" s="159"/>
      <c r="AJ294" s="134" t="e">
        <f>VLOOKUP($D294,SiSem_Req!$S$2:$T$10,2)+VLOOKUP($E294,SiSem_Req!$U$2:$V$4,2)+VLOOKUP(GlobalParameters!$C$12,SiSem_Req!$W$2:$X$4,2)</f>
        <v>#N/A</v>
      </c>
    </row>
    <row r="295" spans="1:36" x14ac:dyDescent="0.25">
      <c r="A295" s="133"/>
      <c r="B295" s="283"/>
      <c r="C295" s="283"/>
      <c r="D295" s="284"/>
      <c r="E295" s="284"/>
      <c r="F295" s="287"/>
      <c r="G295" s="166" t="str">
        <f t="shared" si="25"/>
        <v/>
      </c>
      <c r="H295" s="156" t="str">
        <f>IF(OR($D295="",$E295=""),"",VLOOKUP($AJ295,SiSem_Req!$A$2:$O$82,5))</f>
        <v/>
      </c>
      <c r="I295" s="285"/>
      <c r="J295" s="155" t="str">
        <f t="shared" si="26"/>
        <v/>
      </c>
      <c r="K295" s="156" t="str">
        <f>IF(OR($D295="",$E295=""),"",VLOOKUP($AJ295,SiSem_Req!$A$2:$O$82,6))</f>
        <v/>
      </c>
      <c r="L295" s="287"/>
      <c r="M295" s="166" t="str">
        <f t="shared" si="27"/>
        <v/>
      </c>
      <c r="N295" s="156" t="str">
        <f>IF(OR($D295="",$E295=""),"",VLOOKUP($AJ295,SiSem_Req!$A$2:$O$82,7))</f>
        <v/>
      </c>
      <c r="O295" s="286"/>
      <c r="P295" s="162" t="str">
        <f t="shared" si="28"/>
        <v/>
      </c>
      <c r="Q295" s="156" t="str">
        <f>IF(OR($D295="",$E295=""),"",VLOOKUP($AJ295,SiSem_Req!$A$2:$O$82,8))</f>
        <v/>
      </c>
      <c r="R295" s="287"/>
      <c r="S295" s="166" t="str">
        <f t="shared" si="29"/>
        <v/>
      </c>
      <c r="T295" s="156" t="str">
        <f>IF(OR($D295="",$E295=""),"",VLOOKUP($AJ295,SiSem_Req!$A$2:$O$82,9))</f>
        <v/>
      </c>
      <c r="U295" s="157" t="str">
        <f t="shared" si="30"/>
        <v/>
      </c>
      <c r="V295" s="158" t="str">
        <f>IF(OR($D295="",$E295="",GlobalParameters!$C$12=""),"",$AF295)</f>
        <v/>
      </c>
      <c r="W295" s="159"/>
      <c r="X295" s="283"/>
      <c r="Y295" s="283"/>
      <c r="Z295" s="283"/>
      <c r="AA295" s="283"/>
      <c r="AB295" s="283"/>
      <c r="AC295" s="283"/>
      <c r="AD295" s="283"/>
      <c r="AE295" s="283"/>
      <c r="AF295" s="160" t="str">
        <f>IF(OR($D295="",$E295="",GlobalParameters!$C$12=""),"",VLOOKUP($AJ295,SiSem_Req!$A$2:$O$82,15))</f>
        <v/>
      </c>
      <c r="AG295" s="283"/>
      <c r="AH295" s="283"/>
      <c r="AI295" s="159"/>
      <c r="AJ295" s="134" t="e">
        <f>VLOOKUP($D295,SiSem_Req!$S$2:$T$10,2)+VLOOKUP($E295,SiSem_Req!$U$2:$V$4,2)+VLOOKUP(GlobalParameters!$C$12,SiSem_Req!$W$2:$X$4,2)</f>
        <v>#N/A</v>
      </c>
    </row>
    <row r="296" spans="1:36" x14ac:dyDescent="0.25">
      <c r="A296" s="133"/>
      <c r="B296" s="283"/>
      <c r="C296" s="283"/>
      <c r="D296" s="284"/>
      <c r="E296" s="284"/>
      <c r="F296" s="287"/>
      <c r="G296" s="166" t="str">
        <f t="shared" si="25"/>
        <v/>
      </c>
      <c r="H296" s="156" t="str">
        <f>IF(OR($D296="",$E296=""),"",VLOOKUP($AJ296,SiSem_Req!$A$2:$O$82,5))</f>
        <v/>
      </c>
      <c r="I296" s="285"/>
      <c r="J296" s="155" t="str">
        <f t="shared" si="26"/>
        <v/>
      </c>
      <c r="K296" s="156" t="str">
        <f>IF(OR($D296="",$E296=""),"",VLOOKUP($AJ296,SiSem_Req!$A$2:$O$82,6))</f>
        <v/>
      </c>
      <c r="L296" s="287"/>
      <c r="M296" s="166" t="str">
        <f t="shared" si="27"/>
        <v/>
      </c>
      <c r="N296" s="156" t="str">
        <f>IF(OR($D296="",$E296=""),"",VLOOKUP($AJ296,SiSem_Req!$A$2:$O$82,7))</f>
        <v/>
      </c>
      <c r="O296" s="286"/>
      <c r="P296" s="162" t="str">
        <f t="shared" si="28"/>
        <v/>
      </c>
      <c r="Q296" s="156" t="str">
        <f>IF(OR($D296="",$E296=""),"",VLOOKUP($AJ296,SiSem_Req!$A$2:$O$82,8))</f>
        <v/>
      </c>
      <c r="R296" s="287"/>
      <c r="S296" s="166" t="str">
        <f t="shared" si="29"/>
        <v/>
      </c>
      <c r="T296" s="156" t="str">
        <f>IF(OR($D296="",$E296=""),"",VLOOKUP($AJ296,SiSem_Req!$A$2:$O$82,9))</f>
        <v/>
      </c>
      <c r="U296" s="157" t="str">
        <f t="shared" si="30"/>
        <v/>
      </c>
      <c r="V296" s="158" t="str">
        <f>IF(OR($D296="",$E296="",GlobalParameters!$C$12=""),"",$AF296)</f>
        <v/>
      </c>
      <c r="W296" s="159"/>
      <c r="X296" s="283"/>
      <c r="Y296" s="283"/>
      <c r="Z296" s="283"/>
      <c r="AA296" s="283"/>
      <c r="AB296" s="283"/>
      <c r="AC296" s="283"/>
      <c r="AD296" s="283"/>
      <c r="AE296" s="283"/>
      <c r="AF296" s="160" t="str">
        <f>IF(OR($D296="",$E296="",GlobalParameters!$C$12=""),"",VLOOKUP($AJ296,SiSem_Req!$A$2:$O$82,15))</f>
        <v/>
      </c>
      <c r="AG296" s="283"/>
      <c r="AH296" s="283"/>
      <c r="AI296" s="159"/>
      <c r="AJ296" s="134" t="e">
        <f>VLOOKUP($D296,SiSem_Req!$S$2:$T$10,2)+VLOOKUP($E296,SiSem_Req!$U$2:$V$4,2)+VLOOKUP(GlobalParameters!$C$12,SiSem_Req!$W$2:$X$4,2)</f>
        <v>#N/A</v>
      </c>
    </row>
    <row r="297" spans="1:36" x14ac:dyDescent="0.25">
      <c r="A297" s="133"/>
      <c r="B297" s="283"/>
      <c r="C297" s="283"/>
      <c r="D297" s="284"/>
      <c r="E297" s="284"/>
      <c r="F297" s="287"/>
      <c r="G297" s="166" t="str">
        <f t="shared" si="25"/>
        <v/>
      </c>
      <c r="H297" s="156" t="str">
        <f>IF(OR($D297="",$E297=""),"",VLOOKUP($AJ297,SiSem_Req!$A$2:$O$82,5))</f>
        <v/>
      </c>
      <c r="I297" s="285"/>
      <c r="J297" s="155" t="str">
        <f t="shared" si="26"/>
        <v/>
      </c>
      <c r="K297" s="156" t="str">
        <f>IF(OR($D297="",$E297=""),"",VLOOKUP($AJ297,SiSem_Req!$A$2:$O$82,6))</f>
        <v/>
      </c>
      <c r="L297" s="287"/>
      <c r="M297" s="166" t="str">
        <f t="shared" si="27"/>
        <v/>
      </c>
      <c r="N297" s="156" t="str">
        <f>IF(OR($D297="",$E297=""),"",VLOOKUP($AJ297,SiSem_Req!$A$2:$O$82,7))</f>
        <v/>
      </c>
      <c r="O297" s="286"/>
      <c r="P297" s="162" t="str">
        <f t="shared" si="28"/>
        <v/>
      </c>
      <c r="Q297" s="156" t="str">
        <f>IF(OR($D297="",$E297=""),"",VLOOKUP($AJ297,SiSem_Req!$A$2:$O$82,8))</f>
        <v/>
      </c>
      <c r="R297" s="287"/>
      <c r="S297" s="166" t="str">
        <f t="shared" si="29"/>
        <v/>
      </c>
      <c r="T297" s="156" t="str">
        <f>IF(OR($D297="",$E297=""),"",VLOOKUP($AJ297,SiSem_Req!$A$2:$O$82,9))</f>
        <v/>
      </c>
      <c r="U297" s="157" t="str">
        <f t="shared" si="30"/>
        <v/>
      </c>
      <c r="V297" s="158" t="str">
        <f>IF(OR($D297="",$E297="",GlobalParameters!$C$12=""),"",$AF297)</f>
        <v/>
      </c>
      <c r="W297" s="159"/>
      <c r="X297" s="283"/>
      <c r="Y297" s="283"/>
      <c r="Z297" s="283"/>
      <c r="AA297" s="283"/>
      <c r="AB297" s="283"/>
      <c r="AC297" s="283"/>
      <c r="AD297" s="283"/>
      <c r="AE297" s="283"/>
      <c r="AF297" s="160" t="str">
        <f>IF(OR($D297="",$E297="",GlobalParameters!$C$12=""),"",VLOOKUP($AJ297,SiSem_Req!$A$2:$O$82,15))</f>
        <v/>
      </c>
      <c r="AG297" s="283"/>
      <c r="AH297" s="283"/>
      <c r="AI297" s="159"/>
      <c r="AJ297" s="134" t="e">
        <f>VLOOKUP($D297,SiSem_Req!$S$2:$T$10,2)+VLOOKUP($E297,SiSem_Req!$U$2:$V$4,2)+VLOOKUP(GlobalParameters!$C$12,SiSem_Req!$W$2:$X$4,2)</f>
        <v>#N/A</v>
      </c>
    </row>
    <row r="298" spans="1:36" x14ac:dyDescent="0.25">
      <c r="A298" s="133"/>
      <c r="B298" s="283"/>
      <c r="C298" s="283"/>
      <c r="D298" s="284"/>
      <c r="E298" s="284"/>
      <c r="F298" s="287"/>
      <c r="G298" s="166" t="str">
        <f t="shared" si="25"/>
        <v/>
      </c>
      <c r="H298" s="156" t="str">
        <f>IF(OR($D298="",$E298=""),"",VLOOKUP($AJ298,SiSem_Req!$A$2:$O$82,5))</f>
        <v/>
      </c>
      <c r="I298" s="285"/>
      <c r="J298" s="155" t="str">
        <f t="shared" si="26"/>
        <v/>
      </c>
      <c r="K298" s="156" t="str">
        <f>IF(OR($D298="",$E298=""),"",VLOOKUP($AJ298,SiSem_Req!$A$2:$O$82,6))</f>
        <v/>
      </c>
      <c r="L298" s="287"/>
      <c r="M298" s="166" t="str">
        <f t="shared" si="27"/>
        <v/>
      </c>
      <c r="N298" s="156" t="str">
        <f>IF(OR($D298="",$E298=""),"",VLOOKUP($AJ298,SiSem_Req!$A$2:$O$82,7))</f>
        <v/>
      </c>
      <c r="O298" s="286"/>
      <c r="P298" s="162" t="str">
        <f t="shared" si="28"/>
        <v/>
      </c>
      <c r="Q298" s="156" t="str">
        <f>IF(OR($D298="",$E298=""),"",VLOOKUP($AJ298,SiSem_Req!$A$2:$O$82,8))</f>
        <v/>
      </c>
      <c r="R298" s="287"/>
      <c r="S298" s="166" t="str">
        <f t="shared" si="29"/>
        <v/>
      </c>
      <c r="T298" s="156" t="str">
        <f>IF(OR($D298="",$E298=""),"",VLOOKUP($AJ298,SiSem_Req!$A$2:$O$82,9))</f>
        <v/>
      </c>
      <c r="U298" s="157" t="str">
        <f t="shared" si="30"/>
        <v/>
      </c>
      <c r="V298" s="158" t="str">
        <f>IF(OR($D298="",$E298="",GlobalParameters!$C$12=""),"",$AF298)</f>
        <v/>
      </c>
      <c r="W298" s="159"/>
      <c r="X298" s="283"/>
      <c r="Y298" s="283"/>
      <c r="Z298" s="283"/>
      <c r="AA298" s="283"/>
      <c r="AB298" s="283"/>
      <c r="AC298" s="283"/>
      <c r="AD298" s="283"/>
      <c r="AE298" s="283"/>
      <c r="AF298" s="160" t="str">
        <f>IF(OR($D298="",$E298="",GlobalParameters!$C$12=""),"",VLOOKUP($AJ298,SiSem_Req!$A$2:$O$82,15))</f>
        <v/>
      </c>
      <c r="AG298" s="283"/>
      <c r="AH298" s="283"/>
      <c r="AI298" s="159"/>
      <c r="AJ298" s="134" t="e">
        <f>VLOOKUP($D298,SiSem_Req!$S$2:$T$10,2)+VLOOKUP($E298,SiSem_Req!$U$2:$V$4,2)+VLOOKUP(GlobalParameters!$C$12,SiSem_Req!$W$2:$X$4,2)</f>
        <v>#N/A</v>
      </c>
    </row>
    <row r="299" spans="1:36" x14ac:dyDescent="0.25">
      <c r="A299" s="133"/>
      <c r="B299" s="283"/>
      <c r="C299" s="283"/>
      <c r="D299" s="284"/>
      <c r="E299" s="284"/>
      <c r="F299" s="287"/>
      <c r="G299" s="166" t="str">
        <f t="shared" si="25"/>
        <v/>
      </c>
      <c r="H299" s="156" t="str">
        <f>IF(OR($D299="",$E299=""),"",VLOOKUP($AJ299,SiSem_Req!$A$2:$O$82,5))</f>
        <v/>
      </c>
      <c r="I299" s="285"/>
      <c r="J299" s="155" t="str">
        <f t="shared" si="26"/>
        <v/>
      </c>
      <c r="K299" s="156" t="str">
        <f>IF(OR($D299="",$E299=""),"",VLOOKUP($AJ299,SiSem_Req!$A$2:$O$82,6))</f>
        <v/>
      </c>
      <c r="L299" s="287"/>
      <c r="M299" s="166" t="str">
        <f t="shared" si="27"/>
        <v/>
      </c>
      <c r="N299" s="156" t="str">
        <f>IF(OR($D299="",$E299=""),"",VLOOKUP($AJ299,SiSem_Req!$A$2:$O$82,7))</f>
        <v/>
      </c>
      <c r="O299" s="286"/>
      <c r="P299" s="162" t="str">
        <f t="shared" si="28"/>
        <v/>
      </c>
      <c r="Q299" s="156" t="str">
        <f>IF(OR($D299="",$E299=""),"",VLOOKUP($AJ299,SiSem_Req!$A$2:$O$82,8))</f>
        <v/>
      </c>
      <c r="R299" s="287"/>
      <c r="S299" s="166" t="str">
        <f t="shared" si="29"/>
        <v/>
      </c>
      <c r="T299" s="156" t="str">
        <f>IF(OR($D299="",$E299=""),"",VLOOKUP($AJ299,SiSem_Req!$A$2:$O$82,9))</f>
        <v/>
      </c>
      <c r="U299" s="157" t="str">
        <f t="shared" si="30"/>
        <v/>
      </c>
      <c r="V299" s="158" t="str">
        <f>IF(OR($D299="",$E299="",GlobalParameters!$C$12=""),"",$AF299)</f>
        <v/>
      </c>
      <c r="W299" s="159"/>
      <c r="X299" s="283"/>
      <c r="Y299" s="283"/>
      <c r="Z299" s="283"/>
      <c r="AA299" s="283"/>
      <c r="AB299" s="283"/>
      <c r="AC299" s="283"/>
      <c r="AD299" s="283"/>
      <c r="AE299" s="283"/>
      <c r="AF299" s="160" t="str">
        <f>IF(OR($D299="",$E299="",GlobalParameters!$C$12=""),"",VLOOKUP($AJ299,SiSem_Req!$A$2:$O$82,15))</f>
        <v/>
      </c>
      <c r="AG299" s="283"/>
      <c r="AH299" s="283"/>
      <c r="AI299" s="159"/>
      <c r="AJ299" s="134" t="e">
        <f>VLOOKUP($D299,SiSem_Req!$S$2:$T$10,2)+VLOOKUP($E299,SiSem_Req!$U$2:$V$4,2)+VLOOKUP(GlobalParameters!$C$12,SiSem_Req!$W$2:$X$4,2)</f>
        <v>#N/A</v>
      </c>
    </row>
    <row r="300" spans="1:36" x14ac:dyDescent="0.25">
      <c r="A300" s="133"/>
      <c r="B300" s="283"/>
      <c r="C300" s="283"/>
      <c r="D300" s="284"/>
      <c r="E300" s="284"/>
      <c r="F300" s="287"/>
      <c r="G300" s="166" t="str">
        <f t="shared" si="25"/>
        <v/>
      </c>
      <c r="H300" s="156" t="str">
        <f>IF(OR($D300="",$E300=""),"",VLOOKUP($AJ300,SiSem_Req!$A$2:$O$82,5))</f>
        <v/>
      </c>
      <c r="I300" s="285"/>
      <c r="J300" s="155" t="str">
        <f t="shared" si="26"/>
        <v/>
      </c>
      <c r="K300" s="156" t="str">
        <f>IF(OR($D300="",$E300=""),"",VLOOKUP($AJ300,SiSem_Req!$A$2:$O$82,6))</f>
        <v/>
      </c>
      <c r="L300" s="287"/>
      <c r="M300" s="166" t="str">
        <f t="shared" si="27"/>
        <v/>
      </c>
      <c r="N300" s="156" t="str">
        <f>IF(OR($D300="",$E300=""),"",VLOOKUP($AJ300,SiSem_Req!$A$2:$O$82,7))</f>
        <v/>
      </c>
      <c r="O300" s="286"/>
      <c r="P300" s="162" t="str">
        <f t="shared" si="28"/>
        <v/>
      </c>
      <c r="Q300" s="156" t="str">
        <f>IF(OR($D300="",$E300=""),"",VLOOKUP($AJ300,SiSem_Req!$A$2:$O$82,8))</f>
        <v/>
      </c>
      <c r="R300" s="287"/>
      <c r="S300" s="166" t="str">
        <f t="shared" si="29"/>
        <v/>
      </c>
      <c r="T300" s="156" t="str">
        <f>IF(OR($D300="",$E300=""),"",VLOOKUP($AJ300,SiSem_Req!$A$2:$O$82,9))</f>
        <v/>
      </c>
      <c r="U300" s="157" t="str">
        <f t="shared" si="30"/>
        <v/>
      </c>
      <c r="V300" s="158" t="str">
        <f>IF(OR($D300="",$E300="",GlobalParameters!$C$12=""),"",$AF300)</f>
        <v/>
      </c>
      <c r="W300" s="159"/>
      <c r="X300" s="283"/>
      <c r="Y300" s="283"/>
      <c r="Z300" s="283"/>
      <c r="AA300" s="283"/>
      <c r="AB300" s="283"/>
      <c r="AC300" s="283"/>
      <c r="AD300" s="283"/>
      <c r="AE300" s="283"/>
      <c r="AF300" s="160" t="str">
        <f>IF(OR($D300="",$E300="",GlobalParameters!$C$12=""),"",VLOOKUP($AJ300,SiSem_Req!$A$2:$O$82,15))</f>
        <v/>
      </c>
      <c r="AG300" s="283"/>
      <c r="AH300" s="283"/>
      <c r="AI300" s="159"/>
      <c r="AJ300" s="134" t="e">
        <f>VLOOKUP($D300,SiSem_Req!$S$2:$T$10,2)+VLOOKUP($E300,SiSem_Req!$U$2:$V$4,2)+VLOOKUP(GlobalParameters!$C$12,SiSem_Req!$W$2:$X$4,2)</f>
        <v>#N/A</v>
      </c>
    </row>
    <row r="301" spans="1:36" x14ac:dyDescent="0.25">
      <c r="A301" s="133"/>
      <c r="B301" s="283"/>
      <c r="C301" s="283"/>
      <c r="D301" s="284"/>
      <c r="E301" s="284"/>
      <c r="F301" s="287"/>
      <c r="G301" s="166" t="str">
        <f t="shared" si="25"/>
        <v/>
      </c>
      <c r="H301" s="156" t="str">
        <f>IF(OR($D301="",$E301=""),"",VLOOKUP($AJ301,SiSem_Req!$A$2:$O$82,5))</f>
        <v/>
      </c>
      <c r="I301" s="285"/>
      <c r="J301" s="155" t="str">
        <f t="shared" si="26"/>
        <v/>
      </c>
      <c r="K301" s="156" t="str">
        <f>IF(OR($D301="",$E301=""),"",VLOOKUP($AJ301,SiSem_Req!$A$2:$O$82,6))</f>
        <v/>
      </c>
      <c r="L301" s="287"/>
      <c r="M301" s="166" t="str">
        <f t="shared" si="27"/>
        <v/>
      </c>
      <c r="N301" s="156" t="str">
        <f>IF(OR($D301="",$E301=""),"",VLOOKUP($AJ301,SiSem_Req!$A$2:$O$82,7))</f>
        <v/>
      </c>
      <c r="O301" s="286"/>
      <c r="P301" s="162" t="str">
        <f t="shared" si="28"/>
        <v/>
      </c>
      <c r="Q301" s="156" t="str">
        <f>IF(OR($D301="",$E301=""),"",VLOOKUP($AJ301,SiSem_Req!$A$2:$O$82,8))</f>
        <v/>
      </c>
      <c r="R301" s="287"/>
      <c r="S301" s="166" t="str">
        <f t="shared" si="29"/>
        <v/>
      </c>
      <c r="T301" s="156" t="str">
        <f>IF(OR($D301="",$E301=""),"",VLOOKUP($AJ301,SiSem_Req!$A$2:$O$82,9))</f>
        <v/>
      </c>
      <c r="U301" s="157" t="str">
        <f t="shared" si="30"/>
        <v/>
      </c>
      <c r="V301" s="158" t="str">
        <f>IF(OR($D301="",$E301="",GlobalParameters!$C$12=""),"",$AF301)</f>
        <v/>
      </c>
      <c r="W301" s="159"/>
      <c r="X301" s="283"/>
      <c r="Y301" s="283"/>
      <c r="Z301" s="283"/>
      <c r="AA301" s="283"/>
      <c r="AB301" s="283"/>
      <c r="AC301" s="283"/>
      <c r="AD301" s="283"/>
      <c r="AE301" s="283"/>
      <c r="AF301" s="160" t="str">
        <f>IF(OR($D301="",$E301="",GlobalParameters!$C$12=""),"",VLOOKUP($AJ301,SiSem_Req!$A$2:$O$82,15))</f>
        <v/>
      </c>
      <c r="AG301" s="283"/>
      <c r="AH301" s="283"/>
      <c r="AI301" s="159"/>
      <c r="AJ301" s="134" t="e">
        <f>VLOOKUP($D301,SiSem_Req!$S$2:$T$10,2)+VLOOKUP($E301,SiSem_Req!$U$2:$V$4,2)+VLOOKUP(GlobalParameters!$C$12,SiSem_Req!$W$2:$X$4,2)</f>
        <v>#N/A</v>
      </c>
    </row>
    <row r="302" spans="1:36" x14ac:dyDescent="0.25">
      <c r="A302" s="133"/>
      <c r="B302" s="283"/>
      <c r="C302" s="283"/>
      <c r="D302" s="284"/>
      <c r="E302" s="284"/>
      <c r="F302" s="287"/>
      <c r="G302" s="166" t="str">
        <f t="shared" si="25"/>
        <v/>
      </c>
      <c r="H302" s="156" t="str">
        <f>IF(OR($D302="",$E302=""),"",VLOOKUP($AJ302,SiSem_Req!$A$2:$O$82,5))</f>
        <v/>
      </c>
      <c r="I302" s="285"/>
      <c r="J302" s="155" t="str">
        <f t="shared" si="26"/>
        <v/>
      </c>
      <c r="K302" s="156" t="str">
        <f>IF(OR($D302="",$E302=""),"",VLOOKUP($AJ302,SiSem_Req!$A$2:$O$82,6))</f>
        <v/>
      </c>
      <c r="L302" s="287"/>
      <c r="M302" s="166" t="str">
        <f t="shared" si="27"/>
        <v/>
      </c>
      <c r="N302" s="156" t="str">
        <f>IF(OR($D302="",$E302=""),"",VLOOKUP($AJ302,SiSem_Req!$A$2:$O$82,7))</f>
        <v/>
      </c>
      <c r="O302" s="286"/>
      <c r="P302" s="162" t="str">
        <f t="shared" si="28"/>
        <v/>
      </c>
      <c r="Q302" s="156" t="str">
        <f>IF(OR($D302="",$E302=""),"",VLOOKUP($AJ302,SiSem_Req!$A$2:$O$82,8))</f>
        <v/>
      </c>
      <c r="R302" s="287"/>
      <c r="S302" s="166" t="str">
        <f t="shared" si="29"/>
        <v/>
      </c>
      <c r="T302" s="156" t="str">
        <f>IF(OR($D302="",$E302=""),"",VLOOKUP($AJ302,SiSem_Req!$A$2:$O$82,9))</f>
        <v/>
      </c>
      <c r="U302" s="157" t="str">
        <f t="shared" si="30"/>
        <v/>
      </c>
      <c r="V302" s="158" t="str">
        <f>IF(OR($D302="",$E302="",GlobalParameters!$C$12=""),"",$AF302)</f>
        <v/>
      </c>
      <c r="W302" s="159"/>
      <c r="X302" s="283"/>
      <c r="Y302" s="283"/>
      <c r="Z302" s="283"/>
      <c r="AA302" s="283"/>
      <c r="AB302" s="283"/>
      <c r="AC302" s="283"/>
      <c r="AD302" s="283"/>
      <c r="AE302" s="283"/>
      <c r="AF302" s="160" t="str">
        <f>IF(OR($D302="",$E302="",GlobalParameters!$C$12=""),"",VLOOKUP($AJ302,SiSem_Req!$A$2:$O$82,15))</f>
        <v/>
      </c>
      <c r="AG302" s="283"/>
      <c r="AH302" s="283"/>
      <c r="AI302" s="159"/>
      <c r="AJ302" s="134" t="e">
        <f>VLOOKUP($D302,SiSem_Req!$S$2:$T$10,2)+VLOOKUP($E302,SiSem_Req!$U$2:$V$4,2)+VLOOKUP(GlobalParameters!$C$12,SiSem_Req!$W$2:$X$4,2)</f>
        <v>#N/A</v>
      </c>
    </row>
    <row r="303" spans="1:36" x14ac:dyDescent="0.25">
      <c r="A303" s="133"/>
      <c r="B303" s="283"/>
      <c r="C303" s="283"/>
      <c r="D303" s="284"/>
      <c r="E303" s="284"/>
      <c r="F303" s="287"/>
      <c r="G303" s="166" t="str">
        <f t="shared" si="25"/>
        <v/>
      </c>
      <c r="H303" s="156" t="str">
        <f>IF(OR($D303="",$E303=""),"",VLOOKUP($AJ303,SiSem_Req!$A$2:$O$82,5))</f>
        <v/>
      </c>
      <c r="I303" s="285"/>
      <c r="J303" s="155" t="str">
        <f t="shared" si="26"/>
        <v/>
      </c>
      <c r="K303" s="156" t="str">
        <f>IF(OR($D303="",$E303=""),"",VLOOKUP($AJ303,SiSem_Req!$A$2:$O$82,6))</f>
        <v/>
      </c>
      <c r="L303" s="287"/>
      <c r="M303" s="166" t="str">
        <f t="shared" si="27"/>
        <v/>
      </c>
      <c r="N303" s="156" t="str">
        <f>IF(OR($D303="",$E303=""),"",VLOOKUP($AJ303,SiSem_Req!$A$2:$O$82,7))</f>
        <v/>
      </c>
      <c r="O303" s="286"/>
      <c r="P303" s="162" t="str">
        <f t="shared" si="28"/>
        <v/>
      </c>
      <c r="Q303" s="156" t="str">
        <f>IF(OR($D303="",$E303=""),"",VLOOKUP($AJ303,SiSem_Req!$A$2:$O$82,8))</f>
        <v/>
      </c>
      <c r="R303" s="287"/>
      <c r="S303" s="166" t="str">
        <f t="shared" si="29"/>
        <v/>
      </c>
      <c r="T303" s="156" t="str">
        <f>IF(OR($D303="",$E303=""),"",VLOOKUP($AJ303,SiSem_Req!$A$2:$O$82,9))</f>
        <v/>
      </c>
      <c r="U303" s="157" t="str">
        <f t="shared" si="30"/>
        <v/>
      </c>
      <c r="V303" s="158" t="str">
        <f>IF(OR($D303="",$E303="",GlobalParameters!$C$12=""),"",$AF303)</f>
        <v/>
      </c>
      <c r="W303" s="159"/>
      <c r="X303" s="283"/>
      <c r="Y303" s="283"/>
      <c r="Z303" s="283"/>
      <c r="AA303" s="283"/>
      <c r="AB303" s="283"/>
      <c r="AC303" s="283"/>
      <c r="AD303" s="283"/>
      <c r="AE303" s="283"/>
      <c r="AF303" s="160" t="str">
        <f>IF(OR($D303="",$E303="",GlobalParameters!$C$12=""),"",VLOOKUP($AJ303,SiSem_Req!$A$2:$O$82,15))</f>
        <v/>
      </c>
      <c r="AG303" s="283"/>
      <c r="AH303" s="283"/>
      <c r="AI303" s="159"/>
      <c r="AJ303" s="134" t="e">
        <f>VLOOKUP($D303,SiSem_Req!$S$2:$T$10,2)+VLOOKUP($E303,SiSem_Req!$U$2:$V$4,2)+VLOOKUP(GlobalParameters!$C$12,SiSem_Req!$W$2:$X$4,2)</f>
        <v>#N/A</v>
      </c>
    </row>
    <row r="304" spans="1:36" x14ac:dyDescent="0.25">
      <c r="A304" s="133"/>
      <c r="B304" s="283"/>
      <c r="C304" s="283"/>
      <c r="D304" s="284"/>
      <c r="E304" s="284"/>
      <c r="F304" s="287"/>
      <c r="G304" s="166" t="str">
        <f t="shared" si="25"/>
        <v/>
      </c>
      <c r="H304" s="156" t="str">
        <f>IF(OR($D304="",$E304=""),"",VLOOKUP($AJ304,SiSem_Req!$A$2:$O$82,5))</f>
        <v/>
      </c>
      <c r="I304" s="285"/>
      <c r="J304" s="155" t="str">
        <f t="shared" si="26"/>
        <v/>
      </c>
      <c r="K304" s="156" t="str">
        <f>IF(OR($D304="",$E304=""),"",VLOOKUP($AJ304,SiSem_Req!$A$2:$O$82,6))</f>
        <v/>
      </c>
      <c r="L304" s="287"/>
      <c r="M304" s="166" t="str">
        <f t="shared" si="27"/>
        <v/>
      </c>
      <c r="N304" s="156" t="str">
        <f>IF(OR($D304="",$E304=""),"",VLOOKUP($AJ304,SiSem_Req!$A$2:$O$82,7))</f>
        <v/>
      </c>
      <c r="O304" s="286"/>
      <c r="P304" s="162" t="str">
        <f t="shared" si="28"/>
        <v/>
      </c>
      <c r="Q304" s="156" t="str">
        <f>IF(OR($D304="",$E304=""),"",VLOOKUP($AJ304,SiSem_Req!$A$2:$O$82,8))</f>
        <v/>
      </c>
      <c r="R304" s="287"/>
      <c r="S304" s="166" t="str">
        <f t="shared" si="29"/>
        <v/>
      </c>
      <c r="T304" s="156" t="str">
        <f>IF(OR($D304="",$E304=""),"",VLOOKUP($AJ304,SiSem_Req!$A$2:$O$82,9))</f>
        <v/>
      </c>
      <c r="U304" s="157" t="str">
        <f t="shared" si="30"/>
        <v/>
      </c>
      <c r="V304" s="158" t="str">
        <f>IF(OR($D304="",$E304="",GlobalParameters!$C$12=""),"",$AF304)</f>
        <v/>
      </c>
      <c r="W304" s="159"/>
      <c r="X304" s="283"/>
      <c r="Y304" s="283"/>
      <c r="Z304" s="283"/>
      <c r="AA304" s="283"/>
      <c r="AB304" s="283"/>
      <c r="AC304" s="283"/>
      <c r="AD304" s="283"/>
      <c r="AE304" s="283"/>
      <c r="AF304" s="160" t="str">
        <f>IF(OR($D304="",$E304="",GlobalParameters!$C$12=""),"",VLOOKUP($AJ304,SiSem_Req!$A$2:$O$82,15))</f>
        <v/>
      </c>
      <c r="AG304" s="283"/>
      <c r="AH304" s="283"/>
      <c r="AI304" s="159"/>
      <c r="AJ304" s="134" t="e">
        <f>VLOOKUP($D304,SiSem_Req!$S$2:$T$10,2)+VLOOKUP($E304,SiSem_Req!$U$2:$V$4,2)+VLOOKUP(GlobalParameters!$C$12,SiSem_Req!$W$2:$X$4,2)</f>
        <v>#N/A</v>
      </c>
    </row>
    <row r="305" spans="1:36" x14ac:dyDescent="0.25">
      <c r="A305" s="133"/>
      <c r="B305" s="283"/>
      <c r="C305" s="283"/>
      <c r="D305" s="284"/>
      <c r="E305" s="284"/>
      <c r="F305" s="287"/>
      <c r="G305" s="166" t="str">
        <f t="shared" si="25"/>
        <v/>
      </c>
      <c r="H305" s="156" t="str">
        <f>IF(OR($D305="",$E305=""),"",VLOOKUP($AJ305,SiSem_Req!$A$2:$O$82,5))</f>
        <v/>
      </c>
      <c r="I305" s="285"/>
      <c r="J305" s="155" t="str">
        <f t="shared" si="26"/>
        <v/>
      </c>
      <c r="K305" s="156" t="str">
        <f>IF(OR($D305="",$E305=""),"",VLOOKUP($AJ305,SiSem_Req!$A$2:$O$82,6))</f>
        <v/>
      </c>
      <c r="L305" s="287"/>
      <c r="M305" s="166" t="str">
        <f t="shared" si="27"/>
        <v/>
      </c>
      <c r="N305" s="156" t="str">
        <f>IF(OR($D305="",$E305=""),"",VLOOKUP($AJ305,SiSem_Req!$A$2:$O$82,7))</f>
        <v/>
      </c>
      <c r="O305" s="286"/>
      <c r="P305" s="162" t="str">
        <f t="shared" si="28"/>
        <v/>
      </c>
      <c r="Q305" s="156" t="str">
        <f>IF(OR($D305="",$E305=""),"",VLOOKUP($AJ305,SiSem_Req!$A$2:$O$82,8))</f>
        <v/>
      </c>
      <c r="R305" s="287"/>
      <c r="S305" s="166" t="str">
        <f t="shared" si="29"/>
        <v/>
      </c>
      <c r="T305" s="156" t="str">
        <f>IF(OR($D305="",$E305=""),"",VLOOKUP($AJ305,SiSem_Req!$A$2:$O$82,9))</f>
        <v/>
      </c>
      <c r="U305" s="157" t="str">
        <f t="shared" si="30"/>
        <v/>
      </c>
      <c r="V305" s="158" t="str">
        <f>IF(OR($D305="",$E305="",GlobalParameters!$C$12=""),"",$AF305)</f>
        <v/>
      </c>
      <c r="W305" s="159"/>
      <c r="X305" s="283"/>
      <c r="Y305" s="283"/>
      <c r="Z305" s="283"/>
      <c r="AA305" s="283"/>
      <c r="AB305" s="283"/>
      <c r="AC305" s="283"/>
      <c r="AD305" s="283"/>
      <c r="AE305" s="283"/>
      <c r="AF305" s="160" t="str">
        <f>IF(OR($D305="",$E305="",GlobalParameters!$C$12=""),"",VLOOKUP($AJ305,SiSem_Req!$A$2:$O$82,15))</f>
        <v/>
      </c>
      <c r="AG305" s="283"/>
      <c r="AH305" s="283"/>
      <c r="AI305" s="159"/>
      <c r="AJ305" s="134" t="e">
        <f>VLOOKUP($D305,SiSem_Req!$S$2:$T$10,2)+VLOOKUP($E305,SiSem_Req!$U$2:$V$4,2)+VLOOKUP(GlobalParameters!$C$12,SiSem_Req!$W$2:$X$4,2)</f>
        <v>#N/A</v>
      </c>
    </row>
    <row r="306" spans="1:36" x14ac:dyDescent="0.25">
      <c r="A306" s="133"/>
      <c r="B306" s="283"/>
      <c r="C306" s="283"/>
      <c r="D306" s="284"/>
      <c r="E306" s="284"/>
      <c r="F306" s="287"/>
      <c r="G306" s="166" t="str">
        <f t="shared" si="25"/>
        <v/>
      </c>
      <c r="H306" s="156" t="str">
        <f>IF(OR($D306="",$E306=""),"",VLOOKUP($AJ306,SiSem_Req!$A$2:$O$82,5))</f>
        <v/>
      </c>
      <c r="I306" s="285"/>
      <c r="J306" s="155" t="str">
        <f t="shared" si="26"/>
        <v/>
      </c>
      <c r="K306" s="156" t="str">
        <f>IF(OR($D306="",$E306=""),"",VLOOKUP($AJ306,SiSem_Req!$A$2:$O$82,6))</f>
        <v/>
      </c>
      <c r="L306" s="287"/>
      <c r="M306" s="166" t="str">
        <f t="shared" si="27"/>
        <v/>
      </c>
      <c r="N306" s="156" t="str">
        <f>IF(OR($D306="",$E306=""),"",VLOOKUP($AJ306,SiSem_Req!$A$2:$O$82,7))</f>
        <v/>
      </c>
      <c r="O306" s="286"/>
      <c r="P306" s="162" t="str">
        <f t="shared" si="28"/>
        <v/>
      </c>
      <c r="Q306" s="156" t="str">
        <f>IF(OR($D306="",$E306=""),"",VLOOKUP($AJ306,SiSem_Req!$A$2:$O$82,8))</f>
        <v/>
      </c>
      <c r="R306" s="287"/>
      <c r="S306" s="166" t="str">
        <f t="shared" si="29"/>
        <v/>
      </c>
      <c r="T306" s="156" t="str">
        <f>IF(OR($D306="",$E306=""),"",VLOOKUP($AJ306,SiSem_Req!$A$2:$O$82,9))</f>
        <v/>
      </c>
      <c r="U306" s="157" t="str">
        <f t="shared" si="30"/>
        <v/>
      </c>
      <c r="V306" s="158" t="str">
        <f>IF(OR($D306="",$E306="",GlobalParameters!$C$12=""),"",$AF306)</f>
        <v/>
      </c>
      <c r="W306" s="159"/>
      <c r="X306" s="283"/>
      <c r="Y306" s="283"/>
      <c r="Z306" s="283"/>
      <c r="AA306" s="283"/>
      <c r="AB306" s="283"/>
      <c r="AC306" s="283"/>
      <c r="AD306" s="283"/>
      <c r="AE306" s="283"/>
      <c r="AF306" s="160" t="str">
        <f>IF(OR($D306="",$E306="",GlobalParameters!$C$12=""),"",VLOOKUP($AJ306,SiSem_Req!$A$2:$O$82,15))</f>
        <v/>
      </c>
      <c r="AG306" s="283"/>
      <c r="AH306" s="283"/>
      <c r="AI306" s="159"/>
      <c r="AJ306" s="134" t="e">
        <f>VLOOKUP($D306,SiSem_Req!$S$2:$T$10,2)+VLOOKUP($E306,SiSem_Req!$U$2:$V$4,2)+VLOOKUP(GlobalParameters!$C$12,SiSem_Req!$W$2:$X$4,2)</f>
        <v>#N/A</v>
      </c>
    </row>
    <row r="307" spans="1:36" x14ac:dyDescent="0.25">
      <c r="A307" s="133"/>
      <c r="B307" s="283"/>
      <c r="C307" s="283"/>
      <c r="D307" s="284"/>
      <c r="E307" s="284"/>
      <c r="F307" s="287"/>
      <c r="G307" s="166" t="str">
        <f t="shared" si="25"/>
        <v/>
      </c>
      <c r="H307" s="156" t="str">
        <f>IF(OR($D307="",$E307=""),"",VLOOKUP($AJ307,SiSem_Req!$A$2:$O$82,5))</f>
        <v/>
      </c>
      <c r="I307" s="285"/>
      <c r="J307" s="155" t="str">
        <f t="shared" si="26"/>
        <v/>
      </c>
      <c r="K307" s="156" t="str">
        <f>IF(OR($D307="",$E307=""),"",VLOOKUP($AJ307,SiSem_Req!$A$2:$O$82,6))</f>
        <v/>
      </c>
      <c r="L307" s="287"/>
      <c r="M307" s="166" t="str">
        <f t="shared" si="27"/>
        <v/>
      </c>
      <c r="N307" s="156" t="str">
        <f>IF(OR($D307="",$E307=""),"",VLOOKUP($AJ307,SiSem_Req!$A$2:$O$82,7))</f>
        <v/>
      </c>
      <c r="O307" s="286"/>
      <c r="P307" s="162" t="str">
        <f t="shared" si="28"/>
        <v/>
      </c>
      <c r="Q307" s="156" t="str">
        <f>IF(OR($D307="",$E307=""),"",VLOOKUP($AJ307,SiSem_Req!$A$2:$O$82,8))</f>
        <v/>
      </c>
      <c r="R307" s="287"/>
      <c r="S307" s="166" t="str">
        <f t="shared" si="29"/>
        <v/>
      </c>
      <c r="T307" s="156" t="str">
        <f>IF(OR($D307="",$E307=""),"",VLOOKUP($AJ307,SiSem_Req!$A$2:$O$82,9))</f>
        <v/>
      </c>
      <c r="U307" s="157" t="str">
        <f t="shared" si="30"/>
        <v/>
      </c>
      <c r="V307" s="158" t="str">
        <f>IF(OR($D307="",$E307="",GlobalParameters!$C$12=""),"",$AF307)</f>
        <v/>
      </c>
      <c r="W307" s="159"/>
      <c r="X307" s="283"/>
      <c r="Y307" s="283"/>
      <c r="Z307" s="283"/>
      <c r="AA307" s="283"/>
      <c r="AB307" s="283"/>
      <c r="AC307" s="283"/>
      <c r="AD307" s="283"/>
      <c r="AE307" s="283"/>
      <c r="AF307" s="160" t="str">
        <f>IF(OR($D307="",$E307="",GlobalParameters!$C$12=""),"",VLOOKUP($AJ307,SiSem_Req!$A$2:$O$82,15))</f>
        <v/>
      </c>
      <c r="AG307" s="283"/>
      <c r="AH307" s="283"/>
      <c r="AI307" s="159"/>
      <c r="AJ307" s="134" t="e">
        <f>VLOOKUP($D307,SiSem_Req!$S$2:$T$10,2)+VLOOKUP($E307,SiSem_Req!$U$2:$V$4,2)+VLOOKUP(GlobalParameters!$C$12,SiSem_Req!$W$2:$X$4,2)</f>
        <v>#N/A</v>
      </c>
    </row>
    <row r="308" spans="1:36" x14ac:dyDescent="0.25">
      <c r="A308" s="133"/>
      <c r="B308" s="283"/>
      <c r="C308" s="283"/>
      <c r="D308" s="284"/>
      <c r="E308" s="284"/>
      <c r="F308" s="287"/>
      <c r="G308" s="166" t="str">
        <f t="shared" si="25"/>
        <v/>
      </c>
      <c r="H308" s="156" t="str">
        <f>IF(OR($D308="",$E308=""),"",VLOOKUP($AJ308,SiSem_Req!$A$2:$O$82,5))</f>
        <v/>
      </c>
      <c r="I308" s="285"/>
      <c r="J308" s="155" t="str">
        <f t="shared" si="26"/>
        <v/>
      </c>
      <c r="K308" s="156" t="str">
        <f>IF(OR($D308="",$E308=""),"",VLOOKUP($AJ308,SiSem_Req!$A$2:$O$82,6))</f>
        <v/>
      </c>
      <c r="L308" s="287"/>
      <c r="M308" s="166" t="str">
        <f t="shared" si="27"/>
        <v/>
      </c>
      <c r="N308" s="156" t="str">
        <f>IF(OR($D308="",$E308=""),"",VLOOKUP($AJ308,SiSem_Req!$A$2:$O$82,7))</f>
        <v/>
      </c>
      <c r="O308" s="286"/>
      <c r="P308" s="162" t="str">
        <f t="shared" si="28"/>
        <v/>
      </c>
      <c r="Q308" s="156" t="str">
        <f>IF(OR($D308="",$E308=""),"",VLOOKUP($AJ308,SiSem_Req!$A$2:$O$82,8))</f>
        <v/>
      </c>
      <c r="R308" s="287"/>
      <c r="S308" s="166" t="str">
        <f t="shared" si="29"/>
        <v/>
      </c>
      <c r="T308" s="156" t="str">
        <f>IF(OR($D308="",$E308=""),"",VLOOKUP($AJ308,SiSem_Req!$A$2:$O$82,9))</f>
        <v/>
      </c>
      <c r="U308" s="157" t="str">
        <f t="shared" si="30"/>
        <v/>
      </c>
      <c r="V308" s="158" t="str">
        <f>IF(OR($D308="",$E308="",GlobalParameters!$C$12=""),"",$AF308)</f>
        <v/>
      </c>
      <c r="W308" s="159"/>
      <c r="X308" s="283"/>
      <c r="Y308" s="283"/>
      <c r="Z308" s="283"/>
      <c r="AA308" s="283"/>
      <c r="AB308" s="283"/>
      <c r="AC308" s="283"/>
      <c r="AD308" s="283"/>
      <c r="AE308" s="283"/>
      <c r="AF308" s="160" t="str">
        <f>IF(OR($D308="",$E308="",GlobalParameters!$C$12=""),"",VLOOKUP($AJ308,SiSem_Req!$A$2:$O$82,15))</f>
        <v/>
      </c>
      <c r="AG308" s="283"/>
      <c r="AH308" s="283"/>
      <c r="AI308" s="159"/>
      <c r="AJ308" s="134" t="e">
        <f>VLOOKUP($D308,SiSem_Req!$S$2:$T$10,2)+VLOOKUP($E308,SiSem_Req!$U$2:$V$4,2)+VLOOKUP(GlobalParameters!$C$12,SiSem_Req!$W$2:$X$4,2)</f>
        <v>#N/A</v>
      </c>
    </row>
    <row r="309" spans="1:36" x14ac:dyDescent="0.25">
      <c r="A309" s="133"/>
      <c r="B309" s="283"/>
      <c r="C309" s="283"/>
      <c r="D309" s="284"/>
      <c r="E309" s="284"/>
      <c r="F309" s="287"/>
      <c r="G309" s="166" t="str">
        <f t="shared" si="25"/>
        <v/>
      </c>
      <c r="H309" s="156" t="str">
        <f>IF(OR($D309="",$E309=""),"",VLOOKUP($AJ309,SiSem_Req!$A$2:$O$82,5))</f>
        <v/>
      </c>
      <c r="I309" s="285"/>
      <c r="J309" s="155" t="str">
        <f t="shared" si="26"/>
        <v/>
      </c>
      <c r="K309" s="156" t="str">
        <f>IF(OR($D309="",$E309=""),"",VLOOKUP($AJ309,SiSem_Req!$A$2:$O$82,6))</f>
        <v/>
      </c>
      <c r="L309" s="287"/>
      <c r="M309" s="166" t="str">
        <f t="shared" si="27"/>
        <v/>
      </c>
      <c r="N309" s="156" t="str">
        <f>IF(OR($D309="",$E309=""),"",VLOOKUP($AJ309,SiSem_Req!$A$2:$O$82,7))</f>
        <v/>
      </c>
      <c r="O309" s="286"/>
      <c r="P309" s="162" t="str">
        <f t="shared" si="28"/>
        <v/>
      </c>
      <c r="Q309" s="156" t="str">
        <f>IF(OR($D309="",$E309=""),"",VLOOKUP($AJ309,SiSem_Req!$A$2:$O$82,8))</f>
        <v/>
      </c>
      <c r="R309" s="287"/>
      <c r="S309" s="166" t="str">
        <f t="shared" si="29"/>
        <v/>
      </c>
      <c r="T309" s="156" t="str">
        <f>IF(OR($D309="",$E309=""),"",VLOOKUP($AJ309,SiSem_Req!$A$2:$O$82,9))</f>
        <v/>
      </c>
      <c r="U309" s="157" t="str">
        <f t="shared" si="30"/>
        <v/>
      </c>
      <c r="V309" s="158" t="str">
        <f>IF(OR($D309="",$E309="",GlobalParameters!$C$12=""),"",$AF309)</f>
        <v/>
      </c>
      <c r="W309" s="159"/>
      <c r="X309" s="283"/>
      <c r="Y309" s="283"/>
      <c r="Z309" s="283"/>
      <c r="AA309" s="283"/>
      <c r="AB309" s="283"/>
      <c r="AC309" s="283"/>
      <c r="AD309" s="283"/>
      <c r="AE309" s="283"/>
      <c r="AF309" s="160" t="str">
        <f>IF(OR($D309="",$E309="",GlobalParameters!$C$12=""),"",VLOOKUP($AJ309,SiSem_Req!$A$2:$O$82,15))</f>
        <v/>
      </c>
      <c r="AG309" s="283"/>
      <c r="AH309" s="283"/>
      <c r="AI309" s="159"/>
      <c r="AJ309" s="134" t="e">
        <f>VLOOKUP($D309,SiSem_Req!$S$2:$T$10,2)+VLOOKUP($E309,SiSem_Req!$U$2:$V$4,2)+VLOOKUP(GlobalParameters!$C$12,SiSem_Req!$W$2:$X$4,2)</f>
        <v>#N/A</v>
      </c>
    </row>
    <row r="310" spans="1:36" x14ac:dyDescent="0.25">
      <c r="A310" s="133"/>
      <c r="B310" s="283"/>
      <c r="C310" s="283"/>
      <c r="D310" s="284"/>
      <c r="E310" s="284"/>
      <c r="F310" s="287"/>
      <c r="G310" s="166" t="str">
        <f t="shared" si="25"/>
        <v/>
      </c>
      <c r="H310" s="156" t="str">
        <f>IF(OR($D310="",$E310=""),"",VLOOKUP($AJ310,SiSem_Req!$A$2:$O$82,5))</f>
        <v/>
      </c>
      <c r="I310" s="285"/>
      <c r="J310" s="155" t="str">
        <f t="shared" si="26"/>
        <v/>
      </c>
      <c r="K310" s="156" t="str">
        <f>IF(OR($D310="",$E310=""),"",VLOOKUP($AJ310,SiSem_Req!$A$2:$O$82,6))</f>
        <v/>
      </c>
      <c r="L310" s="287"/>
      <c r="M310" s="166" t="str">
        <f t="shared" si="27"/>
        <v/>
      </c>
      <c r="N310" s="156" t="str">
        <f>IF(OR($D310="",$E310=""),"",VLOOKUP($AJ310,SiSem_Req!$A$2:$O$82,7))</f>
        <v/>
      </c>
      <c r="O310" s="286"/>
      <c r="P310" s="162" t="str">
        <f t="shared" si="28"/>
        <v/>
      </c>
      <c r="Q310" s="156" t="str">
        <f>IF(OR($D310="",$E310=""),"",VLOOKUP($AJ310,SiSem_Req!$A$2:$O$82,8))</f>
        <v/>
      </c>
      <c r="R310" s="287"/>
      <c r="S310" s="166" t="str">
        <f t="shared" si="29"/>
        <v/>
      </c>
      <c r="T310" s="156" t="str">
        <f>IF(OR($D310="",$E310=""),"",VLOOKUP($AJ310,SiSem_Req!$A$2:$O$82,9))</f>
        <v/>
      </c>
      <c r="U310" s="157" t="str">
        <f t="shared" si="30"/>
        <v/>
      </c>
      <c r="V310" s="158" t="str">
        <f>IF(OR($D310="",$E310="",GlobalParameters!$C$12=""),"",$AF310)</f>
        <v/>
      </c>
      <c r="W310" s="159"/>
      <c r="X310" s="283"/>
      <c r="Y310" s="283"/>
      <c r="Z310" s="283"/>
      <c r="AA310" s="283"/>
      <c r="AB310" s="283"/>
      <c r="AC310" s="283"/>
      <c r="AD310" s="283"/>
      <c r="AE310" s="283"/>
      <c r="AF310" s="160" t="str">
        <f>IF(OR($D310="",$E310="",GlobalParameters!$C$12=""),"",VLOOKUP($AJ310,SiSem_Req!$A$2:$O$82,15))</f>
        <v/>
      </c>
      <c r="AG310" s="283"/>
      <c r="AH310" s="283"/>
      <c r="AI310" s="159"/>
      <c r="AJ310" s="134" t="e">
        <f>VLOOKUP($D310,SiSem_Req!$S$2:$T$10,2)+VLOOKUP($E310,SiSem_Req!$U$2:$V$4,2)+VLOOKUP(GlobalParameters!$C$12,SiSem_Req!$W$2:$X$4,2)</f>
        <v>#N/A</v>
      </c>
    </row>
    <row r="311" spans="1:36" x14ac:dyDescent="0.25">
      <c r="A311" s="133"/>
      <c r="B311" s="283"/>
      <c r="C311" s="283"/>
      <c r="D311" s="284"/>
      <c r="E311" s="284"/>
      <c r="F311" s="287"/>
      <c r="G311" s="166" t="str">
        <f t="shared" si="25"/>
        <v/>
      </c>
      <c r="H311" s="156" t="str">
        <f>IF(OR($D311="",$E311=""),"",VLOOKUP($AJ311,SiSem_Req!$A$2:$O$82,5))</f>
        <v/>
      </c>
      <c r="I311" s="285"/>
      <c r="J311" s="155" t="str">
        <f t="shared" si="26"/>
        <v/>
      </c>
      <c r="K311" s="156" t="str">
        <f>IF(OR($D311="",$E311=""),"",VLOOKUP($AJ311,SiSem_Req!$A$2:$O$82,6))</f>
        <v/>
      </c>
      <c r="L311" s="287"/>
      <c r="M311" s="166" t="str">
        <f t="shared" si="27"/>
        <v/>
      </c>
      <c r="N311" s="156" t="str">
        <f>IF(OR($D311="",$E311=""),"",VLOOKUP($AJ311,SiSem_Req!$A$2:$O$82,7))</f>
        <v/>
      </c>
      <c r="O311" s="286"/>
      <c r="P311" s="162" t="str">
        <f t="shared" si="28"/>
        <v/>
      </c>
      <c r="Q311" s="156" t="str">
        <f>IF(OR($D311="",$E311=""),"",VLOOKUP($AJ311,SiSem_Req!$A$2:$O$82,8))</f>
        <v/>
      </c>
      <c r="R311" s="287"/>
      <c r="S311" s="166" t="str">
        <f t="shared" si="29"/>
        <v/>
      </c>
      <c r="T311" s="156" t="str">
        <f>IF(OR($D311="",$E311=""),"",VLOOKUP($AJ311,SiSem_Req!$A$2:$O$82,9))</f>
        <v/>
      </c>
      <c r="U311" s="157" t="str">
        <f t="shared" si="30"/>
        <v/>
      </c>
      <c r="V311" s="158" t="str">
        <f>IF(OR($D311="",$E311="",GlobalParameters!$C$12=""),"",$AF311)</f>
        <v/>
      </c>
      <c r="W311" s="159"/>
      <c r="X311" s="283"/>
      <c r="Y311" s="283"/>
      <c r="Z311" s="283"/>
      <c r="AA311" s="283"/>
      <c r="AB311" s="283"/>
      <c r="AC311" s="283"/>
      <c r="AD311" s="283"/>
      <c r="AE311" s="283"/>
      <c r="AF311" s="160" t="str">
        <f>IF(OR($D311="",$E311="",GlobalParameters!$C$12=""),"",VLOOKUP($AJ311,SiSem_Req!$A$2:$O$82,15))</f>
        <v/>
      </c>
      <c r="AG311" s="283"/>
      <c r="AH311" s="283"/>
      <c r="AI311" s="159"/>
      <c r="AJ311" s="134" t="e">
        <f>VLOOKUP($D311,SiSem_Req!$S$2:$T$10,2)+VLOOKUP($E311,SiSem_Req!$U$2:$V$4,2)+VLOOKUP(GlobalParameters!$C$12,SiSem_Req!$W$2:$X$4,2)</f>
        <v>#N/A</v>
      </c>
    </row>
    <row r="312" spans="1:36" x14ac:dyDescent="0.25">
      <c r="A312" s="133"/>
      <c r="B312" s="283"/>
      <c r="C312" s="283"/>
      <c r="D312" s="284"/>
      <c r="E312" s="284"/>
      <c r="F312" s="287"/>
      <c r="G312" s="166" t="str">
        <f t="shared" si="25"/>
        <v/>
      </c>
      <c r="H312" s="156" t="str">
        <f>IF(OR($D312="",$E312=""),"",VLOOKUP($AJ312,SiSem_Req!$A$2:$O$82,5))</f>
        <v/>
      </c>
      <c r="I312" s="285"/>
      <c r="J312" s="155" t="str">
        <f t="shared" si="26"/>
        <v/>
      </c>
      <c r="K312" s="156" t="str">
        <f>IF(OR($D312="",$E312=""),"",VLOOKUP($AJ312,SiSem_Req!$A$2:$O$82,6))</f>
        <v/>
      </c>
      <c r="L312" s="287"/>
      <c r="M312" s="166" t="str">
        <f t="shared" si="27"/>
        <v/>
      </c>
      <c r="N312" s="156" t="str">
        <f>IF(OR($D312="",$E312=""),"",VLOOKUP($AJ312,SiSem_Req!$A$2:$O$82,7))</f>
        <v/>
      </c>
      <c r="O312" s="286"/>
      <c r="P312" s="162" t="str">
        <f t="shared" si="28"/>
        <v/>
      </c>
      <c r="Q312" s="156" t="str">
        <f>IF(OR($D312="",$E312=""),"",VLOOKUP($AJ312,SiSem_Req!$A$2:$O$82,8))</f>
        <v/>
      </c>
      <c r="R312" s="287"/>
      <c r="S312" s="166" t="str">
        <f t="shared" si="29"/>
        <v/>
      </c>
      <c r="T312" s="156" t="str">
        <f>IF(OR($D312="",$E312=""),"",VLOOKUP($AJ312,SiSem_Req!$A$2:$O$82,9))</f>
        <v/>
      </c>
      <c r="U312" s="157" t="str">
        <f t="shared" si="30"/>
        <v/>
      </c>
      <c r="V312" s="158" t="str">
        <f>IF(OR($D312="",$E312="",GlobalParameters!$C$12=""),"",$AF312)</f>
        <v/>
      </c>
      <c r="W312" s="159"/>
      <c r="X312" s="283"/>
      <c r="Y312" s="283"/>
      <c r="Z312" s="283"/>
      <c r="AA312" s="283"/>
      <c r="AB312" s="283"/>
      <c r="AC312" s="283"/>
      <c r="AD312" s="283"/>
      <c r="AE312" s="283"/>
      <c r="AF312" s="160" t="str">
        <f>IF(OR($D312="",$E312="",GlobalParameters!$C$12=""),"",VLOOKUP($AJ312,SiSem_Req!$A$2:$O$82,15))</f>
        <v/>
      </c>
      <c r="AG312" s="283"/>
      <c r="AH312" s="283"/>
      <c r="AI312" s="159"/>
      <c r="AJ312" s="134" t="e">
        <f>VLOOKUP($D312,SiSem_Req!$S$2:$T$10,2)+VLOOKUP($E312,SiSem_Req!$U$2:$V$4,2)+VLOOKUP(GlobalParameters!$C$12,SiSem_Req!$W$2:$X$4,2)</f>
        <v>#N/A</v>
      </c>
    </row>
    <row r="313" spans="1:36"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row>
    <row r="314" spans="1:36"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row>
    <row r="315" spans="1:36"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row>
    <row r="316" spans="1:36"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row>
    <row r="317" spans="1:36"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row>
    <row r="318" spans="1:36"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row>
    <row r="319" spans="1:36"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row>
    <row r="320" spans="1:36"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row>
    <row r="321" spans="1:35"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row>
    <row r="322" spans="1:35"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row>
  </sheetData>
  <sheetProtection password="C070" sheet="1" objects="1" scenarios="1"/>
  <mergeCells count="21">
    <mergeCell ref="P3:AA3"/>
    <mergeCell ref="P4:AA4"/>
    <mergeCell ref="P5:AA5"/>
    <mergeCell ref="H5:J5"/>
    <mergeCell ref="K5:N5"/>
    <mergeCell ref="C3:E3"/>
    <mergeCell ref="H3:J3"/>
    <mergeCell ref="K3:N3"/>
    <mergeCell ref="C4:E4"/>
    <mergeCell ref="H4:J4"/>
    <mergeCell ref="K4:N4"/>
    <mergeCell ref="C6:E6"/>
    <mergeCell ref="H6:J6"/>
    <mergeCell ref="I11:K11"/>
    <mergeCell ref="L11:N11"/>
    <mergeCell ref="U11:V11"/>
    <mergeCell ref="F11:H11"/>
    <mergeCell ref="O11:Q11"/>
    <mergeCell ref="R11:T11"/>
    <mergeCell ref="P6:AA6"/>
    <mergeCell ref="X11:AG11"/>
  </mergeCells>
  <conditionalFormatting sqref="F13:F312">
    <cfRule type="expression" dxfId="577" priority="647">
      <formula>$AJ13&gt;=300</formula>
    </cfRule>
    <cfRule type="expression" dxfId="576" priority="996">
      <formula>OR($F13="",$G13="")</formula>
    </cfRule>
    <cfRule type="cellIs" dxfId="575" priority="997" operator="between">
      <formula>0</formula>
      <formula>$G13</formula>
    </cfRule>
    <cfRule type="cellIs" dxfId="574" priority="998" operator="greaterThan">
      <formula>$G13</formula>
    </cfRule>
  </conditionalFormatting>
  <conditionalFormatting sqref="K13">
    <cfRule type="expression" dxfId="573" priority="989">
      <formula>OR(AND($AJ13&gt;=400,$AJ13&lt;700),$AJ13&gt;=800)</formula>
    </cfRule>
  </conditionalFormatting>
  <conditionalFormatting sqref="J13:K312 Z13:Z312">
    <cfRule type="expression" dxfId="572" priority="988">
      <formula>OR(AND($AJ13&gt;=400,$AJ13&lt;700),$AJ13&gt;=800)</formula>
    </cfRule>
  </conditionalFormatting>
  <conditionalFormatting sqref="M13:N312 AA13:AA312">
    <cfRule type="expression" dxfId="571" priority="987">
      <formula>$AJ13&gt;=200</formula>
    </cfRule>
  </conditionalFormatting>
  <conditionalFormatting sqref="L13:L312">
    <cfRule type="expression" dxfId="570" priority="1338">
      <formula>$AJ13&gt;=200</formula>
    </cfRule>
    <cfRule type="expression" dxfId="569" priority="1339">
      <formula>OR($L13="",$M13="")</formula>
    </cfRule>
    <cfRule type="cellIs" dxfId="568" priority="1340" operator="between">
      <formula>0</formula>
      <formula>$M13</formula>
    </cfRule>
    <cfRule type="cellIs" dxfId="567" priority="1341" operator="greaterThan">
      <formula>$M13</formula>
    </cfRule>
  </conditionalFormatting>
  <conditionalFormatting sqref="I13:I312">
    <cfRule type="expression" dxfId="566" priority="1342">
      <formula>OR(AND($AJ13&gt;=400,$AJ13&lt;700),$AJ13&gt;=800)</formula>
    </cfRule>
    <cfRule type="expression" dxfId="565" priority="1343">
      <formula>OR($I13="",$J13="")</formula>
    </cfRule>
    <cfRule type="cellIs" dxfId="564" priority="1344" operator="between">
      <formula>0</formula>
      <formula>$J13</formula>
    </cfRule>
    <cfRule type="cellIs" dxfId="563" priority="1345" operator="greaterThan">
      <formula>$J13</formula>
    </cfRule>
  </conditionalFormatting>
  <conditionalFormatting sqref="G13:H312 X13:Y312">
    <cfRule type="expression" dxfId="562" priority="649">
      <formula>$AJ13&gt;=300</formula>
    </cfRule>
  </conditionalFormatting>
  <conditionalFormatting sqref="O13:O312">
    <cfRule type="expression" dxfId="561" priority="638">
      <formula>OR(AND($AJ13&gt;0,$AJ13&lt;300),$AJ13&gt;=800,AND($AJ13&gt;=600,$AJ13&lt;700))</formula>
    </cfRule>
    <cfRule type="expression" dxfId="560" priority="639">
      <formula>OR($O13="",$P13="")</formula>
    </cfRule>
    <cfRule type="cellIs" dxfId="559" priority="640" operator="between">
      <formula>0</formula>
      <formula>$P13</formula>
    </cfRule>
    <cfRule type="cellIs" dxfId="558" priority="641" operator="greaterThan">
      <formula>$P13</formula>
    </cfRule>
  </conditionalFormatting>
  <conditionalFormatting sqref="P13:Q312 AB13:AC312">
    <cfRule type="expression" dxfId="557" priority="637">
      <formula>OR(AND($AJ13&gt;0,$AJ13&lt;300),$AJ13&gt;=800,AND($AJ13&gt;=600,$AJ13&lt;700))</formula>
    </cfRule>
  </conditionalFormatting>
  <conditionalFormatting sqref="R13:R312">
    <cfRule type="expression" dxfId="556" priority="632">
      <formula>OR(AND($AJ13&gt;0,$AJ13&lt;500),$AJ13&gt;=600)</formula>
    </cfRule>
    <cfRule type="expression" dxfId="555" priority="633">
      <formula>OR($R13="",$S13="")</formula>
    </cfRule>
    <cfRule type="cellIs" dxfId="554" priority="634" operator="between">
      <formula>0</formula>
      <formula>$S13</formula>
    </cfRule>
    <cfRule type="cellIs" dxfId="553" priority="635" operator="greaterThan">
      <formula>$S13</formula>
    </cfRule>
  </conditionalFormatting>
  <conditionalFormatting sqref="S13:T312 AD13:AD312">
    <cfRule type="expression" dxfId="552" priority="631">
      <formula>OR(AND($AJ13&gt;0,$AJ13&lt;500),$AJ13&gt;=600)</formula>
    </cfRule>
  </conditionalFormatting>
  <conditionalFormatting sqref="K14">
    <cfRule type="expression" dxfId="551" priority="612">
      <formula>OR(AND($AJ14&gt;=400,$AJ14&lt;700),$AJ14&gt;=800)</formula>
    </cfRule>
  </conditionalFormatting>
  <conditionalFormatting sqref="J14">
    <cfRule type="expression" dxfId="550" priority="611">
      <formula>OR(AND($AJ14&gt;=400,$AJ14&lt;700),$AJ14&gt;=800)</formula>
    </cfRule>
  </conditionalFormatting>
  <conditionalFormatting sqref="K15">
    <cfRule type="expression" dxfId="549" priority="575">
      <formula>OR(AND($AJ15&gt;=400,$AJ15&lt;700),$AJ15&gt;=800)</formula>
    </cfRule>
  </conditionalFormatting>
  <conditionalFormatting sqref="J15">
    <cfRule type="expression" dxfId="548" priority="574">
      <formula>OR(AND($AJ15&gt;=400,$AJ15&lt;700),$AJ15&gt;=800)</formula>
    </cfRule>
  </conditionalFormatting>
  <conditionalFormatting sqref="U13:U312">
    <cfRule type="expression" dxfId="547" priority="993">
      <formula>OR($U13="",$V13="")</formula>
    </cfRule>
    <cfRule type="cellIs" dxfId="546" priority="994" operator="between">
      <formula>0</formula>
      <formula>$V13</formula>
    </cfRule>
    <cfRule type="cellIs" dxfId="545" priority="995" operator="greaterThan">
      <formula>$V13</formula>
    </cfRule>
  </conditionalFormatting>
  <dataValidations count="8">
    <dataValidation type="decimal" operator="greaterThanOrEqual" allowBlank="1" showInputMessage="1" showErrorMessage="1" error="Data must be a numeric value greater than or equal to 0" sqref="F13:F312 I13:I312">
      <formula1>0</formula1>
    </dataValidation>
    <dataValidation type="decimal" operator="greaterThanOrEqual" allowBlank="1" showInputMessage="1" showErrorMessage="1" error="Numeric value must be greater than or equal to 0" sqref="L13:L312 O13:O312 R13:R312 X13:AD312">
      <formula1>0</formula1>
    </dataValidation>
    <dataValidation type="decimal" operator="lessThanOrEqual" allowBlank="1" showInputMessage="1" showErrorMessage="1" error="Ts must be less than or equal to the Maximum Rated Junction Temperature" prompt="Breakpoint Temperature (Ts) must be less than or equal to the Maximum Rated Junction Temperature" sqref="AE13:AE312">
      <formula1>$AG13</formula1>
    </dataValidation>
    <dataValidation type="decimal" operator="greaterThanOrEqual" allowBlank="1" showInputMessage="1" showErrorMessage="1" error="Numeric data must be greater than or equal to 0" sqref="AG13:AG312">
      <formula1>0</formula1>
    </dataValidation>
    <dataValidation type="decimal" allowBlank="1" showInputMessage="1" showErrorMessage="1" error="Data must be a numeric value" prompt="Enter the temperature rise from the ambient (reference) to the component junction" sqref="AH13:AH312">
      <formula1>-500</formula1>
      <formula2>500</formula2>
    </dataValidation>
    <dataValidation type="list" allowBlank="1" showInputMessage="1" showErrorMessage="1" sqref="D13:D312">
      <formula1>$AM$13:$AM$18</formula1>
    </dataValidation>
    <dataValidation type="list" allowBlank="1" showInputMessage="1" showErrorMessage="1" sqref="D13:D312">
      <formula1>$AM$13:$AM$17</formula1>
    </dataValidation>
    <dataValidation type="list" allowBlank="1" showInputMessage="1" showErrorMessage="1" sqref="E13:E312">
      <formula1>$AN$13:$AN$15</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AI322"/>
  <sheetViews>
    <sheetView workbookViewId="0">
      <pane ySplit="12" topLeftCell="A13" activePane="bottomLeft" state="frozen"/>
      <selection pane="bottomLeft" activeCell="E13" sqref="E1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5" width="15.7109375" style="134" customWidth="1"/>
    <col min="6" max="22" width="9.140625" style="134"/>
    <col min="23" max="23" width="9.7109375" style="134" customWidth="1"/>
    <col min="24" max="30" width="9.140625" style="134"/>
    <col min="31" max="31" width="9.140625" style="134" hidden="1" customWidth="1"/>
    <col min="32" max="33" width="9.140625" style="134"/>
    <col min="34" max="35" width="0" style="178" hidden="1" customWidth="1"/>
    <col min="36" max="16384" width="9.140625" style="134"/>
  </cols>
  <sheetData>
    <row r="1" spans="1:35"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5"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row>
    <row r="3" spans="1:35" ht="15.75" thickBot="1" x14ac:dyDescent="0.3">
      <c r="A3" s="133"/>
      <c r="B3" s="133"/>
      <c r="C3" s="238" t="s">
        <v>17</v>
      </c>
      <c r="D3" s="220"/>
      <c r="E3" s="221"/>
      <c r="F3" s="135"/>
      <c r="G3" s="135"/>
      <c r="H3" s="238" t="s">
        <v>19</v>
      </c>
      <c r="I3" s="242"/>
      <c r="J3" s="243"/>
      <c r="K3" s="244" t="str">
        <f>IF(GlobalParameters!$C$8="","",GlobalParameters!$C$8)</f>
        <v/>
      </c>
      <c r="L3" s="288"/>
      <c r="M3" s="288"/>
      <c r="N3" s="289"/>
      <c r="O3" s="135"/>
      <c r="P3" s="224" t="s">
        <v>325</v>
      </c>
      <c r="Q3" s="225"/>
      <c r="R3" s="225"/>
      <c r="S3" s="225"/>
      <c r="T3" s="225"/>
      <c r="U3" s="225"/>
      <c r="V3" s="225"/>
      <c r="W3" s="225"/>
      <c r="X3" s="225"/>
      <c r="Y3" s="225"/>
      <c r="Z3" s="226"/>
      <c r="AA3" s="133"/>
      <c r="AB3" s="133"/>
      <c r="AC3" s="133"/>
      <c r="AD3" s="133"/>
    </row>
    <row r="4" spans="1:35" ht="15.75" thickBot="1" x14ac:dyDescent="0.3">
      <c r="A4" s="133"/>
      <c r="B4" s="133"/>
      <c r="C4" s="238" t="s">
        <v>18</v>
      </c>
      <c r="D4" s="220"/>
      <c r="E4" s="221"/>
      <c r="F4" s="135"/>
      <c r="G4" s="136"/>
      <c r="H4" s="238" t="s">
        <v>20</v>
      </c>
      <c r="I4" s="242"/>
      <c r="J4" s="243"/>
      <c r="K4" s="244" t="str">
        <f>IF(GlobalParameters!$E$8="","",GlobalParameters!$E$8)</f>
        <v/>
      </c>
      <c r="L4" s="288"/>
      <c r="M4" s="288"/>
      <c r="N4" s="289"/>
      <c r="O4" s="163"/>
      <c r="P4" s="227" t="s">
        <v>338</v>
      </c>
      <c r="Q4" s="228"/>
      <c r="R4" s="228"/>
      <c r="S4" s="228"/>
      <c r="T4" s="228"/>
      <c r="U4" s="228"/>
      <c r="V4" s="228"/>
      <c r="W4" s="228"/>
      <c r="X4" s="228"/>
      <c r="Y4" s="228"/>
      <c r="Z4" s="229"/>
      <c r="AA4" s="133"/>
      <c r="AB4" s="133"/>
      <c r="AC4" s="133"/>
      <c r="AD4" s="133"/>
    </row>
    <row r="5" spans="1:35" ht="15.75" thickBot="1" x14ac:dyDescent="0.3">
      <c r="A5" s="133"/>
      <c r="B5" s="133"/>
      <c r="C5" s="133"/>
      <c r="D5" s="133"/>
      <c r="E5" s="133"/>
      <c r="F5" s="133"/>
      <c r="G5" s="133"/>
      <c r="H5" s="238" t="s">
        <v>21</v>
      </c>
      <c r="I5" s="220"/>
      <c r="J5" s="221"/>
      <c r="K5" s="244" t="str">
        <f>IF(GlobalParameters!$C$12="","",GlobalParameters!$C$12)</f>
        <v/>
      </c>
      <c r="L5" s="247"/>
      <c r="M5" s="247"/>
      <c r="N5" s="248"/>
      <c r="O5" s="135"/>
      <c r="P5" s="227" t="s">
        <v>345</v>
      </c>
      <c r="Q5" s="228"/>
      <c r="R5" s="228"/>
      <c r="S5" s="228"/>
      <c r="T5" s="228"/>
      <c r="U5" s="228"/>
      <c r="V5" s="228"/>
      <c r="W5" s="228"/>
      <c r="X5" s="228"/>
      <c r="Y5" s="228"/>
      <c r="Z5" s="229"/>
      <c r="AA5" s="133"/>
      <c r="AB5" s="133"/>
      <c r="AC5" s="133"/>
      <c r="AD5" s="133"/>
    </row>
    <row r="6" spans="1:35" ht="15.75" customHeight="1" thickBot="1" x14ac:dyDescent="0.3">
      <c r="A6" s="133"/>
      <c r="B6" s="133"/>
      <c r="C6" s="239" t="s">
        <v>144</v>
      </c>
      <c r="D6" s="240"/>
      <c r="E6" s="241"/>
      <c r="F6" s="137"/>
      <c r="G6" s="137"/>
      <c r="H6" s="238" t="s">
        <v>337</v>
      </c>
      <c r="I6" s="242"/>
      <c r="J6" s="243"/>
      <c r="K6" s="138" t="str">
        <f>IF(GlobalParameters!$K$11="","",GlobalParameters!$K$11)</f>
        <v/>
      </c>
      <c r="L6" s="133"/>
      <c r="M6" s="133"/>
      <c r="N6" s="133"/>
      <c r="O6" s="133"/>
      <c r="P6" s="233" t="s">
        <v>346</v>
      </c>
      <c r="Q6" s="234"/>
      <c r="R6" s="234"/>
      <c r="S6" s="234"/>
      <c r="T6" s="234"/>
      <c r="U6" s="234"/>
      <c r="V6" s="234"/>
      <c r="W6" s="234"/>
      <c r="X6" s="234"/>
      <c r="Y6" s="234"/>
      <c r="Z6" s="235"/>
      <c r="AA6" s="133"/>
      <c r="AB6" s="133"/>
      <c r="AC6" s="133"/>
      <c r="AD6" s="133"/>
    </row>
    <row r="7" spans="1:35" x14ac:dyDescent="0.25">
      <c r="A7" s="133"/>
      <c r="B7" s="133"/>
      <c r="C7" s="139"/>
      <c r="D7" s="184"/>
      <c r="E7" s="184"/>
      <c r="F7" s="135"/>
      <c r="G7" s="135"/>
      <c r="H7" s="136"/>
      <c r="I7" s="133"/>
      <c r="J7" s="133"/>
      <c r="K7" s="133"/>
      <c r="L7" s="133"/>
      <c r="M7" s="133"/>
      <c r="N7" s="133"/>
      <c r="O7" s="133"/>
      <c r="P7" s="133"/>
      <c r="Q7" s="133"/>
      <c r="R7" s="133"/>
      <c r="S7" s="133"/>
      <c r="T7" s="133"/>
      <c r="U7" s="133"/>
      <c r="V7" s="133"/>
      <c r="W7" s="133"/>
      <c r="X7" s="133"/>
      <c r="Y7" s="133"/>
      <c r="Z7" s="133"/>
      <c r="AA7" s="133"/>
      <c r="AB7" s="133"/>
      <c r="AC7" s="133"/>
      <c r="AD7" s="133"/>
    </row>
    <row r="8" spans="1:35" x14ac:dyDescent="0.25">
      <c r="A8" s="133"/>
      <c r="B8" s="141" t="s">
        <v>301</v>
      </c>
      <c r="C8" s="142" t="s">
        <v>300</v>
      </c>
      <c r="D8" s="135"/>
      <c r="E8" s="135"/>
      <c r="F8" s="136" t="s">
        <v>398</v>
      </c>
      <c r="G8" s="135"/>
      <c r="H8" s="136"/>
      <c r="I8" s="133"/>
      <c r="J8" s="133"/>
      <c r="K8" s="133"/>
      <c r="L8" s="133"/>
      <c r="M8" s="133"/>
      <c r="N8" s="133"/>
      <c r="O8" s="133"/>
      <c r="P8" s="133"/>
      <c r="Q8" s="133"/>
      <c r="R8" s="133"/>
      <c r="S8" s="133"/>
      <c r="T8" s="133"/>
      <c r="U8" s="133"/>
      <c r="V8" s="133"/>
      <c r="W8" s="133"/>
      <c r="X8" s="133"/>
      <c r="Y8" s="133"/>
      <c r="Z8" s="133"/>
      <c r="AA8" s="133"/>
      <c r="AB8" s="133"/>
      <c r="AC8" s="133"/>
      <c r="AD8" s="133"/>
    </row>
    <row r="9" spans="1:35" x14ac:dyDescent="0.25">
      <c r="A9" s="133"/>
      <c r="B9" s="133"/>
      <c r="C9" s="143" t="s">
        <v>200</v>
      </c>
      <c r="D9" s="135"/>
      <c r="E9" s="135"/>
      <c r="F9" s="135"/>
      <c r="G9" s="135"/>
      <c r="H9" s="136"/>
      <c r="I9" s="133"/>
      <c r="J9" s="133"/>
      <c r="K9" s="133"/>
      <c r="L9" s="133"/>
      <c r="M9" s="133"/>
      <c r="N9" s="133"/>
      <c r="O9" s="133"/>
      <c r="P9" s="133"/>
      <c r="Q9" s="133"/>
      <c r="R9" s="133"/>
      <c r="S9" s="133"/>
      <c r="T9" s="133"/>
      <c r="U9" s="133"/>
      <c r="V9" s="133"/>
      <c r="W9" s="133"/>
      <c r="X9" s="133"/>
      <c r="Y9" s="133"/>
      <c r="Z9" s="133"/>
      <c r="AA9" s="133"/>
      <c r="AB9" s="133"/>
      <c r="AC9" s="133"/>
      <c r="AD9" s="133"/>
    </row>
    <row r="10" spans="1:35"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row>
    <row r="11" spans="1:35" ht="30" customHeight="1" x14ac:dyDescent="0.35">
      <c r="A11" s="133"/>
      <c r="B11" s="133"/>
      <c r="C11" s="133"/>
      <c r="D11" s="133"/>
      <c r="E11" s="133"/>
      <c r="F11" s="256" t="s">
        <v>305</v>
      </c>
      <c r="G11" s="263"/>
      <c r="H11" s="264"/>
      <c r="I11" s="255" t="s">
        <v>307</v>
      </c>
      <c r="J11" s="236"/>
      <c r="K11" s="237"/>
      <c r="L11" s="261" t="s">
        <v>308</v>
      </c>
      <c r="M11" s="272"/>
      <c r="N11" s="262"/>
      <c r="O11" s="256" t="s">
        <v>109</v>
      </c>
      <c r="P11" s="265"/>
      <c r="Q11" s="266"/>
      <c r="R11" s="261" t="s">
        <v>135</v>
      </c>
      <c r="S11" s="262"/>
      <c r="T11" s="133"/>
      <c r="U11" s="230" t="s">
        <v>302</v>
      </c>
      <c r="V11" s="231"/>
      <c r="W11" s="231"/>
      <c r="X11" s="231"/>
      <c r="Y11" s="231"/>
      <c r="Z11" s="231"/>
      <c r="AA11" s="231"/>
      <c r="AB11" s="232"/>
      <c r="AC11" s="133"/>
      <c r="AD11" s="133"/>
      <c r="AE11" s="151"/>
    </row>
    <row r="12" spans="1:35" ht="64.5" x14ac:dyDescent="0.25">
      <c r="A12" s="144"/>
      <c r="B12" s="145" t="s">
        <v>22</v>
      </c>
      <c r="C12" s="145" t="s">
        <v>23</v>
      </c>
      <c r="D12" s="145" t="s">
        <v>25</v>
      </c>
      <c r="E12" s="145" t="s">
        <v>132</v>
      </c>
      <c r="F12" s="147" t="s">
        <v>86</v>
      </c>
      <c r="G12" s="147" t="s">
        <v>87</v>
      </c>
      <c r="H12" s="146" t="s">
        <v>28</v>
      </c>
      <c r="I12" s="146" t="s">
        <v>26</v>
      </c>
      <c r="J12" s="146" t="s">
        <v>27</v>
      </c>
      <c r="K12" s="146" t="s">
        <v>28</v>
      </c>
      <c r="L12" s="147" t="s">
        <v>26</v>
      </c>
      <c r="M12" s="147" t="s">
        <v>27</v>
      </c>
      <c r="N12" s="146" t="s">
        <v>28</v>
      </c>
      <c r="O12" s="147" t="s">
        <v>133</v>
      </c>
      <c r="P12" s="147" t="s">
        <v>134</v>
      </c>
      <c r="Q12" s="146" t="s">
        <v>28</v>
      </c>
      <c r="R12" s="146" t="s">
        <v>32</v>
      </c>
      <c r="S12" s="146" t="s">
        <v>33</v>
      </c>
      <c r="T12" s="148"/>
      <c r="U12" s="149" t="s">
        <v>94</v>
      </c>
      <c r="V12" s="149" t="s">
        <v>93</v>
      </c>
      <c r="W12" s="149" t="s">
        <v>145</v>
      </c>
      <c r="X12" s="149" t="s">
        <v>146</v>
      </c>
      <c r="Y12" s="149" t="s">
        <v>148</v>
      </c>
      <c r="Z12" s="150" t="s">
        <v>341</v>
      </c>
      <c r="AA12" s="150" t="s">
        <v>342</v>
      </c>
      <c r="AB12" s="150" t="s">
        <v>348</v>
      </c>
      <c r="AC12" s="147" t="s">
        <v>343</v>
      </c>
      <c r="AD12" s="133"/>
      <c r="AE12" s="164" t="s">
        <v>130</v>
      </c>
    </row>
    <row r="13" spans="1:35" x14ac:dyDescent="0.25">
      <c r="A13" s="133"/>
      <c r="B13" s="283"/>
      <c r="C13" s="283"/>
      <c r="D13" s="284"/>
      <c r="E13" s="284"/>
      <c r="F13" s="286"/>
      <c r="G13" s="162" t="str">
        <f t="shared" ref="G13:G76" si="0">IF(OR($D13="",$E13="",$U13="",$V13="",$H13="",$Z13="",$AB13=""),"",IF($AE13&gt;=800,IF($R13&lt;=$Z13,$V13*$H13,IF(AND($R13&gt;$Z13,$R13&lt;=$AB13),$H13*($V13+((($U13-$V13)/($AB13-$Z13))*($R13-$Z13))),0)),""))</f>
        <v/>
      </c>
      <c r="H13" s="156" t="str">
        <f>IF(OR($D13="",$E13=""),"",VLOOKUP($AE13,SiSem_Req!$A$2:$O$82,8))</f>
        <v/>
      </c>
      <c r="I13" s="285"/>
      <c r="J13" s="155" t="str">
        <f t="shared" ref="J13:J76" si="1">IF(OR($D13="",$W13="",$K13=""),"",IF($AE13&gt;800,$W13*$K13,""))</f>
        <v/>
      </c>
      <c r="K13" s="156" t="str">
        <f>IF(OR($D13="",$E13=""),"",VLOOKUP($AE13,SiSem_Req!$A$2:$O$82,12))</f>
        <v/>
      </c>
      <c r="L13" s="285"/>
      <c r="M13" s="155" t="str">
        <f t="shared" ref="M13:M76" si="2">IF(OR($D13="",$E13="",$X13="",$N13=""),"",IF(AND($AE13&gt;=800,$AE13&lt;900),$X13*$N13,""))</f>
        <v/>
      </c>
      <c r="N13" s="156" t="str">
        <f>IF(OR($D13="",$E13=""),"",VLOOKUP($AE13,SiSem_Req!$A$2:$O$82,13))</f>
        <v/>
      </c>
      <c r="O13" s="287"/>
      <c r="P13" s="166" t="str">
        <f t="shared" ref="P13:P76" si="3">IF(OR($D13="",$E13="",$Y13="",$Q13=""),"",IF(AND($AE13&gt;=800,$AE13&lt;900),$Y13*$Q13,""))</f>
        <v/>
      </c>
      <c r="Q13" s="156" t="str">
        <f>IF(OR($D13="",$E13=""),"",VLOOKUP($AE13,SiSem_Req!$A$2:$O$82,14))</f>
        <v/>
      </c>
      <c r="R13" s="157" t="str">
        <f t="shared" ref="R13:R30" si="4">IF($D13="","",$K$6+AC13)</f>
        <v/>
      </c>
      <c r="S13" s="158" t="str">
        <f>IF(OR($D13="",$E13="",GlobalParameters!$C$12=""),"",$AA13)</f>
        <v/>
      </c>
      <c r="T13" s="159"/>
      <c r="U13" s="283"/>
      <c r="V13" s="283"/>
      <c r="W13" s="283"/>
      <c r="X13" s="283"/>
      <c r="Y13" s="283"/>
      <c r="Z13" s="283"/>
      <c r="AA13" s="160" t="str">
        <f>IF(OR($D13="",$E13="",GlobalParameters!$C$12=""),"",VLOOKUP($AE13,SiSem_Req!$A$2:$O$82,15))</f>
        <v/>
      </c>
      <c r="AB13" s="283"/>
      <c r="AC13" s="283"/>
      <c r="AD13" s="159"/>
      <c r="AE13" s="134" t="e">
        <f>VLOOKUP($D13,SiSem_Req!$S$2:$T$10,2)+VLOOKUP($E13,SiSem_Req!$U$2:$V$4,2)+VLOOKUP(GlobalParameters!$C$12,SiSem_Req!$W$2:$X$4,2)</f>
        <v>#N/A</v>
      </c>
      <c r="AH13" s="178" t="s">
        <v>124</v>
      </c>
      <c r="AI13" s="178" t="s">
        <v>127</v>
      </c>
    </row>
    <row r="14" spans="1:35" x14ac:dyDescent="0.25">
      <c r="A14" s="133"/>
      <c r="B14" s="283"/>
      <c r="C14" s="283"/>
      <c r="D14" s="284"/>
      <c r="E14" s="284"/>
      <c r="F14" s="286"/>
      <c r="G14" s="162" t="str">
        <f t="shared" si="0"/>
        <v/>
      </c>
      <c r="H14" s="156" t="str">
        <f>IF(OR($D14="",$E14=""),"",VLOOKUP($AE14,SiSem_Req!$A$2:$O$82,8))</f>
        <v/>
      </c>
      <c r="I14" s="285"/>
      <c r="J14" s="155" t="str">
        <f t="shared" si="1"/>
        <v/>
      </c>
      <c r="K14" s="156" t="str">
        <f>IF(OR($D14="",$E14=""),"",VLOOKUP($AE14,SiSem_Req!$A$2:$O$82,12))</f>
        <v/>
      </c>
      <c r="L14" s="285"/>
      <c r="M14" s="155" t="str">
        <f t="shared" si="2"/>
        <v/>
      </c>
      <c r="N14" s="156" t="str">
        <f>IF(OR($D14="",$E14=""),"",VLOOKUP($AE14,SiSem_Req!$A$2:$O$82,13))</f>
        <v/>
      </c>
      <c r="O14" s="287"/>
      <c r="P14" s="166" t="str">
        <f t="shared" si="3"/>
        <v/>
      </c>
      <c r="Q14" s="156" t="str">
        <f>IF(OR($D14="",$E14=""),"",VLOOKUP($AE14,SiSem_Req!$A$2:$O$82,14))</f>
        <v/>
      </c>
      <c r="R14" s="157" t="str">
        <f t="shared" si="4"/>
        <v/>
      </c>
      <c r="S14" s="158" t="str">
        <f>IF(OR($D14="",$E14="",GlobalParameters!$C$12=""),"",$AA14)</f>
        <v/>
      </c>
      <c r="T14" s="159"/>
      <c r="U14" s="283"/>
      <c r="V14" s="283"/>
      <c r="W14" s="283"/>
      <c r="X14" s="283"/>
      <c r="Y14" s="283"/>
      <c r="Z14" s="283"/>
      <c r="AA14" s="160" t="str">
        <f>IF(OR($D14="",$E14="",GlobalParameters!$C$12=""),"",VLOOKUP($AE14,SiSem_Req!$A$2:$O$82,15))</f>
        <v/>
      </c>
      <c r="AB14" s="283"/>
      <c r="AC14" s="283"/>
      <c r="AD14" s="159"/>
      <c r="AE14" s="134" t="e">
        <f>VLOOKUP($D14,SiSem_Req!$S$2:$T$10,2)+VLOOKUP($E14,SiSem_Req!$U$2:$V$4,2)+VLOOKUP(GlobalParameters!$C$12,SiSem_Req!$W$2:$X$4,2)</f>
        <v>#N/A</v>
      </c>
      <c r="AH14" s="178" t="s">
        <v>125</v>
      </c>
      <c r="AI14" s="178" t="s">
        <v>131</v>
      </c>
    </row>
    <row r="15" spans="1:35" x14ac:dyDescent="0.25">
      <c r="A15" s="133"/>
      <c r="B15" s="283"/>
      <c r="C15" s="283"/>
      <c r="D15" s="284"/>
      <c r="E15" s="284"/>
      <c r="F15" s="286"/>
      <c r="G15" s="162" t="str">
        <f t="shared" si="0"/>
        <v/>
      </c>
      <c r="H15" s="156" t="str">
        <f>IF(OR($D15="",$E15=""),"",VLOOKUP($AE15,SiSem_Req!$A$2:$O$82,8))</f>
        <v/>
      </c>
      <c r="I15" s="285"/>
      <c r="J15" s="155" t="str">
        <f t="shared" si="1"/>
        <v/>
      </c>
      <c r="K15" s="156" t="str">
        <f>IF(OR($D15="",$E15=""),"",VLOOKUP($AE15,SiSem_Req!$A$2:$O$82,12))</f>
        <v/>
      </c>
      <c r="L15" s="285"/>
      <c r="M15" s="155" t="str">
        <f t="shared" si="2"/>
        <v/>
      </c>
      <c r="N15" s="156" t="str">
        <f>IF(OR($D15="",$E15=""),"",VLOOKUP($AE15,SiSem_Req!$A$2:$O$82,13))</f>
        <v/>
      </c>
      <c r="O15" s="287"/>
      <c r="P15" s="166" t="str">
        <f t="shared" si="3"/>
        <v/>
      </c>
      <c r="Q15" s="156" t="str">
        <f>IF(OR($D15="",$E15=""),"",VLOOKUP($AE15,SiSem_Req!$A$2:$O$82,14))</f>
        <v/>
      </c>
      <c r="R15" s="157" t="str">
        <f t="shared" si="4"/>
        <v/>
      </c>
      <c r="S15" s="158" t="str">
        <f>IF(OR($D15="",$E15="",GlobalParameters!$C$12=""),"",$AA15)</f>
        <v/>
      </c>
      <c r="T15" s="159"/>
      <c r="U15" s="283"/>
      <c r="V15" s="283"/>
      <c r="W15" s="283"/>
      <c r="X15" s="283"/>
      <c r="Y15" s="283"/>
      <c r="Z15" s="283"/>
      <c r="AA15" s="160" t="str">
        <f>IF(OR($D15="",$E15="",GlobalParameters!$C$12=""),"",VLOOKUP($AE15,SiSem_Req!$A$2:$O$82,15))</f>
        <v/>
      </c>
      <c r="AB15" s="283"/>
      <c r="AC15" s="283"/>
      <c r="AD15" s="159"/>
      <c r="AE15" s="134" t="e">
        <f>VLOOKUP($D15,SiSem_Req!$S$2:$T$10,2)+VLOOKUP($E15,SiSem_Req!$U$2:$V$4,2)+VLOOKUP(GlobalParameters!$C$12,SiSem_Req!$W$2:$X$4,2)</f>
        <v>#N/A</v>
      </c>
      <c r="AI15" s="178" t="s">
        <v>112</v>
      </c>
    </row>
    <row r="16" spans="1:35" x14ac:dyDescent="0.25">
      <c r="A16" s="133"/>
      <c r="B16" s="283"/>
      <c r="C16" s="283"/>
      <c r="D16" s="284"/>
      <c r="E16" s="284"/>
      <c r="F16" s="286"/>
      <c r="G16" s="162" t="str">
        <f t="shared" si="0"/>
        <v/>
      </c>
      <c r="H16" s="156" t="str">
        <f>IF(OR($D16="",$E16=""),"",VLOOKUP($AE16,SiSem_Req!$A$2:$O$82,8))</f>
        <v/>
      </c>
      <c r="I16" s="285"/>
      <c r="J16" s="155" t="str">
        <f t="shared" si="1"/>
        <v/>
      </c>
      <c r="K16" s="156" t="str">
        <f>IF(OR($D16="",$E16=""),"",VLOOKUP($AE16,SiSem_Req!$A$2:$O$82,12))</f>
        <v/>
      </c>
      <c r="L16" s="285"/>
      <c r="M16" s="155" t="str">
        <f t="shared" si="2"/>
        <v/>
      </c>
      <c r="N16" s="156" t="str">
        <f>IF(OR($D16="",$E16=""),"",VLOOKUP($AE16,SiSem_Req!$A$2:$O$82,13))</f>
        <v/>
      </c>
      <c r="O16" s="287"/>
      <c r="P16" s="166" t="str">
        <f t="shared" si="3"/>
        <v/>
      </c>
      <c r="Q16" s="156" t="str">
        <f>IF(OR($D16="",$E16=""),"",VLOOKUP($AE16,SiSem_Req!$A$2:$O$82,14))</f>
        <v/>
      </c>
      <c r="R16" s="157" t="str">
        <f t="shared" si="4"/>
        <v/>
      </c>
      <c r="S16" s="158" t="str">
        <f>IF(OR($D16="",$E16="",GlobalParameters!$C$12=""),"",$AA16)</f>
        <v/>
      </c>
      <c r="T16" s="159"/>
      <c r="U16" s="283"/>
      <c r="V16" s="283"/>
      <c r="W16" s="283"/>
      <c r="X16" s="283"/>
      <c r="Y16" s="283"/>
      <c r="Z16" s="283"/>
      <c r="AA16" s="160" t="str">
        <f>IF(OR($D16="",$E16="",GlobalParameters!$C$12=""),"",VLOOKUP($AE16,SiSem_Req!$A$2:$O$82,15))</f>
        <v/>
      </c>
      <c r="AB16" s="283"/>
      <c r="AC16" s="283"/>
      <c r="AD16" s="159"/>
      <c r="AE16" s="134" t="e">
        <f>VLOOKUP($D16,SiSem_Req!$S$2:$T$10,2)+VLOOKUP($E16,SiSem_Req!$U$2:$V$4,2)+VLOOKUP(GlobalParameters!$C$12,SiSem_Req!$W$2:$X$4,2)</f>
        <v>#N/A</v>
      </c>
    </row>
    <row r="17" spans="1:31" x14ac:dyDescent="0.25">
      <c r="A17" s="133"/>
      <c r="B17" s="283"/>
      <c r="C17" s="283"/>
      <c r="D17" s="284"/>
      <c r="E17" s="284"/>
      <c r="F17" s="286"/>
      <c r="G17" s="162" t="str">
        <f t="shared" si="0"/>
        <v/>
      </c>
      <c r="H17" s="156" t="str">
        <f>IF(OR($D17="",$E17=""),"",VLOOKUP($AE17,SiSem_Req!$A$2:$O$82,8))</f>
        <v/>
      </c>
      <c r="I17" s="285"/>
      <c r="J17" s="155" t="str">
        <f t="shared" si="1"/>
        <v/>
      </c>
      <c r="K17" s="156" t="str">
        <f>IF(OR($D17="",$E17=""),"",VLOOKUP($AE17,SiSem_Req!$A$2:$O$82,12))</f>
        <v/>
      </c>
      <c r="L17" s="285"/>
      <c r="M17" s="155" t="str">
        <f t="shared" si="2"/>
        <v/>
      </c>
      <c r="N17" s="156" t="str">
        <f>IF(OR($D17="",$E17=""),"",VLOOKUP($AE17,SiSem_Req!$A$2:$O$82,13))</f>
        <v/>
      </c>
      <c r="O17" s="287"/>
      <c r="P17" s="166" t="str">
        <f t="shared" si="3"/>
        <v/>
      </c>
      <c r="Q17" s="156" t="str">
        <f>IF(OR($D17="",$E17=""),"",VLOOKUP($AE17,SiSem_Req!$A$2:$O$82,14))</f>
        <v/>
      </c>
      <c r="R17" s="157" t="str">
        <f t="shared" si="4"/>
        <v/>
      </c>
      <c r="S17" s="158" t="str">
        <f>IF(OR($D17="",$E17="",GlobalParameters!$C$12=""),"",$AA17)</f>
        <v/>
      </c>
      <c r="T17" s="159"/>
      <c r="U17" s="283"/>
      <c r="V17" s="283"/>
      <c r="W17" s="283"/>
      <c r="X17" s="283"/>
      <c r="Y17" s="283"/>
      <c r="Z17" s="283"/>
      <c r="AA17" s="160" t="str">
        <f>IF(OR($D17="",$E17="",GlobalParameters!$C$12=""),"",VLOOKUP($AE17,SiSem_Req!$A$2:$O$82,15))</f>
        <v/>
      </c>
      <c r="AB17" s="283"/>
      <c r="AC17" s="283"/>
      <c r="AD17" s="159"/>
      <c r="AE17" s="134" t="e">
        <f>VLOOKUP($D17,SiSem_Req!$S$2:$T$10,2)+VLOOKUP($E17,SiSem_Req!$U$2:$V$4,2)+VLOOKUP(GlobalParameters!$C$12,SiSem_Req!$W$2:$X$4,2)</f>
        <v>#N/A</v>
      </c>
    </row>
    <row r="18" spans="1:31" x14ac:dyDescent="0.25">
      <c r="A18" s="133"/>
      <c r="B18" s="283"/>
      <c r="C18" s="283"/>
      <c r="D18" s="284"/>
      <c r="E18" s="284"/>
      <c r="F18" s="286"/>
      <c r="G18" s="162" t="str">
        <f t="shared" si="0"/>
        <v/>
      </c>
      <c r="H18" s="156" t="str">
        <f>IF(OR($D18="",$E18=""),"",VLOOKUP($AE18,SiSem_Req!$A$2:$O$82,8))</f>
        <v/>
      </c>
      <c r="I18" s="285"/>
      <c r="J18" s="155" t="str">
        <f t="shared" si="1"/>
        <v/>
      </c>
      <c r="K18" s="156" t="str">
        <f>IF(OR($D18="",$E18=""),"",VLOOKUP($AE18,SiSem_Req!$A$2:$O$82,12))</f>
        <v/>
      </c>
      <c r="L18" s="285"/>
      <c r="M18" s="155" t="str">
        <f t="shared" si="2"/>
        <v/>
      </c>
      <c r="N18" s="156" t="str">
        <f>IF(OR($D18="",$E18=""),"",VLOOKUP($AE18,SiSem_Req!$A$2:$O$82,13))</f>
        <v/>
      </c>
      <c r="O18" s="287"/>
      <c r="P18" s="166" t="str">
        <f t="shared" si="3"/>
        <v/>
      </c>
      <c r="Q18" s="156" t="str">
        <f>IF(OR($D18="",$E18=""),"",VLOOKUP($AE18,SiSem_Req!$A$2:$O$82,14))</f>
        <v/>
      </c>
      <c r="R18" s="157" t="str">
        <f t="shared" si="4"/>
        <v/>
      </c>
      <c r="S18" s="158" t="str">
        <f>IF(OR($D18="",$E18="",GlobalParameters!$C$12=""),"",$AA18)</f>
        <v/>
      </c>
      <c r="T18" s="159"/>
      <c r="U18" s="283"/>
      <c r="V18" s="283"/>
      <c r="W18" s="283"/>
      <c r="X18" s="283"/>
      <c r="Y18" s="283"/>
      <c r="Z18" s="283"/>
      <c r="AA18" s="160" t="str">
        <f>IF(OR($D18="",$E18="",GlobalParameters!$C$12=""),"",VLOOKUP($AE18,SiSem_Req!$A$2:$O$82,15))</f>
        <v/>
      </c>
      <c r="AB18" s="283"/>
      <c r="AC18" s="283"/>
      <c r="AD18" s="159"/>
      <c r="AE18" s="134" t="e">
        <f>VLOOKUP($D18,SiSem_Req!$S$2:$T$10,2)+VLOOKUP($E18,SiSem_Req!$U$2:$V$4,2)+VLOOKUP(GlobalParameters!$C$12,SiSem_Req!$W$2:$X$4,2)</f>
        <v>#N/A</v>
      </c>
    </row>
    <row r="19" spans="1:31" x14ac:dyDescent="0.25">
      <c r="A19" s="133"/>
      <c r="B19" s="283"/>
      <c r="C19" s="283"/>
      <c r="D19" s="284"/>
      <c r="E19" s="284"/>
      <c r="F19" s="286"/>
      <c r="G19" s="162" t="str">
        <f t="shared" si="0"/>
        <v/>
      </c>
      <c r="H19" s="156" t="str">
        <f>IF(OR($D19="",$E19=""),"",VLOOKUP($AE19,SiSem_Req!$A$2:$O$82,8))</f>
        <v/>
      </c>
      <c r="I19" s="285"/>
      <c r="J19" s="155" t="str">
        <f t="shared" si="1"/>
        <v/>
      </c>
      <c r="K19" s="156" t="str">
        <f>IF(OR($D19="",$E19=""),"",VLOOKUP($AE19,SiSem_Req!$A$2:$O$82,12))</f>
        <v/>
      </c>
      <c r="L19" s="285"/>
      <c r="M19" s="155" t="str">
        <f t="shared" si="2"/>
        <v/>
      </c>
      <c r="N19" s="156" t="str">
        <f>IF(OR($D19="",$E19=""),"",VLOOKUP($AE19,SiSem_Req!$A$2:$O$82,13))</f>
        <v/>
      </c>
      <c r="O19" s="287"/>
      <c r="P19" s="166" t="str">
        <f t="shared" si="3"/>
        <v/>
      </c>
      <c r="Q19" s="156" t="str">
        <f>IF(OR($D19="",$E19=""),"",VLOOKUP($AE19,SiSem_Req!$A$2:$O$82,14))</f>
        <v/>
      </c>
      <c r="R19" s="157" t="str">
        <f t="shared" si="4"/>
        <v/>
      </c>
      <c r="S19" s="158" t="str">
        <f>IF(OR($D19="",$E19="",GlobalParameters!$C$12=""),"",$AA19)</f>
        <v/>
      </c>
      <c r="T19" s="159"/>
      <c r="U19" s="283"/>
      <c r="V19" s="283"/>
      <c r="W19" s="283"/>
      <c r="X19" s="283"/>
      <c r="Y19" s="283"/>
      <c r="Z19" s="283"/>
      <c r="AA19" s="160" t="str">
        <f>IF(OR($D19="",$E19="",GlobalParameters!$C$12=""),"",VLOOKUP($AE19,SiSem_Req!$A$2:$O$82,15))</f>
        <v/>
      </c>
      <c r="AB19" s="283"/>
      <c r="AC19" s="283"/>
      <c r="AD19" s="159"/>
      <c r="AE19" s="134" t="e">
        <f>VLOOKUP($D19,SiSem_Req!$S$2:$T$10,2)+VLOOKUP($E19,SiSem_Req!$U$2:$V$4,2)+VLOOKUP(GlobalParameters!$C$12,SiSem_Req!$W$2:$X$4,2)</f>
        <v>#N/A</v>
      </c>
    </row>
    <row r="20" spans="1:31" x14ac:dyDescent="0.25">
      <c r="A20" s="133"/>
      <c r="B20" s="283"/>
      <c r="C20" s="283"/>
      <c r="D20" s="284"/>
      <c r="E20" s="284"/>
      <c r="F20" s="286"/>
      <c r="G20" s="162" t="str">
        <f t="shared" si="0"/>
        <v/>
      </c>
      <c r="H20" s="156" t="str">
        <f>IF(OR($D20="",$E20=""),"",VLOOKUP($AE20,SiSem_Req!$A$2:$O$82,8))</f>
        <v/>
      </c>
      <c r="I20" s="285"/>
      <c r="J20" s="155" t="str">
        <f t="shared" si="1"/>
        <v/>
      </c>
      <c r="K20" s="156" t="str">
        <f>IF(OR($D20="",$E20=""),"",VLOOKUP($AE20,SiSem_Req!$A$2:$O$82,12))</f>
        <v/>
      </c>
      <c r="L20" s="285"/>
      <c r="M20" s="155" t="str">
        <f t="shared" si="2"/>
        <v/>
      </c>
      <c r="N20" s="156" t="str">
        <f>IF(OR($D20="",$E20=""),"",VLOOKUP($AE20,SiSem_Req!$A$2:$O$82,13))</f>
        <v/>
      </c>
      <c r="O20" s="287"/>
      <c r="P20" s="166" t="str">
        <f t="shared" si="3"/>
        <v/>
      </c>
      <c r="Q20" s="156" t="str">
        <f>IF(OR($D20="",$E20=""),"",VLOOKUP($AE20,SiSem_Req!$A$2:$O$82,14))</f>
        <v/>
      </c>
      <c r="R20" s="157" t="str">
        <f t="shared" si="4"/>
        <v/>
      </c>
      <c r="S20" s="158" t="str">
        <f>IF(OR($D20="",$E20="",GlobalParameters!$C$12=""),"",$AA20)</f>
        <v/>
      </c>
      <c r="T20" s="159"/>
      <c r="U20" s="283"/>
      <c r="V20" s="283"/>
      <c r="W20" s="283"/>
      <c r="X20" s="283"/>
      <c r="Y20" s="283"/>
      <c r="Z20" s="283"/>
      <c r="AA20" s="160" t="str">
        <f>IF(OR($D20="",$E20="",GlobalParameters!$C$12=""),"",VLOOKUP($AE20,SiSem_Req!$A$2:$O$82,15))</f>
        <v/>
      </c>
      <c r="AB20" s="283"/>
      <c r="AC20" s="283"/>
      <c r="AD20" s="159"/>
      <c r="AE20" s="134" t="e">
        <f>VLOOKUP($D20,SiSem_Req!$S$2:$T$10,2)+VLOOKUP($E20,SiSem_Req!$U$2:$V$4,2)+VLOOKUP(GlobalParameters!$C$12,SiSem_Req!$W$2:$X$4,2)</f>
        <v>#N/A</v>
      </c>
    </row>
    <row r="21" spans="1:31" x14ac:dyDescent="0.25">
      <c r="A21" s="133"/>
      <c r="B21" s="283"/>
      <c r="C21" s="283"/>
      <c r="D21" s="284"/>
      <c r="E21" s="284"/>
      <c r="F21" s="286"/>
      <c r="G21" s="162" t="str">
        <f t="shared" si="0"/>
        <v/>
      </c>
      <c r="H21" s="156" t="str">
        <f>IF(OR($D21="",$E21=""),"",VLOOKUP($AE21,SiSem_Req!$A$2:$O$82,8))</f>
        <v/>
      </c>
      <c r="I21" s="285"/>
      <c r="J21" s="155" t="str">
        <f t="shared" si="1"/>
        <v/>
      </c>
      <c r="K21" s="156" t="str">
        <f>IF(OR($D21="",$E21=""),"",VLOOKUP($AE21,SiSem_Req!$A$2:$O$82,12))</f>
        <v/>
      </c>
      <c r="L21" s="285"/>
      <c r="M21" s="155" t="str">
        <f t="shared" si="2"/>
        <v/>
      </c>
      <c r="N21" s="156" t="str">
        <f>IF(OR($D21="",$E21=""),"",VLOOKUP($AE21,SiSem_Req!$A$2:$O$82,13))</f>
        <v/>
      </c>
      <c r="O21" s="287"/>
      <c r="P21" s="166" t="str">
        <f t="shared" si="3"/>
        <v/>
      </c>
      <c r="Q21" s="156" t="str">
        <f>IF(OR($D21="",$E21=""),"",VLOOKUP($AE21,SiSem_Req!$A$2:$O$82,14))</f>
        <v/>
      </c>
      <c r="R21" s="157" t="str">
        <f t="shared" si="4"/>
        <v/>
      </c>
      <c r="S21" s="158" t="str">
        <f>IF(OR($D21="",$E21="",GlobalParameters!$C$12=""),"",$AA21)</f>
        <v/>
      </c>
      <c r="T21" s="159"/>
      <c r="U21" s="283"/>
      <c r="V21" s="283"/>
      <c r="W21" s="283"/>
      <c r="X21" s="283"/>
      <c r="Y21" s="283"/>
      <c r="Z21" s="283"/>
      <c r="AA21" s="160" t="str">
        <f>IF(OR($D21="",$E21="",GlobalParameters!$C$12=""),"",VLOOKUP($AE21,SiSem_Req!$A$2:$O$82,15))</f>
        <v/>
      </c>
      <c r="AB21" s="283"/>
      <c r="AC21" s="283"/>
      <c r="AD21" s="159"/>
      <c r="AE21" s="134" t="e">
        <f>VLOOKUP($D21,SiSem_Req!$S$2:$T$10,2)+VLOOKUP($E21,SiSem_Req!$U$2:$V$4,2)+VLOOKUP(GlobalParameters!$C$12,SiSem_Req!$W$2:$X$4,2)</f>
        <v>#N/A</v>
      </c>
    </row>
    <row r="22" spans="1:31" x14ac:dyDescent="0.25">
      <c r="A22" s="133"/>
      <c r="B22" s="283"/>
      <c r="C22" s="283"/>
      <c r="D22" s="284"/>
      <c r="E22" s="284"/>
      <c r="F22" s="286"/>
      <c r="G22" s="162" t="str">
        <f t="shared" si="0"/>
        <v/>
      </c>
      <c r="H22" s="156" t="str">
        <f>IF(OR($D22="",$E22=""),"",VLOOKUP($AE22,SiSem_Req!$A$2:$O$82,8))</f>
        <v/>
      </c>
      <c r="I22" s="285"/>
      <c r="J22" s="155" t="str">
        <f t="shared" si="1"/>
        <v/>
      </c>
      <c r="K22" s="156" t="str">
        <f>IF(OR($D22="",$E22=""),"",VLOOKUP($AE22,SiSem_Req!$A$2:$O$82,12))</f>
        <v/>
      </c>
      <c r="L22" s="285"/>
      <c r="M22" s="155" t="str">
        <f t="shared" si="2"/>
        <v/>
      </c>
      <c r="N22" s="156" t="str">
        <f>IF(OR($D22="",$E22=""),"",VLOOKUP($AE22,SiSem_Req!$A$2:$O$82,13))</f>
        <v/>
      </c>
      <c r="O22" s="287"/>
      <c r="P22" s="166" t="str">
        <f t="shared" si="3"/>
        <v/>
      </c>
      <c r="Q22" s="156" t="str">
        <f>IF(OR($D22="",$E22=""),"",VLOOKUP($AE22,SiSem_Req!$A$2:$O$82,14))</f>
        <v/>
      </c>
      <c r="R22" s="157" t="str">
        <f t="shared" si="4"/>
        <v/>
      </c>
      <c r="S22" s="158" t="str">
        <f>IF(OR($D22="",$E22="",GlobalParameters!$C$12=""),"",$AA22)</f>
        <v/>
      </c>
      <c r="T22" s="159"/>
      <c r="U22" s="283"/>
      <c r="V22" s="283"/>
      <c r="W22" s="283"/>
      <c r="X22" s="283"/>
      <c r="Y22" s="283"/>
      <c r="Z22" s="283"/>
      <c r="AA22" s="160" t="str">
        <f>IF(OR($D22="",$E22="",GlobalParameters!$C$12=""),"",VLOOKUP($AE22,SiSem_Req!$A$2:$O$82,15))</f>
        <v/>
      </c>
      <c r="AB22" s="283"/>
      <c r="AC22" s="283"/>
      <c r="AD22" s="159"/>
      <c r="AE22" s="134" t="e">
        <f>VLOOKUP($D22,SiSem_Req!$S$2:$T$10,2)+VLOOKUP($E22,SiSem_Req!$U$2:$V$4,2)+VLOOKUP(GlobalParameters!$C$12,SiSem_Req!$W$2:$X$4,2)</f>
        <v>#N/A</v>
      </c>
    </row>
    <row r="23" spans="1:31" x14ac:dyDescent="0.25">
      <c r="A23" s="133"/>
      <c r="B23" s="283"/>
      <c r="C23" s="283"/>
      <c r="D23" s="284"/>
      <c r="E23" s="284"/>
      <c r="F23" s="286"/>
      <c r="G23" s="162" t="str">
        <f t="shared" si="0"/>
        <v/>
      </c>
      <c r="H23" s="156" t="str">
        <f>IF(OR($D23="",$E23=""),"",VLOOKUP($AE23,SiSem_Req!$A$2:$O$82,8))</f>
        <v/>
      </c>
      <c r="I23" s="285"/>
      <c r="J23" s="155" t="str">
        <f t="shared" si="1"/>
        <v/>
      </c>
      <c r="K23" s="156" t="str">
        <f>IF(OR($D23="",$E23=""),"",VLOOKUP($AE23,SiSem_Req!$A$2:$O$82,12))</f>
        <v/>
      </c>
      <c r="L23" s="285"/>
      <c r="M23" s="155" t="str">
        <f t="shared" si="2"/>
        <v/>
      </c>
      <c r="N23" s="156" t="str">
        <f>IF(OR($D23="",$E23=""),"",VLOOKUP($AE23,SiSem_Req!$A$2:$O$82,13))</f>
        <v/>
      </c>
      <c r="O23" s="287"/>
      <c r="P23" s="166" t="str">
        <f t="shared" si="3"/>
        <v/>
      </c>
      <c r="Q23" s="156" t="str">
        <f>IF(OR($D23="",$E23=""),"",VLOOKUP($AE23,SiSem_Req!$A$2:$O$82,14))</f>
        <v/>
      </c>
      <c r="R23" s="157" t="str">
        <f t="shared" si="4"/>
        <v/>
      </c>
      <c r="S23" s="158" t="str">
        <f>IF(OR($D23="",$E23="",GlobalParameters!$C$12=""),"",$AA23)</f>
        <v/>
      </c>
      <c r="T23" s="159"/>
      <c r="U23" s="283"/>
      <c r="V23" s="283"/>
      <c r="W23" s="283"/>
      <c r="X23" s="283"/>
      <c r="Y23" s="283"/>
      <c r="Z23" s="283"/>
      <c r="AA23" s="160" t="str">
        <f>IF(OR($D23="",$E23="",GlobalParameters!$C$12=""),"",VLOOKUP($AE23,SiSem_Req!$A$2:$O$82,15))</f>
        <v/>
      </c>
      <c r="AB23" s="283"/>
      <c r="AC23" s="283"/>
      <c r="AD23" s="159"/>
      <c r="AE23" s="134" t="e">
        <f>VLOOKUP($D23,SiSem_Req!$S$2:$T$10,2)+VLOOKUP($E23,SiSem_Req!$U$2:$V$4,2)+VLOOKUP(GlobalParameters!$C$12,SiSem_Req!$W$2:$X$4,2)</f>
        <v>#N/A</v>
      </c>
    </row>
    <row r="24" spans="1:31" x14ac:dyDescent="0.25">
      <c r="A24" s="133"/>
      <c r="B24" s="283"/>
      <c r="C24" s="283"/>
      <c r="D24" s="284"/>
      <c r="E24" s="284"/>
      <c r="F24" s="286"/>
      <c r="G24" s="162" t="str">
        <f t="shared" si="0"/>
        <v/>
      </c>
      <c r="H24" s="156" t="str">
        <f>IF(OR($D24="",$E24=""),"",VLOOKUP($AE24,SiSem_Req!$A$2:$O$82,8))</f>
        <v/>
      </c>
      <c r="I24" s="285"/>
      <c r="J24" s="155" t="str">
        <f t="shared" si="1"/>
        <v/>
      </c>
      <c r="K24" s="156" t="str">
        <f>IF(OR($D24="",$E24=""),"",VLOOKUP($AE24,SiSem_Req!$A$2:$O$82,12))</f>
        <v/>
      </c>
      <c r="L24" s="285"/>
      <c r="M24" s="155" t="str">
        <f t="shared" si="2"/>
        <v/>
      </c>
      <c r="N24" s="156" t="str">
        <f>IF(OR($D24="",$E24=""),"",VLOOKUP($AE24,SiSem_Req!$A$2:$O$82,13))</f>
        <v/>
      </c>
      <c r="O24" s="287"/>
      <c r="P24" s="166" t="str">
        <f t="shared" si="3"/>
        <v/>
      </c>
      <c r="Q24" s="156" t="str">
        <f>IF(OR($D24="",$E24=""),"",VLOOKUP($AE24,SiSem_Req!$A$2:$O$82,14))</f>
        <v/>
      </c>
      <c r="R24" s="157" t="str">
        <f t="shared" si="4"/>
        <v/>
      </c>
      <c r="S24" s="158" t="str">
        <f>IF(OR($D24="",$E24="",GlobalParameters!$C$12=""),"",$AA24)</f>
        <v/>
      </c>
      <c r="T24" s="159"/>
      <c r="U24" s="283"/>
      <c r="V24" s="283"/>
      <c r="W24" s="283"/>
      <c r="X24" s="283"/>
      <c r="Y24" s="283"/>
      <c r="Z24" s="283"/>
      <c r="AA24" s="160" t="str">
        <f>IF(OR($D24="",$E24="",GlobalParameters!$C$12=""),"",VLOOKUP($AE24,SiSem_Req!$A$2:$O$82,15))</f>
        <v/>
      </c>
      <c r="AB24" s="283"/>
      <c r="AC24" s="283"/>
      <c r="AD24" s="159"/>
      <c r="AE24" s="134" t="e">
        <f>VLOOKUP($D24,SiSem_Req!$S$2:$T$10,2)+VLOOKUP($E24,SiSem_Req!$U$2:$V$4,2)+VLOOKUP(GlobalParameters!$C$12,SiSem_Req!$W$2:$X$4,2)</f>
        <v>#N/A</v>
      </c>
    </row>
    <row r="25" spans="1:31" x14ac:dyDescent="0.25">
      <c r="A25" s="133"/>
      <c r="B25" s="283"/>
      <c r="C25" s="283"/>
      <c r="D25" s="284"/>
      <c r="E25" s="284"/>
      <c r="F25" s="286"/>
      <c r="G25" s="162" t="str">
        <f t="shared" si="0"/>
        <v/>
      </c>
      <c r="H25" s="156" t="str">
        <f>IF(OR($D25="",$E25=""),"",VLOOKUP($AE25,SiSem_Req!$A$2:$O$82,8))</f>
        <v/>
      </c>
      <c r="I25" s="285"/>
      <c r="J25" s="155" t="str">
        <f t="shared" si="1"/>
        <v/>
      </c>
      <c r="K25" s="156" t="str">
        <f>IF(OR($D25="",$E25=""),"",VLOOKUP($AE25,SiSem_Req!$A$2:$O$82,12))</f>
        <v/>
      </c>
      <c r="L25" s="285"/>
      <c r="M25" s="155" t="str">
        <f t="shared" si="2"/>
        <v/>
      </c>
      <c r="N25" s="156" t="str">
        <f>IF(OR($D25="",$E25=""),"",VLOOKUP($AE25,SiSem_Req!$A$2:$O$82,13))</f>
        <v/>
      </c>
      <c r="O25" s="287"/>
      <c r="P25" s="166" t="str">
        <f t="shared" si="3"/>
        <v/>
      </c>
      <c r="Q25" s="156" t="str">
        <f>IF(OR($D25="",$E25=""),"",VLOOKUP($AE25,SiSem_Req!$A$2:$O$82,14))</f>
        <v/>
      </c>
      <c r="R25" s="157" t="str">
        <f t="shared" si="4"/>
        <v/>
      </c>
      <c r="S25" s="158" t="str">
        <f>IF(OR($D25="",$E25="",GlobalParameters!$C$12=""),"",$AA25)</f>
        <v/>
      </c>
      <c r="T25" s="159"/>
      <c r="U25" s="283"/>
      <c r="V25" s="283"/>
      <c r="W25" s="283"/>
      <c r="X25" s="283"/>
      <c r="Y25" s="283"/>
      <c r="Z25" s="283"/>
      <c r="AA25" s="160" t="str">
        <f>IF(OR($D25="",$E25="",GlobalParameters!$C$12=""),"",VLOOKUP($AE25,SiSem_Req!$A$2:$O$82,15))</f>
        <v/>
      </c>
      <c r="AB25" s="283"/>
      <c r="AC25" s="283"/>
      <c r="AD25" s="159"/>
      <c r="AE25" s="134" t="e">
        <f>VLOOKUP($D25,SiSem_Req!$S$2:$T$10,2)+VLOOKUP($E25,SiSem_Req!$U$2:$V$4,2)+VLOOKUP(GlobalParameters!$C$12,SiSem_Req!$W$2:$X$4,2)</f>
        <v>#N/A</v>
      </c>
    </row>
    <row r="26" spans="1:31" x14ac:dyDescent="0.25">
      <c r="A26" s="133"/>
      <c r="B26" s="283"/>
      <c r="C26" s="283"/>
      <c r="D26" s="284"/>
      <c r="E26" s="284"/>
      <c r="F26" s="286"/>
      <c r="G26" s="162" t="str">
        <f t="shared" si="0"/>
        <v/>
      </c>
      <c r="H26" s="156" t="str">
        <f>IF(OR($D26="",$E26=""),"",VLOOKUP($AE26,SiSem_Req!$A$2:$O$82,8))</f>
        <v/>
      </c>
      <c r="I26" s="285"/>
      <c r="J26" s="155" t="str">
        <f t="shared" si="1"/>
        <v/>
      </c>
      <c r="K26" s="156" t="str">
        <f>IF(OR($D26="",$E26=""),"",VLOOKUP($AE26,SiSem_Req!$A$2:$O$82,12))</f>
        <v/>
      </c>
      <c r="L26" s="285"/>
      <c r="M26" s="155" t="str">
        <f t="shared" si="2"/>
        <v/>
      </c>
      <c r="N26" s="156" t="str">
        <f>IF(OR($D26="",$E26=""),"",VLOOKUP($AE26,SiSem_Req!$A$2:$O$82,13))</f>
        <v/>
      </c>
      <c r="O26" s="287"/>
      <c r="P26" s="166" t="str">
        <f t="shared" si="3"/>
        <v/>
      </c>
      <c r="Q26" s="156" t="str">
        <f>IF(OR($D26="",$E26=""),"",VLOOKUP($AE26,SiSem_Req!$A$2:$O$82,14))</f>
        <v/>
      </c>
      <c r="R26" s="157" t="str">
        <f t="shared" si="4"/>
        <v/>
      </c>
      <c r="S26" s="158" t="str">
        <f>IF(OR($D26="",$E26="",GlobalParameters!$C$12=""),"",$AA26)</f>
        <v/>
      </c>
      <c r="T26" s="159"/>
      <c r="U26" s="283"/>
      <c r="V26" s="283"/>
      <c r="W26" s="283"/>
      <c r="X26" s="283"/>
      <c r="Y26" s="283"/>
      <c r="Z26" s="283"/>
      <c r="AA26" s="160" t="str">
        <f>IF(OR($D26="",$E26="",GlobalParameters!$C$12=""),"",VLOOKUP($AE26,SiSem_Req!$A$2:$O$82,15))</f>
        <v/>
      </c>
      <c r="AB26" s="283"/>
      <c r="AC26" s="283"/>
      <c r="AD26" s="159"/>
      <c r="AE26" s="134" t="e">
        <f>VLOOKUP($D26,SiSem_Req!$S$2:$T$10,2)+VLOOKUP($E26,SiSem_Req!$U$2:$V$4,2)+VLOOKUP(GlobalParameters!$C$12,SiSem_Req!$W$2:$X$4,2)</f>
        <v>#N/A</v>
      </c>
    </row>
    <row r="27" spans="1:31" x14ac:dyDescent="0.25">
      <c r="A27" s="133"/>
      <c r="B27" s="283"/>
      <c r="C27" s="283"/>
      <c r="D27" s="284"/>
      <c r="E27" s="284"/>
      <c r="F27" s="286"/>
      <c r="G27" s="162" t="str">
        <f t="shared" si="0"/>
        <v/>
      </c>
      <c r="H27" s="156" t="str">
        <f>IF(OR($D27="",$E27=""),"",VLOOKUP($AE27,SiSem_Req!$A$2:$O$82,8))</f>
        <v/>
      </c>
      <c r="I27" s="285"/>
      <c r="J27" s="155" t="str">
        <f t="shared" si="1"/>
        <v/>
      </c>
      <c r="K27" s="156" t="str">
        <f>IF(OR($D27="",$E27=""),"",VLOOKUP($AE27,SiSem_Req!$A$2:$O$82,12))</f>
        <v/>
      </c>
      <c r="L27" s="285"/>
      <c r="M27" s="155" t="str">
        <f t="shared" si="2"/>
        <v/>
      </c>
      <c r="N27" s="156" t="str">
        <f>IF(OR($D27="",$E27=""),"",VLOOKUP($AE27,SiSem_Req!$A$2:$O$82,13))</f>
        <v/>
      </c>
      <c r="O27" s="287"/>
      <c r="P27" s="166" t="str">
        <f t="shared" si="3"/>
        <v/>
      </c>
      <c r="Q27" s="156" t="str">
        <f>IF(OR($D27="",$E27=""),"",VLOOKUP($AE27,SiSem_Req!$A$2:$O$82,14))</f>
        <v/>
      </c>
      <c r="R27" s="157" t="str">
        <f t="shared" si="4"/>
        <v/>
      </c>
      <c r="S27" s="158" t="str">
        <f>IF(OR($D27="",$E27="",GlobalParameters!$C$12=""),"",$AA27)</f>
        <v/>
      </c>
      <c r="T27" s="159"/>
      <c r="U27" s="283"/>
      <c r="V27" s="283"/>
      <c r="W27" s="283"/>
      <c r="X27" s="283"/>
      <c r="Y27" s="283"/>
      <c r="Z27" s="283"/>
      <c r="AA27" s="160" t="str">
        <f>IF(OR($D27="",$E27="",GlobalParameters!$C$12=""),"",VLOOKUP($AE27,SiSem_Req!$A$2:$O$82,15))</f>
        <v/>
      </c>
      <c r="AB27" s="283"/>
      <c r="AC27" s="283"/>
      <c r="AD27" s="159"/>
      <c r="AE27" s="134" t="e">
        <f>VLOOKUP($D27,SiSem_Req!$S$2:$T$10,2)+VLOOKUP($E27,SiSem_Req!$U$2:$V$4,2)+VLOOKUP(GlobalParameters!$C$12,SiSem_Req!$W$2:$X$4,2)</f>
        <v>#N/A</v>
      </c>
    </row>
    <row r="28" spans="1:31" x14ac:dyDescent="0.25">
      <c r="A28" s="133"/>
      <c r="B28" s="283"/>
      <c r="C28" s="283"/>
      <c r="D28" s="284"/>
      <c r="E28" s="284"/>
      <c r="F28" s="286"/>
      <c r="G28" s="162" t="str">
        <f t="shared" si="0"/>
        <v/>
      </c>
      <c r="H28" s="156" t="str">
        <f>IF(OR($D28="",$E28=""),"",VLOOKUP($AE28,SiSem_Req!$A$2:$O$82,8))</f>
        <v/>
      </c>
      <c r="I28" s="285"/>
      <c r="J28" s="155" t="str">
        <f t="shared" si="1"/>
        <v/>
      </c>
      <c r="K28" s="156" t="str">
        <f>IF(OR($D28="",$E28=""),"",VLOOKUP($AE28,SiSem_Req!$A$2:$O$82,12))</f>
        <v/>
      </c>
      <c r="L28" s="285"/>
      <c r="M28" s="155" t="str">
        <f t="shared" si="2"/>
        <v/>
      </c>
      <c r="N28" s="156" t="str">
        <f>IF(OR($D28="",$E28=""),"",VLOOKUP($AE28,SiSem_Req!$A$2:$O$82,13))</f>
        <v/>
      </c>
      <c r="O28" s="287"/>
      <c r="P28" s="166" t="str">
        <f t="shared" si="3"/>
        <v/>
      </c>
      <c r="Q28" s="156" t="str">
        <f>IF(OR($D28="",$E28=""),"",VLOOKUP($AE28,SiSem_Req!$A$2:$O$82,14))</f>
        <v/>
      </c>
      <c r="R28" s="157" t="str">
        <f t="shared" si="4"/>
        <v/>
      </c>
      <c r="S28" s="158" t="str">
        <f>IF(OR($D28="",$E28="",GlobalParameters!$C$12=""),"",$AA28)</f>
        <v/>
      </c>
      <c r="T28" s="159"/>
      <c r="U28" s="283"/>
      <c r="V28" s="283"/>
      <c r="W28" s="283"/>
      <c r="X28" s="283"/>
      <c r="Y28" s="283"/>
      <c r="Z28" s="283"/>
      <c r="AA28" s="160" t="str">
        <f>IF(OR($D28="",$E28="",GlobalParameters!$C$12=""),"",VLOOKUP($AE28,SiSem_Req!$A$2:$O$82,15))</f>
        <v/>
      </c>
      <c r="AB28" s="283"/>
      <c r="AC28" s="283"/>
      <c r="AD28" s="159"/>
      <c r="AE28" s="134" t="e">
        <f>VLOOKUP($D28,SiSem_Req!$S$2:$T$10,2)+VLOOKUP($E28,SiSem_Req!$U$2:$V$4,2)+VLOOKUP(GlobalParameters!$C$12,SiSem_Req!$W$2:$X$4,2)</f>
        <v>#N/A</v>
      </c>
    </row>
    <row r="29" spans="1:31" x14ac:dyDescent="0.25">
      <c r="A29" s="133"/>
      <c r="B29" s="283"/>
      <c r="C29" s="283"/>
      <c r="D29" s="284"/>
      <c r="E29" s="284"/>
      <c r="F29" s="286"/>
      <c r="G29" s="162" t="str">
        <f t="shared" si="0"/>
        <v/>
      </c>
      <c r="H29" s="156" t="str">
        <f>IF(OR($D29="",$E29=""),"",VLOOKUP($AE29,SiSem_Req!$A$2:$O$82,8))</f>
        <v/>
      </c>
      <c r="I29" s="285"/>
      <c r="J29" s="155" t="str">
        <f t="shared" si="1"/>
        <v/>
      </c>
      <c r="K29" s="156" t="str">
        <f>IF(OR($D29="",$E29=""),"",VLOOKUP($AE29,SiSem_Req!$A$2:$O$82,12))</f>
        <v/>
      </c>
      <c r="L29" s="285"/>
      <c r="M29" s="155" t="str">
        <f t="shared" si="2"/>
        <v/>
      </c>
      <c r="N29" s="156" t="str">
        <f>IF(OR($D29="",$E29=""),"",VLOOKUP($AE29,SiSem_Req!$A$2:$O$82,13))</f>
        <v/>
      </c>
      <c r="O29" s="287"/>
      <c r="P29" s="166" t="str">
        <f t="shared" si="3"/>
        <v/>
      </c>
      <c r="Q29" s="156" t="str">
        <f>IF(OR($D29="",$E29=""),"",VLOOKUP($AE29,SiSem_Req!$A$2:$O$82,14))</f>
        <v/>
      </c>
      <c r="R29" s="157" t="str">
        <f t="shared" si="4"/>
        <v/>
      </c>
      <c r="S29" s="158" t="str">
        <f>IF(OR($D29="",$E29="",GlobalParameters!$C$12=""),"",$AA29)</f>
        <v/>
      </c>
      <c r="T29" s="159"/>
      <c r="U29" s="283"/>
      <c r="V29" s="283"/>
      <c r="W29" s="283"/>
      <c r="X29" s="283"/>
      <c r="Y29" s="283"/>
      <c r="Z29" s="283"/>
      <c r="AA29" s="160" t="str">
        <f>IF(OR($D29="",$E29="",GlobalParameters!$C$12=""),"",VLOOKUP($AE29,SiSem_Req!$A$2:$O$82,15))</f>
        <v/>
      </c>
      <c r="AB29" s="283"/>
      <c r="AC29" s="283"/>
      <c r="AD29" s="159"/>
      <c r="AE29" s="134" t="e">
        <f>VLOOKUP($D29,SiSem_Req!$S$2:$T$10,2)+VLOOKUP($E29,SiSem_Req!$U$2:$V$4,2)+VLOOKUP(GlobalParameters!$C$12,SiSem_Req!$W$2:$X$4,2)</f>
        <v>#N/A</v>
      </c>
    </row>
    <row r="30" spans="1:31" x14ac:dyDescent="0.25">
      <c r="A30" s="133"/>
      <c r="B30" s="283"/>
      <c r="C30" s="283"/>
      <c r="D30" s="284"/>
      <c r="E30" s="284"/>
      <c r="F30" s="286"/>
      <c r="G30" s="162" t="str">
        <f t="shared" si="0"/>
        <v/>
      </c>
      <c r="H30" s="156" t="str">
        <f>IF(OR($D30="",$E30=""),"",VLOOKUP($AE30,SiSem_Req!$A$2:$O$82,8))</f>
        <v/>
      </c>
      <c r="I30" s="285"/>
      <c r="J30" s="155" t="str">
        <f t="shared" si="1"/>
        <v/>
      </c>
      <c r="K30" s="156" t="str">
        <f>IF(OR($D30="",$E30=""),"",VLOOKUP($AE30,SiSem_Req!$A$2:$O$82,12))</f>
        <v/>
      </c>
      <c r="L30" s="285"/>
      <c r="M30" s="155" t="str">
        <f t="shared" si="2"/>
        <v/>
      </c>
      <c r="N30" s="156" t="str">
        <f>IF(OR($D30="",$E30=""),"",VLOOKUP($AE30,SiSem_Req!$A$2:$O$82,13))</f>
        <v/>
      </c>
      <c r="O30" s="287"/>
      <c r="P30" s="166" t="str">
        <f t="shared" si="3"/>
        <v/>
      </c>
      <c r="Q30" s="156" t="str">
        <f>IF(OR($D30="",$E30=""),"",VLOOKUP($AE30,SiSem_Req!$A$2:$O$82,14))</f>
        <v/>
      </c>
      <c r="R30" s="157" t="str">
        <f t="shared" si="4"/>
        <v/>
      </c>
      <c r="S30" s="158" t="str">
        <f>IF(OR($D30="",$E30="",GlobalParameters!$C$12=""),"",$AA30)</f>
        <v/>
      </c>
      <c r="T30" s="159"/>
      <c r="U30" s="283"/>
      <c r="V30" s="283"/>
      <c r="W30" s="283"/>
      <c r="X30" s="283"/>
      <c r="Y30" s="283"/>
      <c r="Z30" s="283"/>
      <c r="AA30" s="160" t="str">
        <f>IF(OR($D30="",$E30="",GlobalParameters!$C$12=""),"",VLOOKUP($AE30,SiSem_Req!$A$2:$O$82,15))</f>
        <v/>
      </c>
      <c r="AB30" s="283"/>
      <c r="AC30" s="283"/>
      <c r="AD30" s="159"/>
      <c r="AE30" s="134" t="e">
        <f>VLOOKUP($D30,SiSem_Req!$S$2:$T$10,2)+VLOOKUP($E30,SiSem_Req!$U$2:$V$4,2)+VLOOKUP(GlobalParameters!$C$12,SiSem_Req!$W$2:$X$4,2)</f>
        <v>#N/A</v>
      </c>
    </row>
    <row r="31" spans="1:31" x14ac:dyDescent="0.25">
      <c r="A31" s="133"/>
      <c r="B31" s="283"/>
      <c r="C31" s="283"/>
      <c r="D31" s="284"/>
      <c r="E31" s="284"/>
      <c r="F31" s="286"/>
      <c r="G31" s="162" t="str">
        <f t="shared" si="0"/>
        <v/>
      </c>
      <c r="H31" s="156" t="str">
        <f>IF(OR($D31="",$E31=""),"",VLOOKUP($AE31,SiSem_Req!$A$2:$O$82,8))</f>
        <v/>
      </c>
      <c r="I31" s="285"/>
      <c r="J31" s="155" t="str">
        <f t="shared" si="1"/>
        <v/>
      </c>
      <c r="K31" s="156" t="str">
        <f>IF(OR($D31="",$E31=""),"",VLOOKUP($AE31,SiSem_Req!$A$2:$O$82,12))</f>
        <v/>
      </c>
      <c r="L31" s="285"/>
      <c r="M31" s="155" t="str">
        <f t="shared" si="2"/>
        <v/>
      </c>
      <c r="N31" s="156" t="str">
        <f>IF(OR($D31="",$E31=""),"",VLOOKUP($AE31,SiSem_Req!$A$2:$O$82,13))</f>
        <v/>
      </c>
      <c r="O31" s="287"/>
      <c r="P31" s="166" t="str">
        <f t="shared" si="3"/>
        <v/>
      </c>
      <c r="Q31" s="156" t="str">
        <f>IF(OR($D31="",$E31=""),"",VLOOKUP($AE31,SiSem_Req!$A$2:$O$82,14))</f>
        <v/>
      </c>
      <c r="R31" s="157" t="str">
        <f t="shared" ref="R31:R94" si="5">IF($D31="","",$K$6+AC31)</f>
        <v/>
      </c>
      <c r="S31" s="158" t="str">
        <f>IF(OR($D31="",$E31="",GlobalParameters!$C$12=""),"",$AA31)</f>
        <v/>
      </c>
      <c r="T31" s="159"/>
      <c r="U31" s="283"/>
      <c r="V31" s="283"/>
      <c r="W31" s="283"/>
      <c r="X31" s="283"/>
      <c r="Y31" s="283"/>
      <c r="Z31" s="283"/>
      <c r="AA31" s="160" t="str">
        <f>IF(OR($D31="",$E31="",GlobalParameters!$C$12=""),"",VLOOKUP($AE31,SiSem_Req!$A$2:$O$82,15))</f>
        <v/>
      </c>
      <c r="AB31" s="283"/>
      <c r="AC31" s="283"/>
      <c r="AD31" s="159"/>
      <c r="AE31" s="134" t="e">
        <f>VLOOKUP($D31,SiSem_Req!$S$2:$T$10,2)+VLOOKUP($E31,SiSem_Req!$U$2:$V$4,2)+VLOOKUP(GlobalParameters!$C$12,SiSem_Req!$W$2:$X$4,2)</f>
        <v>#N/A</v>
      </c>
    </row>
    <row r="32" spans="1:31" x14ac:dyDescent="0.25">
      <c r="A32" s="133"/>
      <c r="B32" s="283"/>
      <c r="C32" s="283"/>
      <c r="D32" s="284"/>
      <c r="E32" s="284"/>
      <c r="F32" s="286"/>
      <c r="G32" s="162" t="str">
        <f t="shared" si="0"/>
        <v/>
      </c>
      <c r="H32" s="156" t="str">
        <f>IF(OR($D32="",$E32=""),"",VLOOKUP($AE32,SiSem_Req!$A$2:$O$82,8))</f>
        <v/>
      </c>
      <c r="I32" s="285"/>
      <c r="J32" s="155" t="str">
        <f t="shared" si="1"/>
        <v/>
      </c>
      <c r="K32" s="156" t="str">
        <f>IF(OR($D32="",$E32=""),"",VLOOKUP($AE32,SiSem_Req!$A$2:$O$82,12))</f>
        <v/>
      </c>
      <c r="L32" s="285"/>
      <c r="M32" s="155" t="str">
        <f t="shared" si="2"/>
        <v/>
      </c>
      <c r="N32" s="156" t="str">
        <f>IF(OR($D32="",$E32=""),"",VLOOKUP($AE32,SiSem_Req!$A$2:$O$82,13))</f>
        <v/>
      </c>
      <c r="O32" s="287"/>
      <c r="P32" s="166" t="str">
        <f t="shared" si="3"/>
        <v/>
      </c>
      <c r="Q32" s="156" t="str">
        <f>IF(OR($D32="",$E32=""),"",VLOOKUP($AE32,SiSem_Req!$A$2:$O$82,14))</f>
        <v/>
      </c>
      <c r="R32" s="157" t="str">
        <f t="shared" si="5"/>
        <v/>
      </c>
      <c r="S32" s="158" t="str">
        <f>IF(OR($D32="",$E32="",GlobalParameters!$C$12=""),"",$AA32)</f>
        <v/>
      </c>
      <c r="T32" s="159"/>
      <c r="U32" s="283"/>
      <c r="V32" s="283"/>
      <c r="W32" s="283"/>
      <c r="X32" s="283"/>
      <c r="Y32" s="283"/>
      <c r="Z32" s="283"/>
      <c r="AA32" s="160" t="str">
        <f>IF(OR($D32="",$E32="",GlobalParameters!$C$12=""),"",VLOOKUP($AE32,SiSem_Req!$A$2:$O$82,15))</f>
        <v/>
      </c>
      <c r="AB32" s="283"/>
      <c r="AC32" s="283"/>
      <c r="AD32" s="159"/>
      <c r="AE32" s="134" t="e">
        <f>VLOOKUP($D32,SiSem_Req!$S$2:$T$10,2)+VLOOKUP($E32,SiSem_Req!$U$2:$V$4,2)+VLOOKUP(GlobalParameters!$C$12,SiSem_Req!$W$2:$X$4,2)</f>
        <v>#N/A</v>
      </c>
    </row>
    <row r="33" spans="1:31" x14ac:dyDescent="0.25">
      <c r="A33" s="133"/>
      <c r="B33" s="283"/>
      <c r="C33" s="283"/>
      <c r="D33" s="284"/>
      <c r="E33" s="284"/>
      <c r="F33" s="286"/>
      <c r="G33" s="162" t="str">
        <f t="shared" si="0"/>
        <v/>
      </c>
      <c r="H33" s="156" t="str">
        <f>IF(OR($D33="",$E33=""),"",VLOOKUP($AE33,SiSem_Req!$A$2:$O$82,8))</f>
        <v/>
      </c>
      <c r="I33" s="285"/>
      <c r="J33" s="155" t="str">
        <f t="shared" si="1"/>
        <v/>
      </c>
      <c r="K33" s="156" t="str">
        <f>IF(OR($D33="",$E33=""),"",VLOOKUP($AE33,SiSem_Req!$A$2:$O$82,12))</f>
        <v/>
      </c>
      <c r="L33" s="285"/>
      <c r="M33" s="155" t="str">
        <f t="shared" si="2"/>
        <v/>
      </c>
      <c r="N33" s="156" t="str">
        <f>IF(OR($D33="",$E33=""),"",VLOOKUP($AE33,SiSem_Req!$A$2:$O$82,13))</f>
        <v/>
      </c>
      <c r="O33" s="287"/>
      <c r="P33" s="166" t="str">
        <f t="shared" si="3"/>
        <v/>
      </c>
      <c r="Q33" s="156" t="str">
        <f>IF(OR($D33="",$E33=""),"",VLOOKUP($AE33,SiSem_Req!$A$2:$O$82,14))</f>
        <v/>
      </c>
      <c r="R33" s="157" t="str">
        <f t="shared" si="5"/>
        <v/>
      </c>
      <c r="S33" s="158" t="str">
        <f>IF(OR($D33="",$E33="",GlobalParameters!$C$12=""),"",$AA33)</f>
        <v/>
      </c>
      <c r="T33" s="159"/>
      <c r="U33" s="283"/>
      <c r="V33" s="283"/>
      <c r="W33" s="283"/>
      <c r="X33" s="283"/>
      <c r="Y33" s="283"/>
      <c r="Z33" s="283"/>
      <c r="AA33" s="160" t="str">
        <f>IF(OR($D33="",$E33="",GlobalParameters!$C$12=""),"",VLOOKUP($AE33,SiSem_Req!$A$2:$O$82,15))</f>
        <v/>
      </c>
      <c r="AB33" s="283"/>
      <c r="AC33" s="283"/>
      <c r="AD33" s="159"/>
      <c r="AE33" s="134" t="e">
        <f>VLOOKUP($D33,SiSem_Req!$S$2:$T$10,2)+VLOOKUP($E33,SiSem_Req!$U$2:$V$4,2)+VLOOKUP(GlobalParameters!$C$12,SiSem_Req!$W$2:$X$4,2)</f>
        <v>#N/A</v>
      </c>
    </row>
    <row r="34" spans="1:31" x14ac:dyDescent="0.25">
      <c r="A34" s="133"/>
      <c r="B34" s="283"/>
      <c r="C34" s="283"/>
      <c r="D34" s="284"/>
      <c r="E34" s="284"/>
      <c r="F34" s="286"/>
      <c r="G34" s="162" t="str">
        <f t="shared" si="0"/>
        <v/>
      </c>
      <c r="H34" s="156" t="str">
        <f>IF(OR($D34="",$E34=""),"",VLOOKUP($AE34,SiSem_Req!$A$2:$O$82,8))</f>
        <v/>
      </c>
      <c r="I34" s="285"/>
      <c r="J34" s="155" t="str">
        <f t="shared" si="1"/>
        <v/>
      </c>
      <c r="K34" s="156" t="str">
        <f>IF(OR($D34="",$E34=""),"",VLOOKUP($AE34,SiSem_Req!$A$2:$O$82,12))</f>
        <v/>
      </c>
      <c r="L34" s="285"/>
      <c r="M34" s="155" t="str">
        <f t="shared" si="2"/>
        <v/>
      </c>
      <c r="N34" s="156" t="str">
        <f>IF(OR($D34="",$E34=""),"",VLOOKUP($AE34,SiSem_Req!$A$2:$O$82,13))</f>
        <v/>
      </c>
      <c r="O34" s="287"/>
      <c r="P34" s="166" t="str">
        <f t="shared" si="3"/>
        <v/>
      </c>
      <c r="Q34" s="156" t="str">
        <f>IF(OR($D34="",$E34=""),"",VLOOKUP($AE34,SiSem_Req!$A$2:$O$82,14))</f>
        <v/>
      </c>
      <c r="R34" s="157" t="str">
        <f t="shared" si="5"/>
        <v/>
      </c>
      <c r="S34" s="158" t="str">
        <f>IF(OR($D34="",$E34="",GlobalParameters!$C$12=""),"",$AA34)</f>
        <v/>
      </c>
      <c r="T34" s="159"/>
      <c r="U34" s="283"/>
      <c r="V34" s="283"/>
      <c r="W34" s="283"/>
      <c r="X34" s="283"/>
      <c r="Y34" s="283"/>
      <c r="Z34" s="283"/>
      <c r="AA34" s="160" t="str">
        <f>IF(OR($D34="",$E34="",GlobalParameters!$C$12=""),"",VLOOKUP($AE34,SiSem_Req!$A$2:$O$82,15))</f>
        <v/>
      </c>
      <c r="AB34" s="283"/>
      <c r="AC34" s="283"/>
      <c r="AD34" s="159"/>
      <c r="AE34" s="134" t="e">
        <f>VLOOKUP($D34,SiSem_Req!$S$2:$T$10,2)+VLOOKUP($E34,SiSem_Req!$U$2:$V$4,2)+VLOOKUP(GlobalParameters!$C$12,SiSem_Req!$W$2:$X$4,2)</f>
        <v>#N/A</v>
      </c>
    </row>
    <row r="35" spans="1:31" x14ac:dyDescent="0.25">
      <c r="A35" s="133"/>
      <c r="B35" s="283"/>
      <c r="C35" s="283"/>
      <c r="D35" s="284"/>
      <c r="E35" s="284"/>
      <c r="F35" s="286"/>
      <c r="G35" s="162" t="str">
        <f t="shared" si="0"/>
        <v/>
      </c>
      <c r="H35" s="156" t="str">
        <f>IF(OR($D35="",$E35=""),"",VLOOKUP($AE35,SiSem_Req!$A$2:$O$82,8))</f>
        <v/>
      </c>
      <c r="I35" s="285"/>
      <c r="J35" s="155" t="str">
        <f t="shared" si="1"/>
        <v/>
      </c>
      <c r="K35" s="156" t="str">
        <f>IF(OR($D35="",$E35=""),"",VLOOKUP($AE35,SiSem_Req!$A$2:$O$82,12))</f>
        <v/>
      </c>
      <c r="L35" s="285"/>
      <c r="M35" s="155" t="str">
        <f t="shared" si="2"/>
        <v/>
      </c>
      <c r="N35" s="156" t="str">
        <f>IF(OR($D35="",$E35=""),"",VLOOKUP($AE35,SiSem_Req!$A$2:$O$82,13))</f>
        <v/>
      </c>
      <c r="O35" s="287"/>
      <c r="P35" s="166" t="str">
        <f t="shared" si="3"/>
        <v/>
      </c>
      <c r="Q35" s="156" t="str">
        <f>IF(OR($D35="",$E35=""),"",VLOOKUP($AE35,SiSem_Req!$A$2:$O$82,14))</f>
        <v/>
      </c>
      <c r="R35" s="157" t="str">
        <f t="shared" si="5"/>
        <v/>
      </c>
      <c r="S35" s="158" t="str">
        <f>IF(OR($D35="",$E35="",GlobalParameters!$C$12=""),"",$AA35)</f>
        <v/>
      </c>
      <c r="T35" s="159"/>
      <c r="U35" s="283"/>
      <c r="V35" s="283"/>
      <c r="W35" s="283"/>
      <c r="X35" s="283"/>
      <c r="Y35" s="283"/>
      <c r="Z35" s="283"/>
      <c r="AA35" s="160" t="str">
        <f>IF(OR($D35="",$E35="",GlobalParameters!$C$12=""),"",VLOOKUP($AE35,SiSem_Req!$A$2:$O$82,15))</f>
        <v/>
      </c>
      <c r="AB35" s="283"/>
      <c r="AC35" s="283"/>
      <c r="AD35" s="159"/>
      <c r="AE35" s="134" t="e">
        <f>VLOOKUP($D35,SiSem_Req!$S$2:$T$10,2)+VLOOKUP($E35,SiSem_Req!$U$2:$V$4,2)+VLOOKUP(GlobalParameters!$C$12,SiSem_Req!$W$2:$X$4,2)</f>
        <v>#N/A</v>
      </c>
    </row>
    <row r="36" spans="1:31" x14ac:dyDescent="0.25">
      <c r="A36" s="133"/>
      <c r="B36" s="283"/>
      <c r="C36" s="283"/>
      <c r="D36" s="284"/>
      <c r="E36" s="284"/>
      <c r="F36" s="286"/>
      <c r="G36" s="162" t="str">
        <f t="shared" si="0"/>
        <v/>
      </c>
      <c r="H36" s="156" t="str">
        <f>IF(OR($D36="",$E36=""),"",VLOOKUP($AE36,SiSem_Req!$A$2:$O$82,8))</f>
        <v/>
      </c>
      <c r="I36" s="285"/>
      <c r="J36" s="155" t="str">
        <f t="shared" si="1"/>
        <v/>
      </c>
      <c r="K36" s="156" t="str">
        <f>IF(OR($D36="",$E36=""),"",VLOOKUP($AE36,SiSem_Req!$A$2:$O$82,12))</f>
        <v/>
      </c>
      <c r="L36" s="285"/>
      <c r="M36" s="155" t="str">
        <f t="shared" si="2"/>
        <v/>
      </c>
      <c r="N36" s="156" t="str">
        <f>IF(OR($D36="",$E36=""),"",VLOOKUP($AE36,SiSem_Req!$A$2:$O$82,13))</f>
        <v/>
      </c>
      <c r="O36" s="287"/>
      <c r="P36" s="166" t="str">
        <f t="shared" si="3"/>
        <v/>
      </c>
      <c r="Q36" s="156" t="str">
        <f>IF(OR($D36="",$E36=""),"",VLOOKUP($AE36,SiSem_Req!$A$2:$O$82,14))</f>
        <v/>
      </c>
      <c r="R36" s="157" t="str">
        <f t="shared" si="5"/>
        <v/>
      </c>
      <c r="S36" s="158" t="str">
        <f>IF(OR($D36="",$E36="",GlobalParameters!$C$12=""),"",$AA36)</f>
        <v/>
      </c>
      <c r="T36" s="159"/>
      <c r="U36" s="283"/>
      <c r="V36" s="283"/>
      <c r="W36" s="283"/>
      <c r="X36" s="283"/>
      <c r="Y36" s="283"/>
      <c r="Z36" s="283"/>
      <c r="AA36" s="160" t="str">
        <f>IF(OR($D36="",$E36="",GlobalParameters!$C$12=""),"",VLOOKUP($AE36,SiSem_Req!$A$2:$O$82,15))</f>
        <v/>
      </c>
      <c r="AB36" s="283"/>
      <c r="AC36" s="283"/>
      <c r="AD36" s="159"/>
      <c r="AE36" s="134" t="e">
        <f>VLOOKUP($D36,SiSem_Req!$S$2:$T$10,2)+VLOOKUP($E36,SiSem_Req!$U$2:$V$4,2)+VLOOKUP(GlobalParameters!$C$12,SiSem_Req!$W$2:$X$4,2)</f>
        <v>#N/A</v>
      </c>
    </row>
    <row r="37" spans="1:31" x14ac:dyDescent="0.25">
      <c r="A37" s="133"/>
      <c r="B37" s="283"/>
      <c r="C37" s="283"/>
      <c r="D37" s="284"/>
      <c r="E37" s="284"/>
      <c r="F37" s="286"/>
      <c r="G37" s="162" t="str">
        <f t="shared" si="0"/>
        <v/>
      </c>
      <c r="H37" s="156" t="str">
        <f>IF(OR($D37="",$E37=""),"",VLOOKUP($AE37,SiSem_Req!$A$2:$O$82,8))</f>
        <v/>
      </c>
      <c r="I37" s="285"/>
      <c r="J37" s="155" t="str">
        <f t="shared" si="1"/>
        <v/>
      </c>
      <c r="K37" s="156" t="str">
        <f>IF(OR($D37="",$E37=""),"",VLOOKUP($AE37,SiSem_Req!$A$2:$O$82,12))</f>
        <v/>
      </c>
      <c r="L37" s="285"/>
      <c r="M37" s="155" t="str">
        <f t="shared" si="2"/>
        <v/>
      </c>
      <c r="N37" s="156" t="str">
        <f>IF(OR($D37="",$E37=""),"",VLOOKUP($AE37,SiSem_Req!$A$2:$O$82,13))</f>
        <v/>
      </c>
      <c r="O37" s="287"/>
      <c r="P37" s="166" t="str">
        <f t="shared" si="3"/>
        <v/>
      </c>
      <c r="Q37" s="156" t="str">
        <f>IF(OR($D37="",$E37=""),"",VLOOKUP($AE37,SiSem_Req!$A$2:$O$82,14))</f>
        <v/>
      </c>
      <c r="R37" s="157" t="str">
        <f t="shared" si="5"/>
        <v/>
      </c>
      <c r="S37" s="158" t="str">
        <f>IF(OR($D37="",$E37="",GlobalParameters!$C$12=""),"",$AA37)</f>
        <v/>
      </c>
      <c r="T37" s="159"/>
      <c r="U37" s="283"/>
      <c r="V37" s="283"/>
      <c r="W37" s="283"/>
      <c r="X37" s="283"/>
      <c r="Y37" s="283"/>
      <c r="Z37" s="283"/>
      <c r="AA37" s="160" t="str">
        <f>IF(OR($D37="",$E37="",GlobalParameters!$C$12=""),"",VLOOKUP($AE37,SiSem_Req!$A$2:$O$82,15))</f>
        <v/>
      </c>
      <c r="AB37" s="283"/>
      <c r="AC37" s="283"/>
      <c r="AD37" s="159"/>
      <c r="AE37" s="134" t="e">
        <f>VLOOKUP($D37,SiSem_Req!$S$2:$T$10,2)+VLOOKUP($E37,SiSem_Req!$U$2:$V$4,2)+VLOOKUP(GlobalParameters!$C$12,SiSem_Req!$W$2:$X$4,2)</f>
        <v>#N/A</v>
      </c>
    </row>
    <row r="38" spans="1:31" x14ac:dyDescent="0.25">
      <c r="A38" s="133"/>
      <c r="B38" s="283"/>
      <c r="C38" s="283"/>
      <c r="D38" s="284"/>
      <c r="E38" s="284"/>
      <c r="F38" s="286"/>
      <c r="G38" s="162" t="str">
        <f t="shared" si="0"/>
        <v/>
      </c>
      <c r="H38" s="156" t="str">
        <f>IF(OR($D38="",$E38=""),"",VLOOKUP($AE38,SiSem_Req!$A$2:$O$82,8))</f>
        <v/>
      </c>
      <c r="I38" s="285"/>
      <c r="J38" s="155" t="str">
        <f t="shared" si="1"/>
        <v/>
      </c>
      <c r="K38" s="156" t="str">
        <f>IF(OR($D38="",$E38=""),"",VLOOKUP($AE38,SiSem_Req!$A$2:$O$82,12))</f>
        <v/>
      </c>
      <c r="L38" s="285"/>
      <c r="M38" s="155" t="str">
        <f t="shared" si="2"/>
        <v/>
      </c>
      <c r="N38" s="156" t="str">
        <f>IF(OR($D38="",$E38=""),"",VLOOKUP($AE38,SiSem_Req!$A$2:$O$82,13))</f>
        <v/>
      </c>
      <c r="O38" s="287"/>
      <c r="P38" s="166" t="str">
        <f t="shared" si="3"/>
        <v/>
      </c>
      <c r="Q38" s="156" t="str">
        <f>IF(OR($D38="",$E38=""),"",VLOOKUP($AE38,SiSem_Req!$A$2:$O$82,14))</f>
        <v/>
      </c>
      <c r="R38" s="157" t="str">
        <f t="shared" si="5"/>
        <v/>
      </c>
      <c r="S38" s="158" t="str">
        <f>IF(OR($D38="",$E38="",GlobalParameters!$C$12=""),"",$AA38)</f>
        <v/>
      </c>
      <c r="T38" s="159"/>
      <c r="U38" s="283"/>
      <c r="V38" s="283"/>
      <c r="W38" s="283"/>
      <c r="X38" s="283"/>
      <c r="Y38" s="283"/>
      <c r="Z38" s="283"/>
      <c r="AA38" s="160" t="str">
        <f>IF(OR($D38="",$E38="",GlobalParameters!$C$12=""),"",VLOOKUP($AE38,SiSem_Req!$A$2:$O$82,15))</f>
        <v/>
      </c>
      <c r="AB38" s="283"/>
      <c r="AC38" s="283"/>
      <c r="AD38" s="159"/>
      <c r="AE38" s="134" t="e">
        <f>VLOOKUP($D38,SiSem_Req!$S$2:$T$10,2)+VLOOKUP($E38,SiSem_Req!$U$2:$V$4,2)+VLOOKUP(GlobalParameters!$C$12,SiSem_Req!$W$2:$X$4,2)</f>
        <v>#N/A</v>
      </c>
    </row>
    <row r="39" spans="1:31" x14ac:dyDescent="0.25">
      <c r="A39" s="133"/>
      <c r="B39" s="283"/>
      <c r="C39" s="283"/>
      <c r="D39" s="284"/>
      <c r="E39" s="284"/>
      <c r="F39" s="286"/>
      <c r="G39" s="162" t="str">
        <f t="shared" si="0"/>
        <v/>
      </c>
      <c r="H39" s="156" t="str">
        <f>IF(OR($D39="",$E39=""),"",VLOOKUP($AE39,SiSem_Req!$A$2:$O$82,8))</f>
        <v/>
      </c>
      <c r="I39" s="285"/>
      <c r="J39" s="155" t="str">
        <f t="shared" si="1"/>
        <v/>
      </c>
      <c r="K39" s="156" t="str">
        <f>IF(OR($D39="",$E39=""),"",VLOOKUP($AE39,SiSem_Req!$A$2:$O$82,12))</f>
        <v/>
      </c>
      <c r="L39" s="285"/>
      <c r="M39" s="155" t="str">
        <f t="shared" si="2"/>
        <v/>
      </c>
      <c r="N39" s="156" t="str">
        <f>IF(OR($D39="",$E39=""),"",VLOOKUP($AE39,SiSem_Req!$A$2:$O$82,13))</f>
        <v/>
      </c>
      <c r="O39" s="287"/>
      <c r="P39" s="166" t="str">
        <f t="shared" si="3"/>
        <v/>
      </c>
      <c r="Q39" s="156" t="str">
        <f>IF(OR($D39="",$E39=""),"",VLOOKUP($AE39,SiSem_Req!$A$2:$O$82,14))</f>
        <v/>
      </c>
      <c r="R39" s="157" t="str">
        <f t="shared" si="5"/>
        <v/>
      </c>
      <c r="S39" s="158" t="str">
        <f>IF(OR($D39="",$E39="",GlobalParameters!$C$12=""),"",$AA39)</f>
        <v/>
      </c>
      <c r="T39" s="159"/>
      <c r="U39" s="283"/>
      <c r="V39" s="283"/>
      <c r="W39" s="283"/>
      <c r="X39" s="283"/>
      <c r="Y39" s="283"/>
      <c r="Z39" s="283"/>
      <c r="AA39" s="160" t="str">
        <f>IF(OR($D39="",$E39="",GlobalParameters!$C$12=""),"",VLOOKUP($AE39,SiSem_Req!$A$2:$O$82,15))</f>
        <v/>
      </c>
      <c r="AB39" s="283"/>
      <c r="AC39" s="283"/>
      <c r="AD39" s="159"/>
      <c r="AE39" s="134" t="e">
        <f>VLOOKUP($D39,SiSem_Req!$S$2:$T$10,2)+VLOOKUP($E39,SiSem_Req!$U$2:$V$4,2)+VLOOKUP(GlobalParameters!$C$12,SiSem_Req!$W$2:$X$4,2)</f>
        <v>#N/A</v>
      </c>
    </row>
    <row r="40" spans="1:31" x14ac:dyDescent="0.25">
      <c r="A40" s="133"/>
      <c r="B40" s="283"/>
      <c r="C40" s="283"/>
      <c r="D40" s="284"/>
      <c r="E40" s="284"/>
      <c r="F40" s="286"/>
      <c r="G40" s="162" t="str">
        <f t="shared" si="0"/>
        <v/>
      </c>
      <c r="H40" s="156" t="str">
        <f>IF(OR($D40="",$E40=""),"",VLOOKUP($AE40,SiSem_Req!$A$2:$O$82,8))</f>
        <v/>
      </c>
      <c r="I40" s="285"/>
      <c r="J40" s="155" t="str">
        <f t="shared" si="1"/>
        <v/>
      </c>
      <c r="K40" s="156" t="str">
        <f>IF(OR($D40="",$E40=""),"",VLOOKUP($AE40,SiSem_Req!$A$2:$O$82,12))</f>
        <v/>
      </c>
      <c r="L40" s="285"/>
      <c r="M40" s="155" t="str">
        <f t="shared" si="2"/>
        <v/>
      </c>
      <c r="N40" s="156" t="str">
        <f>IF(OR($D40="",$E40=""),"",VLOOKUP($AE40,SiSem_Req!$A$2:$O$82,13))</f>
        <v/>
      </c>
      <c r="O40" s="287"/>
      <c r="P40" s="166" t="str">
        <f t="shared" si="3"/>
        <v/>
      </c>
      <c r="Q40" s="156" t="str">
        <f>IF(OR($D40="",$E40=""),"",VLOOKUP($AE40,SiSem_Req!$A$2:$O$82,14))</f>
        <v/>
      </c>
      <c r="R40" s="157" t="str">
        <f t="shared" si="5"/>
        <v/>
      </c>
      <c r="S40" s="158" t="str">
        <f>IF(OR($D40="",$E40="",GlobalParameters!$C$12=""),"",$AA40)</f>
        <v/>
      </c>
      <c r="T40" s="159"/>
      <c r="U40" s="283"/>
      <c r="V40" s="283"/>
      <c r="W40" s="283"/>
      <c r="X40" s="283"/>
      <c r="Y40" s="283"/>
      <c r="Z40" s="283"/>
      <c r="AA40" s="160" t="str">
        <f>IF(OR($D40="",$E40="",GlobalParameters!$C$12=""),"",VLOOKUP($AE40,SiSem_Req!$A$2:$O$82,15))</f>
        <v/>
      </c>
      <c r="AB40" s="283"/>
      <c r="AC40" s="283"/>
      <c r="AD40" s="159"/>
      <c r="AE40" s="134" t="e">
        <f>VLOOKUP($D40,SiSem_Req!$S$2:$T$10,2)+VLOOKUP($E40,SiSem_Req!$U$2:$V$4,2)+VLOOKUP(GlobalParameters!$C$12,SiSem_Req!$W$2:$X$4,2)</f>
        <v>#N/A</v>
      </c>
    </row>
    <row r="41" spans="1:31" x14ac:dyDescent="0.25">
      <c r="A41" s="133"/>
      <c r="B41" s="283"/>
      <c r="C41" s="283"/>
      <c r="D41" s="284"/>
      <c r="E41" s="284"/>
      <c r="F41" s="286"/>
      <c r="G41" s="162" t="str">
        <f t="shared" si="0"/>
        <v/>
      </c>
      <c r="H41" s="156" t="str">
        <f>IF(OR($D41="",$E41=""),"",VLOOKUP($AE41,SiSem_Req!$A$2:$O$82,8))</f>
        <v/>
      </c>
      <c r="I41" s="285"/>
      <c r="J41" s="155" t="str">
        <f t="shared" si="1"/>
        <v/>
      </c>
      <c r="K41" s="156" t="str">
        <f>IF(OR($D41="",$E41=""),"",VLOOKUP($AE41,SiSem_Req!$A$2:$O$82,12))</f>
        <v/>
      </c>
      <c r="L41" s="285"/>
      <c r="M41" s="155" t="str">
        <f t="shared" si="2"/>
        <v/>
      </c>
      <c r="N41" s="156" t="str">
        <f>IF(OR($D41="",$E41=""),"",VLOOKUP($AE41,SiSem_Req!$A$2:$O$82,13))</f>
        <v/>
      </c>
      <c r="O41" s="287"/>
      <c r="P41" s="166" t="str">
        <f t="shared" si="3"/>
        <v/>
      </c>
      <c r="Q41" s="156" t="str">
        <f>IF(OR($D41="",$E41=""),"",VLOOKUP($AE41,SiSem_Req!$A$2:$O$82,14))</f>
        <v/>
      </c>
      <c r="R41" s="157" t="str">
        <f t="shared" si="5"/>
        <v/>
      </c>
      <c r="S41" s="158" t="str">
        <f>IF(OR($D41="",$E41="",GlobalParameters!$C$12=""),"",$AA41)</f>
        <v/>
      </c>
      <c r="T41" s="159"/>
      <c r="U41" s="283"/>
      <c r="V41" s="283"/>
      <c r="W41" s="283"/>
      <c r="X41" s="283"/>
      <c r="Y41" s="283"/>
      <c r="Z41" s="283"/>
      <c r="AA41" s="160" t="str">
        <f>IF(OR($D41="",$E41="",GlobalParameters!$C$12=""),"",VLOOKUP($AE41,SiSem_Req!$A$2:$O$82,15))</f>
        <v/>
      </c>
      <c r="AB41" s="283"/>
      <c r="AC41" s="283"/>
      <c r="AD41" s="159"/>
      <c r="AE41" s="134" t="e">
        <f>VLOOKUP($D41,SiSem_Req!$S$2:$T$10,2)+VLOOKUP($E41,SiSem_Req!$U$2:$V$4,2)+VLOOKUP(GlobalParameters!$C$12,SiSem_Req!$W$2:$X$4,2)</f>
        <v>#N/A</v>
      </c>
    </row>
    <row r="42" spans="1:31" x14ac:dyDescent="0.25">
      <c r="A42" s="133"/>
      <c r="B42" s="283"/>
      <c r="C42" s="283"/>
      <c r="D42" s="284"/>
      <c r="E42" s="284"/>
      <c r="F42" s="286"/>
      <c r="G42" s="162" t="str">
        <f t="shared" si="0"/>
        <v/>
      </c>
      <c r="H42" s="156" t="str">
        <f>IF(OR($D42="",$E42=""),"",VLOOKUP($AE42,SiSem_Req!$A$2:$O$82,8))</f>
        <v/>
      </c>
      <c r="I42" s="285"/>
      <c r="J42" s="155" t="str">
        <f t="shared" si="1"/>
        <v/>
      </c>
      <c r="K42" s="156" t="str">
        <f>IF(OR($D42="",$E42=""),"",VLOOKUP($AE42,SiSem_Req!$A$2:$O$82,12))</f>
        <v/>
      </c>
      <c r="L42" s="285"/>
      <c r="M42" s="155" t="str">
        <f t="shared" si="2"/>
        <v/>
      </c>
      <c r="N42" s="156" t="str">
        <f>IF(OR($D42="",$E42=""),"",VLOOKUP($AE42,SiSem_Req!$A$2:$O$82,13))</f>
        <v/>
      </c>
      <c r="O42" s="287"/>
      <c r="P42" s="166" t="str">
        <f t="shared" si="3"/>
        <v/>
      </c>
      <c r="Q42" s="156" t="str">
        <f>IF(OR($D42="",$E42=""),"",VLOOKUP($AE42,SiSem_Req!$A$2:$O$82,14))</f>
        <v/>
      </c>
      <c r="R42" s="157" t="str">
        <f t="shared" si="5"/>
        <v/>
      </c>
      <c r="S42" s="158" t="str">
        <f>IF(OR($D42="",$E42="",GlobalParameters!$C$12=""),"",$AA42)</f>
        <v/>
      </c>
      <c r="T42" s="159"/>
      <c r="U42" s="283"/>
      <c r="V42" s="283"/>
      <c r="W42" s="283"/>
      <c r="X42" s="283"/>
      <c r="Y42" s="283"/>
      <c r="Z42" s="283"/>
      <c r="AA42" s="160" t="str">
        <f>IF(OR($D42="",$E42="",GlobalParameters!$C$12=""),"",VLOOKUP($AE42,SiSem_Req!$A$2:$O$82,15))</f>
        <v/>
      </c>
      <c r="AB42" s="283"/>
      <c r="AC42" s="283"/>
      <c r="AD42" s="159"/>
      <c r="AE42" s="134" t="e">
        <f>VLOOKUP($D42,SiSem_Req!$S$2:$T$10,2)+VLOOKUP($E42,SiSem_Req!$U$2:$V$4,2)+VLOOKUP(GlobalParameters!$C$12,SiSem_Req!$W$2:$X$4,2)</f>
        <v>#N/A</v>
      </c>
    </row>
    <row r="43" spans="1:31" x14ac:dyDescent="0.25">
      <c r="A43" s="133"/>
      <c r="B43" s="283"/>
      <c r="C43" s="283"/>
      <c r="D43" s="284"/>
      <c r="E43" s="284"/>
      <c r="F43" s="286"/>
      <c r="G43" s="162" t="str">
        <f t="shared" si="0"/>
        <v/>
      </c>
      <c r="H43" s="156" t="str">
        <f>IF(OR($D43="",$E43=""),"",VLOOKUP($AE43,SiSem_Req!$A$2:$O$82,8))</f>
        <v/>
      </c>
      <c r="I43" s="285"/>
      <c r="J43" s="155" t="str">
        <f t="shared" si="1"/>
        <v/>
      </c>
      <c r="K43" s="156" t="str">
        <f>IF(OR($D43="",$E43=""),"",VLOOKUP($AE43,SiSem_Req!$A$2:$O$82,12))</f>
        <v/>
      </c>
      <c r="L43" s="285"/>
      <c r="M43" s="155" t="str">
        <f t="shared" si="2"/>
        <v/>
      </c>
      <c r="N43" s="156" t="str">
        <f>IF(OR($D43="",$E43=""),"",VLOOKUP($AE43,SiSem_Req!$A$2:$O$82,13))</f>
        <v/>
      </c>
      <c r="O43" s="287"/>
      <c r="P43" s="166" t="str">
        <f t="shared" si="3"/>
        <v/>
      </c>
      <c r="Q43" s="156" t="str">
        <f>IF(OR($D43="",$E43=""),"",VLOOKUP($AE43,SiSem_Req!$A$2:$O$82,14))</f>
        <v/>
      </c>
      <c r="R43" s="157" t="str">
        <f t="shared" si="5"/>
        <v/>
      </c>
      <c r="S43" s="158" t="str">
        <f>IF(OR($D43="",$E43="",GlobalParameters!$C$12=""),"",$AA43)</f>
        <v/>
      </c>
      <c r="T43" s="159"/>
      <c r="U43" s="283"/>
      <c r="V43" s="283"/>
      <c r="W43" s="283"/>
      <c r="X43" s="283"/>
      <c r="Y43" s="283"/>
      <c r="Z43" s="283"/>
      <c r="AA43" s="160" t="str">
        <f>IF(OR($D43="",$E43="",GlobalParameters!$C$12=""),"",VLOOKUP($AE43,SiSem_Req!$A$2:$O$82,15))</f>
        <v/>
      </c>
      <c r="AB43" s="283"/>
      <c r="AC43" s="283"/>
      <c r="AD43" s="159"/>
      <c r="AE43" s="134" t="e">
        <f>VLOOKUP($D43,SiSem_Req!$S$2:$T$10,2)+VLOOKUP($E43,SiSem_Req!$U$2:$V$4,2)+VLOOKUP(GlobalParameters!$C$12,SiSem_Req!$W$2:$X$4,2)</f>
        <v>#N/A</v>
      </c>
    </row>
    <row r="44" spans="1:31" x14ac:dyDescent="0.25">
      <c r="A44" s="133"/>
      <c r="B44" s="283"/>
      <c r="C44" s="283"/>
      <c r="D44" s="284"/>
      <c r="E44" s="284"/>
      <c r="F44" s="286"/>
      <c r="G44" s="162" t="str">
        <f t="shared" si="0"/>
        <v/>
      </c>
      <c r="H44" s="156" t="str">
        <f>IF(OR($D44="",$E44=""),"",VLOOKUP($AE44,SiSem_Req!$A$2:$O$82,8))</f>
        <v/>
      </c>
      <c r="I44" s="285"/>
      <c r="J44" s="155" t="str">
        <f t="shared" si="1"/>
        <v/>
      </c>
      <c r="K44" s="156" t="str">
        <f>IF(OR($D44="",$E44=""),"",VLOOKUP($AE44,SiSem_Req!$A$2:$O$82,12))</f>
        <v/>
      </c>
      <c r="L44" s="285"/>
      <c r="M44" s="155" t="str">
        <f t="shared" si="2"/>
        <v/>
      </c>
      <c r="N44" s="156" t="str">
        <f>IF(OR($D44="",$E44=""),"",VLOOKUP($AE44,SiSem_Req!$A$2:$O$82,13))</f>
        <v/>
      </c>
      <c r="O44" s="287"/>
      <c r="P44" s="166" t="str">
        <f t="shared" si="3"/>
        <v/>
      </c>
      <c r="Q44" s="156" t="str">
        <f>IF(OR($D44="",$E44=""),"",VLOOKUP($AE44,SiSem_Req!$A$2:$O$82,14))</f>
        <v/>
      </c>
      <c r="R44" s="157" t="str">
        <f t="shared" si="5"/>
        <v/>
      </c>
      <c r="S44" s="158" t="str">
        <f>IF(OR($D44="",$E44="",GlobalParameters!$C$12=""),"",$AA44)</f>
        <v/>
      </c>
      <c r="T44" s="159"/>
      <c r="U44" s="283"/>
      <c r="V44" s="283"/>
      <c r="W44" s="283"/>
      <c r="X44" s="283"/>
      <c r="Y44" s="283"/>
      <c r="Z44" s="283"/>
      <c r="AA44" s="160" t="str">
        <f>IF(OR($D44="",$E44="",GlobalParameters!$C$12=""),"",VLOOKUP($AE44,SiSem_Req!$A$2:$O$82,15))</f>
        <v/>
      </c>
      <c r="AB44" s="283"/>
      <c r="AC44" s="283"/>
      <c r="AD44" s="159"/>
      <c r="AE44" s="134" t="e">
        <f>VLOOKUP($D44,SiSem_Req!$S$2:$T$10,2)+VLOOKUP($E44,SiSem_Req!$U$2:$V$4,2)+VLOOKUP(GlobalParameters!$C$12,SiSem_Req!$W$2:$X$4,2)</f>
        <v>#N/A</v>
      </c>
    </row>
    <row r="45" spans="1:31" x14ac:dyDescent="0.25">
      <c r="A45" s="133"/>
      <c r="B45" s="283"/>
      <c r="C45" s="283"/>
      <c r="D45" s="284"/>
      <c r="E45" s="284"/>
      <c r="F45" s="286"/>
      <c r="G45" s="162" t="str">
        <f t="shared" si="0"/>
        <v/>
      </c>
      <c r="H45" s="156" t="str">
        <f>IF(OR($D45="",$E45=""),"",VLOOKUP($AE45,SiSem_Req!$A$2:$O$82,8))</f>
        <v/>
      </c>
      <c r="I45" s="285"/>
      <c r="J45" s="155" t="str">
        <f t="shared" si="1"/>
        <v/>
      </c>
      <c r="K45" s="156" t="str">
        <f>IF(OR($D45="",$E45=""),"",VLOOKUP($AE45,SiSem_Req!$A$2:$O$82,12))</f>
        <v/>
      </c>
      <c r="L45" s="285"/>
      <c r="M45" s="155" t="str">
        <f t="shared" si="2"/>
        <v/>
      </c>
      <c r="N45" s="156" t="str">
        <f>IF(OR($D45="",$E45=""),"",VLOOKUP($AE45,SiSem_Req!$A$2:$O$82,13))</f>
        <v/>
      </c>
      <c r="O45" s="287"/>
      <c r="P45" s="166" t="str">
        <f t="shared" si="3"/>
        <v/>
      </c>
      <c r="Q45" s="156" t="str">
        <f>IF(OR($D45="",$E45=""),"",VLOOKUP($AE45,SiSem_Req!$A$2:$O$82,14))</f>
        <v/>
      </c>
      <c r="R45" s="157" t="str">
        <f t="shared" si="5"/>
        <v/>
      </c>
      <c r="S45" s="158" t="str">
        <f>IF(OR($D45="",$E45="",GlobalParameters!$C$12=""),"",$AA45)</f>
        <v/>
      </c>
      <c r="T45" s="159"/>
      <c r="U45" s="283"/>
      <c r="V45" s="283"/>
      <c r="W45" s="283"/>
      <c r="X45" s="283"/>
      <c r="Y45" s="283"/>
      <c r="Z45" s="283"/>
      <c r="AA45" s="160" t="str">
        <f>IF(OR($D45="",$E45="",GlobalParameters!$C$12=""),"",VLOOKUP($AE45,SiSem_Req!$A$2:$O$82,15))</f>
        <v/>
      </c>
      <c r="AB45" s="283"/>
      <c r="AC45" s="283"/>
      <c r="AD45" s="159"/>
      <c r="AE45" s="134" t="e">
        <f>VLOOKUP($D45,SiSem_Req!$S$2:$T$10,2)+VLOOKUP($E45,SiSem_Req!$U$2:$V$4,2)+VLOOKUP(GlobalParameters!$C$12,SiSem_Req!$W$2:$X$4,2)</f>
        <v>#N/A</v>
      </c>
    </row>
    <row r="46" spans="1:31" x14ac:dyDescent="0.25">
      <c r="A46" s="133"/>
      <c r="B46" s="283"/>
      <c r="C46" s="283"/>
      <c r="D46" s="284"/>
      <c r="E46" s="284"/>
      <c r="F46" s="286"/>
      <c r="G46" s="162" t="str">
        <f t="shared" si="0"/>
        <v/>
      </c>
      <c r="H46" s="156" t="str">
        <f>IF(OR($D46="",$E46=""),"",VLOOKUP($AE46,SiSem_Req!$A$2:$O$82,8))</f>
        <v/>
      </c>
      <c r="I46" s="285"/>
      <c r="J46" s="155" t="str">
        <f t="shared" si="1"/>
        <v/>
      </c>
      <c r="K46" s="156" t="str">
        <f>IF(OR($D46="",$E46=""),"",VLOOKUP($AE46,SiSem_Req!$A$2:$O$82,12))</f>
        <v/>
      </c>
      <c r="L46" s="285"/>
      <c r="M46" s="155" t="str">
        <f t="shared" si="2"/>
        <v/>
      </c>
      <c r="N46" s="156" t="str">
        <f>IF(OR($D46="",$E46=""),"",VLOOKUP($AE46,SiSem_Req!$A$2:$O$82,13))</f>
        <v/>
      </c>
      <c r="O46" s="287"/>
      <c r="P46" s="166" t="str">
        <f t="shared" si="3"/>
        <v/>
      </c>
      <c r="Q46" s="156" t="str">
        <f>IF(OR($D46="",$E46=""),"",VLOOKUP($AE46,SiSem_Req!$A$2:$O$82,14))</f>
        <v/>
      </c>
      <c r="R46" s="157" t="str">
        <f t="shared" si="5"/>
        <v/>
      </c>
      <c r="S46" s="158" t="str">
        <f>IF(OR($D46="",$E46="",GlobalParameters!$C$12=""),"",$AA46)</f>
        <v/>
      </c>
      <c r="T46" s="159"/>
      <c r="U46" s="283"/>
      <c r="V46" s="283"/>
      <c r="W46" s="283"/>
      <c r="X46" s="283"/>
      <c r="Y46" s="283"/>
      <c r="Z46" s="283"/>
      <c r="AA46" s="160" t="str">
        <f>IF(OR($D46="",$E46="",GlobalParameters!$C$12=""),"",VLOOKUP($AE46,SiSem_Req!$A$2:$O$82,15))</f>
        <v/>
      </c>
      <c r="AB46" s="283"/>
      <c r="AC46" s="283"/>
      <c r="AD46" s="159"/>
      <c r="AE46" s="134" t="e">
        <f>VLOOKUP($D46,SiSem_Req!$S$2:$T$10,2)+VLOOKUP($E46,SiSem_Req!$U$2:$V$4,2)+VLOOKUP(GlobalParameters!$C$12,SiSem_Req!$W$2:$X$4,2)</f>
        <v>#N/A</v>
      </c>
    </row>
    <row r="47" spans="1:31" x14ac:dyDescent="0.25">
      <c r="A47" s="133"/>
      <c r="B47" s="283"/>
      <c r="C47" s="283"/>
      <c r="D47" s="284"/>
      <c r="E47" s="284"/>
      <c r="F47" s="286"/>
      <c r="G47" s="162" t="str">
        <f t="shared" si="0"/>
        <v/>
      </c>
      <c r="H47" s="156" t="str">
        <f>IF(OR($D47="",$E47=""),"",VLOOKUP($AE47,SiSem_Req!$A$2:$O$82,8))</f>
        <v/>
      </c>
      <c r="I47" s="285"/>
      <c r="J47" s="155" t="str">
        <f t="shared" si="1"/>
        <v/>
      </c>
      <c r="K47" s="156" t="str">
        <f>IF(OR($D47="",$E47=""),"",VLOOKUP($AE47,SiSem_Req!$A$2:$O$82,12))</f>
        <v/>
      </c>
      <c r="L47" s="285"/>
      <c r="M47" s="155" t="str">
        <f t="shared" si="2"/>
        <v/>
      </c>
      <c r="N47" s="156" t="str">
        <f>IF(OR($D47="",$E47=""),"",VLOOKUP($AE47,SiSem_Req!$A$2:$O$82,13))</f>
        <v/>
      </c>
      <c r="O47" s="287"/>
      <c r="P47" s="166" t="str">
        <f t="shared" si="3"/>
        <v/>
      </c>
      <c r="Q47" s="156" t="str">
        <f>IF(OR($D47="",$E47=""),"",VLOOKUP($AE47,SiSem_Req!$A$2:$O$82,14))</f>
        <v/>
      </c>
      <c r="R47" s="157" t="str">
        <f t="shared" si="5"/>
        <v/>
      </c>
      <c r="S47" s="158" t="str">
        <f>IF(OR($D47="",$E47="",GlobalParameters!$C$12=""),"",$AA47)</f>
        <v/>
      </c>
      <c r="T47" s="159"/>
      <c r="U47" s="283"/>
      <c r="V47" s="283"/>
      <c r="W47" s="283"/>
      <c r="X47" s="283"/>
      <c r="Y47" s="283"/>
      <c r="Z47" s="283"/>
      <c r="AA47" s="160" t="str">
        <f>IF(OR($D47="",$E47="",GlobalParameters!$C$12=""),"",VLOOKUP($AE47,SiSem_Req!$A$2:$O$82,15))</f>
        <v/>
      </c>
      <c r="AB47" s="283"/>
      <c r="AC47" s="283"/>
      <c r="AD47" s="159"/>
      <c r="AE47" s="134" t="e">
        <f>VLOOKUP($D47,SiSem_Req!$S$2:$T$10,2)+VLOOKUP($E47,SiSem_Req!$U$2:$V$4,2)+VLOOKUP(GlobalParameters!$C$12,SiSem_Req!$W$2:$X$4,2)</f>
        <v>#N/A</v>
      </c>
    </row>
    <row r="48" spans="1:31" x14ac:dyDescent="0.25">
      <c r="A48" s="133"/>
      <c r="B48" s="283"/>
      <c r="C48" s="283"/>
      <c r="D48" s="284"/>
      <c r="E48" s="284"/>
      <c r="F48" s="286"/>
      <c r="G48" s="162" t="str">
        <f t="shared" si="0"/>
        <v/>
      </c>
      <c r="H48" s="156" t="str">
        <f>IF(OR($D48="",$E48=""),"",VLOOKUP($AE48,SiSem_Req!$A$2:$O$82,8))</f>
        <v/>
      </c>
      <c r="I48" s="285"/>
      <c r="J48" s="155" t="str">
        <f t="shared" si="1"/>
        <v/>
      </c>
      <c r="K48" s="156" t="str">
        <f>IF(OR($D48="",$E48=""),"",VLOOKUP($AE48,SiSem_Req!$A$2:$O$82,12))</f>
        <v/>
      </c>
      <c r="L48" s="285"/>
      <c r="M48" s="155" t="str">
        <f t="shared" si="2"/>
        <v/>
      </c>
      <c r="N48" s="156" t="str">
        <f>IF(OR($D48="",$E48=""),"",VLOOKUP($AE48,SiSem_Req!$A$2:$O$82,13))</f>
        <v/>
      </c>
      <c r="O48" s="287"/>
      <c r="P48" s="166" t="str">
        <f t="shared" si="3"/>
        <v/>
      </c>
      <c r="Q48" s="156" t="str">
        <f>IF(OR($D48="",$E48=""),"",VLOOKUP($AE48,SiSem_Req!$A$2:$O$82,14))</f>
        <v/>
      </c>
      <c r="R48" s="157" t="str">
        <f t="shared" si="5"/>
        <v/>
      </c>
      <c r="S48" s="158" t="str">
        <f>IF(OR($D48="",$E48="",GlobalParameters!$C$12=""),"",$AA48)</f>
        <v/>
      </c>
      <c r="T48" s="159"/>
      <c r="U48" s="283"/>
      <c r="V48" s="283"/>
      <c r="W48" s="283"/>
      <c r="X48" s="283"/>
      <c r="Y48" s="283"/>
      <c r="Z48" s="283"/>
      <c r="AA48" s="160" t="str">
        <f>IF(OR($D48="",$E48="",GlobalParameters!$C$12=""),"",VLOOKUP($AE48,SiSem_Req!$A$2:$O$82,15))</f>
        <v/>
      </c>
      <c r="AB48" s="283"/>
      <c r="AC48" s="283"/>
      <c r="AD48" s="159"/>
      <c r="AE48" s="134" t="e">
        <f>VLOOKUP($D48,SiSem_Req!$S$2:$T$10,2)+VLOOKUP($E48,SiSem_Req!$U$2:$V$4,2)+VLOOKUP(GlobalParameters!$C$12,SiSem_Req!$W$2:$X$4,2)</f>
        <v>#N/A</v>
      </c>
    </row>
    <row r="49" spans="1:31" x14ac:dyDescent="0.25">
      <c r="A49" s="133"/>
      <c r="B49" s="283"/>
      <c r="C49" s="283"/>
      <c r="D49" s="284"/>
      <c r="E49" s="284"/>
      <c r="F49" s="286"/>
      <c r="G49" s="162" t="str">
        <f t="shared" si="0"/>
        <v/>
      </c>
      <c r="H49" s="156" t="str">
        <f>IF(OR($D49="",$E49=""),"",VLOOKUP($AE49,SiSem_Req!$A$2:$O$82,8))</f>
        <v/>
      </c>
      <c r="I49" s="285"/>
      <c r="J49" s="155" t="str">
        <f t="shared" si="1"/>
        <v/>
      </c>
      <c r="K49" s="156" t="str">
        <f>IF(OR($D49="",$E49=""),"",VLOOKUP($AE49,SiSem_Req!$A$2:$O$82,12))</f>
        <v/>
      </c>
      <c r="L49" s="285"/>
      <c r="M49" s="155" t="str">
        <f t="shared" si="2"/>
        <v/>
      </c>
      <c r="N49" s="156" t="str">
        <f>IF(OR($D49="",$E49=""),"",VLOOKUP($AE49,SiSem_Req!$A$2:$O$82,13))</f>
        <v/>
      </c>
      <c r="O49" s="287"/>
      <c r="P49" s="166" t="str">
        <f t="shared" si="3"/>
        <v/>
      </c>
      <c r="Q49" s="156" t="str">
        <f>IF(OR($D49="",$E49=""),"",VLOOKUP($AE49,SiSem_Req!$A$2:$O$82,14))</f>
        <v/>
      </c>
      <c r="R49" s="157" t="str">
        <f t="shared" si="5"/>
        <v/>
      </c>
      <c r="S49" s="158" t="str">
        <f>IF(OR($D49="",$E49="",GlobalParameters!$C$12=""),"",$AA49)</f>
        <v/>
      </c>
      <c r="T49" s="159"/>
      <c r="U49" s="283"/>
      <c r="V49" s="283"/>
      <c r="W49" s="283"/>
      <c r="X49" s="283"/>
      <c r="Y49" s="283"/>
      <c r="Z49" s="283"/>
      <c r="AA49" s="160" t="str">
        <f>IF(OR($D49="",$E49="",GlobalParameters!$C$12=""),"",VLOOKUP($AE49,SiSem_Req!$A$2:$O$82,15))</f>
        <v/>
      </c>
      <c r="AB49" s="283"/>
      <c r="AC49" s="283"/>
      <c r="AD49" s="159"/>
      <c r="AE49" s="134" t="e">
        <f>VLOOKUP($D49,SiSem_Req!$S$2:$T$10,2)+VLOOKUP($E49,SiSem_Req!$U$2:$V$4,2)+VLOOKUP(GlobalParameters!$C$12,SiSem_Req!$W$2:$X$4,2)</f>
        <v>#N/A</v>
      </c>
    </row>
    <row r="50" spans="1:31" x14ac:dyDescent="0.25">
      <c r="A50" s="133"/>
      <c r="B50" s="283"/>
      <c r="C50" s="283"/>
      <c r="D50" s="284"/>
      <c r="E50" s="284"/>
      <c r="F50" s="286"/>
      <c r="G50" s="162" t="str">
        <f t="shared" si="0"/>
        <v/>
      </c>
      <c r="H50" s="156" t="str">
        <f>IF(OR($D50="",$E50=""),"",VLOOKUP($AE50,SiSem_Req!$A$2:$O$82,8))</f>
        <v/>
      </c>
      <c r="I50" s="285"/>
      <c r="J50" s="155" t="str">
        <f t="shared" si="1"/>
        <v/>
      </c>
      <c r="K50" s="156" t="str">
        <f>IF(OR($D50="",$E50=""),"",VLOOKUP($AE50,SiSem_Req!$A$2:$O$82,12))</f>
        <v/>
      </c>
      <c r="L50" s="285"/>
      <c r="M50" s="155" t="str">
        <f t="shared" si="2"/>
        <v/>
      </c>
      <c r="N50" s="156" t="str">
        <f>IF(OR($D50="",$E50=""),"",VLOOKUP($AE50,SiSem_Req!$A$2:$O$82,13))</f>
        <v/>
      </c>
      <c r="O50" s="287"/>
      <c r="P50" s="166" t="str">
        <f t="shared" si="3"/>
        <v/>
      </c>
      <c r="Q50" s="156" t="str">
        <f>IF(OR($D50="",$E50=""),"",VLOOKUP($AE50,SiSem_Req!$A$2:$O$82,14))</f>
        <v/>
      </c>
      <c r="R50" s="157" t="str">
        <f t="shared" si="5"/>
        <v/>
      </c>
      <c r="S50" s="158" t="str">
        <f>IF(OR($D50="",$E50="",GlobalParameters!$C$12=""),"",$AA50)</f>
        <v/>
      </c>
      <c r="T50" s="159"/>
      <c r="U50" s="283"/>
      <c r="V50" s="283"/>
      <c r="W50" s="283"/>
      <c r="X50" s="283"/>
      <c r="Y50" s="283"/>
      <c r="Z50" s="283"/>
      <c r="AA50" s="160" t="str">
        <f>IF(OR($D50="",$E50="",GlobalParameters!$C$12=""),"",VLOOKUP($AE50,SiSem_Req!$A$2:$O$82,15))</f>
        <v/>
      </c>
      <c r="AB50" s="283"/>
      <c r="AC50" s="283"/>
      <c r="AD50" s="159"/>
      <c r="AE50" s="134" t="e">
        <f>VLOOKUP($D50,SiSem_Req!$S$2:$T$10,2)+VLOOKUP($E50,SiSem_Req!$U$2:$V$4,2)+VLOOKUP(GlobalParameters!$C$12,SiSem_Req!$W$2:$X$4,2)</f>
        <v>#N/A</v>
      </c>
    </row>
    <row r="51" spans="1:31" x14ac:dyDescent="0.25">
      <c r="A51" s="133"/>
      <c r="B51" s="283"/>
      <c r="C51" s="283"/>
      <c r="D51" s="284"/>
      <c r="E51" s="284"/>
      <c r="F51" s="286"/>
      <c r="G51" s="162" t="str">
        <f t="shared" si="0"/>
        <v/>
      </c>
      <c r="H51" s="156" t="str">
        <f>IF(OR($D51="",$E51=""),"",VLOOKUP($AE51,SiSem_Req!$A$2:$O$82,8))</f>
        <v/>
      </c>
      <c r="I51" s="285"/>
      <c r="J51" s="155" t="str">
        <f t="shared" si="1"/>
        <v/>
      </c>
      <c r="K51" s="156" t="str">
        <f>IF(OR($D51="",$E51=""),"",VLOOKUP($AE51,SiSem_Req!$A$2:$O$82,12))</f>
        <v/>
      </c>
      <c r="L51" s="285"/>
      <c r="M51" s="155" t="str">
        <f t="shared" si="2"/>
        <v/>
      </c>
      <c r="N51" s="156" t="str">
        <f>IF(OR($D51="",$E51=""),"",VLOOKUP($AE51,SiSem_Req!$A$2:$O$82,13))</f>
        <v/>
      </c>
      <c r="O51" s="287"/>
      <c r="P51" s="166" t="str">
        <f t="shared" si="3"/>
        <v/>
      </c>
      <c r="Q51" s="156" t="str">
        <f>IF(OR($D51="",$E51=""),"",VLOOKUP($AE51,SiSem_Req!$A$2:$O$82,14))</f>
        <v/>
      </c>
      <c r="R51" s="157" t="str">
        <f t="shared" si="5"/>
        <v/>
      </c>
      <c r="S51" s="158" t="str">
        <f>IF(OR($D51="",$E51="",GlobalParameters!$C$12=""),"",$AA51)</f>
        <v/>
      </c>
      <c r="T51" s="159"/>
      <c r="U51" s="283"/>
      <c r="V51" s="283"/>
      <c r="W51" s="283"/>
      <c r="X51" s="283"/>
      <c r="Y51" s="283"/>
      <c r="Z51" s="283"/>
      <c r="AA51" s="160" t="str">
        <f>IF(OR($D51="",$E51="",GlobalParameters!$C$12=""),"",VLOOKUP($AE51,SiSem_Req!$A$2:$O$82,15))</f>
        <v/>
      </c>
      <c r="AB51" s="283"/>
      <c r="AC51" s="283"/>
      <c r="AD51" s="159"/>
      <c r="AE51" s="134" t="e">
        <f>VLOOKUP($D51,SiSem_Req!$S$2:$T$10,2)+VLOOKUP($E51,SiSem_Req!$U$2:$V$4,2)+VLOOKUP(GlobalParameters!$C$12,SiSem_Req!$W$2:$X$4,2)</f>
        <v>#N/A</v>
      </c>
    </row>
    <row r="52" spans="1:31" x14ac:dyDescent="0.25">
      <c r="A52" s="133"/>
      <c r="B52" s="283"/>
      <c r="C52" s="283"/>
      <c r="D52" s="284"/>
      <c r="E52" s="284"/>
      <c r="F52" s="286"/>
      <c r="G52" s="162" t="str">
        <f t="shared" si="0"/>
        <v/>
      </c>
      <c r="H52" s="156" t="str">
        <f>IF(OR($D52="",$E52=""),"",VLOOKUP($AE52,SiSem_Req!$A$2:$O$82,8))</f>
        <v/>
      </c>
      <c r="I52" s="285"/>
      <c r="J52" s="155" t="str">
        <f t="shared" si="1"/>
        <v/>
      </c>
      <c r="K52" s="156" t="str">
        <f>IF(OR($D52="",$E52=""),"",VLOOKUP($AE52,SiSem_Req!$A$2:$O$82,12))</f>
        <v/>
      </c>
      <c r="L52" s="285"/>
      <c r="M52" s="155" t="str">
        <f t="shared" si="2"/>
        <v/>
      </c>
      <c r="N52" s="156" t="str">
        <f>IF(OR($D52="",$E52=""),"",VLOOKUP($AE52,SiSem_Req!$A$2:$O$82,13))</f>
        <v/>
      </c>
      <c r="O52" s="287"/>
      <c r="P52" s="166" t="str">
        <f t="shared" si="3"/>
        <v/>
      </c>
      <c r="Q52" s="156" t="str">
        <f>IF(OR($D52="",$E52=""),"",VLOOKUP($AE52,SiSem_Req!$A$2:$O$82,14))</f>
        <v/>
      </c>
      <c r="R52" s="157" t="str">
        <f t="shared" si="5"/>
        <v/>
      </c>
      <c r="S52" s="158" t="str">
        <f>IF(OR($D52="",$E52="",GlobalParameters!$C$12=""),"",$AA52)</f>
        <v/>
      </c>
      <c r="T52" s="159"/>
      <c r="U52" s="283"/>
      <c r="V52" s="283"/>
      <c r="W52" s="283"/>
      <c r="X52" s="283"/>
      <c r="Y52" s="283"/>
      <c r="Z52" s="283"/>
      <c r="AA52" s="160" t="str">
        <f>IF(OR($D52="",$E52="",GlobalParameters!$C$12=""),"",VLOOKUP($AE52,SiSem_Req!$A$2:$O$82,15))</f>
        <v/>
      </c>
      <c r="AB52" s="283"/>
      <c r="AC52" s="283"/>
      <c r="AD52" s="159"/>
      <c r="AE52" s="134" t="e">
        <f>VLOOKUP($D52,SiSem_Req!$S$2:$T$10,2)+VLOOKUP($E52,SiSem_Req!$U$2:$V$4,2)+VLOOKUP(GlobalParameters!$C$12,SiSem_Req!$W$2:$X$4,2)</f>
        <v>#N/A</v>
      </c>
    </row>
    <row r="53" spans="1:31" x14ac:dyDescent="0.25">
      <c r="A53" s="133"/>
      <c r="B53" s="283"/>
      <c r="C53" s="283"/>
      <c r="D53" s="284"/>
      <c r="E53" s="284"/>
      <c r="F53" s="286"/>
      <c r="G53" s="162" t="str">
        <f t="shared" si="0"/>
        <v/>
      </c>
      <c r="H53" s="156" t="str">
        <f>IF(OR($D53="",$E53=""),"",VLOOKUP($AE53,SiSem_Req!$A$2:$O$82,8))</f>
        <v/>
      </c>
      <c r="I53" s="285"/>
      <c r="J53" s="155" t="str">
        <f t="shared" si="1"/>
        <v/>
      </c>
      <c r="K53" s="156" t="str">
        <f>IF(OR($D53="",$E53=""),"",VLOOKUP($AE53,SiSem_Req!$A$2:$O$82,12))</f>
        <v/>
      </c>
      <c r="L53" s="285"/>
      <c r="M53" s="155" t="str">
        <f t="shared" si="2"/>
        <v/>
      </c>
      <c r="N53" s="156" t="str">
        <f>IF(OR($D53="",$E53=""),"",VLOOKUP($AE53,SiSem_Req!$A$2:$O$82,13))</f>
        <v/>
      </c>
      <c r="O53" s="287"/>
      <c r="P53" s="166" t="str">
        <f t="shared" si="3"/>
        <v/>
      </c>
      <c r="Q53" s="156" t="str">
        <f>IF(OR($D53="",$E53=""),"",VLOOKUP($AE53,SiSem_Req!$A$2:$O$82,14))</f>
        <v/>
      </c>
      <c r="R53" s="157" t="str">
        <f t="shared" si="5"/>
        <v/>
      </c>
      <c r="S53" s="158" t="str">
        <f>IF(OR($D53="",$E53="",GlobalParameters!$C$12=""),"",$AA53)</f>
        <v/>
      </c>
      <c r="T53" s="159"/>
      <c r="U53" s="283"/>
      <c r="V53" s="283"/>
      <c r="W53" s="283"/>
      <c r="X53" s="283"/>
      <c r="Y53" s="283"/>
      <c r="Z53" s="283"/>
      <c r="AA53" s="160" t="str">
        <f>IF(OR($D53="",$E53="",GlobalParameters!$C$12=""),"",VLOOKUP($AE53,SiSem_Req!$A$2:$O$82,15))</f>
        <v/>
      </c>
      <c r="AB53" s="283"/>
      <c r="AC53" s="283"/>
      <c r="AD53" s="159"/>
      <c r="AE53" s="134" t="e">
        <f>VLOOKUP($D53,SiSem_Req!$S$2:$T$10,2)+VLOOKUP($E53,SiSem_Req!$U$2:$V$4,2)+VLOOKUP(GlobalParameters!$C$12,SiSem_Req!$W$2:$X$4,2)</f>
        <v>#N/A</v>
      </c>
    </row>
    <row r="54" spans="1:31" x14ac:dyDescent="0.25">
      <c r="A54" s="133"/>
      <c r="B54" s="283"/>
      <c r="C54" s="283"/>
      <c r="D54" s="284"/>
      <c r="E54" s="284"/>
      <c r="F54" s="286"/>
      <c r="G54" s="162" t="str">
        <f t="shared" si="0"/>
        <v/>
      </c>
      <c r="H54" s="156" t="str">
        <f>IF(OR($D54="",$E54=""),"",VLOOKUP($AE54,SiSem_Req!$A$2:$O$82,8))</f>
        <v/>
      </c>
      <c r="I54" s="285"/>
      <c r="J54" s="155" t="str">
        <f t="shared" si="1"/>
        <v/>
      </c>
      <c r="K54" s="156" t="str">
        <f>IF(OR($D54="",$E54=""),"",VLOOKUP($AE54,SiSem_Req!$A$2:$O$82,12))</f>
        <v/>
      </c>
      <c r="L54" s="285"/>
      <c r="M54" s="155" t="str">
        <f t="shared" si="2"/>
        <v/>
      </c>
      <c r="N54" s="156" t="str">
        <f>IF(OR($D54="",$E54=""),"",VLOOKUP($AE54,SiSem_Req!$A$2:$O$82,13))</f>
        <v/>
      </c>
      <c r="O54" s="287"/>
      <c r="P54" s="166" t="str">
        <f t="shared" si="3"/>
        <v/>
      </c>
      <c r="Q54" s="156" t="str">
        <f>IF(OR($D54="",$E54=""),"",VLOOKUP($AE54,SiSem_Req!$A$2:$O$82,14))</f>
        <v/>
      </c>
      <c r="R54" s="157" t="str">
        <f t="shared" si="5"/>
        <v/>
      </c>
      <c r="S54" s="158" t="str">
        <f>IF(OR($D54="",$E54="",GlobalParameters!$C$12=""),"",$AA54)</f>
        <v/>
      </c>
      <c r="T54" s="159"/>
      <c r="U54" s="283"/>
      <c r="V54" s="283"/>
      <c r="W54" s="283"/>
      <c r="X54" s="283"/>
      <c r="Y54" s="283"/>
      <c r="Z54" s="283"/>
      <c r="AA54" s="160" t="str">
        <f>IF(OR($D54="",$E54="",GlobalParameters!$C$12=""),"",VLOOKUP($AE54,SiSem_Req!$A$2:$O$82,15))</f>
        <v/>
      </c>
      <c r="AB54" s="283"/>
      <c r="AC54" s="283"/>
      <c r="AD54" s="159"/>
      <c r="AE54" s="134" t="e">
        <f>VLOOKUP($D54,SiSem_Req!$S$2:$T$10,2)+VLOOKUP($E54,SiSem_Req!$U$2:$V$4,2)+VLOOKUP(GlobalParameters!$C$12,SiSem_Req!$W$2:$X$4,2)</f>
        <v>#N/A</v>
      </c>
    </row>
    <row r="55" spans="1:31" x14ac:dyDescent="0.25">
      <c r="A55" s="133"/>
      <c r="B55" s="283"/>
      <c r="C55" s="283"/>
      <c r="D55" s="284"/>
      <c r="E55" s="284"/>
      <c r="F55" s="286"/>
      <c r="G55" s="162" t="str">
        <f t="shared" si="0"/>
        <v/>
      </c>
      <c r="H55" s="156" t="str">
        <f>IF(OR($D55="",$E55=""),"",VLOOKUP($AE55,SiSem_Req!$A$2:$O$82,8))</f>
        <v/>
      </c>
      <c r="I55" s="285"/>
      <c r="J55" s="155" t="str">
        <f t="shared" si="1"/>
        <v/>
      </c>
      <c r="K55" s="156" t="str">
        <f>IF(OR($D55="",$E55=""),"",VLOOKUP($AE55,SiSem_Req!$A$2:$O$82,12))</f>
        <v/>
      </c>
      <c r="L55" s="285"/>
      <c r="M55" s="155" t="str">
        <f t="shared" si="2"/>
        <v/>
      </c>
      <c r="N55" s="156" t="str">
        <f>IF(OR($D55="",$E55=""),"",VLOOKUP($AE55,SiSem_Req!$A$2:$O$82,13))</f>
        <v/>
      </c>
      <c r="O55" s="287"/>
      <c r="P55" s="166" t="str">
        <f t="shared" si="3"/>
        <v/>
      </c>
      <c r="Q55" s="156" t="str">
        <f>IF(OR($D55="",$E55=""),"",VLOOKUP($AE55,SiSem_Req!$A$2:$O$82,14))</f>
        <v/>
      </c>
      <c r="R55" s="157" t="str">
        <f t="shared" si="5"/>
        <v/>
      </c>
      <c r="S55" s="158" t="str">
        <f>IF(OR($D55="",$E55="",GlobalParameters!$C$12=""),"",$AA55)</f>
        <v/>
      </c>
      <c r="T55" s="159"/>
      <c r="U55" s="283"/>
      <c r="V55" s="283"/>
      <c r="W55" s="283"/>
      <c r="X55" s="283"/>
      <c r="Y55" s="283"/>
      <c r="Z55" s="283"/>
      <c r="AA55" s="160" t="str">
        <f>IF(OR($D55="",$E55="",GlobalParameters!$C$12=""),"",VLOOKUP($AE55,SiSem_Req!$A$2:$O$82,15))</f>
        <v/>
      </c>
      <c r="AB55" s="283"/>
      <c r="AC55" s="283"/>
      <c r="AD55" s="159"/>
      <c r="AE55" s="134" t="e">
        <f>VLOOKUP($D55,SiSem_Req!$S$2:$T$10,2)+VLOOKUP($E55,SiSem_Req!$U$2:$V$4,2)+VLOOKUP(GlobalParameters!$C$12,SiSem_Req!$W$2:$X$4,2)</f>
        <v>#N/A</v>
      </c>
    </row>
    <row r="56" spans="1:31" x14ac:dyDescent="0.25">
      <c r="A56" s="133"/>
      <c r="B56" s="283"/>
      <c r="C56" s="283"/>
      <c r="D56" s="284"/>
      <c r="E56" s="284"/>
      <c r="F56" s="286"/>
      <c r="G56" s="162" t="str">
        <f t="shared" si="0"/>
        <v/>
      </c>
      <c r="H56" s="156" t="str">
        <f>IF(OR($D56="",$E56=""),"",VLOOKUP($AE56,SiSem_Req!$A$2:$O$82,8))</f>
        <v/>
      </c>
      <c r="I56" s="285"/>
      <c r="J56" s="155" t="str">
        <f t="shared" si="1"/>
        <v/>
      </c>
      <c r="K56" s="156" t="str">
        <f>IF(OR($D56="",$E56=""),"",VLOOKUP($AE56,SiSem_Req!$A$2:$O$82,12))</f>
        <v/>
      </c>
      <c r="L56" s="285"/>
      <c r="M56" s="155" t="str">
        <f t="shared" si="2"/>
        <v/>
      </c>
      <c r="N56" s="156" t="str">
        <f>IF(OR($D56="",$E56=""),"",VLOOKUP($AE56,SiSem_Req!$A$2:$O$82,13))</f>
        <v/>
      </c>
      <c r="O56" s="287"/>
      <c r="P56" s="166" t="str">
        <f t="shared" si="3"/>
        <v/>
      </c>
      <c r="Q56" s="156" t="str">
        <f>IF(OR($D56="",$E56=""),"",VLOOKUP($AE56,SiSem_Req!$A$2:$O$82,14))</f>
        <v/>
      </c>
      <c r="R56" s="157" t="str">
        <f t="shared" si="5"/>
        <v/>
      </c>
      <c r="S56" s="158" t="str">
        <f>IF(OR($D56="",$E56="",GlobalParameters!$C$12=""),"",$AA56)</f>
        <v/>
      </c>
      <c r="T56" s="159"/>
      <c r="U56" s="283"/>
      <c r="V56" s="283"/>
      <c r="W56" s="283"/>
      <c r="X56" s="283"/>
      <c r="Y56" s="283"/>
      <c r="Z56" s="283"/>
      <c r="AA56" s="160" t="str">
        <f>IF(OR($D56="",$E56="",GlobalParameters!$C$12=""),"",VLOOKUP($AE56,SiSem_Req!$A$2:$O$82,15))</f>
        <v/>
      </c>
      <c r="AB56" s="283"/>
      <c r="AC56" s="283"/>
      <c r="AD56" s="159"/>
      <c r="AE56" s="134" t="e">
        <f>VLOOKUP($D56,SiSem_Req!$S$2:$T$10,2)+VLOOKUP($E56,SiSem_Req!$U$2:$V$4,2)+VLOOKUP(GlobalParameters!$C$12,SiSem_Req!$W$2:$X$4,2)</f>
        <v>#N/A</v>
      </c>
    </row>
    <row r="57" spans="1:31" x14ac:dyDescent="0.25">
      <c r="A57" s="133"/>
      <c r="B57" s="283"/>
      <c r="C57" s="283"/>
      <c r="D57" s="284"/>
      <c r="E57" s="284"/>
      <c r="F57" s="286"/>
      <c r="G57" s="162" t="str">
        <f t="shared" si="0"/>
        <v/>
      </c>
      <c r="H57" s="156" t="str">
        <f>IF(OR($D57="",$E57=""),"",VLOOKUP($AE57,SiSem_Req!$A$2:$O$82,8))</f>
        <v/>
      </c>
      <c r="I57" s="285"/>
      <c r="J57" s="155" t="str">
        <f t="shared" si="1"/>
        <v/>
      </c>
      <c r="K57" s="156" t="str">
        <f>IF(OR($D57="",$E57=""),"",VLOOKUP($AE57,SiSem_Req!$A$2:$O$82,12))</f>
        <v/>
      </c>
      <c r="L57" s="285"/>
      <c r="M57" s="155" t="str">
        <f t="shared" si="2"/>
        <v/>
      </c>
      <c r="N57" s="156" t="str">
        <f>IF(OR($D57="",$E57=""),"",VLOOKUP($AE57,SiSem_Req!$A$2:$O$82,13))</f>
        <v/>
      </c>
      <c r="O57" s="287"/>
      <c r="P57" s="166" t="str">
        <f t="shared" si="3"/>
        <v/>
      </c>
      <c r="Q57" s="156" t="str">
        <f>IF(OR($D57="",$E57=""),"",VLOOKUP($AE57,SiSem_Req!$A$2:$O$82,14))</f>
        <v/>
      </c>
      <c r="R57" s="157" t="str">
        <f t="shared" si="5"/>
        <v/>
      </c>
      <c r="S57" s="158" t="str">
        <f>IF(OR($D57="",$E57="",GlobalParameters!$C$12=""),"",$AA57)</f>
        <v/>
      </c>
      <c r="T57" s="159"/>
      <c r="U57" s="283"/>
      <c r="V57" s="283"/>
      <c r="W57" s="283"/>
      <c r="X57" s="283"/>
      <c r="Y57" s="283"/>
      <c r="Z57" s="283"/>
      <c r="AA57" s="160" t="str">
        <f>IF(OR($D57="",$E57="",GlobalParameters!$C$12=""),"",VLOOKUP($AE57,SiSem_Req!$A$2:$O$82,15))</f>
        <v/>
      </c>
      <c r="AB57" s="283"/>
      <c r="AC57" s="283"/>
      <c r="AD57" s="159"/>
      <c r="AE57" s="134" t="e">
        <f>VLOOKUP($D57,SiSem_Req!$S$2:$T$10,2)+VLOOKUP($E57,SiSem_Req!$U$2:$V$4,2)+VLOOKUP(GlobalParameters!$C$12,SiSem_Req!$W$2:$X$4,2)</f>
        <v>#N/A</v>
      </c>
    </row>
    <row r="58" spans="1:31" x14ac:dyDescent="0.25">
      <c r="A58" s="133"/>
      <c r="B58" s="283"/>
      <c r="C58" s="283"/>
      <c r="D58" s="284"/>
      <c r="E58" s="284"/>
      <c r="F58" s="286"/>
      <c r="G58" s="162" t="str">
        <f t="shared" si="0"/>
        <v/>
      </c>
      <c r="H58" s="156" t="str">
        <f>IF(OR($D58="",$E58=""),"",VLOOKUP($AE58,SiSem_Req!$A$2:$O$82,8))</f>
        <v/>
      </c>
      <c r="I58" s="285"/>
      <c r="J58" s="155" t="str">
        <f t="shared" si="1"/>
        <v/>
      </c>
      <c r="K58" s="156" t="str">
        <f>IF(OR($D58="",$E58=""),"",VLOOKUP($AE58,SiSem_Req!$A$2:$O$82,12))</f>
        <v/>
      </c>
      <c r="L58" s="285"/>
      <c r="M58" s="155" t="str">
        <f t="shared" si="2"/>
        <v/>
      </c>
      <c r="N58" s="156" t="str">
        <f>IF(OR($D58="",$E58=""),"",VLOOKUP($AE58,SiSem_Req!$A$2:$O$82,13))</f>
        <v/>
      </c>
      <c r="O58" s="287"/>
      <c r="P58" s="166" t="str">
        <f t="shared" si="3"/>
        <v/>
      </c>
      <c r="Q58" s="156" t="str">
        <f>IF(OR($D58="",$E58=""),"",VLOOKUP($AE58,SiSem_Req!$A$2:$O$82,14))</f>
        <v/>
      </c>
      <c r="R58" s="157" t="str">
        <f t="shared" si="5"/>
        <v/>
      </c>
      <c r="S58" s="158" t="str">
        <f>IF(OR($D58="",$E58="",GlobalParameters!$C$12=""),"",$AA58)</f>
        <v/>
      </c>
      <c r="T58" s="159"/>
      <c r="U58" s="283"/>
      <c r="V58" s="283"/>
      <c r="W58" s="283"/>
      <c r="X58" s="283"/>
      <c r="Y58" s="283"/>
      <c r="Z58" s="283"/>
      <c r="AA58" s="160" t="str">
        <f>IF(OR($D58="",$E58="",GlobalParameters!$C$12=""),"",VLOOKUP($AE58,SiSem_Req!$A$2:$O$82,15))</f>
        <v/>
      </c>
      <c r="AB58" s="283"/>
      <c r="AC58" s="283"/>
      <c r="AD58" s="159"/>
      <c r="AE58" s="134" t="e">
        <f>VLOOKUP($D58,SiSem_Req!$S$2:$T$10,2)+VLOOKUP($E58,SiSem_Req!$U$2:$V$4,2)+VLOOKUP(GlobalParameters!$C$12,SiSem_Req!$W$2:$X$4,2)</f>
        <v>#N/A</v>
      </c>
    </row>
    <row r="59" spans="1:31" x14ac:dyDescent="0.25">
      <c r="A59" s="133"/>
      <c r="B59" s="283"/>
      <c r="C59" s="283"/>
      <c r="D59" s="284"/>
      <c r="E59" s="284"/>
      <c r="F59" s="286"/>
      <c r="G59" s="162" t="str">
        <f t="shared" si="0"/>
        <v/>
      </c>
      <c r="H59" s="156" t="str">
        <f>IF(OR($D59="",$E59=""),"",VLOOKUP($AE59,SiSem_Req!$A$2:$O$82,8))</f>
        <v/>
      </c>
      <c r="I59" s="285"/>
      <c r="J59" s="155" t="str">
        <f t="shared" si="1"/>
        <v/>
      </c>
      <c r="K59" s="156" t="str">
        <f>IF(OR($D59="",$E59=""),"",VLOOKUP($AE59,SiSem_Req!$A$2:$O$82,12))</f>
        <v/>
      </c>
      <c r="L59" s="285"/>
      <c r="M59" s="155" t="str">
        <f t="shared" si="2"/>
        <v/>
      </c>
      <c r="N59" s="156" t="str">
        <f>IF(OR($D59="",$E59=""),"",VLOOKUP($AE59,SiSem_Req!$A$2:$O$82,13))</f>
        <v/>
      </c>
      <c r="O59" s="287"/>
      <c r="P59" s="166" t="str">
        <f t="shared" si="3"/>
        <v/>
      </c>
      <c r="Q59" s="156" t="str">
        <f>IF(OR($D59="",$E59=""),"",VLOOKUP($AE59,SiSem_Req!$A$2:$O$82,14))</f>
        <v/>
      </c>
      <c r="R59" s="157" t="str">
        <f t="shared" si="5"/>
        <v/>
      </c>
      <c r="S59" s="158" t="str">
        <f>IF(OR($D59="",$E59="",GlobalParameters!$C$12=""),"",$AA59)</f>
        <v/>
      </c>
      <c r="T59" s="159"/>
      <c r="U59" s="283"/>
      <c r="V59" s="283"/>
      <c r="W59" s="283"/>
      <c r="X59" s="283"/>
      <c r="Y59" s="283"/>
      <c r="Z59" s="283"/>
      <c r="AA59" s="160" t="str">
        <f>IF(OR($D59="",$E59="",GlobalParameters!$C$12=""),"",VLOOKUP($AE59,SiSem_Req!$A$2:$O$82,15))</f>
        <v/>
      </c>
      <c r="AB59" s="283"/>
      <c r="AC59" s="283"/>
      <c r="AD59" s="159"/>
      <c r="AE59" s="134" t="e">
        <f>VLOOKUP($D59,SiSem_Req!$S$2:$T$10,2)+VLOOKUP($E59,SiSem_Req!$U$2:$V$4,2)+VLOOKUP(GlobalParameters!$C$12,SiSem_Req!$W$2:$X$4,2)</f>
        <v>#N/A</v>
      </c>
    </row>
    <row r="60" spans="1:31" x14ac:dyDescent="0.25">
      <c r="A60" s="133"/>
      <c r="B60" s="283"/>
      <c r="C60" s="283"/>
      <c r="D60" s="284"/>
      <c r="E60" s="284"/>
      <c r="F60" s="286"/>
      <c r="G60" s="162" t="str">
        <f t="shared" si="0"/>
        <v/>
      </c>
      <c r="H60" s="156" t="str">
        <f>IF(OR($D60="",$E60=""),"",VLOOKUP($AE60,SiSem_Req!$A$2:$O$82,8))</f>
        <v/>
      </c>
      <c r="I60" s="285"/>
      <c r="J60" s="155" t="str">
        <f t="shared" si="1"/>
        <v/>
      </c>
      <c r="K60" s="156" t="str">
        <f>IF(OR($D60="",$E60=""),"",VLOOKUP($AE60,SiSem_Req!$A$2:$O$82,12))</f>
        <v/>
      </c>
      <c r="L60" s="285"/>
      <c r="M60" s="155" t="str">
        <f t="shared" si="2"/>
        <v/>
      </c>
      <c r="N60" s="156" t="str">
        <f>IF(OR($D60="",$E60=""),"",VLOOKUP($AE60,SiSem_Req!$A$2:$O$82,13))</f>
        <v/>
      </c>
      <c r="O60" s="287"/>
      <c r="P60" s="166" t="str">
        <f t="shared" si="3"/>
        <v/>
      </c>
      <c r="Q60" s="156" t="str">
        <f>IF(OR($D60="",$E60=""),"",VLOOKUP($AE60,SiSem_Req!$A$2:$O$82,14))</f>
        <v/>
      </c>
      <c r="R60" s="157" t="str">
        <f t="shared" si="5"/>
        <v/>
      </c>
      <c r="S60" s="158" t="str">
        <f>IF(OR($D60="",$E60="",GlobalParameters!$C$12=""),"",$AA60)</f>
        <v/>
      </c>
      <c r="T60" s="159"/>
      <c r="U60" s="283"/>
      <c r="V60" s="283"/>
      <c r="W60" s="283"/>
      <c r="X60" s="283"/>
      <c r="Y60" s="283"/>
      <c r="Z60" s="283"/>
      <c r="AA60" s="160" t="str">
        <f>IF(OR($D60="",$E60="",GlobalParameters!$C$12=""),"",VLOOKUP($AE60,SiSem_Req!$A$2:$O$82,15))</f>
        <v/>
      </c>
      <c r="AB60" s="283"/>
      <c r="AC60" s="283"/>
      <c r="AD60" s="159"/>
      <c r="AE60" s="134" t="e">
        <f>VLOOKUP($D60,SiSem_Req!$S$2:$T$10,2)+VLOOKUP($E60,SiSem_Req!$U$2:$V$4,2)+VLOOKUP(GlobalParameters!$C$12,SiSem_Req!$W$2:$X$4,2)</f>
        <v>#N/A</v>
      </c>
    </row>
    <row r="61" spans="1:31" x14ac:dyDescent="0.25">
      <c r="A61" s="133"/>
      <c r="B61" s="283"/>
      <c r="C61" s="283"/>
      <c r="D61" s="284"/>
      <c r="E61" s="284"/>
      <c r="F61" s="286"/>
      <c r="G61" s="162" t="str">
        <f t="shared" si="0"/>
        <v/>
      </c>
      <c r="H61" s="156" t="str">
        <f>IF(OR($D61="",$E61=""),"",VLOOKUP($AE61,SiSem_Req!$A$2:$O$82,8))</f>
        <v/>
      </c>
      <c r="I61" s="285"/>
      <c r="J61" s="155" t="str">
        <f t="shared" si="1"/>
        <v/>
      </c>
      <c r="K61" s="156" t="str">
        <f>IF(OR($D61="",$E61=""),"",VLOOKUP($AE61,SiSem_Req!$A$2:$O$82,12))</f>
        <v/>
      </c>
      <c r="L61" s="285"/>
      <c r="M61" s="155" t="str">
        <f t="shared" si="2"/>
        <v/>
      </c>
      <c r="N61" s="156" t="str">
        <f>IF(OR($D61="",$E61=""),"",VLOOKUP($AE61,SiSem_Req!$A$2:$O$82,13))</f>
        <v/>
      </c>
      <c r="O61" s="287"/>
      <c r="P61" s="166" t="str">
        <f t="shared" si="3"/>
        <v/>
      </c>
      <c r="Q61" s="156" t="str">
        <f>IF(OR($D61="",$E61=""),"",VLOOKUP($AE61,SiSem_Req!$A$2:$O$82,14))</f>
        <v/>
      </c>
      <c r="R61" s="157" t="str">
        <f t="shared" si="5"/>
        <v/>
      </c>
      <c r="S61" s="158" t="str">
        <f>IF(OR($D61="",$E61="",GlobalParameters!$C$12=""),"",$AA61)</f>
        <v/>
      </c>
      <c r="T61" s="159"/>
      <c r="U61" s="283"/>
      <c r="V61" s="283"/>
      <c r="W61" s="283"/>
      <c r="X61" s="283"/>
      <c r="Y61" s="283"/>
      <c r="Z61" s="283"/>
      <c r="AA61" s="160" t="str">
        <f>IF(OR($D61="",$E61="",GlobalParameters!$C$12=""),"",VLOOKUP($AE61,SiSem_Req!$A$2:$O$82,15))</f>
        <v/>
      </c>
      <c r="AB61" s="283"/>
      <c r="AC61" s="283"/>
      <c r="AD61" s="159"/>
      <c r="AE61" s="134" t="e">
        <f>VLOOKUP($D61,SiSem_Req!$S$2:$T$10,2)+VLOOKUP($E61,SiSem_Req!$U$2:$V$4,2)+VLOOKUP(GlobalParameters!$C$12,SiSem_Req!$W$2:$X$4,2)</f>
        <v>#N/A</v>
      </c>
    </row>
    <row r="62" spans="1:31" x14ac:dyDescent="0.25">
      <c r="A62" s="133"/>
      <c r="B62" s="283"/>
      <c r="C62" s="283"/>
      <c r="D62" s="284"/>
      <c r="E62" s="284"/>
      <c r="F62" s="286"/>
      <c r="G62" s="162" t="str">
        <f t="shared" si="0"/>
        <v/>
      </c>
      <c r="H62" s="156" t="str">
        <f>IF(OR($D62="",$E62=""),"",VLOOKUP($AE62,SiSem_Req!$A$2:$O$82,8))</f>
        <v/>
      </c>
      <c r="I62" s="285"/>
      <c r="J62" s="155" t="str">
        <f t="shared" si="1"/>
        <v/>
      </c>
      <c r="K62" s="156" t="str">
        <f>IF(OR($D62="",$E62=""),"",VLOOKUP($AE62,SiSem_Req!$A$2:$O$82,12))</f>
        <v/>
      </c>
      <c r="L62" s="285"/>
      <c r="M62" s="155" t="str">
        <f t="shared" si="2"/>
        <v/>
      </c>
      <c r="N62" s="156" t="str">
        <f>IF(OR($D62="",$E62=""),"",VLOOKUP($AE62,SiSem_Req!$A$2:$O$82,13))</f>
        <v/>
      </c>
      <c r="O62" s="287"/>
      <c r="P62" s="166" t="str">
        <f t="shared" si="3"/>
        <v/>
      </c>
      <c r="Q62" s="156" t="str">
        <f>IF(OR($D62="",$E62=""),"",VLOOKUP($AE62,SiSem_Req!$A$2:$O$82,14))</f>
        <v/>
      </c>
      <c r="R62" s="157" t="str">
        <f t="shared" si="5"/>
        <v/>
      </c>
      <c r="S62" s="158" t="str">
        <f>IF(OR($D62="",$E62="",GlobalParameters!$C$12=""),"",$AA62)</f>
        <v/>
      </c>
      <c r="T62" s="159"/>
      <c r="U62" s="283"/>
      <c r="V62" s="283"/>
      <c r="W62" s="283"/>
      <c r="X62" s="283"/>
      <c r="Y62" s="283"/>
      <c r="Z62" s="283"/>
      <c r="AA62" s="160" t="str">
        <f>IF(OR($D62="",$E62="",GlobalParameters!$C$12=""),"",VLOOKUP($AE62,SiSem_Req!$A$2:$O$82,15))</f>
        <v/>
      </c>
      <c r="AB62" s="283"/>
      <c r="AC62" s="283"/>
      <c r="AD62" s="159"/>
      <c r="AE62" s="134" t="e">
        <f>VLOOKUP($D62,SiSem_Req!$S$2:$T$10,2)+VLOOKUP($E62,SiSem_Req!$U$2:$V$4,2)+VLOOKUP(GlobalParameters!$C$12,SiSem_Req!$W$2:$X$4,2)</f>
        <v>#N/A</v>
      </c>
    </row>
    <row r="63" spans="1:31" x14ac:dyDescent="0.25">
      <c r="A63" s="133"/>
      <c r="B63" s="283"/>
      <c r="C63" s="283"/>
      <c r="D63" s="284"/>
      <c r="E63" s="284"/>
      <c r="F63" s="286"/>
      <c r="G63" s="162" t="str">
        <f t="shared" si="0"/>
        <v/>
      </c>
      <c r="H63" s="156" t="str">
        <f>IF(OR($D63="",$E63=""),"",VLOOKUP($AE63,SiSem_Req!$A$2:$O$82,8))</f>
        <v/>
      </c>
      <c r="I63" s="285"/>
      <c r="J63" s="155" t="str">
        <f t="shared" si="1"/>
        <v/>
      </c>
      <c r="K63" s="156" t="str">
        <f>IF(OR($D63="",$E63=""),"",VLOOKUP($AE63,SiSem_Req!$A$2:$O$82,12))</f>
        <v/>
      </c>
      <c r="L63" s="285"/>
      <c r="M63" s="155" t="str">
        <f t="shared" si="2"/>
        <v/>
      </c>
      <c r="N63" s="156" t="str">
        <f>IF(OR($D63="",$E63=""),"",VLOOKUP($AE63,SiSem_Req!$A$2:$O$82,13))</f>
        <v/>
      </c>
      <c r="O63" s="287"/>
      <c r="P63" s="166" t="str">
        <f t="shared" si="3"/>
        <v/>
      </c>
      <c r="Q63" s="156" t="str">
        <f>IF(OR($D63="",$E63=""),"",VLOOKUP($AE63,SiSem_Req!$A$2:$O$82,14))</f>
        <v/>
      </c>
      <c r="R63" s="157" t="str">
        <f t="shared" si="5"/>
        <v/>
      </c>
      <c r="S63" s="158" t="str">
        <f>IF(OR($D63="",$E63="",GlobalParameters!$C$12=""),"",$AA63)</f>
        <v/>
      </c>
      <c r="T63" s="159"/>
      <c r="U63" s="283"/>
      <c r="V63" s="283"/>
      <c r="W63" s="283"/>
      <c r="X63" s="283"/>
      <c r="Y63" s="283"/>
      <c r="Z63" s="283"/>
      <c r="AA63" s="160" t="str">
        <f>IF(OR($D63="",$E63="",GlobalParameters!$C$12=""),"",VLOOKUP($AE63,SiSem_Req!$A$2:$O$82,15))</f>
        <v/>
      </c>
      <c r="AB63" s="283"/>
      <c r="AC63" s="283"/>
      <c r="AD63" s="159"/>
      <c r="AE63" s="134" t="e">
        <f>VLOOKUP($D63,SiSem_Req!$S$2:$T$10,2)+VLOOKUP($E63,SiSem_Req!$U$2:$V$4,2)+VLOOKUP(GlobalParameters!$C$12,SiSem_Req!$W$2:$X$4,2)</f>
        <v>#N/A</v>
      </c>
    </row>
    <row r="64" spans="1:31" x14ac:dyDescent="0.25">
      <c r="A64" s="133"/>
      <c r="B64" s="283"/>
      <c r="C64" s="283"/>
      <c r="D64" s="284"/>
      <c r="E64" s="284"/>
      <c r="F64" s="286"/>
      <c r="G64" s="162" t="str">
        <f t="shared" si="0"/>
        <v/>
      </c>
      <c r="H64" s="156" t="str">
        <f>IF(OR($D64="",$E64=""),"",VLOOKUP($AE64,SiSem_Req!$A$2:$O$82,8))</f>
        <v/>
      </c>
      <c r="I64" s="285"/>
      <c r="J64" s="155" t="str">
        <f t="shared" si="1"/>
        <v/>
      </c>
      <c r="K64" s="156" t="str">
        <f>IF(OR($D64="",$E64=""),"",VLOOKUP($AE64,SiSem_Req!$A$2:$O$82,12))</f>
        <v/>
      </c>
      <c r="L64" s="285"/>
      <c r="M64" s="155" t="str">
        <f t="shared" si="2"/>
        <v/>
      </c>
      <c r="N64" s="156" t="str">
        <f>IF(OR($D64="",$E64=""),"",VLOOKUP($AE64,SiSem_Req!$A$2:$O$82,13))</f>
        <v/>
      </c>
      <c r="O64" s="287"/>
      <c r="P64" s="166" t="str">
        <f t="shared" si="3"/>
        <v/>
      </c>
      <c r="Q64" s="156" t="str">
        <f>IF(OR($D64="",$E64=""),"",VLOOKUP($AE64,SiSem_Req!$A$2:$O$82,14))</f>
        <v/>
      </c>
      <c r="R64" s="157" t="str">
        <f t="shared" si="5"/>
        <v/>
      </c>
      <c r="S64" s="158" t="str">
        <f>IF(OR($D64="",$E64="",GlobalParameters!$C$12=""),"",$AA64)</f>
        <v/>
      </c>
      <c r="T64" s="159"/>
      <c r="U64" s="283"/>
      <c r="V64" s="283"/>
      <c r="W64" s="283"/>
      <c r="X64" s="283"/>
      <c r="Y64" s="283"/>
      <c r="Z64" s="283"/>
      <c r="AA64" s="160" t="str">
        <f>IF(OR($D64="",$E64="",GlobalParameters!$C$12=""),"",VLOOKUP($AE64,SiSem_Req!$A$2:$O$82,15))</f>
        <v/>
      </c>
      <c r="AB64" s="283"/>
      <c r="AC64" s="283"/>
      <c r="AD64" s="159"/>
      <c r="AE64" s="134" t="e">
        <f>VLOOKUP($D64,SiSem_Req!$S$2:$T$10,2)+VLOOKUP($E64,SiSem_Req!$U$2:$V$4,2)+VLOOKUP(GlobalParameters!$C$12,SiSem_Req!$W$2:$X$4,2)</f>
        <v>#N/A</v>
      </c>
    </row>
    <row r="65" spans="1:31" x14ac:dyDescent="0.25">
      <c r="A65" s="133"/>
      <c r="B65" s="283"/>
      <c r="C65" s="283"/>
      <c r="D65" s="284"/>
      <c r="E65" s="284"/>
      <c r="F65" s="286"/>
      <c r="G65" s="162" t="str">
        <f t="shared" si="0"/>
        <v/>
      </c>
      <c r="H65" s="156" t="str">
        <f>IF(OR($D65="",$E65=""),"",VLOOKUP($AE65,SiSem_Req!$A$2:$O$82,8))</f>
        <v/>
      </c>
      <c r="I65" s="285"/>
      <c r="J65" s="155" t="str">
        <f t="shared" si="1"/>
        <v/>
      </c>
      <c r="K65" s="156" t="str">
        <f>IF(OR($D65="",$E65=""),"",VLOOKUP($AE65,SiSem_Req!$A$2:$O$82,12))</f>
        <v/>
      </c>
      <c r="L65" s="285"/>
      <c r="M65" s="155" t="str">
        <f t="shared" si="2"/>
        <v/>
      </c>
      <c r="N65" s="156" t="str">
        <f>IF(OR($D65="",$E65=""),"",VLOOKUP($AE65,SiSem_Req!$A$2:$O$82,13))</f>
        <v/>
      </c>
      <c r="O65" s="287"/>
      <c r="P65" s="166" t="str">
        <f t="shared" si="3"/>
        <v/>
      </c>
      <c r="Q65" s="156" t="str">
        <f>IF(OR($D65="",$E65=""),"",VLOOKUP($AE65,SiSem_Req!$A$2:$O$82,14))</f>
        <v/>
      </c>
      <c r="R65" s="157" t="str">
        <f t="shared" si="5"/>
        <v/>
      </c>
      <c r="S65" s="158" t="str">
        <f>IF(OR($D65="",$E65="",GlobalParameters!$C$12=""),"",$AA65)</f>
        <v/>
      </c>
      <c r="T65" s="159"/>
      <c r="U65" s="283"/>
      <c r="V65" s="283"/>
      <c r="W65" s="283"/>
      <c r="X65" s="283"/>
      <c r="Y65" s="283"/>
      <c r="Z65" s="283"/>
      <c r="AA65" s="160" t="str">
        <f>IF(OR($D65="",$E65="",GlobalParameters!$C$12=""),"",VLOOKUP($AE65,SiSem_Req!$A$2:$O$82,15))</f>
        <v/>
      </c>
      <c r="AB65" s="283"/>
      <c r="AC65" s="283"/>
      <c r="AD65" s="159"/>
      <c r="AE65" s="134" t="e">
        <f>VLOOKUP($D65,SiSem_Req!$S$2:$T$10,2)+VLOOKUP($E65,SiSem_Req!$U$2:$V$4,2)+VLOOKUP(GlobalParameters!$C$12,SiSem_Req!$W$2:$X$4,2)</f>
        <v>#N/A</v>
      </c>
    </row>
    <row r="66" spans="1:31" x14ac:dyDescent="0.25">
      <c r="A66" s="133"/>
      <c r="B66" s="283"/>
      <c r="C66" s="283"/>
      <c r="D66" s="284"/>
      <c r="E66" s="284"/>
      <c r="F66" s="286"/>
      <c r="G66" s="162" t="str">
        <f t="shared" si="0"/>
        <v/>
      </c>
      <c r="H66" s="156" t="str">
        <f>IF(OR($D66="",$E66=""),"",VLOOKUP($AE66,SiSem_Req!$A$2:$O$82,8))</f>
        <v/>
      </c>
      <c r="I66" s="285"/>
      <c r="J66" s="155" t="str">
        <f t="shared" si="1"/>
        <v/>
      </c>
      <c r="K66" s="156" t="str">
        <f>IF(OR($D66="",$E66=""),"",VLOOKUP($AE66,SiSem_Req!$A$2:$O$82,12))</f>
        <v/>
      </c>
      <c r="L66" s="285"/>
      <c r="M66" s="155" t="str">
        <f t="shared" si="2"/>
        <v/>
      </c>
      <c r="N66" s="156" t="str">
        <f>IF(OR($D66="",$E66=""),"",VLOOKUP($AE66,SiSem_Req!$A$2:$O$82,13))</f>
        <v/>
      </c>
      <c r="O66" s="287"/>
      <c r="P66" s="166" t="str">
        <f t="shared" si="3"/>
        <v/>
      </c>
      <c r="Q66" s="156" t="str">
        <f>IF(OR($D66="",$E66=""),"",VLOOKUP($AE66,SiSem_Req!$A$2:$O$82,14))</f>
        <v/>
      </c>
      <c r="R66" s="157" t="str">
        <f t="shared" si="5"/>
        <v/>
      </c>
      <c r="S66" s="158" t="str">
        <f>IF(OR($D66="",$E66="",GlobalParameters!$C$12=""),"",$AA66)</f>
        <v/>
      </c>
      <c r="T66" s="159"/>
      <c r="U66" s="283"/>
      <c r="V66" s="283"/>
      <c r="W66" s="283"/>
      <c r="X66" s="283"/>
      <c r="Y66" s="283"/>
      <c r="Z66" s="283"/>
      <c r="AA66" s="160" t="str">
        <f>IF(OR($D66="",$E66="",GlobalParameters!$C$12=""),"",VLOOKUP($AE66,SiSem_Req!$A$2:$O$82,15))</f>
        <v/>
      </c>
      <c r="AB66" s="283"/>
      <c r="AC66" s="283"/>
      <c r="AD66" s="159"/>
      <c r="AE66" s="134" t="e">
        <f>VLOOKUP($D66,SiSem_Req!$S$2:$T$10,2)+VLOOKUP($E66,SiSem_Req!$U$2:$V$4,2)+VLOOKUP(GlobalParameters!$C$12,SiSem_Req!$W$2:$X$4,2)</f>
        <v>#N/A</v>
      </c>
    </row>
    <row r="67" spans="1:31" x14ac:dyDescent="0.25">
      <c r="A67" s="133"/>
      <c r="B67" s="283"/>
      <c r="C67" s="283"/>
      <c r="D67" s="284"/>
      <c r="E67" s="284"/>
      <c r="F67" s="286"/>
      <c r="G67" s="162" t="str">
        <f t="shared" si="0"/>
        <v/>
      </c>
      <c r="H67" s="156" t="str">
        <f>IF(OR($D67="",$E67=""),"",VLOOKUP($AE67,SiSem_Req!$A$2:$O$82,8))</f>
        <v/>
      </c>
      <c r="I67" s="285"/>
      <c r="J67" s="155" t="str">
        <f t="shared" si="1"/>
        <v/>
      </c>
      <c r="K67" s="156" t="str">
        <f>IF(OR($D67="",$E67=""),"",VLOOKUP($AE67,SiSem_Req!$A$2:$O$82,12))</f>
        <v/>
      </c>
      <c r="L67" s="285"/>
      <c r="M67" s="155" t="str">
        <f t="shared" si="2"/>
        <v/>
      </c>
      <c r="N67" s="156" t="str">
        <f>IF(OR($D67="",$E67=""),"",VLOOKUP($AE67,SiSem_Req!$A$2:$O$82,13))</f>
        <v/>
      </c>
      <c r="O67" s="287"/>
      <c r="P67" s="166" t="str">
        <f t="shared" si="3"/>
        <v/>
      </c>
      <c r="Q67" s="156" t="str">
        <f>IF(OR($D67="",$E67=""),"",VLOOKUP($AE67,SiSem_Req!$A$2:$O$82,14))</f>
        <v/>
      </c>
      <c r="R67" s="157" t="str">
        <f t="shared" si="5"/>
        <v/>
      </c>
      <c r="S67" s="158" t="str">
        <f>IF(OR($D67="",$E67="",GlobalParameters!$C$12=""),"",$AA67)</f>
        <v/>
      </c>
      <c r="T67" s="159"/>
      <c r="U67" s="283"/>
      <c r="V67" s="283"/>
      <c r="W67" s="283"/>
      <c r="X67" s="283"/>
      <c r="Y67" s="283"/>
      <c r="Z67" s="283"/>
      <c r="AA67" s="160" t="str">
        <f>IF(OR($D67="",$E67="",GlobalParameters!$C$12=""),"",VLOOKUP($AE67,SiSem_Req!$A$2:$O$82,15))</f>
        <v/>
      </c>
      <c r="AB67" s="283"/>
      <c r="AC67" s="283"/>
      <c r="AD67" s="159"/>
      <c r="AE67" s="134" t="e">
        <f>VLOOKUP($D67,SiSem_Req!$S$2:$T$10,2)+VLOOKUP($E67,SiSem_Req!$U$2:$V$4,2)+VLOOKUP(GlobalParameters!$C$12,SiSem_Req!$W$2:$X$4,2)</f>
        <v>#N/A</v>
      </c>
    </row>
    <row r="68" spans="1:31" x14ac:dyDescent="0.25">
      <c r="A68" s="133"/>
      <c r="B68" s="283"/>
      <c r="C68" s="283"/>
      <c r="D68" s="284"/>
      <c r="E68" s="284"/>
      <c r="F68" s="286"/>
      <c r="G68" s="162" t="str">
        <f t="shared" si="0"/>
        <v/>
      </c>
      <c r="H68" s="156" t="str">
        <f>IF(OR($D68="",$E68=""),"",VLOOKUP($AE68,SiSem_Req!$A$2:$O$82,8))</f>
        <v/>
      </c>
      <c r="I68" s="285"/>
      <c r="J68" s="155" t="str">
        <f t="shared" si="1"/>
        <v/>
      </c>
      <c r="K68" s="156" t="str">
        <f>IF(OR($D68="",$E68=""),"",VLOOKUP($AE68,SiSem_Req!$A$2:$O$82,12))</f>
        <v/>
      </c>
      <c r="L68" s="285"/>
      <c r="M68" s="155" t="str">
        <f t="shared" si="2"/>
        <v/>
      </c>
      <c r="N68" s="156" t="str">
        <f>IF(OR($D68="",$E68=""),"",VLOOKUP($AE68,SiSem_Req!$A$2:$O$82,13))</f>
        <v/>
      </c>
      <c r="O68" s="287"/>
      <c r="P68" s="166" t="str">
        <f t="shared" si="3"/>
        <v/>
      </c>
      <c r="Q68" s="156" t="str">
        <f>IF(OR($D68="",$E68=""),"",VLOOKUP($AE68,SiSem_Req!$A$2:$O$82,14))</f>
        <v/>
      </c>
      <c r="R68" s="157" t="str">
        <f t="shared" si="5"/>
        <v/>
      </c>
      <c r="S68" s="158" t="str">
        <f>IF(OR($D68="",$E68="",GlobalParameters!$C$12=""),"",$AA68)</f>
        <v/>
      </c>
      <c r="T68" s="159"/>
      <c r="U68" s="283"/>
      <c r="V68" s="283"/>
      <c r="W68" s="283"/>
      <c r="X68" s="283"/>
      <c r="Y68" s="283"/>
      <c r="Z68" s="283"/>
      <c r="AA68" s="160" t="str">
        <f>IF(OR($D68="",$E68="",GlobalParameters!$C$12=""),"",VLOOKUP($AE68,SiSem_Req!$A$2:$O$82,15))</f>
        <v/>
      </c>
      <c r="AB68" s="283"/>
      <c r="AC68" s="283"/>
      <c r="AD68" s="159"/>
      <c r="AE68" s="134" t="e">
        <f>VLOOKUP($D68,SiSem_Req!$S$2:$T$10,2)+VLOOKUP($E68,SiSem_Req!$U$2:$V$4,2)+VLOOKUP(GlobalParameters!$C$12,SiSem_Req!$W$2:$X$4,2)</f>
        <v>#N/A</v>
      </c>
    </row>
    <row r="69" spans="1:31" x14ac:dyDescent="0.25">
      <c r="A69" s="133"/>
      <c r="B69" s="283"/>
      <c r="C69" s="283"/>
      <c r="D69" s="284"/>
      <c r="E69" s="284"/>
      <c r="F69" s="286"/>
      <c r="G69" s="162" t="str">
        <f t="shared" si="0"/>
        <v/>
      </c>
      <c r="H69" s="156" t="str">
        <f>IF(OR($D69="",$E69=""),"",VLOOKUP($AE69,SiSem_Req!$A$2:$O$82,8))</f>
        <v/>
      </c>
      <c r="I69" s="285"/>
      <c r="J69" s="155" t="str">
        <f t="shared" si="1"/>
        <v/>
      </c>
      <c r="K69" s="156" t="str">
        <f>IF(OR($D69="",$E69=""),"",VLOOKUP($AE69,SiSem_Req!$A$2:$O$82,12))</f>
        <v/>
      </c>
      <c r="L69" s="285"/>
      <c r="M69" s="155" t="str">
        <f t="shared" si="2"/>
        <v/>
      </c>
      <c r="N69" s="156" t="str">
        <f>IF(OR($D69="",$E69=""),"",VLOOKUP($AE69,SiSem_Req!$A$2:$O$82,13))</f>
        <v/>
      </c>
      <c r="O69" s="287"/>
      <c r="P69" s="166" t="str">
        <f t="shared" si="3"/>
        <v/>
      </c>
      <c r="Q69" s="156" t="str">
        <f>IF(OR($D69="",$E69=""),"",VLOOKUP($AE69,SiSem_Req!$A$2:$O$82,14))</f>
        <v/>
      </c>
      <c r="R69" s="157" t="str">
        <f t="shared" si="5"/>
        <v/>
      </c>
      <c r="S69" s="158" t="str">
        <f>IF(OR($D69="",$E69="",GlobalParameters!$C$12=""),"",$AA69)</f>
        <v/>
      </c>
      <c r="T69" s="159"/>
      <c r="U69" s="283"/>
      <c r="V69" s="283"/>
      <c r="W69" s="283"/>
      <c r="X69" s="283"/>
      <c r="Y69" s="283"/>
      <c r="Z69" s="283"/>
      <c r="AA69" s="160" t="str">
        <f>IF(OR($D69="",$E69="",GlobalParameters!$C$12=""),"",VLOOKUP($AE69,SiSem_Req!$A$2:$O$82,15))</f>
        <v/>
      </c>
      <c r="AB69" s="283"/>
      <c r="AC69" s="283"/>
      <c r="AD69" s="159"/>
      <c r="AE69" s="134" t="e">
        <f>VLOOKUP($D69,SiSem_Req!$S$2:$T$10,2)+VLOOKUP($E69,SiSem_Req!$U$2:$V$4,2)+VLOOKUP(GlobalParameters!$C$12,SiSem_Req!$W$2:$X$4,2)</f>
        <v>#N/A</v>
      </c>
    </row>
    <row r="70" spans="1:31" x14ac:dyDescent="0.25">
      <c r="A70" s="133"/>
      <c r="B70" s="283"/>
      <c r="C70" s="283"/>
      <c r="D70" s="284"/>
      <c r="E70" s="284"/>
      <c r="F70" s="286"/>
      <c r="G70" s="162" t="str">
        <f t="shared" si="0"/>
        <v/>
      </c>
      <c r="H70" s="156" t="str">
        <f>IF(OR($D70="",$E70=""),"",VLOOKUP($AE70,SiSem_Req!$A$2:$O$82,8))</f>
        <v/>
      </c>
      <c r="I70" s="285"/>
      <c r="J70" s="155" t="str">
        <f t="shared" si="1"/>
        <v/>
      </c>
      <c r="K70" s="156" t="str">
        <f>IF(OR($D70="",$E70=""),"",VLOOKUP($AE70,SiSem_Req!$A$2:$O$82,12))</f>
        <v/>
      </c>
      <c r="L70" s="285"/>
      <c r="M70" s="155" t="str">
        <f t="shared" si="2"/>
        <v/>
      </c>
      <c r="N70" s="156" t="str">
        <f>IF(OR($D70="",$E70=""),"",VLOOKUP($AE70,SiSem_Req!$A$2:$O$82,13))</f>
        <v/>
      </c>
      <c r="O70" s="287"/>
      <c r="P70" s="166" t="str">
        <f t="shared" si="3"/>
        <v/>
      </c>
      <c r="Q70" s="156" t="str">
        <f>IF(OR($D70="",$E70=""),"",VLOOKUP($AE70,SiSem_Req!$A$2:$O$82,14))</f>
        <v/>
      </c>
      <c r="R70" s="157" t="str">
        <f t="shared" si="5"/>
        <v/>
      </c>
      <c r="S70" s="158" t="str">
        <f>IF(OR($D70="",$E70="",GlobalParameters!$C$12=""),"",$AA70)</f>
        <v/>
      </c>
      <c r="T70" s="159"/>
      <c r="U70" s="283"/>
      <c r="V70" s="283"/>
      <c r="W70" s="283"/>
      <c r="X70" s="283"/>
      <c r="Y70" s="283"/>
      <c r="Z70" s="283"/>
      <c r="AA70" s="160" t="str">
        <f>IF(OR($D70="",$E70="",GlobalParameters!$C$12=""),"",VLOOKUP($AE70,SiSem_Req!$A$2:$O$82,15))</f>
        <v/>
      </c>
      <c r="AB70" s="283"/>
      <c r="AC70" s="283"/>
      <c r="AD70" s="159"/>
      <c r="AE70" s="134" t="e">
        <f>VLOOKUP($D70,SiSem_Req!$S$2:$T$10,2)+VLOOKUP($E70,SiSem_Req!$U$2:$V$4,2)+VLOOKUP(GlobalParameters!$C$12,SiSem_Req!$W$2:$X$4,2)</f>
        <v>#N/A</v>
      </c>
    </row>
    <row r="71" spans="1:31" x14ac:dyDescent="0.25">
      <c r="A71" s="133"/>
      <c r="B71" s="283"/>
      <c r="C71" s="283"/>
      <c r="D71" s="284"/>
      <c r="E71" s="284"/>
      <c r="F71" s="286"/>
      <c r="G71" s="162" t="str">
        <f t="shared" si="0"/>
        <v/>
      </c>
      <c r="H71" s="156" t="str">
        <f>IF(OR($D71="",$E71=""),"",VLOOKUP($AE71,SiSem_Req!$A$2:$O$82,8))</f>
        <v/>
      </c>
      <c r="I71" s="285"/>
      <c r="J71" s="155" t="str">
        <f t="shared" si="1"/>
        <v/>
      </c>
      <c r="K71" s="156" t="str">
        <f>IF(OR($D71="",$E71=""),"",VLOOKUP($AE71,SiSem_Req!$A$2:$O$82,12))</f>
        <v/>
      </c>
      <c r="L71" s="285"/>
      <c r="M71" s="155" t="str">
        <f t="shared" si="2"/>
        <v/>
      </c>
      <c r="N71" s="156" t="str">
        <f>IF(OR($D71="",$E71=""),"",VLOOKUP($AE71,SiSem_Req!$A$2:$O$82,13))</f>
        <v/>
      </c>
      <c r="O71" s="287"/>
      <c r="P71" s="166" t="str">
        <f t="shared" si="3"/>
        <v/>
      </c>
      <c r="Q71" s="156" t="str">
        <f>IF(OR($D71="",$E71=""),"",VLOOKUP($AE71,SiSem_Req!$A$2:$O$82,14))</f>
        <v/>
      </c>
      <c r="R71" s="157" t="str">
        <f t="shared" si="5"/>
        <v/>
      </c>
      <c r="S71" s="158" t="str">
        <f>IF(OR($D71="",$E71="",GlobalParameters!$C$12=""),"",$AA71)</f>
        <v/>
      </c>
      <c r="T71" s="159"/>
      <c r="U71" s="283"/>
      <c r="V71" s="283"/>
      <c r="W71" s="283"/>
      <c r="X71" s="283"/>
      <c r="Y71" s="283"/>
      <c r="Z71" s="283"/>
      <c r="AA71" s="160" t="str">
        <f>IF(OR($D71="",$E71="",GlobalParameters!$C$12=""),"",VLOOKUP($AE71,SiSem_Req!$A$2:$O$82,15))</f>
        <v/>
      </c>
      <c r="AB71" s="283"/>
      <c r="AC71" s="283"/>
      <c r="AD71" s="159"/>
      <c r="AE71" s="134" t="e">
        <f>VLOOKUP($D71,SiSem_Req!$S$2:$T$10,2)+VLOOKUP($E71,SiSem_Req!$U$2:$V$4,2)+VLOOKUP(GlobalParameters!$C$12,SiSem_Req!$W$2:$X$4,2)</f>
        <v>#N/A</v>
      </c>
    </row>
    <row r="72" spans="1:31" x14ac:dyDescent="0.25">
      <c r="A72" s="133"/>
      <c r="B72" s="283"/>
      <c r="C72" s="283"/>
      <c r="D72" s="284"/>
      <c r="E72" s="284"/>
      <c r="F72" s="286"/>
      <c r="G72" s="162" t="str">
        <f t="shared" si="0"/>
        <v/>
      </c>
      <c r="H72" s="156" t="str">
        <f>IF(OR($D72="",$E72=""),"",VLOOKUP($AE72,SiSem_Req!$A$2:$O$82,8))</f>
        <v/>
      </c>
      <c r="I72" s="285"/>
      <c r="J72" s="155" t="str">
        <f t="shared" si="1"/>
        <v/>
      </c>
      <c r="K72" s="156" t="str">
        <f>IF(OR($D72="",$E72=""),"",VLOOKUP($AE72,SiSem_Req!$A$2:$O$82,12))</f>
        <v/>
      </c>
      <c r="L72" s="285"/>
      <c r="M72" s="155" t="str">
        <f t="shared" si="2"/>
        <v/>
      </c>
      <c r="N72" s="156" t="str">
        <f>IF(OR($D72="",$E72=""),"",VLOOKUP($AE72,SiSem_Req!$A$2:$O$82,13))</f>
        <v/>
      </c>
      <c r="O72" s="287"/>
      <c r="P72" s="166" t="str">
        <f t="shared" si="3"/>
        <v/>
      </c>
      <c r="Q72" s="156" t="str">
        <f>IF(OR($D72="",$E72=""),"",VLOOKUP($AE72,SiSem_Req!$A$2:$O$82,14))</f>
        <v/>
      </c>
      <c r="R72" s="157" t="str">
        <f t="shared" si="5"/>
        <v/>
      </c>
      <c r="S72" s="158" t="str">
        <f>IF(OR($D72="",$E72="",GlobalParameters!$C$12=""),"",$AA72)</f>
        <v/>
      </c>
      <c r="T72" s="159"/>
      <c r="U72" s="283"/>
      <c r="V72" s="283"/>
      <c r="W72" s="283"/>
      <c r="X72" s="283"/>
      <c r="Y72" s="283"/>
      <c r="Z72" s="283"/>
      <c r="AA72" s="160" t="str">
        <f>IF(OR($D72="",$E72="",GlobalParameters!$C$12=""),"",VLOOKUP($AE72,SiSem_Req!$A$2:$O$82,15))</f>
        <v/>
      </c>
      <c r="AB72" s="283"/>
      <c r="AC72" s="283"/>
      <c r="AD72" s="159"/>
      <c r="AE72" s="134" t="e">
        <f>VLOOKUP($D72,SiSem_Req!$S$2:$T$10,2)+VLOOKUP($E72,SiSem_Req!$U$2:$V$4,2)+VLOOKUP(GlobalParameters!$C$12,SiSem_Req!$W$2:$X$4,2)</f>
        <v>#N/A</v>
      </c>
    </row>
    <row r="73" spans="1:31" x14ac:dyDescent="0.25">
      <c r="A73" s="133"/>
      <c r="B73" s="283"/>
      <c r="C73" s="283"/>
      <c r="D73" s="284"/>
      <c r="E73" s="284"/>
      <c r="F73" s="286"/>
      <c r="G73" s="162" t="str">
        <f t="shared" si="0"/>
        <v/>
      </c>
      <c r="H73" s="156" t="str">
        <f>IF(OR($D73="",$E73=""),"",VLOOKUP($AE73,SiSem_Req!$A$2:$O$82,8))</f>
        <v/>
      </c>
      <c r="I73" s="285"/>
      <c r="J73" s="155" t="str">
        <f t="shared" si="1"/>
        <v/>
      </c>
      <c r="K73" s="156" t="str">
        <f>IF(OR($D73="",$E73=""),"",VLOOKUP($AE73,SiSem_Req!$A$2:$O$82,12))</f>
        <v/>
      </c>
      <c r="L73" s="285"/>
      <c r="M73" s="155" t="str">
        <f t="shared" si="2"/>
        <v/>
      </c>
      <c r="N73" s="156" t="str">
        <f>IF(OR($D73="",$E73=""),"",VLOOKUP($AE73,SiSem_Req!$A$2:$O$82,13))</f>
        <v/>
      </c>
      <c r="O73" s="287"/>
      <c r="P73" s="166" t="str">
        <f t="shared" si="3"/>
        <v/>
      </c>
      <c r="Q73" s="156" t="str">
        <f>IF(OR($D73="",$E73=""),"",VLOOKUP($AE73,SiSem_Req!$A$2:$O$82,14))</f>
        <v/>
      </c>
      <c r="R73" s="157" t="str">
        <f t="shared" si="5"/>
        <v/>
      </c>
      <c r="S73" s="158" t="str">
        <f>IF(OR($D73="",$E73="",GlobalParameters!$C$12=""),"",$AA73)</f>
        <v/>
      </c>
      <c r="T73" s="159"/>
      <c r="U73" s="283"/>
      <c r="V73" s="283"/>
      <c r="W73" s="283"/>
      <c r="X73" s="283"/>
      <c r="Y73" s="283"/>
      <c r="Z73" s="283"/>
      <c r="AA73" s="160" t="str">
        <f>IF(OR($D73="",$E73="",GlobalParameters!$C$12=""),"",VLOOKUP($AE73,SiSem_Req!$A$2:$O$82,15))</f>
        <v/>
      </c>
      <c r="AB73" s="283"/>
      <c r="AC73" s="283"/>
      <c r="AD73" s="159"/>
      <c r="AE73" s="134" t="e">
        <f>VLOOKUP($D73,SiSem_Req!$S$2:$T$10,2)+VLOOKUP($E73,SiSem_Req!$U$2:$V$4,2)+VLOOKUP(GlobalParameters!$C$12,SiSem_Req!$W$2:$X$4,2)</f>
        <v>#N/A</v>
      </c>
    </row>
    <row r="74" spans="1:31" x14ac:dyDescent="0.25">
      <c r="A74" s="133"/>
      <c r="B74" s="283"/>
      <c r="C74" s="283"/>
      <c r="D74" s="284"/>
      <c r="E74" s="284"/>
      <c r="F74" s="286"/>
      <c r="G74" s="162" t="str">
        <f t="shared" si="0"/>
        <v/>
      </c>
      <c r="H74" s="156" t="str">
        <f>IF(OR($D74="",$E74=""),"",VLOOKUP($AE74,SiSem_Req!$A$2:$O$82,8))</f>
        <v/>
      </c>
      <c r="I74" s="285"/>
      <c r="J74" s="155" t="str">
        <f t="shared" si="1"/>
        <v/>
      </c>
      <c r="K74" s="156" t="str">
        <f>IF(OR($D74="",$E74=""),"",VLOOKUP($AE74,SiSem_Req!$A$2:$O$82,12))</f>
        <v/>
      </c>
      <c r="L74" s="285"/>
      <c r="M74" s="155" t="str">
        <f t="shared" si="2"/>
        <v/>
      </c>
      <c r="N74" s="156" t="str">
        <f>IF(OR($D74="",$E74=""),"",VLOOKUP($AE74,SiSem_Req!$A$2:$O$82,13))</f>
        <v/>
      </c>
      <c r="O74" s="287"/>
      <c r="P74" s="166" t="str">
        <f t="shared" si="3"/>
        <v/>
      </c>
      <c r="Q74" s="156" t="str">
        <f>IF(OR($D74="",$E74=""),"",VLOOKUP($AE74,SiSem_Req!$A$2:$O$82,14))</f>
        <v/>
      </c>
      <c r="R74" s="157" t="str">
        <f t="shared" si="5"/>
        <v/>
      </c>
      <c r="S74" s="158" t="str">
        <f>IF(OR($D74="",$E74="",GlobalParameters!$C$12=""),"",$AA74)</f>
        <v/>
      </c>
      <c r="T74" s="159"/>
      <c r="U74" s="283"/>
      <c r="V74" s="283"/>
      <c r="W74" s="283"/>
      <c r="X74" s="283"/>
      <c r="Y74" s="283"/>
      <c r="Z74" s="283"/>
      <c r="AA74" s="160" t="str">
        <f>IF(OR($D74="",$E74="",GlobalParameters!$C$12=""),"",VLOOKUP($AE74,SiSem_Req!$A$2:$O$82,15))</f>
        <v/>
      </c>
      <c r="AB74" s="283"/>
      <c r="AC74" s="283"/>
      <c r="AD74" s="159"/>
      <c r="AE74" s="134" t="e">
        <f>VLOOKUP($D74,SiSem_Req!$S$2:$T$10,2)+VLOOKUP($E74,SiSem_Req!$U$2:$V$4,2)+VLOOKUP(GlobalParameters!$C$12,SiSem_Req!$W$2:$X$4,2)</f>
        <v>#N/A</v>
      </c>
    </row>
    <row r="75" spans="1:31" x14ac:dyDescent="0.25">
      <c r="A75" s="133"/>
      <c r="B75" s="283"/>
      <c r="C75" s="283"/>
      <c r="D75" s="284"/>
      <c r="E75" s="284"/>
      <c r="F75" s="286"/>
      <c r="G75" s="162" t="str">
        <f t="shared" si="0"/>
        <v/>
      </c>
      <c r="H75" s="156" t="str">
        <f>IF(OR($D75="",$E75=""),"",VLOOKUP($AE75,SiSem_Req!$A$2:$O$82,8))</f>
        <v/>
      </c>
      <c r="I75" s="285"/>
      <c r="J75" s="155" t="str">
        <f t="shared" si="1"/>
        <v/>
      </c>
      <c r="K75" s="156" t="str">
        <f>IF(OR($D75="",$E75=""),"",VLOOKUP($AE75,SiSem_Req!$A$2:$O$82,12))</f>
        <v/>
      </c>
      <c r="L75" s="285"/>
      <c r="M75" s="155" t="str">
        <f t="shared" si="2"/>
        <v/>
      </c>
      <c r="N75" s="156" t="str">
        <f>IF(OR($D75="",$E75=""),"",VLOOKUP($AE75,SiSem_Req!$A$2:$O$82,13))</f>
        <v/>
      </c>
      <c r="O75" s="287"/>
      <c r="P75" s="166" t="str">
        <f t="shared" si="3"/>
        <v/>
      </c>
      <c r="Q75" s="156" t="str">
        <f>IF(OR($D75="",$E75=""),"",VLOOKUP($AE75,SiSem_Req!$A$2:$O$82,14))</f>
        <v/>
      </c>
      <c r="R75" s="157" t="str">
        <f t="shared" si="5"/>
        <v/>
      </c>
      <c r="S75" s="158" t="str">
        <f>IF(OR($D75="",$E75="",GlobalParameters!$C$12=""),"",$AA75)</f>
        <v/>
      </c>
      <c r="T75" s="159"/>
      <c r="U75" s="283"/>
      <c r="V75" s="283"/>
      <c r="W75" s="283"/>
      <c r="X75" s="283"/>
      <c r="Y75" s="283"/>
      <c r="Z75" s="283"/>
      <c r="AA75" s="160" t="str">
        <f>IF(OR($D75="",$E75="",GlobalParameters!$C$12=""),"",VLOOKUP($AE75,SiSem_Req!$A$2:$O$82,15))</f>
        <v/>
      </c>
      <c r="AB75" s="283"/>
      <c r="AC75" s="283"/>
      <c r="AD75" s="159"/>
      <c r="AE75" s="134" t="e">
        <f>VLOOKUP($D75,SiSem_Req!$S$2:$T$10,2)+VLOOKUP($E75,SiSem_Req!$U$2:$V$4,2)+VLOOKUP(GlobalParameters!$C$12,SiSem_Req!$W$2:$X$4,2)</f>
        <v>#N/A</v>
      </c>
    </row>
    <row r="76" spans="1:31" x14ac:dyDescent="0.25">
      <c r="A76" s="133"/>
      <c r="B76" s="283"/>
      <c r="C76" s="283"/>
      <c r="D76" s="284"/>
      <c r="E76" s="284"/>
      <c r="F76" s="286"/>
      <c r="G76" s="162" t="str">
        <f t="shared" si="0"/>
        <v/>
      </c>
      <c r="H76" s="156" t="str">
        <f>IF(OR($D76="",$E76=""),"",VLOOKUP($AE76,SiSem_Req!$A$2:$O$82,8))</f>
        <v/>
      </c>
      <c r="I76" s="285"/>
      <c r="J76" s="155" t="str">
        <f t="shared" si="1"/>
        <v/>
      </c>
      <c r="K76" s="156" t="str">
        <f>IF(OR($D76="",$E76=""),"",VLOOKUP($AE76,SiSem_Req!$A$2:$O$82,12))</f>
        <v/>
      </c>
      <c r="L76" s="285"/>
      <c r="M76" s="155" t="str">
        <f t="shared" si="2"/>
        <v/>
      </c>
      <c r="N76" s="156" t="str">
        <f>IF(OR($D76="",$E76=""),"",VLOOKUP($AE76,SiSem_Req!$A$2:$O$82,13))</f>
        <v/>
      </c>
      <c r="O76" s="287"/>
      <c r="P76" s="166" t="str">
        <f t="shared" si="3"/>
        <v/>
      </c>
      <c r="Q76" s="156" t="str">
        <f>IF(OR($D76="",$E76=""),"",VLOOKUP($AE76,SiSem_Req!$A$2:$O$82,14))</f>
        <v/>
      </c>
      <c r="R76" s="157" t="str">
        <f t="shared" si="5"/>
        <v/>
      </c>
      <c r="S76" s="158" t="str">
        <f>IF(OR($D76="",$E76="",GlobalParameters!$C$12=""),"",$AA76)</f>
        <v/>
      </c>
      <c r="T76" s="159"/>
      <c r="U76" s="283"/>
      <c r="V76" s="283"/>
      <c r="W76" s="283"/>
      <c r="X76" s="283"/>
      <c r="Y76" s="283"/>
      <c r="Z76" s="283"/>
      <c r="AA76" s="160" t="str">
        <f>IF(OR($D76="",$E76="",GlobalParameters!$C$12=""),"",VLOOKUP($AE76,SiSem_Req!$A$2:$O$82,15))</f>
        <v/>
      </c>
      <c r="AB76" s="283"/>
      <c r="AC76" s="283"/>
      <c r="AD76" s="159"/>
      <c r="AE76" s="134" t="e">
        <f>VLOOKUP($D76,SiSem_Req!$S$2:$T$10,2)+VLOOKUP($E76,SiSem_Req!$U$2:$V$4,2)+VLOOKUP(GlobalParameters!$C$12,SiSem_Req!$W$2:$X$4,2)</f>
        <v>#N/A</v>
      </c>
    </row>
    <row r="77" spans="1:31" x14ac:dyDescent="0.25">
      <c r="A77" s="133"/>
      <c r="B77" s="283"/>
      <c r="C77" s="283"/>
      <c r="D77" s="284"/>
      <c r="E77" s="284"/>
      <c r="F77" s="286"/>
      <c r="G77" s="162" t="str">
        <f t="shared" ref="G77:G140" si="6">IF(OR($D77="",$E77="",$U77="",$V77="",$H77="",$Z77="",$AB77=""),"",IF($AE77&gt;=800,IF($R77&lt;=$Z77,$V77*$H77,IF(AND($R77&gt;$Z77,$R77&lt;=$AB77),$H77*($V77+((($U77-$V77)/($AB77-$Z77))*($R77-$Z77))),0)),""))</f>
        <v/>
      </c>
      <c r="H77" s="156" t="str">
        <f>IF(OR($D77="",$E77=""),"",VLOOKUP($AE77,SiSem_Req!$A$2:$O$82,8))</f>
        <v/>
      </c>
      <c r="I77" s="285"/>
      <c r="J77" s="155" t="str">
        <f t="shared" ref="J77:J140" si="7">IF(OR($D77="",$W77="",$K77=""),"",IF($AE77&gt;800,$W77*$K77,""))</f>
        <v/>
      </c>
      <c r="K77" s="156" t="str">
        <f>IF(OR($D77="",$E77=""),"",VLOOKUP($AE77,SiSem_Req!$A$2:$O$82,12))</f>
        <v/>
      </c>
      <c r="L77" s="285"/>
      <c r="M77" s="155" t="str">
        <f t="shared" ref="M77:M140" si="8">IF(OR($D77="",$E77="",$X77="",$N77=""),"",IF(AND($AE77&gt;=800,$AE77&lt;900),$X77*$N77,""))</f>
        <v/>
      </c>
      <c r="N77" s="156" t="str">
        <f>IF(OR($D77="",$E77=""),"",VLOOKUP($AE77,SiSem_Req!$A$2:$O$82,13))</f>
        <v/>
      </c>
      <c r="O77" s="287"/>
      <c r="P77" s="166" t="str">
        <f t="shared" ref="P77:P140" si="9">IF(OR($D77="",$E77="",$Y77="",$Q77=""),"",IF(AND($AE77&gt;=800,$AE77&lt;900),$Y77*$Q77,""))</f>
        <v/>
      </c>
      <c r="Q77" s="156" t="str">
        <f>IF(OR($D77="",$E77=""),"",VLOOKUP($AE77,SiSem_Req!$A$2:$O$82,14))</f>
        <v/>
      </c>
      <c r="R77" s="157" t="str">
        <f t="shared" si="5"/>
        <v/>
      </c>
      <c r="S77" s="158" t="str">
        <f>IF(OR($D77="",$E77="",GlobalParameters!$C$12=""),"",$AA77)</f>
        <v/>
      </c>
      <c r="T77" s="159"/>
      <c r="U77" s="283"/>
      <c r="V77" s="283"/>
      <c r="W77" s="283"/>
      <c r="X77" s="283"/>
      <c r="Y77" s="283"/>
      <c r="Z77" s="283"/>
      <c r="AA77" s="160" t="str">
        <f>IF(OR($D77="",$E77="",GlobalParameters!$C$12=""),"",VLOOKUP($AE77,SiSem_Req!$A$2:$O$82,15))</f>
        <v/>
      </c>
      <c r="AB77" s="283"/>
      <c r="AC77" s="283"/>
      <c r="AD77" s="159"/>
      <c r="AE77" s="134" t="e">
        <f>VLOOKUP($D77,SiSem_Req!$S$2:$T$10,2)+VLOOKUP($E77,SiSem_Req!$U$2:$V$4,2)+VLOOKUP(GlobalParameters!$C$12,SiSem_Req!$W$2:$X$4,2)</f>
        <v>#N/A</v>
      </c>
    </row>
    <row r="78" spans="1:31" x14ac:dyDescent="0.25">
      <c r="A78" s="133"/>
      <c r="B78" s="283"/>
      <c r="C78" s="283"/>
      <c r="D78" s="284"/>
      <c r="E78" s="284"/>
      <c r="F78" s="286"/>
      <c r="G78" s="162" t="str">
        <f t="shared" si="6"/>
        <v/>
      </c>
      <c r="H78" s="156" t="str">
        <f>IF(OR($D78="",$E78=""),"",VLOOKUP($AE78,SiSem_Req!$A$2:$O$82,8))</f>
        <v/>
      </c>
      <c r="I78" s="285"/>
      <c r="J78" s="155" t="str">
        <f t="shared" si="7"/>
        <v/>
      </c>
      <c r="K78" s="156" t="str">
        <f>IF(OR($D78="",$E78=""),"",VLOOKUP($AE78,SiSem_Req!$A$2:$O$82,12))</f>
        <v/>
      </c>
      <c r="L78" s="285"/>
      <c r="M78" s="155" t="str">
        <f t="shared" si="8"/>
        <v/>
      </c>
      <c r="N78" s="156" t="str">
        <f>IF(OR($D78="",$E78=""),"",VLOOKUP($AE78,SiSem_Req!$A$2:$O$82,13))</f>
        <v/>
      </c>
      <c r="O78" s="287"/>
      <c r="P78" s="166" t="str">
        <f t="shared" si="9"/>
        <v/>
      </c>
      <c r="Q78" s="156" t="str">
        <f>IF(OR($D78="",$E78=""),"",VLOOKUP($AE78,SiSem_Req!$A$2:$O$82,14))</f>
        <v/>
      </c>
      <c r="R78" s="157" t="str">
        <f t="shared" si="5"/>
        <v/>
      </c>
      <c r="S78" s="158" t="str">
        <f>IF(OR($D78="",$E78="",GlobalParameters!$C$12=""),"",$AA78)</f>
        <v/>
      </c>
      <c r="T78" s="159"/>
      <c r="U78" s="283"/>
      <c r="V78" s="283"/>
      <c r="W78" s="283"/>
      <c r="X78" s="283"/>
      <c r="Y78" s="283"/>
      <c r="Z78" s="283"/>
      <c r="AA78" s="160" t="str">
        <f>IF(OR($D78="",$E78="",GlobalParameters!$C$12=""),"",VLOOKUP($AE78,SiSem_Req!$A$2:$O$82,15))</f>
        <v/>
      </c>
      <c r="AB78" s="283"/>
      <c r="AC78" s="283"/>
      <c r="AD78" s="159"/>
      <c r="AE78" s="134" t="e">
        <f>VLOOKUP($D78,SiSem_Req!$S$2:$T$10,2)+VLOOKUP($E78,SiSem_Req!$U$2:$V$4,2)+VLOOKUP(GlobalParameters!$C$12,SiSem_Req!$W$2:$X$4,2)</f>
        <v>#N/A</v>
      </c>
    </row>
    <row r="79" spans="1:31" x14ac:dyDescent="0.25">
      <c r="A79" s="133"/>
      <c r="B79" s="283"/>
      <c r="C79" s="283"/>
      <c r="D79" s="284"/>
      <c r="E79" s="284"/>
      <c r="F79" s="286"/>
      <c r="G79" s="162" t="str">
        <f t="shared" si="6"/>
        <v/>
      </c>
      <c r="H79" s="156" t="str">
        <f>IF(OR($D79="",$E79=""),"",VLOOKUP($AE79,SiSem_Req!$A$2:$O$82,8))</f>
        <v/>
      </c>
      <c r="I79" s="285"/>
      <c r="J79" s="155" t="str">
        <f t="shared" si="7"/>
        <v/>
      </c>
      <c r="K79" s="156" t="str">
        <f>IF(OR($D79="",$E79=""),"",VLOOKUP($AE79,SiSem_Req!$A$2:$O$82,12))</f>
        <v/>
      </c>
      <c r="L79" s="285"/>
      <c r="M79" s="155" t="str">
        <f t="shared" si="8"/>
        <v/>
      </c>
      <c r="N79" s="156" t="str">
        <f>IF(OR($D79="",$E79=""),"",VLOOKUP($AE79,SiSem_Req!$A$2:$O$82,13))</f>
        <v/>
      </c>
      <c r="O79" s="287"/>
      <c r="P79" s="166" t="str">
        <f t="shared" si="9"/>
        <v/>
      </c>
      <c r="Q79" s="156" t="str">
        <f>IF(OR($D79="",$E79=""),"",VLOOKUP($AE79,SiSem_Req!$A$2:$O$82,14))</f>
        <v/>
      </c>
      <c r="R79" s="157" t="str">
        <f t="shared" si="5"/>
        <v/>
      </c>
      <c r="S79" s="158" t="str">
        <f>IF(OR($D79="",$E79="",GlobalParameters!$C$12=""),"",$AA79)</f>
        <v/>
      </c>
      <c r="T79" s="159"/>
      <c r="U79" s="283"/>
      <c r="V79" s="283"/>
      <c r="W79" s="283"/>
      <c r="X79" s="283"/>
      <c r="Y79" s="283"/>
      <c r="Z79" s="283"/>
      <c r="AA79" s="160" t="str">
        <f>IF(OR($D79="",$E79="",GlobalParameters!$C$12=""),"",VLOOKUP($AE79,SiSem_Req!$A$2:$O$82,15))</f>
        <v/>
      </c>
      <c r="AB79" s="283"/>
      <c r="AC79" s="283"/>
      <c r="AD79" s="159"/>
      <c r="AE79" s="134" t="e">
        <f>VLOOKUP($D79,SiSem_Req!$S$2:$T$10,2)+VLOOKUP($E79,SiSem_Req!$U$2:$V$4,2)+VLOOKUP(GlobalParameters!$C$12,SiSem_Req!$W$2:$X$4,2)</f>
        <v>#N/A</v>
      </c>
    </row>
    <row r="80" spans="1:31" x14ac:dyDescent="0.25">
      <c r="A80" s="133"/>
      <c r="B80" s="283"/>
      <c r="C80" s="283"/>
      <c r="D80" s="284"/>
      <c r="E80" s="284"/>
      <c r="F80" s="286"/>
      <c r="G80" s="162" t="str">
        <f t="shared" si="6"/>
        <v/>
      </c>
      <c r="H80" s="156" t="str">
        <f>IF(OR($D80="",$E80=""),"",VLOOKUP($AE80,SiSem_Req!$A$2:$O$82,8))</f>
        <v/>
      </c>
      <c r="I80" s="285"/>
      <c r="J80" s="155" t="str">
        <f t="shared" si="7"/>
        <v/>
      </c>
      <c r="K80" s="156" t="str">
        <f>IF(OR($D80="",$E80=""),"",VLOOKUP($AE80,SiSem_Req!$A$2:$O$82,12))</f>
        <v/>
      </c>
      <c r="L80" s="285"/>
      <c r="M80" s="155" t="str">
        <f t="shared" si="8"/>
        <v/>
      </c>
      <c r="N80" s="156" t="str">
        <f>IF(OR($D80="",$E80=""),"",VLOOKUP($AE80,SiSem_Req!$A$2:$O$82,13))</f>
        <v/>
      </c>
      <c r="O80" s="287"/>
      <c r="P80" s="166" t="str">
        <f t="shared" si="9"/>
        <v/>
      </c>
      <c r="Q80" s="156" t="str">
        <f>IF(OR($D80="",$E80=""),"",VLOOKUP($AE80,SiSem_Req!$A$2:$O$82,14))</f>
        <v/>
      </c>
      <c r="R80" s="157" t="str">
        <f t="shared" si="5"/>
        <v/>
      </c>
      <c r="S80" s="158" t="str">
        <f>IF(OR($D80="",$E80="",GlobalParameters!$C$12=""),"",$AA80)</f>
        <v/>
      </c>
      <c r="T80" s="159"/>
      <c r="U80" s="283"/>
      <c r="V80" s="283"/>
      <c r="W80" s="283"/>
      <c r="X80" s="283"/>
      <c r="Y80" s="283"/>
      <c r="Z80" s="283"/>
      <c r="AA80" s="160" t="str">
        <f>IF(OR($D80="",$E80="",GlobalParameters!$C$12=""),"",VLOOKUP($AE80,SiSem_Req!$A$2:$O$82,15))</f>
        <v/>
      </c>
      <c r="AB80" s="283"/>
      <c r="AC80" s="283"/>
      <c r="AD80" s="159"/>
      <c r="AE80" s="134" t="e">
        <f>VLOOKUP($D80,SiSem_Req!$S$2:$T$10,2)+VLOOKUP($E80,SiSem_Req!$U$2:$V$4,2)+VLOOKUP(GlobalParameters!$C$12,SiSem_Req!$W$2:$X$4,2)</f>
        <v>#N/A</v>
      </c>
    </row>
    <row r="81" spans="1:31" x14ac:dyDescent="0.25">
      <c r="A81" s="133"/>
      <c r="B81" s="283"/>
      <c r="C81" s="283"/>
      <c r="D81" s="284"/>
      <c r="E81" s="284"/>
      <c r="F81" s="286"/>
      <c r="G81" s="162" t="str">
        <f t="shared" si="6"/>
        <v/>
      </c>
      <c r="H81" s="156" t="str">
        <f>IF(OR($D81="",$E81=""),"",VLOOKUP($AE81,SiSem_Req!$A$2:$O$82,8))</f>
        <v/>
      </c>
      <c r="I81" s="285"/>
      <c r="J81" s="155" t="str">
        <f t="shared" si="7"/>
        <v/>
      </c>
      <c r="K81" s="156" t="str">
        <f>IF(OR($D81="",$E81=""),"",VLOOKUP($AE81,SiSem_Req!$A$2:$O$82,12))</f>
        <v/>
      </c>
      <c r="L81" s="285"/>
      <c r="M81" s="155" t="str">
        <f t="shared" si="8"/>
        <v/>
      </c>
      <c r="N81" s="156" t="str">
        <f>IF(OR($D81="",$E81=""),"",VLOOKUP($AE81,SiSem_Req!$A$2:$O$82,13))</f>
        <v/>
      </c>
      <c r="O81" s="287"/>
      <c r="P81" s="166" t="str">
        <f t="shared" si="9"/>
        <v/>
      </c>
      <c r="Q81" s="156" t="str">
        <f>IF(OR($D81="",$E81=""),"",VLOOKUP($AE81,SiSem_Req!$A$2:$O$82,14))</f>
        <v/>
      </c>
      <c r="R81" s="157" t="str">
        <f t="shared" si="5"/>
        <v/>
      </c>
      <c r="S81" s="158" t="str">
        <f>IF(OR($D81="",$E81="",GlobalParameters!$C$12=""),"",$AA81)</f>
        <v/>
      </c>
      <c r="T81" s="159"/>
      <c r="U81" s="283"/>
      <c r="V81" s="283"/>
      <c r="W81" s="283"/>
      <c r="X81" s="283"/>
      <c r="Y81" s="283"/>
      <c r="Z81" s="283"/>
      <c r="AA81" s="160" t="str">
        <f>IF(OR($D81="",$E81="",GlobalParameters!$C$12=""),"",VLOOKUP($AE81,SiSem_Req!$A$2:$O$82,15))</f>
        <v/>
      </c>
      <c r="AB81" s="283"/>
      <c r="AC81" s="283"/>
      <c r="AD81" s="159"/>
      <c r="AE81" s="134" t="e">
        <f>VLOOKUP($D81,SiSem_Req!$S$2:$T$10,2)+VLOOKUP($E81,SiSem_Req!$U$2:$V$4,2)+VLOOKUP(GlobalParameters!$C$12,SiSem_Req!$W$2:$X$4,2)</f>
        <v>#N/A</v>
      </c>
    </row>
    <row r="82" spans="1:31" x14ac:dyDescent="0.25">
      <c r="A82" s="133"/>
      <c r="B82" s="283"/>
      <c r="C82" s="283"/>
      <c r="D82" s="284"/>
      <c r="E82" s="284"/>
      <c r="F82" s="286"/>
      <c r="G82" s="162" t="str">
        <f t="shared" si="6"/>
        <v/>
      </c>
      <c r="H82" s="156" t="str">
        <f>IF(OR($D82="",$E82=""),"",VLOOKUP($AE82,SiSem_Req!$A$2:$O$82,8))</f>
        <v/>
      </c>
      <c r="I82" s="285"/>
      <c r="J82" s="155" t="str">
        <f t="shared" si="7"/>
        <v/>
      </c>
      <c r="K82" s="156" t="str">
        <f>IF(OR($D82="",$E82=""),"",VLOOKUP($AE82,SiSem_Req!$A$2:$O$82,12))</f>
        <v/>
      </c>
      <c r="L82" s="285"/>
      <c r="M82" s="155" t="str">
        <f t="shared" si="8"/>
        <v/>
      </c>
      <c r="N82" s="156" t="str">
        <f>IF(OR($D82="",$E82=""),"",VLOOKUP($AE82,SiSem_Req!$A$2:$O$82,13))</f>
        <v/>
      </c>
      <c r="O82" s="287"/>
      <c r="P82" s="166" t="str">
        <f t="shared" si="9"/>
        <v/>
      </c>
      <c r="Q82" s="156" t="str">
        <f>IF(OR($D82="",$E82=""),"",VLOOKUP($AE82,SiSem_Req!$A$2:$O$82,14))</f>
        <v/>
      </c>
      <c r="R82" s="157" t="str">
        <f t="shared" si="5"/>
        <v/>
      </c>
      <c r="S82" s="158" t="str">
        <f>IF(OR($D82="",$E82="",GlobalParameters!$C$12=""),"",$AA82)</f>
        <v/>
      </c>
      <c r="T82" s="159"/>
      <c r="U82" s="283"/>
      <c r="V82" s="283"/>
      <c r="W82" s="283"/>
      <c r="X82" s="283"/>
      <c r="Y82" s="283"/>
      <c r="Z82" s="283"/>
      <c r="AA82" s="160" t="str">
        <f>IF(OR($D82="",$E82="",GlobalParameters!$C$12=""),"",VLOOKUP($AE82,SiSem_Req!$A$2:$O$82,15))</f>
        <v/>
      </c>
      <c r="AB82" s="283"/>
      <c r="AC82" s="283"/>
      <c r="AD82" s="159"/>
      <c r="AE82" s="134" t="e">
        <f>VLOOKUP($D82,SiSem_Req!$S$2:$T$10,2)+VLOOKUP($E82,SiSem_Req!$U$2:$V$4,2)+VLOOKUP(GlobalParameters!$C$12,SiSem_Req!$W$2:$X$4,2)</f>
        <v>#N/A</v>
      </c>
    </row>
    <row r="83" spans="1:31" x14ac:dyDescent="0.25">
      <c r="A83" s="133"/>
      <c r="B83" s="283"/>
      <c r="C83" s="283"/>
      <c r="D83" s="284"/>
      <c r="E83" s="284"/>
      <c r="F83" s="286"/>
      <c r="G83" s="162" t="str">
        <f t="shared" si="6"/>
        <v/>
      </c>
      <c r="H83" s="156" t="str">
        <f>IF(OR($D83="",$E83=""),"",VLOOKUP($AE83,SiSem_Req!$A$2:$O$82,8))</f>
        <v/>
      </c>
      <c r="I83" s="285"/>
      <c r="J83" s="155" t="str">
        <f t="shared" si="7"/>
        <v/>
      </c>
      <c r="K83" s="156" t="str">
        <f>IF(OR($D83="",$E83=""),"",VLOOKUP($AE83,SiSem_Req!$A$2:$O$82,12))</f>
        <v/>
      </c>
      <c r="L83" s="285"/>
      <c r="M83" s="155" t="str">
        <f t="shared" si="8"/>
        <v/>
      </c>
      <c r="N83" s="156" t="str">
        <f>IF(OR($D83="",$E83=""),"",VLOOKUP($AE83,SiSem_Req!$A$2:$O$82,13))</f>
        <v/>
      </c>
      <c r="O83" s="287"/>
      <c r="P83" s="166" t="str">
        <f t="shared" si="9"/>
        <v/>
      </c>
      <c r="Q83" s="156" t="str">
        <f>IF(OR($D83="",$E83=""),"",VLOOKUP($AE83,SiSem_Req!$A$2:$O$82,14))</f>
        <v/>
      </c>
      <c r="R83" s="157" t="str">
        <f t="shared" si="5"/>
        <v/>
      </c>
      <c r="S83" s="158" t="str">
        <f>IF(OR($D83="",$E83="",GlobalParameters!$C$12=""),"",$AA83)</f>
        <v/>
      </c>
      <c r="T83" s="159"/>
      <c r="U83" s="283"/>
      <c r="V83" s="283"/>
      <c r="W83" s="283"/>
      <c r="X83" s="283"/>
      <c r="Y83" s="283"/>
      <c r="Z83" s="283"/>
      <c r="AA83" s="160" t="str">
        <f>IF(OR($D83="",$E83="",GlobalParameters!$C$12=""),"",VLOOKUP($AE83,SiSem_Req!$A$2:$O$82,15))</f>
        <v/>
      </c>
      <c r="AB83" s="283"/>
      <c r="AC83" s="283"/>
      <c r="AD83" s="159"/>
      <c r="AE83" s="134" t="e">
        <f>VLOOKUP($D83,SiSem_Req!$S$2:$T$10,2)+VLOOKUP($E83,SiSem_Req!$U$2:$V$4,2)+VLOOKUP(GlobalParameters!$C$12,SiSem_Req!$W$2:$X$4,2)</f>
        <v>#N/A</v>
      </c>
    </row>
    <row r="84" spans="1:31" x14ac:dyDescent="0.25">
      <c r="A84" s="133"/>
      <c r="B84" s="283"/>
      <c r="C84" s="283"/>
      <c r="D84" s="284"/>
      <c r="E84" s="284"/>
      <c r="F84" s="286"/>
      <c r="G84" s="162" t="str">
        <f t="shared" si="6"/>
        <v/>
      </c>
      <c r="H84" s="156" t="str">
        <f>IF(OR($D84="",$E84=""),"",VLOOKUP($AE84,SiSem_Req!$A$2:$O$82,8))</f>
        <v/>
      </c>
      <c r="I84" s="285"/>
      <c r="J84" s="155" t="str">
        <f t="shared" si="7"/>
        <v/>
      </c>
      <c r="K84" s="156" t="str">
        <f>IF(OR($D84="",$E84=""),"",VLOOKUP($AE84,SiSem_Req!$A$2:$O$82,12))</f>
        <v/>
      </c>
      <c r="L84" s="285"/>
      <c r="M84" s="155" t="str">
        <f t="shared" si="8"/>
        <v/>
      </c>
      <c r="N84" s="156" t="str">
        <f>IF(OR($D84="",$E84=""),"",VLOOKUP($AE84,SiSem_Req!$A$2:$O$82,13))</f>
        <v/>
      </c>
      <c r="O84" s="287"/>
      <c r="P84" s="166" t="str">
        <f t="shared" si="9"/>
        <v/>
      </c>
      <c r="Q84" s="156" t="str">
        <f>IF(OR($D84="",$E84=""),"",VLOOKUP($AE84,SiSem_Req!$A$2:$O$82,14))</f>
        <v/>
      </c>
      <c r="R84" s="157" t="str">
        <f t="shared" si="5"/>
        <v/>
      </c>
      <c r="S84" s="158" t="str">
        <f>IF(OR($D84="",$E84="",GlobalParameters!$C$12=""),"",$AA84)</f>
        <v/>
      </c>
      <c r="T84" s="159"/>
      <c r="U84" s="283"/>
      <c r="V84" s="283"/>
      <c r="W84" s="283"/>
      <c r="X84" s="283"/>
      <c r="Y84" s="283"/>
      <c r="Z84" s="283"/>
      <c r="AA84" s="160" t="str">
        <f>IF(OR($D84="",$E84="",GlobalParameters!$C$12=""),"",VLOOKUP($AE84,SiSem_Req!$A$2:$O$82,15))</f>
        <v/>
      </c>
      <c r="AB84" s="283"/>
      <c r="AC84" s="283"/>
      <c r="AD84" s="159"/>
      <c r="AE84" s="134" t="e">
        <f>VLOOKUP($D84,SiSem_Req!$S$2:$T$10,2)+VLOOKUP($E84,SiSem_Req!$U$2:$V$4,2)+VLOOKUP(GlobalParameters!$C$12,SiSem_Req!$W$2:$X$4,2)</f>
        <v>#N/A</v>
      </c>
    </row>
    <row r="85" spans="1:31" x14ac:dyDescent="0.25">
      <c r="A85" s="133"/>
      <c r="B85" s="283"/>
      <c r="C85" s="283"/>
      <c r="D85" s="284"/>
      <c r="E85" s="284"/>
      <c r="F85" s="286"/>
      <c r="G85" s="162" t="str">
        <f t="shared" si="6"/>
        <v/>
      </c>
      <c r="H85" s="156" t="str">
        <f>IF(OR($D85="",$E85=""),"",VLOOKUP($AE85,SiSem_Req!$A$2:$O$82,8))</f>
        <v/>
      </c>
      <c r="I85" s="285"/>
      <c r="J85" s="155" t="str">
        <f t="shared" si="7"/>
        <v/>
      </c>
      <c r="K85" s="156" t="str">
        <f>IF(OR($D85="",$E85=""),"",VLOOKUP($AE85,SiSem_Req!$A$2:$O$82,12))</f>
        <v/>
      </c>
      <c r="L85" s="285"/>
      <c r="M85" s="155" t="str">
        <f t="shared" si="8"/>
        <v/>
      </c>
      <c r="N85" s="156" t="str">
        <f>IF(OR($D85="",$E85=""),"",VLOOKUP($AE85,SiSem_Req!$A$2:$O$82,13))</f>
        <v/>
      </c>
      <c r="O85" s="287"/>
      <c r="P85" s="166" t="str">
        <f t="shared" si="9"/>
        <v/>
      </c>
      <c r="Q85" s="156" t="str">
        <f>IF(OR($D85="",$E85=""),"",VLOOKUP($AE85,SiSem_Req!$A$2:$O$82,14))</f>
        <v/>
      </c>
      <c r="R85" s="157" t="str">
        <f t="shared" si="5"/>
        <v/>
      </c>
      <c r="S85" s="158" t="str">
        <f>IF(OR($D85="",$E85="",GlobalParameters!$C$12=""),"",$AA85)</f>
        <v/>
      </c>
      <c r="T85" s="159"/>
      <c r="U85" s="283"/>
      <c r="V85" s="283"/>
      <c r="W85" s="283"/>
      <c r="X85" s="283"/>
      <c r="Y85" s="283"/>
      <c r="Z85" s="283"/>
      <c r="AA85" s="160" t="str">
        <f>IF(OR($D85="",$E85="",GlobalParameters!$C$12=""),"",VLOOKUP($AE85,SiSem_Req!$A$2:$O$82,15))</f>
        <v/>
      </c>
      <c r="AB85" s="283"/>
      <c r="AC85" s="283"/>
      <c r="AD85" s="159"/>
      <c r="AE85" s="134" t="e">
        <f>VLOOKUP($D85,SiSem_Req!$S$2:$T$10,2)+VLOOKUP($E85,SiSem_Req!$U$2:$V$4,2)+VLOOKUP(GlobalParameters!$C$12,SiSem_Req!$W$2:$X$4,2)</f>
        <v>#N/A</v>
      </c>
    </row>
    <row r="86" spans="1:31" x14ac:dyDescent="0.25">
      <c r="A86" s="133"/>
      <c r="B86" s="283"/>
      <c r="C86" s="283"/>
      <c r="D86" s="284"/>
      <c r="E86" s="284"/>
      <c r="F86" s="286"/>
      <c r="G86" s="162" t="str">
        <f t="shared" si="6"/>
        <v/>
      </c>
      <c r="H86" s="156" t="str">
        <f>IF(OR($D86="",$E86=""),"",VLOOKUP($AE86,SiSem_Req!$A$2:$O$82,8))</f>
        <v/>
      </c>
      <c r="I86" s="285"/>
      <c r="J86" s="155" t="str">
        <f t="shared" si="7"/>
        <v/>
      </c>
      <c r="K86" s="156" t="str">
        <f>IF(OR($D86="",$E86=""),"",VLOOKUP($AE86,SiSem_Req!$A$2:$O$82,12))</f>
        <v/>
      </c>
      <c r="L86" s="285"/>
      <c r="M86" s="155" t="str">
        <f t="shared" si="8"/>
        <v/>
      </c>
      <c r="N86" s="156" t="str">
        <f>IF(OR($D86="",$E86=""),"",VLOOKUP($AE86,SiSem_Req!$A$2:$O$82,13))</f>
        <v/>
      </c>
      <c r="O86" s="287"/>
      <c r="P86" s="166" t="str">
        <f t="shared" si="9"/>
        <v/>
      </c>
      <c r="Q86" s="156" t="str">
        <f>IF(OR($D86="",$E86=""),"",VLOOKUP($AE86,SiSem_Req!$A$2:$O$82,14))</f>
        <v/>
      </c>
      <c r="R86" s="157" t="str">
        <f t="shared" si="5"/>
        <v/>
      </c>
      <c r="S86" s="158" t="str">
        <f>IF(OR($D86="",$E86="",GlobalParameters!$C$12=""),"",$AA86)</f>
        <v/>
      </c>
      <c r="T86" s="159"/>
      <c r="U86" s="283"/>
      <c r="V86" s="283"/>
      <c r="W86" s="283"/>
      <c r="X86" s="283"/>
      <c r="Y86" s="283"/>
      <c r="Z86" s="283"/>
      <c r="AA86" s="160" t="str">
        <f>IF(OR($D86="",$E86="",GlobalParameters!$C$12=""),"",VLOOKUP($AE86,SiSem_Req!$A$2:$O$82,15))</f>
        <v/>
      </c>
      <c r="AB86" s="283"/>
      <c r="AC86" s="283"/>
      <c r="AD86" s="159"/>
      <c r="AE86" s="134" t="e">
        <f>VLOOKUP($D86,SiSem_Req!$S$2:$T$10,2)+VLOOKUP($E86,SiSem_Req!$U$2:$V$4,2)+VLOOKUP(GlobalParameters!$C$12,SiSem_Req!$W$2:$X$4,2)</f>
        <v>#N/A</v>
      </c>
    </row>
    <row r="87" spans="1:31" x14ac:dyDescent="0.25">
      <c r="A87" s="133"/>
      <c r="B87" s="283"/>
      <c r="C87" s="283"/>
      <c r="D87" s="284"/>
      <c r="E87" s="284"/>
      <c r="F87" s="286"/>
      <c r="G87" s="162" t="str">
        <f t="shared" si="6"/>
        <v/>
      </c>
      <c r="H87" s="156" t="str">
        <f>IF(OR($D87="",$E87=""),"",VLOOKUP($AE87,SiSem_Req!$A$2:$O$82,8))</f>
        <v/>
      </c>
      <c r="I87" s="285"/>
      <c r="J87" s="155" t="str">
        <f t="shared" si="7"/>
        <v/>
      </c>
      <c r="K87" s="156" t="str">
        <f>IF(OR($D87="",$E87=""),"",VLOOKUP($AE87,SiSem_Req!$A$2:$O$82,12))</f>
        <v/>
      </c>
      <c r="L87" s="285"/>
      <c r="M87" s="155" t="str">
        <f t="shared" si="8"/>
        <v/>
      </c>
      <c r="N87" s="156" t="str">
        <f>IF(OR($D87="",$E87=""),"",VLOOKUP($AE87,SiSem_Req!$A$2:$O$82,13))</f>
        <v/>
      </c>
      <c r="O87" s="287"/>
      <c r="P87" s="166" t="str">
        <f t="shared" si="9"/>
        <v/>
      </c>
      <c r="Q87" s="156" t="str">
        <f>IF(OR($D87="",$E87=""),"",VLOOKUP($AE87,SiSem_Req!$A$2:$O$82,14))</f>
        <v/>
      </c>
      <c r="R87" s="157" t="str">
        <f t="shared" si="5"/>
        <v/>
      </c>
      <c r="S87" s="158" t="str">
        <f>IF(OR($D87="",$E87="",GlobalParameters!$C$12=""),"",$AA87)</f>
        <v/>
      </c>
      <c r="T87" s="159"/>
      <c r="U87" s="283"/>
      <c r="V87" s="283"/>
      <c r="W87" s="283"/>
      <c r="X87" s="283"/>
      <c r="Y87" s="283"/>
      <c r="Z87" s="283"/>
      <c r="AA87" s="160" t="str">
        <f>IF(OR($D87="",$E87="",GlobalParameters!$C$12=""),"",VLOOKUP($AE87,SiSem_Req!$A$2:$O$82,15))</f>
        <v/>
      </c>
      <c r="AB87" s="283"/>
      <c r="AC87" s="283"/>
      <c r="AD87" s="159"/>
      <c r="AE87" s="134" t="e">
        <f>VLOOKUP($D87,SiSem_Req!$S$2:$T$10,2)+VLOOKUP($E87,SiSem_Req!$U$2:$V$4,2)+VLOOKUP(GlobalParameters!$C$12,SiSem_Req!$W$2:$X$4,2)</f>
        <v>#N/A</v>
      </c>
    </row>
    <row r="88" spans="1:31" x14ac:dyDescent="0.25">
      <c r="A88" s="133"/>
      <c r="B88" s="283"/>
      <c r="C88" s="283"/>
      <c r="D88" s="284"/>
      <c r="E88" s="284"/>
      <c r="F88" s="286"/>
      <c r="G88" s="162" t="str">
        <f t="shared" si="6"/>
        <v/>
      </c>
      <c r="H88" s="156" t="str">
        <f>IF(OR($D88="",$E88=""),"",VLOOKUP($AE88,SiSem_Req!$A$2:$O$82,8))</f>
        <v/>
      </c>
      <c r="I88" s="285"/>
      <c r="J88" s="155" t="str">
        <f t="shared" si="7"/>
        <v/>
      </c>
      <c r="K88" s="156" t="str">
        <f>IF(OR($D88="",$E88=""),"",VLOOKUP($AE88,SiSem_Req!$A$2:$O$82,12))</f>
        <v/>
      </c>
      <c r="L88" s="285"/>
      <c r="M88" s="155" t="str">
        <f t="shared" si="8"/>
        <v/>
      </c>
      <c r="N88" s="156" t="str">
        <f>IF(OR($D88="",$E88=""),"",VLOOKUP($AE88,SiSem_Req!$A$2:$O$82,13))</f>
        <v/>
      </c>
      <c r="O88" s="287"/>
      <c r="P88" s="166" t="str">
        <f t="shared" si="9"/>
        <v/>
      </c>
      <c r="Q88" s="156" t="str">
        <f>IF(OR($D88="",$E88=""),"",VLOOKUP($AE88,SiSem_Req!$A$2:$O$82,14))</f>
        <v/>
      </c>
      <c r="R88" s="157" t="str">
        <f t="shared" si="5"/>
        <v/>
      </c>
      <c r="S88" s="158" t="str">
        <f>IF(OR($D88="",$E88="",GlobalParameters!$C$12=""),"",$AA88)</f>
        <v/>
      </c>
      <c r="T88" s="159"/>
      <c r="U88" s="283"/>
      <c r="V88" s="283"/>
      <c r="W88" s="283"/>
      <c r="X88" s="283"/>
      <c r="Y88" s="283"/>
      <c r="Z88" s="283"/>
      <c r="AA88" s="160" t="str">
        <f>IF(OR($D88="",$E88="",GlobalParameters!$C$12=""),"",VLOOKUP($AE88,SiSem_Req!$A$2:$O$82,15))</f>
        <v/>
      </c>
      <c r="AB88" s="283"/>
      <c r="AC88" s="283"/>
      <c r="AD88" s="159"/>
      <c r="AE88" s="134" t="e">
        <f>VLOOKUP($D88,SiSem_Req!$S$2:$T$10,2)+VLOOKUP($E88,SiSem_Req!$U$2:$V$4,2)+VLOOKUP(GlobalParameters!$C$12,SiSem_Req!$W$2:$X$4,2)</f>
        <v>#N/A</v>
      </c>
    </row>
    <row r="89" spans="1:31" x14ac:dyDescent="0.25">
      <c r="A89" s="133"/>
      <c r="B89" s="283"/>
      <c r="C89" s="283"/>
      <c r="D89" s="284"/>
      <c r="E89" s="284"/>
      <c r="F89" s="286"/>
      <c r="G89" s="162" t="str">
        <f t="shared" si="6"/>
        <v/>
      </c>
      <c r="H89" s="156" t="str">
        <f>IF(OR($D89="",$E89=""),"",VLOOKUP($AE89,SiSem_Req!$A$2:$O$82,8))</f>
        <v/>
      </c>
      <c r="I89" s="285"/>
      <c r="J89" s="155" t="str">
        <f t="shared" si="7"/>
        <v/>
      </c>
      <c r="K89" s="156" t="str">
        <f>IF(OR($D89="",$E89=""),"",VLOOKUP($AE89,SiSem_Req!$A$2:$O$82,12))</f>
        <v/>
      </c>
      <c r="L89" s="285"/>
      <c r="M89" s="155" t="str">
        <f t="shared" si="8"/>
        <v/>
      </c>
      <c r="N89" s="156" t="str">
        <f>IF(OR($D89="",$E89=""),"",VLOOKUP($AE89,SiSem_Req!$A$2:$O$82,13))</f>
        <v/>
      </c>
      <c r="O89" s="287"/>
      <c r="P89" s="166" t="str">
        <f t="shared" si="9"/>
        <v/>
      </c>
      <c r="Q89" s="156" t="str">
        <f>IF(OR($D89="",$E89=""),"",VLOOKUP($AE89,SiSem_Req!$A$2:$O$82,14))</f>
        <v/>
      </c>
      <c r="R89" s="157" t="str">
        <f t="shared" si="5"/>
        <v/>
      </c>
      <c r="S89" s="158" t="str">
        <f>IF(OR($D89="",$E89="",GlobalParameters!$C$12=""),"",$AA89)</f>
        <v/>
      </c>
      <c r="T89" s="159"/>
      <c r="U89" s="283"/>
      <c r="V89" s="283"/>
      <c r="W89" s="283"/>
      <c r="X89" s="283"/>
      <c r="Y89" s="283"/>
      <c r="Z89" s="283"/>
      <c r="AA89" s="160" t="str">
        <f>IF(OR($D89="",$E89="",GlobalParameters!$C$12=""),"",VLOOKUP($AE89,SiSem_Req!$A$2:$O$82,15))</f>
        <v/>
      </c>
      <c r="AB89" s="283"/>
      <c r="AC89" s="283"/>
      <c r="AD89" s="159"/>
      <c r="AE89" s="134" t="e">
        <f>VLOOKUP($D89,SiSem_Req!$S$2:$T$10,2)+VLOOKUP($E89,SiSem_Req!$U$2:$V$4,2)+VLOOKUP(GlobalParameters!$C$12,SiSem_Req!$W$2:$X$4,2)</f>
        <v>#N/A</v>
      </c>
    </row>
    <row r="90" spans="1:31" x14ac:dyDescent="0.25">
      <c r="A90" s="133"/>
      <c r="B90" s="283"/>
      <c r="C90" s="283"/>
      <c r="D90" s="284"/>
      <c r="E90" s="284"/>
      <c r="F90" s="286"/>
      <c r="G90" s="162" t="str">
        <f t="shared" si="6"/>
        <v/>
      </c>
      <c r="H90" s="156" t="str">
        <f>IF(OR($D90="",$E90=""),"",VLOOKUP($AE90,SiSem_Req!$A$2:$O$82,8))</f>
        <v/>
      </c>
      <c r="I90" s="285"/>
      <c r="J90" s="155" t="str">
        <f t="shared" si="7"/>
        <v/>
      </c>
      <c r="K90" s="156" t="str">
        <f>IF(OR($D90="",$E90=""),"",VLOOKUP($AE90,SiSem_Req!$A$2:$O$82,12))</f>
        <v/>
      </c>
      <c r="L90" s="285"/>
      <c r="M90" s="155" t="str">
        <f t="shared" si="8"/>
        <v/>
      </c>
      <c r="N90" s="156" t="str">
        <f>IF(OR($D90="",$E90=""),"",VLOOKUP($AE90,SiSem_Req!$A$2:$O$82,13))</f>
        <v/>
      </c>
      <c r="O90" s="287"/>
      <c r="P90" s="166" t="str">
        <f t="shared" si="9"/>
        <v/>
      </c>
      <c r="Q90" s="156" t="str">
        <f>IF(OR($D90="",$E90=""),"",VLOOKUP($AE90,SiSem_Req!$A$2:$O$82,14))</f>
        <v/>
      </c>
      <c r="R90" s="157" t="str">
        <f t="shared" si="5"/>
        <v/>
      </c>
      <c r="S90" s="158" t="str">
        <f>IF(OR($D90="",$E90="",GlobalParameters!$C$12=""),"",$AA90)</f>
        <v/>
      </c>
      <c r="T90" s="159"/>
      <c r="U90" s="283"/>
      <c r="V90" s="283"/>
      <c r="W90" s="283"/>
      <c r="X90" s="283"/>
      <c r="Y90" s="283"/>
      <c r="Z90" s="283"/>
      <c r="AA90" s="160" t="str">
        <f>IF(OR($D90="",$E90="",GlobalParameters!$C$12=""),"",VLOOKUP($AE90,SiSem_Req!$A$2:$O$82,15))</f>
        <v/>
      </c>
      <c r="AB90" s="283"/>
      <c r="AC90" s="283"/>
      <c r="AD90" s="159"/>
      <c r="AE90" s="134" t="e">
        <f>VLOOKUP($D90,SiSem_Req!$S$2:$T$10,2)+VLOOKUP($E90,SiSem_Req!$U$2:$V$4,2)+VLOOKUP(GlobalParameters!$C$12,SiSem_Req!$W$2:$X$4,2)</f>
        <v>#N/A</v>
      </c>
    </row>
    <row r="91" spans="1:31" x14ac:dyDescent="0.25">
      <c r="A91" s="133"/>
      <c r="B91" s="283"/>
      <c r="C91" s="283"/>
      <c r="D91" s="284"/>
      <c r="E91" s="284"/>
      <c r="F91" s="286"/>
      <c r="G91" s="162" t="str">
        <f t="shared" si="6"/>
        <v/>
      </c>
      <c r="H91" s="156" t="str">
        <f>IF(OR($D91="",$E91=""),"",VLOOKUP($AE91,SiSem_Req!$A$2:$O$82,8))</f>
        <v/>
      </c>
      <c r="I91" s="285"/>
      <c r="J91" s="155" t="str">
        <f t="shared" si="7"/>
        <v/>
      </c>
      <c r="K91" s="156" t="str">
        <f>IF(OR($D91="",$E91=""),"",VLOOKUP($AE91,SiSem_Req!$A$2:$O$82,12))</f>
        <v/>
      </c>
      <c r="L91" s="285"/>
      <c r="M91" s="155" t="str">
        <f t="shared" si="8"/>
        <v/>
      </c>
      <c r="N91" s="156" t="str">
        <f>IF(OR($D91="",$E91=""),"",VLOOKUP($AE91,SiSem_Req!$A$2:$O$82,13))</f>
        <v/>
      </c>
      <c r="O91" s="287"/>
      <c r="P91" s="166" t="str">
        <f t="shared" si="9"/>
        <v/>
      </c>
      <c r="Q91" s="156" t="str">
        <f>IF(OR($D91="",$E91=""),"",VLOOKUP($AE91,SiSem_Req!$A$2:$O$82,14))</f>
        <v/>
      </c>
      <c r="R91" s="157" t="str">
        <f t="shared" si="5"/>
        <v/>
      </c>
      <c r="S91" s="158" t="str">
        <f>IF(OR($D91="",$E91="",GlobalParameters!$C$12=""),"",$AA91)</f>
        <v/>
      </c>
      <c r="T91" s="159"/>
      <c r="U91" s="283"/>
      <c r="V91" s="283"/>
      <c r="W91" s="283"/>
      <c r="X91" s="283"/>
      <c r="Y91" s="283"/>
      <c r="Z91" s="283"/>
      <c r="AA91" s="160" t="str">
        <f>IF(OR($D91="",$E91="",GlobalParameters!$C$12=""),"",VLOOKUP($AE91,SiSem_Req!$A$2:$O$82,15))</f>
        <v/>
      </c>
      <c r="AB91" s="283"/>
      <c r="AC91" s="283"/>
      <c r="AD91" s="159"/>
      <c r="AE91" s="134" t="e">
        <f>VLOOKUP($D91,SiSem_Req!$S$2:$T$10,2)+VLOOKUP($E91,SiSem_Req!$U$2:$V$4,2)+VLOOKUP(GlobalParameters!$C$12,SiSem_Req!$W$2:$X$4,2)</f>
        <v>#N/A</v>
      </c>
    </row>
    <row r="92" spans="1:31" x14ac:dyDescent="0.25">
      <c r="A92" s="133"/>
      <c r="B92" s="283"/>
      <c r="C92" s="283"/>
      <c r="D92" s="284"/>
      <c r="E92" s="284"/>
      <c r="F92" s="286"/>
      <c r="G92" s="162" t="str">
        <f t="shared" si="6"/>
        <v/>
      </c>
      <c r="H92" s="156" t="str">
        <f>IF(OR($D92="",$E92=""),"",VLOOKUP($AE92,SiSem_Req!$A$2:$O$82,8))</f>
        <v/>
      </c>
      <c r="I92" s="285"/>
      <c r="J92" s="155" t="str">
        <f t="shared" si="7"/>
        <v/>
      </c>
      <c r="K92" s="156" t="str">
        <f>IF(OR($D92="",$E92=""),"",VLOOKUP($AE92,SiSem_Req!$A$2:$O$82,12))</f>
        <v/>
      </c>
      <c r="L92" s="285"/>
      <c r="M92" s="155" t="str">
        <f t="shared" si="8"/>
        <v/>
      </c>
      <c r="N92" s="156" t="str">
        <f>IF(OR($D92="",$E92=""),"",VLOOKUP($AE92,SiSem_Req!$A$2:$O$82,13))</f>
        <v/>
      </c>
      <c r="O92" s="287"/>
      <c r="P92" s="166" t="str">
        <f t="shared" si="9"/>
        <v/>
      </c>
      <c r="Q92" s="156" t="str">
        <f>IF(OR($D92="",$E92=""),"",VLOOKUP($AE92,SiSem_Req!$A$2:$O$82,14))</f>
        <v/>
      </c>
      <c r="R92" s="157" t="str">
        <f t="shared" si="5"/>
        <v/>
      </c>
      <c r="S92" s="158" t="str">
        <f>IF(OR($D92="",$E92="",GlobalParameters!$C$12=""),"",$AA92)</f>
        <v/>
      </c>
      <c r="T92" s="159"/>
      <c r="U92" s="283"/>
      <c r="V92" s="283"/>
      <c r="W92" s="283"/>
      <c r="X92" s="283"/>
      <c r="Y92" s="283"/>
      <c r="Z92" s="283"/>
      <c r="AA92" s="160" t="str">
        <f>IF(OR($D92="",$E92="",GlobalParameters!$C$12=""),"",VLOOKUP($AE92,SiSem_Req!$A$2:$O$82,15))</f>
        <v/>
      </c>
      <c r="AB92" s="283"/>
      <c r="AC92" s="283"/>
      <c r="AD92" s="159"/>
      <c r="AE92" s="134" t="e">
        <f>VLOOKUP($D92,SiSem_Req!$S$2:$T$10,2)+VLOOKUP($E92,SiSem_Req!$U$2:$V$4,2)+VLOOKUP(GlobalParameters!$C$12,SiSem_Req!$W$2:$X$4,2)</f>
        <v>#N/A</v>
      </c>
    </row>
    <row r="93" spans="1:31" x14ac:dyDescent="0.25">
      <c r="A93" s="133"/>
      <c r="B93" s="283"/>
      <c r="C93" s="283"/>
      <c r="D93" s="284"/>
      <c r="E93" s="284"/>
      <c r="F93" s="286"/>
      <c r="G93" s="162" t="str">
        <f t="shared" si="6"/>
        <v/>
      </c>
      <c r="H93" s="156" t="str">
        <f>IF(OR($D93="",$E93=""),"",VLOOKUP($AE93,SiSem_Req!$A$2:$O$82,8))</f>
        <v/>
      </c>
      <c r="I93" s="285"/>
      <c r="J93" s="155" t="str">
        <f t="shared" si="7"/>
        <v/>
      </c>
      <c r="K93" s="156" t="str">
        <f>IF(OR($D93="",$E93=""),"",VLOOKUP($AE93,SiSem_Req!$A$2:$O$82,12))</f>
        <v/>
      </c>
      <c r="L93" s="285"/>
      <c r="M93" s="155" t="str">
        <f t="shared" si="8"/>
        <v/>
      </c>
      <c r="N93" s="156" t="str">
        <f>IF(OR($D93="",$E93=""),"",VLOOKUP($AE93,SiSem_Req!$A$2:$O$82,13))</f>
        <v/>
      </c>
      <c r="O93" s="287"/>
      <c r="P93" s="166" t="str">
        <f t="shared" si="9"/>
        <v/>
      </c>
      <c r="Q93" s="156" t="str">
        <f>IF(OR($D93="",$E93=""),"",VLOOKUP($AE93,SiSem_Req!$A$2:$O$82,14))</f>
        <v/>
      </c>
      <c r="R93" s="157" t="str">
        <f t="shared" si="5"/>
        <v/>
      </c>
      <c r="S93" s="158" t="str">
        <f>IF(OR($D93="",$E93="",GlobalParameters!$C$12=""),"",$AA93)</f>
        <v/>
      </c>
      <c r="T93" s="159"/>
      <c r="U93" s="283"/>
      <c r="V93" s="283"/>
      <c r="W93" s="283"/>
      <c r="X93" s="283"/>
      <c r="Y93" s="283"/>
      <c r="Z93" s="283"/>
      <c r="AA93" s="160" t="str">
        <f>IF(OR($D93="",$E93="",GlobalParameters!$C$12=""),"",VLOOKUP($AE93,SiSem_Req!$A$2:$O$82,15))</f>
        <v/>
      </c>
      <c r="AB93" s="283"/>
      <c r="AC93" s="283"/>
      <c r="AD93" s="159"/>
      <c r="AE93" s="134" t="e">
        <f>VLOOKUP($D93,SiSem_Req!$S$2:$T$10,2)+VLOOKUP($E93,SiSem_Req!$U$2:$V$4,2)+VLOOKUP(GlobalParameters!$C$12,SiSem_Req!$W$2:$X$4,2)</f>
        <v>#N/A</v>
      </c>
    </row>
    <row r="94" spans="1:31" x14ac:dyDescent="0.25">
      <c r="A94" s="133"/>
      <c r="B94" s="283"/>
      <c r="C94" s="283"/>
      <c r="D94" s="284"/>
      <c r="E94" s="284"/>
      <c r="F94" s="286"/>
      <c r="G94" s="162" t="str">
        <f t="shared" si="6"/>
        <v/>
      </c>
      <c r="H94" s="156" t="str">
        <f>IF(OR($D94="",$E94=""),"",VLOOKUP($AE94,SiSem_Req!$A$2:$O$82,8))</f>
        <v/>
      </c>
      <c r="I94" s="285"/>
      <c r="J94" s="155" t="str">
        <f t="shared" si="7"/>
        <v/>
      </c>
      <c r="K94" s="156" t="str">
        <f>IF(OR($D94="",$E94=""),"",VLOOKUP($AE94,SiSem_Req!$A$2:$O$82,12))</f>
        <v/>
      </c>
      <c r="L94" s="285"/>
      <c r="M94" s="155" t="str">
        <f t="shared" si="8"/>
        <v/>
      </c>
      <c r="N94" s="156" t="str">
        <f>IF(OR($D94="",$E94=""),"",VLOOKUP($AE94,SiSem_Req!$A$2:$O$82,13))</f>
        <v/>
      </c>
      <c r="O94" s="287"/>
      <c r="P94" s="166" t="str">
        <f t="shared" si="9"/>
        <v/>
      </c>
      <c r="Q94" s="156" t="str">
        <f>IF(OR($D94="",$E94=""),"",VLOOKUP($AE94,SiSem_Req!$A$2:$O$82,14))</f>
        <v/>
      </c>
      <c r="R94" s="157" t="str">
        <f t="shared" si="5"/>
        <v/>
      </c>
      <c r="S94" s="158" t="str">
        <f>IF(OR($D94="",$E94="",GlobalParameters!$C$12=""),"",$AA94)</f>
        <v/>
      </c>
      <c r="T94" s="159"/>
      <c r="U94" s="283"/>
      <c r="V94" s="283"/>
      <c r="W94" s="283"/>
      <c r="X94" s="283"/>
      <c r="Y94" s="283"/>
      <c r="Z94" s="283"/>
      <c r="AA94" s="160" t="str">
        <f>IF(OR($D94="",$E94="",GlobalParameters!$C$12=""),"",VLOOKUP($AE94,SiSem_Req!$A$2:$O$82,15))</f>
        <v/>
      </c>
      <c r="AB94" s="283"/>
      <c r="AC94" s="283"/>
      <c r="AD94" s="159"/>
      <c r="AE94" s="134" t="e">
        <f>VLOOKUP($D94,SiSem_Req!$S$2:$T$10,2)+VLOOKUP($E94,SiSem_Req!$U$2:$V$4,2)+VLOOKUP(GlobalParameters!$C$12,SiSem_Req!$W$2:$X$4,2)</f>
        <v>#N/A</v>
      </c>
    </row>
    <row r="95" spans="1:31" x14ac:dyDescent="0.25">
      <c r="A95" s="133"/>
      <c r="B95" s="283"/>
      <c r="C95" s="283"/>
      <c r="D95" s="284"/>
      <c r="E95" s="284"/>
      <c r="F95" s="286"/>
      <c r="G95" s="162" t="str">
        <f t="shared" si="6"/>
        <v/>
      </c>
      <c r="H95" s="156" t="str">
        <f>IF(OR($D95="",$E95=""),"",VLOOKUP($AE95,SiSem_Req!$A$2:$O$82,8))</f>
        <v/>
      </c>
      <c r="I95" s="285"/>
      <c r="J95" s="155" t="str">
        <f t="shared" si="7"/>
        <v/>
      </c>
      <c r="K95" s="156" t="str">
        <f>IF(OR($D95="",$E95=""),"",VLOOKUP($AE95,SiSem_Req!$A$2:$O$82,12))</f>
        <v/>
      </c>
      <c r="L95" s="285"/>
      <c r="M95" s="155" t="str">
        <f t="shared" si="8"/>
        <v/>
      </c>
      <c r="N95" s="156" t="str">
        <f>IF(OR($D95="",$E95=""),"",VLOOKUP($AE95,SiSem_Req!$A$2:$O$82,13))</f>
        <v/>
      </c>
      <c r="O95" s="287"/>
      <c r="P95" s="166" t="str">
        <f t="shared" si="9"/>
        <v/>
      </c>
      <c r="Q95" s="156" t="str">
        <f>IF(OR($D95="",$E95=""),"",VLOOKUP($AE95,SiSem_Req!$A$2:$O$82,14))</f>
        <v/>
      </c>
      <c r="R95" s="157" t="str">
        <f t="shared" ref="R95:R158" si="10">IF($D95="","",$K$6+AC95)</f>
        <v/>
      </c>
      <c r="S95" s="158" t="str">
        <f>IF(OR($D95="",$E95="",GlobalParameters!$C$12=""),"",$AA95)</f>
        <v/>
      </c>
      <c r="T95" s="159"/>
      <c r="U95" s="283"/>
      <c r="V95" s="283"/>
      <c r="W95" s="283"/>
      <c r="X95" s="283"/>
      <c r="Y95" s="283"/>
      <c r="Z95" s="283"/>
      <c r="AA95" s="160" t="str">
        <f>IF(OR($D95="",$E95="",GlobalParameters!$C$12=""),"",VLOOKUP($AE95,SiSem_Req!$A$2:$O$82,15))</f>
        <v/>
      </c>
      <c r="AB95" s="283"/>
      <c r="AC95" s="283"/>
      <c r="AD95" s="159"/>
      <c r="AE95" s="134" t="e">
        <f>VLOOKUP($D95,SiSem_Req!$S$2:$T$10,2)+VLOOKUP($E95,SiSem_Req!$U$2:$V$4,2)+VLOOKUP(GlobalParameters!$C$12,SiSem_Req!$W$2:$X$4,2)</f>
        <v>#N/A</v>
      </c>
    </row>
    <row r="96" spans="1:31" x14ac:dyDescent="0.25">
      <c r="A96" s="133"/>
      <c r="B96" s="283"/>
      <c r="C96" s="283"/>
      <c r="D96" s="284"/>
      <c r="E96" s="284"/>
      <c r="F96" s="286"/>
      <c r="G96" s="162" t="str">
        <f t="shared" si="6"/>
        <v/>
      </c>
      <c r="H96" s="156" t="str">
        <f>IF(OR($D96="",$E96=""),"",VLOOKUP($AE96,SiSem_Req!$A$2:$O$82,8))</f>
        <v/>
      </c>
      <c r="I96" s="285"/>
      <c r="J96" s="155" t="str">
        <f t="shared" si="7"/>
        <v/>
      </c>
      <c r="K96" s="156" t="str">
        <f>IF(OR($D96="",$E96=""),"",VLOOKUP($AE96,SiSem_Req!$A$2:$O$82,12))</f>
        <v/>
      </c>
      <c r="L96" s="285"/>
      <c r="M96" s="155" t="str">
        <f t="shared" si="8"/>
        <v/>
      </c>
      <c r="N96" s="156" t="str">
        <f>IF(OR($D96="",$E96=""),"",VLOOKUP($AE96,SiSem_Req!$A$2:$O$82,13))</f>
        <v/>
      </c>
      <c r="O96" s="287"/>
      <c r="P96" s="166" t="str">
        <f t="shared" si="9"/>
        <v/>
      </c>
      <c r="Q96" s="156" t="str">
        <f>IF(OR($D96="",$E96=""),"",VLOOKUP($AE96,SiSem_Req!$A$2:$O$82,14))</f>
        <v/>
      </c>
      <c r="R96" s="157" t="str">
        <f t="shared" si="10"/>
        <v/>
      </c>
      <c r="S96" s="158" t="str">
        <f>IF(OR($D96="",$E96="",GlobalParameters!$C$12=""),"",$AA96)</f>
        <v/>
      </c>
      <c r="T96" s="159"/>
      <c r="U96" s="283"/>
      <c r="V96" s="283"/>
      <c r="W96" s="283"/>
      <c r="X96" s="283"/>
      <c r="Y96" s="283"/>
      <c r="Z96" s="283"/>
      <c r="AA96" s="160" t="str">
        <f>IF(OR($D96="",$E96="",GlobalParameters!$C$12=""),"",VLOOKUP($AE96,SiSem_Req!$A$2:$O$82,15))</f>
        <v/>
      </c>
      <c r="AB96" s="283"/>
      <c r="AC96" s="283"/>
      <c r="AD96" s="159"/>
      <c r="AE96" s="134" t="e">
        <f>VLOOKUP($D96,SiSem_Req!$S$2:$T$10,2)+VLOOKUP($E96,SiSem_Req!$U$2:$V$4,2)+VLOOKUP(GlobalParameters!$C$12,SiSem_Req!$W$2:$X$4,2)</f>
        <v>#N/A</v>
      </c>
    </row>
    <row r="97" spans="1:31" x14ac:dyDescent="0.25">
      <c r="A97" s="133"/>
      <c r="B97" s="283"/>
      <c r="C97" s="283"/>
      <c r="D97" s="284"/>
      <c r="E97" s="284"/>
      <c r="F97" s="286"/>
      <c r="G97" s="162" t="str">
        <f t="shared" si="6"/>
        <v/>
      </c>
      <c r="H97" s="156" t="str">
        <f>IF(OR($D97="",$E97=""),"",VLOOKUP($AE97,SiSem_Req!$A$2:$O$82,8))</f>
        <v/>
      </c>
      <c r="I97" s="285"/>
      <c r="J97" s="155" t="str">
        <f t="shared" si="7"/>
        <v/>
      </c>
      <c r="K97" s="156" t="str">
        <f>IF(OR($D97="",$E97=""),"",VLOOKUP($AE97,SiSem_Req!$A$2:$O$82,12))</f>
        <v/>
      </c>
      <c r="L97" s="285"/>
      <c r="M97" s="155" t="str">
        <f t="shared" si="8"/>
        <v/>
      </c>
      <c r="N97" s="156" t="str">
        <f>IF(OR($D97="",$E97=""),"",VLOOKUP($AE97,SiSem_Req!$A$2:$O$82,13))</f>
        <v/>
      </c>
      <c r="O97" s="287"/>
      <c r="P97" s="166" t="str">
        <f t="shared" si="9"/>
        <v/>
      </c>
      <c r="Q97" s="156" t="str">
        <f>IF(OR($D97="",$E97=""),"",VLOOKUP($AE97,SiSem_Req!$A$2:$O$82,14))</f>
        <v/>
      </c>
      <c r="R97" s="157" t="str">
        <f t="shared" si="10"/>
        <v/>
      </c>
      <c r="S97" s="158" t="str">
        <f>IF(OR($D97="",$E97="",GlobalParameters!$C$12=""),"",$AA97)</f>
        <v/>
      </c>
      <c r="T97" s="159"/>
      <c r="U97" s="283"/>
      <c r="V97" s="283"/>
      <c r="W97" s="283"/>
      <c r="X97" s="283"/>
      <c r="Y97" s="283"/>
      <c r="Z97" s="283"/>
      <c r="AA97" s="160" t="str">
        <f>IF(OR($D97="",$E97="",GlobalParameters!$C$12=""),"",VLOOKUP($AE97,SiSem_Req!$A$2:$O$82,15))</f>
        <v/>
      </c>
      <c r="AB97" s="283"/>
      <c r="AC97" s="283"/>
      <c r="AD97" s="159"/>
      <c r="AE97" s="134" t="e">
        <f>VLOOKUP($D97,SiSem_Req!$S$2:$T$10,2)+VLOOKUP($E97,SiSem_Req!$U$2:$V$4,2)+VLOOKUP(GlobalParameters!$C$12,SiSem_Req!$W$2:$X$4,2)</f>
        <v>#N/A</v>
      </c>
    </row>
    <row r="98" spans="1:31" x14ac:dyDescent="0.25">
      <c r="A98" s="133"/>
      <c r="B98" s="283"/>
      <c r="C98" s="283"/>
      <c r="D98" s="284"/>
      <c r="E98" s="284"/>
      <c r="F98" s="286"/>
      <c r="G98" s="162" t="str">
        <f t="shared" si="6"/>
        <v/>
      </c>
      <c r="H98" s="156" t="str">
        <f>IF(OR($D98="",$E98=""),"",VLOOKUP($AE98,SiSem_Req!$A$2:$O$82,8))</f>
        <v/>
      </c>
      <c r="I98" s="285"/>
      <c r="J98" s="155" t="str">
        <f t="shared" si="7"/>
        <v/>
      </c>
      <c r="K98" s="156" t="str">
        <f>IF(OR($D98="",$E98=""),"",VLOOKUP($AE98,SiSem_Req!$A$2:$O$82,12))</f>
        <v/>
      </c>
      <c r="L98" s="285"/>
      <c r="M98" s="155" t="str">
        <f t="shared" si="8"/>
        <v/>
      </c>
      <c r="N98" s="156" t="str">
        <f>IF(OR($D98="",$E98=""),"",VLOOKUP($AE98,SiSem_Req!$A$2:$O$82,13))</f>
        <v/>
      </c>
      <c r="O98" s="287"/>
      <c r="P98" s="166" t="str">
        <f t="shared" si="9"/>
        <v/>
      </c>
      <c r="Q98" s="156" t="str">
        <f>IF(OR($D98="",$E98=""),"",VLOOKUP($AE98,SiSem_Req!$A$2:$O$82,14))</f>
        <v/>
      </c>
      <c r="R98" s="157" t="str">
        <f t="shared" si="10"/>
        <v/>
      </c>
      <c r="S98" s="158" t="str">
        <f>IF(OR($D98="",$E98="",GlobalParameters!$C$12=""),"",$AA98)</f>
        <v/>
      </c>
      <c r="T98" s="159"/>
      <c r="U98" s="283"/>
      <c r="V98" s="283"/>
      <c r="W98" s="283"/>
      <c r="X98" s="283"/>
      <c r="Y98" s="283"/>
      <c r="Z98" s="283"/>
      <c r="AA98" s="160" t="str">
        <f>IF(OR($D98="",$E98="",GlobalParameters!$C$12=""),"",VLOOKUP($AE98,SiSem_Req!$A$2:$O$82,15))</f>
        <v/>
      </c>
      <c r="AB98" s="283"/>
      <c r="AC98" s="283"/>
      <c r="AD98" s="159"/>
      <c r="AE98" s="134" t="e">
        <f>VLOOKUP($D98,SiSem_Req!$S$2:$T$10,2)+VLOOKUP($E98,SiSem_Req!$U$2:$V$4,2)+VLOOKUP(GlobalParameters!$C$12,SiSem_Req!$W$2:$X$4,2)</f>
        <v>#N/A</v>
      </c>
    </row>
    <row r="99" spans="1:31" x14ac:dyDescent="0.25">
      <c r="A99" s="133"/>
      <c r="B99" s="283"/>
      <c r="C99" s="283"/>
      <c r="D99" s="284"/>
      <c r="E99" s="284"/>
      <c r="F99" s="286"/>
      <c r="G99" s="162" t="str">
        <f t="shared" si="6"/>
        <v/>
      </c>
      <c r="H99" s="156" t="str">
        <f>IF(OR($D99="",$E99=""),"",VLOOKUP($AE99,SiSem_Req!$A$2:$O$82,8))</f>
        <v/>
      </c>
      <c r="I99" s="285"/>
      <c r="J99" s="155" t="str">
        <f t="shared" si="7"/>
        <v/>
      </c>
      <c r="K99" s="156" t="str">
        <f>IF(OR($D99="",$E99=""),"",VLOOKUP($AE99,SiSem_Req!$A$2:$O$82,12))</f>
        <v/>
      </c>
      <c r="L99" s="285"/>
      <c r="M99" s="155" t="str">
        <f t="shared" si="8"/>
        <v/>
      </c>
      <c r="N99" s="156" t="str">
        <f>IF(OR($D99="",$E99=""),"",VLOOKUP($AE99,SiSem_Req!$A$2:$O$82,13))</f>
        <v/>
      </c>
      <c r="O99" s="287"/>
      <c r="P99" s="166" t="str">
        <f t="shared" si="9"/>
        <v/>
      </c>
      <c r="Q99" s="156" t="str">
        <f>IF(OR($D99="",$E99=""),"",VLOOKUP($AE99,SiSem_Req!$A$2:$O$82,14))</f>
        <v/>
      </c>
      <c r="R99" s="157" t="str">
        <f t="shared" si="10"/>
        <v/>
      </c>
      <c r="S99" s="158" t="str">
        <f>IF(OR($D99="",$E99="",GlobalParameters!$C$12=""),"",$AA99)</f>
        <v/>
      </c>
      <c r="T99" s="159"/>
      <c r="U99" s="283"/>
      <c r="V99" s="283"/>
      <c r="W99" s="283"/>
      <c r="X99" s="283"/>
      <c r="Y99" s="283"/>
      <c r="Z99" s="283"/>
      <c r="AA99" s="160" t="str">
        <f>IF(OR($D99="",$E99="",GlobalParameters!$C$12=""),"",VLOOKUP($AE99,SiSem_Req!$A$2:$O$82,15))</f>
        <v/>
      </c>
      <c r="AB99" s="283"/>
      <c r="AC99" s="283"/>
      <c r="AD99" s="159"/>
      <c r="AE99" s="134" t="e">
        <f>VLOOKUP($D99,SiSem_Req!$S$2:$T$10,2)+VLOOKUP($E99,SiSem_Req!$U$2:$V$4,2)+VLOOKUP(GlobalParameters!$C$12,SiSem_Req!$W$2:$X$4,2)</f>
        <v>#N/A</v>
      </c>
    </row>
    <row r="100" spans="1:31" x14ac:dyDescent="0.25">
      <c r="A100" s="133"/>
      <c r="B100" s="283"/>
      <c r="C100" s="283"/>
      <c r="D100" s="284"/>
      <c r="E100" s="284"/>
      <c r="F100" s="286"/>
      <c r="G100" s="162" t="str">
        <f t="shared" si="6"/>
        <v/>
      </c>
      <c r="H100" s="156" t="str">
        <f>IF(OR($D100="",$E100=""),"",VLOOKUP($AE100,SiSem_Req!$A$2:$O$82,8))</f>
        <v/>
      </c>
      <c r="I100" s="285"/>
      <c r="J100" s="155" t="str">
        <f t="shared" si="7"/>
        <v/>
      </c>
      <c r="K100" s="156" t="str">
        <f>IF(OR($D100="",$E100=""),"",VLOOKUP($AE100,SiSem_Req!$A$2:$O$82,12))</f>
        <v/>
      </c>
      <c r="L100" s="285"/>
      <c r="M100" s="155" t="str">
        <f t="shared" si="8"/>
        <v/>
      </c>
      <c r="N100" s="156" t="str">
        <f>IF(OR($D100="",$E100=""),"",VLOOKUP($AE100,SiSem_Req!$A$2:$O$82,13))</f>
        <v/>
      </c>
      <c r="O100" s="287"/>
      <c r="P100" s="166" t="str">
        <f t="shared" si="9"/>
        <v/>
      </c>
      <c r="Q100" s="156" t="str">
        <f>IF(OR($D100="",$E100=""),"",VLOOKUP($AE100,SiSem_Req!$A$2:$O$82,14))</f>
        <v/>
      </c>
      <c r="R100" s="157" t="str">
        <f t="shared" si="10"/>
        <v/>
      </c>
      <c r="S100" s="158" t="str">
        <f>IF(OR($D100="",$E100="",GlobalParameters!$C$12=""),"",$AA100)</f>
        <v/>
      </c>
      <c r="T100" s="159"/>
      <c r="U100" s="283"/>
      <c r="V100" s="283"/>
      <c r="W100" s="283"/>
      <c r="X100" s="283"/>
      <c r="Y100" s="283"/>
      <c r="Z100" s="283"/>
      <c r="AA100" s="160" t="str">
        <f>IF(OR($D100="",$E100="",GlobalParameters!$C$12=""),"",VLOOKUP($AE100,SiSem_Req!$A$2:$O$82,15))</f>
        <v/>
      </c>
      <c r="AB100" s="283"/>
      <c r="AC100" s="283"/>
      <c r="AD100" s="159"/>
      <c r="AE100" s="134" t="e">
        <f>VLOOKUP($D100,SiSem_Req!$S$2:$T$10,2)+VLOOKUP($E100,SiSem_Req!$U$2:$V$4,2)+VLOOKUP(GlobalParameters!$C$12,SiSem_Req!$W$2:$X$4,2)</f>
        <v>#N/A</v>
      </c>
    </row>
    <row r="101" spans="1:31" x14ac:dyDescent="0.25">
      <c r="A101" s="133"/>
      <c r="B101" s="283"/>
      <c r="C101" s="283"/>
      <c r="D101" s="284"/>
      <c r="E101" s="284"/>
      <c r="F101" s="286"/>
      <c r="G101" s="162" t="str">
        <f t="shared" si="6"/>
        <v/>
      </c>
      <c r="H101" s="156" t="str">
        <f>IF(OR($D101="",$E101=""),"",VLOOKUP($AE101,SiSem_Req!$A$2:$O$82,8))</f>
        <v/>
      </c>
      <c r="I101" s="285"/>
      <c r="J101" s="155" t="str">
        <f t="shared" si="7"/>
        <v/>
      </c>
      <c r="K101" s="156" t="str">
        <f>IF(OR($D101="",$E101=""),"",VLOOKUP($AE101,SiSem_Req!$A$2:$O$82,12))</f>
        <v/>
      </c>
      <c r="L101" s="285"/>
      <c r="M101" s="155" t="str">
        <f t="shared" si="8"/>
        <v/>
      </c>
      <c r="N101" s="156" t="str">
        <f>IF(OR($D101="",$E101=""),"",VLOOKUP($AE101,SiSem_Req!$A$2:$O$82,13))</f>
        <v/>
      </c>
      <c r="O101" s="287"/>
      <c r="P101" s="166" t="str">
        <f t="shared" si="9"/>
        <v/>
      </c>
      <c r="Q101" s="156" t="str">
        <f>IF(OR($D101="",$E101=""),"",VLOOKUP($AE101,SiSem_Req!$A$2:$O$82,14))</f>
        <v/>
      </c>
      <c r="R101" s="157" t="str">
        <f t="shared" si="10"/>
        <v/>
      </c>
      <c r="S101" s="158" t="str">
        <f>IF(OR($D101="",$E101="",GlobalParameters!$C$12=""),"",$AA101)</f>
        <v/>
      </c>
      <c r="T101" s="159"/>
      <c r="U101" s="283"/>
      <c r="V101" s="283"/>
      <c r="W101" s="283"/>
      <c r="X101" s="283"/>
      <c r="Y101" s="283"/>
      <c r="Z101" s="283"/>
      <c r="AA101" s="160" t="str">
        <f>IF(OR($D101="",$E101="",GlobalParameters!$C$12=""),"",VLOOKUP($AE101,SiSem_Req!$A$2:$O$82,15))</f>
        <v/>
      </c>
      <c r="AB101" s="283"/>
      <c r="AC101" s="283"/>
      <c r="AD101" s="159"/>
      <c r="AE101" s="134" t="e">
        <f>VLOOKUP($D101,SiSem_Req!$S$2:$T$10,2)+VLOOKUP($E101,SiSem_Req!$U$2:$V$4,2)+VLOOKUP(GlobalParameters!$C$12,SiSem_Req!$W$2:$X$4,2)</f>
        <v>#N/A</v>
      </c>
    </row>
    <row r="102" spans="1:31" x14ac:dyDescent="0.25">
      <c r="A102" s="133"/>
      <c r="B102" s="283"/>
      <c r="C102" s="283"/>
      <c r="D102" s="284"/>
      <c r="E102" s="284"/>
      <c r="F102" s="286"/>
      <c r="G102" s="162" t="str">
        <f t="shared" si="6"/>
        <v/>
      </c>
      <c r="H102" s="156" t="str">
        <f>IF(OR($D102="",$E102=""),"",VLOOKUP($AE102,SiSem_Req!$A$2:$O$82,8))</f>
        <v/>
      </c>
      <c r="I102" s="285"/>
      <c r="J102" s="155" t="str">
        <f t="shared" si="7"/>
        <v/>
      </c>
      <c r="K102" s="156" t="str">
        <f>IF(OR($D102="",$E102=""),"",VLOOKUP($AE102,SiSem_Req!$A$2:$O$82,12))</f>
        <v/>
      </c>
      <c r="L102" s="285"/>
      <c r="M102" s="155" t="str">
        <f t="shared" si="8"/>
        <v/>
      </c>
      <c r="N102" s="156" t="str">
        <f>IF(OR($D102="",$E102=""),"",VLOOKUP($AE102,SiSem_Req!$A$2:$O$82,13))</f>
        <v/>
      </c>
      <c r="O102" s="287"/>
      <c r="P102" s="166" t="str">
        <f t="shared" si="9"/>
        <v/>
      </c>
      <c r="Q102" s="156" t="str">
        <f>IF(OR($D102="",$E102=""),"",VLOOKUP($AE102,SiSem_Req!$A$2:$O$82,14))</f>
        <v/>
      </c>
      <c r="R102" s="157" t="str">
        <f t="shared" si="10"/>
        <v/>
      </c>
      <c r="S102" s="158" t="str">
        <f>IF(OR($D102="",$E102="",GlobalParameters!$C$12=""),"",$AA102)</f>
        <v/>
      </c>
      <c r="T102" s="159"/>
      <c r="U102" s="283"/>
      <c r="V102" s="283"/>
      <c r="W102" s="283"/>
      <c r="X102" s="283"/>
      <c r="Y102" s="283"/>
      <c r="Z102" s="283"/>
      <c r="AA102" s="160" t="str">
        <f>IF(OR($D102="",$E102="",GlobalParameters!$C$12=""),"",VLOOKUP($AE102,SiSem_Req!$A$2:$O$82,15))</f>
        <v/>
      </c>
      <c r="AB102" s="283"/>
      <c r="AC102" s="283"/>
      <c r="AD102" s="159"/>
      <c r="AE102" s="134" t="e">
        <f>VLOOKUP($D102,SiSem_Req!$S$2:$T$10,2)+VLOOKUP($E102,SiSem_Req!$U$2:$V$4,2)+VLOOKUP(GlobalParameters!$C$12,SiSem_Req!$W$2:$X$4,2)</f>
        <v>#N/A</v>
      </c>
    </row>
    <row r="103" spans="1:31" x14ac:dyDescent="0.25">
      <c r="A103" s="133"/>
      <c r="B103" s="283"/>
      <c r="C103" s="283"/>
      <c r="D103" s="284"/>
      <c r="E103" s="284"/>
      <c r="F103" s="286"/>
      <c r="G103" s="162" t="str">
        <f t="shared" si="6"/>
        <v/>
      </c>
      <c r="H103" s="156" t="str">
        <f>IF(OR($D103="",$E103=""),"",VLOOKUP($AE103,SiSem_Req!$A$2:$O$82,8))</f>
        <v/>
      </c>
      <c r="I103" s="285"/>
      <c r="J103" s="155" t="str">
        <f t="shared" si="7"/>
        <v/>
      </c>
      <c r="K103" s="156" t="str">
        <f>IF(OR($D103="",$E103=""),"",VLOOKUP($AE103,SiSem_Req!$A$2:$O$82,12))</f>
        <v/>
      </c>
      <c r="L103" s="285"/>
      <c r="M103" s="155" t="str">
        <f t="shared" si="8"/>
        <v/>
      </c>
      <c r="N103" s="156" t="str">
        <f>IF(OR($D103="",$E103=""),"",VLOOKUP($AE103,SiSem_Req!$A$2:$O$82,13))</f>
        <v/>
      </c>
      <c r="O103" s="287"/>
      <c r="P103" s="166" t="str">
        <f t="shared" si="9"/>
        <v/>
      </c>
      <c r="Q103" s="156" t="str">
        <f>IF(OR($D103="",$E103=""),"",VLOOKUP($AE103,SiSem_Req!$A$2:$O$82,14))</f>
        <v/>
      </c>
      <c r="R103" s="157" t="str">
        <f t="shared" si="10"/>
        <v/>
      </c>
      <c r="S103" s="158" t="str">
        <f>IF(OR($D103="",$E103="",GlobalParameters!$C$12=""),"",$AA103)</f>
        <v/>
      </c>
      <c r="T103" s="159"/>
      <c r="U103" s="283"/>
      <c r="V103" s="283"/>
      <c r="W103" s="283"/>
      <c r="X103" s="283"/>
      <c r="Y103" s="283"/>
      <c r="Z103" s="283"/>
      <c r="AA103" s="160" t="str">
        <f>IF(OR($D103="",$E103="",GlobalParameters!$C$12=""),"",VLOOKUP($AE103,SiSem_Req!$A$2:$O$82,15))</f>
        <v/>
      </c>
      <c r="AB103" s="283"/>
      <c r="AC103" s="283"/>
      <c r="AD103" s="159"/>
      <c r="AE103" s="134" t="e">
        <f>VLOOKUP($D103,SiSem_Req!$S$2:$T$10,2)+VLOOKUP($E103,SiSem_Req!$U$2:$V$4,2)+VLOOKUP(GlobalParameters!$C$12,SiSem_Req!$W$2:$X$4,2)</f>
        <v>#N/A</v>
      </c>
    </row>
    <row r="104" spans="1:31" x14ac:dyDescent="0.25">
      <c r="A104" s="133"/>
      <c r="B104" s="283"/>
      <c r="C104" s="283"/>
      <c r="D104" s="284"/>
      <c r="E104" s="284"/>
      <c r="F104" s="286"/>
      <c r="G104" s="162" t="str">
        <f t="shared" si="6"/>
        <v/>
      </c>
      <c r="H104" s="156" t="str">
        <f>IF(OR($D104="",$E104=""),"",VLOOKUP($AE104,SiSem_Req!$A$2:$O$82,8))</f>
        <v/>
      </c>
      <c r="I104" s="285"/>
      <c r="J104" s="155" t="str">
        <f t="shared" si="7"/>
        <v/>
      </c>
      <c r="K104" s="156" t="str">
        <f>IF(OR($D104="",$E104=""),"",VLOOKUP($AE104,SiSem_Req!$A$2:$O$82,12))</f>
        <v/>
      </c>
      <c r="L104" s="285"/>
      <c r="M104" s="155" t="str">
        <f t="shared" si="8"/>
        <v/>
      </c>
      <c r="N104" s="156" t="str">
        <f>IF(OR($D104="",$E104=""),"",VLOOKUP($AE104,SiSem_Req!$A$2:$O$82,13))</f>
        <v/>
      </c>
      <c r="O104" s="287"/>
      <c r="P104" s="166" t="str">
        <f t="shared" si="9"/>
        <v/>
      </c>
      <c r="Q104" s="156" t="str">
        <f>IF(OR($D104="",$E104=""),"",VLOOKUP($AE104,SiSem_Req!$A$2:$O$82,14))</f>
        <v/>
      </c>
      <c r="R104" s="157" t="str">
        <f t="shared" si="10"/>
        <v/>
      </c>
      <c r="S104" s="158" t="str">
        <f>IF(OR($D104="",$E104="",GlobalParameters!$C$12=""),"",$AA104)</f>
        <v/>
      </c>
      <c r="T104" s="159"/>
      <c r="U104" s="283"/>
      <c r="V104" s="283"/>
      <c r="W104" s="283"/>
      <c r="X104" s="283"/>
      <c r="Y104" s="283"/>
      <c r="Z104" s="283"/>
      <c r="AA104" s="160" t="str">
        <f>IF(OR($D104="",$E104="",GlobalParameters!$C$12=""),"",VLOOKUP($AE104,SiSem_Req!$A$2:$O$82,15))</f>
        <v/>
      </c>
      <c r="AB104" s="283"/>
      <c r="AC104" s="283"/>
      <c r="AD104" s="159"/>
      <c r="AE104" s="134" t="e">
        <f>VLOOKUP($D104,SiSem_Req!$S$2:$T$10,2)+VLOOKUP($E104,SiSem_Req!$U$2:$V$4,2)+VLOOKUP(GlobalParameters!$C$12,SiSem_Req!$W$2:$X$4,2)</f>
        <v>#N/A</v>
      </c>
    </row>
    <row r="105" spans="1:31" x14ac:dyDescent="0.25">
      <c r="A105" s="133"/>
      <c r="B105" s="283"/>
      <c r="C105" s="283"/>
      <c r="D105" s="284"/>
      <c r="E105" s="284"/>
      <c r="F105" s="286"/>
      <c r="G105" s="162" t="str">
        <f t="shared" si="6"/>
        <v/>
      </c>
      <c r="H105" s="156" t="str">
        <f>IF(OR($D105="",$E105=""),"",VLOOKUP($AE105,SiSem_Req!$A$2:$O$82,8))</f>
        <v/>
      </c>
      <c r="I105" s="285"/>
      <c r="J105" s="155" t="str">
        <f t="shared" si="7"/>
        <v/>
      </c>
      <c r="K105" s="156" t="str">
        <f>IF(OR($D105="",$E105=""),"",VLOOKUP($AE105,SiSem_Req!$A$2:$O$82,12))</f>
        <v/>
      </c>
      <c r="L105" s="285"/>
      <c r="M105" s="155" t="str">
        <f t="shared" si="8"/>
        <v/>
      </c>
      <c r="N105" s="156" t="str">
        <f>IF(OR($D105="",$E105=""),"",VLOOKUP($AE105,SiSem_Req!$A$2:$O$82,13))</f>
        <v/>
      </c>
      <c r="O105" s="287"/>
      <c r="P105" s="166" t="str">
        <f t="shared" si="9"/>
        <v/>
      </c>
      <c r="Q105" s="156" t="str">
        <f>IF(OR($D105="",$E105=""),"",VLOOKUP($AE105,SiSem_Req!$A$2:$O$82,14))</f>
        <v/>
      </c>
      <c r="R105" s="157" t="str">
        <f t="shared" si="10"/>
        <v/>
      </c>
      <c r="S105" s="158" t="str">
        <f>IF(OR($D105="",$E105="",GlobalParameters!$C$12=""),"",$AA105)</f>
        <v/>
      </c>
      <c r="T105" s="159"/>
      <c r="U105" s="283"/>
      <c r="V105" s="283"/>
      <c r="W105" s="283"/>
      <c r="X105" s="283"/>
      <c r="Y105" s="283"/>
      <c r="Z105" s="283"/>
      <c r="AA105" s="160" t="str">
        <f>IF(OR($D105="",$E105="",GlobalParameters!$C$12=""),"",VLOOKUP($AE105,SiSem_Req!$A$2:$O$82,15))</f>
        <v/>
      </c>
      <c r="AB105" s="283"/>
      <c r="AC105" s="283"/>
      <c r="AD105" s="159"/>
      <c r="AE105" s="134" t="e">
        <f>VLOOKUP($D105,SiSem_Req!$S$2:$T$10,2)+VLOOKUP($E105,SiSem_Req!$U$2:$V$4,2)+VLOOKUP(GlobalParameters!$C$12,SiSem_Req!$W$2:$X$4,2)</f>
        <v>#N/A</v>
      </c>
    </row>
    <row r="106" spans="1:31" x14ac:dyDescent="0.25">
      <c r="A106" s="133"/>
      <c r="B106" s="283"/>
      <c r="C106" s="283"/>
      <c r="D106" s="284"/>
      <c r="E106" s="284"/>
      <c r="F106" s="286"/>
      <c r="G106" s="162" t="str">
        <f t="shared" si="6"/>
        <v/>
      </c>
      <c r="H106" s="156" t="str">
        <f>IF(OR($D106="",$E106=""),"",VLOOKUP($AE106,SiSem_Req!$A$2:$O$82,8))</f>
        <v/>
      </c>
      <c r="I106" s="285"/>
      <c r="J106" s="155" t="str">
        <f t="shared" si="7"/>
        <v/>
      </c>
      <c r="K106" s="156" t="str">
        <f>IF(OR($D106="",$E106=""),"",VLOOKUP($AE106,SiSem_Req!$A$2:$O$82,12))</f>
        <v/>
      </c>
      <c r="L106" s="285"/>
      <c r="M106" s="155" t="str">
        <f t="shared" si="8"/>
        <v/>
      </c>
      <c r="N106" s="156" t="str">
        <f>IF(OR($D106="",$E106=""),"",VLOOKUP($AE106,SiSem_Req!$A$2:$O$82,13))</f>
        <v/>
      </c>
      <c r="O106" s="287"/>
      <c r="P106" s="166" t="str">
        <f t="shared" si="9"/>
        <v/>
      </c>
      <c r="Q106" s="156" t="str">
        <f>IF(OR($D106="",$E106=""),"",VLOOKUP($AE106,SiSem_Req!$A$2:$O$82,14))</f>
        <v/>
      </c>
      <c r="R106" s="157" t="str">
        <f t="shared" si="10"/>
        <v/>
      </c>
      <c r="S106" s="158" t="str">
        <f>IF(OR($D106="",$E106="",GlobalParameters!$C$12=""),"",$AA106)</f>
        <v/>
      </c>
      <c r="T106" s="159"/>
      <c r="U106" s="283"/>
      <c r="V106" s="283"/>
      <c r="W106" s="283"/>
      <c r="X106" s="283"/>
      <c r="Y106" s="283"/>
      <c r="Z106" s="283"/>
      <c r="AA106" s="160" t="str">
        <f>IF(OR($D106="",$E106="",GlobalParameters!$C$12=""),"",VLOOKUP($AE106,SiSem_Req!$A$2:$O$82,15))</f>
        <v/>
      </c>
      <c r="AB106" s="283"/>
      <c r="AC106" s="283"/>
      <c r="AD106" s="159"/>
      <c r="AE106" s="134" t="e">
        <f>VLOOKUP($D106,SiSem_Req!$S$2:$T$10,2)+VLOOKUP($E106,SiSem_Req!$U$2:$V$4,2)+VLOOKUP(GlobalParameters!$C$12,SiSem_Req!$W$2:$X$4,2)</f>
        <v>#N/A</v>
      </c>
    </row>
    <row r="107" spans="1:31" x14ac:dyDescent="0.25">
      <c r="A107" s="133"/>
      <c r="B107" s="283"/>
      <c r="C107" s="283"/>
      <c r="D107" s="284"/>
      <c r="E107" s="284"/>
      <c r="F107" s="286"/>
      <c r="G107" s="162" t="str">
        <f t="shared" si="6"/>
        <v/>
      </c>
      <c r="H107" s="156" t="str">
        <f>IF(OR($D107="",$E107=""),"",VLOOKUP($AE107,SiSem_Req!$A$2:$O$82,8))</f>
        <v/>
      </c>
      <c r="I107" s="285"/>
      <c r="J107" s="155" t="str">
        <f t="shared" si="7"/>
        <v/>
      </c>
      <c r="K107" s="156" t="str">
        <f>IF(OR($D107="",$E107=""),"",VLOOKUP($AE107,SiSem_Req!$A$2:$O$82,12))</f>
        <v/>
      </c>
      <c r="L107" s="285"/>
      <c r="M107" s="155" t="str">
        <f t="shared" si="8"/>
        <v/>
      </c>
      <c r="N107" s="156" t="str">
        <f>IF(OR($D107="",$E107=""),"",VLOOKUP($AE107,SiSem_Req!$A$2:$O$82,13))</f>
        <v/>
      </c>
      <c r="O107" s="287"/>
      <c r="P107" s="166" t="str">
        <f t="shared" si="9"/>
        <v/>
      </c>
      <c r="Q107" s="156" t="str">
        <f>IF(OR($D107="",$E107=""),"",VLOOKUP($AE107,SiSem_Req!$A$2:$O$82,14))</f>
        <v/>
      </c>
      <c r="R107" s="157" t="str">
        <f t="shared" si="10"/>
        <v/>
      </c>
      <c r="S107" s="158" t="str">
        <f>IF(OR($D107="",$E107="",GlobalParameters!$C$12=""),"",$AA107)</f>
        <v/>
      </c>
      <c r="T107" s="159"/>
      <c r="U107" s="283"/>
      <c r="V107" s="283"/>
      <c r="W107" s="283"/>
      <c r="X107" s="283"/>
      <c r="Y107" s="283"/>
      <c r="Z107" s="283"/>
      <c r="AA107" s="160" t="str">
        <f>IF(OR($D107="",$E107="",GlobalParameters!$C$12=""),"",VLOOKUP($AE107,SiSem_Req!$A$2:$O$82,15))</f>
        <v/>
      </c>
      <c r="AB107" s="283"/>
      <c r="AC107" s="283"/>
      <c r="AD107" s="159"/>
      <c r="AE107" s="134" t="e">
        <f>VLOOKUP($D107,SiSem_Req!$S$2:$T$10,2)+VLOOKUP($E107,SiSem_Req!$U$2:$V$4,2)+VLOOKUP(GlobalParameters!$C$12,SiSem_Req!$W$2:$X$4,2)</f>
        <v>#N/A</v>
      </c>
    </row>
    <row r="108" spans="1:31" x14ac:dyDescent="0.25">
      <c r="A108" s="133"/>
      <c r="B108" s="283"/>
      <c r="C108" s="283"/>
      <c r="D108" s="284"/>
      <c r="E108" s="284"/>
      <c r="F108" s="286"/>
      <c r="G108" s="162" t="str">
        <f t="shared" si="6"/>
        <v/>
      </c>
      <c r="H108" s="156" t="str">
        <f>IF(OR($D108="",$E108=""),"",VLOOKUP($AE108,SiSem_Req!$A$2:$O$82,8))</f>
        <v/>
      </c>
      <c r="I108" s="285"/>
      <c r="J108" s="155" t="str">
        <f t="shared" si="7"/>
        <v/>
      </c>
      <c r="K108" s="156" t="str">
        <f>IF(OR($D108="",$E108=""),"",VLOOKUP($AE108,SiSem_Req!$A$2:$O$82,12))</f>
        <v/>
      </c>
      <c r="L108" s="285"/>
      <c r="M108" s="155" t="str">
        <f t="shared" si="8"/>
        <v/>
      </c>
      <c r="N108" s="156" t="str">
        <f>IF(OR($D108="",$E108=""),"",VLOOKUP($AE108,SiSem_Req!$A$2:$O$82,13))</f>
        <v/>
      </c>
      <c r="O108" s="287"/>
      <c r="P108" s="166" t="str">
        <f t="shared" si="9"/>
        <v/>
      </c>
      <c r="Q108" s="156" t="str">
        <f>IF(OR($D108="",$E108=""),"",VLOOKUP($AE108,SiSem_Req!$A$2:$O$82,14))</f>
        <v/>
      </c>
      <c r="R108" s="157" t="str">
        <f t="shared" si="10"/>
        <v/>
      </c>
      <c r="S108" s="158" t="str">
        <f>IF(OR($D108="",$E108="",GlobalParameters!$C$12=""),"",$AA108)</f>
        <v/>
      </c>
      <c r="T108" s="159"/>
      <c r="U108" s="283"/>
      <c r="V108" s="283"/>
      <c r="W108" s="283"/>
      <c r="X108" s="283"/>
      <c r="Y108" s="283"/>
      <c r="Z108" s="283"/>
      <c r="AA108" s="160" t="str">
        <f>IF(OR($D108="",$E108="",GlobalParameters!$C$12=""),"",VLOOKUP($AE108,SiSem_Req!$A$2:$O$82,15))</f>
        <v/>
      </c>
      <c r="AB108" s="283"/>
      <c r="AC108" s="283"/>
      <c r="AD108" s="159"/>
      <c r="AE108" s="134" t="e">
        <f>VLOOKUP($D108,SiSem_Req!$S$2:$T$10,2)+VLOOKUP($E108,SiSem_Req!$U$2:$V$4,2)+VLOOKUP(GlobalParameters!$C$12,SiSem_Req!$W$2:$X$4,2)</f>
        <v>#N/A</v>
      </c>
    </row>
    <row r="109" spans="1:31" x14ac:dyDescent="0.25">
      <c r="A109" s="133"/>
      <c r="B109" s="283"/>
      <c r="C109" s="283"/>
      <c r="D109" s="284"/>
      <c r="E109" s="284"/>
      <c r="F109" s="286"/>
      <c r="G109" s="162" t="str">
        <f t="shared" si="6"/>
        <v/>
      </c>
      <c r="H109" s="156" t="str">
        <f>IF(OR($D109="",$E109=""),"",VLOOKUP($AE109,SiSem_Req!$A$2:$O$82,8))</f>
        <v/>
      </c>
      <c r="I109" s="285"/>
      <c r="J109" s="155" t="str">
        <f t="shared" si="7"/>
        <v/>
      </c>
      <c r="K109" s="156" t="str">
        <f>IF(OR($D109="",$E109=""),"",VLOOKUP($AE109,SiSem_Req!$A$2:$O$82,12))</f>
        <v/>
      </c>
      <c r="L109" s="285"/>
      <c r="M109" s="155" t="str">
        <f t="shared" si="8"/>
        <v/>
      </c>
      <c r="N109" s="156" t="str">
        <f>IF(OR($D109="",$E109=""),"",VLOOKUP($AE109,SiSem_Req!$A$2:$O$82,13))</f>
        <v/>
      </c>
      <c r="O109" s="287"/>
      <c r="P109" s="166" t="str">
        <f t="shared" si="9"/>
        <v/>
      </c>
      <c r="Q109" s="156" t="str">
        <f>IF(OR($D109="",$E109=""),"",VLOOKUP($AE109,SiSem_Req!$A$2:$O$82,14))</f>
        <v/>
      </c>
      <c r="R109" s="157" t="str">
        <f t="shared" si="10"/>
        <v/>
      </c>
      <c r="S109" s="158" t="str">
        <f>IF(OR($D109="",$E109="",GlobalParameters!$C$12=""),"",$AA109)</f>
        <v/>
      </c>
      <c r="T109" s="159"/>
      <c r="U109" s="283"/>
      <c r="V109" s="283"/>
      <c r="W109" s="283"/>
      <c r="X109" s="283"/>
      <c r="Y109" s="283"/>
      <c r="Z109" s="283"/>
      <c r="AA109" s="160" t="str">
        <f>IF(OR($D109="",$E109="",GlobalParameters!$C$12=""),"",VLOOKUP($AE109,SiSem_Req!$A$2:$O$82,15))</f>
        <v/>
      </c>
      <c r="AB109" s="283"/>
      <c r="AC109" s="283"/>
      <c r="AD109" s="159"/>
      <c r="AE109" s="134" t="e">
        <f>VLOOKUP($D109,SiSem_Req!$S$2:$T$10,2)+VLOOKUP($E109,SiSem_Req!$U$2:$V$4,2)+VLOOKUP(GlobalParameters!$C$12,SiSem_Req!$W$2:$X$4,2)</f>
        <v>#N/A</v>
      </c>
    </row>
    <row r="110" spans="1:31" x14ac:dyDescent="0.25">
      <c r="A110" s="133"/>
      <c r="B110" s="283"/>
      <c r="C110" s="283"/>
      <c r="D110" s="284"/>
      <c r="E110" s="284"/>
      <c r="F110" s="286"/>
      <c r="G110" s="162" t="str">
        <f t="shared" si="6"/>
        <v/>
      </c>
      <c r="H110" s="156" t="str">
        <f>IF(OR($D110="",$E110=""),"",VLOOKUP($AE110,SiSem_Req!$A$2:$O$82,8))</f>
        <v/>
      </c>
      <c r="I110" s="285"/>
      <c r="J110" s="155" t="str">
        <f t="shared" si="7"/>
        <v/>
      </c>
      <c r="K110" s="156" t="str">
        <f>IF(OR($D110="",$E110=""),"",VLOOKUP($AE110,SiSem_Req!$A$2:$O$82,12))</f>
        <v/>
      </c>
      <c r="L110" s="285"/>
      <c r="M110" s="155" t="str">
        <f t="shared" si="8"/>
        <v/>
      </c>
      <c r="N110" s="156" t="str">
        <f>IF(OR($D110="",$E110=""),"",VLOOKUP($AE110,SiSem_Req!$A$2:$O$82,13))</f>
        <v/>
      </c>
      <c r="O110" s="287"/>
      <c r="P110" s="166" t="str">
        <f t="shared" si="9"/>
        <v/>
      </c>
      <c r="Q110" s="156" t="str">
        <f>IF(OR($D110="",$E110=""),"",VLOOKUP($AE110,SiSem_Req!$A$2:$O$82,14))</f>
        <v/>
      </c>
      <c r="R110" s="157" t="str">
        <f t="shared" si="10"/>
        <v/>
      </c>
      <c r="S110" s="158" t="str">
        <f>IF(OR($D110="",$E110="",GlobalParameters!$C$12=""),"",$AA110)</f>
        <v/>
      </c>
      <c r="T110" s="159"/>
      <c r="U110" s="283"/>
      <c r="V110" s="283"/>
      <c r="W110" s="283"/>
      <c r="X110" s="283"/>
      <c r="Y110" s="283"/>
      <c r="Z110" s="283"/>
      <c r="AA110" s="160" t="str">
        <f>IF(OR($D110="",$E110="",GlobalParameters!$C$12=""),"",VLOOKUP($AE110,SiSem_Req!$A$2:$O$82,15))</f>
        <v/>
      </c>
      <c r="AB110" s="283"/>
      <c r="AC110" s="283"/>
      <c r="AD110" s="159"/>
      <c r="AE110" s="134" t="e">
        <f>VLOOKUP($D110,SiSem_Req!$S$2:$T$10,2)+VLOOKUP($E110,SiSem_Req!$U$2:$V$4,2)+VLOOKUP(GlobalParameters!$C$12,SiSem_Req!$W$2:$X$4,2)</f>
        <v>#N/A</v>
      </c>
    </row>
    <row r="111" spans="1:31" x14ac:dyDescent="0.25">
      <c r="A111" s="133"/>
      <c r="B111" s="283"/>
      <c r="C111" s="283"/>
      <c r="D111" s="284"/>
      <c r="E111" s="284"/>
      <c r="F111" s="286"/>
      <c r="G111" s="162" t="str">
        <f t="shared" si="6"/>
        <v/>
      </c>
      <c r="H111" s="156" t="str">
        <f>IF(OR($D111="",$E111=""),"",VLOOKUP($AE111,SiSem_Req!$A$2:$O$82,8))</f>
        <v/>
      </c>
      <c r="I111" s="285"/>
      <c r="J111" s="155" t="str">
        <f t="shared" si="7"/>
        <v/>
      </c>
      <c r="K111" s="156" t="str">
        <f>IF(OR($D111="",$E111=""),"",VLOOKUP($AE111,SiSem_Req!$A$2:$O$82,12))</f>
        <v/>
      </c>
      <c r="L111" s="285"/>
      <c r="M111" s="155" t="str">
        <f t="shared" si="8"/>
        <v/>
      </c>
      <c r="N111" s="156" t="str">
        <f>IF(OR($D111="",$E111=""),"",VLOOKUP($AE111,SiSem_Req!$A$2:$O$82,13))</f>
        <v/>
      </c>
      <c r="O111" s="287"/>
      <c r="P111" s="166" t="str">
        <f t="shared" si="9"/>
        <v/>
      </c>
      <c r="Q111" s="156" t="str">
        <f>IF(OR($D111="",$E111=""),"",VLOOKUP($AE111,SiSem_Req!$A$2:$O$82,14))</f>
        <v/>
      </c>
      <c r="R111" s="157" t="str">
        <f t="shared" si="10"/>
        <v/>
      </c>
      <c r="S111" s="158" t="str">
        <f>IF(OR($D111="",$E111="",GlobalParameters!$C$12=""),"",$AA111)</f>
        <v/>
      </c>
      <c r="T111" s="159"/>
      <c r="U111" s="283"/>
      <c r="V111" s="283"/>
      <c r="W111" s="283"/>
      <c r="X111" s="283"/>
      <c r="Y111" s="283"/>
      <c r="Z111" s="283"/>
      <c r="AA111" s="160" t="str">
        <f>IF(OR($D111="",$E111="",GlobalParameters!$C$12=""),"",VLOOKUP($AE111,SiSem_Req!$A$2:$O$82,15))</f>
        <v/>
      </c>
      <c r="AB111" s="283"/>
      <c r="AC111" s="283"/>
      <c r="AD111" s="159"/>
      <c r="AE111" s="134" t="e">
        <f>VLOOKUP($D111,SiSem_Req!$S$2:$T$10,2)+VLOOKUP($E111,SiSem_Req!$U$2:$V$4,2)+VLOOKUP(GlobalParameters!$C$12,SiSem_Req!$W$2:$X$4,2)</f>
        <v>#N/A</v>
      </c>
    </row>
    <row r="112" spans="1:31" x14ac:dyDescent="0.25">
      <c r="A112" s="133"/>
      <c r="B112" s="283"/>
      <c r="C112" s="283"/>
      <c r="D112" s="284"/>
      <c r="E112" s="284"/>
      <c r="F112" s="286"/>
      <c r="G112" s="162" t="str">
        <f t="shared" si="6"/>
        <v/>
      </c>
      <c r="H112" s="156" t="str">
        <f>IF(OR($D112="",$E112=""),"",VLOOKUP($AE112,SiSem_Req!$A$2:$O$82,8))</f>
        <v/>
      </c>
      <c r="I112" s="285"/>
      <c r="J112" s="155" t="str">
        <f t="shared" si="7"/>
        <v/>
      </c>
      <c r="K112" s="156" t="str">
        <f>IF(OR($D112="",$E112=""),"",VLOOKUP($AE112,SiSem_Req!$A$2:$O$82,12))</f>
        <v/>
      </c>
      <c r="L112" s="285"/>
      <c r="M112" s="155" t="str">
        <f t="shared" si="8"/>
        <v/>
      </c>
      <c r="N112" s="156" t="str">
        <f>IF(OR($D112="",$E112=""),"",VLOOKUP($AE112,SiSem_Req!$A$2:$O$82,13))</f>
        <v/>
      </c>
      <c r="O112" s="287"/>
      <c r="P112" s="166" t="str">
        <f t="shared" si="9"/>
        <v/>
      </c>
      <c r="Q112" s="156" t="str">
        <f>IF(OR($D112="",$E112=""),"",VLOOKUP($AE112,SiSem_Req!$A$2:$O$82,14))</f>
        <v/>
      </c>
      <c r="R112" s="157" t="str">
        <f t="shared" si="10"/>
        <v/>
      </c>
      <c r="S112" s="158" t="str">
        <f>IF(OR($D112="",$E112="",GlobalParameters!$C$12=""),"",$AA112)</f>
        <v/>
      </c>
      <c r="T112" s="159"/>
      <c r="U112" s="283"/>
      <c r="V112" s="283"/>
      <c r="W112" s="283"/>
      <c r="X112" s="283"/>
      <c r="Y112" s="283"/>
      <c r="Z112" s="283"/>
      <c r="AA112" s="160" t="str">
        <f>IF(OR($D112="",$E112="",GlobalParameters!$C$12=""),"",VLOOKUP($AE112,SiSem_Req!$A$2:$O$82,15))</f>
        <v/>
      </c>
      <c r="AB112" s="283"/>
      <c r="AC112" s="283"/>
      <c r="AD112" s="159"/>
      <c r="AE112" s="134" t="e">
        <f>VLOOKUP($D112,SiSem_Req!$S$2:$T$10,2)+VLOOKUP($E112,SiSem_Req!$U$2:$V$4,2)+VLOOKUP(GlobalParameters!$C$12,SiSem_Req!$W$2:$X$4,2)</f>
        <v>#N/A</v>
      </c>
    </row>
    <row r="113" spans="1:31" x14ac:dyDescent="0.25">
      <c r="A113" s="133"/>
      <c r="B113" s="283"/>
      <c r="C113" s="283"/>
      <c r="D113" s="284"/>
      <c r="E113" s="284"/>
      <c r="F113" s="286"/>
      <c r="G113" s="162" t="str">
        <f t="shared" si="6"/>
        <v/>
      </c>
      <c r="H113" s="156" t="str">
        <f>IF(OR($D113="",$E113=""),"",VLOOKUP($AE113,SiSem_Req!$A$2:$O$82,8))</f>
        <v/>
      </c>
      <c r="I113" s="285"/>
      <c r="J113" s="155" t="str">
        <f t="shared" si="7"/>
        <v/>
      </c>
      <c r="K113" s="156" t="str">
        <f>IF(OR($D113="",$E113=""),"",VLOOKUP($AE113,SiSem_Req!$A$2:$O$82,12))</f>
        <v/>
      </c>
      <c r="L113" s="285"/>
      <c r="M113" s="155" t="str">
        <f t="shared" si="8"/>
        <v/>
      </c>
      <c r="N113" s="156" t="str">
        <f>IF(OR($D113="",$E113=""),"",VLOOKUP($AE113,SiSem_Req!$A$2:$O$82,13))</f>
        <v/>
      </c>
      <c r="O113" s="287"/>
      <c r="P113" s="166" t="str">
        <f t="shared" si="9"/>
        <v/>
      </c>
      <c r="Q113" s="156" t="str">
        <f>IF(OR($D113="",$E113=""),"",VLOOKUP($AE113,SiSem_Req!$A$2:$O$82,14))</f>
        <v/>
      </c>
      <c r="R113" s="157" t="str">
        <f t="shared" si="10"/>
        <v/>
      </c>
      <c r="S113" s="158" t="str">
        <f>IF(OR($D113="",$E113="",GlobalParameters!$C$12=""),"",$AA113)</f>
        <v/>
      </c>
      <c r="T113" s="159"/>
      <c r="U113" s="283"/>
      <c r="V113" s="283"/>
      <c r="W113" s="283"/>
      <c r="X113" s="283"/>
      <c r="Y113" s="283"/>
      <c r="Z113" s="283"/>
      <c r="AA113" s="160" t="str">
        <f>IF(OR($D113="",$E113="",GlobalParameters!$C$12=""),"",VLOOKUP($AE113,SiSem_Req!$A$2:$O$82,15))</f>
        <v/>
      </c>
      <c r="AB113" s="283"/>
      <c r="AC113" s="283"/>
      <c r="AD113" s="159"/>
      <c r="AE113" s="134" t="e">
        <f>VLOOKUP($D113,SiSem_Req!$S$2:$T$10,2)+VLOOKUP($E113,SiSem_Req!$U$2:$V$4,2)+VLOOKUP(GlobalParameters!$C$12,SiSem_Req!$W$2:$X$4,2)</f>
        <v>#N/A</v>
      </c>
    </row>
    <row r="114" spans="1:31" x14ac:dyDescent="0.25">
      <c r="A114" s="133"/>
      <c r="B114" s="283"/>
      <c r="C114" s="283"/>
      <c r="D114" s="284"/>
      <c r="E114" s="284"/>
      <c r="F114" s="286"/>
      <c r="G114" s="162" t="str">
        <f t="shared" si="6"/>
        <v/>
      </c>
      <c r="H114" s="156" t="str">
        <f>IF(OR($D114="",$E114=""),"",VLOOKUP($AE114,SiSem_Req!$A$2:$O$82,8))</f>
        <v/>
      </c>
      <c r="I114" s="285"/>
      <c r="J114" s="155" t="str">
        <f t="shared" si="7"/>
        <v/>
      </c>
      <c r="K114" s="156" t="str">
        <f>IF(OR($D114="",$E114=""),"",VLOOKUP($AE114,SiSem_Req!$A$2:$O$82,12))</f>
        <v/>
      </c>
      <c r="L114" s="285"/>
      <c r="M114" s="155" t="str">
        <f t="shared" si="8"/>
        <v/>
      </c>
      <c r="N114" s="156" t="str">
        <f>IF(OR($D114="",$E114=""),"",VLOOKUP($AE114,SiSem_Req!$A$2:$O$82,13))</f>
        <v/>
      </c>
      <c r="O114" s="287"/>
      <c r="P114" s="166" t="str">
        <f t="shared" si="9"/>
        <v/>
      </c>
      <c r="Q114" s="156" t="str">
        <f>IF(OR($D114="",$E114=""),"",VLOOKUP($AE114,SiSem_Req!$A$2:$O$82,14))</f>
        <v/>
      </c>
      <c r="R114" s="157" t="str">
        <f t="shared" si="10"/>
        <v/>
      </c>
      <c r="S114" s="158" t="str">
        <f>IF(OR($D114="",$E114="",GlobalParameters!$C$12=""),"",$AA114)</f>
        <v/>
      </c>
      <c r="T114" s="159"/>
      <c r="U114" s="283"/>
      <c r="V114" s="283"/>
      <c r="W114" s="283"/>
      <c r="X114" s="283"/>
      <c r="Y114" s="283"/>
      <c r="Z114" s="283"/>
      <c r="AA114" s="160" t="str">
        <f>IF(OR($D114="",$E114="",GlobalParameters!$C$12=""),"",VLOOKUP($AE114,SiSem_Req!$A$2:$O$82,15))</f>
        <v/>
      </c>
      <c r="AB114" s="283"/>
      <c r="AC114" s="283"/>
      <c r="AD114" s="159"/>
      <c r="AE114" s="134" t="e">
        <f>VLOOKUP($D114,SiSem_Req!$S$2:$T$10,2)+VLOOKUP($E114,SiSem_Req!$U$2:$V$4,2)+VLOOKUP(GlobalParameters!$C$12,SiSem_Req!$W$2:$X$4,2)</f>
        <v>#N/A</v>
      </c>
    </row>
    <row r="115" spans="1:31" x14ac:dyDescent="0.25">
      <c r="A115" s="133"/>
      <c r="B115" s="283"/>
      <c r="C115" s="283"/>
      <c r="D115" s="284"/>
      <c r="E115" s="284"/>
      <c r="F115" s="286"/>
      <c r="G115" s="162" t="str">
        <f t="shared" si="6"/>
        <v/>
      </c>
      <c r="H115" s="156" t="str">
        <f>IF(OR($D115="",$E115=""),"",VLOOKUP($AE115,SiSem_Req!$A$2:$O$82,8))</f>
        <v/>
      </c>
      <c r="I115" s="285"/>
      <c r="J115" s="155" t="str">
        <f t="shared" si="7"/>
        <v/>
      </c>
      <c r="K115" s="156" t="str">
        <f>IF(OR($D115="",$E115=""),"",VLOOKUP($AE115,SiSem_Req!$A$2:$O$82,12))</f>
        <v/>
      </c>
      <c r="L115" s="285"/>
      <c r="M115" s="155" t="str">
        <f t="shared" si="8"/>
        <v/>
      </c>
      <c r="N115" s="156" t="str">
        <f>IF(OR($D115="",$E115=""),"",VLOOKUP($AE115,SiSem_Req!$A$2:$O$82,13))</f>
        <v/>
      </c>
      <c r="O115" s="287"/>
      <c r="P115" s="166" t="str">
        <f t="shared" si="9"/>
        <v/>
      </c>
      <c r="Q115" s="156" t="str">
        <f>IF(OR($D115="",$E115=""),"",VLOOKUP($AE115,SiSem_Req!$A$2:$O$82,14))</f>
        <v/>
      </c>
      <c r="R115" s="157" t="str">
        <f t="shared" si="10"/>
        <v/>
      </c>
      <c r="S115" s="158" t="str">
        <f>IF(OR($D115="",$E115="",GlobalParameters!$C$12=""),"",$AA115)</f>
        <v/>
      </c>
      <c r="T115" s="159"/>
      <c r="U115" s="283"/>
      <c r="V115" s="283"/>
      <c r="W115" s="283"/>
      <c r="X115" s="283"/>
      <c r="Y115" s="283"/>
      <c r="Z115" s="283"/>
      <c r="AA115" s="160" t="str">
        <f>IF(OR($D115="",$E115="",GlobalParameters!$C$12=""),"",VLOOKUP($AE115,SiSem_Req!$A$2:$O$82,15))</f>
        <v/>
      </c>
      <c r="AB115" s="283"/>
      <c r="AC115" s="283"/>
      <c r="AD115" s="159"/>
      <c r="AE115" s="134" t="e">
        <f>VLOOKUP($D115,SiSem_Req!$S$2:$T$10,2)+VLOOKUP($E115,SiSem_Req!$U$2:$V$4,2)+VLOOKUP(GlobalParameters!$C$12,SiSem_Req!$W$2:$X$4,2)</f>
        <v>#N/A</v>
      </c>
    </row>
    <row r="116" spans="1:31" x14ac:dyDescent="0.25">
      <c r="A116" s="133"/>
      <c r="B116" s="283"/>
      <c r="C116" s="283"/>
      <c r="D116" s="284"/>
      <c r="E116" s="284"/>
      <c r="F116" s="286"/>
      <c r="G116" s="162" t="str">
        <f t="shared" si="6"/>
        <v/>
      </c>
      <c r="H116" s="156" t="str">
        <f>IF(OR($D116="",$E116=""),"",VLOOKUP($AE116,SiSem_Req!$A$2:$O$82,8))</f>
        <v/>
      </c>
      <c r="I116" s="285"/>
      <c r="J116" s="155" t="str">
        <f t="shared" si="7"/>
        <v/>
      </c>
      <c r="K116" s="156" t="str">
        <f>IF(OR($D116="",$E116=""),"",VLOOKUP($AE116,SiSem_Req!$A$2:$O$82,12))</f>
        <v/>
      </c>
      <c r="L116" s="285"/>
      <c r="M116" s="155" t="str">
        <f t="shared" si="8"/>
        <v/>
      </c>
      <c r="N116" s="156" t="str">
        <f>IF(OR($D116="",$E116=""),"",VLOOKUP($AE116,SiSem_Req!$A$2:$O$82,13))</f>
        <v/>
      </c>
      <c r="O116" s="287"/>
      <c r="P116" s="166" t="str">
        <f t="shared" si="9"/>
        <v/>
      </c>
      <c r="Q116" s="156" t="str">
        <f>IF(OR($D116="",$E116=""),"",VLOOKUP($AE116,SiSem_Req!$A$2:$O$82,14))</f>
        <v/>
      </c>
      <c r="R116" s="157" t="str">
        <f t="shared" si="10"/>
        <v/>
      </c>
      <c r="S116" s="158" t="str">
        <f>IF(OR($D116="",$E116="",GlobalParameters!$C$12=""),"",$AA116)</f>
        <v/>
      </c>
      <c r="T116" s="159"/>
      <c r="U116" s="283"/>
      <c r="V116" s="283"/>
      <c r="W116" s="283"/>
      <c r="X116" s="283"/>
      <c r="Y116" s="283"/>
      <c r="Z116" s="283"/>
      <c r="AA116" s="160" t="str">
        <f>IF(OR($D116="",$E116="",GlobalParameters!$C$12=""),"",VLOOKUP($AE116,SiSem_Req!$A$2:$O$82,15))</f>
        <v/>
      </c>
      <c r="AB116" s="283"/>
      <c r="AC116" s="283"/>
      <c r="AD116" s="159"/>
      <c r="AE116" s="134" t="e">
        <f>VLOOKUP($D116,SiSem_Req!$S$2:$T$10,2)+VLOOKUP($E116,SiSem_Req!$U$2:$V$4,2)+VLOOKUP(GlobalParameters!$C$12,SiSem_Req!$W$2:$X$4,2)</f>
        <v>#N/A</v>
      </c>
    </row>
    <row r="117" spans="1:31" x14ac:dyDescent="0.25">
      <c r="A117" s="133"/>
      <c r="B117" s="283"/>
      <c r="C117" s="283"/>
      <c r="D117" s="284"/>
      <c r="E117" s="284"/>
      <c r="F117" s="286"/>
      <c r="G117" s="162" t="str">
        <f t="shared" si="6"/>
        <v/>
      </c>
      <c r="H117" s="156" t="str">
        <f>IF(OR($D117="",$E117=""),"",VLOOKUP($AE117,SiSem_Req!$A$2:$O$82,8))</f>
        <v/>
      </c>
      <c r="I117" s="285"/>
      <c r="J117" s="155" t="str">
        <f t="shared" si="7"/>
        <v/>
      </c>
      <c r="K117" s="156" t="str">
        <f>IF(OR($D117="",$E117=""),"",VLOOKUP($AE117,SiSem_Req!$A$2:$O$82,12))</f>
        <v/>
      </c>
      <c r="L117" s="285"/>
      <c r="M117" s="155" t="str">
        <f t="shared" si="8"/>
        <v/>
      </c>
      <c r="N117" s="156" t="str">
        <f>IF(OR($D117="",$E117=""),"",VLOOKUP($AE117,SiSem_Req!$A$2:$O$82,13))</f>
        <v/>
      </c>
      <c r="O117" s="287"/>
      <c r="P117" s="166" t="str">
        <f t="shared" si="9"/>
        <v/>
      </c>
      <c r="Q117" s="156" t="str">
        <f>IF(OR($D117="",$E117=""),"",VLOOKUP($AE117,SiSem_Req!$A$2:$O$82,14))</f>
        <v/>
      </c>
      <c r="R117" s="157" t="str">
        <f t="shared" si="10"/>
        <v/>
      </c>
      <c r="S117" s="158" t="str">
        <f>IF(OR($D117="",$E117="",GlobalParameters!$C$12=""),"",$AA117)</f>
        <v/>
      </c>
      <c r="T117" s="159"/>
      <c r="U117" s="283"/>
      <c r="V117" s="283"/>
      <c r="W117" s="283"/>
      <c r="X117" s="283"/>
      <c r="Y117" s="283"/>
      <c r="Z117" s="283"/>
      <c r="AA117" s="160" t="str">
        <f>IF(OR($D117="",$E117="",GlobalParameters!$C$12=""),"",VLOOKUP($AE117,SiSem_Req!$A$2:$O$82,15))</f>
        <v/>
      </c>
      <c r="AB117" s="283"/>
      <c r="AC117" s="283"/>
      <c r="AD117" s="159"/>
      <c r="AE117" s="134" t="e">
        <f>VLOOKUP($D117,SiSem_Req!$S$2:$T$10,2)+VLOOKUP($E117,SiSem_Req!$U$2:$V$4,2)+VLOOKUP(GlobalParameters!$C$12,SiSem_Req!$W$2:$X$4,2)</f>
        <v>#N/A</v>
      </c>
    </row>
    <row r="118" spans="1:31" x14ac:dyDescent="0.25">
      <c r="A118" s="133"/>
      <c r="B118" s="283"/>
      <c r="C118" s="283"/>
      <c r="D118" s="284"/>
      <c r="E118" s="284"/>
      <c r="F118" s="286"/>
      <c r="G118" s="162" t="str">
        <f t="shared" si="6"/>
        <v/>
      </c>
      <c r="H118" s="156" t="str">
        <f>IF(OR($D118="",$E118=""),"",VLOOKUP($AE118,SiSem_Req!$A$2:$O$82,8))</f>
        <v/>
      </c>
      <c r="I118" s="285"/>
      <c r="J118" s="155" t="str">
        <f t="shared" si="7"/>
        <v/>
      </c>
      <c r="K118" s="156" t="str">
        <f>IF(OR($D118="",$E118=""),"",VLOOKUP($AE118,SiSem_Req!$A$2:$O$82,12))</f>
        <v/>
      </c>
      <c r="L118" s="285"/>
      <c r="M118" s="155" t="str">
        <f t="shared" si="8"/>
        <v/>
      </c>
      <c r="N118" s="156" t="str">
        <f>IF(OR($D118="",$E118=""),"",VLOOKUP($AE118,SiSem_Req!$A$2:$O$82,13))</f>
        <v/>
      </c>
      <c r="O118" s="287"/>
      <c r="P118" s="166" t="str">
        <f t="shared" si="9"/>
        <v/>
      </c>
      <c r="Q118" s="156" t="str">
        <f>IF(OR($D118="",$E118=""),"",VLOOKUP($AE118,SiSem_Req!$A$2:$O$82,14))</f>
        <v/>
      </c>
      <c r="R118" s="157" t="str">
        <f t="shared" si="10"/>
        <v/>
      </c>
      <c r="S118" s="158" t="str">
        <f>IF(OR($D118="",$E118="",GlobalParameters!$C$12=""),"",$AA118)</f>
        <v/>
      </c>
      <c r="T118" s="159"/>
      <c r="U118" s="283"/>
      <c r="V118" s="283"/>
      <c r="W118" s="283"/>
      <c r="X118" s="283"/>
      <c r="Y118" s="283"/>
      <c r="Z118" s="283"/>
      <c r="AA118" s="160" t="str">
        <f>IF(OR($D118="",$E118="",GlobalParameters!$C$12=""),"",VLOOKUP($AE118,SiSem_Req!$A$2:$O$82,15))</f>
        <v/>
      </c>
      <c r="AB118" s="283"/>
      <c r="AC118" s="283"/>
      <c r="AD118" s="159"/>
      <c r="AE118" s="134" t="e">
        <f>VLOOKUP($D118,SiSem_Req!$S$2:$T$10,2)+VLOOKUP($E118,SiSem_Req!$U$2:$V$4,2)+VLOOKUP(GlobalParameters!$C$12,SiSem_Req!$W$2:$X$4,2)</f>
        <v>#N/A</v>
      </c>
    </row>
    <row r="119" spans="1:31" x14ac:dyDescent="0.25">
      <c r="A119" s="133"/>
      <c r="B119" s="283"/>
      <c r="C119" s="283"/>
      <c r="D119" s="284"/>
      <c r="E119" s="284"/>
      <c r="F119" s="286"/>
      <c r="G119" s="162" t="str">
        <f t="shared" si="6"/>
        <v/>
      </c>
      <c r="H119" s="156" t="str">
        <f>IF(OR($D119="",$E119=""),"",VLOOKUP($AE119,SiSem_Req!$A$2:$O$82,8))</f>
        <v/>
      </c>
      <c r="I119" s="285"/>
      <c r="J119" s="155" t="str">
        <f t="shared" si="7"/>
        <v/>
      </c>
      <c r="K119" s="156" t="str">
        <f>IF(OR($D119="",$E119=""),"",VLOOKUP($AE119,SiSem_Req!$A$2:$O$82,12))</f>
        <v/>
      </c>
      <c r="L119" s="285"/>
      <c r="M119" s="155" t="str">
        <f t="shared" si="8"/>
        <v/>
      </c>
      <c r="N119" s="156" t="str">
        <f>IF(OR($D119="",$E119=""),"",VLOOKUP($AE119,SiSem_Req!$A$2:$O$82,13))</f>
        <v/>
      </c>
      <c r="O119" s="287"/>
      <c r="P119" s="166" t="str">
        <f t="shared" si="9"/>
        <v/>
      </c>
      <c r="Q119" s="156" t="str">
        <f>IF(OR($D119="",$E119=""),"",VLOOKUP($AE119,SiSem_Req!$A$2:$O$82,14))</f>
        <v/>
      </c>
      <c r="R119" s="157" t="str">
        <f t="shared" si="10"/>
        <v/>
      </c>
      <c r="S119" s="158" t="str">
        <f>IF(OR($D119="",$E119="",GlobalParameters!$C$12=""),"",$AA119)</f>
        <v/>
      </c>
      <c r="T119" s="159"/>
      <c r="U119" s="283"/>
      <c r="V119" s="283"/>
      <c r="W119" s="283"/>
      <c r="X119" s="283"/>
      <c r="Y119" s="283"/>
      <c r="Z119" s="283"/>
      <c r="AA119" s="160" t="str">
        <f>IF(OR($D119="",$E119="",GlobalParameters!$C$12=""),"",VLOOKUP($AE119,SiSem_Req!$A$2:$O$82,15))</f>
        <v/>
      </c>
      <c r="AB119" s="283"/>
      <c r="AC119" s="283"/>
      <c r="AD119" s="159"/>
      <c r="AE119" s="134" t="e">
        <f>VLOOKUP($D119,SiSem_Req!$S$2:$T$10,2)+VLOOKUP($E119,SiSem_Req!$U$2:$V$4,2)+VLOOKUP(GlobalParameters!$C$12,SiSem_Req!$W$2:$X$4,2)</f>
        <v>#N/A</v>
      </c>
    </row>
    <row r="120" spans="1:31" x14ac:dyDescent="0.25">
      <c r="A120" s="133"/>
      <c r="B120" s="283"/>
      <c r="C120" s="283"/>
      <c r="D120" s="284"/>
      <c r="E120" s="284"/>
      <c r="F120" s="286"/>
      <c r="G120" s="162" t="str">
        <f t="shared" si="6"/>
        <v/>
      </c>
      <c r="H120" s="156" t="str">
        <f>IF(OR($D120="",$E120=""),"",VLOOKUP($AE120,SiSem_Req!$A$2:$O$82,8))</f>
        <v/>
      </c>
      <c r="I120" s="285"/>
      <c r="J120" s="155" t="str">
        <f t="shared" si="7"/>
        <v/>
      </c>
      <c r="K120" s="156" t="str">
        <f>IF(OR($D120="",$E120=""),"",VLOOKUP($AE120,SiSem_Req!$A$2:$O$82,12))</f>
        <v/>
      </c>
      <c r="L120" s="285"/>
      <c r="M120" s="155" t="str">
        <f t="shared" si="8"/>
        <v/>
      </c>
      <c r="N120" s="156" t="str">
        <f>IF(OR($D120="",$E120=""),"",VLOOKUP($AE120,SiSem_Req!$A$2:$O$82,13))</f>
        <v/>
      </c>
      <c r="O120" s="287"/>
      <c r="P120" s="166" t="str">
        <f t="shared" si="9"/>
        <v/>
      </c>
      <c r="Q120" s="156" t="str">
        <f>IF(OR($D120="",$E120=""),"",VLOOKUP($AE120,SiSem_Req!$A$2:$O$82,14))</f>
        <v/>
      </c>
      <c r="R120" s="157" t="str">
        <f t="shared" si="10"/>
        <v/>
      </c>
      <c r="S120" s="158" t="str">
        <f>IF(OR($D120="",$E120="",GlobalParameters!$C$12=""),"",$AA120)</f>
        <v/>
      </c>
      <c r="T120" s="159"/>
      <c r="U120" s="283"/>
      <c r="V120" s="283"/>
      <c r="W120" s="283"/>
      <c r="X120" s="283"/>
      <c r="Y120" s="283"/>
      <c r="Z120" s="283"/>
      <c r="AA120" s="160" t="str">
        <f>IF(OR($D120="",$E120="",GlobalParameters!$C$12=""),"",VLOOKUP($AE120,SiSem_Req!$A$2:$O$82,15))</f>
        <v/>
      </c>
      <c r="AB120" s="283"/>
      <c r="AC120" s="283"/>
      <c r="AD120" s="159"/>
      <c r="AE120" s="134" t="e">
        <f>VLOOKUP($D120,SiSem_Req!$S$2:$T$10,2)+VLOOKUP($E120,SiSem_Req!$U$2:$V$4,2)+VLOOKUP(GlobalParameters!$C$12,SiSem_Req!$W$2:$X$4,2)</f>
        <v>#N/A</v>
      </c>
    </row>
    <row r="121" spans="1:31" x14ac:dyDescent="0.25">
      <c r="A121" s="133"/>
      <c r="B121" s="283"/>
      <c r="C121" s="283"/>
      <c r="D121" s="284"/>
      <c r="E121" s="284"/>
      <c r="F121" s="286"/>
      <c r="G121" s="162" t="str">
        <f t="shared" si="6"/>
        <v/>
      </c>
      <c r="H121" s="156" t="str">
        <f>IF(OR($D121="",$E121=""),"",VLOOKUP($AE121,SiSem_Req!$A$2:$O$82,8))</f>
        <v/>
      </c>
      <c r="I121" s="285"/>
      <c r="J121" s="155" t="str">
        <f t="shared" si="7"/>
        <v/>
      </c>
      <c r="K121" s="156" t="str">
        <f>IF(OR($D121="",$E121=""),"",VLOOKUP($AE121,SiSem_Req!$A$2:$O$82,12))</f>
        <v/>
      </c>
      <c r="L121" s="285"/>
      <c r="M121" s="155" t="str">
        <f t="shared" si="8"/>
        <v/>
      </c>
      <c r="N121" s="156" t="str">
        <f>IF(OR($D121="",$E121=""),"",VLOOKUP($AE121,SiSem_Req!$A$2:$O$82,13))</f>
        <v/>
      </c>
      <c r="O121" s="287"/>
      <c r="P121" s="166" t="str">
        <f t="shared" si="9"/>
        <v/>
      </c>
      <c r="Q121" s="156" t="str">
        <f>IF(OR($D121="",$E121=""),"",VLOOKUP($AE121,SiSem_Req!$A$2:$O$82,14))</f>
        <v/>
      </c>
      <c r="R121" s="157" t="str">
        <f t="shared" si="10"/>
        <v/>
      </c>
      <c r="S121" s="158" t="str">
        <f>IF(OR($D121="",$E121="",GlobalParameters!$C$12=""),"",$AA121)</f>
        <v/>
      </c>
      <c r="T121" s="159"/>
      <c r="U121" s="283"/>
      <c r="V121" s="283"/>
      <c r="W121" s="283"/>
      <c r="X121" s="283"/>
      <c r="Y121" s="283"/>
      <c r="Z121" s="283"/>
      <c r="AA121" s="160" t="str">
        <f>IF(OR($D121="",$E121="",GlobalParameters!$C$12=""),"",VLOOKUP($AE121,SiSem_Req!$A$2:$O$82,15))</f>
        <v/>
      </c>
      <c r="AB121" s="283"/>
      <c r="AC121" s="283"/>
      <c r="AD121" s="159"/>
      <c r="AE121" s="134" t="e">
        <f>VLOOKUP($D121,SiSem_Req!$S$2:$T$10,2)+VLOOKUP($E121,SiSem_Req!$U$2:$V$4,2)+VLOOKUP(GlobalParameters!$C$12,SiSem_Req!$W$2:$X$4,2)</f>
        <v>#N/A</v>
      </c>
    </row>
    <row r="122" spans="1:31" x14ac:dyDescent="0.25">
      <c r="A122" s="133"/>
      <c r="B122" s="283"/>
      <c r="C122" s="283"/>
      <c r="D122" s="284"/>
      <c r="E122" s="284"/>
      <c r="F122" s="286"/>
      <c r="G122" s="162" t="str">
        <f t="shared" si="6"/>
        <v/>
      </c>
      <c r="H122" s="156" t="str">
        <f>IF(OR($D122="",$E122=""),"",VLOOKUP($AE122,SiSem_Req!$A$2:$O$82,8))</f>
        <v/>
      </c>
      <c r="I122" s="285"/>
      <c r="J122" s="155" t="str">
        <f t="shared" si="7"/>
        <v/>
      </c>
      <c r="K122" s="156" t="str">
        <f>IF(OR($D122="",$E122=""),"",VLOOKUP($AE122,SiSem_Req!$A$2:$O$82,12))</f>
        <v/>
      </c>
      <c r="L122" s="285"/>
      <c r="M122" s="155" t="str">
        <f t="shared" si="8"/>
        <v/>
      </c>
      <c r="N122" s="156" t="str">
        <f>IF(OR($D122="",$E122=""),"",VLOOKUP($AE122,SiSem_Req!$A$2:$O$82,13))</f>
        <v/>
      </c>
      <c r="O122" s="287"/>
      <c r="P122" s="166" t="str">
        <f t="shared" si="9"/>
        <v/>
      </c>
      <c r="Q122" s="156" t="str">
        <f>IF(OR($D122="",$E122=""),"",VLOOKUP($AE122,SiSem_Req!$A$2:$O$82,14))</f>
        <v/>
      </c>
      <c r="R122" s="157" t="str">
        <f t="shared" si="10"/>
        <v/>
      </c>
      <c r="S122" s="158" t="str">
        <f>IF(OR($D122="",$E122="",GlobalParameters!$C$12=""),"",$AA122)</f>
        <v/>
      </c>
      <c r="T122" s="159"/>
      <c r="U122" s="283"/>
      <c r="V122" s="283"/>
      <c r="W122" s="283"/>
      <c r="X122" s="283"/>
      <c r="Y122" s="283"/>
      <c r="Z122" s="283"/>
      <c r="AA122" s="160" t="str">
        <f>IF(OR($D122="",$E122="",GlobalParameters!$C$12=""),"",VLOOKUP($AE122,SiSem_Req!$A$2:$O$82,15))</f>
        <v/>
      </c>
      <c r="AB122" s="283"/>
      <c r="AC122" s="283"/>
      <c r="AD122" s="159"/>
      <c r="AE122" s="134" t="e">
        <f>VLOOKUP($D122,SiSem_Req!$S$2:$T$10,2)+VLOOKUP($E122,SiSem_Req!$U$2:$V$4,2)+VLOOKUP(GlobalParameters!$C$12,SiSem_Req!$W$2:$X$4,2)</f>
        <v>#N/A</v>
      </c>
    </row>
    <row r="123" spans="1:31" x14ac:dyDescent="0.25">
      <c r="A123" s="133"/>
      <c r="B123" s="283"/>
      <c r="C123" s="283"/>
      <c r="D123" s="284"/>
      <c r="E123" s="284"/>
      <c r="F123" s="286"/>
      <c r="G123" s="162" t="str">
        <f t="shared" si="6"/>
        <v/>
      </c>
      <c r="H123" s="156" t="str">
        <f>IF(OR($D123="",$E123=""),"",VLOOKUP($AE123,SiSem_Req!$A$2:$O$82,8))</f>
        <v/>
      </c>
      <c r="I123" s="285"/>
      <c r="J123" s="155" t="str">
        <f t="shared" si="7"/>
        <v/>
      </c>
      <c r="K123" s="156" t="str">
        <f>IF(OR($D123="",$E123=""),"",VLOOKUP($AE123,SiSem_Req!$A$2:$O$82,12))</f>
        <v/>
      </c>
      <c r="L123" s="285"/>
      <c r="M123" s="155" t="str">
        <f t="shared" si="8"/>
        <v/>
      </c>
      <c r="N123" s="156" t="str">
        <f>IF(OR($D123="",$E123=""),"",VLOOKUP($AE123,SiSem_Req!$A$2:$O$82,13))</f>
        <v/>
      </c>
      <c r="O123" s="287"/>
      <c r="P123" s="166" t="str">
        <f t="shared" si="9"/>
        <v/>
      </c>
      <c r="Q123" s="156" t="str">
        <f>IF(OR($D123="",$E123=""),"",VLOOKUP($AE123,SiSem_Req!$A$2:$O$82,14))</f>
        <v/>
      </c>
      <c r="R123" s="157" t="str">
        <f t="shared" si="10"/>
        <v/>
      </c>
      <c r="S123" s="158" t="str">
        <f>IF(OR($D123="",$E123="",GlobalParameters!$C$12=""),"",$AA123)</f>
        <v/>
      </c>
      <c r="T123" s="159"/>
      <c r="U123" s="283"/>
      <c r="V123" s="283"/>
      <c r="W123" s="283"/>
      <c r="X123" s="283"/>
      <c r="Y123" s="283"/>
      <c r="Z123" s="283"/>
      <c r="AA123" s="160" t="str">
        <f>IF(OR($D123="",$E123="",GlobalParameters!$C$12=""),"",VLOOKUP($AE123,SiSem_Req!$A$2:$O$82,15))</f>
        <v/>
      </c>
      <c r="AB123" s="283"/>
      <c r="AC123" s="283"/>
      <c r="AD123" s="159"/>
      <c r="AE123" s="134" t="e">
        <f>VLOOKUP($D123,SiSem_Req!$S$2:$T$10,2)+VLOOKUP($E123,SiSem_Req!$U$2:$V$4,2)+VLOOKUP(GlobalParameters!$C$12,SiSem_Req!$W$2:$X$4,2)</f>
        <v>#N/A</v>
      </c>
    </row>
    <row r="124" spans="1:31" x14ac:dyDescent="0.25">
      <c r="A124" s="133"/>
      <c r="B124" s="283"/>
      <c r="C124" s="283"/>
      <c r="D124" s="284"/>
      <c r="E124" s="284"/>
      <c r="F124" s="286"/>
      <c r="G124" s="162" t="str">
        <f t="shared" si="6"/>
        <v/>
      </c>
      <c r="H124" s="156" t="str">
        <f>IF(OR($D124="",$E124=""),"",VLOOKUP($AE124,SiSem_Req!$A$2:$O$82,8))</f>
        <v/>
      </c>
      <c r="I124" s="285"/>
      <c r="J124" s="155" t="str">
        <f t="shared" si="7"/>
        <v/>
      </c>
      <c r="K124" s="156" t="str">
        <f>IF(OR($D124="",$E124=""),"",VLOOKUP($AE124,SiSem_Req!$A$2:$O$82,12))</f>
        <v/>
      </c>
      <c r="L124" s="285"/>
      <c r="M124" s="155" t="str">
        <f t="shared" si="8"/>
        <v/>
      </c>
      <c r="N124" s="156" t="str">
        <f>IF(OR($D124="",$E124=""),"",VLOOKUP($AE124,SiSem_Req!$A$2:$O$82,13))</f>
        <v/>
      </c>
      <c r="O124" s="287"/>
      <c r="P124" s="166" t="str">
        <f t="shared" si="9"/>
        <v/>
      </c>
      <c r="Q124" s="156" t="str">
        <f>IF(OR($D124="",$E124=""),"",VLOOKUP($AE124,SiSem_Req!$A$2:$O$82,14))</f>
        <v/>
      </c>
      <c r="R124" s="157" t="str">
        <f t="shared" si="10"/>
        <v/>
      </c>
      <c r="S124" s="158" t="str">
        <f>IF(OR($D124="",$E124="",GlobalParameters!$C$12=""),"",$AA124)</f>
        <v/>
      </c>
      <c r="T124" s="159"/>
      <c r="U124" s="283"/>
      <c r="V124" s="283"/>
      <c r="W124" s="283"/>
      <c r="X124" s="283"/>
      <c r="Y124" s="283"/>
      <c r="Z124" s="283"/>
      <c r="AA124" s="160" t="str">
        <f>IF(OR($D124="",$E124="",GlobalParameters!$C$12=""),"",VLOOKUP($AE124,SiSem_Req!$A$2:$O$82,15))</f>
        <v/>
      </c>
      <c r="AB124" s="283"/>
      <c r="AC124" s="283"/>
      <c r="AD124" s="159"/>
      <c r="AE124" s="134" t="e">
        <f>VLOOKUP($D124,SiSem_Req!$S$2:$T$10,2)+VLOOKUP($E124,SiSem_Req!$U$2:$V$4,2)+VLOOKUP(GlobalParameters!$C$12,SiSem_Req!$W$2:$X$4,2)</f>
        <v>#N/A</v>
      </c>
    </row>
    <row r="125" spans="1:31" x14ac:dyDescent="0.25">
      <c r="A125" s="133"/>
      <c r="B125" s="283"/>
      <c r="C125" s="283"/>
      <c r="D125" s="284"/>
      <c r="E125" s="284"/>
      <c r="F125" s="286"/>
      <c r="G125" s="162" t="str">
        <f t="shared" si="6"/>
        <v/>
      </c>
      <c r="H125" s="156" t="str">
        <f>IF(OR($D125="",$E125=""),"",VLOOKUP($AE125,SiSem_Req!$A$2:$O$82,8))</f>
        <v/>
      </c>
      <c r="I125" s="285"/>
      <c r="J125" s="155" t="str">
        <f t="shared" si="7"/>
        <v/>
      </c>
      <c r="K125" s="156" t="str">
        <f>IF(OR($D125="",$E125=""),"",VLOOKUP($AE125,SiSem_Req!$A$2:$O$82,12))</f>
        <v/>
      </c>
      <c r="L125" s="285"/>
      <c r="M125" s="155" t="str">
        <f t="shared" si="8"/>
        <v/>
      </c>
      <c r="N125" s="156" t="str">
        <f>IF(OR($D125="",$E125=""),"",VLOOKUP($AE125,SiSem_Req!$A$2:$O$82,13))</f>
        <v/>
      </c>
      <c r="O125" s="287"/>
      <c r="P125" s="166" t="str">
        <f t="shared" si="9"/>
        <v/>
      </c>
      <c r="Q125" s="156" t="str">
        <f>IF(OR($D125="",$E125=""),"",VLOOKUP($AE125,SiSem_Req!$A$2:$O$82,14))</f>
        <v/>
      </c>
      <c r="R125" s="157" t="str">
        <f t="shared" si="10"/>
        <v/>
      </c>
      <c r="S125" s="158" t="str">
        <f>IF(OR($D125="",$E125="",GlobalParameters!$C$12=""),"",$AA125)</f>
        <v/>
      </c>
      <c r="T125" s="159"/>
      <c r="U125" s="283"/>
      <c r="V125" s="283"/>
      <c r="W125" s="283"/>
      <c r="X125" s="283"/>
      <c r="Y125" s="283"/>
      <c r="Z125" s="283"/>
      <c r="AA125" s="160" t="str">
        <f>IF(OR($D125="",$E125="",GlobalParameters!$C$12=""),"",VLOOKUP($AE125,SiSem_Req!$A$2:$O$82,15))</f>
        <v/>
      </c>
      <c r="AB125" s="283"/>
      <c r="AC125" s="283"/>
      <c r="AD125" s="159"/>
      <c r="AE125" s="134" t="e">
        <f>VLOOKUP($D125,SiSem_Req!$S$2:$T$10,2)+VLOOKUP($E125,SiSem_Req!$U$2:$V$4,2)+VLOOKUP(GlobalParameters!$C$12,SiSem_Req!$W$2:$X$4,2)</f>
        <v>#N/A</v>
      </c>
    </row>
    <row r="126" spans="1:31" x14ac:dyDescent="0.25">
      <c r="A126" s="133"/>
      <c r="B126" s="283"/>
      <c r="C126" s="283"/>
      <c r="D126" s="284"/>
      <c r="E126" s="284"/>
      <c r="F126" s="286"/>
      <c r="G126" s="162" t="str">
        <f t="shared" si="6"/>
        <v/>
      </c>
      <c r="H126" s="156" t="str">
        <f>IF(OR($D126="",$E126=""),"",VLOOKUP($AE126,SiSem_Req!$A$2:$O$82,8))</f>
        <v/>
      </c>
      <c r="I126" s="285"/>
      <c r="J126" s="155" t="str">
        <f t="shared" si="7"/>
        <v/>
      </c>
      <c r="K126" s="156" t="str">
        <f>IF(OR($D126="",$E126=""),"",VLOOKUP($AE126,SiSem_Req!$A$2:$O$82,12))</f>
        <v/>
      </c>
      <c r="L126" s="285"/>
      <c r="M126" s="155" t="str">
        <f t="shared" si="8"/>
        <v/>
      </c>
      <c r="N126" s="156" t="str">
        <f>IF(OR($D126="",$E126=""),"",VLOOKUP($AE126,SiSem_Req!$A$2:$O$82,13))</f>
        <v/>
      </c>
      <c r="O126" s="287"/>
      <c r="P126" s="166" t="str">
        <f t="shared" si="9"/>
        <v/>
      </c>
      <c r="Q126" s="156" t="str">
        <f>IF(OR($D126="",$E126=""),"",VLOOKUP($AE126,SiSem_Req!$A$2:$O$82,14))</f>
        <v/>
      </c>
      <c r="R126" s="157" t="str">
        <f t="shared" si="10"/>
        <v/>
      </c>
      <c r="S126" s="158" t="str">
        <f>IF(OR($D126="",$E126="",GlobalParameters!$C$12=""),"",$AA126)</f>
        <v/>
      </c>
      <c r="T126" s="159"/>
      <c r="U126" s="283"/>
      <c r="V126" s="283"/>
      <c r="W126" s="283"/>
      <c r="X126" s="283"/>
      <c r="Y126" s="283"/>
      <c r="Z126" s="283"/>
      <c r="AA126" s="160" t="str">
        <f>IF(OR($D126="",$E126="",GlobalParameters!$C$12=""),"",VLOOKUP($AE126,SiSem_Req!$A$2:$O$82,15))</f>
        <v/>
      </c>
      <c r="AB126" s="283"/>
      <c r="AC126" s="283"/>
      <c r="AD126" s="159"/>
      <c r="AE126" s="134" t="e">
        <f>VLOOKUP($D126,SiSem_Req!$S$2:$T$10,2)+VLOOKUP($E126,SiSem_Req!$U$2:$V$4,2)+VLOOKUP(GlobalParameters!$C$12,SiSem_Req!$W$2:$X$4,2)</f>
        <v>#N/A</v>
      </c>
    </row>
    <row r="127" spans="1:31" x14ac:dyDescent="0.25">
      <c r="A127" s="133"/>
      <c r="B127" s="283"/>
      <c r="C127" s="283"/>
      <c r="D127" s="284"/>
      <c r="E127" s="284"/>
      <c r="F127" s="286"/>
      <c r="G127" s="162" t="str">
        <f t="shared" si="6"/>
        <v/>
      </c>
      <c r="H127" s="156" t="str">
        <f>IF(OR($D127="",$E127=""),"",VLOOKUP($AE127,SiSem_Req!$A$2:$O$82,8))</f>
        <v/>
      </c>
      <c r="I127" s="285"/>
      <c r="J127" s="155" t="str">
        <f t="shared" si="7"/>
        <v/>
      </c>
      <c r="K127" s="156" t="str">
        <f>IF(OR($D127="",$E127=""),"",VLOOKUP($AE127,SiSem_Req!$A$2:$O$82,12))</f>
        <v/>
      </c>
      <c r="L127" s="285"/>
      <c r="M127" s="155" t="str">
        <f t="shared" si="8"/>
        <v/>
      </c>
      <c r="N127" s="156" t="str">
        <f>IF(OR($D127="",$E127=""),"",VLOOKUP($AE127,SiSem_Req!$A$2:$O$82,13))</f>
        <v/>
      </c>
      <c r="O127" s="287"/>
      <c r="P127" s="166" t="str">
        <f t="shared" si="9"/>
        <v/>
      </c>
      <c r="Q127" s="156" t="str">
        <f>IF(OR($D127="",$E127=""),"",VLOOKUP($AE127,SiSem_Req!$A$2:$O$82,14))</f>
        <v/>
      </c>
      <c r="R127" s="157" t="str">
        <f t="shared" si="10"/>
        <v/>
      </c>
      <c r="S127" s="158" t="str">
        <f>IF(OR($D127="",$E127="",GlobalParameters!$C$12=""),"",$AA127)</f>
        <v/>
      </c>
      <c r="T127" s="159"/>
      <c r="U127" s="283"/>
      <c r="V127" s="283"/>
      <c r="W127" s="283"/>
      <c r="X127" s="283"/>
      <c r="Y127" s="283"/>
      <c r="Z127" s="283"/>
      <c r="AA127" s="160" t="str">
        <f>IF(OR($D127="",$E127="",GlobalParameters!$C$12=""),"",VLOOKUP($AE127,SiSem_Req!$A$2:$O$82,15))</f>
        <v/>
      </c>
      <c r="AB127" s="283"/>
      <c r="AC127" s="283"/>
      <c r="AD127" s="159"/>
      <c r="AE127" s="134" t="e">
        <f>VLOOKUP($D127,SiSem_Req!$S$2:$T$10,2)+VLOOKUP($E127,SiSem_Req!$U$2:$V$4,2)+VLOOKUP(GlobalParameters!$C$12,SiSem_Req!$W$2:$X$4,2)</f>
        <v>#N/A</v>
      </c>
    </row>
    <row r="128" spans="1:31" x14ac:dyDescent="0.25">
      <c r="A128" s="133"/>
      <c r="B128" s="283"/>
      <c r="C128" s="283"/>
      <c r="D128" s="284"/>
      <c r="E128" s="284"/>
      <c r="F128" s="286"/>
      <c r="G128" s="162" t="str">
        <f t="shared" si="6"/>
        <v/>
      </c>
      <c r="H128" s="156" t="str">
        <f>IF(OR($D128="",$E128=""),"",VLOOKUP($AE128,SiSem_Req!$A$2:$O$82,8))</f>
        <v/>
      </c>
      <c r="I128" s="285"/>
      <c r="J128" s="155" t="str">
        <f t="shared" si="7"/>
        <v/>
      </c>
      <c r="K128" s="156" t="str">
        <f>IF(OR($D128="",$E128=""),"",VLOOKUP($AE128,SiSem_Req!$A$2:$O$82,12))</f>
        <v/>
      </c>
      <c r="L128" s="285"/>
      <c r="M128" s="155" t="str">
        <f t="shared" si="8"/>
        <v/>
      </c>
      <c r="N128" s="156" t="str">
        <f>IF(OR($D128="",$E128=""),"",VLOOKUP($AE128,SiSem_Req!$A$2:$O$82,13))</f>
        <v/>
      </c>
      <c r="O128" s="287"/>
      <c r="P128" s="166" t="str">
        <f t="shared" si="9"/>
        <v/>
      </c>
      <c r="Q128" s="156" t="str">
        <f>IF(OR($D128="",$E128=""),"",VLOOKUP($AE128,SiSem_Req!$A$2:$O$82,14))</f>
        <v/>
      </c>
      <c r="R128" s="157" t="str">
        <f t="shared" si="10"/>
        <v/>
      </c>
      <c r="S128" s="158" t="str">
        <f>IF(OR($D128="",$E128="",GlobalParameters!$C$12=""),"",$AA128)</f>
        <v/>
      </c>
      <c r="T128" s="159"/>
      <c r="U128" s="283"/>
      <c r="V128" s="283"/>
      <c r="W128" s="283"/>
      <c r="X128" s="283"/>
      <c r="Y128" s="283"/>
      <c r="Z128" s="283"/>
      <c r="AA128" s="160" t="str">
        <f>IF(OR($D128="",$E128="",GlobalParameters!$C$12=""),"",VLOOKUP($AE128,SiSem_Req!$A$2:$O$82,15))</f>
        <v/>
      </c>
      <c r="AB128" s="283"/>
      <c r="AC128" s="283"/>
      <c r="AD128" s="159"/>
      <c r="AE128" s="134" t="e">
        <f>VLOOKUP($D128,SiSem_Req!$S$2:$T$10,2)+VLOOKUP($E128,SiSem_Req!$U$2:$V$4,2)+VLOOKUP(GlobalParameters!$C$12,SiSem_Req!$W$2:$X$4,2)</f>
        <v>#N/A</v>
      </c>
    </row>
    <row r="129" spans="1:31" x14ac:dyDescent="0.25">
      <c r="A129" s="133"/>
      <c r="B129" s="283"/>
      <c r="C129" s="283"/>
      <c r="D129" s="284"/>
      <c r="E129" s="284"/>
      <c r="F129" s="286"/>
      <c r="G129" s="162" t="str">
        <f t="shared" si="6"/>
        <v/>
      </c>
      <c r="H129" s="156" t="str">
        <f>IF(OR($D129="",$E129=""),"",VLOOKUP($AE129,SiSem_Req!$A$2:$O$82,8))</f>
        <v/>
      </c>
      <c r="I129" s="285"/>
      <c r="J129" s="155" t="str">
        <f t="shared" si="7"/>
        <v/>
      </c>
      <c r="K129" s="156" t="str">
        <f>IF(OR($D129="",$E129=""),"",VLOOKUP($AE129,SiSem_Req!$A$2:$O$82,12))</f>
        <v/>
      </c>
      <c r="L129" s="285"/>
      <c r="M129" s="155" t="str">
        <f t="shared" si="8"/>
        <v/>
      </c>
      <c r="N129" s="156" t="str">
        <f>IF(OR($D129="",$E129=""),"",VLOOKUP($AE129,SiSem_Req!$A$2:$O$82,13))</f>
        <v/>
      </c>
      <c r="O129" s="287"/>
      <c r="P129" s="166" t="str">
        <f t="shared" si="9"/>
        <v/>
      </c>
      <c r="Q129" s="156" t="str">
        <f>IF(OR($D129="",$E129=""),"",VLOOKUP($AE129,SiSem_Req!$A$2:$O$82,14))</f>
        <v/>
      </c>
      <c r="R129" s="157" t="str">
        <f t="shared" si="10"/>
        <v/>
      </c>
      <c r="S129" s="158" t="str">
        <f>IF(OR($D129="",$E129="",GlobalParameters!$C$12=""),"",$AA129)</f>
        <v/>
      </c>
      <c r="T129" s="159"/>
      <c r="U129" s="283"/>
      <c r="V129" s="283"/>
      <c r="W129" s="283"/>
      <c r="X129" s="283"/>
      <c r="Y129" s="283"/>
      <c r="Z129" s="283"/>
      <c r="AA129" s="160" t="str">
        <f>IF(OR($D129="",$E129="",GlobalParameters!$C$12=""),"",VLOOKUP($AE129,SiSem_Req!$A$2:$O$82,15))</f>
        <v/>
      </c>
      <c r="AB129" s="283"/>
      <c r="AC129" s="283"/>
      <c r="AD129" s="159"/>
      <c r="AE129" s="134" t="e">
        <f>VLOOKUP($D129,SiSem_Req!$S$2:$T$10,2)+VLOOKUP($E129,SiSem_Req!$U$2:$V$4,2)+VLOOKUP(GlobalParameters!$C$12,SiSem_Req!$W$2:$X$4,2)</f>
        <v>#N/A</v>
      </c>
    </row>
    <row r="130" spans="1:31" x14ac:dyDescent="0.25">
      <c r="A130" s="133"/>
      <c r="B130" s="283"/>
      <c r="C130" s="283"/>
      <c r="D130" s="284"/>
      <c r="E130" s="284"/>
      <c r="F130" s="286"/>
      <c r="G130" s="162" t="str">
        <f t="shared" si="6"/>
        <v/>
      </c>
      <c r="H130" s="156" t="str">
        <f>IF(OR($D130="",$E130=""),"",VLOOKUP($AE130,SiSem_Req!$A$2:$O$82,8))</f>
        <v/>
      </c>
      <c r="I130" s="285"/>
      <c r="J130" s="155" t="str">
        <f t="shared" si="7"/>
        <v/>
      </c>
      <c r="K130" s="156" t="str">
        <f>IF(OR($D130="",$E130=""),"",VLOOKUP($AE130,SiSem_Req!$A$2:$O$82,12))</f>
        <v/>
      </c>
      <c r="L130" s="285"/>
      <c r="M130" s="155" t="str">
        <f t="shared" si="8"/>
        <v/>
      </c>
      <c r="N130" s="156" t="str">
        <f>IF(OR($D130="",$E130=""),"",VLOOKUP($AE130,SiSem_Req!$A$2:$O$82,13))</f>
        <v/>
      </c>
      <c r="O130" s="287"/>
      <c r="P130" s="166" t="str">
        <f t="shared" si="9"/>
        <v/>
      </c>
      <c r="Q130" s="156" t="str">
        <f>IF(OR($D130="",$E130=""),"",VLOOKUP($AE130,SiSem_Req!$A$2:$O$82,14))</f>
        <v/>
      </c>
      <c r="R130" s="157" t="str">
        <f t="shared" si="10"/>
        <v/>
      </c>
      <c r="S130" s="158" t="str">
        <f>IF(OR($D130="",$E130="",GlobalParameters!$C$12=""),"",$AA130)</f>
        <v/>
      </c>
      <c r="T130" s="159"/>
      <c r="U130" s="283"/>
      <c r="V130" s="283"/>
      <c r="W130" s="283"/>
      <c r="X130" s="283"/>
      <c r="Y130" s="283"/>
      <c r="Z130" s="283"/>
      <c r="AA130" s="160" t="str">
        <f>IF(OR($D130="",$E130="",GlobalParameters!$C$12=""),"",VLOOKUP($AE130,SiSem_Req!$A$2:$O$82,15))</f>
        <v/>
      </c>
      <c r="AB130" s="283"/>
      <c r="AC130" s="283"/>
      <c r="AD130" s="159"/>
      <c r="AE130" s="134" t="e">
        <f>VLOOKUP($D130,SiSem_Req!$S$2:$T$10,2)+VLOOKUP($E130,SiSem_Req!$U$2:$V$4,2)+VLOOKUP(GlobalParameters!$C$12,SiSem_Req!$W$2:$X$4,2)</f>
        <v>#N/A</v>
      </c>
    </row>
    <row r="131" spans="1:31" x14ac:dyDescent="0.25">
      <c r="A131" s="133"/>
      <c r="B131" s="283"/>
      <c r="C131" s="283"/>
      <c r="D131" s="284"/>
      <c r="E131" s="284"/>
      <c r="F131" s="286"/>
      <c r="G131" s="162" t="str">
        <f t="shared" si="6"/>
        <v/>
      </c>
      <c r="H131" s="156" t="str">
        <f>IF(OR($D131="",$E131=""),"",VLOOKUP($AE131,SiSem_Req!$A$2:$O$82,8))</f>
        <v/>
      </c>
      <c r="I131" s="285"/>
      <c r="J131" s="155" t="str">
        <f t="shared" si="7"/>
        <v/>
      </c>
      <c r="K131" s="156" t="str">
        <f>IF(OR($D131="",$E131=""),"",VLOOKUP($AE131,SiSem_Req!$A$2:$O$82,12))</f>
        <v/>
      </c>
      <c r="L131" s="285"/>
      <c r="M131" s="155" t="str">
        <f t="shared" si="8"/>
        <v/>
      </c>
      <c r="N131" s="156" t="str">
        <f>IF(OR($D131="",$E131=""),"",VLOOKUP($AE131,SiSem_Req!$A$2:$O$82,13))</f>
        <v/>
      </c>
      <c r="O131" s="287"/>
      <c r="P131" s="166" t="str">
        <f t="shared" si="9"/>
        <v/>
      </c>
      <c r="Q131" s="156" t="str">
        <f>IF(OR($D131="",$E131=""),"",VLOOKUP($AE131,SiSem_Req!$A$2:$O$82,14))</f>
        <v/>
      </c>
      <c r="R131" s="157" t="str">
        <f t="shared" si="10"/>
        <v/>
      </c>
      <c r="S131" s="158" t="str">
        <f>IF(OR($D131="",$E131="",GlobalParameters!$C$12=""),"",$AA131)</f>
        <v/>
      </c>
      <c r="T131" s="159"/>
      <c r="U131" s="283"/>
      <c r="V131" s="283"/>
      <c r="W131" s="283"/>
      <c r="X131" s="283"/>
      <c r="Y131" s="283"/>
      <c r="Z131" s="283"/>
      <c r="AA131" s="160" t="str">
        <f>IF(OR($D131="",$E131="",GlobalParameters!$C$12=""),"",VLOOKUP($AE131,SiSem_Req!$A$2:$O$82,15))</f>
        <v/>
      </c>
      <c r="AB131" s="283"/>
      <c r="AC131" s="283"/>
      <c r="AD131" s="159"/>
      <c r="AE131" s="134" t="e">
        <f>VLOOKUP($D131,SiSem_Req!$S$2:$T$10,2)+VLOOKUP($E131,SiSem_Req!$U$2:$V$4,2)+VLOOKUP(GlobalParameters!$C$12,SiSem_Req!$W$2:$X$4,2)</f>
        <v>#N/A</v>
      </c>
    </row>
    <row r="132" spans="1:31" x14ac:dyDescent="0.25">
      <c r="A132" s="133"/>
      <c r="B132" s="283"/>
      <c r="C132" s="283"/>
      <c r="D132" s="284"/>
      <c r="E132" s="284"/>
      <c r="F132" s="286"/>
      <c r="G132" s="162" t="str">
        <f t="shared" si="6"/>
        <v/>
      </c>
      <c r="H132" s="156" t="str">
        <f>IF(OR($D132="",$E132=""),"",VLOOKUP($AE132,SiSem_Req!$A$2:$O$82,8))</f>
        <v/>
      </c>
      <c r="I132" s="285"/>
      <c r="J132" s="155" t="str">
        <f t="shared" si="7"/>
        <v/>
      </c>
      <c r="K132" s="156" t="str">
        <f>IF(OR($D132="",$E132=""),"",VLOOKUP($AE132,SiSem_Req!$A$2:$O$82,12))</f>
        <v/>
      </c>
      <c r="L132" s="285"/>
      <c r="M132" s="155" t="str">
        <f t="shared" si="8"/>
        <v/>
      </c>
      <c r="N132" s="156" t="str">
        <f>IF(OR($D132="",$E132=""),"",VLOOKUP($AE132,SiSem_Req!$A$2:$O$82,13))</f>
        <v/>
      </c>
      <c r="O132" s="287"/>
      <c r="P132" s="166" t="str">
        <f t="shared" si="9"/>
        <v/>
      </c>
      <c r="Q132" s="156" t="str">
        <f>IF(OR($D132="",$E132=""),"",VLOOKUP($AE132,SiSem_Req!$A$2:$O$82,14))</f>
        <v/>
      </c>
      <c r="R132" s="157" t="str">
        <f t="shared" si="10"/>
        <v/>
      </c>
      <c r="S132" s="158" t="str">
        <f>IF(OR($D132="",$E132="",GlobalParameters!$C$12=""),"",$AA132)</f>
        <v/>
      </c>
      <c r="T132" s="159"/>
      <c r="U132" s="283"/>
      <c r="V132" s="283"/>
      <c r="W132" s="283"/>
      <c r="X132" s="283"/>
      <c r="Y132" s="283"/>
      <c r="Z132" s="283"/>
      <c r="AA132" s="160" t="str">
        <f>IF(OR($D132="",$E132="",GlobalParameters!$C$12=""),"",VLOOKUP($AE132,SiSem_Req!$A$2:$O$82,15))</f>
        <v/>
      </c>
      <c r="AB132" s="283"/>
      <c r="AC132" s="283"/>
      <c r="AD132" s="159"/>
      <c r="AE132" s="134" t="e">
        <f>VLOOKUP($D132,SiSem_Req!$S$2:$T$10,2)+VLOOKUP($E132,SiSem_Req!$U$2:$V$4,2)+VLOOKUP(GlobalParameters!$C$12,SiSem_Req!$W$2:$X$4,2)</f>
        <v>#N/A</v>
      </c>
    </row>
    <row r="133" spans="1:31" x14ac:dyDescent="0.25">
      <c r="A133" s="133"/>
      <c r="B133" s="283"/>
      <c r="C133" s="283"/>
      <c r="D133" s="284"/>
      <c r="E133" s="284"/>
      <c r="F133" s="286"/>
      <c r="G133" s="162" t="str">
        <f t="shared" si="6"/>
        <v/>
      </c>
      <c r="H133" s="156" t="str">
        <f>IF(OR($D133="",$E133=""),"",VLOOKUP($AE133,SiSem_Req!$A$2:$O$82,8))</f>
        <v/>
      </c>
      <c r="I133" s="285"/>
      <c r="J133" s="155" t="str">
        <f t="shared" si="7"/>
        <v/>
      </c>
      <c r="K133" s="156" t="str">
        <f>IF(OR($D133="",$E133=""),"",VLOOKUP($AE133,SiSem_Req!$A$2:$O$82,12))</f>
        <v/>
      </c>
      <c r="L133" s="285"/>
      <c r="M133" s="155" t="str">
        <f t="shared" si="8"/>
        <v/>
      </c>
      <c r="N133" s="156" t="str">
        <f>IF(OR($D133="",$E133=""),"",VLOOKUP($AE133,SiSem_Req!$A$2:$O$82,13))</f>
        <v/>
      </c>
      <c r="O133" s="287"/>
      <c r="P133" s="166" t="str">
        <f t="shared" si="9"/>
        <v/>
      </c>
      <c r="Q133" s="156" t="str">
        <f>IF(OR($D133="",$E133=""),"",VLOOKUP($AE133,SiSem_Req!$A$2:$O$82,14))</f>
        <v/>
      </c>
      <c r="R133" s="157" t="str">
        <f t="shared" si="10"/>
        <v/>
      </c>
      <c r="S133" s="158" t="str">
        <f>IF(OR($D133="",$E133="",GlobalParameters!$C$12=""),"",$AA133)</f>
        <v/>
      </c>
      <c r="T133" s="159"/>
      <c r="U133" s="283"/>
      <c r="V133" s="283"/>
      <c r="W133" s="283"/>
      <c r="X133" s="283"/>
      <c r="Y133" s="283"/>
      <c r="Z133" s="283"/>
      <c r="AA133" s="160" t="str">
        <f>IF(OR($D133="",$E133="",GlobalParameters!$C$12=""),"",VLOOKUP($AE133,SiSem_Req!$A$2:$O$82,15))</f>
        <v/>
      </c>
      <c r="AB133" s="283"/>
      <c r="AC133" s="283"/>
      <c r="AD133" s="159"/>
      <c r="AE133" s="134" t="e">
        <f>VLOOKUP($D133,SiSem_Req!$S$2:$T$10,2)+VLOOKUP($E133,SiSem_Req!$U$2:$V$4,2)+VLOOKUP(GlobalParameters!$C$12,SiSem_Req!$W$2:$X$4,2)</f>
        <v>#N/A</v>
      </c>
    </row>
    <row r="134" spans="1:31" x14ac:dyDescent="0.25">
      <c r="A134" s="133"/>
      <c r="B134" s="283"/>
      <c r="C134" s="283"/>
      <c r="D134" s="284"/>
      <c r="E134" s="284"/>
      <c r="F134" s="286"/>
      <c r="G134" s="162" t="str">
        <f t="shared" si="6"/>
        <v/>
      </c>
      <c r="H134" s="156" t="str">
        <f>IF(OR($D134="",$E134=""),"",VLOOKUP($AE134,SiSem_Req!$A$2:$O$82,8))</f>
        <v/>
      </c>
      <c r="I134" s="285"/>
      <c r="J134" s="155" t="str">
        <f t="shared" si="7"/>
        <v/>
      </c>
      <c r="K134" s="156" t="str">
        <f>IF(OR($D134="",$E134=""),"",VLOOKUP($AE134,SiSem_Req!$A$2:$O$82,12))</f>
        <v/>
      </c>
      <c r="L134" s="285"/>
      <c r="M134" s="155" t="str">
        <f t="shared" si="8"/>
        <v/>
      </c>
      <c r="N134" s="156" t="str">
        <f>IF(OR($D134="",$E134=""),"",VLOOKUP($AE134,SiSem_Req!$A$2:$O$82,13))</f>
        <v/>
      </c>
      <c r="O134" s="287"/>
      <c r="P134" s="166" t="str">
        <f t="shared" si="9"/>
        <v/>
      </c>
      <c r="Q134" s="156" t="str">
        <f>IF(OR($D134="",$E134=""),"",VLOOKUP($AE134,SiSem_Req!$A$2:$O$82,14))</f>
        <v/>
      </c>
      <c r="R134" s="157" t="str">
        <f t="shared" si="10"/>
        <v/>
      </c>
      <c r="S134" s="158" t="str">
        <f>IF(OR($D134="",$E134="",GlobalParameters!$C$12=""),"",$AA134)</f>
        <v/>
      </c>
      <c r="T134" s="159"/>
      <c r="U134" s="283"/>
      <c r="V134" s="283"/>
      <c r="W134" s="283"/>
      <c r="X134" s="283"/>
      <c r="Y134" s="283"/>
      <c r="Z134" s="283"/>
      <c r="AA134" s="160" t="str">
        <f>IF(OR($D134="",$E134="",GlobalParameters!$C$12=""),"",VLOOKUP($AE134,SiSem_Req!$A$2:$O$82,15))</f>
        <v/>
      </c>
      <c r="AB134" s="283"/>
      <c r="AC134" s="283"/>
      <c r="AD134" s="159"/>
      <c r="AE134" s="134" t="e">
        <f>VLOOKUP($D134,SiSem_Req!$S$2:$T$10,2)+VLOOKUP($E134,SiSem_Req!$U$2:$V$4,2)+VLOOKUP(GlobalParameters!$C$12,SiSem_Req!$W$2:$X$4,2)</f>
        <v>#N/A</v>
      </c>
    </row>
    <row r="135" spans="1:31" x14ac:dyDescent="0.25">
      <c r="A135" s="133"/>
      <c r="B135" s="283"/>
      <c r="C135" s="283"/>
      <c r="D135" s="284"/>
      <c r="E135" s="284"/>
      <c r="F135" s="286"/>
      <c r="G135" s="162" t="str">
        <f t="shared" si="6"/>
        <v/>
      </c>
      <c r="H135" s="156" t="str">
        <f>IF(OR($D135="",$E135=""),"",VLOOKUP($AE135,SiSem_Req!$A$2:$O$82,8))</f>
        <v/>
      </c>
      <c r="I135" s="285"/>
      <c r="J135" s="155" t="str">
        <f t="shared" si="7"/>
        <v/>
      </c>
      <c r="K135" s="156" t="str">
        <f>IF(OR($D135="",$E135=""),"",VLOOKUP($AE135,SiSem_Req!$A$2:$O$82,12))</f>
        <v/>
      </c>
      <c r="L135" s="285"/>
      <c r="M135" s="155" t="str">
        <f t="shared" si="8"/>
        <v/>
      </c>
      <c r="N135" s="156" t="str">
        <f>IF(OR($D135="",$E135=""),"",VLOOKUP($AE135,SiSem_Req!$A$2:$O$82,13))</f>
        <v/>
      </c>
      <c r="O135" s="287"/>
      <c r="P135" s="166" t="str">
        <f t="shared" si="9"/>
        <v/>
      </c>
      <c r="Q135" s="156" t="str">
        <f>IF(OR($D135="",$E135=""),"",VLOOKUP($AE135,SiSem_Req!$A$2:$O$82,14))</f>
        <v/>
      </c>
      <c r="R135" s="157" t="str">
        <f t="shared" si="10"/>
        <v/>
      </c>
      <c r="S135" s="158" t="str">
        <f>IF(OR($D135="",$E135="",GlobalParameters!$C$12=""),"",$AA135)</f>
        <v/>
      </c>
      <c r="T135" s="159"/>
      <c r="U135" s="283"/>
      <c r="V135" s="283"/>
      <c r="W135" s="283"/>
      <c r="X135" s="283"/>
      <c r="Y135" s="283"/>
      <c r="Z135" s="283"/>
      <c r="AA135" s="160" t="str">
        <f>IF(OR($D135="",$E135="",GlobalParameters!$C$12=""),"",VLOOKUP($AE135,SiSem_Req!$A$2:$O$82,15))</f>
        <v/>
      </c>
      <c r="AB135" s="283"/>
      <c r="AC135" s="283"/>
      <c r="AD135" s="159"/>
      <c r="AE135" s="134" t="e">
        <f>VLOOKUP($D135,SiSem_Req!$S$2:$T$10,2)+VLOOKUP($E135,SiSem_Req!$U$2:$V$4,2)+VLOOKUP(GlobalParameters!$C$12,SiSem_Req!$W$2:$X$4,2)</f>
        <v>#N/A</v>
      </c>
    </row>
    <row r="136" spans="1:31" x14ac:dyDescent="0.25">
      <c r="A136" s="133"/>
      <c r="B136" s="283"/>
      <c r="C136" s="283"/>
      <c r="D136" s="284"/>
      <c r="E136" s="284"/>
      <c r="F136" s="286"/>
      <c r="G136" s="162" t="str">
        <f t="shared" si="6"/>
        <v/>
      </c>
      <c r="H136" s="156" t="str">
        <f>IF(OR($D136="",$E136=""),"",VLOOKUP($AE136,SiSem_Req!$A$2:$O$82,8))</f>
        <v/>
      </c>
      <c r="I136" s="285"/>
      <c r="J136" s="155" t="str">
        <f t="shared" si="7"/>
        <v/>
      </c>
      <c r="K136" s="156" t="str">
        <f>IF(OR($D136="",$E136=""),"",VLOOKUP($AE136,SiSem_Req!$A$2:$O$82,12))</f>
        <v/>
      </c>
      <c r="L136" s="285"/>
      <c r="M136" s="155" t="str">
        <f t="shared" si="8"/>
        <v/>
      </c>
      <c r="N136" s="156" t="str">
        <f>IF(OR($D136="",$E136=""),"",VLOOKUP($AE136,SiSem_Req!$A$2:$O$82,13))</f>
        <v/>
      </c>
      <c r="O136" s="287"/>
      <c r="P136" s="166" t="str">
        <f t="shared" si="9"/>
        <v/>
      </c>
      <c r="Q136" s="156" t="str">
        <f>IF(OR($D136="",$E136=""),"",VLOOKUP($AE136,SiSem_Req!$A$2:$O$82,14))</f>
        <v/>
      </c>
      <c r="R136" s="157" t="str">
        <f t="shared" si="10"/>
        <v/>
      </c>
      <c r="S136" s="158" t="str">
        <f>IF(OR($D136="",$E136="",GlobalParameters!$C$12=""),"",$AA136)</f>
        <v/>
      </c>
      <c r="T136" s="159"/>
      <c r="U136" s="283"/>
      <c r="V136" s="283"/>
      <c r="W136" s="283"/>
      <c r="X136" s="283"/>
      <c r="Y136" s="283"/>
      <c r="Z136" s="283"/>
      <c r="AA136" s="160" t="str">
        <f>IF(OR($D136="",$E136="",GlobalParameters!$C$12=""),"",VLOOKUP($AE136,SiSem_Req!$A$2:$O$82,15))</f>
        <v/>
      </c>
      <c r="AB136" s="283"/>
      <c r="AC136" s="283"/>
      <c r="AD136" s="159"/>
      <c r="AE136" s="134" t="e">
        <f>VLOOKUP($D136,SiSem_Req!$S$2:$T$10,2)+VLOOKUP($E136,SiSem_Req!$U$2:$V$4,2)+VLOOKUP(GlobalParameters!$C$12,SiSem_Req!$W$2:$X$4,2)</f>
        <v>#N/A</v>
      </c>
    </row>
    <row r="137" spans="1:31" x14ac:dyDescent="0.25">
      <c r="A137" s="133"/>
      <c r="B137" s="283"/>
      <c r="C137" s="283"/>
      <c r="D137" s="284"/>
      <c r="E137" s="284"/>
      <c r="F137" s="286"/>
      <c r="G137" s="162" t="str">
        <f t="shared" si="6"/>
        <v/>
      </c>
      <c r="H137" s="156" t="str">
        <f>IF(OR($D137="",$E137=""),"",VLOOKUP($AE137,SiSem_Req!$A$2:$O$82,8))</f>
        <v/>
      </c>
      <c r="I137" s="285"/>
      <c r="J137" s="155" t="str">
        <f t="shared" si="7"/>
        <v/>
      </c>
      <c r="K137" s="156" t="str">
        <f>IF(OR($D137="",$E137=""),"",VLOOKUP($AE137,SiSem_Req!$A$2:$O$82,12))</f>
        <v/>
      </c>
      <c r="L137" s="285"/>
      <c r="M137" s="155" t="str">
        <f t="shared" si="8"/>
        <v/>
      </c>
      <c r="N137" s="156" t="str">
        <f>IF(OR($D137="",$E137=""),"",VLOOKUP($AE137,SiSem_Req!$A$2:$O$82,13))</f>
        <v/>
      </c>
      <c r="O137" s="287"/>
      <c r="P137" s="166" t="str">
        <f t="shared" si="9"/>
        <v/>
      </c>
      <c r="Q137" s="156" t="str">
        <f>IF(OR($D137="",$E137=""),"",VLOOKUP($AE137,SiSem_Req!$A$2:$O$82,14))</f>
        <v/>
      </c>
      <c r="R137" s="157" t="str">
        <f t="shared" si="10"/>
        <v/>
      </c>
      <c r="S137" s="158" t="str">
        <f>IF(OR($D137="",$E137="",GlobalParameters!$C$12=""),"",$AA137)</f>
        <v/>
      </c>
      <c r="T137" s="159"/>
      <c r="U137" s="283"/>
      <c r="V137" s="283"/>
      <c r="W137" s="283"/>
      <c r="X137" s="283"/>
      <c r="Y137" s="283"/>
      <c r="Z137" s="283"/>
      <c r="AA137" s="160" t="str">
        <f>IF(OR($D137="",$E137="",GlobalParameters!$C$12=""),"",VLOOKUP($AE137,SiSem_Req!$A$2:$O$82,15))</f>
        <v/>
      </c>
      <c r="AB137" s="283"/>
      <c r="AC137" s="283"/>
      <c r="AD137" s="159"/>
      <c r="AE137" s="134" t="e">
        <f>VLOOKUP($D137,SiSem_Req!$S$2:$T$10,2)+VLOOKUP($E137,SiSem_Req!$U$2:$V$4,2)+VLOOKUP(GlobalParameters!$C$12,SiSem_Req!$W$2:$X$4,2)</f>
        <v>#N/A</v>
      </c>
    </row>
    <row r="138" spans="1:31" x14ac:dyDescent="0.25">
      <c r="A138" s="133"/>
      <c r="B138" s="283"/>
      <c r="C138" s="283"/>
      <c r="D138" s="284"/>
      <c r="E138" s="284"/>
      <c r="F138" s="286"/>
      <c r="G138" s="162" t="str">
        <f t="shared" si="6"/>
        <v/>
      </c>
      <c r="H138" s="156" t="str">
        <f>IF(OR($D138="",$E138=""),"",VLOOKUP($AE138,SiSem_Req!$A$2:$O$82,8))</f>
        <v/>
      </c>
      <c r="I138" s="285"/>
      <c r="J138" s="155" t="str">
        <f t="shared" si="7"/>
        <v/>
      </c>
      <c r="K138" s="156" t="str">
        <f>IF(OR($D138="",$E138=""),"",VLOOKUP($AE138,SiSem_Req!$A$2:$O$82,12))</f>
        <v/>
      </c>
      <c r="L138" s="285"/>
      <c r="M138" s="155" t="str">
        <f t="shared" si="8"/>
        <v/>
      </c>
      <c r="N138" s="156" t="str">
        <f>IF(OR($D138="",$E138=""),"",VLOOKUP($AE138,SiSem_Req!$A$2:$O$82,13))</f>
        <v/>
      </c>
      <c r="O138" s="287"/>
      <c r="P138" s="166" t="str">
        <f t="shared" si="9"/>
        <v/>
      </c>
      <c r="Q138" s="156" t="str">
        <f>IF(OR($D138="",$E138=""),"",VLOOKUP($AE138,SiSem_Req!$A$2:$O$82,14))</f>
        <v/>
      </c>
      <c r="R138" s="157" t="str">
        <f t="shared" si="10"/>
        <v/>
      </c>
      <c r="S138" s="158" t="str">
        <f>IF(OR($D138="",$E138="",GlobalParameters!$C$12=""),"",$AA138)</f>
        <v/>
      </c>
      <c r="T138" s="159"/>
      <c r="U138" s="283"/>
      <c r="V138" s="283"/>
      <c r="W138" s="283"/>
      <c r="X138" s="283"/>
      <c r="Y138" s="283"/>
      <c r="Z138" s="283"/>
      <c r="AA138" s="160" t="str">
        <f>IF(OR($D138="",$E138="",GlobalParameters!$C$12=""),"",VLOOKUP($AE138,SiSem_Req!$A$2:$O$82,15))</f>
        <v/>
      </c>
      <c r="AB138" s="283"/>
      <c r="AC138" s="283"/>
      <c r="AD138" s="159"/>
      <c r="AE138" s="134" t="e">
        <f>VLOOKUP($D138,SiSem_Req!$S$2:$T$10,2)+VLOOKUP($E138,SiSem_Req!$U$2:$V$4,2)+VLOOKUP(GlobalParameters!$C$12,SiSem_Req!$W$2:$X$4,2)</f>
        <v>#N/A</v>
      </c>
    </row>
    <row r="139" spans="1:31" x14ac:dyDescent="0.25">
      <c r="A139" s="133"/>
      <c r="B139" s="283"/>
      <c r="C139" s="283"/>
      <c r="D139" s="284"/>
      <c r="E139" s="284"/>
      <c r="F139" s="286"/>
      <c r="G139" s="162" t="str">
        <f t="shared" si="6"/>
        <v/>
      </c>
      <c r="H139" s="156" t="str">
        <f>IF(OR($D139="",$E139=""),"",VLOOKUP($AE139,SiSem_Req!$A$2:$O$82,8))</f>
        <v/>
      </c>
      <c r="I139" s="285"/>
      <c r="J139" s="155" t="str">
        <f t="shared" si="7"/>
        <v/>
      </c>
      <c r="K139" s="156" t="str">
        <f>IF(OR($D139="",$E139=""),"",VLOOKUP($AE139,SiSem_Req!$A$2:$O$82,12))</f>
        <v/>
      </c>
      <c r="L139" s="285"/>
      <c r="M139" s="155" t="str">
        <f t="shared" si="8"/>
        <v/>
      </c>
      <c r="N139" s="156" t="str">
        <f>IF(OR($D139="",$E139=""),"",VLOOKUP($AE139,SiSem_Req!$A$2:$O$82,13))</f>
        <v/>
      </c>
      <c r="O139" s="287"/>
      <c r="P139" s="166" t="str">
        <f t="shared" si="9"/>
        <v/>
      </c>
      <c r="Q139" s="156" t="str">
        <f>IF(OR($D139="",$E139=""),"",VLOOKUP($AE139,SiSem_Req!$A$2:$O$82,14))</f>
        <v/>
      </c>
      <c r="R139" s="157" t="str">
        <f t="shared" si="10"/>
        <v/>
      </c>
      <c r="S139" s="158" t="str">
        <f>IF(OR($D139="",$E139="",GlobalParameters!$C$12=""),"",$AA139)</f>
        <v/>
      </c>
      <c r="T139" s="159"/>
      <c r="U139" s="283"/>
      <c r="V139" s="283"/>
      <c r="W139" s="283"/>
      <c r="X139" s="283"/>
      <c r="Y139" s="283"/>
      <c r="Z139" s="283"/>
      <c r="AA139" s="160" t="str">
        <f>IF(OR($D139="",$E139="",GlobalParameters!$C$12=""),"",VLOOKUP($AE139,SiSem_Req!$A$2:$O$82,15))</f>
        <v/>
      </c>
      <c r="AB139" s="283"/>
      <c r="AC139" s="283"/>
      <c r="AD139" s="159"/>
      <c r="AE139" s="134" t="e">
        <f>VLOOKUP($D139,SiSem_Req!$S$2:$T$10,2)+VLOOKUP($E139,SiSem_Req!$U$2:$V$4,2)+VLOOKUP(GlobalParameters!$C$12,SiSem_Req!$W$2:$X$4,2)</f>
        <v>#N/A</v>
      </c>
    </row>
    <row r="140" spans="1:31" x14ac:dyDescent="0.25">
      <c r="A140" s="133"/>
      <c r="B140" s="283"/>
      <c r="C140" s="283"/>
      <c r="D140" s="284"/>
      <c r="E140" s="284"/>
      <c r="F140" s="286"/>
      <c r="G140" s="162" t="str">
        <f t="shared" si="6"/>
        <v/>
      </c>
      <c r="H140" s="156" t="str">
        <f>IF(OR($D140="",$E140=""),"",VLOOKUP($AE140,SiSem_Req!$A$2:$O$82,8))</f>
        <v/>
      </c>
      <c r="I140" s="285"/>
      <c r="J140" s="155" t="str">
        <f t="shared" si="7"/>
        <v/>
      </c>
      <c r="K140" s="156" t="str">
        <f>IF(OR($D140="",$E140=""),"",VLOOKUP($AE140,SiSem_Req!$A$2:$O$82,12))</f>
        <v/>
      </c>
      <c r="L140" s="285"/>
      <c r="M140" s="155" t="str">
        <f t="shared" si="8"/>
        <v/>
      </c>
      <c r="N140" s="156" t="str">
        <f>IF(OR($D140="",$E140=""),"",VLOOKUP($AE140,SiSem_Req!$A$2:$O$82,13))</f>
        <v/>
      </c>
      <c r="O140" s="287"/>
      <c r="P140" s="166" t="str">
        <f t="shared" si="9"/>
        <v/>
      </c>
      <c r="Q140" s="156" t="str">
        <f>IF(OR($D140="",$E140=""),"",VLOOKUP($AE140,SiSem_Req!$A$2:$O$82,14))</f>
        <v/>
      </c>
      <c r="R140" s="157" t="str">
        <f t="shared" si="10"/>
        <v/>
      </c>
      <c r="S140" s="158" t="str">
        <f>IF(OR($D140="",$E140="",GlobalParameters!$C$12=""),"",$AA140)</f>
        <v/>
      </c>
      <c r="T140" s="159"/>
      <c r="U140" s="283"/>
      <c r="V140" s="283"/>
      <c r="W140" s="283"/>
      <c r="X140" s="283"/>
      <c r="Y140" s="283"/>
      <c r="Z140" s="283"/>
      <c r="AA140" s="160" t="str">
        <f>IF(OR($D140="",$E140="",GlobalParameters!$C$12=""),"",VLOOKUP($AE140,SiSem_Req!$A$2:$O$82,15))</f>
        <v/>
      </c>
      <c r="AB140" s="283"/>
      <c r="AC140" s="283"/>
      <c r="AD140" s="159"/>
      <c r="AE140" s="134" t="e">
        <f>VLOOKUP($D140,SiSem_Req!$S$2:$T$10,2)+VLOOKUP($E140,SiSem_Req!$U$2:$V$4,2)+VLOOKUP(GlobalParameters!$C$12,SiSem_Req!$W$2:$X$4,2)</f>
        <v>#N/A</v>
      </c>
    </row>
    <row r="141" spans="1:31" x14ac:dyDescent="0.25">
      <c r="A141" s="133"/>
      <c r="B141" s="283"/>
      <c r="C141" s="283"/>
      <c r="D141" s="284"/>
      <c r="E141" s="284"/>
      <c r="F141" s="286"/>
      <c r="G141" s="162" t="str">
        <f t="shared" ref="G141:G204" si="11">IF(OR($D141="",$E141="",$U141="",$V141="",$H141="",$Z141="",$AB141=""),"",IF($AE141&gt;=800,IF($R141&lt;=$Z141,$V141*$H141,IF(AND($R141&gt;$Z141,$R141&lt;=$AB141),$H141*($V141+((($U141-$V141)/($AB141-$Z141))*($R141-$Z141))),0)),""))</f>
        <v/>
      </c>
      <c r="H141" s="156" t="str">
        <f>IF(OR($D141="",$E141=""),"",VLOOKUP($AE141,SiSem_Req!$A$2:$O$82,8))</f>
        <v/>
      </c>
      <c r="I141" s="285"/>
      <c r="J141" s="155" t="str">
        <f t="shared" ref="J141:J204" si="12">IF(OR($D141="",$W141="",$K141=""),"",IF($AE141&gt;800,$W141*$K141,""))</f>
        <v/>
      </c>
      <c r="K141" s="156" t="str">
        <f>IF(OR($D141="",$E141=""),"",VLOOKUP($AE141,SiSem_Req!$A$2:$O$82,12))</f>
        <v/>
      </c>
      <c r="L141" s="285"/>
      <c r="M141" s="155" t="str">
        <f t="shared" ref="M141:M204" si="13">IF(OR($D141="",$E141="",$X141="",$N141=""),"",IF(AND($AE141&gt;=800,$AE141&lt;900),$X141*$N141,""))</f>
        <v/>
      </c>
      <c r="N141" s="156" t="str">
        <f>IF(OR($D141="",$E141=""),"",VLOOKUP($AE141,SiSem_Req!$A$2:$O$82,13))</f>
        <v/>
      </c>
      <c r="O141" s="287"/>
      <c r="P141" s="166" t="str">
        <f t="shared" ref="P141:P204" si="14">IF(OR($D141="",$E141="",$Y141="",$Q141=""),"",IF(AND($AE141&gt;=800,$AE141&lt;900),$Y141*$Q141,""))</f>
        <v/>
      </c>
      <c r="Q141" s="156" t="str">
        <f>IF(OR($D141="",$E141=""),"",VLOOKUP($AE141,SiSem_Req!$A$2:$O$82,14))</f>
        <v/>
      </c>
      <c r="R141" s="157" t="str">
        <f t="shared" si="10"/>
        <v/>
      </c>
      <c r="S141" s="158" t="str">
        <f>IF(OR($D141="",$E141="",GlobalParameters!$C$12=""),"",$AA141)</f>
        <v/>
      </c>
      <c r="T141" s="159"/>
      <c r="U141" s="283"/>
      <c r="V141" s="283"/>
      <c r="W141" s="283"/>
      <c r="X141" s="283"/>
      <c r="Y141" s="283"/>
      <c r="Z141" s="283"/>
      <c r="AA141" s="160" t="str">
        <f>IF(OR($D141="",$E141="",GlobalParameters!$C$12=""),"",VLOOKUP($AE141,SiSem_Req!$A$2:$O$82,15))</f>
        <v/>
      </c>
      <c r="AB141" s="283"/>
      <c r="AC141" s="283"/>
      <c r="AD141" s="159"/>
      <c r="AE141" s="134" t="e">
        <f>VLOOKUP($D141,SiSem_Req!$S$2:$T$10,2)+VLOOKUP($E141,SiSem_Req!$U$2:$V$4,2)+VLOOKUP(GlobalParameters!$C$12,SiSem_Req!$W$2:$X$4,2)</f>
        <v>#N/A</v>
      </c>
    </row>
    <row r="142" spans="1:31" x14ac:dyDescent="0.25">
      <c r="A142" s="133"/>
      <c r="B142" s="283"/>
      <c r="C142" s="283"/>
      <c r="D142" s="284"/>
      <c r="E142" s="284"/>
      <c r="F142" s="286"/>
      <c r="G142" s="162" t="str">
        <f t="shared" si="11"/>
        <v/>
      </c>
      <c r="H142" s="156" t="str">
        <f>IF(OR($D142="",$E142=""),"",VLOOKUP($AE142,SiSem_Req!$A$2:$O$82,8))</f>
        <v/>
      </c>
      <c r="I142" s="285"/>
      <c r="J142" s="155" t="str">
        <f t="shared" si="12"/>
        <v/>
      </c>
      <c r="K142" s="156" t="str">
        <f>IF(OR($D142="",$E142=""),"",VLOOKUP($AE142,SiSem_Req!$A$2:$O$82,12))</f>
        <v/>
      </c>
      <c r="L142" s="285"/>
      <c r="M142" s="155" t="str">
        <f t="shared" si="13"/>
        <v/>
      </c>
      <c r="N142" s="156" t="str">
        <f>IF(OR($D142="",$E142=""),"",VLOOKUP($AE142,SiSem_Req!$A$2:$O$82,13))</f>
        <v/>
      </c>
      <c r="O142" s="287"/>
      <c r="P142" s="166" t="str">
        <f t="shared" si="14"/>
        <v/>
      </c>
      <c r="Q142" s="156" t="str">
        <f>IF(OR($D142="",$E142=""),"",VLOOKUP($AE142,SiSem_Req!$A$2:$O$82,14))</f>
        <v/>
      </c>
      <c r="R142" s="157" t="str">
        <f t="shared" si="10"/>
        <v/>
      </c>
      <c r="S142" s="158" t="str">
        <f>IF(OR($D142="",$E142="",GlobalParameters!$C$12=""),"",$AA142)</f>
        <v/>
      </c>
      <c r="T142" s="159"/>
      <c r="U142" s="283"/>
      <c r="V142" s="283"/>
      <c r="W142" s="283"/>
      <c r="X142" s="283"/>
      <c r="Y142" s="283"/>
      <c r="Z142" s="283"/>
      <c r="AA142" s="160" t="str">
        <f>IF(OR($D142="",$E142="",GlobalParameters!$C$12=""),"",VLOOKUP($AE142,SiSem_Req!$A$2:$O$82,15))</f>
        <v/>
      </c>
      <c r="AB142" s="283"/>
      <c r="AC142" s="283"/>
      <c r="AD142" s="159"/>
      <c r="AE142" s="134" t="e">
        <f>VLOOKUP($D142,SiSem_Req!$S$2:$T$10,2)+VLOOKUP($E142,SiSem_Req!$U$2:$V$4,2)+VLOOKUP(GlobalParameters!$C$12,SiSem_Req!$W$2:$X$4,2)</f>
        <v>#N/A</v>
      </c>
    </row>
    <row r="143" spans="1:31" x14ac:dyDescent="0.25">
      <c r="A143" s="133"/>
      <c r="B143" s="283"/>
      <c r="C143" s="283"/>
      <c r="D143" s="284"/>
      <c r="E143" s="284"/>
      <c r="F143" s="286"/>
      <c r="G143" s="162" t="str">
        <f t="shared" si="11"/>
        <v/>
      </c>
      <c r="H143" s="156" t="str">
        <f>IF(OR($D143="",$E143=""),"",VLOOKUP($AE143,SiSem_Req!$A$2:$O$82,8))</f>
        <v/>
      </c>
      <c r="I143" s="285"/>
      <c r="J143" s="155" t="str">
        <f t="shared" si="12"/>
        <v/>
      </c>
      <c r="K143" s="156" t="str">
        <f>IF(OR($D143="",$E143=""),"",VLOOKUP($AE143,SiSem_Req!$A$2:$O$82,12))</f>
        <v/>
      </c>
      <c r="L143" s="285"/>
      <c r="M143" s="155" t="str">
        <f t="shared" si="13"/>
        <v/>
      </c>
      <c r="N143" s="156" t="str">
        <f>IF(OR($D143="",$E143=""),"",VLOOKUP($AE143,SiSem_Req!$A$2:$O$82,13))</f>
        <v/>
      </c>
      <c r="O143" s="287"/>
      <c r="P143" s="166" t="str">
        <f t="shared" si="14"/>
        <v/>
      </c>
      <c r="Q143" s="156" t="str">
        <f>IF(OR($D143="",$E143=""),"",VLOOKUP($AE143,SiSem_Req!$A$2:$O$82,14))</f>
        <v/>
      </c>
      <c r="R143" s="157" t="str">
        <f t="shared" si="10"/>
        <v/>
      </c>
      <c r="S143" s="158" t="str">
        <f>IF(OR($D143="",$E143="",GlobalParameters!$C$12=""),"",$AA143)</f>
        <v/>
      </c>
      <c r="T143" s="159"/>
      <c r="U143" s="283"/>
      <c r="V143" s="283"/>
      <c r="W143" s="283"/>
      <c r="X143" s="283"/>
      <c r="Y143" s="283"/>
      <c r="Z143" s="283"/>
      <c r="AA143" s="160" t="str">
        <f>IF(OR($D143="",$E143="",GlobalParameters!$C$12=""),"",VLOOKUP($AE143,SiSem_Req!$A$2:$O$82,15))</f>
        <v/>
      </c>
      <c r="AB143" s="283"/>
      <c r="AC143" s="283"/>
      <c r="AD143" s="159"/>
      <c r="AE143" s="134" t="e">
        <f>VLOOKUP($D143,SiSem_Req!$S$2:$T$10,2)+VLOOKUP($E143,SiSem_Req!$U$2:$V$4,2)+VLOOKUP(GlobalParameters!$C$12,SiSem_Req!$W$2:$X$4,2)</f>
        <v>#N/A</v>
      </c>
    </row>
    <row r="144" spans="1:31" x14ac:dyDescent="0.25">
      <c r="A144" s="133"/>
      <c r="B144" s="283"/>
      <c r="C144" s="283"/>
      <c r="D144" s="284"/>
      <c r="E144" s="284"/>
      <c r="F144" s="286"/>
      <c r="G144" s="162" t="str">
        <f t="shared" si="11"/>
        <v/>
      </c>
      <c r="H144" s="156" t="str">
        <f>IF(OR($D144="",$E144=""),"",VLOOKUP($AE144,SiSem_Req!$A$2:$O$82,8))</f>
        <v/>
      </c>
      <c r="I144" s="285"/>
      <c r="J144" s="155" t="str">
        <f t="shared" si="12"/>
        <v/>
      </c>
      <c r="K144" s="156" t="str">
        <f>IF(OR($D144="",$E144=""),"",VLOOKUP($AE144,SiSem_Req!$A$2:$O$82,12))</f>
        <v/>
      </c>
      <c r="L144" s="285"/>
      <c r="M144" s="155" t="str">
        <f t="shared" si="13"/>
        <v/>
      </c>
      <c r="N144" s="156" t="str">
        <f>IF(OR($D144="",$E144=""),"",VLOOKUP($AE144,SiSem_Req!$A$2:$O$82,13))</f>
        <v/>
      </c>
      <c r="O144" s="287"/>
      <c r="P144" s="166" t="str">
        <f t="shared" si="14"/>
        <v/>
      </c>
      <c r="Q144" s="156" t="str">
        <f>IF(OR($D144="",$E144=""),"",VLOOKUP($AE144,SiSem_Req!$A$2:$O$82,14))</f>
        <v/>
      </c>
      <c r="R144" s="157" t="str">
        <f t="shared" si="10"/>
        <v/>
      </c>
      <c r="S144" s="158" t="str">
        <f>IF(OR($D144="",$E144="",GlobalParameters!$C$12=""),"",$AA144)</f>
        <v/>
      </c>
      <c r="T144" s="159"/>
      <c r="U144" s="283"/>
      <c r="V144" s="283"/>
      <c r="W144" s="283"/>
      <c r="X144" s="283"/>
      <c r="Y144" s="283"/>
      <c r="Z144" s="283"/>
      <c r="AA144" s="160" t="str">
        <f>IF(OR($D144="",$E144="",GlobalParameters!$C$12=""),"",VLOOKUP($AE144,SiSem_Req!$A$2:$O$82,15))</f>
        <v/>
      </c>
      <c r="AB144" s="283"/>
      <c r="AC144" s="283"/>
      <c r="AD144" s="159"/>
      <c r="AE144" s="134" t="e">
        <f>VLOOKUP($D144,SiSem_Req!$S$2:$T$10,2)+VLOOKUP($E144,SiSem_Req!$U$2:$V$4,2)+VLOOKUP(GlobalParameters!$C$12,SiSem_Req!$W$2:$X$4,2)</f>
        <v>#N/A</v>
      </c>
    </row>
    <row r="145" spans="1:31" x14ac:dyDescent="0.25">
      <c r="A145" s="133"/>
      <c r="B145" s="283"/>
      <c r="C145" s="283"/>
      <c r="D145" s="284"/>
      <c r="E145" s="284"/>
      <c r="F145" s="286"/>
      <c r="G145" s="162" t="str">
        <f t="shared" si="11"/>
        <v/>
      </c>
      <c r="H145" s="156" t="str">
        <f>IF(OR($D145="",$E145=""),"",VLOOKUP($AE145,SiSem_Req!$A$2:$O$82,8))</f>
        <v/>
      </c>
      <c r="I145" s="285"/>
      <c r="J145" s="155" t="str">
        <f t="shared" si="12"/>
        <v/>
      </c>
      <c r="K145" s="156" t="str">
        <f>IF(OR($D145="",$E145=""),"",VLOOKUP($AE145,SiSem_Req!$A$2:$O$82,12))</f>
        <v/>
      </c>
      <c r="L145" s="285"/>
      <c r="M145" s="155" t="str">
        <f t="shared" si="13"/>
        <v/>
      </c>
      <c r="N145" s="156" t="str">
        <f>IF(OR($D145="",$E145=""),"",VLOOKUP($AE145,SiSem_Req!$A$2:$O$82,13))</f>
        <v/>
      </c>
      <c r="O145" s="287"/>
      <c r="P145" s="166" t="str">
        <f t="shared" si="14"/>
        <v/>
      </c>
      <c r="Q145" s="156" t="str">
        <f>IF(OR($D145="",$E145=""),"",VLOOKUP($AE145,SiSem_Req!$A$2:$O$82,14))</f>
        <v/>
      </c>
      <c r="R145" s="157" t="str">
        <f t="shared" si="10"/>
        <v/>
      </c>
      <c r="S145" s="158" t="str">
        <f>IF(OR($D145="",$E145="",GlobalParameters!$C$12=""),"",$AA145)</f>
        <v/>
      </c>
      <c r="T145" s="159"/>
      <c r="U145" s="283"/>
      <c r="V145" s="283"/>
      <c r="W145" s="283"/>
      <c r="X145" s="283"/>
      <c r="Y145" s="283"/>
      <c r="Z145" s="283"/>
      <c r="AA145" s="160" t="str">
        <f>IF(OR($D145="",$E145="",GlobalParameters!$C$12=""),"",VLOOKUP($AE145,SiSem_Req!$A$2:$O$82,15))</f>
        <v/>
      </c>
      <c r="AB145" s="283"/>
      <c r="AC145" s="283"/>
      <c r="AD145" s="159"/>
      <c r="AE145" s="134" t="e">
        <f>VLOOKUP($D145,SiSem_Req!$S$2:$T$10,2)+VLOOKUP($E145,SiSem_Req!$U$2:$V$4,2)+VLOOKUP(GlobalParameters!$C$12,SiSem_Req!$W$2:$X$4,2)</f>
        <v>#N/A</v>
      </c>
    </row>
    <row r="146" spans="1:31" x14ac:dyDescent="0.25">
      <c r="A146" s="133"/>
      <c r="B146" s="283"/>
      <c r="C146" s="283"/>
      <c r="D146" s="284"/>
      <c r="E146" s="284"/>
      <c r="F146" s="286"/>
      <c r="G146" s="162" t="str">
        <f t="shared" si="11"/>
        <v/>
      </c>
      <c r="H146" s="156" t="str">
        <f>IF(OR($D146="",$E146=""),"",VLOOKUP($AE146,SiSem_Req!$A$2:$O$82,8))</f>
        <v/>
      </c>
      <c r="I146" s="285"/>
      <c r="J146" s="155" t="str">
        <f t="shared" si="12"/>
        <v/>
      </c>
      <c r="K146" s="156" t="str">
        <f>IF(OR($D146="",$E146=""),"",VLOOKUP($AE146,SiSem_Req!$A$2:$O$82,12))</f>
        <v/>
      </c>
      <c r="L146" s="285"/>
      <c r="M146" s="155" t="str">
        <f t="shared" si="13"/>
        <v/>
      </c>
      <c r="N146" s="156" t="str">
        <f>IF(OR($D146="",$E146=""),"",VLOOKUP($AE146,SiSem_Req!$A$2:$O$82,13))</f>
        <v/>
      </c>
      <c r="O146" s="287"/>
      <c r="P146" s="166" t="str">
        <f t="shared" si="14"/>
        <v/>
      </c>
      <c r="Q146" s="156" t="str">
        <f>IF(OR($D146="",$E146=""),"",VLOOKUP($AE146,SiSem_Req!$A$2:$O$82,14))</f>
        <v/>
      </c>
      <c r="R146" s="157" t="str">
        <f t="shared" si="10"/>
        <v/>
      </c>
      <c r="S146" s="158" t="str">
        <f>IF(OR($D146="",$E146="",GlobalParameters!$C$12=""),"",$AA146)</f>
        <v/>
      </c>
      <c r="T146" s="159"/>
      <c r="U146" s="283"/>
      <c r="V146" s="283"/>
      <c r="W146" s="283"/>
      <c r="X146" s="283"/>
      <c r="Y146" s="283"/>
      <c r="Z146" s="283"/>
      <c r="AA146" s="160" t="str">
        <f>IF(OR($D146="",$E146="",GlobalParameters!$C$12=""),"",VLOOKUP($AE146,SiSem_Req!$A$2:$O$82,15))</f>
        <v/>
      </c>
      <c r="AB146" s="283"/>
      <c r="AC146" s="283"/>
      <c r="AD146" s="159"/>
      <c r="AE146" s="134" t="e">
        <f>VLOOKUP($D146,SiSem_Req!$S$2:$T$10,2)+VLOOKUP($E146,SiSem_Req!$U$2:$V$4,2)+VLOOKUP(GlobalParameters!$C$12,SiSem_Req!$W$2:$X$4,2)</f>
        <v>#N/A</v>
      </c>
    </row>
    <row r="147" spans="1:31" x14ac:dyDescent="0.25">
      <c r="A147" s="133"/>
      <c r="B147" s="283"/>
      <c r="C147" s="283"/>
      <c r="D147" s="284"/>
      <c r="E147" s="284"/>
      <c r="F147" s="286"/>
      <c r="G147" s="162" t="str">
        <f t="shared" si="11"/>
        <v/>
      </c>
      <c r="H147" s="156" t="str">
        <f>IF(OR($D147="",$E147=""),"",VLOOKUP($AE147,SiSem_Req!$A$2:$O$82,8))</f>
        <v/>
      </c>
      <c r="I147" s="285"/>
      <c r="J147" s="155" t="str">
        <f t="shared" si="12"/>
        <v/>
      </c>
      <c r="K147" s="156" t="str">
        <f>IF(OR($D147="",$E147=""),"",VLOOKUP($AE147,SiSem_Req!$A$2:$O$82,12))</f>
        <v/>
      </c>
      <c r="L147" s="285"/>
      <c r="M147" s="155" t="str">
        <f t="shared" si="13"/>
        <v/>
      </c>
      <c r="N147" s="156" t="str">
        <f>IF(OR($D147="",$E147=""),"",VLOOKUP($AE147,SiSem_Req!$A$2:$O$82,13))</f>
        <v/>
      </c>
      <c r="O147" s="287"/>
      <c r="P147" s="166" t="str">
        <f t="shared" si="14"/>
        <v/>
      </c>
      <c r="Q147" s="156" t="str">
        <f>IF(OR($D147="",$E147=""),"",VLOOKUP($AE147,SiSem_Req!$A$2:$O$82,14))</f>
        <v/>
      </c>
      <c r="R147" s="157" t="str">
        <f t="shared" si="10"/>
        <v/>
      </c>
      <c r="S147" s="158" t="str">
        <f>IF(OR($D147="",$E147="",GlobalParameters!$C$12=""),"",$AA147)</f>
        <v/>
      </c>
      <c r="T147" s="159"/>
      <c r="U147" s="283"/>
      <c r="V147" s="283"/>
      <c r="W147" s="283"/>
      <c r="X147" s="283"/>
      <c r="Y147" s="283"/>
      <c r="Z147" s="283"/>
      <c r="AA147" s="160" t="str">
        <f>IF(OR($D147="",$E147="",GlobalParameters!$C$12=""),"",VLOOKUP($AE147,SiSem_Req!$A$2:$O$82,15))</f>
        <v/>
      </c>
      <c r="AB147" s="283"/>
      <c r="AC147" s="283"/>
      <c r="AD147" s="159"/>
      <c r="AE147" s="134" t="e">
        <f>VLOOKUP($D147,SiSem_Req!$S$2:$T$10,2)+VLOOKUP($E147,SiSem_Req!$U$2:$V$4,2)+VLOOKUP(GlobalParameters!$C$12,SiSem_Req!$W$2:$X$4,2)</f>
        <v>#N/A</v>
      </c>
    </row>
    <row r="148" spans="1:31" x14ac:dyDescent="0.25">
      <c r="A148" s="133"/>
      <c r="B148" s="283"/>
      <c r="C148" s="283"/>
      <c r="D148" s="284"/>
      <c r="E148" s="284"/>
      <c r="F148" s="286"/>
      <c r="G148" s="162" t="str">
        <f t="shared" si="11"/>
        <v/>
      </c>
      <c r="H148" s="156" t="str">
        <f>IF(OR($D148="",$E148=""),"",VLOOKUP($AE148,SiSem_Req!$A$2:$O$82,8))</f>
        <v/>
      </c>
      <c r="I148" s="285"/>
      <c r="J148" s="155" t="str">
        <f t="shared" si="12"/>
        <v/>
      </c>
      <c r="K148" s="156" t="str">
        <f>IF(OR($D148="",$E148=""),"",VLOOKUP($AE148,SiSem_Req!$A$2:$O$82,12))</f>
        <v/>
      </c>
      <c r="L148" s="285"/>
      <c r="M148" s="155" t="str">
        <f t="shared" si="13"/>
        <v/>
      </c>
      <c r="N148" s="156" t="str">
        <f>IF(OR($D148="",$E148=""),"",VLOOKUP($AE148,SiSem_Req!$A$2:$O$82,13))</f>
        <v/>
      </c>
      <c r="O148" s="287"/>
      <c r="P148" s="166" t="str">
        <f t="shared" si="14"/>
        <v/>
      </c>
      <c r="Q148" s="156" t="str">
        <f>IF(OR($D148="",$E148=""),"",VLOOKUP($AE148,SiSem_Req!$A$2:$O$82,14))</f>
        <v/>
      </c>
      <c r="R148" s="157" t="str">
        <f t="shared" si="10"/>
        <v/>
      </c>
      <c r="S148" s="158" t="str">
        <f>IF(OR($D148="",$E148="",GlobalParameters!$C$12=""),"",$AA148)</f>
        <v/>
      </c>
      <c r="T148" s="159"/>
      <c r="U148" s="283"/>
      <c r="V148" s="283"/>
      <c r="W148" s="283"/>
      <c r="X148" s="283"/>
      <c r="Y148" s="283"/>
      <c r="Z148" s="283"/>
      <c r="AA148" s="160" t="str">
        <f>IF(OR($D148="",$E148="",GlobalParameters!$C$12=""),"",VLOOKUP($AE148,SiSem_Req!$A$2:$O$82,15))</f>
        <v/>
      </c>
      <c r="AB148" s="283"/>
      <c r="AC148" s="283"/>
      <c r="AD148" s="159"/>
      <c r="AE148" s="134" t="e">
        <f>VLOOKUP($D148,SiSem_Req!$S$2:$T$10,2)+VLOOKUP($E148,SiSem_Req!$U$2:$V$4,2)+VLOOKUP(GlobalParameters!$C$12,SiSem_Req!$W$2:$X$4,2)</f>
        <v>#N/A</v>
      </c>
    </row>
    <row r="149" spans="1:31" x14ac:dyDescent="0.25">
      <c r="A149" s="133"/>
      <c r="B149" s="283"/>
      <c r="C149" s="283"/>
      <c r="D149" s="284"/>
      <c r="E149" s="284"/>
      <c r="F149" s="286"/>
      <c r="G149" s="162" t="str">
        <f t="shared" si="11"/>
        <v/>
      </c>
      <c r="H149" s="156" t="str">
        <f>IF(OR($D149="",$E149=""),"",VLOOKUP($AE149,SiSem_Req!$A$2:$O$82,8))</f>
        <v/>
      </c>
      <c r="I149" s="285"/>
      <c r="J149" s="155" t="str">
        <f t="shared" si="12"/>
        <v/>
      </c>
      <c r="K149" s="156" t="str">
        <f>IF(OR($D149="",$E149=""),"",VLOOKUP($AE149,SiSem_Req!$A$2:$O$82,12))</f>
        <v/>
      </c>
      <c r="L149" s="285"/>
      <c r="M149" s="155" t="str">
        <f t="shared" si="13"/>
        <v/>
      </c>
      <c r="N149" s="156" t="str">
        <f>IF(OR($D149="",$E149=""),"",VLOOKUP($AE149,SiSem_Req!$A$2:$O$82,13))</f>
        <v/>
      </c>
      <c r="O149" s="287"/>
      <c r="P149" s="166" t="str">
        <f t="shared" si="14"/>
        <v/>
      </c>
      <c r="Q149" s="156" t="str">
        <f>IF(OR($D149="",$E149=""),"",VLOOKUP($AE149,SiSem_Req!$A$2:$O$82,14))</f>
        <v/>
      </c>
      <c r="R149" s="157" t="str">
        <f t="shared" si="10"/>
        <v/>
      </c>
      <c r="S149" s="158" t="str">
        <f>IF(OR($D149="",$E149="",GlobalParameters!$C$12=""),"",$AA149)</f>
        <v/>
      </c>
      <c r="T149" s="159"/>
      <c r="U149" s="283"/>
      <c r="V149" s="283"/>
      <c r="W149" s="283"/>
      <c r="X149" s="283"/>
      <c r="Y149" s="283"/>
      <c r="Z149" s="283"/>
      <c r="AA149" s="160" t="str">
        <f>IF(OR($D149="",$E149="",GlobalParameters!$C$12=""),"",VLOOKUP($AE149,SiSem_Req!$A$2:$O$82,15))</f>
        <v/>
      </c>
      <c r="AB149" s="283"/>
      <c r="AC149" s="283"/>
      <c r="AD149" s="159"/>
      <c r="AE149" s="134" t="e">
        <f>VLOOKUP($D149,SiSem_Req!$S$2:$T$10,2)+VLOOKUP($E149,SiSem_Req!$U$2:$V$4,2)+VLOOKUP(GlobalParameters!$C$12,SiSem_Req!$W$2:$X$4,2)</f>
        <v>#N/A</v>
      </c>
    </row>
    <row r="150" spans="1:31" x14ac:dyDescent="0.25">
      <c r="A150" s="133"/>
      <c r="B150" s="283"/>
      <c r="C150" s="283"/>
      <c r="D150" s="284"/>
      <c r="E150" s="284"/>
      <c r="F150" s="286"/>
      <c r="G150" s="162" t="str">
        <f t="shared" si="11"/>
        <v/>
      </c>
      <c r="H150" s="156" t="str">
        <f>IF(OR($D150="",$E150=""),"",VLOOKUP($AE150,SiSem_Req!$A$2:$O$82,8))</f>
        <v/>
      </c>
      <c r="I150" s="285"/>
      <c r="J150" s="155" t="str">
        <f t="shared" si="12"/>
        <v/>
      </c>
      <c r="K150" s="156" t="str">
        <f>IF(OR($D150="",$E150=""),"",VLOOKUP($AE150,SiSem_Req!$A$2:$O$82,12))</f>
        <v/>
      </c>
      <c r="L150" s="285"/>
      <c r="M150" s="155" t="str">
        <f t="shared" si="13"/>
        <v/>
      </c>
      <c r="N150" s="156" t="str">
        <f>IF(OR($D150="",$E150=""),"",VLOOKUP($AE150,SiSem_Req!$A$2:$O$82,13))</f>
        <v/>
      </c>
      <c r="O150" s="287"/>
      <c r="P150" s="166" t="str">
        <f t="shared" si="14"/>
        <v/>
      </c>
      <c r="Q150" s="156" t="str">
        <f>IF(OR($D150="",$E150=""),"",VLOOKUP($AE150,SiSem_Req!$A$2:$O$82,14))</f>
        <v/>
      </c>
      <c r="R150" s="157" t="str">
        <f t="shared" si="10"/>
        <v/>
      </c>
      <c r="S150" s="158" t="str">
        <f>IF(OR($D150="",$E150="",GlobalParameters!$C$12=""),"",$AA150)</f>
        <v/>
      </c>
      <c r="T150" s="159"/>
      <c r="U150" s="283"/>
      <c r="V150" s="283"/>
      <c r="W150" s="283"/>
      <c r="X150" s="283"/>
      <c r="Y150" s="283"/>
      <c r="Z150" s="283"/>
      <c r="AA150" s="160" t="str">
        <f>IF(OR($D150="",$E150="",GlobalParameters!$C$12=""),"",VLOOKUP($AE150,SiSem_Req!$A$2:$O$82,15))</f>
        <v/>
      </c>
      <c r="AB150" s="283"/>
      <c r="AC150" s="283"/>
      <c r="AD150" s="159"/>
      <c r="AE150" s="134" t="e">
        <f>VLOOKUP($D150,SiSem_Req!$S$2:$T$10,2)+VLOOKUP($E150,SiSem_Req!$U$2:$V$4,2)+VLOOKUP(GlobalParameters!$C$12,SiSem_Req!$W$2:$X$4,2)</f>
        <v>#N/A</v>
      </c>
    </row>
    <row r="151" spans="1:31" x14ac:dyDescent="0.25">
      <c r="A151" s="133"/>
      <c r="B151" s="283"/>
      <c r="C151" s="283"/>
      <c r="D151" s="284"/>
      <c r="E151" s="284"/>
      <c r="F151" s="286"/>
      <c r="G151" s="162" t="str">
        <f t="shared" si="11"/>
        <v/>
      </c>
      <c r="H151" s="156" t="str">
        <f>IF(OR($D151="",$E151=""),"",VLOOKUP($AE151,SiSem_Req!$A$2:$O$82,8))</f>
        <v/>
      </c>
      <c r="I151" s="285"/>
      <c r="J151" s="155" t="str">
        <f t="shared" si="12"/>
        <v/>
      </c>
      <c r="K151" s="156" t="str">
        <f>IF(OR($D151="",$E151=""),"",VLOOKUP($AE151,SiSem_Req!$A$2:$O$82,12))</f>
        <v/>
      </c>
      <c r="L151" s="285"/>
      <c r="M151" s="155" t="str">
        <f t="shared" si="13"/>
        <v/>
      </c>
      <c r="N151" s="156" t="str">
        <f>IF(OR($D151="",$E151=""),"",VLOOKUP($AE151,SiSem_Req!$A$2:$O$82,13))</f>
        <v/>
      </c>
      <c r="O151" s="287"/>
      <c r="P151" s="166" t="str">
        <f t="shared" si="14"/>
        <v/>
      </c>
      <c r="Q151" s="156" t="str">
        <f>IF(OR($D151="",$E151=""),"",VLOOKUP($AE151,SiSem_Req!$A$2:$O$82,14))</f>
        <v/>
      </c>
      <c r="R151" s="157" t="str">
        <f t="shared" si="10"/>
        <v/>
      </c>
      <c r="S151" s="158" t="str">
        <f>IF(OR($D151="",$E151="",GlobalParameters!$C$12=""),"",$AA151)</f>
        <v/>
      </c>
      <c r="T151" s="159"/>
      <c r="U151" s="283"/>
      <c r="V151" s="283"/>
      <c r="W151" s="283"/>
      <c r="X151" s="283"/>
      <c r="Y151" s="283"/>
      <c r="Z151" s="283"/>
      <c r="AA151" s="160" t="str">
        <f>IF(OR($D151="",$E151="",GlobalParameters!$C$12=""),"",VLOOKUP($AE151,SiSem_Req!$A$2:$O$82,15))</f>
        <v/>
      </c>
      <c r="AB151" s="283"/>
      <c r="AC151" s="283"/>
      <c r="AD151" s="159"/>
      <c r="AE151" s="134" t="e">
        <f>VLOOKUP($D151,SiSem_Req!$S$2:$T$10,2)+VLOOKUP($E151,SiSem_Req!$U$2:$V$4,2)+VLOOKUP(GlobalParameters!$C$12,SiSem_Req!$W$2:$X$4,2)</f>
        <v>#N/A</v>
      </c>
    </row>
    <row r="152" spans="1:31" x14ac:dyDescent="0.25">
      <c r="A152" s="133"/>
      <c r="B152" s="283"/>
      <c r="C152" s="283"/>
      <c r="D152" s="284"/>
      <c r="E152" s="284"/>
      <c r="F152" s="286"/>
      <c r="G152" s="162" t="str">
        <f t="shared" si="11"/>
        <v/>
      </c>
      <c r="H152" s="156" t="str">
        <f>IF(OR($D152="",$E152=""),"",VLOOKUP($AE152,SiSem_Req!$A$2:$O$82,8))</f>
        <v/>
      </c>
      <c r="I152" s="285"/>
      <c r="J152" s="155" t="str">
        <f t="shared" si="12"/>
        <v/>
      </c>
      <c r="K152" s="156" t="str">
        <f>IF(OR($D152="",$E152=""),"",VLOOKUP($AE152,SiSem_Req!$A$2:$O$82,12))</f>
        <v/>
      </c>
      <c r="L152" s="285"/>
      <c r="M152" s="155" t="str">
        <f t="shared" si="13"/>
        <v/>
      </c>
      <c r="N152" s="156" t="str">
        <f>IF(OR($D152="",$E152=""),"",VLOOKUP($AE152,SiSem_Req!$A$2:$O$82,13))</f>
        <v/>
      </c>
      <c r="O152" s="287"/>
      <c r="P152" s="166" t="str">
        <f t="shared" si="14"/>
        <v/>
      </c>
      <c r="Q152" s="156" t="str">
        <f>IF(OR($D152="",$E152=""),"",VLOOKUP($AE152,SiSem_Req!$A$2:$O$82,14))</f>
        <v/>
      </c>
      <c r="R152" s="157" t="str">
        <f t="shared" si="10"/>
        <v/>
      </c>
      <c r="S152" s="158" t="str">
        <f>IF(OR($D152="",$E152="",GlobalParameters!$C$12=""),"",$AA152)</f>
        <v/>
      </c>
      <c r="T152" s="159"/>
      <c r="U152" s="283"/>
      <c r="V152" s="283"/>
      <c r="W152" s="283"/>
      <c r="X152" s="283"/>
      <c r="Y152" s="283"/>
      <c r="Z152" s="283"/>
      <c r="AA152" s="160" t="str">
        <f>IF(OR($D152="",$E152="",GlobalParameters!$C$12=""),"",VLOOKUP($AE152,SiSem_Req!$A$2:$O$82,15))</f>
        <v/>
      </c>
      <c r="AB152" s="283"/>
      <c r="AC152" s="283"/>
      <c r="AD152" s="159"/>
      <c r="AE152" s="134" t="e">
        <f>VLOOKUP($D152,SiSem_Req!$S$2:$T$10,2)+VLOOKUP($E152,SiSem_Req!$U$2:$V$4,2)+VLOOKUP(GlobalParameters!$C$12,SiSem_Req!$W$2:$X$4,2)</f>
        <v>#N/A</v>
      </c>
    </row>
    <row r="153" spans="1:31" x14ac:dyDescent="0.25">
      <c r="A153" s="133"/>
      <c r="B153" s="283"/>
      <c r="C153" s="283"/>
      <c r="D153" s="284"/>
      <c r="E153" s="284"/>
      <c r="F153" s="286"/>
      <c r="G153" s="162" t="str">
        <f t="shared" si="11"/>
        <v/>
      </c>
      <c r="H153" s="156" t="str">
        <f>IF(OR($D153="",$E153=""),"",VLOOKUP($AE153,SiSem_Req!$A$2:$O$82,8))</f>
        <v/>
      </c>
      <c r="I153" s="285"/>
      <c r="J153" s="155" t="str">
        <f t="shared" si="12"/>
        <v/>
      </c>
      <c r="K153" s="156" t="str">
        <f>IF(OR($D153="",$E153=""),"",VLOOKUP($AE153,SiSem_Req!$A$2:$O$82,12))</f>
        <v/>
      </c>
      <c r="L153" s="285"/>
      <c r="M153" s="155" t="str">
        <f t="shared" si="13"/>
        <v/>
      </c>
      <c r="N153" s="156" t="str">
        <f>IF(OR($D153="",$E153=""),"",VLOOKUP($AE153,SiSem_Req!$A$2:$O$82,13))</f>
        <v/>
      </c>
      <c r="O153" s="287"/>
      <c r="P153" s="166" t="str">
        <f t="shared" si="14"/>
        <v/>
      </c>
      <c r="Q153" s="156" t="str">
        <f>IF(OR($D153="",$E153=""),"",VLOOKUP($AE153,SiSem_Req!$A$2:$O$82,14))</f>
        <v/>
      </c>
      <c r="R153" s="157" t="str">
        <f t="shared" si="10"/>
        <v/>
      </c>
      <c r="S153" s="158" t="str">
        <f>IF(OR($D153="",$E153="",GlobalParameters!$C$12=""),"",$AA153)</f>
        <v/>
      </c>
      <c r="T153" s="159"/>
      <c r="U153" s="283"/>
      <c r="V153" s="283"/>
      <c r="W153" s="283"/>
      <c r="X153" s="283"/>
      <c r="Y153" s="283"/>
      <c r="Z153" s="283"/>
      <c r="AA153" s="160" t="str">
        <f>IF(OR($D153="",$E153="",GlobalParameters!$C$12=""),"",VLOOKUP($AE153,SiSem_Req!$A$2:$O$82,15))</f>
        <v/>
      </c>
      <c r="AB153" s="283"/>
      <c r="AC153" s="283"/>
      <c r="AD153" s="159"/>
      <c r="AE153" s="134" t="e">
        <f>VLOOKUP($D153,SiSem_Req!$S$2:$T$10,2)+VLOOKUP($E153,SiSem_Req!$U$2:$V$4,2)+VLOOKUP(GlobalParameters!$C$12,SiSem_Req!$W$2:$X$4,2)</f>
        <v>#N/A</v>
      </c>
    </row>
    <row r="154" spans="1:31" x14ac:dyDescent="0.25">
      <c r="A154" s="133"/>
      <c r="B154" s="283"/>
      <c r="C154" s="283"/>
      <c r="D154" s="284"/>
      <c r="E154" s="284"/>
      <c r="F154" s="286"/>
      <c r="G154" s="162" t="str">
        <f t="shared" si="11"/>
        <v/>
      </c>
      <c r="H154" s="156" t="str">
        <f>IF(OR($D154="",$E154=""),"",VLOOKUP($AE154,SiSem_Req!$A$2:$O$82,8))</f>
        <v/>
      </c>
      <c r="I154" s="285"/>
      <c r="J154" s="155" t="str">
        <f t="shared" si="12"/>
        <v/>
      </c>
      <c r="K154" s="156" t="str">
        <f>IF(OR($D154="",$E154=""),"",VLOOKUP($AE154,SiSem_Req!$A$2:$O$82,12))</f>
        <v/>
      </c>
      <c r="L154" s="285"/>
      <c r="M154" s="155" t="str">
        <f t="shared" si="13"/>
        <v/>
      </c>
      <c r="N154" s="156" t="str">
        <f>IF(OR($D154="",$E154=""),"",VLOOKUP($AE154,SiSem_Req!$A$2:$O$82,13))</f>
        <v/>
      </c>
      <c r="O154" s="287"/>
      <c r="P154" s="166" t="str">
        <f t="shared" si="14"/>
        <v/>
      </c>
      <c r="Q154" s="156" t="str">
        <f>IF(OR($D154="",$E154=""),"",VLOOKUP($AE154,SiSem_Req!$A$2:$O$82,14))</f>
        <v/>
      </c>
      <c r="R154" s="157" t="str">
        <f t="shared" si="10"/>
        <v/>
      </c>
      <c r="S154" s="158" t="str">
        <f>IF(OR($D154="",$E154="",GlobalParameters!$C$12=""),"",$AA154)</f>
        <v/>
      </c>
      <c r="T154" s="159"/>
      <c r="U154" s="283"/>
      <c r="V154" s="283"/>
      <c r="W154" s="283"/>
      <c r="X154" s="283"/>
      <c r="Y154" s="283"/>
      <c r="Z154" s="283"/>
      <c r="AA154" s="160" t="str">
        <f>IF(OR($D154="",$E154="",GlobalParameters!$C$12=""),"",VLOOKUP($AE154,SiSem_Req!$A$2:$O$82,15))</f>
        <v/>
      </c>
      <c r="AB154" s="283"/>
      <c r="AC154" s="283"/>
      <c r="AD154" s="159"/>
      <c r="AE154" s="134" t="e">
        <f>VLOOKUP($D154,SiSem_Req!$S$2:$T$10,2)+VLOOKUP($E154,SiSem_Req!$U$2:$V$4,2)+VLOOKUP(GlobalParameters!$C$12,SiSem_Req!$W$2:$X$4,2)</f>
        <v>#N/A</v>
      </c>
    </row>
    <row r="155" spans="1:31" x14ac:dyDescent="0.25">
      <c r="A155" s="133"/>
      <c r="B155" s="283"/>
      <c r="C155" s="283"/>
      <c r="D155" s="284"/>
      <c r="E155" s="284"/>
      <c r="F155" s="286"/>
      <c r="G155" s="162" t="str">
        <f t="shared" si="11"/>
        <v/>
      </c>
      <c r="H155" s="156" t="str">
        <f>IF(OR($D155="",$E155=""),"",VLOOKUP($AE155,SiSem_Req!$A$2:$O$82,8))</f>
        <v/>
      </c>
      <c r="I155" s="285"/>
      <c r="J155" s="155" t="str">
        <f t="shared" si="12"/>
        <v/>
      </c>
      <c r="K155" s="156" t="str">
        <f>IF(OR($D155="",$E155=""),"",VLOOKUP($AE155,SiSem_Req!$A$2:$O$82,12))</f>
        <v/>
      </c>
      <c r="L155" s="285"/>
      <c r="M155" s="155" t="str">
        <f t="shared" si="13"/>
        <v/>
      </c>
      <c r="N155" s="156" t="str">
        <f>IF(OR($D155="",$E155=""),"",VLOOKUP($AE155,SiSem_Req!$A$2:$O$82,13))</f>
        <v/>
      </c>
      <c r="O155" s="287"/>
      <c r="P155" s="166" t="str">
        <f t="shared" si="14"/>
        <v/>
      </c>
      <c r="Q155" s="156" t="str">
        <f>IF(OR($D155="",$E155=""),"",VLOOKUP($AE155,SiSem_Req!$A$2:$O$82,14))</f>
        <v/>
      </c>
      <c r="R155" s="157" t="str">
        <f t="shared" si="10"/>
        <v/>
      </c>
      <c r="S155" s="158" t="str">
        <f>IF(OR($D155="",$E155="",GlobalParameters!$C$12=""),"",$AA155)</f>
        <v/>
      </c>
      <c r="T155" s="159"/>
      <c r="U155" s="283"/>
      <c r="V155" s="283"/>
      <c r="W155" s="283"/>
      <c r="X155" s="283"/>
      <c r="Y155" s="283"/>
      <c r="Z155" s="283"/>
      <c r="AA155" s="160" t="str">
        <f>IF(OR($D155="",$E155="",GlobalParameters!$C$12=""),"",VLOOKUP($AE155,SiSem_Req!$A$2:$O$82,15))</f>
        <v/>
      </c>
      <c r="AB155" s="283"/>
      <c r="AC155" s="283"/>
      <c r="AD155" s="159"/>
      <c r="AE155" s="134" t="e">
        <f>VLOOKUP($D155,SiSem_Req!$S$2:$T$10,2)+VLOOKUP($E155,SiSem_Req!$U$2:$V$4,2)+VLOOKUP(GlobalParameters!$C$12,SiSem_Req!$W$2:$X$4,2)</f>
        <v>#N/A</v>
      </c>
    </row>
    <row r="156" spans="1:31" x14ac:dyDescent="0.25">
      <c r="A156" s="133"/>
      <c r="B156" s="283"/>
      <c r="C156" s="283"/>
      <c r="D156" s="284"/>
      <c r="E156" s="284"/>
      <c r="F156" s="286"/>
      <c r="G156" s="162" t="str">
        <f t="shared" si="11"/>
        <v/>
      </c>
      <c r="H156" s="156" t="str">
        <f>IF(OR($D156="",$E156=""),"",VLOOKUP($AE156,SiSem_Req!$A$2:$O$82,8))</f>
        <v/>
      </c>
      <c r="I156" s="285"/>
      <c r="J156" s="155" t="str">
        <f t="shared" si="12"/>
        <v/>
      </c>
      <c r="K156" s="156" t="str">
        <f>IF(OR($D156="",$E156=""),"",VLOOKUP($AE156,SiSem_Req!$A$2:$O$82,12))</f>
        <v/>
      </c>
      <c r="L156" s="285"/>
      <c r="M156" s="155" t="str">
        <f t="shared" si="13"/>
        <v/>
      </c>
      <c r="N156" s="156" t="str">
        <f>IF(OR($D156="",$E156=""),"",VLOOKUP($AE156,SiSem_Req!$A$2:$O$82,13))</f>
        <v/>
      </c>
      <c r="O156" s="287"/>
      <c r="P156" s="166" t="str">
        <f t="shared" si="14"/>
        <v/>
      </c>
      <c r="Q156" s="156" t="str">
        <f>IF(OR($D156="",$E156=""),"",VLOOKUP($AE156,SiSem_Req!$A$2:$O$82,14))</f>
        <v/>
      </c>
      <c r="R156" s="157" t="str">
        <f t="shared" si="10"/>
        <v/>
      </c>
      <c r="S156" s="158" t="str">
        <f>IF(OR($D156="",$E156="",GlobalParameters!$C$12=""),"",$AA156)</f>
        <v/>
      </c>
      <c r="T156" s="159"/>
      <c r="U156" s="283"/>
      <c r="V156" s="283"/>
      <c r="W156" s="283"/>
      <c r="X156" s="283"/>
      <c r="Y156" s="283"/>
      <c r="Z156" s="283"/>
      <c r="AA156" s="160" t="str">
        <f>IF(OR($D156="",$E156="",GlobalParameters!$C$12=""),"",VLOOKUP($AE156,SiSem_Req!$A$2:$O$82,15))</f>
        <v/>
      </c>
      <c r="AB156" s="283"/>
      <c r="AC156" s="283"/>
      <c r="AD156" s="159"/>
      <c r="AE156" s="134" t="e">
        <f>VLOOKUP($D156,SiSem_Req!$S$2:$T$10,2)+VLOOKUP($E156,SiSem_Req!$U$2:$V$4,2)+VLOOKUP(GlobalParameters!$C$12,SiSem_Req!$W$2:$X$4,2)</f>
        <v>#N/A</v>
      </c>
    </row>
    <row r="157" spans="1:31" x14ac:dyDescent="0.25">
      <c r="A157" s="133"/>
      <c r="B157" s="283"/>
      <c r="C157" s="283"/>
      <c r="D157" s="284"/>
      <c r="E157" s="284"/>
      <c r="F157" s="286"/>
      <c r="G157" s="162" t="str">
        <f t="shared" si="11"/>
        <v/>
      </c>
      <c r="H157" s="156" t="str">
        <f>IF(OR($D157="",$E157=""),"",VLOOKUP($AE157,SiSem_Req!$A$2:$O$82,8))</f>
        <v/>
      </c>
      <c r="I157" s="285"/>
      <c r="J157" s="155" t="str">
        <f t="shared" si="12"/>
        <v/>
      </c>
      <c r="K157" s="156" t="str">
        <f>IF(OR($D157="",$E157=""),"",VLOOKUP($AE157,SiSem_Req!$A$2:$O$82,12))</f>
        <v/>
      </c>
      <c r="L157" s="285"/>
      <c r="M157" s="155" t="str">
        <f t="shared" si="13"/>
        <v/>
      </c>
      <c r="N157" s="156" t="str">
        <f>IF(OR($D157="",$E157=""),"",VLOOKUP($AE157,SiSem_Req!$A$2:$O$82,13))</f>
        <v/>
      </c>
      <c r="O157" s="287"/>
      <c r="P157" s="166" t="str">
        <f t="shared" si="14"/>
        <v/>
      </c>
      <c r="Q157" s="156" t="str">
        <f>IF(OR($D157="",$E157=""),"",VLOOKUP($AE157,SiSem_Req!$A$2:$O$82,14))</f>
        <v/>
      </c>
      <c r="R157" s="157" t="str">
        <f t="shared" si="10"/>
        <v/>
      </c>
      <c r="S157" s="158" t="str">
        <f>IF(OR($D157="",$E157="",GlobalParameters!$C$12=""),"",$AA157)</f>
        <v/>
      </c>
      <c r="T157" s="159"/>
      <c r="U157" s="283"/>
      <c r="V157" s="283"/>
      <c r="W157" s="283"/>
      <c r="X157" s="283"/>
      <c r="Y157" s="283"/>
      <c r="Z157" s="283"/>
      <c r="AA157" s="160" t="str">
        <f>IF(OR($D157="",$E157="",GlobalParameters!$C$12=""),"",VLOOKUP($AE157,SiSem_Req!$A$2:$O$82,15))</f>
        <v/>
      </c>
      <c r="AB157" s="283"/>
      <c r="AC157" s="283"/>
      <c r="AD157" s="159"/>
      <c r="AE157" s="134" t="e">
        <f>VLOOKUP($D157,SiSem_Req!$S$2:$T$10,2)+VLOOKUP($E157,SiSem_Req!$U$2:$V$4,2)+VLOOKUP(GlobalParameters!$C$12,SiSem_Req!$W$2:$X$4,2)</f>
        <v>#N/A</v>
      </c>
    </row>
    <row r="158" spans="1:31" x14ac:dyDescent="0.25">
      <c r="A158" s="133"/>
      <c r="B158" s="283"/>
      <c r="C158" s="283"/>
      <c r="D158" s="284"/>
      <c r="E158" s="284"/>
      <c r="F158" s="286"/>
      <c r="G158" s="162" t="str">
        <f t="shared" si="11"/>
        <v/>
      </c>
      <c r="H158" s="156" t="str">
        <f>IF(OR($D158="",$E158=""),"",VLOOKUP($AE158,SiSem_Req!$A$2:$O$82,8))</f>
        <v/>
      </c>
      <c r="I158" s="285"/>
      <c r="J158" s="155" t="str">
        <f t="shared" si="12"/>
        <v/>
      </c>
      <c r="K158" s="156" t="str">
        <f>IF(OR($D158="",$E158=""),"",VLOOKUP($AE158,SiSem_Req!$A$2:$O$82,12))</f>
        <v/>
      </c>
      <c r="L158" s="285"/>
      <c r="M158" s="155" t="str">
        <f t="shared" si="13"/>
        <v/>
      </c>
      <c r="N158" s="156" t="str">
        <f>IF(OR($D158="",$E158=""),"",VLOOKUP($AE158,SiSem_Req!$A$2:$O$82,13))</f>
        <v/>
      </c>
      <c r="O158" s="287"/>
      <c r="P158" s="166" t="str">
        <f t="shared" si="14"/>
        <v/>
      </c>
      <c r="Q158" s="156" t="str">
        <f>IF(OR($D158="",$E158=""),"",VLOOKUP($AE158,SiSem_Req!$A$2:$O$82,14))</f>
        <v/>
      </c>
      <c r="R158" s="157" t="str">
        <f t="shared" si="10"/>
        <v/>
      </c>
      <c r="S158" s="158" t="str">
        <f>IF(OR($D158="",$E158="",GlobalParameters!$C$12=""),"",$AA158)</f>
        <v/>
      </c>
      <c r="T158" s="159"/>
      <c r="U158" s="283"/>
      <c r="V158" s="283"/>
      <c r="W158" s="283"/>
      <c r="X158" s="283"/>
      <c r="Y158" s="283"/>
      <c r="Z158" s="283"/>
      <c r="AA158" s="160" t="str">
        <f>IF(OR($D158="",$E158="",GlobalParameters!$C$12=""),"",VLOOKUP($AE158,SiSem_Req!$A$2:$O$82,15))</f>
        <v/>
      </c>
      <c r="AB158" s="283"/>
      <c r="AC158" s="283"/>
      <c r="AD158" s="159"/>
      <c r="AE158" s="134" t="e">
        <f>VLOOKUP($D158,SiSem_Req!$S$2:$T$10,2)+VLOOKUP($E158,SiSem_Req!$U$2:$V$4,2)+VLOOKUP(GlobalParameters!$C$12,SiSem_Req!$W$2:$X$4,2)</f>
        <v>#N/A</v>
      </c>
    </row>
    <row r="159" spans="1:31" x14ac:dyDescent="0.25">
      <c r="A159" s="133"/>
      <c r="B159" s="283"/>
      <c r="C159" s="283"/>
      <c r="D159" s="284"/>
      <c r="E159" s="284"/>
      <c r="F159" s="286"/>
      <c r="G159" s="162" t="str">
        <f t="shared" si="11"/>
        <v/>
      </c>
      <c r="H159" s="156" t="str">
        <f>IF(OR($D159="",$E159=""),"",VLOOKUP($AE159,SiSem_Req!$A$2:$O$82,8))</f>
        <v/>
      </c>
      <c r="I159" s="285"/>
      <c r="J159" s="155" t="str">
        <f t="shared" si="12"/>
        <v/>
      </c>
      <c r="K159" s="156" t="str">
        <f>IF(OR($D159="",$E159=""),"",VLOOKUP($AE159,SiSem_Req!$A$2:$O$82,12))</f>
        <v/>
      </c>
      <c r="L159" s="285"/>
      <c r="M159" s="155" t="str">
        <f t="shared" si="13"/>
        <v/>
      </c>
      <c r="N159" s="156" t="str">
        <f>IF(OR($D159="",$E159=""),"",VLOOKUP($AE159,SiSem_Req!$A$2:$O$82,13))</f>
        <v/>
      </c>
      <c r="O159" s="287"/>
      <c r="P159" s="166" t="str">
        <f t="shared" si="14"/>
        <v/>
      </c>
      <c r="Q159" s="156" t="str">
        <f>IF(OR($D159="",$E159=""),"",VLOOKUP($AE159,SiSem_Req!$A$2:$O$82,14))</f>
        <v/>
      </c>
      <c r="R159" s="157" t="str">
        <f t="shared" ref="R159:R222" si="15">IF($D159="","",$K$6+AC159)</f>
        <v/>
      </c>
      <c r="S159" s="158" t="str">
        <f>IF(OR($D159="",$E159="",GlobalParameters!$C$12=""),"",$AA159)</f>
        <v/>
      </c>
      <c r="T159" s="159"/>
      <c r="U159" s="283"/>
      <c r="V159" s="283"/>
      <c r="W159" s="283"/>
      <c r="X159" s="283"/>
      <c r="Y159" s="283"/>
      <c r="Z159" s="283"/>
      <c r="AA159" s="160" t="str">
        <f>IF(OR($D159="",$E159="",GlobalParameters!$C$12=""),"",VLOOKUP($AE159,SiSem_Req!$A$2:$O$82,15))</f>
        <v/>
      </c>
      <c r="AB159" s="283"/>
      <c r="AC159" s="283"/>
      <c r="AD159" s="159"/>
      <c r="AE159" s="134" t="e">
        <f>VLOOKUP($D159,SiSem_Req!$S$2:$T$10,2)+VLOOKUP($E159,SiSem_Req!$U$2:$V$4,2)+VLOOKUP(GlobalParameters!$C$12,SiSem_Req!$W$2:$X$4,2)</f>
        <v>#N/A</v>
      </c>
    </row>
    <row r="160" spans="1:31" x14ac:dyDescent="0.25">
      <c r="A160" s="133"/>
      <c r="B160" s="283"/>
      <c r="C160" s="283"/>
      <c r="D160" s="284"/>
      <c r="E160" s="284"/>
      <c r="F160" s="286"/>
      <c r="G160" s="162" t="str">
        <f t="shared" si="11"/>
        <v/>
      </c>
      <c r="H160" s="156" t="str">
        <f>IF(OR($D160="",$E160=""),"",VLOOKUP($AE160,SiSem_Req!$A$2:$O$82,8))</f>
        <v/>
      </c>
      <c r="I160" s="285"/>
      <c r="J160" s="155" t="str">
        <f t="shared" si="12"/>
        <v/>
      </c>
      <c r="K160" s="156" t="str">
        <f>IF(OR($D160="",$E160=""),"",VLOOKUP($AE160,SiSem_Req!$A$2:$O$82,12))</f>
        <v/>
      </c>
      <c r="L160" s="285"/>
      <c r="M160" s="155" t="str">
        <f t="shared" si="13"/>
        <v/>
      </c>
      <c r="N160" s="156" t="str">
        <f>IF(OR($D160="",$E160=""),"",VLOOKUP($AE160,SiSem_Req!$A$2:$O$82,13))</f>
        <v/>
      </c>
      <c r="O160" s="287"/>
      <c r="P160" s="166" t="str">
        <f t="shared" si="14"/>
        <v/>
      </c>
      <c r="Q160" s="156" t="str">
        <f>IF(OR($D160="",$E160=""),"",VLOOKUP($AE160,SiSem_Req!$A$2:$O$82,14))</f>
        <v/>
      </c>
      <c r="R160" s="157" t="str">
        <f t="shared" si="15"/>
        <v/>
      </c>
      <c r="S160" s="158" t="str">
        <f>IF(OR($D160="",$E160="",GlobalParameters!$C$12=""),"",$AA160)</f>
        <v/>
      </c>
      <c r="T160" s="159"/>
      <c r="U160" s="283"/>
      <c r="V160" s="283"/>
      <c r="W160" s="283"/>
      <c r="X160" s="283"/>
      <c r="Y160" s="283"/>
      <c r="Z160" s="283"/>
      <c r="AA160" s="160" t="str">
        <f>IF(OR($D160="",$E160="",GlobalParameters!$C$12=""),"",VLOOKUP($AE160,SiSem_Req!$A$2:$O$82,15))</f>
        <v/>
      </c>
      <c r="AB160" s="283"/>
      <c r="AC160" s="283"/>
      <c r="AD160" s="159"/>
      <c r="AE160" s="134" t="e">
        <f>VLOOKUP($D160,SiSem_Req!$S$2:$T$10,2)+VLOOKUP($E160,SiSem_Req!$U$2:$V$4,2)+VLOOKUP(GlobalParameters!$C$12,SiSem_Req!$W$2:$X$4,2)</f>
        <v>#N/A</v>
      </c>
    </row>
    <row r="161" spans="1:31" x14ac:dyDescent="0.25">
      <c r="A161" s="133"/>
      <c r="B161" s="283"/>
      <c r="C161" s="283"/>
      <c r="D161" s="284"/>
      <c r="E161" s="284"/>
      <c r="F161" s="286"/>
      <c r="G161" s="162" t="str">
        <f t="shared" si="11"/>
        <v/>
      </c>
      <c r="H161" s="156" t="str">
        <f>IF(OR($D161="",$E161=""),"",VLOOKUP($AE161,SiSem_Req!$A$2:$O$82,8))</f>
        <v/>
      </c>
      <c r="I161" s="285"/>
      <c r="J161" s="155" t="str">
        <f t="shared" si="12"/>
        <v/>
      </c>
      <c r="K161" s="156" t="str">
        <f>IF(OR($D161="",$E161=""),"",VLOOKUP($AE161,SiSem_Req!$A$2:$O$82,12))</f>
        <v/>
      </c>
      <c r="L161" s="285"/>
      <c r="M161" s="155" t="str">
        <f t="shared" si="13"/>
        <v/>
      </c>
      <c r="N161" s="156" t="str">
        <f>IF(OR($D161="",$E161=""),"",VLOOKUP($AE161,SiSem_Req!$A$2:$O$82,13))</f>
        <v/>
      </c>
      <c r="O161" s="287"/>
      <c r="P161" s="166" t="str">
        <f t="shared" si="14"/>
        <v/>
      </c>
      <c r="Q161" s="156" t="str">
        <f>IF(OR($D161="",$E161=""),"",VLOOKUP($AE161,SiSem_Req!$A$2:$O$82,14))</f>
        <v/>
      </c>
      <c r="R161" s="157" t="str">
        <f t="shared" si="15"/>
        <v/>
      </c>
      <c r="S161" s="158" t="str">
        <f>IF(OR($D161="",$E161="",GlobalParameters!$C$12=""),"",$AA161)</f>
        <v/>
      </c>
      <c r="T161" s="159"/>
      <c r="U161" s="283"/>
      <c r="V161" s="283"/>
      <c r="W161" s="283"/>
      <c r="X161" s="283"/>
      <c r="Y161" s="283"/>
      <c r="Z161" s="283"/>
      <c r="AA161" s="160" t="str">
        <f>IF(OR($D161="",$E161="",GlobalParameters!$C$12=""),"",VLOOKUP($AE161,SiSem_Req!$A$2:$O$82,15))</f>
        <v/>
      </c>
      <c r="AB161" s="283"/>
      <c r="AC161" s="283"/>
      <c r="AD161" s="159"/>
      <c r="AE161" s="134" t="e">
        <f>VLOOKUP($D161,SiSem_Req!$S$2:$T$10,2)+VLOOKUP($E161,SiSem_Req!$U$2:$V$4,2)+VLOOKUP(GlobalParameters!$C$12,SiSem_Req!$W$2:$X$4,2)</f>
        <v>#N/A</v>
      </c>
    </row>
    <row r="162" spans="1:31" x14ac:dyDescent="0.25">
      <c r="A162" s="133"/>
      <c r="B162" s="283"/>
      <c r="C162" s="283"/>
      <c r="D162" s="284"/>
      <c r="E162" s="284"/>
      <c r="F162" s="286"/>
      <c r="G162" s="162" t="str">
        <f t="shared" si="11"/>
        <v/>
      </c>
      <c r="H162" s="156" t="str">
        <f>IF(OR($D162="",$E162=""),"",VLOOKUP($AE162,SiSem_Req!$A$2:$O$82,8))</f>
        <v/>
      </c>
      <c r="I162" s="285"/>
      <c r="J162" s="155" t="str">
        <f t="shared" si="12"/>
        <v/>
      </c>
      <c r="K162" s="156" t="str">
        <f>IF(OR($D162="",$E162=""),"",VLOOKUP($AE162,SiSem_Req!$A$2:$O$82,12))</f>
        <v/>
      </c>
      <c r="L162" s="285"/>
      <c r="M162" s="155" t="str">
        <f t="shared" si="13"/>
        <v/>
      </c>
      <c r="N162" s="156" t="str">
        <f>IF(OR($D162="",$E162=""),"",VLOOKUP($AE162,SiSem_Req!$A$2:$O$82,13))</f>
        <v/>
      </c>
      <c r="O162" s="287"/>
      <c r="P162" s="166" t="str">
        <f t="shared" si="14"/>
        <v/>
      </c>
      <c r="Q162" s="156" t="str">
        <f>IF(OR($D162="",$E162=""),"",VLOOKUP($AE162,SiSem_Req!$A$2:$O$82,14))</f>
        <v/>
      </c>
      <c r="R162" s="157" t="str">
        <f t="shared" si="15"/>
        <v/>
      </c>
      <c r="S162" s="158" t="str">
        <f>IF(OR($D162="",$E162="",GlobalParameters!$C$12=""),"",$AA162)</f>
        <v/>
      </c>
      <c r="T162" s="159"/>
      <c r="U162" s="283"/>
      <c r="V162" s="283"/>
      <c r="W162" s="283"/>
      <c r="X162" s="283"/>
      <c r="Y162" s="283"/>
      <c r="Z162" s="283"/>
      <c r="AA162" s="160" t="str">
        <f>IF(OR($D162="",$E162="",GlobalParameters!$C$12=""),"",VLOOKUP($AE162,SiSem_Req!$A$2:$O$82,15))</f>
        <v/>
      </c>
      <c r="AB162" s="283"/>
      <c r="AC162" s="283"/>
      <c r="AD162" s="159"/>
      <c r="AE162" s="134" t="e">
        <f>VLOOKUP($D162,SiSem_Req!$S$2:$T$10,2)+VLOOKUP($E162,SiSem_Req!$U$2:$V$4,2)+VLOOKUP(GlobalParameters!$C$12,SiSem_Req!$W$2:$X$4,2)</f>
        <v>#N/A</v>
      </c>
    </row>
    <row r="163" spans="1:31" x14ac:dyDescent="0.25">
      <c r="A163" s="133"/>
      <c r="B163" s="283"/>
      <c r="C163" s="283"/>
      <c r="D163" s="284"/>
      <c r="E163" s="284"/>
      <c r="F163" s="286"/>
      <c r="G163" s="162" t="str">
        <f t="shared" si="11"/>
        <v/>
      </c>
      <c r="H163" s="156" t="str">
        <f>IF(OR($D163="",$E163=""),"",VLOOKUP($AE163,SiSem_Req!$A$2:$O$82,8))</f>
        <v/>
      </c>
      <c r="I163" s="285"/>
      <c r="J163" s="155" t="str">
        <f t="shared" si="12"/>
        <v/>
      </c>
      <c r="K163" s="156" t="str">
        <f>IF(OR($D163="",$E163=""),"",VLOOKUP($AE163,SiSem_Req!$A$2:$O$82,12))</f>
        <v/>
      </c>
      <c r="L163" s="285"/>
      <c r="M163" s="155" t="str">
        <f t="shared" si="13"/>
        <v/>
      </c>
      <c r="N163" s="156" t="str">
        <f>IF(OR($D163="",$E163=""),"",VLOOKUP($AE163,SiSem_Req!$A$2:$O$82,13))</f>
        <v/>
      </c>
      <c r="O163" s="287"/>
      <c r="P163" s="166" t="str">
        <f t="shared" si="14"/>
        <v/>
      </c>
      <c r="Q163" s="156" t="str">
        <f>IF(OR($D163="",$E163=""),"",VLOOKUP($AE163,SiSem_Req!$A$2:$O$82,14))</f>
        <v/>
      </c>
      <c r="R163" s="157" t="str">
        <f t="shared" si="15"/>
        <v/>
      </c>
      <c r="S163" s="158" t="str">
        <f>IF(OR($D163="",$E163="",GlobalParameters!$C$12=""),"",$AA163)</f>
        <v/>
      </c>
      <c r="T163" s="159"/>
      <c r="U163" s="283"/>
      <c r="V163" s="283"/>
      <c r="W163" s="283"/>
      <c r="X163" s="283"/>
      <c r="Y163" s="283"/>
      <c r="Z163" s="283"/>
      <c r="AA163" s="160" t="str">
        <f>IF(OR($D163="",$E163="",GlobalParameters!$C$12=""),"",VLOOKUP($AE163,SiSem_Req!$A$2:$O$82,15))</f>
        <v/>
      </c>
      <c r="AB163" s="283"/>
      <c r="AC163" s="283"/>
      <c r="AD163" s="159"/>
      <c r="AE163" s="134" t="e">
        <f>VLOOKUP($D163,SiSem_Req!$S$2:$T$10,2)+VLOOKUP($E163,SiSem_Req!$U$2:$V$4,2)+VLOOKUP(GlobalParameters!$C$12,SiSem_Req!$W$2:$X$4,2)</f>
        <v>#N/A</v>
      </c>
    </row>
    <row r="164" spans="1:31" x14ac:dyDescent="0.25">
      <c r="A164" s="133"/>
      <c r="B164" s="283"/>
      <c r="C164" s="283"/>
      <c r="D164" s="284"/>
      <c r="E164" s="284"/>
      <c r="F164" s="286"/>
      <c r="G164" s="162" t="str">
        <f t="shared" si="11"/>
        <v/>
      </c>
      <c r="H164" s="156" t="str">
        <f>IF(OR($D164="",$E164=""),"",VLOOKUP($AE164,SiSem_Req!$A$2:$O$82,8))</f>
        <v/>
      </c>
      <c r="I164" s="285"/>
      <c r="J164" s="155" t="str">
        <f t="shared" si="12"/>
        <v/>
      </c>
      <c r="K164" s="156" t="str">
        <f>IF(OR($D164="",$E164=""),"",VLOOKUP($AE164,SiSem_Req!$A$2:$O$82,12))</f>
        <v/>
      </c>
      <c r="L164" s="285"/>
      <c r="M164" s="155" t="str">
        <f t="shared" si="13"/>
        <v/>
      </c>
      <c r="N164" s="156" t="str">
        <f>IF(OR($D164="",$E164=""),"",VLOOKUP($AE164,SiSem_Req!$A$2:$O$82,13))</f>
        <v/>
      </c>
      <c r="O164" s="287"/>
      <c r="P164" s="166" t="str">
        <f t="shared" si="14"/>
        <v/>
      </c>
      <c r="Q164" s="156" t="str">
        <f>IF(OR($D164="",$E164=""),"",VLOOKUP($AE164,SiSem_Req!$A$2:$O$82,14))</f>
        <v/>
      </c>
      <c r="R164" s="157" t="str">
        <f t="shared" si="15"/>
        <v/>
      </c>
      <c r="S164" s="158" t="str">
        <f>IF(OR($D164="",$E164="",GlobalParameters!$C$12=""),"",$AA164)</f>
        <v/>
      </c>
      <c r="T164" s="159"/>
      <c r="U164" s="283"/>
      <c r="V164" s="283"/>
      <c r="W164" s="283"/>
      <c r="X164" s="283"/>
      <c r="Y164" s="283"/>
      <c r="Z164" s="283"/>
      <c r="AA164" s="160" t="str">
        <f>IF(OR($D164="",$E164="",GlobalParameters!$C$12=""),"",VLOOKUP($AE164,SiSem_Req!$A$2:$O$82,15))</f>
        <v/>
      </c>
      <c r="AB164" s="283"/>
      <c r="AC164" s="283"/>
      <c r="AD164" s="159"/>
      <c r="AE164" s="134" t="e">
        <f>VLOOKUP($D164,SiSem_Req!$S$2:$T$10,2)+VLOOKUP($E164,SiSem_Req!$U$2:$V$4,2)+VLOOKUP(GlobalParameters!$C$12,SiSem_Req!$W$2:$X$4,2)</f>
        <v>#N/A</v>
      </c>
    </row>
    <row r="165" spans="1:31" x14ac:dyDescent="0.25">
      <c r="A165" s="133"/>
      <c r="B165" s="283"/>
      <c r="C165" s="283"/>
      <c r="D165" s="284"/>
      <c r="E165" s="284"/>
      <c r="F165" s="286"/>
      <c r="G165" s="162" t="str">
        <f t="shared" si="11"/>
        <v/>
      </c>
      <c r="H165" s="156" t="str">
        <f>IF(OR($D165="",$E165=""),"",VLOOKUP($AE165,SiSem_Req!$A$2:$O$82,8))</f>
        <v/>
      </c>
      <c r="I165" s="285"/>
      <c r="J165" s="155" t="str">
        <f t="shared" si="12"/>
        <v/>
      </c>
      <c r="K165" s="156" t="str">
        <f>IF(OR($D165="",$E165=""),"",VLOOKUP($AE165,SiSem_Req!$A$2:$O$82,12))</f>
        <v/>
      </c>
      <c r="L165" s="285"/>
      <c r="M165" s="155" t="str">
        <f t="shared" si="13"/>
        <v/>
      </c>
      <c r="N165" s="156" t="str">
        <f>IF(OR($D165="",$E165=""),"",VLOOKUP($AE165,SiSem_Req!$A$2:$O$82,13))</f>
        <v/>
      </c>
      <c r="O165" s="287"/>
      <c r="P165" s="166" t="str">
        <f t="shared" si="14"/>
        <v/>
      </c>
      <c r="Q165" s="156" t="str">
        <f>IF(OR($D165="",$E165=""),"",VLOOKUP($AE165,SiSem_Req!$A$2:$O$82,14))</f>
        <v/>
      </c>
      <c r="R165" s="157" t="str">
        <f t="shared" si="15"/>
        <v/>
      </c>
      <c r="S165" s="158" t="str">
        <f>IF(OR($D165="",$E165="",GlobalParameters!$C$12=""),"",$AA165)</f>
        <v/>
      </c>
      <c r="T165" s="159"/>
      <c r="U165" s="283"/>
      <c r="V165" s="283"/>
      <c r="W165" s="283"/>
      <c r="X165" s="283"/>
      <c r="Y165" s="283"/>
      <c r="Z165" s="283"/>
      <c r="AA165" s="160" t="str">
        <f>IF(OR($D165="",$E165="",GlobalParameters!$C$12=""),"",VLOOKUP($AE165,SiSem_Req!$A$2:$O$82,15))</f>
        <v/>
      </c>
      <c r="AB165" s="283"/>
      <c r="AC165" s="283"/>
      <c r="AD165" s="159"/>
      <c r="AE165" s="134" t="e">
        <f>VLOOKUP($D165,SiSem_Req!$S$2:$T$10,2)+VLOOKUP($E165,SiSem_Req!$U$2:$V$4,2)+VLOOKUP(GlobalParameters!$C$12,SiSem_Req!$W$2:$X$4,2)</f>
        <v>#N/A</v>
      </c>
    </row>
    <row r="166" spans="1:31" x14ac:dyDescent="0.25">
      <c r="A166" s="133"/>
      <c r="B166" s="283"/>
      <c r="C166" s="283"/>
      <c r="D166" s="284"/>
      <c r="E166" s="284"/>
      <c r="F166" s="286"/>
      <c r="G166" s="162" t="str">
        <f t="shared" si="11"/>
        <v/>
      </c>
      <c r="H166" s="156" t="str">
        <f>IF(OR($D166="",$E166=""),"",VLOOKUP($AE166,SiSem_Req!$A$2:$O$82,8))</f>
        <v/>
      </c>
      <c r="I166" s="285"/>
      <c r="J166" s="155" t="str">
        <f t="shared" si="12"/>
        <v/>
      </c>
      <c r="K166" s="156" t="str">
        <f>IF(OR($D166="",$E166=""),"",VLOOKUP($AE166,SiSem_Req!$A$2:$O$82,12))</f>
        <v/>
      </c>
      <c r="L166" s="285"/>
      <c r="M166" s="155" t="str">
        <f t="shared" si="13"/>
        <v/>
      </c>
      <c r="N166" s="156" t="str">
        <f>IF(OR($D166="",$E166=""),"",VLOOKUP($AE166,SiSem_Req!$A$2:$O$82,13))</f>
        <v/>
      </c>
      <c r="O166" s="287"/>
      <c r="P166" s="166" t="str">
        <f t="shared" si="14"/>
        <v/>
      </c>
      <c r="Q166" s="156" t="str">
        <f>IF(OR($D166="",$E166=""),"",VLOOKUP($AE166,SiSem_Req!$A$2:$O$82,14))</f>
        <v/>
      </c>
      <c r="R166" s="157" t="str">
        <f t="shared" si="15"/>
        <v/>
      </c>
      <c r="S166" s="158" t="str">
        <f>IF(OR($D166="",$E166="",GlobalParameters!$C$12=""),"",$AA166)</f>
        <v/>
      </c>
      <c r="T166" s="159"/>
      <c r="U166" s="283"/>
      <c r="V166" s="283"/>
      <c r="W166" s="283"/>
      <c r="X166" s="283"/>
      <c r="Y166" s="283"/>
      <c r="Z166" s="283"/>
      <c r="AA166" s="160" t="str">
        <f>IF(OR($D166="",$E166="",GlobalParameters!$C$12=""),"",VLOOKUP($AE166,SiSem_Req!$A$2:$O$82,15))</f>
        <v/>
      </c>
      <c r="AB166" s="283"/>
      <c r="AC166" s="283"/>
      <c r="AD166" s="159"/>
      <c r="AE166" s="134" t="e">
        <f>VLOOKUP($D166,SiSem_Req!$S$2:$T$10,2)+VLOOKUP($E166,SiSem_Req!$U$2:$V$4,2)+VLOOKUP(GlobalParameters!$C$12,SiSem_Req!$W$2:$X$4,2)</f>
        <v>#N/A</v>
      </c>
    </row>
    <row r="167" spans="1:31" x14ac:dyDescent="0.25">
      <c r="A167" s="133"/>
      <c r="B167" s="283"/>
      <c r="C167" s="283"/>
      <c r="D167" s="284"/>
      <c r="E167" s="284"/>
      <c r="F167" s="286"/>
      <c r="G167" s="162" t="str">
        <f t="shared" si="11"/>
        <v/>
      </c>
      <c r="H167" s="156" t="str">
        <f>IF(OR($D167="",$E167=""),"",VLOOKUP($AE167,SiSem_Req!$A$2:$O$82,8))</f>
        <v/>
      </c>
      <c r="I167" s="285"/>
      <c r="J167" s="155" t="str">
        <f t="shared" si="12"/>
        <v/>
      </c>
      <c r="K167" s="156" t="str">
        <f>IF(OR($D167="",$E167=""),"",VLOOKUP($AE167,SiSem_Req!$A$2:$O$82,12))</f>
        <v/>
      </c>
      <c r="L167" s="285"/>
      <c r="M167" s="155" t="str">
        <f t="shared" si="13"/>
        <v/>
      </c>
      <c r="N167" s="156" t="str">
        <f>IF(OR($D167="",$E167=""),"",VLOOKUP($AE167,SiSem_Req!$A$2:$O$82,13))</f>
        <v/>
      </c>
      <c r="O167" s="287"/>
      <c r="P167" s="166" t="str">
        <f t="shared" si="14"/>
        <v/>
      </c>
      <c r="Q167" s="156" t="str">
        <f>IF(OR($D167="",$E167=""),"",VLOOKUP($AE167,SiSem_Req!$A$2:$O$82,14))</f>
        <v/>
      </c>
      <c r="R167" s="157" t="str">
        <f t="shared" si="15"/>
        <v/>
      </c>
      <c r="S167" s="158" t="str">
        <f>IF(OR($D167="",$E167="",GlobalParameters!$C$12=""),"",$AA167)</f>
        <v/>
      </c>
      <c r="T167" s="159"/>
      <c r="U167" s="283"/>
      <c r="V167" s="283"/>
      <c r="W167" s="283"/>
      <c r="X167" s="283"/>
      <c r="Y167" s="283"/>
      <c r="Z167" s="283"/>
      <c r="AA167" s="160" t="str">
        <f>IF(OR($D167="",$E167="",GlobalParameters!$C$12=""),"",VLOOKUP($AE167,SiSem_Req!$A$2:$O$82,15))</f>
        <v/>
      </c>
      <c r="AB167" s="283"/>
      <c r="AC167" s="283"/>
      <c r="AD167" s="159"/>
      <c r="AE167" s="134" t="e">
        <f>VLOOKUP($D167,SiSem_Req!$S$2:$T$10,2)+VLOOKUP($E167,SiSem_Req!$U$2:$V$4,2)+VLOOKUP(GlobalParameters!$C$12,SiSem_Req!$W$2:$X$4,2)</f>
        <v>#N/A</v>
      </c>
    </row>
    <row r="168" spans="1:31" x14ac:dyDescent="0.25">
      <c r="A168" s="133"/>
      <c r="B168" s="283"/>
      <c r="C168" s="283"/>
      <c r="D168" s="284"/>
      <c r="E168" s="284"/>
      <c r="F168" s="286"/>
      <c r="G168" s="162" t="str">
        <f t="shared" si="11"/>
        <v/>
      </c>
      <c r="H168" s="156" t="str">
        <f>IF(OR($D168="",$E168=""),"",VLOOKUP($AE168,SiSem_Req!$A$2:$O$82,8))</f>
        <v/>
      </c>
      <c r="I168" s="285"/>
      <c r="J168" s="155" t="str">
        <f t="shared" si="12"/>
        <v/>
      </c>
      <c r="K168" s="156" t="str">
        <f>IF(OR($D168="",$E168=""),"",VLOOKUP($AE168,SiSem_Req!$A$2:$O$82,12))</f>
        <v/>
      </c>
      <c r="L168" s="285"/>
      <c r="M168" s="155" t="str">
        <f t="shared" si="13"/>
        <v/>
      </c>
      <c r="N168" s="156" t="str">
        <f>IF(OR($D168="",$E168=""),"",VLOOKUP($AE168,SiSem_Req!$A$2:$O$82,13))</f>
        <v/>
      </c>
      <c r="O168" s="287"/>
      <c r="P168" s="166" t="str">
        <f t="shared" si="14"/>
        <v/>
      </c>
      <c r="Q168" s="156" t="str">
        <f>IF(OR($D168="",$E168=""),"",VLOOKUP($AE168,SiSem_Req!$A$2:$O$82,14))</f>
        <v/>
      </c>
      <c r="R168" s="157" t="str">
        <f t="shared" si="15"/>
        <v/>
      </c>
      <c r="S168" s="158" t="str">
        <f>IF(OR($D168="",$E168="",GlobalParameters!$C$12=""),"",$AA168)</f>
        <v/>
      </c>
      <c r="T168" s="159"/>
      <c r="U168" s="283"/>
      <c r="V168" s="283"/>
      <c r="W168" s="283"/>
      <c r="X168" s="283"/>
      <c r="Y168" s="283"/>
      <c r="Z168" s="283"/>
      <c r="AA168" s="160" t="str">
        <f>IF(OR($D168="",$E168="",GlobalParameters!$C$12=""),"",VLOOKUP($AE168,SiSem_Req!$A$2:$O$82,15))</f>
        <v/>
      </c>
      <c r="AB168" s="283"/>
      <c r="AC168" s="283"/>
      <c r="AD168" s="159"/>
      <c r="AE168" s="134" t="e">
        <f>VLOOKUP($D168,SiSem_Req!$S$2:$T$10,2)+VLOOKUP($E168,SiSem_Req!$U$2:$V$4,2)+VLOOKUP(GlobalParameters!$C$12,SiSem_Req!$W$2:$X$4,2)</f>
        <v>#N/A</v>
      </c>
    </row>
    <row r="169" spans="1:31" x14ac:dyDescent="0.25">
      <c r="A169" s="133"/>
      <c r="B169" s="283"/>
      <c r="C169" s="283"/>
      <c r="D169" s="284"/>
      <c r="E169" s="284"/>
      <c r="F169" s="286"/>
      <c r="G169" s="162" t="str">
        <f t="shared" si="11"/>
        <v/>
      </c>
      <c r="H169" s="156" t="str">
        <f>IF(OR($D169="",$E169=""),"",VLOOKUP($AE169,SiSem_Req!$A$2:$O$82,8))</f>
        <v/>
      </c>
      <c r="I169" s="285"/>
      <c r="J169" s="155" t="str">
        <f t="shared" si="12"/>
        <v/>
      </c>
      <c r="K169" s="156" t="str">
        <f>IF(OR($D169="",$E169=""),"",VLOOKUP($AE169,SiSem_Req!$A$2:$O$82,12))</f>
        <v/>
      </c>
      <c r="L169" s="285"/>
      <c r="M169" s="155" t="str">
        <f t="shared" si="13"/>
        <v/>
      </c>
      <c r="N169" s="156" t="str">
        <f>IF(OR($D169="",$E169=""),"",VLOOKUP($AE169,SiSem_Req!$A$2:$O$82,13))</f>
        <v/>
      </c>
      <c r="O169" s="287"/>
      <c r="P169" s="166" t="str">
        <f t="shared" si="14"/>
        <v/>
      </c>
      <c r="Q169" s="156" t="str">
        <f>IF(OR($D169="",$E169=""),"",VLOOKUP($AE169,SiSem_Req!$A$2:$O$82,14))</f>
        <v/>
      </c>
      <c r="R169" s="157" t="str">
        <f t="shared" si="15"/>
        <v/>
      </c>
      <c r="S169" s="158" t="str">
        <f>IF(OR($D169="",$E169="",GlobalParameters!$C$12=""),"",$AA169)</f>
        <v/>
      </c>
      <c r="T169" s="159"/>
      <c r="U169" s="283"/>
      <c r="V169" s="283"/>
      <c r="W169" s="283"/>
      <c r="X169" s="283"/>
      <c r="Y169" s="283"/>
      <c r="Z169" s="283"/>
      <c r="AA169" s="160" t="str">
        <f>IF(OR($D169="",$E169="",GlobalParameters!$C$12=""),"",VLOOKUP($AE169,SiSem_Req!$A$2:$O$82,15))</f>
        <v/>
      </c>
      <c r="AB169" s="283"/>
      <c r="AC169" s="283"/>
      <c r="AD169" s="159"/>
      <c r="AE169" s="134" t="e">
        <f>VLOOKUP($D169,SiSem_Req!$S$2:$T$10,2)+VLOOKUP($E169,SiSem_Req!$U$2:$V$4,2)+VLOOKUP(GlobalParameters!$C$12,SiSem_Req!$W$2:$X$4,2)</f>
        <v>#N/A</v>
      </c>
    </row>
    <row r="170" spans="1:31" x14ac:dyDescent="0.25">
      <c r="A170" s="133"/>
      <c r="B170" s="283"/>
      <c r="C170" s="283"/>
      <c r="D170" s="284"/>
      <c r="E170" s="284"/>
      <c r="F170" s="286"/>
      <c r="G170" s="162" t="str">
        <f t="shared" si="11"/>
        <v/>
      </c>
      <c r="H170" s="156" t="str">
        <f>IF(OR($D170="",$E170=""),"",VLOOKUP($AE170,SiSem_Req!$A$2:$O$82,8))</f>
        <v/>
      </c>
      <c r="I170" s="285"/>
      <c r="J170" s="155" t="str">
        <f t="shared" si="12"/>
        <v/>
      </c>
      <c r="K170" s="156" t="str">
        <f>IF(OR($D170="",$E170=""),"",VLOOKUP($AE170,SiSem_Req!$A$2:$O$82,12))</f>
        <v/>
      </c>
      <c r="L170" s="285"/>
      <c r="M170" s="155" t="str">
        <f t="shared" si="13"/>
        <v/>
      </c>
      <c r="N170" s="156" t="str">
        <f>IF(OR($D170="",$E170=""),"",VLOOKUP($AE170,SiSem_Req!$A$2:$O$82,13))</f>
        <v/>
      </c>
      <c r="O170" s="287"/>
      <c r="P170" s="166" t="str">
        <f t="shared" si="14"/>
        <v/>
      </c>
      <c r="Q170" s="156" t="str">
        <f>IF(OR($D170="",$E170=""),"",VLOOKUP($AE170,SiSem_Req!$A$2:$O$82,14))</f>
        <v/>
      </c>
      <c r="R170" s="157" t="str">
        <f t="shared" si="15"/>
        <v/>
      </c>
      <c r="S170" s="158" t="str">
        <f>IF(OR($D170="",$E170="",GlobalParameters!$C$12=""),"",$AA170)</f>
        <v/>
      </c>
      <c r="T170" s="159"/>
      <c r="U170" s="283"/>
      <c r="V170" s="283"/>
      <c r="W170" s="283"/>
      <c r="X170" s="283"/>
      <c r="Y170" s="283"/>
      <c r="Z170" s="283"/>
      <c r="AA170" s="160" t="str">
        <f>IF(OR($D170="",$E170="",GlobalParameters!$C$12=""),"",VLOOKUP($AE170,SiSem_Req!$A$2:$O$82,15))</f>
        <v/>
      </c>
      <c r="AB170" s="283"/>
      <c r="AC170" s="283"/>
      <c r="AD170" s="159"/>
      <c r="AE170" s="134" t="e">
        <f>VLOOKUP($D170,SiSem_Req!$S$2:$T$10,2)+VLOOKUP($E170,SiSem_Req!$U$2:$V$4,2)+VLOOKUP(GlobalParameters!$C$12,SiSem_Req!$W$2:$X$4,2)</f>
        <v>#N/A</v>
      </c>
    </row>
    <row r="171" spans="1:31" x14ac:dyDescent="0.25">
      <c r="A171" s="133"/>
      <c r="B171" s="283"/>
      <c r="C171" s="283"/>
      <c r="D171" s="284"/>
      <c r="E171" s="284"/>
      <c r="F171" s="286"/>
      <c r="G171" s="162" t="str">
        <f t="shared" si="11"/>
        <v/>
      </c>
      <c r="H171" s="156" t="str">
        <f>IF(OR($D171="",$E171=""),"",VLOOKUP($AE171,SiSem_Req!$A$2:$O$82,8))</f>
        <v/>
      </c>
      <c r="I171" s="285"/>
      <c r="J171" s="155" t="str">
        <f t="shared" si="12"/>
        <v/>
      </c>
      <c r="K171" s="156" t="str">
        <f>IF(OR($D171="",$E171=""),"",VLOOKUP($AE171,SiSem_Req!$A$2:$O$82,12))</f>
        <v/>
      </c>
      <c r="L171" s="285"/>
      <c r="M171" s="155" t="str">
        <f t="shared" si="13"/>
        <v/>
      </c>
      <c r="N171" s="156" t="str">
        <f>IF(OR($D171="",$E171=""),"",VLOOKUP($AE171,SiSem_Req!$A$2:$O$82,13))</f>
        <v/>
      </c>
      <c r="O171" s="287"/>
      <c r="P171" s="166" t="str">
        <f t="shared" si="14"/>
        <v/>
      </c>
      <c r="Q171" s="156" t="str">
        <f>IF(OR($D171="",$E171=""),"",VLOOKUP($AE171,SiSem_Req!$A$2:$O$82,14))</f>
        <v/>
      </c>
      <c r="R171" s="157" t="str">
        <f t="shared" si="15"/>
        <v/>
      </c>
      <c r="S171" s="158" t="str">
        <f>IF(OR($D171="",$E171="",GlobalParameters!$C$12=""),"",$AA171)</f>
        <v/>
      </c>
      <c r="T171" s="159"/>
      <c r="U171" s="283"/>
      <c r="V171" s="283"/>
      <c r="W171" s="283"/>
      <c r="X171" s="283"/>
      <c r="Y171" s="283"/>
      <c r="Z171" s="283"/>
      <c r="AA171" s="160" t="str">
        <f>IF(OR($D171="",$E171="",GlobalParameters!$C$12=""),"",VLOOKUP($AE171,SiSem_Req!$A$2:$O$82,15))</f>
        <v/>
      </c>
      <c r="AB171" s="283"/>
      <c r="AC171" s="283"/>
      <c r="AD171" s="159"/>
      <c r="AE171" s="134" t="e">
        <f>VLOOKUP($D171,SiSem_Req!$S$2:$T$10,2)+VLOOKUP($E171,SiSem_Req!$U$2:$V$4,2)+VLOOKUP(GlobalParameters!$C$12,SiSem_Req!$W$2:$X$4,2)</f>
        <v>#N/A</v>
      </c>
    </row>
    <row r="172" spans="1:31" x14ac:dyDescent="0.25">
      <c r="A172" s="133"/>
      <c r="B172" s="283"/>
      <c r="C172" s="283"/>
      <c r="D172" s="284"/>
      <c r="E172" s="284"/>
      <c r="F172" s="286"/>
      <c r="G172" s="162" t="str">
        <f t="shared" si="11"/>
        <v/>
      </c>
      <c r="H172" s="156" t="str">
        <f>IF(OR($D172="",$E172=""),"",VLOOKUP($AE172,SiSem_Req!$A$2:$O$82,8))</f>
        <v/>
      </c>
      <c r="I172" s="285"/>
      <c r="J172" s="155" t="str">
        <f t="shared" si="12"/>
        <v/>
      </c>
      <c r="K172" s="156" t="str">
        <f>IF(OR($D172="",$E172=""),"",VLOOKUP($AE172,SiSem_Req!$A$2:$O$82,12))</f>
        <v/>
      </c>
      <c r="L172" s="285"/>
      <c r="M172" s="155" t="str">
        <f t="shared" si="13"/>
        <v/>
      </c>
      <c r="N172" s="156" t="str">
        <f>IF(OR($D172="",$E172=""),"",VLOOKUP($AE172,SiSem_Req!$A$2:$O$82,13))</f>
        <v/>
      </c>
      <c r="O172" s="287"/>
      <c r="P172" s="166" t="str">
        <f t="shared" si="14"/>
        <v/>
      </c>
      <c r="Q172" s="156" t="str">
        <f>IF(OR($D172="",$E172=""),"",VLOOKUP($AE172,SiSem_Req!$A$2:$O$82,14))</f>
        <v/>
      </c>
      <c r="R172" s="157" t="str">
        <f t="shared" si="15"/>
        <v/>
      </c>
      <c r="S172" s="158" t="str">
        <f>IF(OR($D172="",$E172="",GlobalParameters!$C$12=""),"",$AA172)</f>
        <v/>
      </c>
      <c r="T172" s="159"/>
      <c r="U172" s="283"/>
      <c r="V172" s="283"/>
      <c r="W172" s="283"/>
      <c r="X172" s="283"/>
      <c r="Y172" s="283"/>
      <c r="Z172" s="283"/>
      <c r="AA172" s="160" t="str">
        <f>IF(OR($D172="",$E172="",GlobalParameters!$C$12=""),"",VLOOKUP($AE172,SiSem_Req!$A$2:$O$82,15))</f>
        <v/>
      </c>
      <c r="AB172" s="283"/>
      <c r="AC172" s="283"/>
      <c r="AD172" s="159"/>
      <c r="AE172" s="134" t="e">
        <f>VLOOKUP($D172,SiSem_Req!$S$2:$T$10,2)+VLOOKUP($E172,SiSem_Req!$U$2:$V$4,2)+VLOOKUP(GlobalParameters!$C$12,SiSem_Req!$W$2:$X$4,2)</f>
        <v>#N/A</v>
      </c>
    </row>
    <row r="173" spans="1:31" x14ac:dyDescent="0.25">
      <c r="A173" s="133"/>
      <c r="B173" s="283"/>
      <c r="C173" s="283"/>
      <c r="D173" s="284"/>
      <c r="E173" s="284"/>
      <c r="F173" s="286"/>
      <c r="G173" s="162" t="str">
        <f t="shared" si="11"/>
        <v/>
      </c>
      <c r="H173" s="156" t="str">
        <f>IF(OR($D173="",$E173=""),"",VLOOKUP($AE173,SiSem_Req!$A$2:$O$82,8))</f>
        <v/>
      </c>
      <c r="I173" s="285"/>
      <c r="J173" s="155" t="str">
        <f t="shared" si="12"/>
        <v/>
      </c>
      <c r="K173" s="156" t="str">
        <f>IF(OR($D173="",$E173=""),"",VLOOKUP($AE173,SiSem_Req!$A$2:$O$82,12))</f>
        <v/>
      </c>
      <c r="L173" s="285"/>
      <c r="M173" s="155" t="str">
        <f t="shared" si="13"/>
        <v/>
      </c>
      <c r="N173" s="156" t="str">
        <f>IF(OR($D173="",$E173=""),"",VLOOKUP($AE173,SiSem_Req!$A$2:$O$82,13))</f>
        <v/>
      </c>
      <c r="O173" s="287"/>
      <c r="P173" s="166" t="str">
        <f t="shared" si="14"/>
        <v/>
      </c>
      <c r="Q173" s="156" t="str">
        <f>IF(OR($D173="",$E173=""),"",VLOOKUP($AE173,SiSem_Req!$A$2:$O$82,14))</f>
        <v/>
      </c>
      <c r="R173" s="157" t="str">
        <f t="shared" si="15"/>
        <v/>
      </c>
      <c r="S173" s="158" t="str">
        <f>IF(OR($D173="",$E173="",GlobalParameters!$C$12=""),"",$AA173)</f>
        <v/>
      </c>
      <c r="T173" s="159"/>
      <c r="U173" s="283"/>
      <c r="V173" s="283"/>
      <c r="W173" s="283"/>
      <c r="X173" s="283"/>
      <c r="Y173" s="283"/>
      <c r="Z173" s="283"/>
      <c r="AA173" s="160" t="str">
        <f>IF(OR($D173="",$E173="",GlobalParameters!$C$12=""),"",VLOOKUP($AE173,SiSem_Req!$A$2:$O$82,15))</f>
        <v/>
      </c>
      <c r="AB173" s="283"/>
      <c r="AC173" s="283"/>
      <c r="AD173" s="159"/>
      <c r="AE173" s="134" t="e">
        <f>VLOOKUP($D173,SiSem_Req!$S$2:$T$10,2)+VLOOKUP($E173,SiSem_Req!$U$2:$V$4,2)+VLOOKUP(GlobalParameters!$C$12,SiSem_Req!$W$2:$X$4,2)</f>
        <v>#N/A</v>
      </c>
    </row>
    <row r="174" spans="1:31" x14ac:dyDescent="0.25">
      <c r="A174" s="133"/>
      <c r="B174" s="283"/>
      <c r="C174" s="283"/>
      <c r="D174" s="284"/>
      <c r="E174" s="284"/>
      <c r="F174" s="286"/>
      <c r="G174" s="162" t="str">
        <f t="shared" si="11"/>
        <v/>
      </c>
      <c r="H174" s="156" t="str">
        <f>IF(OR($D174="",$E174=""),"",VLOOKUP($AE174,SiSem_Req!$A$2:$O$82,8))</f>
        <v/>
      </c>
      <c r="I174" s="285"/>
      <c r="J174" s="155" t="str">
        <f t="shared" si="12"/>
        <v/>
      </c>
      <c r="K174" s="156" t="str">
        <f>IF(OR($D174="",$E174=""),"",VLOOKUP($AE174,SiSem_Req!$A$2:$O$82,12))</f>
        <v/>
      </c>
      <c r="L174" s="285"/>
      <c r="M174" s="155" t="str">
        <f t="shared" si="13"/>
        <v/>
      </c>
      <c r="N174" s="156" t="str">
        <f>IF(OR($D174="",$E174=""),"",VLOOKUP($AE174,SiSem_Req!$A$2:$O$82,13))</f>
        <v/>
      </c>
      <c r="O174" s="287"/>
      <c r="P174" s="166" t="str">
        <f t="shared" si="14"/>
        <v/>
      </c>
      <c r="Q174" s="156" t="str">
        <f>IF(OR($D174="",$E174=""),"",VLOOKUP($AE174,SiSem_Req!$A$2:$O$82,14))</f>
        <v/>
      </c>
      <c r="R174" s="157" t="str">
        <f t="shared" si="15"/>
        <v/>
      </c>
      <c r="S174" s="158" t="str">
        <f>IF(OR($D174="",$E174="",GlobalParameters!$C$12=""),"",$AA174)</f>
        <v/>
      </c>
      <c r="T174" s="159"/>
      <c r="U174" s="283"/>
      <c r="V174" s="283"/>
      <c r="W174" s="283"/>
      <c r="X174" s="283"/>
      <c r="Y174" s="283"/>
      <c r="Z174" s="283"/>
      <c r="AA174" s="160" t="str">
        <f>IF(OR($D174="",$E174="",GlobalParameters!$C$12=""),"",VLOOKUP($AE174,SiSem_Req!$A$2:$O$82,15))</f>
        <v/>
      </c>
      <c r="AB174" s="283"/>
      <c r="AC174" s="283"/>
      <c r="AD174" s="159"/>
      <c r="AE174" s="134" t="e">
        <f>VLOOKUP($D174,SiSem_Req!$S$2:$T$10,2)+VLOOKUP($E174,SiSem_Req!$U$2:$V$4,2)+VLOOKUP(GlobalParameters!$C$12,SiSem_Req!$W$2:$X$4,2)</f>
        <v>#N/A</v>
      </c>
    </row>
    <row r="175" spans="1:31" x14ac:dyDescent="0.25">
      <c r="A175" s="133"/>
      <c r="B175" s="283"/>
      <c r="C175" s="283"/>
      <c r="D175" s="284"/>
      <c r="E175" s="284"/>
      <c r="F175" s="286"/>
      <c r="G175" s="162" t="str">
        <f t="shared" si="11"/>
        <v/>
      </c>
      <c r="H175" s="156" t="str">
        <f>IF(OR($D175="",$E175=""),"",VLOOKUP($AE175,SiSem_Req!$A$2:$O$82,8))</f>
        <v/>
      </c>
      <c r="I175" s="285"/>
      <c r="J175" s="155" t="str">
        <f t="shared" si="12"/>
        <v/>
      </c>
      <c r="K175" s="156" t="str">
        <f>IF(OR($D175="",$E175=""),"",VLOOKUP($AE175,SiSem_Req!$A$2:$O$82,12))</f>
        <v/>
      </c>
      <c r="L175" s="285"/>
      <c r="M175" s="155" t="str">
        <f t="shared" si="13"/>
        <v/>
      </c>
      <c r="N175" s="156" t="str">
        <f>IF(OR($D175="",$E175=""),"",VLOOKUP($AE175,SiSem_Req!$A$2:$O$82,13))</f>
        <v/>
      </c>
      <c r="O175" s="287"/>
      <c r="P175" s="166" t="str">
        <f t="shared" si="14"/>
        <v/>
      </c>
      <c r="Q175" s="156" t="str">
        <f>IF(OR($D175="",$E175=""),"",VLOOKUP($AE175,SiSem_Req!$A$2:$O$82,14))</f>
        <v/>
      </c>
      <c r="R175" s="157" t="str">
        <f t="shared" si="15"/>
        <v/>
      </c>
      <c r="S175" s="158" t="str">
        <f>IF(OR($D175="",$E175="",GlobalParameters!$C$12=""),"",$AA175)</f>
        <v/>
      </c>
      <c r="T175" s="159"/>
      <c r="U175" s="283"/>
      <c r="V175" s="283"/>
      <c r="W175" s="283"/>
      <c r="X175" s="283"/>
      <c r="Y175" s="283"/>
      <c r="Z175" s="283"/>
      <c r="AA175" s="160" t="str">
        <f>IF(OR($D175="",$E175="",GlobalParameters!$C$12=""),"",VLOOKUP($AE175,SiSem_Req!$A$2:$O$82,15))</f>
        <v/>
      </c>
      <c r="AB175" s="283"/>
      <c r="AC175" s="283"/>
      <c r="AD175" s="159"/>
      <c r="AE175" s="134" t="e">
        <f>VLOOKUP($D175,SiSem_Req!$S$2:$T$10,2)+VLOOKUP($E175,SiSem_Req!$U$2:$V$4,2)+VLOOKUP(GlobalParameters!$C$12,SiSem_Req!$W$2:$X$4,2)</f>
        <v>#N/A</v>
      </c>
    </row>
    <row r="176" spans="1:31" x14ac:dyDescent="0.25">
      <c r="A176" s="133"/>
      <c r="B176" s="283"/>
      <c r="C176" s="283"/>
      <c r="D176" s="284"/>
      <c r="E176" s="284"/>
      <c r="F176" s="286"/>
      <c r="G176" s="162" t="str">
        <f t="shared" si="11"/>
        <v/>
      </c>
      <c r="H176" s="156" t="str">
        <f>IF(OR($D176="",$E176=""),"",VLOOKUP($AE176,SiSem_Req!$A$2:$O$82,8))</f>
        <v/>
      </c>
      <c r="I176" s="285"/>
      <c r="J176" s="155" t="str">
        <f t="shared" si="12"/>
        <v/>
      </c>
      <c r="K176" s="156" t="str">
        <f>IF(OR($D176="",$E176=""),"",VLOOKUP($AE176,SiSem_Req!$A$2:$O$82,12))</f>
        <v/>
      </c>
      <c r="L176" s="285"/>
      <c r="M176" s="155" t="str">
        <f t="shared" si="13"/>
        <v/>
      </c>
      <c r="N176" s="156" t="str">
        <f>IF(OR($D176="",$E176=""),"",VLOOKUP($AE176,SiSem_Req!$A$2:$O$82,13))</f>
        <v/>
      </c>
      <c r="O176" s="287"/>
      <c r="P176" s="166" t="str">
        <f t="shared" si="14"/>
        <v/>
      </c>
      <c r="Q176" s="156" t="str">
        <f>IF(OR($D176="",$E176=""),"",VLOOKUP($AE176,SiSem_Req!$A$2:$O$82,14))</f>
        <v/>
      </c>
      <c r="R176" s="157" t="str">
        <f t="shared" si="15"/>
        <v/>
      </c>
      <c r="S176" s="158" t="str">
        <f>IF(OR($D176="",$E176="",GlobalParameters!$C$12=""),"",$AA176)</f>
        <v/>
      </c>
      <c r="T176" s="159"/>
      <c r="U176" s="283"/>
      <c r="V176" s="283"/>
      <c r="W176" s="283"/>
      <c r="X176" s="283"/>
      <c r="Y176" s="283"/>
      <c r="Z176" s="283"/>
      <c r="AA176" s="160" t="str">
        <f>IF(OR($D176="",$E176="",GlobalParameters!$C$12=""),"",VLOOKUP($AE176,SiSem_Req!$A$2:$O$82,15))</f>
        <v/>
      </c>
      <c r="AB176" s="283"/>
      <c r="AC176" s="283"/>
      <c r="AD176" s="159"/>
      <c r="AE176" s="134" t="e">
        <f>VLOOKUP($D176,SiSem_Req!$S$2:$T$10,2)+VLOOKUP($E176,SiSem_Req!$U$2:$V$4,2)+VLOOKUP(GlobalParameters!$C$12,SiSem_Req!$W$2:$X$4,2)</f>
        <v>#N/A</v>
      </c>
    </row>
    <row r="177" spans="1:31" x14ac:dyDescent="0.25">
      <c r="A177" s="133"/>
      <c r="B177" s="283"/>
      <c r="C177" s="283"/>
      <c r="D177" s="284"/>
      <c r="E177" s="284"/>
      <c r="F177" s="286"/>
      <c r="G177" s="162" t="str">
        <f t="shared" si="11"/>
        <v/>
      </c>
      <c r="H177" s="156" t="str">
        <f>IF(OR($D177="",$E177=""),"",VLOOKUP($AE177,SiSem_Req!$A$2:$O$82,8))</f>
        <v/>
      </c>
      <c r="I177" s="285"/>
      <c r="J177" s="155" t="str">
        <f t="shared" si="12"/>
        <v/>
      </c>
      <c r="K177" s="156" t="str">
        <f>IF(OR($D177="",$E177=""),"",VLOOKUP($AE177,SiSem_Req!$A$2:$O$82,12))</f>
        <v/>
      </c>
      <c r="L177" s="285"/>
      <c r="M177" s="155" t="str">
        <f t="shared" si="13"/>
        <v/>
      </c>
      <c r="N177" s="156" t="str">
        <f>IF(OR($D177="",$E177=""),"",VLOOKUP($AE177,SiSem_Req!$A$2:$O$82,13))</f>
        <v/>
      </c>
      <c r="O177" s="287"/>
      <c r="P177" s="166" t="str">
        <f t="shared" si="14"/>
        <v/>
      </c>
      <c r="Q177" s="156" t="str">
        <f>IF(OR($D177="",$E177=""),"",VLOOKUP($AE177,SiSem_Req!$A$2:$O$82,14))</f>
        <v/>
      </c>
      <c r="R177" s="157" t="str">
        <f t="shared" si="15"/>
        <v/>
      </c>
      <c r="S177" s="158" t="str">
        <f>IF(OR($D177="",$E177="",GlobalParameters!$C$12=""),"",$AA177)</f>
        <v/>
      </c>
      <c r="T177" s="159"/>
      <c r="U177" s="283"/>
      <c r="V177" s="283"/>
      <c r="W177" s="283"/>
      <c r="X177" s="283"/>
      <c r="Y177" s="283"/>
      <c r="Z177" s="283"/>
      <c r="AA177" s="160" t="str">
        <f>IF(OR($D177="",$E177="",GlobalParameters!$C$12=""),"",VLOOKUP($AE177,SiSem_Req!$A$2:$O$82,15))</f>
        <v/>
      </c>
      <c r="AB177" s="283"/>
      <c r="AC177" s="283"/>
      <c r="AD177" s="159"/>
      <c r="AE177" s="134" t="e">
        <f>VLOOKUP($D177,SiSem_Req!$S$2:$T$10,2)+VLOOKUP($E177,SiSem_Req!$U$2:$V$4,2)+VLOOKUP(GlobalParameters!$C$12,SiSem_Req!$W$2:$X$4,2)</f>
        <v>#N/A</v>
      </c>
    </row>
    <row r="178" spans="1:31" x14ac:dyDescent="0.25">
      <c r="A178" s="133"/>
      <c r="B178" s="283"/>
      <c r="C178" s="283"/>
      <c r="D178" s="284"/>
      <c r="E178" s="284"/>
      <c r="F178" s="286"/>
      <c r="G178" s="162" t="str">
        <f t="shared" si="11"/>
        <v/>
      </c>
      <c r="H178" s="156" t="str">
        <f>IF(OR($D178="",$E178=""),"",VLOOKUP($AE178,SiSem_Req!$A$2:$O$82,8))</f>
        <v/>
      </c>
      <c r="I178" s="285"/>
      <c r="J178" s="155" t="str">
        <f t="shared" si="12"/>
        <v/>
      </c>
      <c r="K178" s="156" t="str">
        <f>IF(OR($D178="",$E178=""),"",VLOOKUP($AE178,SiSem_Req!$A$2:$O$82,12))</f>
        <v/>
      </c>
      <c r="L178" s="285"/>
      <c r="M178" s="155" t="str">
        <f t="shared" si="13"/>
        <v/>
      </c>
      <c r="N178" s="156" t="str">
        <f>IF(OR($D178="",$E178=""),"",VLOOKUP($AE178,SiSem_Req!$A$2:$O$82,13))</f>
        <v/>
      </c>
      <c r="O178" s="287"/>
      <c r="P178" s="166" t="str">
        <f t="shared" si="14"/>
        <v/>
      </c>
      <c r="Q178" s="156" t="str">
        <f>IF(OR($D178="",$E178=""),"",VLOOKUP($AE178,SiSem_Req!$A$2:$O$82,14))</f>
        <v/>
      </c>
      <c r="R178" s="157" t="str">
        <f t="shared" si="15"/>
        <v/>
      </c>
      <c r="S178" s="158" t="str">
        <f>IF(OR($D178="",$E178="",GlobalParameters!$C$12=""),"",$AA178)</f>
        <v/>
      </c>
      <c r="T178" s="159"/>
      <c r="U178" s="283"/>
      <c r="V178" s="283"/>
      <c r="W178" s="283"/>
      <c r="X178" s="283"/>
      <c r="Y178" s="283"/>
      <c r="Z178" s="283"/>
      <c r="AA178" s="160" t="str">
        <f>IF(OR($D178="",$E178="",GlobalParameters!$C$12=""),"",VLOOKUP($AE178,SiSem_Req!$A$2:$O$82,15))</f>
        <v/>
      </c>
      <c r="AB178" s="283"/>
      <c r="AC178" s="283"/>
      <c r="AD178" s="159"/>
      <c r="AE178" s="134" t="e">
        <f>VLOOKUP($D178,SiSem_Req!$S$2:$T$10,2)+VLOOKUP($E178,SiSem_Req!$U$2:$V$4,2)+VLOOKUP(GlobalParameters!$C$12,SiSem_Req!$W$2:$X$4,2)</f>
        <v>#N/A</v>
      </c>
    </row>
    <row r="179" spans="1:31" x14ac:dyDescent="0.25">
      <c r="A179" s="133"/>
      <c r="B179" s="283"/>
      <c r="C179" s="283"/>
      <c r="D179" s="284"/>
      <c r="E179" s="284"/>
      <c r="F179" s="286"/>
      <c r="G179" s="162" t="str">
        <f t="shared" si="11"/>
        <v/>
      </c>
      <c r="H179" s="156" t="str">
        <f>IF(OR($D179="",$E179=""),"",VLOOKUP($AE179,SiSem_Req!$A$2:$O$82,8))</f>
        <v/>
      </c>
      <c r="I179" s="285"/>
      <c r="J179" s="155" t="str">
        <f t="shared" si="12"/>
        <v/>
      </c>
      <c r="K179" s="156" t="str">
        <f>IF(OR($D179="",$E179=""),"",VLOOKUP($AE179,SiSem_Req!$A$2:$O$82,12))</f>
        <v/>
      </c>
      <c r="L179" s="285"/>
      <c r="M179" s="155" t="str">
        <f t="shared" si="13"/>
        <v/>
      </c>
      <c r="N179" s="156" t="str">
        <f>IF(OR($D179="",$E179=""),"",VLOOKUP($AE179,SiSem_Req!$A$2:$O$82,13))</f>
        <v/>
      </c>
      <c r="O179" s="287"/>
      <c r="P179" s="166" t="str">
        <f t="shared" si="14"/>
        <v/>
      </c>
      <c r="Q179" s="156" t="str">
        <f>IF(OR($D179="",$E179=""),"",VLOOKUP($AE179,SiSem_Req!$A$2:$O$82,14))</f>
        <v/>
      </c>
      <c r="R179" s="157" t="str">
        <f t="shared" si="15"/>
        <v/>
      </c>
      <c r="S179" s="158" t="str">
        <f>IF(OR($D179="",$E179="",GlobalParameters!$C$12=""),"",$AA179)</f>
        <v/>
      </c>
      <c r="T179" s="159"/>
      <c r="U179" s="283"/>
      <c r="V179" s="283"/>
      <c r="W179" s="283"/>
      <c r="X179" s="283"/>
      <c r="Y179" s="283"/>
      <c r="Z179" s="283"/>
      <c r="AA179" s="160" t="str">
        <f>IF(OR($D179="",$E179="",GlobalParameters!$C$12=""),"",VLOOKUP($AE179,SiSem_Req!$A$2:$O$82,15))</f>
        <v/>
      </c>
      <c r="AB179" s="283"/>
      <c r="AC179" s="283"/>
      <c r="AD179" s="159"/>
      <c r="AE179" s="134" t="e">
        <f>VLOOKUP($D179,SiSem_Req!$S$2:$T$10,2)+VLOOKUP($E179,SiSem_Req!$U$2:$V$4,2)+VLOOKUP(GlobalParameters!$C$12,SiSem_Req!$W$2:$X$4,2)</f>
        <v>#N/A</v>
      </c>
    </row>
    <row r="180" spans="1:31" x14ac:dyDescent="0.25">
      <c r="A180" s="133"/>
      <c r="B180" s="283"/>
      <c r="C180" s="283"/>
      <c r="D180" s="284"/>
      <c r="E180" s="284"/>
      <c r="F180" s="286"/>
      <c r="G180" s="162" t="str">
        <f t="shared" si="11"/>
        <v/>
      </c>
      <c r="H180" s="156" t="str">
        <f>IF(OR($D180="",$E180=""),"",VLOOKUP($AE180,SiSem_Req!$A$2:$O$82,8))</f>
        <v/>
      </c>
      <c r="I180" s="285"/>
      <c r="J180" s="155" t="str">
        <f t="shared" si="12"/>
        <v/>
      </c>
      <c r="K180" s="156" t="str">
        <f>IF(OR($D180="",$E180=""),"",VLOOKUP($AE180,SiSem_Req!$A$2:$O$82,12))</f>
        <v/>
      </c>
      <c r="L180" s="285"/>
      <c r="M180" s="155" t="str">
        <f t="shared" si="13"/>
        <v/>
      </c>
      <c r="N180" s="156" t="str">
        <f>IF(OR($D180="",$E180=""),"",VLOOKUP($AE180,SiSem_Req!$A$2:$O$82,13))</f>
        <v/>
      </c>
      <c r="O180" s="287"/>
      <c r="P180" s="166" t="str">
        <f t="shared" si="14"/>
        <v/>
      </c>
      <c r="Q180" s="156" t="str">
        <f>IF(OR($D180="",$E180=""),"",VLOOKUP($AE180,SiSem_Req!$A$2:$O$82,14))</f>
        <v/>
      </c>
      <c r="R180" s="157" t="str">
        <f t="shared" si="15"/>
        <v/>
      </c>
      <c r="S180" s="158" t="str">
        <f>IF(OR($D180="",$E180="",GlobalParameters!$C$12=""),"",$AA180)</f>
        <v/>
      </c>
      <c r="T180" s="159"/>
      <c r="U180" s="283"/>
      <c r="V180" s="283"/>
      <c r="W180" s="283"/>
      <c r="X180" s="283"/>
      <c r="Y180" s="283"/>
      <c r="Z180" s="283"/>
      <c r="AA180" s="160" t="str">
        <f>IF(OR($D180="",$E180="",GlobalParameters!$C$12=""),"",VLOOKUP($AE180,SiSem_Req!$A$2:$O$82,15))</f>
        <v/>
      </c>
      <c r="AB180" s="283"/>
      <c r="AC180" s="283"/>
      <c r="AD180" s="159"/>
      <c r="AE180" s="134" t="e">
        <f>VLOOKUP($D180,SiSem_Req!$S$2:$T$10,2)+VLOOKUP($E180,SiSem_Req!$U$2:$V$4,2)+VLOOKUP(GlobalParameters!$C$12,SiSem_Req!$W$2:$X$4,2)</f>
        <v>#N/A</v>
      </c>
    </row>
    <row r="181" spans="1:31" x14ac:dyDescent="0.25">
      <c r="A181" s="133"/>
      <c r="B181" s="283"/>
      <c r="C181" s="283"/>
      <c r="D181" s="284"/>
      <c r="E181" s="284"/>
      <c r="F181" s="286"/>
      <c r="G181" s="162" t="str">
        <f t="shared" si="11"/>
        <v/>
      </c>
      <c r="H181" s="156" t="str">
        <f>IF(OR($D181="",$E181=""),"",VLOOKUP($AE181,SiSem_Req!$A$2:$O$82,8))</f>
        <v/>
      </c>
      <c r="I181" s="285"/>
      <c r="J181" s="155" t="str">
        <f t="shared" si="12"/>
        <v/>
      </c>
      <c r="K181" s="156" t="str">
        <f>IF(OR($D181="",$E181=""),"",VLOOKUP($AE181,SiSem_Req!$A$2:$O$82,12))</f>
        <v/>
      </c>
      <c r="L181" s="285"/>
      <c r="M181" s="155" t="str">
        <f t="shared" si="13"/>
        <v/>
      </c>
      <c r="N181" s="156" t="str">
        <f>IF(OR($D181="",$E181=""),"",VLOOKUP($AE181,SiSem_Req!$A$2:$O$82,13))</f>
        <v/>
      </c>
      <c r="O181" s="287"/>
      <c r="P181" s="166" t="str">
        <f t="shared" si="14"/>
        <v/>
      </c>
      <c r="Q181" s="156" t="str">
        <f>IF(OR($D181="",$E181=""),"",VLOOKUP($AE181,SiSem_Req!$A$2:$O$82,14))</f>
        <v/>
      </c>
      <c r="R181" s="157" t="str">
        <f t="shared" si="15"/>
        <v/>
      </c>
      <c r="S181" s="158" t="str">
        <f>IF(OR($D181="",$E181="",GlobalParameters!$C$12=""),"",$AA181)</f>
        <v/>
      </c>
      <c r="T181" s="159"/>
      <c r="U181" s="283"/>
      <c r="V181" s="283"/>
      <c r="W181" s="283"/>
      <c r="X181" s="283"/>
      <c r="Y181" s="283"/>
      <c r="Z181" s="283"/>
      <c r="AA181" s="160" t="str">
        <f>IF(OR($D181="",$E181="",GlobalParameters!$C$12=""),"",VLOOKUP($AE181,SiSem_Req!$A$2:$O$82,15))</f>
        <v/>
      </c>
      <c r="AB181" s="283"/>
      <c r="AC181" s="283"/>
      <c r="AD181" s="159"/>
      <c r="AE181" s="134" t="e">
        <f>VLOOKUP($D181,SiSem_Req!$S$2:$T$10,2)+VLOOKUP($E181,SiSem_Req!$U$2:$V$4,2)+VLOOKUP(GlobalParameters!$C$12,SiSem_Req!$W$2:$X$4,2)</f>
        <v>#N/A</v>
      </c>
    </row>
    <row r="182" spans="1:31" x14ac:dyDescent="0.25">
      <c r="A182" s="133"/>
      <c r="B182" s="283"/>
      <c r="C182" s="283"/>
      <c r="D182" s="284"/>
      <c r="E182" s="284"/>
      <c r="F182" s="286"/>
      <c r="G182" s="162" t="str">
        <f t="shared" si="11"/>
        <v/>
      </c>
      <c r="H182" s="156" t="str">
        <f>IF(OR($D182="",$E182=""),"",VLOOKUP($AE182,SiSem_Req!$A$2:$O$82,8))</f>
        <v/>
      </c>
      <c r="I182" s="285"/>
      <c r="J182" s="155" t="str">
        <f t="shared" si="12"/>
        <v/>
      </c>
      <c r="K182" s="156" t="str">
        <f>IF(OR($D182="",$E182=""),"",VLOOKUP($AE182,SiSem_Req!$A$2:$O$82,12))</f>
        <v/>
      </c>
      <c r="L182" s="285"/>
      <c r="M182" s="155" t="str">
        <f t="shared" si="13"/>
        <v/>
      </c>
      <c r="N182" s="156" t="str">
        <f>IF(OR($D182="",$E182=""),"",VLOOKUP($AE182,SiSem_Req!$A$2:$O$82,13))</f>
        <v/>
      </c>
      <c r="O182" s="287"/>
      <c r="P182" s="166" t="str">
        <f t="shared" si="14"/>
        <v/>
      </c>
      <c r="Q182" s="156" t="str">
        <f>IF(OR($D182="",$E182=""),"",VLOOKUP($AE182,SiSem_Req!$A$2:$O$82,14))</f>
        <v/>
      </c>
      <c r="R182" s="157" t="str">
        <f t="shared" si="15"/>
        <v/>
      </c>
      <c r="S182" s="158" t="str">
        <f>IF(OR($D182="",$E182="",GlobalParameters!$C$12=""),"",$AA182)</f>
        <v/>
      </c>
      <c r="T182" s="159"/>
      <c r="U182" s="283"/>
      <c r="V182" s="283"/>
      <c r="W182" s="283"/>
      <c r="X182" s="283"/>
      <c r="Y182" s="283"/>
      <c r="Z182" s="283"/>
      <c r="AA182" s="160" t="str">
        <f>IF(OR($D182="",$E182="",GlobalParameters!$C$12=""),"",VLOOKUP($AE182,SiSem_Req!$A$2:$O$82,15))</f>
        <v/>
      </c>
      <c r="AB182" s="283"/>
      <c r="AC182" s="283"/>
      <c r="AD182" s="159"/>
      <c r="AE182" s="134" t="e">
        <f>VLOOKUP($D182,SiSem_Req!$S$2:$T$10,2)+VLOOKUP($E182,SiSem_Req!$U$2:$V$4,2)+VLOOKUP(GlobalParameters!$C$12,SiSem_Req!$W$2:$X$4,2)</f>
        <v>#N/A</v>
      </c>
    </row>
    <row r="183" spans="1:31" x14ac:dyDescent="0.25">
      <c r="A183" s="133"/>
      <c r="B183" s="283"/>
      <c r="C183" s="283"/>
      <c r="D183" s="284"/>
      <c r="E183" s="284"/>
      <c r="F183" s="286"/>
      <c r="G183" s="162" t="str">
        <f t="shared" si="11"/>
        <v/>
      </c>
      <c r="H183" s="156" t="str">
        <f>IF(OR($D183="",$E183=""),"",VLOOKUP($AE183,SiSem_Req!$A$2:$O$82,8))</f>
        <v/>
      </c>
      <c r="I183" s="285"/>
      <c r="J183" s="155" t="str">
        <f t="shared" si="12"/>
        <v/>
      </c>
      <c r="K183" s="156" t="str">
        <f>IF(OR($D183="",$E183=""),"",VLOOKUP($AE183,SiSem_Req!$A$2:$O$82,12))</f>
        <v/>
      </c>
      <c r="L183" s="285"/>
      <c r="M183" s="155" t="str">
        <f t="shared" si="13"/>
        <v/>
      </c>
      <c r="N183" s="156" t="str">
        <f>IF(OR($D183="",$E183=""),"",VLOOKUP($AE183,SiSem_Req!$A$2:$O$82,13))</f>
        <v/>
      </c>
      <c r="O183" s="287"/>
      <c r="P183" s="166" t="str">
        <f t="shared" si="14"/>
        <v/>
      </c>
      <c r="Q183" s="156" t="str">
        <f>IF(OR($D183="",$E183=""),"",VLOOKUP($AE183,SiSem_Req!$A$2:$O$82,14))</f>
        <v/>
      </c>
      <c r="R183" s="157" t="str">
        <f t="shared" si="15"/>
        <v/>
      </c>
      <c r="S183" s="158" t="str">
        <f>IF(OR($D183="",$E183="",GlobalParameters!$C$12=""),"",$AA183)</f>
        <v/>
      </c>
      <c r="T183" s="159"/>
      <c r="U183" s="283"/>
      <c r="V183" s="283"/>
      <c r="W183" s="283"/>
      <c r="X183" s="283"/>
      <c r="Y183" s="283"/>
      <c r="Z183" s="283"/>
      <c r="AA183" s="160" t="str">
        <f>IF(OR($D183="",$E183="",GlobalParameters!$C$12=""),"",VLOOKUP($AE183,SiSem_Req!$A$2:$O$82,15))</f>
        <v/>
      </c>
      <c r="AB183" s="283"/>
      <c r="AC183" s="283"/>
      <c r="AD183" s="159"/>
      <c r="AE183" s="134" t="e">
        <f>VLOOKUP($D183,SiSem_Req!$S$2:$T$10,2)+VLOOKUP($E183,SiSem_Req!$U$2:$V$4,2)+VLOOKUP(GlobalParameters!$C$12,SiSem_Req!$W$2:$X$4,2)</f>
        <v>#N/A</v>
      </c>
    </row>
    <row r="184" spans="1:31" x14ac:dyDescent="0.25">
      <c r="A184" s="133"/>
      <c r="B184" s="283"/>
      <c r="C184" s="283"/>
      <c r="D184" s="284"/>
      <c r="E184" s="284"/>
      <c r="F184" s="286"/>
      <c r="G184" s="162" t="str">
        <f t="shared" si="11"/>
        <v/>
      </c>
      <c r="H184" s="156" t="str">
        <f>IF(OR($D184="",$E184=""),"",VLOOKUP($AE184,SiSem_Req!$A$2:$O$82,8))</f>
        <v/>
      </c>
      <c r="I184" s="285"/>
      <c r="J184" s="155" t="str">
        <f t="shared" si="12"/>
        <v/>
      </c>
      <c r="K184" s="156" t="str">
        <f>IF(OR($D184="",$E184=""),"",VLOOKUP($AE184,SiSem_Req!$A$2:$O$82,12))</f>
        <v/>
      </c>
      <c r="L184" s="285"/>
      <c r="M184" s="155" t="str">
        <f t="shared" si="13"/>
        <v/>
      </c>
      <c r="N184" s="156" t="str">
        <f>IF(OR($D184="",$E184=""),"",VLOOKUP($AE184,SiSem_Req!$A$2:$O$82,13))</f>
        <v/>
      </c>
      <c r="O184" s="287"/>
      <c r="P184" s="166" t="str">
        <f t="shared" si="14"/>
        <v/>
      </c>
      <c r="Q184" s="156" t="str">
        <f>IF(OR($D184="",$E184=""),"",VLOOKUP($AE184,SiSem_Req!$A$2:$O$82,14))</f>
        <v/>
      </c>
      <c r="R184" s="157" t="str">
        <f t="shared" si="15"/>
        <v/>
      </c>
      <c r="S184" s="158" t="str">
        <f>IF(OR($D184="",$E184="",GlobalParameters!$C$12=""),"",$AA184)</f>
        <v/>
      </c>
      <c r="T184" s="159"/>
      <c r="U184" s="283"/>
      <c r="V184" s="283"/>
      <c r="W184" s="283"/>
      <c r="X184" s="283"/>
      <c r="Y184" s="283"/>
      <c r="Z184" s="283"/>
      <c r="AA184" s="160" t="str">
        <f>IF(OR($D184="",$E184="",GlobalParameters!$C$12=""),"",VLOOKUP($AE184,SiSem_Req!$A$2:$O$82,15))</f>
        <v/>
      </c>
      <c r="AB184" s="283"/>
      <c r="AC184" s="283"/>
      <c r="AD184" s="159"/>
      <c r="AE184" s="134" t="e">
        <f>VLOOKUP($D184,SiSem_Req!$S$2:$T$10,2)+VLOOKUP($E184,SiSem_Req!$U$2:$V$4,2)+VLOOKUP(GlobalParameters!$C$12,SiSem_Req!$W$2:$X$4,2)</f>
        <v>#N/A</v>
      </c>
    </row>
    <row r="185" spans="1:31" x14ac:dyDescent="0.25">
      <c r="A185" s="133"/>
      <c r="B185" s="283"/>
      <c r="C185" s="283"/>
      <c r="D185" s="284"/>
      <c r="E185" s="284"/>
      <c r="F185" s="286"/>
      <c r="G185" s="162" t="str">
        <f t="shared" si="11"/>
        <v/>
      </c>
      <c r="H185" s="156" t="str">
        <f>IF(OR($D185="",$E185=""),"",VLOOKUP($AE185,SiSem_Req!$A$2:$O$82,8))</f>
        <v/>
      </c>
      <c r="I185" s="285"/>
      <c r="J185" s="155" t="str">
        <f t="shared" si="12"/>
        <v/>
      </c>
      <c r="K185" s="156" t="str">
        <f>IF(OR($D185="",$E185=""),"",VLOOKUP($AE185,SiSem_Req!$A$2:$O$82,12))</f>
        <v/>
      </c>
      <c r="L185" s="285"/>
      <c r="M185" s="155" t="str">
        <f t="shared" si="13"/>
        <v/>
      </c>
      <c r="N185" s="156" t="str">
        <f>IF(OR($D185="",$E185=""),"",VLOOKUP($AE185,SiSem_Req!$A$2:$O$82,13))</f>
        <v/>
      </c>
      <c r="O185" s="287"/>
      <c r="P185" s="166" t="str">
        <f t="shared" si="14"/>
        <v/>
      </c>
      <c r="Q185" s="156" t="str">
        <f>IF(OR($D185="",$E185=""),"",VLOOKUP($AE185,SiSem_Req!$A$2:$O$82,14))</f>
        <v/>
      </c>
      <c r="R185" s="157" t="str">
        <f t="shared" si="15"/>
        <v/>
      </c>
      <c r="S185" s="158" t="str">
        <f>IF(OR($D185="",$E185="",GlobalParameters!$C$12=""),"",$AA185)</f>
        <v/>
      </c>
      <c r="T185" s="159"/>
      <c r="U185" s="283"/>
      <c r="V185" s="283"/>
      <c r="W185" s="283"/>
      <c r="X185" s="283"/>
      <c r="Y185" s="283"/>
      <c r="Z185" s="283"/>
      <c r="AA185" s="160" t="str">
        <f>IF(OR($D185="",$E185="",GlobalParameters!$C$12=""),"",VLOOKUP($AE185,SiSem_Req!$A$2:$O$82,15))</f>
        <v/>
      </c>
      <c r="AB185" s="283"/>
      <c r="AC185" s="283"/>
      <c r="AD185" s="159"/>
      <c r="AE185" s="134" t="e">
        <f>VLOOKUP($D185,SiSem_Req!$S$2:$T$10,2)+VLOOKUP($E185,SiSem_Req!$U$2:$V$4,2)+VLOOKUP(GlobalParameters!$C$12,SiSem_Req!$W$2:$X$4,2)</f>
        <v>#N/A</v>
      </c>
    </row>
    <row r="186" spans="1:31" x14ac:dyDescent="0.25">
      <c r="A186" s="133"/>
      <c r="B186" s="283"/>
      <c r="C186" s="283"/>
      <c r="D186" s="284"/>
      <c r="E186" s="284"/>
      <c r="F186" s="286"/>
      <c r="G186" s="162" t="str">
        <f t="shared" si="11"/>
        <v/>
      </c>
      <c r="H186" s="156" t="str">
        <f>IF(OR($D186="",$E186=""),"",VLOOKUP($AE186,SiSem_Req!$A$2:$O$82,8))</f>
        <v/>
      </c>
      <c r="I186" s="285"/>
      <c r="J186" s="155" t="str">
        <f t="shared" si="12"/>
        <v/>
      </c>
      <c r="K186" s="156" t="str">
        <f>IF(OR($D186="",$E186=""),"",VLOOKUP($AE186,SiSem_Req!$A$2:$O$82,12))</f>
        <v/>
      </c>
      <c r="L186" s="285"/>
      <c r="M186" s="155" t="str">
        <f t="shared" si="13"/>
        <v/>
      </c>
      <c r="N186" s="156" t="str">
        <f>IF(OR($D186="",$E186=""),"",VLOOKUP($AE186,SiSem_Req!$A$2:$O$82,13))</f>
        <v/>
      </c>
      <c r="O186" s="287"/>
      <c r="P186" s="166" t="str">
        <f t="shared" si="14"/>
        <v/>
      </c>
      <c r="Q186" s="156" t="str">
        <f>IF(OR($D186="",$E186=""),"",VLOOKUP($AE186,SiSem_Req!$A$2:$O$82,14))</f>
        <v/>
      </c>
      <c r="R186" s="157" t="str">
        <f t="shared" si="15"/>
        <v/>
      </c>
      <c r="S186" s="158" t="str">
        <f>IF(OR($D186="",$E186="",GlobalParameters!$C$12=""),"",$AA186)</f>
        <v/>
      </c>
      <c r="T186" s="159"/>
      <c r="U186" s="283"/>
      <c r="V186" s="283"/>
      <c r="W186" s="283"/>
      <c r="X186" s="283"/>
      <c r="Y186" s="283"/>
      <c r="Z186" s="283"/>
      <c r="AA186" s="160" t="str">
        <f>IF(OR($D186="",$E186="",GlobalParameters!$C$12=""),"",VLOOKUP($AE186,SiSem_Req!$A$2:$O$82,15))</f>
        <v/>
      </c>
      <c r="AB186" s="283"/>
      <c r="AC186" s="283"/>
      <c r="AD186" s="159"/>
      <c r="AE186" s="134" t="e">
        <f>VLOOKUP($D186,SiSem_Req!$S$2:$T$10,2)+VLOOKUP($E186,SiSem_Req!$U$2:$V$4,2)+VLOOKUP(GlobalParameters!$C$12,SiSem_Req!$W$2:$X$4,2)</f>
        <v>#N/A</v>
      </c>
    </row>
    <row r="187" spans="1:31" x14ac:dyDescent="0.25">
      <c r="A187" s="133"/>
      <c r="B187" s="283"/>
      <c r="C187" s="283"/>
      <c r="D187" s="284"/>
      <c r="E187" s="284"/>
      <c r="F187" s="286"/>
      <c r="G187" s="162" t="str">
        <f t="shared" si="11"/>
        <v/>
      </c>
      <c r="H187" s="156" t="str">
        <f>IF(OR($D187="",$E187=""),"",VLOOKUP($AE187,SiSem_Req!$A$2:$O$82,8))</f>
        <v/>
      </c>
      <c r="I187" s="285"/>
      <c r="J187" s="155" t="str">
        <f t="shared" si="12"/>
        <v/>
      </c>
      <c r="K187" s="156" t="str">
        <f>IF(OR($D187="",$E187=""),"",VLOOKUP($AE187,SiSem_Req!$A$2:$O$82,12))</f>
        <v/>
      </c>
      <c r="L187" s="285"/>
      <c r="M187" s="155" t="str">
        <f t="shared" si="13"/>
        <v/>
      </c>
      <c r="N187" s="156" t="str">
        <f>IF(OR($D187="",$E187=""),"",VLOOKUP($AE187,SiSem_Req!$A$2:$O$82,13))</f>
        <v/>
      </c>
      <c r="O187" s="287"/>
      <c r="P187" s="166" t="str">
        <f t="shared" si="14"/>
        <v/>
      </c>
      <c r="Q187" s="156" t="str">
        <f>IF(OR($D187="",$E187=""),"",VLOOKUP($AE187,SiSem_Req!$A$2:$O$82,14))</f>
        <v/>
      </c>
      <c r="R187" s="157" t="str">
        <f t="shared" si="15"/>
        <v/>
      </c>
      <c r="S187" s="158" t="str">
        <f>IF(OR($D187="",$E187="",GlobalParameters!$C$12=""),"",$AA187)</f>
        <v/>
      </c>
      <c r="T187" s="159"/>
      <c r="U187" s="283"/>
      <c r="V187" s="283"/>
      <c r="W187" s="283"/>
      <c r="X187" s="283"/>
      <c r="Y187" s="283"/>
      <c r="Z187" s="283"/>
      <c r="AA187" s="160" t="str">
        <f>IF(OR($D187="",$E187="",GlobalParameters!$C$12=""),"",VLOOKUP($AE187,SiSem_Req!$A$2:$O$82,15))</f>
        <v/>
      </c>
      <c r="AB187" s="283"/>
      <c r="AC187" s="283"/>
      <c r="AD187" s="159"/>
      <c r="AE187" s="134" t="e">
        <f>VLOOKUP($D187,SiSem_Req!$S$2:$T$10,2)+VLOOKUP($E187,SiSem_Req!$U$2:$V$4,2)+VLOOKUP(GlobalParameters!$C$12,SiSem_Req!$W$2:$X$4,2)</f>
        <v>#N/A</v>
      </c>
    </row>
    <row r="188" spans="1:31" x14ac:dyDescent="0.25">
      <c r="A188" s="133"/>
      <c r="B188" s="283"/>
      <c r="C188" s="283"/>
      <c r="D188" s="284"/>
      <c r="E188" s="284"/>
      <c r="F188" s="286"/>
      <c r="G188" s="162" t="str">
        <f t="shared" si="11"/>
        <v/>
      </c>
      <c r="H188" s="156" t="str">
        <f>IF(OR($D188="",$E188=""),"",VLOOKUP($AE188,SiSem_Req!$A$2:$O$82,8))</f>
        <v/>
      </c>
      <c r="I188" s="285"/>
      <c r="J188" s="155" t="str">
        <f t="shared" si="12"/>
        <v/>
      </c>
      <c r="K188" s="156" t="str">
        <f>IF(OR($D188="",$E188=""),"",VLOOKUP($AE188,SiSem_Req!$A$2:$O$82,12))</f>
        <v/>
      </c>
      <c r="L188" s="285"/>
      <c r="M188" s="155" t="str">
        <f t="shared" si="13"/>
        <v/>
      </c>
      <c r="N188" s="156" t="str">
        <f>IF(OR($D188="",$E188=""),"",VLOOKUP($AE188,SiSem_Req!$A$2:$O$82,13))</f>
        <v/>
      </c>
      <c r="O188" s="287"/>
      <c r="P188" s="166" t="str">
        <f t="shared" si="14"/>
        <v/>
      </c>
      <c r="Q188" s="156" t="str">
        <f>IF(OR($D188="",$E188=""),"",VLOOKUP($AE188,SiSem_Req!$A$2:$O$82,14))</f>
        <v/>
      </c>
      <c r="R188" s="157" t="str">
        <f t="shared" si="15"/>
        <v/>
      </c>
      <c r="S188" s="158" t="str">
        <f>IF(OR($D188="",$E188="",GlobalParameters!$C$12=""),"",$AA188)</f>
        <v/>
      </c>
      <c r="T188" s="159"/>
      <c r="U188" s="283"/>
      <c r="V188" s="283"/>
      <c r="W188" s="283"/>
      <c r="X188" s="283"/>
      <c r="Y188" s="283"/>
      <c r="Z188" s="283"/>
      <c r="AA188" s="160" t="str">
        <f>IF(OR($D188="",$E188="",GlobalParameters!$C$12=""),"",VLOOKUP($AE188,SiSem_Req!$A$2:$O$82,15))</f>
        <v/>
      </c>
      <c r="AB188" s="283"/>
      <c r="AC188" s="283"/>
      <c r="AD188" s="159"/>
      <c r="AE188" s="134" t="e">
        <f>VLOOKUP($D188,SiSem_Req!$S$2:$T$10,2)+VLOOKUP($E188,SiSem_Req!$U$2:$V$4,2)+VLOOKUP(GlobalParameters!$C$12,SiSem_Req!$W$2:$X$4,2)</f>
        <v>#N/A</v>
      </c>
    </row>
    <row r="189" spans="1:31" x14ac:dyDescent="0.25">
      <c r="A189" s="133"/>
      <c r="B189" s="283"/>
      <c r="C189" s="283"/>
      <c r="D189" s="284"/>
      <c r="E189" s="284"/>
      <c r="F189" s="286"/>
      <c r="G189" s="162" t="str">
        <f t="shared" si="11"/>
        <v/>
      </c>
      <c r="H189" s="156" t="str">
        <f>IF(OR($D189="",$E189=""),"",VLOOKUP($AE189,SiSem_Req!$A$2:$O$82,8))</f>
        <v/>
      </c>
      <c r="I189" s="285"/>
      <c r="J189" s="155" t="str">
        <f t="shared" si="12"/>
        <v/>
      </c>
      <c r="K189" s="156" t="str">
        <f>IF(OR($D189="",$E189=""),"",VLOOKUP($AE189,SiSem_Req!$A$2:$O$82,12))</f>
        <v/>
      </c>
      <c r="L189" s="285"/>
      <c r="M189" s="155" t="str">
        <f t="shared" si="13"/>
        <v/>
      </c>
      <c r="N189" s="156" t="str">
        <f>IF(OR($D189="",$E189=""),"",VLOOKUP($AE189,SiSem_Req!$A$2:$O$82,13))</f>
        <v/>
      </c>
      <c r="O189" s="287"/>
      <c r="P189" s="166" t="str">
        <f t="shared" si="14"/>
        <v/>
      </c>
      <c r="Q189" s="156" t="str">
        <f>IF(OR($D189="",$E189=""),"",VLOOKUP($AE189,SiSem_Req!$A$2:$O$82,14))</f>
        <v/>
      </c>
      <c r="R189" s="157" t="str">
        <f t="shared" si="15"/>
        <v/>
      </c>
      <c r="S189" s="158" t="str">
        <f>IF(OR($D189="",$E189="",GlobalParameters!$C$12=""),"",$AA189)</f>
        <v/>
      </c>
      <c r="T189" s="159"/>
      <c r="U189" s="283"/>
      <c r="V189" s="283"/>
      <c r="W189" s="283"/>
      <c r="X189" s="283"/>
      <c r="Y189" s="283"/>
      <c r="Z189" s="283"/>
      <c r="AA189" s="160" t="str">
        <f>IF(OR($D189="",$E189="",GlobalParameters!$C$12=""),"",VLOOKUP($AE189,SiSem_Req!$A$2:$O$82,15))</f>
        <v/>
      </c>
      <c r="AB189" s="283"/>
      <c r="AC189" s="283"/>
      <c r="AD189" s="159"/>
      <c r="AE189" s="134" t="e">
        <f>VLOOKUP($D189,SiSem_Req!$S$2:$T$10,2)+VLOOKUP($E189,SiSem_Req!$U$2:$V$4,2)+VLOOKUP(GlobalParameters!$C$12,SiSem_Req!$W$2:$X$4,2)</f>
        <v>#N/A</v>
      </c>
    </row>
    <row r="190" spans="1:31" x14ac:dyDescent="0.25">
      <c r="A190" s="133"/>
      <c r="B190" s="283"/>
      <c r="C190" s="283"/>
      <c r="D190" s="284"/>
      <c r="E190" s="284"/>
      <c r="F190" s="286"/>
      <c r="G190" s="162" t="str">
        <f t="shared" si="11"/>
        <v/>
      </c>
      <c r="H190" s="156" t="str">
        <f>IF(OR($D190="",$E190=""),"",VLOOKUP($AE190,SiSem_Req!$A$2:$O$82,8))</f>
        <v/>
      </c>
      <c r="I190" s="285"/>
      <c r="J190" s="155" t="str">
        <f t="shared" si="12"/>
        <v/>
      </c>
      <c r="K190" s="156" t="str">
        <f>IF(OR($D190="",$E190=""),"",VLOOKUP($AE190,SiSem_Req!$A$2:$O$82,12))</f>
        <v/>
      </c>
      <c r="L190" s="285"/>
      <c r="M190" s="155" t="str">
        <f t="shared" si="13"/>
        <v/>
      </c>
      <c r="N190" s="156" t="str">
        <f>IF(OR($D190="",$E190=""),"",VLOOKUP($AE190,SiSem_Req!$A$2:$O$82,13))</f>
        <v/>
      </c>
      <c r="O190" s="287"/>
      <c r="P190" s="166" t="str">
        <f t="shared" si="14"/>
        <v/>
      </c>
      <c r="Q190" s="156" t="str">
        <f>IF(OR($D190="",$E190=""),"",VLOOKUP($AE190,SiSem_Req!$A$2:$O$82,14))</f>
        <v/>
      </c>
      <c r="R190" s="157" t="str">
        <f t="shared" si="15"/>
        <v/>
      </c>
      <c r="S190" s="158" t="str">
        <f>IF(OR($D190="",$E190="",GlobalParameters!$C$12=""),"",$AA190)</f>
        <v/>
      </c>
      <c r="T190" s="159"/>
      <c r="U190" s="283"/>
      <c r="V190" s="283"/>
      <c r="W190" s="283"/>
      <c r="X190" s="283"/>
      <c r="Y190" s="283"/>
      <c r="Z190" s="283"/>
      <c r="AA190" s="160" t="str">
        <f>IF(OR($D190="",$E190="",GlobalParameters!$C$12=""),"",VLOOKUP($AE190,SiSem_Req!$A$2:$O$82,15))</f>
        <v/>
      </c>
      <c r="AB190" s="283"/>
      <c r="AC190" s="283"/>
      <c r="AD190" s="159"/>
      <c r="AE190" s="134" t="e">
        <f>VLOOKUP($D190,SiSem_Req!$S$2:$T$10,2)+VLOOKUP($E190,SiSem_Req!$U$2:$V$4,2)+VLOOKUP(GlobalParameters!$C$12,SiSem_Req!$W$2:$X$4,2)</f>
        <v>#N/A</v>
      </c>
    </row>
    <row r="191" spans="1:31" x14ac:dyDescent="0.25">
      <c r="A191" s="133"/>
      <c r="B191" s="283"/>
      <c r="C191" s="283"/>
      <c r="D191" s="284"/>
      <c r="E191" s="284"/>
      <c r="F191" s="286"/>
      <c r="G191" s="162" t="str">
        <f t="shared" si="11"/>
        <v/>
      </c>
      <c r="H191" s="156" t="str">
        <f>IF(OR($D191="",$E191=""),"",VLOOKUP($AE191,SiSem_Req!$A$2:$O$82,8))</f>
        <v/>
      </c>
      <c r="I191" s="285"/>
      <c r="J191" s="155" t="str">
        <f t="shared" si="12"/>
        <v/>
      </c>
      <c r="K191" s="156" t="str">
        <f>IF(OR($D191="",$E191=""),"",VLOOKUP($AE191,SiSem_Req!$A$2:$O$82,12))</f>
        <v/>
      </c>
      <c r="L191" s="285"/>
      <c r="M191" s="155" t="str">
        <f t="shared" si="13"/>
        <v/>
      </c>
      <c r="N191" s="156" t="str">
        <f>IF(OR($D191="",$E191=""),"",VLOOKUP($AE191,SiSem_Req!$A$2:$O$82,13))</f>
        <v/>
      </c>
      <c r="O191" s="287"/>
      <c r="P191" s="166" t="str">
        <f t="shared" si="14"/>
        <v/>
      </c>
      <c r="Q191" s="156" t="str">
        <f>IF(OR($D191="",$E191=""),"",VLOOKUP($AE191,SiSem_Req!$A$2:$O$82,14))</f>
        <v/>
      </c>
      <c r="R191" s="157" t="str">
        <f t="shared" si="15"/>
        <v/>
      </c>
      <c r="S191" s="158" t="str">
        <f>IF(OR($D191="",$E191="",GlobalParameters!$C$12=""),"",$AA191)</f>
        <v/>
      </c>
      <c r="T191" s="159"/>
      <c r="U191" s="283"/>
      <c r="V191" s="283"/>
      <c r="W191" s="283"/>
      <c r="X191" s="283"/>
      <c r="Y191" s="283"/>
      <c r="Z191" s="283"/>
      <c r="AA191" s="160" t="str">
        <f>IF(OR($D191="",$E191="",GlobalParameters!$C$12=""),"",VLOOKUP($AE191,SiSem_Req!$A$2:$O$82,15))</f>
        <v/>
      </c>
      <c r="AB191" s="283"/>
      <c r="AC191" s="283"/>
      <c r="AD191" s="159"/>
      <c r="AE191" s="134" t="e">
        <f>VLOOKUP($D191,SiSem_Req!$S$2:$T$10,2)+VLOOKUP($E191,SiSem_Req!$U$2:$V$4,2)+VLOOKUP(GlobalParameters!$C$12,SiSem_Req!$W$2:$X$4,2)</f>
        <v>#N/A</v>
      </c>
    </row>
    <row r="192" spans="1:31" x14ac:dyDescent="0.25">
      <c r="A192" s="133"/>
      <c r="B192" s="283"/>
      <c r="C192" s="283"/>
      <c r="D192" s="284"/>
      <c r="E192" s="284"/>
      <c r="F192" s="286"/>
      <c r="G192" s="162" t="str">
        <f t="shared" si="11"/>
        <v/>
      </c>
      <c r="H192" s="156" t="str">
        <f>IF(OR($D192="",$E192=""),"",VLOOKUP($AE192,SiSem_Req!$A$2:$O$82,8))</f>
        <v/>
      </c>
      <c r="I192" s="285"/>
      <c r="J192" s="155" t="str">
        <f t="shared" si="12"/>
        <v/>
      </c>
      <c r="K192" s="156" t="str">
        <f>IF(OR($D192="",$E192=""),"",VLOOKUP($AE192,SiSem_Req!$A$2:$O$82,12))</f>
        <v/>
      </c>
      <c r="L192" s="285"/>
      <c r="M192" s="155" t="str">
        <f t="shared" si="13"/>
        <v/>
      </c>
      <c r="N192" s="156" t="str">
        <f>IF(OR($D192="",$E192=""),"",VLOOKUP($AE192,SiSem_Req!$A$2:$O$82,13))</f>
        <v/>
      </c>
      <c r="O192" s="287"/>
      <c r="P192" s="166" t="str">
        <f t="shared" si="14"/>
        <v/>
      </c>
      <c r="Q192" s="156" t="str">
        <f>IF(OR($D192="",$E192=""),"",VLOOKUP($AE192,SiSem_Req!$A$2:$O$82,14))</f>
        <v/>
      </c>
      <c r="R192" s="157" t="str">
        <f t="shared" si="15"/>
        <v/>
      </c>
      <c r="S192" s="158" t="str">
        <f>IF(OR($D192="",$E192="",GlobalParameters!$C$12=""),"",$AA192)</f>
        <v/>
      </c>
      <c r="T192" s="159"/>
      <c r="U192" s="283"/>
      <c r="V192" s="283"/>
      <c r="W192" s="283"/>
      <c r="X192" s="283"/>
      <c r="Y192" s="283"/>
      <c r="Z192" s="283"/>
      <c r="AA192" s="160" t="str">
        <f>IF(OR($D192="",$E192="",GlobalParameters!$C$12=""),"",VLOOKUP($AE192,SiSem_Req!$A$2:$O$82,15))</f>
        <v/>
      </c>
      <c r="AB192" s="283"/>
      <c r="AC192" s="283"/>
      <c r="AD192" s="159"/>
      <c r="AE192" s="134" t="e">
        <f>VLOOKUP($D192,SiSem_Req!$S$2:$T$10,2)+VLOOKUP($E192,SiSem_Req!$U$2:$V$4,2)+VLOOKUP(GlobalParameters!$C$12,SiSem_Req!$W$2:$X$4,2)</f>
        <v>#N/A</v>
      </c>
    </row>
    <row r="193" spans="1:31" x14ac:dyDescent="0.25">
      <c r="A193" s="133"/>
      <c r="B193" s="283"/>
      <c r="C193" s="283"/>
      <c r="D193" s="284"/>
      <c r="E193" s="284"/>
      <c r="F193" s="286"/>
      <c r="G193" s="162" t="str">
        <f t="shared" si="11"/>
        <v/>
      </c>
      <c r="H193" s="156" t="str">
        <f>IF(OR($D193="",$E193=""),"",VLOOKUP($AE193,SiSem_Req!$A$2:$O$82,8))</f>
        <v/>
      </c>
      <c r="I193" s="285"/>
      <c r="J193" s="155" t="str">
        <f t="shared" si="12"/>
        <v/>
      </c>
      <c r="K193" s="156" t="str">
        <f>IF(OR($D193="",$E193=""),"",VLOOKUP($AE193,SiSem_Req!$A$2:$O$82,12))</f>
        <v/>
      </c>
      <c r="L193" s="285"/>
      <c r="M193" s="155" t="str">
        <f t="shared" si="13"/>
        <v/>
      </c>
      <c r="N193" s="156" t="str">
        <f>IF(OR($D193="",$E193=""),"",VLOOKUP($AE193,SiSem_Req!$A$2:$O$82,13))</f>
        <v/>
      </c>
      <c r="O193" s="287"/>
      <c r="P193" s="166" t="str">
        <f t="shared" si="14"/>
        <v/>
      </c>
      <c r="Q193" s="156" t="str">
        <f>IF(OR($D193="",$E193=""),"",VLOOKUP($AE193,SiSem_Req!$A$2:$O$82,14))</f>
        <v/>
      </c>
      <c r="R193" s="157" t="str">
        <f t="shared" si="15"/>
        <v/>
      </c>
      <c r="S193" s="158" t="str">
        <f>IF(OR($D193="",$E193="",GlobalParameters!$C$12=""),"",$AA193)</f>
        <v/>
      </c>
      <c r="T193" s="159"/>
      <c r="U193" s="283"/>
      <c r="V193" s="283"/>
      <c r="W193" s="283"/>
      <c r="X193" s="283"/>
      <c r="Y193" s="283"/>
      <c r="Z193" s="283"/>
      <c r="AA193" s="160" t="str">
        <f>IF(OR($D193="",$E193="",GlobalParameters!$C$12=""),"",VLOOKUP($AE193,SiSem_Req!$A$2:$O$82,15))</f>
        <v/>
      </c>
      <c r="AB193" s="283"/>
      <c r="AC193" s="283"/>
      <c r="AD193" s="159"/>
      <c r="AE193" s="134" t="e">
        <f>VLOOKUP($D193,SiSem_Req!$S$2:$T$10,2)+VLOOKUP($E193,SiSem_Req!$U$2:$V$4,2)+VLOOKUP(GlobalParameters!$C$12,SiSem_Req!$W$2:$X$4,2)</f>
        <v>#N/A</v>
      </c>
    </row>
    <row r="194" spans="1:31" x14ac:dyDescent="0.25">
      <c r="A194" s="133"/>
      <c r="B194" s="283"/>
      <c r="C194" s="283"/>
      <c r="D194" s="284"/>
      <c r="E194" s="284"/>
      <c r="F194" s="286"/>
      <c r="G194" s="162" t="str">
        <f t="shared" si="11"/>
        <v/>
      </c>
      <c r="H194" s="156" t="str">
        <f>IF(OR($D194="",$E194=""),"",VLOOKUP($AE194,SiSem_Req!$A$2:$O$82,8))</f>
        <v/>
      </c>
      <c r="I194" s="285"/>
      <c r="J194" s="155" t="str">
        <f t="shared" si="12"/>
        <v/>
      </c>
      <c r="K194" s="156" t="str">
        <f>IF(OR($D194="",$E194=""),"",VLOOKUP($AE194,SiSem_Req!$A$2:$O$82,12))</f>
        <v/>
      </c>
      <c r="L194" s="285"/>
      <c r="M194" s="155" t="str">
        <f t="shared" si="13"/>
        <v/>
      </c>
      <c r="N194" s="156" t="str">
        <f>IF(OR($D194="",$E194=""),"",VLOOKUP($AE194,SiSem_Req!$A$2:$O$82,13))</f>
        <v/>
      </c>
      <c r="O194" s="287"/>
      <c r="P194" s="166" t="str">
        <f t="shared" si="14"/>
        <v/>
      </c>
      <c r="Q194" s="156" t="str">
        <f>IF(OR($D194="",$E194=""),"",VLOOKUP($AE194,SiSem_Req!$A$2:$O$82,14))</f>
        <v/>
      </c>
      <c r="R194" s="157" t="str">
        <f t="shared" si="15"/>
        <v/>
      </c>
      <c r="S194" s="158" t="str">
        <f>IF(OR($D194="",$E194="",GlobalParameters!$C$12=""),"",$AA194)</f>
        <v/>
      </c>
      <c r="T194" s="159"/>
      <c r="U194" s="283"/>
      <c r="V194" s="283"/>
      <c r="W194" s="283"/>
      <c r="X194" s="283"/>
      <c r="Y194" s="283"/>
      <c r="Z194" s="283"/>
      <c r="AA194" s="160" t="str">
        <f>IF(OR($D194="",$E194="",GlobalParameters!$C$12=""),"",VLOOKUP($AE194,SiSem_Req!$A$2:$O$82,15))</f>
        <v/>
      </c>
      <c r="AB194" s="283"/>
      <c r="AC194" s="283"/>
      <c r="AD194" s="159"/>
      <c r="AE194" s="134" t="e">
        <f>VLOOKUP($D194,SiSem_Req!$S$2:$T$10,2)+VLOOKUP($E194,SiSem_Req!$U$2:$V$4,2)+VLOOKUP(GlobalParameters!$C$12,SiSem_Req!$W$2:$X$4,2)</f>
        <v>#N/A</v>
      </c>
    </row>
    <row r="195" spans="1:31" x14ac:dyDescent="0.25">
      <c r="A195" s="133"/>
      <c r="B195" s="283"/>
      <c r="C195" s="283"/>
      <c r="D195" s="284"/>
      <c r="E195" s="284"/>
      <c r="F195" s="286"/>
      <c r="G195" s="162" t="str">
        <f t="shared" si="11"/>
        <v/>
      </c>
      <c r="H195" s="156" t="str">
        <f>IF(OR($D195="",$E195=""),"",VLOOKUP($AE195,SiSem_Req!$A$2:$O$82,8))</f>
        <v/>
      </c>
      <c r="I195" s="285"/>
      <c r="J195" s="155" t="str">
        <f t="shared" si="12"/>
        <v/>
      </c>
      <c r="K195" s="156" t="str">
        <f>IF(OR($D195="",$E195=""),"",VLOOKUP($AE195,SiSem_Req!$A$2:$O$82,12))</f>
        <v/>
      </c>
      <c r="L195" s="285"/>
      <c r="M195" s="155" t="str">
        <f t="shared" si="13"/>
        <v/>
      </c>
      <c r="N195" s="156" t="str">
        <f>IF(OR($D195="",$E195=""),"",VLOOKUP($AE195,SiSem_Req!$A$2:$O$82,13))</f>
        <v/>
      </c>
      <c r="O195" s="287"/>
      <c r="P195" s="166" t="str">
        <f t="shared" si="14"/>
        <v/>
      </c>
      <c r="Q195" s="156" t="str">
        <f>IF(OR($D195="",$E195=""),"",VLOOKUP($AE195,SiSem_Req!$A$2:$O$82,14))</f>
        <v/>
      </c>
      <c r="R195" s="157" t="str">
        <f t="shared" si="15"/>
        <v/>
      </c>
      <c r="S195" s="158" t="str">
        <f>IF(OR($D195="",$E195="",GlobalParameters!$C$12=""),"",$AA195)</f>
        <v/>
      </c>
      <c r="T195" s="159"/>
      <c r="U195" s="283"/>
      <c r="V195" s="283"/>
      <c r="W195" s="283"/>
      <c r="X195" s="283"/>
      <c r="Y195" s="283"/>
      <c r="Z195" s="283"/>
      <c r="AA195" s="160" t="str">
        <f>IF(OR($D195="",$E195="",GlobalParameters!$C$12=""),"",VLOOKUP($AE195,SiSem_Req!$A$2:$O$82,15))</f>
        <v/>
      </c>
      <c r="AB195" s="283"/>
      <c r="AC195" s="283"/>
      <c r="AD195" s="159"/>
      <c r="AE195" s="134" t="e">
        <f>VLOOKUP($D195,SiSem_Req!$S$2:$T$10,2)+VLOOKUP($E195,SiSem_Req!$U$2:$V$4,2)+VLOOKUP(GlobalParameters!$C$12,SiSem_Req!$W$2:$X$4,2)</f>
        <v>#N/A</v>
      </c>
    </row>
    <row r="196" spans="1:31" x14ac:dyDescent="0.25">
      <c r="A196" s="133"/>
      <c r="B196" s="283"/>
      <c r="C196" s="283"/>
      <c r="D196" s="284"/>
      <c r="E196" s="284"/>
      <c r="F196" s="286"/>
      <c r="G196" s="162" t="str">
        <f t="shared" si="11"/>
        <v/>
      </c>
      <c r="H196" s="156" t="str">
        <f>IF(OR($D196="",$E196=""),"",VLOOKUP($AE196,SiSem_Req!$A$2:$O$82,8))</f>
        <v/>
      </c>
      <c r="I196" s="285"/>
      <c r="J196" s="155" t="str">
        <f t="shared" si="12"/>
        <v/>
      </c>
      <c r="K196" s="156" t="str">
        <f>IF(OR($D196="",$E196=""),"",VLOOKUP($AE196,SiSem_Req!$A$2:$O$82,12))</f>
        <v/>
      </c>
      <c r="L196" s="285"/>
      <c r="M196" s="155" t="str">
        <f t="shared" si="13"/>
        <v/>
      </c>
      <c r="N196" s="156" t="str">
        <f>IF(OR($D196="",$E196=""),"",VLOOKUP($AE196,SiSem_Req!$A$2:$O$82,13))</f>
        <v/>
      </c>
      <c r="O196" s="287"/>
      <c r="P196" s="166" t="str">
        <f t="shared" si="14"/>
        <v/>
      </c>
      <c r="Q196" s="156" t="str">
        <f>IF(OR($D196="",$E196=""),"",VLOOKUP($AE196,SiSem_Req!$A$2:$O$82,14))</f>
        <v/>
      </c>
      <c r="R196" s="157" t="str">
        <f t="shared" si="15"/>
        <v/>
      </c>
      <c r="S196" s="158" t="str">
        <f>IF(OR($D196="",$E196="",GlobalParameters!$C$12=""),"",$AA196)</f>
        <v/>
      </c>
      <c r="T196" s="159"/>
      <c r="U196" s="283"/>
      <c r="V196" s="283"/>
      <c r="W196" s="283"/>
      <c r="X196" s="283"/>
      <c r="Y196" s="283"/>
      <c r="Z196" s="283"/>
      <c r="AA196" s="160" t="str">
        <f>IF(OR($D196="",$E196="",GlobalParameters!$C$12=""),"",VLOOKUP($AE196,SiSem_Req!$A$2:$O$82,15))</f>
        <v/>
      </c>
      <c r="AB196" s="283"/>
      <c r="AC196" s="283"/>
      <c r="AD196" s="159"/>
      <c r="AE196" s="134" t="e">
        <f>VLOOKUP($D196,SiSem_Req!$S$2:$T$10,2)+VLOOKUP($E196,SiSem_Req!$U$2:$V$4,2)+VLOOKUP(GlobalParameters!$C$12,SiSem_Req!$W$2:$X$4,2)</f>
        <v>#N/A</v>
      </c>
    </row>
    <row r="197" spans="1:31" x14ac:dyDescent="0.25">
      <c r="A197" s="133"/>
      <c r="B197" s="283"/>
      <c r="C197" s="283"/>
      <c r="D197" s="284"/>
      <c r="E197" s="284"/>
      <c r="F197" s="286"/>
      <c r="G197" s="162" t="str">
        <f t="shared" si="11"/>
        <v/>
      </c>
      <c r="H197" s="156" t="str">
        <f>IF(OR($D197="",$E197=""),"",VLOOKUP($AE197,SiSem_Req!$A$2:$O$82,8))</f>
        <v/>
      </c>
      <c r="I197" s="285"/>
      <c r="J197" s="155" t="str">
        <f t="shared" si="12"/>
        <v/>
      </c>
      <c r="K197" s="156" t="str">
        <f>IF(OR($D197="",$E197=""),"",VLOOKUP($AE197,SiSem_Req!$A$2:$O$82,12))</f>
        <v/>
      </c>
      <c r="L197" s="285"/>
      <c r="M197" s="155" t="str">
        <f t="shared" si="13"/>
        <v/>
      </c>
      <c r="N197" s="156" t="str">
        <f>IF(OR($D197="",$E197=""),"",VLOOKUP($AE197,SiSem_Req!$A$2:$O$82,13))</f>
        <v/>
      </c>
      <c r="O197" s="287"/>
      <c r="P197" s="166" t="str">
        <f t="shared" si="14"/>
        <v/>
      </c>
      <c r="Q197" s="156" t="str">
        <f>IF(OR($D197="",$E197=""),"",VLOOKUP($AE197,SiSem_Req!$A$2:$O$82,14))</f>
        <v/>
      </c>
      <c r="R197" s="157" t="str">
        <f t="shared" si="15"/>
        <v/>
      </c>
      <c r="S197" s="158" t="str">
        <f>IF(OR($D197="",$E197="",GlobalParameters!$C$12=""),"",$AA197)</f>
        <v/>
      </c>
      <c r="T197" s="159"/>
      <c r="U197" s="283"/>
      <c r="V197" s="283"/>
      <c r="W197" s="283"/>
      <c r="X197" s="283"/>
      <c r="Y197" s="283"/>
      <c r="Z197" s="283"/>
      <c r="AA197" s="160" t="str">
        <f>IF(OR($D197="",$E197="",GlobalParameters!$C$12=""),"",VLOOKUP($AE197,SiSem_Req!$A$2:$O$82,15))</f>
        <v/>
      </c>
      <c r="AB197" s="283"/>
      <c r="AC197" s="283"/>
      <c r="AD197" s="159"/>
      <c r="AE197" s="134" t="e">
        <f>VLOOKUP($D197,SiSem_Req!$S$2:$T$10,2)+VLOOKUP($E197,SiSem_Req!$U$2:$V$4,2)+VLOOKUP(GlobalParameters!$C$12,SiSem_Req!$W$2:$X$4,2)</f>
        <v>#N/A</v>
      </c>
    </row>
    <row r="198" spans="1:31" x14ac:dyDescent="0.25">
      <c r="A198" s="133"/>
      <c r="B198" s="283"/>
      <c r="C198" s="283"/>
      <c r="D198" s="284"/>
      <c r="E198" s="284"/>
      <c r="F198" s="286"/>
      <c r="G198" s="162" t="str">
        <f t="shared" si="11"/>
        <v/>
      </c>
      <c r="H198" s="156" t="str">
        <f>IF(OR($D198="",$E198=""),"",VLOOKUP($AE198,SiSem_Req!$A$2:$O$82,8))</f>
        <v/>
      </c>
      <c r="I198" s="285"/>
      <c r="J198" s="155" t="str">
        <f t="shared" si="12"/>
        <v/>
      </c>
      <c r="K198" s="156" t="str">
        <f>IF(OR($D198="",$E198=""),"",VLOOKUP($AE198,SiSem_Req!$A$2:$O$82,12))</f>
        <v/>
      </c>
      <c r="L198" s="285"/>
      <c r="M198" s="155" t="str">
        <f t="shared" si="13"/>
        <v/>
      </c>
      <c r="N198" s="156" t="str">
        <f>IF(OR($D198="",$E198=""),"",VLOOKUP($AE198,SiSem_Req!$A$2:$O$82,13))</f>
        <v/>
      </c>
      <c r="O198" s="287"/>
      <c r="P198" s="166" t="str">
        <f t="shared" si="14"/>
        <v/>
      </c>
      <c r="Q198" s="156" t="str">
        <f>IF(OR($D198="",$E198=""),"",VLOOKUP($AE198,SiSem_Req!$A$2:$O$82,14))</f>
        <v/>
      </c>
      <c r="R198" s="157" t="str">
        <f t="shared" si="15"/>
        <v/>
      </c>
      <c r="S198" s="158" t="str">
        <f>IF(OR($D198="",$E198="",GlobalParameters!$C$12=""),"",$AA198)</f>
        <v/>
      </c>
      <c r="T198" s="159"/>
      <c r="U198" s="283"/>
      <c r="V198" s="283"/>
      <c r="W198" s="283"/>
      <c r="X198" s="283"/>
      <c r="Y198" s="283"/>
      <c r="Z198" s="283"/>
      <c r="AA198" s="160" t="str">
        <f>IF(OR($D198="",$E198="",GlobalParameters!$C$12=""),"",VLOOKUP($AE198,SiSem_Req!$A$2:$O$82,15))</f>
        <v/>
      </c>
      <c r="AB198" s="283"/>
      <c r="AC198" s="283"/>
      <c r="AD198" s="159"/>
      <c r="AE198" s="134" t="e">
        <f>VLOOKUP($D198,SiSem_Req!$S$2:$T$10,2)+VLOOKUP($E198,SiSem_Req!$U$2:$V$4,2)+VLOOKUP(GlobalParameters!$C$12,SiSem_Req!$W$2:$X$4,2)</f>
        <v>#N/A</v>
      </c>
    </row>
    <row r="199" spans="1:31" x14ac:dyDescent="0.25">
      <c r="A199" s="133"/>
      <c r="B199" s="283"/>
      <c r="C199" s="283"/>
      <c r="D199" s="284"/>
      <c r="E199" s="284"/>
      <c r="F199" s="286"/>
      <c r="G199" s="162" t="str">
        <f t="shared" si="11"/>
        <v/>
      </c>
      <c r="H199" s="156" t="str">
        <f>IF(OR($D199="",$E199=""),"",VLOOKUP($AE199,SiSem_Req!$A$2:$O$82,8))</f>
        <v/>
      </c>
      <c r="I199" s="285"/>
      <c r="J199" s="155" t="str">
        <f t="shared" si="12"/>
        <v/>
      </c>
      <c r="K199" s="156" t="str">
        <f>IF(OR($D199="",$E199=""),"",VLOOKUP($AE199,SiSem_Req!$A$2:$O$82,12))</f>
        <v/>
      </c>
      <c r="L199" s="285"/>
      <c r="M199" s="155" t="str">
        <f t="shared" si="13"/>
        <v/>
      </c>
      <c r="N199" s="156" t="str">
        <f>IF(OR($D199="",$E199=""),"",VLOOKUP($AE199,SiSem_Req!$A$2:$O$82,13))</f>
        <v/>
      </c>
      <c r="O199" s="287"/>
      <c r="P199" s="166" t="str">
        <f t="shared" si="14"/>
        <v/>
      </c>
      <c r="Q199" s="156" t="str">
        <f>IF(OR($D199="",$E199=""),"",VLOOKUP($AE199,SiSem_Req!$A$2:$O$82,14))</f>
        <v/>
      </c>
      <c r="R199" s="157" t="str">
        <f t="shared" si="15"/>
        <v/>
      </c>
      <c r="S199" s="158" t="str">
        <f>IF(OR($D199="",$E199="",GlobalParameters!$C$12=""),"",$AA199)</f>
        <v/>
      </c>
      <c r="T199" s="159"/>
      <c r="U199" s="283"/>
      <c r="V199" s="283"/>
      <c r="W199" s="283"/>
      <c r="X199" s="283"/>
      <c r="Y199" s="283"/>
      <c r="Z199" s="283"/>
      <c r="AA199" s="160" t="str">
        <f>IF(OR($D199="",$E199="",GlobalParameters!$C$12=""),"",VLOOKUP($AE199,SiSem_Req!$A$2:$O$82,15))</f>
        <v/>
      </c>
      <c r="AB199" s="283"/>
      <c r="AC199" s="283"/>
      <c r="AD199" s="159"/>
      <c r="AE199" s="134" t="e">
        <f>VLOOKUP($D199,SiSem_Req!$S$2:$T$10,2)+VLOOKUP($E199,SiSem_Req!$U$2:$V$4,2)+VLOOKUP(GlobalParameters!$C$12,SiSem_Req!$W$2:$X$4,2)</f>
        <v>#N/A</v>
      </c>
    </row>
    <row r="200" spans="1:31" x14ac:dyDescent="0.25">
      <c r="A200" s="133"/>
      <c r="B200" s="283"/>
      <c r="C200" s="283"/>
      <c r="D200" s="284"/>
      <c r="E200" s="284"/>
      <c r="F200" s="286"/>
      <c r="G200" s="162" t="str">
        <f t="shared" si="11"/>
        <v/>
      </c>
      <c r="H200" s="156" t="str">
        <f>IF(OR($D200="",$E200=""),"",VLOOKUP($AE200,SiSem_Req!$A$2:$O$82,8))</f>
        <v/>
      </c>
      <c r="I200" s="285"/>
      <c r="J200" s="155" t="str">
        <f t="shared" si="12"/>
        <v/>
      </c>
      <c r="K200" s="156" t="str">
        <f>IF(OR($D200="",$E200=""),"",VLOOKUP($AE200,SiSem_Req!$A$2:$O$82,12))</f>
        <v/>
      </c>
      <c r="L200" s="285"/>
      <c r="M200" s="155" t="str">
        <f t="shared" si="13"/>
        <v/>
      </c>
      <c r="N200" s="156" t="str">
        <f>IF(OR($D200="",$E200=""),"",VLOOKUP($AE200,SiSem_Req!$A$2:$O$82,13))</f>
        <v/>
      </c>
      <c r="O200" s="287"/>
      <c r="P200" s="166" t="str">
        <f t="shared" si="14"/>
        <v/>
      </c>
      <c r="Q200" s="156" t="str">
        <f>IF(OR($D200="",$E200=""),"",VLOOKUP($AE200,SiSem_Req!$A$2:$O$82,14))</f>
        <v/>
      </c>
      <c r="R200" s="157" t="str">
        <f t="shared" si="15"/>
        <v/>
      </c>
      <c r="S200" s="158" t="str">
        <f>IF(OR($D200="",$E200="",GlobalParameters!$C$12=""),"",$AA200)</f>
        <v/>
      </c>
      <c r="T200" s="159"/>
      <c r="U200" s="283"/>
      <c r="V200" s="283"/>
      <c r="W200" s="283"/>
      <c r="X200" s="283"/>
      <c r="Y200" s="283"/>
      <c r="Z200" s="283"/>
      <c r="AA200" s="160" t="str">
        <f>IF(OR($D200="",$E200="",GlobalParameters!$C$12=""),"",VLOOKUP($AE200,SiSem_Req!$A$2:$O$82,15))</f>
        <v/>
      </c>
      <c r="AB200" s="283"/>
      <c r="AC200" s="283"/>
      <c r="AD200" s="159"/>
      <c r="AE200" s="134" t="e">
        <f>VLOOKUP($D200,SiSem_Req!$S$2:$T$10,2)+VLOOKUP($E200,SiSem_Req!$U$2:$V$4,2)+VLOOKUP(GlobalParameters!$C$12,SiSem_Req!$W$2:$X$4,2)</f>
        <v>#N/A</v>
      </c>
    </row>
    <row r="201" spans="1:31" x14ac:dyDescent="0.25">
      <c r="A201" s="133"/>
      <c r="B201" s="283"/>
      <c r="C201" s="283"/>
      <c r="D201" s="284"/>
      <c r="E201" s="284"/>
      <c r="F201" s="286"/>
      <c r="G201" s="162" t="str">
        <f t="shared" si="11"/>
        <v/>
      </c>
      <c r="H201" s="156" t="str">
        <f>IF(OR($D201="",$E201=""),"",VLOOKUP($AE201,SiSem_Req!$A$2:$O$82,8))</f>
        <v/>
      </c>
      <c r="I201" s="285"/>
      <c r="J201" s="155" t="str">
        <f t="shared" si="12"/>
        <v/>
      </c>
      <c r="K201" s="156" t="str">
        <f>IF(OR($D201="",$E201=""),"",VLOOKUP($AE201,SiSem_Req!$A$2:$O$82,12))</f>
        <v/>
      </c>
      <c r="L201" s="285"/>
      <c r="M201" s="155" t="str">
        <f t="shared" si="13"/>
        <v/>
      </c>
      <c r="N201" s="156" t="str">
        <f>IF(OR($D201="",$E201=""),"",VLOOKUP($AE201,SiSem_Req!$A$2:$O$82,13))</f>
        <v/>
      </c>
      <c r="O201" s="287"/>
      <c r="P201" s="166" t="str">
        <f t="shared" si="14"/>
        <v/>
      </c>
      <c r="Q201" s="156" t="str">
        <f>IF(OR($D201="",$E201=""),"",VLOOKUP($AE201,SiSem_Req!$A$2:$O$82,14))</f>
        <v/>
      </c>
      <c r="R201" s="157" t="str">
        <f t="shared" si="15"/>
        <v/>
      </c>
      <c r="S201" s="158" t="str">
        <f>IF(OR($D201="",$E201="",GlobalParameters!$C$12=""),"",$AA201)</f>
        <v/>
      </c>
      <c r="T201" s="159"/>
      <c r="U201" s="283"/>
      <c r="V201" s="283"/>
      <c r="W201" s="283"/>
      <c r="X201" s="283"/>
      <c r="Y201" s="283"/>
      <c r="Z201" s="283"/>
      <c r="AA201" s="160" t="str">
        <f>IF(OR($D201="",$E201="",GlobalParameters!$C$12=""),"",VLOOKUP($AE201,SiSem_Req!$A$2:$O$82,15))</f>
        <v/>
      </c>
      <c r="AB201" s="283"/>
      <c r="AC201" s="283"/>
      <c r="AD201" s="159"/>
      <c r="AE201" s="134" t="e">
        <f>VLOOKUP($D201,SiSem_Req!$S$2:$T$10,2)+VLOOKUP($E201,SiSem_Req!$U$2:$V$4,2)+VLOOKUP(GlobalParameters!$C$12,SiSem_Req!$W$2:$X$4,2)</f>
        <v>#N/A</v>
      </c>
    </row>
    <row r="202" spans="1:31" x14ac:dyDescent="0.25">
      <c r="A202" s="133"/>
      <c r="B202" s="283"/>
      <c r="C202" s="283"/>
      <c r="D202" s="284"/>
      <c r="E202" s="284"/>
      <c r="F202" s="286"/>
      <c r="G202" s="162" t="str">
        <f t="shared" si="11"/>
        <v/>
      </c>
      <c r="H202" s="156" t="str">
        <f>IF(OR($D202="",$E202=""),"",VLOOKUP($AE202,SiSem_Req!$A$2:$O$82,8))</f>
        <v/>
      </c>
      <c r="I202" s="285"/>
      <c r="J202" s="155" t="str">
        <f t="shared" si="12"/>
        <v/>
      </c>
      <c r="K202" s="156" t="str">
        <f>IF(OR($D202="",$E202=""),"",VLOOKUP($AE202,SiSem_Req!$A$2:$O$82,12))</f>
        <v/>
      </c>
      <c r="L202" s="285"/>
      <c r="M202" s="155" t="str">
        <f t="shared" si="13"/>
        <v/>
      </c>
      <c r="N202" s="156" t="str">
        <f>IF(OR($D202="",$E202=""),"",VLOOKUP($AE202,SiSem_Req!$A$2:$O$82,13))</f>
        <v/>
      </c>
      <c r="O202" s="287"/>
      <c r="P202" s="166" t="str">
        <f t="shared" si="14"/>
        <v/>
      </c>
      <c r="Q202" s="156" t="str">
        <f>IF(OR($D202="",$E202=""),"",VLOOKUP($AE202,SiSem_Req!$A$2:$O$82,14))</f>
        <v/>
      </c>
      <c r="R202" s="157" t="str">
        <f t="shared" si="15"/>
        <v/>
      </c>
      <c r="S202" s="158" t="str">
        <f>IF(OR($D202="",$E202="",GlobalParameters!$C$12=""),"",$AA202)</f>
        <v/>
      </c>
      <c r="T202" s="159"/>
      <c r="U202" s="283"/>
      <c r="V202" s="283"/>
      <c r="W202" s="283"/>
      <c r="X202" s="283"/>
      <c r="Y202" s="283"/>
      <c r="Z202" s="283"/>
      <c r="AA202" s="160" t="str">
        <f>IF(OR($D202="",$E202="",GlobalParameters!$C$12=""),"",VLOOKUP($AE202,SiSem_Req!$A$2:$O$82,15))</f>
        <v/>
      </c>
      <c r="AB202" s="283"/>
      <c r="AC202" s="283"/>
      <c r="AD202" s="159"/>
      <c r="AE202" s="134" t="e">
        <f>VLOOKUP($D202,SiSem_Req!$S$2:$T$10,2)+VLOOKUP($E202,SiSem_Req!$U$2:$V$4,2)+VLOOKUP(GlobalParameters!$C$12,SiSem_Req!$W$2:$X$4,2)</f>
        <v>#N/A</v>
      </c>
    </row>
    <row r="203" spans="1:31" x14ac:dyDescent="0.25">
      <c r="A203" s="133"/>
      <c r="B203" s="283"/>
      <c r="C203" s="283"/>
      <c r="D203" s="284"/>
      <c r="E203" s="284"/>
      <c r="F203" s="286"/>
      <c r="G203" s="162" t="str">
        <f t="shared" si="11"/>
        <v/>
      </c>
      <c r="H203" s="156" t="str">
        <f>IF(OR($D203="",$E203=""),"",VLOOKUP($AE203,SiSem_Req!$A$2:$O$82,8))</f>
        <v/>
      </c>
      <c r="I203" s="285"/>
      <c r="J203" s="155" t="str">
        <f t="shared" si="12"/>
        <v/>
      </c>
      <c r="K203" s="156" t="str">
        <f>IF(OR($D203="",$E203=""),"",VLOOKUP($AE203,SiSem_Req!$A$2:$O$82,12))</f>
        <v/>
      </c>
      <c r="L203" s="285"/>
      <c r="M203" s="155" t="str">
        <f t="shared" si="13"/>
        <v/>
      </c>
      <c r="N203" s="156" t="str">
        <f>IF(OR($D203="",$E203=""),"",VLOOKUP($AE203,SiSem_Req!$A$2:$O$82,13))</f>
        <v/>
      </c>
      <c r="O203" s="287"/>
      <c r="P203" s="166" t="str">
        <f t="shared" si="14"/>
        <v/>
      </c>
      <c r="Q203" s="156" t="str">
        <f>IF(OR($D203="",$E203=""),"",VLOOKUP($AE203,SiSem_Req!$A$2:$O$82,14))</f>
        <v/>
      </c>
      <c r="R203" s="157" t="str">
        <f t="shared" si="15"/>
        <v/>
      </c>
      <c r="S203" s="158" t="str">
        <f>IF(OR($D203="",$E203="",GlobalParameters!$C$12=""),"",$AA203)</f>
        <v/>
      </c>
      <c r="T203" s="159"/>
      <c r="U203" s="283"/>
      <c r="V203" s="283"/>
      <c r="W203" s="283"/>
      <c r="X203" s="283"/>
      <c r="Y203" s="283"/>
      <c r="Z203" s="283"/>
      <c r="AA203" s="160" t="str">
        <f>IF(OR($D203="",$E203="",GlobalParameters!$C$12=""),"",VLOOKUP($AE203,SiSem_Req!$A$2:$O$82,15))</f>
        <v/>
      </c>
      <c r="AB203" s="283"/>
      <c r="AC203" s="283"/>
      <c r="AD203" s="159"/>
      <c r="AE203" s="134" t="e">
        <f>VLOOKUP($D203,SiSem_Req!$S$2:$T$10,2)+VLOOKUP($E203,SiSem_Req!$U$2:$V$4,2)+VLOOKUP(GlobalParameters!$C$12,SiSem_Req!$W$2:$X$4,2)</f>
        <v>#N/A</v>
      </c>
    </row>
    <row r="204" spans="1:31" x14ac:dyDescent="0.25">
      <c r="A204" s="133"/>
      <c r="B204" s="283"/>
      <c r="C204" s="283"/>
      <c r="D204" s="284"/>
      <c r="E204" s="284"/>
      <c r="F204" s="286"/>
      <c r="G204" s="162" t="str">
        <f t="shared" si="11"/>
        <v/>
      </c>
      <c r="H204" s="156" t="str">
        <f>IF(OR($D204="",$E204=""),"",VLOOKUP($AE204,SiSem_Req!$A$2:$O$82,8))</f>
        <v/>
      </c>
      <c r="I204" s="285"/>
      <c r="J204" s="155" t="str">
        <f t="shared" si="12"/>
        <v/>
      </c>
      <c r="K204" s="156" t="str">
        <f>IF(OR($D204="",$E204=""),"",VLOOKUP($AE204,SiSem_Req!$A$2:$O$82,12))</f>
        <v/>
      </c>
      <c r="L204" s="285"/>
      <c r="M204" s="155" t="str">
        <f t="shared" si="13"/>
        <v/>
      </c>
      <c r="N204" s="156" t="str">
        <f>IF(OR($D204="",$E204=""),"",VLOOKUP($AE204,SiSem_Req!$A$2:$O$82,13))</f>
        <v/>
      </c>
      <c r="O204" s="287"/>
      <c r="P204" s="166" t="str">
        <f t="shared" si="14"/>
        <v/>
      </c>
      <c r="Q204" s="156" t="str">
        <f>IF(OR($D204="",$E204=""),"",VLOOKUP($AE204,SiSem_Req!$A$2:$O$82,14))</f>
        <v/>
      </c>
      <c r="R204" s="157" t="str">
        <f t="shared" si="15"/>
        <v/>
      </c>
      <c r="S204" s="158" t="str">
        <f>IF(OR($D204="",$E204="",GlobalParameters!$C$12=""),"",$AA204)</f>
        <v/>
      </c>
      <c r="T204" s="159"/>
      <c r="U204" s="283"/>
      <c r="V204" s="283"/>
      <c r="W204" s="283"/>
      <c r="X204" s="283"/>
      <c r="Y204" s="283"/>
      <c r="Z204" s="283"/>
      <c r="AA204" s="160" t="str">
        <f>IF(OR($D204="",$E204="",GlobalParameters!$C$12=""),"",VLOOKUP($AE204,SiSem_Req!$A$2:$O$82,15))</f>
        <v/>
      </c>
      <c r="AB204" s="283"/>
      <c r="AC204" s="283"/>
      <c r="AD204" s="159"/>
      <c r="AE204" s="134" t="e">
        <f>VLOOKUP($D204,SiSem_Req!$S$2:$T$10,2)+VLOOKUP($E204,SiSem_Req!$U$2:$V$4,2)+VLOOKUP(GlobalParameters!$C$12,SiSem_Req!$W$2:$X$4,2)</f>
        <v>#N/A</v>
      </c>
    </row>
    <row r="205" spans="1:31" x14ac:dyDescent="0.25">
      <c r="A205" s="133"/>
      <c r="B205" s="283"/>
      <c r="C205" s="283"/>
      <c r="D205" s="284"/>
      <c r="E205" s="284"/>
      <c r="F205" s="286"/>
      <c r="G205" s="162" t="str">
        <f t="shared" ref="G205:G268" si="16">IF(OR($D205="",$E205="",$U205="",$V205="",$H205="",$Z205="",$AB205=""),"",IF($AE205&gt;=800,IF($R205&lt;=$Z205,$V205*$H205,IF(AND($R205&gt;$Z205,$R205&lt;=$AB205),$H205*($V205+((($U205-$V205)/($AB205-$Z205))*($R205-$Z205))),0)),""))</f>
        <v/>
      </c>
      <c r="H205" s="156" t="str">
        <f>IF(OR($D205="",$E205=""),"",VLOOKUP($AE205,SiSem_Req!$A$2:$O$82,8))</f>
        <v/>
      </c>
      <c r="I205" s="285"/>
      <c r="J205" s="155" t="str">
        <f t="shared" ref="J205:J268" si="17">IF(OR($D205="",$W205="",$K205=""),"",IF($AE205&gt;800,$W205*$K205,""))</f>
        <v/>
      </c>
      <c r="K205" s="156" t="str">
        <f>IF(OR($D205="",$E205=""),"",VLOOKUP($AE205,SiSem_Req!$A$2:$O$82,12))</f>
        <v/>
      </c>
      <c r="L205" s="285"/>
      <c r="M205" s="155" t="str">
        <f t="shared" ref="M205:M268" si="18">IF(OR($D205="",$E205="",$X205="",$N205=""),"",IF(AND($AE205&gt;=800,$AE205&lt;900),$X205*$N205,""))</f>
        <v/>
      </c>
      <c r="N205" s="156" t="str">
        <f>IF(OR($D205="",$E205=""),"",VLOOKUP($AE205,SiSem_Req!$A$2:$O$82,13))</f>
        <v/>
      </c>
      <c r="O205" s="287"/>
      <c r="P205" s="166" t="str">
        <f t="shared" ref="P205:P268" si="19">IF(OR($D205="",$E205="",$Y205="",$Q205=""),"",IF(AND($AE205&gt;=800,$AE205&lt;900),$Y205*$Q205,""))</f>
        <v/>
      </c>
      <c r="Q205" s="156" t="str">
        <f>IF(OR($D205="",$E205=""),"",VLOOKUP($AE205,SiSem_Req!$A$2:$O$82,14))</f>
        <v/>
      </c>
      <c r="R205" s="157" t="str">
        <f t="shared" si="15"/>
        <v/>
      </c>
      <c r="S205" s="158" t="str">
        <f>IF(OR($D205="",$E205="",GlobalParameters!$C$12=""),"",$AA205)</f>
        <v/>
      </c>
      <c r="T205" s="159"/>
      <c r="U205" s="283"/>
      <c r="V205" s="283"/>
      <c r="W205" s="283"/>
      <c r="X205" s="283"/>
      <c r="Y205" s="283"/>
      <c r="Z205" s="283"/>
      <c r="AA205" s="160" t="str">
        <f>IF(OR($D205="",$E205="",GlobalParameters!$C$12=""),"",VLOOKUP($AE205,SiSem_Req!$A$2:$O$82,15))</f>
        <v/>
      </c>
      <c r="AB205" s="283"/>
      <c r="AC205" s="283"/>
      <c r="AD205" s="159"/>
      <c r="AE205" s="134" t="e">
        <f>VLOOKUP($D205,SiSem_Req!$S$2:$T$10,2)+VLOOKUP($E205,SiSem_Req!$U$2:$V$4,2)+VLOOKUP(GlobalParameters!$C$12,SiSem_Req!$W$2:$X$4,2)</f>
        <v>#N/A</v>
      </c>
    </row>
    <row r="206" spans="1:31" x14ac:dyDescent="0.25">
      <c r="A206" s="133"/>
      <c r="B206" s="283"/>
      <c r="C206" s="283"/>
      <c r="D206" s="284"/>
      <c r="E206" s="284"/>
      <c r="F206" s="286"/>
      <c r="G206" s="162" t="str">
        <f t="shared" si="16"/>
        <v/>
      </c>
      <c r="H206" s="156" t="str">
        <f>IF(OR($D206="",$E206=""),"",VLOOKUP($AE206,SiSem_Req!$A$2:$O$82,8))</f>
        <v/>
      </c>
      <c r="I206" s="285"/>
      <c r="J206" s="155" t="str">
        <f t="shared" si="17"/>
        <v/>
      </c>
      <c r="K206" s="156" t="str">
        <f>IF(OR($D206="",$E206=""),"",VLOOKUP($AE206,SiSem_Req!$A$2:$O$82,12))</f>
        <v/>
      </c>
      <c r="L206" s="285"/>
      <c r="M206" s="155" t="str">
        <f t="shared" si="18"/>
        <v/>
      </c>
      <c r="N206" s="156" t="str">
        <f>IF(OR($D206="",$E206=""),"",VLOOKUP($AE206,SiSem_Req!$A$2:$O$82,13))</f>
        <v/>
      </c>
      <c r="O206" s="287"/>
      <c r="P206" s="166" t="str">
        <f t="shared" si="19"/>
        <v/>
      </c>
      <c r="Q206" s="156" t="str">
        <f>IF(OR($D206="",$E206=""),"",VLOOKUP($AE206,SiSem_Req!$A$2:$O$82,14))</f>
        <v/>
      </c>
      <c r="R206" s="157" t="str">
        <f t="shared" si="15"/>
        <v/>
      </c>
      <c r="S206" s="158" t="str">
        <f>IF(OR($D206="",$E206="",GlobalParameters!$C$12=""),"",$AA206)</f>
        <v/>
      </c>
      <c r="T206" s="159"/>
      <c r="U206" s="283"/>
      <c r="V206" s="283"/>
      <c r="W206" s="283"/>
      <c r="X206" s="283"/>
      <c r="Y206" s="283"/>
      <c r="Z206" s="283"/>
      <c r="AA206" s="160" t="str">
        <f>IF(OR($D206="",$E206="",GlobalParameters!$C$12=""),"",VLOOKUP($AE206,SiSem_Req!$A$2:$O$82,15))</f>
        <v/>
      </c>
      <c r="AB206" s="283"/>
      <c r="AC206" s="283"/>
      <c r="AD206" s="159"/>
      <c r="AE206" s="134" t="e">
        <f>VLOOKUP($D206,SiSem_Req!$S$2:$T$10,2)+VLOOKUP($E206,SiSem_Req!$U$2:$V$4,2)+VLOOKUP(GlobalParameters!$C$12,SiSem_Req!$W$2:$X$4,2)</f>
        <v>#N/A</v>
      </c>
    </row>
    <row r="207" spans="1:31" x14ac:dyDescent="0.25">
      <c r="A207" s="133"/>
      <c r="B207" s="283"/>
      <c r="C207" s="283"/>
      <c r="D207" s="284"/>
      <c r="E207" s="284"/>
      <c r="F207" s="286"/>
      <c r="G207" s="162" t="str">
        <f t="shared" si="16"/>
        <v/>
      </c>
      <c r="H207" s="156" t="str">
        <f>IF(OR($D207="",$E207=""),"",VLOOKUP($AE207,SiSem_Req!$A$2:$O$82,8))</f>
        <v/>
      </c>
      <c r="I207" s="285"/>
      <c r="J207" s="155" t="str">
        <f t="shared" si="17"/>
        <v/>
      </c>
      <c r="K207" s="156" t="str">
        <f>IF(OR($D207="",$E207=""),"",VLOOKUP($AE207,SiSem_Req!$A$2:$O$82,12))</f>
        <v/>
      </c>
      <c r="L207" s="285"/>
      <c r="M207" s="155" t="str">
        <f t="shared" si="18"/>
        <v/>
      </c>
      <c r="N207" s="156" t="str">
        <f>IF(OR($D207="",$E207=""),"",VLOOKUP($AE207,SiSem_Req!$A$2:$O$82,13))</f>
        <v/>
      </c>
      <c r="O207" s="287"/>
      <c r="P207" s="166" t="str">
        <f t="shared" si="19"/>
        <v/>
      </c>
      <c r="Q207" s="156" t="str">
        <f>IF(OR($D207="",$E207=""),"",VLOOKUP($AE207,SiSem_Req!$A$2:$O$82,14))</f>
        <v/>
      </c>
      <c r="R207" s="157" t="str">
        <f t="shared" si="15"/>
        <v/>
      </c>
      <c r="S207" s="158" t="str">
        <f>IF(OR($D207="",$E207="",GlobalParameters!$C$12=""),"",$AA207)</f>
        <v/>
      </c>
      <c r="T207" s="159"/>
      <c r="U207" s="283"/>
      <c r="V207" s="283"/>
      <c r="W207" s="283"/>
      <c r="X207" s="283"/>
      <c r="Y207" s="283"/>
      <c r="Z207" s="283"/>
      <c r="AA207" s="160" t="str">
        <f>IF(OR($D207="",$E207="",GlobalParameters!$C$12=""),"",VLOOKUP($AE207,SiSem_Req!$A$2:$O$82,15))</f>
        <v/>
      </c>
      <c r="AB207" s="283"/>
      <c r="AC207" s="283"/>
      <c r="AD207" s="159"/>
      <c r="AE207" s="134" t="e">
        <f>VLOOKUP($D207,SiSem_Req!$S$2:$T$10,2)+VLOOKUP($E207,SiSem_Req!$U$2:$V$4,2)+VLOOKUP(GlobalParameters!$C$12,SiSem_Req!$W$2:$X$4,2)</f>
        <v>#N/A</v>
      </c>
    </row>
    <row r="208" spans="1:31" x14ac:dyDescent="0.25">
      <c r="A208" s="133"/>
      <c r="B208" s="283"/>
      <c r="C208" s="283"/>
      <c r="D208" s="284"/>
      <c r="E208" s="284"/>
      <c r="F208" s="286"/>
      <c r="G208" s="162" t="str">
        <f t="shared" si="16"/>
        <v/>
      </c>
      <c r="H208" s="156" t="str">
        <f>IF(OR($D208="",$E208=""),"",VLOOKUP($AE208,SiSem_Req!$A$2:$O$82,8))</f>
        <v/>
      </c>
      <c r="I208" s="285"/>
      <c r="J208" s="155" t="str">
        <f t="shared" si="17"/>
        <v/>
      </c>
      <c r="K208" s="156" t="str">
        <f>IF(OR($D208="",$E208=""),"",VLOOKUP($AE208,SiSem_Req!$A$2:$O$82,12))</f>
        <v/>
      </c>
      <c r="L208" s="285"/>
      <c r="M208" s="155" t="str">
        <f t="shared" si="18"/>
        <v/>
      </c>
      <c r="N208" s="156" t="str">
        <f>IF(OR($D208="",$E208=""),"",VLOOKUP($AE208,SiSem_Req!$A$2:$O$82,13))</f>
        <v/>
      </c>
      <c r="O208" s="287"/>
      <c r="P208" s="166" t="str">
        <f t="shared" si="19"/>
        <v/>
      </c>
      <c r="Q208" s="156" t="str">
        <f>IF(OR($D208="",$E208=""),"",VLOOKUP($AE208,SiSem_Req!$A$2:$O$82,14))</f>
        <v/>
      </c>
      <c r="R208" s="157" t="str">
        <f t="shared" si="15"/>
        <v/>
      </c>
      <c r="S208" s="158" t="str">
        <f>IF(OR($D208="",$E208="",GlobalParameters!$C$12=""),"",$AA208)</f>
        <v/>
      </c>
      <c r="T208" s="159"/>
      <c r="U208" s="283"/>
      <c r="V208" s="283"/>
      <c r="W208" s="283"/>
      <c r="X208" s="283"/>
      <c r="Y208" s="283"/>
      <c r="Z208" s="283"/>
      <c r="AA208" s="160" t="str">
        <f>IF(OR($D208="",$E208="",GlobalParameters!$C$12=""),"",VLOOKUP($AE208,SiSem_Req!$A$2:$O$82,15))</f>
        <v/>
      </c>
      <c r="AB208" s="283"/>
      <c r="AC208" s="283"/>
      <c r="AD208" s="159"/>
      <c r="AE208" s="134" t="e">
        <f>VLOOKUP($D208,SiSem_Req!$S$2:$T$10,2)+VLOOKUP($E208,SiSem_Req!$U$2:$V$4,2)+VLOOKUP(GlobalParameters!$C$12,SiSem_Req!$W$2:$X$4,2)</f>
        <v>#N/A</v>
      </c>
    </row>
    <row r="209" spans="1:31" x14ac:dyDescent="0.25">
      <c r="A209" s="133"/>
      <c r="B209" s="283"/>
      <c r="C209" s="283"/>
      <c r="D209" s="284"/>
      <c r="E209" s="284"/>
      <c r="F209" s="286"/>
      <c r="G209" s="162" t="str">
        <f t="shared" si="16"/>
        <v/>
      </c>
      <c r="H209" s="156" t="str">
        <f>IF(OR($D209="",$E209=""),"",VLOOKUP($AE209,SiSem_Req!$A$2:$O$82,8))</f>
        <v/>
      </c>
      <c r="I209" s="285"/>
      <c r="J209" s="155" t="str">
        <f t="shared" si="17"/>
        <v/>
      </c>
      <c r="K209" s="156" t="str">
        <f>IF(OR($D209="",$E209=""),"",VLOOKUP($AE209,SiSem_Req!$A$2:$O$82,12))</f>
        <v/>
      </c>
      <c r="L209" s="285"/>
      <c r="M209" s="155" t="str">
        <f t="shared" si="18"/>
        <v/>
      </c>
      <c r="N209" s="156" t="str">
        <f>IF(OR($D209="",$E209=""),"",VLOOKUP($AE209,SiSem_Req!$A$2:$O$82,13))</f>
        <v/>
      </c>
      <c r="O209" s="287"/>
      <c r="P209" s="166" t="str">
        <f t="shared" si="19"/>
        <v/>
      </c>
      <c r="Q209" s="156" t="str">
        <f>IF(OR($D209="",$E209=""),"",VLOOKUP($AE209,SiSem_Req!$A$2:$O$82,14))</f>
        <v/>
      </c>
      <c r="R209" s="157" t="str">
        <f t="shared" si="15"/>
        <v/>
      </c>
      <c r="S209" s="158" t="str">
        <f>IF(OR($D209="",$E209="",GlobalParameters!$C$12=""),"",$AA209)</f>
        <v/>
      </c>
      <c r="T209" s="159"/>
      <c r="U209" s="283"/>
      <c r="V209" s="283"/>
      <c r="W209" s="283"/>
      <c r="X209" s="283"/>
      <c r="Y209" s="283"/>
      <c r="Z209" s="283"/>
      <c r="AA209" s="160" t="str">
        <f>IF(OR($D209="",$E209="",GlobalParameters!$C$12=""),"",VLOOKUP($AE209,SiSem_Req!$A$2:$O$82,15))</f>
        <v/>
      </c>
      <c r="AB209" s="283"/>
      <c r="AC209" s="283"/>
      <c r="AD209" s="159"/>
      <c r="AE209" s="134" t="e">
        <f>VLOOKUP($D209,SiSem_Req!$S$2:$T$10,2)+VLOOKUP($E209,SiSem_Req!$U$2:$V$4,2)+VLOOKUP(GlobalParameters!$C$12,SiSem_Req!$W$2:$X$4,2)</f>
        <v>#N/A</v>
      </c>
    </row>
    <row r="210" spans="1:31" x14ac:dyDescent="0.25">
      <c r="A210" s="133"/>
      <c r="B210" s="283"/>
      <c r="C210" s="283"/>
      <c r="D210" s="284"/>
      <c r="E210" s="284"/>
      <c r="F210" s="286"/>
      <c r="G210" s="162" t="str">
        <f t="shared" si="16"/>
        <v/>
      </c>
      <c r="H210" s="156" t="str">
        <f>IF(OR($D210="",$E210=""),"",VLOOKUP($AE210,SiSem_Req!$A$2:$O$82,8))</f>
        <v/>
      </c>
      <c r="I210" s="285"/>
      <c r="J210" s="155" t="str">
        <f t="shared" si="17"/>
        <v/>
      </c>
      <c r="K210" s="156" t="str">
        <f>IF(OR($D210="",$E210=""),"",VLOOKUP($AE210,SiSem_Req!$A$2:$O$82,12))</f>
        <v/>
      </c>
      <c r="L210" s="285"/>
      <c r="M210" s="155" t="str">
        <f t="shared" si="18"/>
        <v/>
      </c>
      <c r="N210" s="156" t="str">
        <f>IF(OR($D210="",$E210=""),"",VLOOKUP($AE210,SiSem_Req!$A$2:$O$82,13))</f>
        <v/>
      </c>
      <c r="O210" s="287"/>
      <c r="P210" s="166" t="str">
        <f t="shared" si="19"/>
        <v/>
      </c>
      <c r="Q210" s="156" t="str">
        <f>IF(OR($D210="",$E210=""),"",VLOOKUP($AE210,SiSem_Req!$A$2:$O$82,14))</f>
        <v/>
      </c>
      <c r="R210" s="157" t="str">
        <f t="shared" si="15"/>
        <v/>
      </c>
      <c r="S210" s="158" t="str">
        <f>IF(OR($D210="",$E210="",GlobalParameters!$C$12=""),"",$AA210)</f>
        <v/>
      </c>
      <c r="T210" s="159"/>
      <c r="U210" s="283"/>
      <c r="V210" s="283"/>
      <c r="W210" s="283"/>
      <c r="X210" s="283"/>
      <c r="Y210" s="283"/>
      <c r="Z210" s="283"/>
      <c r="AA210" s="160" t="str">
        <f>IF(OR($D210="",$E210="",GlobalParameters!$C$12=""),"",VLOOKUP($AE210,SiSem_Req!$A$2:$O$82,15))</f>
        <v/>
      </c>
      <c r="AB210" s="283"/>
      <c r="AC210" s="283"/>
      <c r="AD210" s="159"/>
      <c r="AE210" s="134" t="e">
        <f>VLOOKUP($D210,SiSem_Req!$S$2:$T$10,2)+VLOOKUP($E210,SiSem_Req!$U$2:$V$4,2)+VLOOKUP(GlobalParameters!$C$12,SiSem_Req!$W$2:$X$4,2)</f>
        <v>#N/A</v>
      </c>
    </row>
    <row r="211" spans="1:31" x14ac:dyDescent="0.25">
      <c r="A211" s="133"/>
      <c r="B211" s="283"/>
      <c r="C211" s="283"/>
      <c r="D211" s="284"/>
      <c r="E211" s="284"/>
      <c r="F211" s="286"/>
      <c r="G211" s="162" t="str">
        <f t="shared" si="16"/>
        <v/>
      </c>
      <c r="H211" s="156" t="str">
        <f>IF(OR($D211="",$E211=""),"",VLOOKUP($AE211,SiSem_Req!$A$2:$O$82,8))</f>
        <v/>
      </c>
      <c r="I211" s="285"/>
      <c r="J211" s="155" t="str">
        <f t="shared" si="17"/>
        <v/>
      </c>
      <c r="K211" s="156" t="str">
        <f>IF(OR($D211="",$E211=""),"",VLOOKUP($AE211,SiSem_Req!$A$2:$O$82,12))</f>
        <v/>
      </c>
      <c r="L211" s="285"/>
      <c r="M211" s="155" t="str">
        <f t="shared" si="18"/>
        <v/>
      </c>
      <c r="N211" s="156" t="str">
        <f>IF(OR($D211="",$E211=""),"",VLOOKUP($AE211,SiSem_Req!$A$2:$O$82,13))</f>
        <v/>
      </c>
      <c r="O211" s="287"/>
      <c r="P211" s="166" t="str">
        <f t="shared" si="19"/>
        <v/>
      </c>
      <c r="Q211" s="156" t="str">
        <f>IF(OR($D211="",$E211=""),"",VLOOKUP($AE211,SiSem_Req!$A$2:$O$82,14))</f>
        <v/>
      </c>
      <c r="R211" s="157" t="str">
        <f t="shared" si="15"/>
        <v/>
      </c>
      <c r="S211" s="158" t="str">
        <f>IF(OR($D211="",$E211="",GlobalParameters!$C$12=""),"",$AA211)</f>
        <v/>
      </c>
      <c r="T211" s="159"/>
      <c r="U211" s="283"/>
      <c r="V211" s="283"/>
      <c r="W211" s="283"/>
      <c r="X211" s="283"/>
      <c r="Y211" s="283"/>
      <c r="Z211" s="283"/>
      <c r="AA211" s="160" t="str">
        <f>IF(OR($D211="",$E211="",GlobalParameters!$C$12=""),"",VLOOKUP($AE211,SiSem_Req!$A$2:$O$82,15))</f>
        <v/>
      </c>
      <c r="AB211" s="283"/>
      <c r="AC211" s="283"/>
      <c r="AD211" s="159"/>
      <c r="AE211" s="134" t="e">
        <f>VLOOKUP($D211,SiSem_Req!$S$2:$T$10,2)+VLOOKUP($E211,SiSem_Req!$U$2:$V$4,2)+VLOOKUP(GlobalParameters!$C$12,SiSem_Req!$W$2:$X$4,2)</f>
        <v>#N/A</v>
      </c>
    </row>
    <row r="212" spans="1:31" x14ac:dyDescent="0.25">
      <c r="A212" s="133"/>
      <c r="B212" s="283"/>
      <c r="C212" s="283"/>
      <c r="D212" s="284"/>
      <c r="E212" s="284"/>
      <c r="F212" s="286"/>
      <c r="G212" s="162" t="str">
        <f t="shared" si="16"/>
        <v/>
      </c>
      <c r="H212" s="156" t="str">
        <f>IF(OR($D212="",$E212=""),"",VLOOKUP($AE212,SiSem_Req!$A$2:$O$82,8))</f>
        <v/>
      </c>
      <c r="I212" s="285"/>
      <c r="J212" s="155" t="str">
        <f t="shared" si="17"/>
        <v/>
      </c>
      <c r="K212" s="156" t="str">
        <f>IF(OR($D212="",$E212=""),"",VLOOKUP($AE212,SiSem_Req!$A$2:$O$82,12))</f>
        <v/>
      </c>
      <c r="L212" s="285"/>
      <c r="M212" s="155" t="str">
        <f t="shared" si="18"/>
        <v/>
      </c>
      <c r="N212" s="156" t="str">
        <f>IF(OR($D212="",$E212=""),"",VLOOKUP($AE212,SiSem_Req!$A$2:$O$82,13))</f>
        <v/>
      </c>
      <c r="O212" s="287"/>
      <c r="P212" s="166" t="str">
        <f t="shared" si="19"/>
        <v/>
      </c>
      <c r="Q212" s="156" t="str">
        <f>IF(OR($D212="",$E212=""),"",VLOOKUP($AE212,SiSem_Req!$A$2:$O$82,14))</f>
        <v/>
      </c>
      <c r="R212" s="157" t="str">
        <f t="shared" si="15"/>
        <v/>
      </c>
      <c r="S212" s="158" t="str">
        <f>IF(OR($D212="",$E212="",GlobalParameters!$C$12=""),"",$AA212)</f>
        <v/>
      </c>
      <c r="T212" s="159"/>
      <c r="U212" s="283"/>
      <c r="V212" s="283"/>
      <c r="W212" s="283"/>
      <c r="X212" s="283"/>
      <c r="Y212" s="283"/>
      <c r="Z212" s="283"/>
      <c r="AA212" s="160" t="str">
        <f>IF(OR($D212="",$E212="",GlobalParameters!$C$12=""),"",VLOOKUP($AE212,SiSem_Req!$A$2:$O$82,15))</f>
        <v/>
      </c>
      <c r="AB212" s="283"/>
      <c r="AC212" s="283"/>
      <c r="AD212" s="159"/>
      <c r="AE212" s="134" t="e">
        <f>VLOOKUP($D212,SiSem_Req!$S$2:$T$10,2)+VLOOKUP($E212,SiSem_Req!$U$2:$V$4,2)+VLOOKUP(GlobalParameters!$C$12,SiSem_Req!$W$2:$X$4,2)</f>
        <v>#N/A</v>
      </c>
    </row>
    <row r="213" spans="1:31" x14ac:dyDescent="0.25">
      <c r="A213" s="133"/>
      <c r="B213" s="283"/>
      <c r="C213" s="283"/>
      <c r="D213" s="284"/>
      <c r="E213" s="284"/>
      <c r="F213" s="286"/>
      <c r="G213" s="162" t="str">
        <f t="shared" si="16"/>
        <v/>
      </c>
      <c r="H213" s="156" t="str">
        <f>IF(OR($D213="",$E213=""),"",VLOOKUP($AE213,SiSem_Req!$A$2:$O$82,8))</f>
        <v/>
      </c>
      <c r="I213" s="285"/>
      <c r="J213" s="155" t="str">
        <f t="shared" si="17"/>
        <v/>
      </c>
      <c r="K213" s="156" t="str">
        <f>IF(OR($D213="",$E213=""),"",VLOOKUP($AE213,SiSem_Req!$A$2:$O$82,12))</f>
        <v/>
      </c>
      <c r="L213" s="285"/>
      <c r="M213" s="155" t="str">
        <f t="shared" si="18"/>
        <v/>
      </c>
      <c r="N213" s="156" t="str">
        <f>IF(OR($D213="",$E213=""),"",VLOOKUP($AE213,SiSem_Req!$A$2:$O$82,13))</f>
        <v/>
      </c>
      <c r="O213" s="287"/>
      <c r="P213" s="166" t="str">
        <f t="shared" si="19"/>
        <v/>
      </c>
      <c r="Q213" s="156" t="str">
        <f>IF(OR($D213="",$E213=""),"",VLOOKUP($AE213,SiSem_Req!$A$2:$O$82,14))</f>
        <v/>
      </c>
      <c r="R213" s="157" t="str">
        <f t="shared" si="15"/>
        <v/>
      </c>
      <c r="S213" s="158" t="str">
        <f>IF(OR($D213="",$E213="",GlobalParameters!$C$12=""),"",$AA213)</f>
        <v/>
      </c>
      <c r="T213" s="159"/>
      <c r="U213" s="283"/>
      <c r="V213" s="283"/>
      <c r="W213" s="283"/>
      <c r="X213" s="283"/>
      <c r="Y213" s="283"/>
      <c r="Z213" s="283"/>
      <c r="AA213" s="160" t="str">
        <f>IF(OR($D213="",$E213="",GlobalParameters!$C$12=""),"",VLOOKUP($AE213,SiSem_Req!$A$2:$O$82,15))</f>
        <v/>
      </c>
      <c r="AB213" s="283"/>
      <c r="AC213" s="283"/>
      <c r="AD213" s="159"/>
      <c r="AE213" s="134" t="e">
        <f>VLOOKUP($D213,SiSem_Req!$S$2:$T$10,2)+VLOOKUP($E213,SiSem_Req!$U$2:$V$4,2)+VLOOKUP(GlobalParameters!$C$12,SiSem_Req!$W$2:$X$4,2)</f>
        <v>#N/A</v>
      </c>
    </row>
    <row r="214" spans="1:31" x14ac:dyDescent="0.25">
      <c r="A214" s="133"/>
      <c r="B214" s="283"/>
      <c r="C214" s="283"/>
      <c r="D214" s="284"/>
      <c r="E214" s="284"/>
      <c r="F214" s="286"/>
      <c r="G214" s="162" t="str">
        <f t="shared" si="16"/>
        <v/>
      </c>
      <c r="H214" s="156" t="str">
        <f>IF(OR($D214="",$E214=""),"",VLOOKUP($AE214,SiSem_Req!$A$2:$O$82,8))</f>
        <v/>
      </c>
      <c r="I214" s="285"/>
      <c r="J214" s="155" t="str">
        <f t="shared" si="17"/>
        <v/>
      </c>
      <c r="K214" s="156" t="str">
        <f>IF(OR($D214="",$E214=""),"",VLOOKUP($AE214,SiSem_Req!$A$2:$O$82,12))</f>
        <v/>
      </c>
      <c r="L214" s="285"/>
      <c r="M214" s="155" t="str">
        <f t="shared" si="18"/>
        <v/>
      </c>
      <c r="N214" s="156" t="str">
        <f>IF(OR($D214="",$E214=""),"",VLOOKUP($AE214,SiSem_Req!$A$2:$O$82,13))</f>
        <v/>
      </c>
      <c r="O214" s="287"/>
      <c r="P214" s="166" t="str">
        <f t="shared" si="19"/>
        <v/>
      </c>
      <c r="Q214" s="156" t="str">
        <f>IF(OR($D214="",$E214=""),"",VLOOKUP($AE214,SiSem_Req!$A$2:$O$82,14))</f>
        <v/>
      </c>
      <c r="R214" s="157" t="str">
        <f t="shared" si="15"/>
        <v/>
      </c>
      <c r="S214" s="158" t="str">
        <f>IF(OR($D214="",$E214="",GlobalParameters!$C$12=""),"",$AA214)</f>
        <v/>
      </c>
      <c r="T214" s="159"/>
      <c r="U214" s="283"/>
      <c r="V214" s="283"/>
      <c r="W214" s="283"/>
      <c r="X214" s="283"/>
      <c r="Y214" s="283"/>
      <c r="Z214" s="283"/>
      <c r="AA214" s="160" t="str">
        <f>IF(OR($D214="",$E214="",GlobalParameters!$C$12=""),"",VLOOKUP($AE214,SiSem_Req!$A$2:$O$82,15))</f>
        <v/>
      </c>
      <c r="AB214" s="283"/>
      <c r="AC214" s="283"/>
      <c r="AD214" s="159"/>
      <c r="AE214" s="134" t="e">
        <f>VLOOKUP($D214,SiSem_Req!$S$2:$T$10,2)+VLOOKUP($E214,SiSem_Req!$U$2:$V$4,2)+VLOOKUP(GlobalParameters!$C$12,SiSem_Req!$W$2:$X$4,2)</f>
        <v>#N/A</v>
      </c>
    </row>
    <row r="215" spans="1:31" x14ac:dyDescent="0.25">
      <c r="A215" s="133"/>
      <c r="B215" s="283"/>
      <c r="C215" s="283"/>
      <c r="D215" s="284"/>
      <c r="E215" s="284"/>
      <c r="F215" s="286"/>
      <c r="G215" s="162" t="str">
        <f t="shared" si="16"/>
        <v/>
      </c>
      <c r="H215" s="156" t="str">
        <f>IF(OR($D215="",$E215=""),"",VLOOKUP($AE215,SiSem_Req!$A$2:$O$82,8))</f>
        <v/>
      </c>
      <c r="I215" s="285"/>
      <c r="J215" s="155" t="str">
        <f t="shared" si="17"/>
        <v/>
      </c>
      <c r="K215" s="156" t="str">
        <f>IF(OR($D215="",$E215=""),"",VLOOKUP($AE215,SiSem_Req!$A$2:$O$82,12))</f>
        <v/>
      </c>
      <c r="L215" s="285"/>
      <c r="M215" s="155" t="str">
        <f t="shared" si="18"/>
        <v/>
      </c>
      <c r="N215" s="156" t="str">
        <f>IF(OR($D215="",$E215=""),"",VLOOKUP($AE215,SiSem_Req!$A$2:$O$82,13))</f>
        <v/>
      </c>
      <c r="O215" s="287"/>
      <c r="P215" s="166" t="str">
        <f t="shared" si="19"/>
        <v/>
      </c>
      <c r="Q215" s="156" t="str">
        <f>IF(OR($D215="",$E215=""),"",VLOOKUP($AE215,SiSem_Req!$A$2:$O$82,14))</f>
        <v/>
      </c>
      <c r="R215" s="157" t="str">
        <f t="shared" si="15"/>
        <v/>
      </c>
      <c r="S215" s="158" t="str">
        <f>IF(OR($D215="",$E215="",GlobalParameters!$C$12=""),"",$AA215)</f>
        <v/>
      </c>
      <c r="T215" s="159"/>
      <c r="U215" s="283"/>
      <c r="V215" s="283"/>
      <c r="W215" s="283"/>
      <c r="X215" s="283"/>
      <c r="Y215" s="283"/>
      <c r="Z215" s="283"/>
      <c r="AA215" s="160" t="str">
        <f>IF(OR($D215="",$E215="",GlobalParameters!$C$12=""),"",VLOOKUP($AE215,SiSem_Req!$A$2:$O$82,15))</f>
        <v/>
      </c>
      <c r="AB215" s="283"/>
      <c r="AC215" s="283"/>
      <c r="AD215" s="159"/>
      <c r="AE215" s="134" t="e">
        <f>VLOOKUP($D215,SiSem_Req!$S$2:$T$10,2)+VLOOKUP($E215,SiSem_Req!$U$2:$V$4,2)+VLOOKUP(GlobalParameters!$C$12,SiSem_Req!$W$2:$X$4,2)</f>
        <v>#N/A</v>
      </c>
    </row>
    <row r="216" spans="1:31" x14ac:dyDescent="0.25">
      <c r="A216" s="133"/>
      <c r="B216" s="283"/>
      <c r="C216" s="283"/>
      <c r="D216" s="284"/>
      <c r="E216" s="284"/>
      <c r="F216" s="286"/>
      <c r="G216" s="162" t="str">
        <f t="shared" si="16"/>
        <v/>
      </c>
      <c r="H216" s="156" t="str">
        <f>IF(OR($D216="",$E216=""),"",VLOOKUP($AE216,SiSem_Req!$A$2:$O$82,8))</f>
        <v/>
      </c>
      <c r="I216" s="285"/>
      <c r="J216" s="155" t="str">
        <f t="shared" si="17"/>
        <v/>
      </c>
      <c r="K216" s="156" t="str">
        <f>IF(OR($D216="",$E216=""),"",VLOOKUP($AE216,SiSem_Req!$A$2:$O$82,12))</f>
        <v/>
      </c>
      <c r="L216" s="285"/>
      <c r="M216" s="155" t="str">
        <f t="shared" si="18"/>
        <v/>
      </c>
      <c r="N216" s="156" t="str">
        <f>IF(OR($D216="",$E216=""),"",VLOOKUP($AE216,SiSem_Req!$A$2:$O$82,13))</f>
        <v/>
      </c>
      <c r="O216" s="287"/>
      <c r="P216" s="166" t="str">
        <f t="shared" si="19"/>
        <v/>
      </c>
      <c r="Q216" s="156" t="str">
        <f>IF(OR($D216="",$E216=""),"",VLOOKUP($AE216,SiSem_Req!$A$2:$O$82,14))</f>
        <v/>
      </c>
      <c r="R216" s="157" t="str">
        <f t="shared" si="15"/>
        <v/>
      </c>
      <c r="S216" s="158" t="str">
        <f>IF(OR($D216="",$E216="",GlobalParameters!$C$12=""),"",$AA216)</f>
        <v/>
      </c>
      <c r="T216" s="159"/>
      <c r="U216" s="283"/>
      <c r="V216" s="283"/>
      <c r="W216" s="283"/>
      <c r="X216" s="283"/>
      <c r="Y216" s="283"/>
      <c r="Z216" s="283"/>
      <c r="AA216" s="160" t="str">
        <f>IF(OR($D216="",$E216="",GlobalParameters!$C$12=""),"",VLOOKUP($AE216,SiSem_Req!$A$2:$O$82,15))</f>
        <v/>
      </c>
      <c r="AB216" s="283"/>
      <c r="AC216" s="283"/>
      <c r="AD216" s="159"/>
      <c r="AE216" s="134" t="e">
        <f>VLOOKUP($D216,SiSem_Req!$S$2:$T$10,2)+VLOOKUP($E216,SiSem_Req!$U$2:$V$4,2)+VLOOKUP(GlobalParameters!$C$12,SiSem_Req!$W$2:$X$4,2)</f>
        <v>#N/A</v>
      </c>
    </row>
    <row r="217" spans="1:31" x14ac:dyDescent="0.25">
      <c r="A217" s="133"/>
      <c r="B217" s="283"/>
      <c r="C217" s="283"/>
      <c r="D217" s="284"/>
      <c r="E217" s="284"/>
      <c r="F217" s="286"/>
      <c r="G217" s="162" t="str">
        <f t="shared" si="16"/>
        <v/>
      </c>
      <c r="H217" s="156" t="str">
        <f>IF(OR($D217="",$E217=""),"",VLOOKUP($AE217,SiSem_Req!$A$2:$O$82,8))</f>
        <v/>
      </c>
      <c r="I217" s="285"/>
      <c r="J217" s="155" t="str">
        <f t="shared" si="17"/>
        <v/>
      </c>
      <c r="K217" s="156" t="str">
        <f>IF(OR($D217="",$E217=""),"",VLOOKUP($AE217,SiSem_Req!$A$2:$O$82,12))</f>
        <v/>
      </c>
      <c r="L217" s="285"/>
      <c r="M217" s="155" t="str">
        <f t="shared" si="18"/>
        <v/>
      </c>
      <c r="N217" s="156" t="str">
        <f>IF(OR($D217="",$E217=""),"",VLOOKUP($AE217,SiSem_Req!$A$2:$O$82,13))</f>
        <v/>
      </c>
      <c r="O217" s="287"/>
      <c r="P217" s="166" t="str">
        <f t="shared" si="19"/>
        <v/>
      </c>
      <c r="Q217" s="156" t="str">
        <f>IF(OR($D217="",$E217=""),"",VLOOKUP($AE217,SiSem_Req!$A$2:$O$82,14))</f>
        <v/>
      </c>
      <c r="R217" s="157" t="str">
        <f t="shared" si="15"/>
        <v/>
      </c>
      <c r="S217" s="158" t="str">
        <f>IF(OR($D217="",$E217="",GlobalParameters!$C$12=""),"",$AA217)</f>
        <v/>
      </c>
      <c r="T217" s="159"/>
      <c r="U217" s="283"/>
      <c r="V217" s="283"/>
      <c r="W217" s="283"/>
      <c r="X217" s="283"/>
      <c r="Y217" s="283"/>
      <c r="Z217" s="283"/>
      <c r="AA217" s="160" t="str">
        <f>IF(OR($D217="",$E217="",GlobalParameters!$C$12=""),"",VLOOKUP($AE217,SiSem_Req!$A$2:$O$82,15))</f>
        <v/>
      </c>
      <c r="AB217" s="283"/>
      <c r="AC217" s="283"/>
      <c r="AD217" s="159"/>
      <c r="AE217" s="134" t="e">
        <f>VLOOKUP($D217,SiSem_Req!$S$2:$T$10,2)+VLOOKUP($E217,SiSem_Req!$U$2:$V$4,2)+VLOOKUP(GlobalParameters!$C$12,SiSem_Req!$W$2:$X$4,2)</f>
        <v>#N/A</v>
      </c>
    </row>
    <row r="218" spans="1:31" x14ac:dyDescent="0.25">
      <c r="A218" s="133"/>
      <c r="B218" s="283"/>
      <c r="C218" s="283"/>
      <c r="D218" s="284"/>
      <c r="E218" s="284"/>
      <c r="F218" s="286"/>
      <c r="G218" s="162" t="str">
        <f t="shared" si="16"/>
        <v/>
      </c>
      <c r="H218" s="156" t="str">
        <f>IF(OR($D218="",$E218=""),"",VLOOKUP($AE218,SiSem_Req!$A$2:$O$82,8))</f>
        <v/>
      </c>
      <c r="I218" s="285"/>
      <c r="J218" s="155" t="str">
        <f t="shared" si="17"/>
        <v/>
      </c>
      <c r="K218" s="156" t="str">
        <f>IF(OR($D218="",$E218=""),"",VLOOKUP($AE218,SiSem_Req!$A$2:$O$82,12))</f>
        <v/>
      </c>
      <c r="L218" s="285"/>
      <c r="M218" s="155" t="str">
        <f t="shared" si="18"/>
        <v/>
      </c>
      <c r="N218" s="156" t="str">
        <f>IF(OR($D218="",$E218=""),"",VLOOKUP($AE218,SiSem_Req!$A$2:$O$82,13))</f>
        <v/>
      </c>
      <c r="O218" s="287"/>
      <c r="P218" s="166" t="str">
        <f t="shared" si="19"/>
        <v/>
      </c>
      <c r="Q218" s="156" t="str">
        <f>IF(OR($D218="",$E218=""),"",VLOOKUP($AE218,SiSem_Req!$A$2:$O$82,14))</f>
        <v/>
      </c>
      <c r="R218" s="157" t="str">
        <f t="shared" si="15"/>
        <v/>
      </c>
      <c r="S218" s="158" t="str">
        <f>IF(OR($D218="",$E218="",GlobalParameters!$C$12=""),"",$AA218)</f>
        <v/>
      </c>
      <c r="T218" s="159"/>
      <c r="U218" s="283"/>
      <c r="V218" s="283"/>
      <c r="W218" s="283"/>
      <c r="X218" s="283"/>
      <c r="Y218" s="283"/>
      <c r="Z218" s="283"/>
      <c r="AA218" s="160" t="str">
        <f>IF(OR($D218="",$E218="",GlobalParameters!$C$12=""),"",VLOOKUP($AE218,SiSem_Req!$A$2:$O$82,15))</f>
        <v/>
      </c>
      <c r="AB218" s="283"/>
      <c r="AC218" s="283"/>
      <c r="AD218" s="159"/>
      <c r="AE218" s="134" t="e">
        <f>VLOOKUP($D218,SiSem_Req!$S$2:$T$10,2)+VLOOKUP($E218,SiSem_Req!$U$2:$V$4,2)+VLOOKUP(GlobalParameters!$C$12,SiSem_Req!$W$2:$X$4,2)</f>
        <v>#N/A</v>
      </c>
    </row>
    <row r="219" spans="1:31" x14ac:dyDescent="0.25">
      <c r="A219" s="133"/>
      <c r="B219" s="283"/>
      <c r="C219" s="283"/>
      <c r="D219" s="284"/>
      <c r="E219" s="284"/>
      <c r="F219" s="286"/>
      <c r="G219" s="162" t="str">
        <f t="shared" si="16"/>
        <v/>
      </c>
      <c r="H219" s="156" t="str">
        <f>IF(OR($D219="",$E219=""),"",VLOOKUP($AE219,SiSem_Req!$A$2:$O$82,8))</f>
        <v/>
      </c>
      <c r="I219" s="285"/>
      <c r="J219" s="155" t="str">
        <f t="shared" si="17"/>
        <v/>
      </c>
      <c r="K219" s="156" t="str">
        <f>IF(OR($D219="",$E219=""),"",VLOOKUP($AE219,SiSem_Req!$A$2:$O$82,12))</f>
        <v/>
      </c>
      <c r="L219" s="285"/>
      <c r="M219" s="155" t="str">
        <f t="shared" si="18"/>
        <v/>
      </c>
      <c r="N219" s="156" t="str">
        <f>IF(OR($D219="",$E219=""),"",VLOOKUP($AE219,SiSem_Req!$A$2:$O$82,13))</f>
        <v/>
      </c>
      <c r="O219" s="287"/>
      <c r="P219" s="166" t="str">
        <f t="shared" si="19"/>
        <v/>
      </c>
      <c r="Q219" s="156" t="str">
        <f>IF(OR($D219="",$E219=""),"",VLOOKUP($AE219,SiSem_Req!$A$2:$O$82,14))</f>
        <v/>
      </c>
      <c r="R219" s="157" t="str">
        <f t="shared" si="15"/>
        <v/>
      </c>
      <c r="S219" s="158" t="str">
        <f>IF(OR($D219="",$E219="",GlobalParameters!$C$12=""),"",$AA219)</f>
        <v/>
      </c>
      <c r="T219" s="159"/>
      <c r="U219" s="283"/>
      <c r="V219" s="283"/>
      <c r="W219" s="283"/>
      <c r="X219" s="283"/>
      <c r="Y219" s="283"/>
      <c r="Z219" s="283"/>
      <c r="AA219" s="160" t="str">
        <f>IF(OR($D219="",$E219="",GlobalParameters!$C$12=""),"",VLOOKUP($AE219,SiSem_Req!$A$2:$O$82,15))</f>
        <v/>
      </c>
      <c r="AB219" s="283"/>
      <c r="AC219" s="283"/>
      <c r="AD219" s="159"/>
      <c r="AE219" s="134" t="e">
        <f>VLOOKUP($D219,SiSem_Req!$S$2:$T$10,2)+VLOOKUP($E219,SiSem_Req!$U$2:$V$4,2)+VLOOKUP(GlobalParameters!$C$12,SiSem_Req!$W$2:$X$4,2)</f>
        <v>#N/A</v>
      </c>
    </row>
    <row r="220" spans="1:31" x14ac:dyDescent="0.25">
      <c r="A220" s="133"/>
      <c r="B220" s="283"/>
      <c r="C220" s="283"/>
      <c r="D220" s="284"/>
      <c r="E220" s="284"/>
      <c r="F220" s="286"/>
      <c r="G220" s="162" t="str">
        <f t="shared" si="16"/>
        <v/>
      </c>
      <c r="H220" s="156" t="str">
        <f>IF(OR($D220="",$E220=""),"",VLOOKUP($AE220,SiSem_Req!$A$2:$O$82,8))</f>
        <v/>
      </c>
      <c r="I220" s="285"/>
      <c r="J220" s="155" t="str">
        <f t="shared" si="17"/>
        <v/>
      </c>
      <c r="K220" s="156" t="str">
        <f>IF(OR($D220="",$E220=""),"",VLOOKUP($AE220,SiSem_Req!$A$2:$O$82,12))</f>
        <v/>
      </c>
      <c r="L220" s="285"/>
      <c r="M220" s="155" t="str">
        <f t="shared" si="18"/>
        <v/>
      </c>
      <c r="N220" s="156" t="str">
        <f>IF(OR($D220="",$E220=""),"",VLOOKUP($AE220,SiSem_Req!$A$2:$O$82,13))</f>
        <v/>
      </c>
      <c r="O220" s="287"/>
      <c r="P220" s="166" t="str">
        <f t="shared" si="19"/>
        <v/>
      </c>
      <c r="Q220" s="156" t="str">
        <f>IF(OR($D220="",$E220=""),"",VLOOKUP($AE220,SiSem_Req!$A$2:$O$82,14))</f>
        <v/>
      </c>
      <c r="R220" s="157" t="str">
        <f t="shared" si="15"/>
        <v/>
      </c>
      <c r="S220" s="158" t="str">
        <f>IF(OR($D220="",$E220="",GlobalParameters!$C$12=""),"",$AA220)</f>
        <v/>
      </c>
      <c r="T220" s="159"/>
      <c r="U220" s="283"/>
      <c r="V220" s="283"/>
      <c r="W220" s="283"/>
      <c r="X220" s="283"/>
      <c r="Y220" s="283"/>
      <c r="Z220" s="283"/>
      <c r="AA220" s="160" t="str">
        <f>IF(OR($D220="",$E220="",GlobalParameters!$C$12=""),"",VLOOKUP($AE220,SiSem_Req!$A$2:$O$82,15))</f>
        <v/>
      </c>
      <c r="AB220" s="283"/>
      <c r="AC220" s="283"/>
      <c r="AD220" s="159"/>
      <c r="AE220" s="134" t="e">
        <f>VLOOKUP($D220,SiSem_Req!$S$2:$T$10,2)+VLOOKUP($E220,SiSem_Req!$U$2:$V$4,2)+VLOOKUP(GlobalParameters!$C$12,SiSem_Req!$W$2:$X$4,2)</f>
        <v>#N/A</v>
      </c>
    </row>
    <row r="221" spans="1:31" x14ac:dyDescent="0.25">
      <c r="A221" s="133"/>
      <c r="B221" s="283"/>
      <c r="C221" s="283"/>
      <c r="D221" s="284"/>
      <c r="E221" s="284"/>
      <c r="F221" s="286"/>
      <c r="G221" s="162" t="str">
        <f t="shared" si="16"/>
        <v/>
      </c>
      <c r="H221" s="156" t="str">
        <f>IF(OR($D221="",$E221=""),"",VLOOKUP($AE221,SiSem_Req!$A$2:$O$82,8))</f>
        <v/>
      </c>
      <c r="I221" s="285"/>
      <c r="J221" s="155" t="str">
        <f t="shared" si="17"/>
        <v/>
      </c>
      <c r="K221" s="156" t="str">
        <f>IF(OR($D221="",$E221=""),"",VLOOKUP($AE221,SiSem_Req!$A$2:$O$82,12))</f>
        <v/>
      </c>
      <c r="L221" s="285"/>
      <c r="M221" s="155" t="str">
        <f t="shared" si="18"/>
        <v/>
      </c>
      <c r="N221" s="156" t="str">
        <f>IF(OR($D221="",$E221=""),"",VLOOKUP($AE221,SiSem_Req!$A$2:$O$82,13))</f>
        <v/>
      </c>
      <c r="O221" s="287"/>
      <c r="P221" s="166" t="str">
        <f t="shared" si="19"/>
        <v/>
      </c>
      <c r="Q221" s="156" t="str">
        <f>IF(OR($D221="",$E221=""),"",VLOOKUP($AE221,SiSem_Req!$A$2:$O$82,14))</f>
        <v/>
      </c>
      <c r="R221" s="157" t="str">
        <f t="shared" si="15"/>
        <v/>
      </c>
      <c r="S221" s="158" t="str">
        <f>IF(OR($D221="",$E221="",GlobalParameters!$C$12=""),"",$AA221)</f>
        <v/>
      </c>
      <c r="T221" s="159"/>
      <c r="U221" s="283"/>
      <c r="V221" s="283"/>
      <c r="W221" s="283"/>
      <c r="X221" s="283"/>
      <c r="Y221" s="283"/>
      <c r="Z221" s="283"/>
      <c r="AA221" s="160" t="str">
        <f>IF(OR($D221="",$E221="",GlobalParameters!$C$12=""),"",VLOOKUP($AE221,SiSem_Req!$A$2:$O$82,15))</f>
        <v/>
      </c>
      <c r="AB221" s="283"/>
      <c r="AC221" s="283"/>
      <c r="AD221" s="159"/>
      <c r="AE221" s="134" t="e">
        <f>VLOOKUP($D221,SiSem_Req!$S$2:$T$10,2)+VLOOKUP($E221,SiSem_Req!$U$2:$V$4,2)+VLOOKUP(GlobalParameters!$C$12,SiSem_Req!$W$2:$X$4,2)</f>
        <v>#N/A</v>
      </c>
    </row>
    <row r="222" spans="1:31" x14ac:dyDescent="0.25">
      <c r="A222" s="133"/>
      <c r="B222" s="283"/>
      <c r="C222" s="283"/>
      <c r="D222" s="284"/>
      <c r="E222" s="284"/>
      <c r="F222" s="286"/>
      <c r="G222" s="162" t="str">
        <f t="shared" si="16"/>
        <v/>
      </c>
      <c r="H222" s="156" t="str">
        <f>IF(OR($D222="",$E222=""),"",VLOOKUP($AE222,SiSem_Req!$A$2:$O$82,8))</f>
        <v/>
      </c>
      <c r="I222" s="285"/>
      <c r="J222" s="155" t="str">
        <f t="shared" si="17"/>
        <v/>
      </c>
      <c r="K222" s="156" t="str">
        <f>IF(OR($D222="",$E222=""),"",VLOOKUP($AE222,SiSem_Req!$A$2:$O$82,12))</f>
        <v/>
      </c>
      <c r="L222" s="285"/>
      <c r="M222" s="155" t="str">
        <f t="shared" si="18"/>
        <v/>
      </c>
      <c r="N222" s="156" t="str">
        <f>IF(OR($D222="",$E222=""),"",VLOOKUP($AE222,SiSem_Req!$A$2:$O$82,13))</f>
        <v/>
      </c>
      <c r="O222" s="287"/>
      <c r="P222" s="166" t="str">
        <f t="shared" si="19"/>
        <v/>
      </c>
      <c r="Q222" s="156" t="str">
        <f>IF(OR($D222="",$E222=""),"",VLOOKUP($AE222,SiSem_Req!$A$2:$O$82,14))</f>
        <v/>
      </c>
      <c r="R222" s="157" t="str">
        <f t="shared" si="15"/>
        <v/>
      </c>
      <c r="S222" s="158" t="str">
        <f>IF(OR($D222="",$E222="",GlobalParameters!$C$12=""),"",$AA222)</f>
        <v/>
      </c>
      <c r="T222" s="159"/>
      <c r="U222" s="283"/>
      <c r="V222" s="283"/>
      <c r="W222" s="283"/>
      <c r="X222" s="283"/>
      <c r="Y222" s="283"/>
      <c r="Z222" s="283"/>
      <c r="AA222" s="160" t="str">
        <f>IF(OR($D222="",$E222="",GlobalParameters!$C$12=""),"",VLOOKUP($AE222,SiSem_Req!$A$2:$O$82,15))</f>
        <v/>
      </c>
      <c r="AB222" s="283"/>
      <c r="AC222" s="283"/>
      <c r="AD222" s="159"/>
      <c r="AE222" s="134" t="e">
        <f>VLOOKUP($D222,SiSem_Req!$S$2:$T$10,2)+VLOOKUP($E222,SiSem_Req!$U$2:$V$4,2)+VLOOKUP(GlobalParameters!$C$12,SiSem_Req!$W$2:$X$4,2)</f>
        <v>#N/A</v>
      </c>
    </row>
    <row r="223" spans="1:31" x14ac:dyDescent="0.25">
      <c r="A223" s="133"/>
      <c r="B223" s="283"/>
      <c r="C223" s="283"/>
      <c r="D223" s="284"/>
      <c r="E223" s="284"/>
      <c r="F223" s="286"/>
      <c r="G223" s="162" t="str">
        <f t="shared" si="16"/>
        <v/>
      </c>
      <c r="H223" s="156" t="str">
        <f>IF(OR($D223="",$E223=""),"",VLOOKUP($AE223,SiSem_Req!$A$2:$O$82,8))</f>
        <v/>
      </c>
      <c r="I223" s="285"/>
      <c r="J223" s="155" t="str">
        <f t="shared" si="17"/>
        <v/>
      </c>
      <c r="K223" s="156" t="str">
        <f>IF(OR($D223="",$E223=""),"",VLOOKUP($AE223,SiSem_Req!$A$2:$O$82,12))</f>
        <v/>
      </c>
      <c r="L223" s="285"/>
      <c r="M223" s="155" t="str">
        <f t="shared" si="18"/>
        <v/>
      </c>
      <c r="N223" s="156" t="str">
        <f>IF(OR($D223="",$E223=""),"",VLOOKUP($AE223,SiSem_Req!$A$2:$O$82,13))</f>
        <v/>
      </c>
      <c r="O223" s="287"/>
      <c r="P223" s="166" t="str">
        <f t="shared" si="19"/>
        <v/>
      </c>
      <c r="Q223" s="156" t="str">
        <f>IF(OR($D223="",$E223=""),"",VLOOKUP($AE223,SiSem_Req!$A$2:$O$82,14))</f>
        <v/>
      </c>
      <c r="R223" s="157" t="str">
        <f t="shared" ref="R223:R286" si="20">IF($D223="","",$K$6+AC223)</f>
        <v/>
      </c>
      <c r="S223" s="158" t="str">
        <f>IF(OR($D223="",$E223="",GlobalParameters!$C$12=""),"",$AA223)</f>
        <v/>
      </c>
      <c r="T223" s="159"/>
      <c r="U223" s="283"/>
      <c r="V223" s="283"/>
      <c r="W223" s="283"/>
      <c r="X223" s="283"/>
      <c r="Y223" s="283"/>
      <c r="Z223" s="283"/>
      <c r="AA223" s="160" t="str">
        <f>IF(OR($D223="",$E223="",GlobalParameters!$C$12=""),"",VLOOKUP($AE223,SiSem_Req!$A$2:$O$82,15))</f>
        <v/>
      </c>
      <c r="AB223" s="283"/>
      <c r="AC223" s="283"/>
      <c r="AD223" s="159"/>
      <c r="AE223" s="134" t="e">
        <f>VLOOKUP($D223,SiSem_Req!$S$2:$T$10,2)+VLOOKUP($E223,SiSem_Req!$U$2:$V$4,2)+VLOOKUP(GlobalParameters!$C$12,SiSem_Req!$W$2:$X$4,2)</f>
        <v>#N/A</v>
      </c>
    </row>
    <row r="224" spans="1:31" x14ac:dyDescent="0.25">
      <c r="A224" s="133"/>
      <c r="B224" s="283"/>
      <c r="C224" s="283"/>
      <c r="D224" s="284"/>
      <c r="E224" s="284"/>
      <c r="F224" s="286"/>
      <c r="G224" s="162" t="str">
        <f t="shared" si="16"/>
        <v/>
      </c>
      <c r="H224" s="156" t="str">
        <f>IF(OR($D224="",$E224=""),"",VLOOKUP($AE224,SiSem_Req!$A$2:$O$82,8))</f>
        <v/>
      </c>
      <c r="I224" s="285"/>
      <c r="J224" s="155" t="str">
        <f t="shared" si="17"/>
        <v/>
      </c>
      <c r="K224" s="156" t="str">
        <f>IF(OR($D224="",$E224=""),"",VLOOKUP($AE224,SiSem_Req!$A$2:$O$82,12))</f>
        <v/>
      </c>
      <c r="L224" s="285"/>
      <c r="M224" s="155" t="str">
        <f t="shared" si="18"/>
        <v/>
      </c>
      <c r="N224" s="156" t="str">
        <f>IF(OR($D224="",$E224=""),"",VLOOKUP($AE224,SiSem_Req!$A$2:$O$82,13))</f>
        <v/>
      </c>
      <c r="O224" s="287"/>
      <c r="P224" s="166" t="str">
        <f t="shared" si="19"/>
        <v/>
      </c>
      <c r="Q224" s="156" t="str">
        <f>IF(OR($D224="",$E224=""),"",VLOOKUP($AE224,SiSem_Req!$A$2:$O$82,14))</f>
        <v/>
      </c>
      <c r="R224" s="157" t="str">
        <f t="shared" si="20"/>
        <v/>
      </c>
      <c r="S224" s="158" t="str">
        <f>IF(OR($D224="",$E224="",GlobalParameters!$C$12=""),"",$AA224)</f>
        <v/>
      </c>
      <c r="T224" s="159"/>
      <c r="U224" s="283"/>
      <c r="V224" s="283"/>
      <c r="W224" s="283"/>
      <c r="X224" s="283"/>
      <c r="Y224" s="283"/>
      <c r="Z224" s="283"/>
      <c r="AA224" s="160" t="str">
        <f>IF(OR($D224="",$E224="",GlobalParameters!$C$12=""),"",VLOOKUP($AE224,SiSem_Req!$A$2:$O$82,15))</f>
        <v/>
      </c>
      <c r="AB224" s="283"/>
      <c r="AC224" s="283"/>
      <c r="AD224" s="159"/>
      <c r="AE224" s="134" t="e">
        <f>VLOOKUP($D224,SiSem_Req!$S$2:$T$10,2)+VLOOKUP($E224,SiSem_Req!$U$2:$V$4,2)+VLOOKUP(GlobalParameters!$C$12,SiSem_Req!$W$2:$X$4,2)</f>
        <v>#N/A</v>
      </c>
    </row>
    <row r="225" spans="1:31" x14ac:dyDescent="0.25">
      <c r="A225" s="133"/>
      <c r="B225" s="283"/>
      <c r="C225" s="283"/>
      <c r="D225" s="284"/>
      <c r="E225" s="284"/>
      <c r="F225" s="286"/>
      <c r="G225" s="162" t="str">
        <f t="shared" si="16"/>
        <v/>
      </c>
      <c r="H225" s="156" t="str">
        <f>IF(OR($D225="",$E225=""),"",VLOOKUP($AE225,SiSem_Req!$A$2:$O$82,8))</f>
        <v/>
      </c>
      <c r="I225" s="285"/>
      <c r="J225" s="155" t="str">
        <f t="shared" si="17"/>
        <v/>
      </c>
      <c r="K225" s="156" t="str">
        <f>IF(OR($D225="",$E225=""),"",VLOOKUP($AE225,SiSem_Req!$A$2:$O$82,12))</f>
        <v/>
      </c>
      <c r="L225" s="285"/>
      <c r="M225" s="155" t="str">
        <f t="shared" si="18"/>
        <v/>
      </c>
      <c r="N225" s="156" t="str">
        <f>IF(OR($D225="",$E225=""),"",VLOOKUP($AE225,SiSem_Req!$A$2:$O$82,13))</f>
        <v/>
      </c>
      <c r="O225" s="287"/>
      <c r="P225" s="166" t="str">
        <f t="shared" si="19"/>
        <v/>
      </c>
      <c r="Q225" s="156" t="str">
        <f>IF(OR($D225="",$E225=""),"",VLOOKUP($AE225,SiSem_Req!$A$2:$O$82,14))</f>
        <v/>
      </c>
      <c r="R225" s="157" t="str">
        <f t="shared" si="20"/>
        <v/>
      </c>
      <c r="S225" s="158" t="str">
        <f>IF(OR($D225="",$E225="",GlobalParameters!$C$12=""),"",$AA225)</f>
        <v/>
      </c>
      <c r="T225" s="159"/>
      <c r="U225" s="283"/>
      <c r="V225" s="283"/>
      <c r="W225" s="283"/>
      <c r="X225" s="283"/>
      <c r="Y225" s="283"/>
      <c r="Z225" s="283"/>
      <c r="AA225" s="160" t="str">
        <f>IF(OR($D225="",$E225="",GlobalParameters!$C$12=""),"",VLOOKUP($AE225,SiSem_Req!$A$2:$O$82,15))</f>
        <v/>
      </c>
      <c r="AB225" s="283"/>
      <c r="AC225" s="283"/>
      <c r="AD225" s="159"/>
      <c r="AE225" s="134" t="e">
        <f>VLOOKUP($D225,SiSem_Req!$S$2:$T$10,2)+VLOOKUP($E225,SiSem_Req!$U$2:$V$4,2)+VLOOKUP(GlobalParameters!$C$12,SiSem_Req!$W$2:$X$4,2)</f>
        <v>#N/A</v>
      </c>
    </row>
    <row r="226" spans="1:31" x14ac:dyDescent="0.25">
      <c r="A226" s="133"/>
      <c r="B226" s="283"/>
      <c r="C226" s="283"/>
      <c r="D226" s="284"/>
      <c r="E226" s="284"/>
      <c r="F226" s="286"/>
      <c r="G226" s="162" t="str">
        <f t="shared" si="16"/>
        <v/>
      </c>
      <c r="H226" s="156" t="str">
        <f>IF(OR($D226="",$E226=""),"",VLOOKUP($AE226,SiSem_Req!$A$2:$O$82,8))</f>
        <v/>
      </c>
      <c r="I226" s="285"/>
      <c r="J226" s="155" t="str">
        <f t="shared" si="17"/>
        <v/>
      </c>
      <c r="K226" s="156" t="str">
        <f>IF(OR($D226="",$E226=""),"",VLOOKUP($AE226,SiSem_Req!$A$2:$O$82,12))</f>
        <v/>
      </c>
      <c r="L226" s="285"/>
      <c r="M226" s="155" t="str">
        <f t="shared" si="18"/>
        <v/>
      </c>
      <c r="N226" s="156" t="str">
        <f>IF(OR($D226="",$E226=""),"",VLOOKUP($AE226,SiSem_Req!$A$2:$O$82,13))</f>
        <v/>
      </c>
      <c r="O226" s="287"/>
      <c r="P226" s="166" t="str">
        <f t="shared" si="19"/>
        <v/>
      </c>
      <c r="Q226" s="156" t="str">
        <f>IF(OR($D226="",$E226=""),"",VLOOKUP($AE226,SiSem_Req!$A$2:$O$82,14))</f>
        <v/>
      </c>
      <c r="R226" s="157" t="str">
        <f t="shared" si="20"/>
        <v/>
      </c>
      <c r="S226" s="158" t="str">
        <f>IF(OR($D226="",$E226="",GlobalParameters!$C$12=""),"",$AA226)</f>
        <v/>
      </c>
      <c r="T226" s="159"/>
      <c r="U226" s="283"/>
      <c r="V226" s="283"/>
      <c r="W226" s="283"/>
      <c r="X226" s="283"/>
      <c r="Y226" s="283"/>
      <c r="Z226" s="283"/>
      <c r="AA226" s="160" t="str">
        <f>IF(OR($D226="",$E226="",GlobalParameters!$C$12=""),"",VLOOKUP($AE226,SiSem_Req!$A$2:$O$82,15))</f>
        <v/>
      </c>
      <c r="AB226" s="283"/>
      <c r="AC226" s="283"/>
      <c r="AD226" s="159"/>
      <c r="AE226" s="134" t="e">
        <f>VLOOKUP($D226,SiSem_Req!$S$2:$T$10,2)+VLOOKUP($E226,SiSem_Req!$U$2:$V$4,2)+VLOOKUP(GlobalParameters!$C$12,SiSem_Req!$W$2:$X$4,2)</f>
        <v>#N/A</v>
      </c>
    </row>
    <row r="227" spans="1:31" x14ac:dyDescent="0.25">
      <c r="A227" s="133"/>
      <c r="B227" s="283"/>
      <c r="C227" s="283"/>
      <c r="D227" s="284"/>
      <c r="E227" s="284"/>
      <c r="F227" s="286"/>
      <c r="G227" s="162" t="str">
        <f t="shared" si="16"/>
        <v/>
      </c>
      <c r="H227" s="156" t="str">
        <f>IF(OR($D227="",$E227=""),"",VLOOKUP($AE227,SiSem_Req!$A$2:$O$82,8))</f>
        <v/>
      </c>
      <c r="I227" s="285"/>
      <c r="J227" s="155" t="str">
        <f t="shared" si="17"/>
        <v/>
      </c>
      <c r="K227" s="156" t="str">
        <f>IF(OR($D227="",$E227=""),"",VLOOKUP($AE227,SiSem_Req!$A$2:$O$82,12))</f>
        <v/>
      </c>
      <c r="L227" s="285"/>
      <c r="M227" s="155" t="str">
        <f t="shared" si="18"/>
        <v/>
      </c>
      <c r="N227" s="156" t="str">
        <f>IF(OR($D227="",$E227=""),"",VLOOKUP($AE227,SiSem_Req!$A$2:$O$82,13))</f>
        <v/>
      </c>
      <c r="O227" s="287"/>
      <c r="P227" s="166" t="str">
        <f t="shared" si="19"/>
        <v/>
      </c>
      <c r="Q227" s="156" t="str">
        <f>IF(OR($D227="",$E227=""),"",VLOOKUP($AE227,SiSem_Req!$A$2:$O$82,14))</f>
        <v/>
      </c>
      <c r="R227" s="157" t="str">
        <f t="shared" si="20"/>
        <v/>
      </c>
      <c r="S227" s="158" t="str">
        <f>IF(OR($D227="",$E227="",GlobalParameters!$C$12=""),"",$AA227)</f>
        <v/>
      </c>
      <c r="T227" s="159"/>
      <c r="U227" s="283"/>
      <c r="V227" s="283"/>
      <c r="W227" s="283"/>
      <c r="X227" s="283"/>
      <c r="Y227" s="283"/>
      <c r="Z227" s="283"/>
      <c r="AA227" s="160" t="str">
        <f>IF(OR($D227="",$E227="",GlobalParameters!$C$12=""),"",VLOOKUP($AE227,SiSem_Req!$A$2:$O$82,15))</f>
        <v/>
      </c>
      <c r="AB227" s="283"/>
      <c r="AC227" s="283"/>
      <c r="AD227" s="159"/>
      <c r="AE227" s="134" t="e">
        <f>VLOOKUP($D227,SiSem_Req!$S$2:$T$10,2)+VLOOKUP($E227,SiSem_Req!$U$2:$V$4,2)+VLOOKUP(GlobalParameters!$C$12,SiSem_Req!$W$2:$X$4,2)</f>
        <v>#N/A</v>
      </c>
    </row>
    <row r="228" spans="1:31" x14ac:dyDescent="0.25">
      <c r="A228" s="133"/>
      <c r="B228" s="283"/>
      <c r="C228" s="283"/>
      <c r="D228" s="284"/>
      <c r="E228" s="284"/>
      <c r="F228" s="286"/>
      <c r="G228" s="162" t="str">
        <f t="shared" si="16"/>
        <v/>
      </c>
      <c r="H228" s="156" t="str">
        <f>IF(OR($D228="",$E228=""),"",VLOOKUP($AE228,SiSem_Req!$A$2:$O$82,8))</f>
        <v/>
      </c>
      <c r="I228" s="285"/>
      <c r="J228" s="155" t="str">
        <f t="shared" si="17"/>
        <v/>
      </c>
      <c r="K228" s="156" t="str">
        <f>IF(OR($D228="",$E228=""),"",VLOOKUP($AE228,SiSem_Req!$A$2:$O$82,12))</f>
        <v/>
      </c>
      <c r="L228" s="285"/>
      <c r="M228" s="155" t="str">
        <f t="shared" si="18"/>
        <v/>
      </c>
      <c r="N228" s="156" t="str">
        <f>IF(OR($D228="",$E228=""),"",VLOOKUP($AE228,SiSem_Req!$A$2:$O$82,13))</f>
        <v/>
      </c>
      <c r="O228" s="287"/>
      <c r="P228" s="166" t="str">
        <f t="shared" si="19"/>
        <v/>
      </c>
      <c r="Q228" s="156" t="str">
        <f>IF(OR($D228="",$E228=""),"",VLOOKUP($AE228,SiSem_Req!$A$2:$O$82,14))</f>
        <v/>
      </c>
      <c r="R228" s="157" t="str">
        <f t="shared" si="20"/>
        <v/>
      </c>
      <c r="S228" s="158" t="str">
        <f>IF(OR($D228="",$E228="",GlobalParameters!$C$12=""),"",$AA228)</f>
        <v/>
      </c>
      <c r="T228" s="159"/>
      <c r="U228" s="283"/>
      <c r="V228" s="283"/>
      <c r="W228" s="283"/>
      <c r="X228" s="283"/>
      <c r="Y228" s="283"/>
      <c r="Z228" s="283"/>
      <c r="AA228" s="160" t="str">
        <f>IF(OR($D228="",$E228="",GlobalParameters!$C$12=""),"",VLOOKUP($AE228,SiSem_Req!$A$2:$O$82,15))</f>
        <v/>
      </c>
      <c r="AB228" s="283"/>
      <c r="AC228" s="283"/>
      <c r="AD228" s="159"/>
      <c r="AE228" s="134" t="e">
        <f>VLOOKUP($D228,SiSem_Req!$S$2:$T$10,2)+VLOOKUP($E228,SiSem_Req!$U$2:$V$4,2)+VLOOKUP(GlobalParameters!$C$12,SiSem_Req!$W$2:$X$4,2)</f>
        <v>#N/A</v>
      </c>
    </row>
    <row r="229" spans="1:31" x14ac:dyDescent="0.25">
      <c r="A229" s="133"/>
      <c r="B229" s="283"/>
      <c r="C229" s="283"/>
      <c r="D229" s="284"/>
      <c r="E229" s="284"/>
      <c r="F229" s="286"/>
      <c r="G229" s="162" t="str">
        <f t="shared" si="16"/>
        <v/>
      </c>
      <c r="H229" s="156" t="str">
        <f>IF(OR($D229="",$E229=""),"",VLOOKUP($AE229,SiSem_Req!$A$2:$O$82,8))</f>
        <v/>
      </c>
      <c r="I229" s="285"/>
      <c r="J229" s="155" t="str">
        <f t="shared" si="17"/>
        <v/>
      </c>
      <c r="K229" s="156" t="str">
        <f>IF(OR($D229="",$E229=""),"",VLOOKUP($AE229,SiSem_Req!$A$2:$O$82,12))</f>
        <v/>
      </c>
      <c r="L229" s="285"/>
      <c r="M229" s="155" t="str">
        <f t="shared" si="18"/>
        <v/>
      </c>
      <c r="N229" s="156" t="str">
        <f>IF(OR($D229="",$E229=""),"",VLOOKUP($AE229,SiSem_Req!$A$2:$O$82,13))</f>
        <v/>
      </c>
      <c r="O229" s="287"/>
      <c r="P229" s="166" t="str">
        <f t="shared" si="19"/>
        <v/>
      </c>
      <c r="Q229" s="156" t="str">
        <f>IF(OR($D229="",$E229=""),"",VLOOKUP($AE229,SiSem_Req!$A$2:$O$82,14))</f>
        <v/>
      </c>
      <c r="R229" s="157" t="str">
        <f t="shared" si="20"/>
        <v/>
      </c>
      <c r="S229" s="158" t="str">
        <f>IF(OR($D229="",$E229="",GlobalParameters!$C$12=""),"",$AA229)</f>
        <v/>
      </c>
      <c r="T229" s="159"/>
      <c r="U229" s="283"/>
      <c r="V229" s="283"/>
      <c r="W229" s="283"/>
      <c r="X229" s="283"/>
      <c r="Y229" s="283"/>
      <c r="Z229" s="283"/>
      <c r="AA229" s="160" t="str">
        <f>IF(OR($D229="",$E229="",GlobalParameters!$C$12=""),"",VLOOKUP($AE229,SiSem_Req!$A$2:$O$82,15))</f>
        <v/>
      </c>
      <c r="AB229" s="283"/>
      <c r="AC229" s="283"/>
      <c r="AD229" s="159"/>
      <c r="AE229" s="134" t="e">
        <f>VLOOKUP($D229,SiSem_Req!$S$2:$T$10,2)+VLOOKUP($E229,SiSem_Req!$U$2:$V$4,2)+VLOOKUP(GlobalParameters!$C$12,SiSem_Req!$W$2:$X$4,2)</f>
        <v>#N/A</v>
      </c>
    </row>
    <row r="230" spans="1:31" x14ac:dyDescent="0.25">
      <c r="A230" s="133"/>
      <c r="B230" s="283"/>
      <c r="C230" s="283"/>
      <c r="D230" s="284"/>
      <c r="E230" s="284"/>
      <c r="F230" s="286"/>
      <c r="G230" s="162" t="str">
        <f t="shared" si="16"/>
        <v/>
      </c>
      <c r="H230" s="156" t="str">
        <f>IF(OR($D230="",$E230=""),"",VLOOKUP($AE230,SiSem_Req!$A$2:$O$82,8))</f>
        <v/>
      </c>
      <c r="I230" s="285"/>
      <c r="J230" s="155" t="str">
        <f t="shared" si="17"/>
        <v/>
      </c>
      <c r="K230" s="156" t="str">
        <f>IF(OR($D230="",$E230=""),"",VLOOKUP($AE230,SiSem_Req!$A$2:$O$82,12))</f>
        <v/>
      </c>
      <c r="L230" s="285"/>
      <c r="M230" s="155" t="str">
        <f t="shared" si="18"/>
        <v/>
      </c>
      <c r="N230" s="156" t="str">
        <f>IF(OR($D230="",$E230=""),"",VLOOKUP($AE230,SiSem_Req!$A$2:$O$82,13))</f>
        <v/>
      </c>
      <c r="O230" s="287"/>
      <c r="P230" s="166" t="str">
        <f t="shared" si="19"/>
        <v/>
      </c>
      <c r="Q230" s="156" t="str">
        <f>IF(OR($D230="",$E230=""),"",VLOOKUP($AE230,SiSem_Req!$A$2:$O$82,14))</f>
        <v/>
      </c>
      <c r="R230" s="157" t="str">
        <f t="shared" si="20"/>
        <v/>
      </c>
      <c r="S230" s="158" t="str">
        <f>IF(OR($D230="",$E230="",GlobalParameters!$C$12=""),"",$AA230)</f>
        <v/>
      </c>
      <c r="T230" s="159"/>
      <c r="U230" s="283"/>
      <c r="V230" s="283"/>
      <c r="W230" s="283"/>
      <c r="X230" s="283"/>
      <c r="Y230" s="283"/>
      <c r="Z230" s="283"/>
      <c r="AA230" s="160" t="str">
        <f>IF(OR($D230="",$E230="",GlobalParameters!$C$12=""),"",VLOOKUP($AE230,SiSem_Req!$A$2:$O$82,15))</f>
        <v/>
      </c>
      <c r="AB230" s="283"/>
      <c r="AC230" s="283"/>
      <c r="AD230" s="159"/>
      <c r="AE230" s="134" t="e">
        <f>VLOOKUP($D230,SiSem_Req!$S$2:$T$10,2)+VLOOKUP($E230,SiSem_Req!$U$2:$V$4,2)+VLOOKUP(GlobalParameters!$C$12,SiSem_Req!$W$2:$X$4,2)</f>
        <v>#N/A</v>
      </c>
    </row>
    <row r="231" spans="1:31" x14ac:dyDescent="0.25">
      <c r="A231" s="133"/>
      <c r="B231" s="283"/>
      <c r="C231" s="283"/>
      <c r="D231" s="284"/>
      <c r="E231" s="284"/>
      <c r="F231" s="286"/>
      <c r="G231" s="162" t="str">
        <f t="shared" si="16"/>
        <v/>
      </c>
      <c r="H231" s="156" t="str">
        <f>IF(OR($D231="",$E231=""),"",VLOOKUP($AE231,SiSem_Req!$A$2:$O$82,8))</f>
        <v/>
      </c>
      <c r="I231" s="285"/>
      <c r="J231" s="155" t="str">
        <f t="shared" si="17"/>
        <v/>
      </c>
      <c r="K231" s="156" t="str">
        <f>IF(OR($D231="",$E231=""),"",VLOOKUP($AE231,SiSem_Req!$A$2:$O$82,12))</f>
        <v/>
      </c>
      <c r="L231" s="285"/>
      <c r="M231" s="155" t="str">
        <f t="shared" si="18"/>
        <v/>
      </c>
      <c r="N231" s="156" t="str">
        <f>IF(OR($D231="",$E231=""),"",VLOOKUP($AE231,SiSem_Req!$A$2:$O$82,13))</f>
        <v/>
      </c>
      <c r="O231" s="287"/>
      <c r="P231" s="166" t="str">
        <f t="shared" si="19"/>
        <v/>
      </c>
      <c r="Q231" s="156" t="str">
        <f>IF(OR($D231="",$E231=""),"",VLOOKUP($AE231,SiSem_Req!$A$2:$O$82,14))</f>
        <v/>
      </c>
      <c r="R231" s="157" t="str">
        <f t="shared" si="20"/>
        <v/>
      </c>
      <c r="S231" s="158" t="str">
        <f>IF(OR($D231="",$E231="",GlobalParameters!$C$12=""),"",$AA231)</f>
        <v/>
      </c>
      <c r="T231" s="159"/>
      <c r="U231" s="283"/>
      <c r="V231" s="283"/>
      <c r="W231" s="283"/>
      <c r="X231" s="283"/>
      <c r="Y231" s="283"/>
      <c r="Z231" s="283"/>
      <c r="AA231" s="160" t="str">
        <f>IF(OR($D231="",$E231="",GlobalParameters!$C$12=""),"",VLOOKUP($AE231,SiSem_Req!$A$2:$O$82,15))</f>
        <v/>
      </c>
      <c r="AB231" s="283"/>
      <c r="AC231" s="283"/>
      <c r="AD231" s="159"/>
      <c r="AE231" s="134" t="e">
        <f>VLOOKUP($D231,SiSem_Req!$S$2:$T$10,2)+VLOOKUP($E231,SiSem_Req!$U$2:$V$4,2)+VLOOKUP(GlobalParameters!$C$12,SiSem_Req!$W$2:$X$4,2)</f>
        <v>#N/A</v>
      </c>
    </row>
    <row r="232" spans="1:31" x14ac:dyDescent="0.25">
      <c r="A232" s="133"/>
      <c r="B232" s="283"/>
      <c r="C232" s="283"/>
      <c r="D232" s="284"/>
      <c r="E232" s="284"/>
      <c r="F232" s="286"/>
      <c r="G232" s="162" t="str">
        <f t="shared" si="16"/>
        <v/>
      </c>
      <c r="H232" s="156" t="str">
        <f>IF(OR($D232="",$E232=""),"",VLOOKUP($AE232,SiSem_Req!$A$2:$O$82,8))</f>
        <v/>
      </c>
      <c r="I232" s="285"/>
      <c r="J232" s="155" t="str">
        <f t="shared" si="17"/>
        <v/>
      </c>
      <c r="K232" s="156" t="str">
        <f>IF(OR($D232="",$E232=""),"",VLOOKUP($AE232,SiSem_Req!$A$2:$O$82,12))</f>
        <v/>
      </c>
      <c r="L232" s="285"/>
      <c r="M232" s="155" t="str">
        <f t="shared" si="18"/>
        <v/>
      </c>
      <c r="N232" s="156" t="str">
        <f>IF(OR($D232="",$E232=""),"",VLOOKUP($AE232,SiSem_Req!$A$2:$O$82,13))</f>
        <v/>
      </c>
      <c r="O232" s="287"/>
      <c r="P232" s="166" t="str">
        <f t="shared" si="19"/>
        <v/>
      </c>
      <c r="Q232" s="156" t="str">
        <f>IF(OR($D232="",$E232=""),"",VLOOKUP($AE232,SiSem_Req!$A$2:$O$82,14))</f>
        <v/>
      </c>
      <c r="R232" s="157" t="str">
        <f t="shared" si="20"/>
        <v/>
      </c>
      <c r="S232" s="158" t="str">
        <f>IF(OR($D232="",$E232="",GlobalParameters!$C$12=""),"",$AA232)</f>
        <v/>
      </c>
      <c r="T232" s="159"/>
      <c r="U232" s="283"/>
      <c r="V232" s="283"/>
      <c r="W232" s="283"/>
      <c r="X232" s="283"/>
      <c r="Y232" s="283"/>
      <c r="Z232" s="283"/>
      <c r="AA232" s="160" t="str">
        <f>IF(OR($D232="",$E232="",GlobalParameters!$C$12=""),"",VLOOKUP($AE232,SiSem_Req!$A$2:$O$82,15))</f>
        <v/>
      </c>
      <c r="AB232" s="283"/>
      <c r="AC232" s="283"/>
      <c r="AD232" s="159"/>
      <c r="AE232" s="134" t="e">
        <f>VLOOKUP($D232,SiSem_Req!$S$2:$T$10,2)+VLOOKUP($E232,SiSem_Req!$U$2:$V$4,2)+VLOOKUP(GlobalParameters!$C$12,SiSem_Req!$W$2:$X$4,2)</f>
        <v>#N/A</v>
      </c>
    </row>
    <row r="233" spans="1:31" x14ac:dyDescent="0.25">
      <c r="A233" s="133"/>
      <c r="B233" s="283"/>
      <c r="C233" s="283"/>
      <c r="D233" s="284"/>
      <c r="E233" s="284"/>
      <c r="F233" s="286"/>
      <c r="G233" s="162" t="str">
        <f t="shared" si="16"/>
        <v/>
      </c>
      <c r="H233" s="156" t="str">
        <f>IF(OR($D233="",$E233=""),"",VLOOKUP($AE233,SiSem_Req!$A$2:$O$82,8))</f>
        <v/>
      </c>
      <c r="I233" s="285"/>
      <c r="J233" s="155" t="str">
        <f t="shared" si="17"/>
        <v/>
      </c>
      <c r="K233" s="156" t="str">
        <f>IF(OR($D233="",$E233=""),"",VLOOKUP($AE233,SiSem_Req!$A$2:$O$82,12))</f>
        <v/>
      </c>
      <c r="L233" s="285"/>
      <c r="M233" s="155" t="str">
        <f t="shared" si="18"/>
        <v/>
      </c>
      <c r="N233" s="156" t="str">
        <f>IF(OR($D233="",$E233=""),"",VLOOKUP($AE233,SiSem_Req!$A$2:$O$82,13))</f>
        <v/>
      </c>
      <c r="O233" s="287"/>
      <c r="P233" s="166" t="str">
        <f t="shared" si="19"/>
        <v/>
      </c>
      <c r="Q233" s="156" t="str">
        <f>IF(OR($D233="",$E233=""),"",VLOOKUP($AE233,SiSem_Req!$A$2:$O$82,14))</f>
        <v/>
      </c>
      <c r="R233" s="157" t="str">
        <f t="shared" si="20"/>
        <v/>
      </c>
      <c r="S233" s="158" t="str">
        <f>IF(OR($D233="",$E233="",GlobalParameters!$C$12=""),"",$AA233)</f>
        <v/>
      </c>
      <c r="T233" s="159"/>
      <c r="U233" s="283"/>
      <c r="V233" s="283"/>
      <c r="W233" s="283"/>
      <c r="X233" s="283"/>
      <c r="Y233" s="283"/>
      <c r="Z233" s="283"/>
      <c r="AA233" s="160" t="str">
        <f>IF(OR($D233="",$E233="",GlobalParameters!$C$12=""),"",VLOOKUP($AE233,SiSem_Req!$A$2:$O$82,15))</f>
        <v/>
      </c>
      <c r="AB233" s="283"/>
      <c r="AC233" s="283"/>
      <c r="AD233" s="159"/>
      <c r="AE233" s="134" t="e">
        <f>VLOOKUP($D233,SiSem_Req!$S$2:$T$10,2)+VLOOKUP($E233,SiSem_Req!$U$2:$V$4,2)+VLOOKUP(GlobalParameters!$C$12,SiSem_Req!$W$2:$X$4,2)</f>
        <v>#N/A</v>
      </c>
    </row>
    <row r="234" spans="1:31" x14ac:dyDescent="0.25">
      <c r="A234" s="133"/>
      <c r="B234" s="283"/>
      <c r="C234" s="283"/>
      <c r="D234" s="284"/>
      <c r="E234" s="284"/>
      <c r="F234" s="286"/>
      <c r="G234" s="162" t="str">
        <f t="shared" si="16"/>
        <v/>
      </c>
      <c r="H234" s="156" t="str">
        <f>IF(OR($D234="",$E234=""),"",VLOOKUP($AE234,SiSem_Req!$A$2:$O$82,8))</f>
        <v/>
      </c>
      <c r="I234" s="285"/>
      <c r="J234" s="155" t="str">
        <f t="shared" si="17"/>
        <v/>
      </c>
      <c r="K234" s="156" t="str">
        <f>IF(OR($D234="",$E234=""),"",VLOOKUP($AE234,SiSem_Req!$A$2:$O$82,12))</f>
        <v/>
      </c>
      <c r="L234" s="285"/>
      <c r="M234" s="155" t="str">
        <f t="shared" si="18"/>
        <v/>
      </c>
      <c r="N234" s="156" t="str">
        <f>IF(OR($D234="",$E234=""),"",VLOOKUP($AE234,SiSem_Req!$A$2:$O$82,13))</f>
        <v/>
      </c>
      <c r="O234" s="287"/>
      <c r="P234" s="166" t="str">
        <f t="shared" si="19"/>
        <v/>
      </c>
      <c r="Q234" s="156" t="str">
        <f>IF(OR($D234="",$E234=""),"",VLOOKUP($AE234,SiSem_Req!$A$2:$O$82,14))</f>
        <v/>
      </c>
      <c r="R234" s="157" t="str">
        <f t="shared" si="20"/>
        <v/>
      </c>
      <c r="S234" s="158" t="str">
        <f>IF(OR($D234="",$E234="",GlobalParameters!$C$12=""),"",$AA234)</f>
        <v/>
      </c>
      <c r="T234" s="159"/>
      <c r="U234" s="283"/>
      <c r="V234" s="283"/>
      <c r="W234" s="283"/>
      <c r="X234" s="283"/>
      <c r="Y234" s="283"/>
      <c r="Z234" s="283"/>
      <c r="AA234" s="160" t="str">
        <f>IF(OR($D234="",$E234="",GlobalParameters!$C$12=""),"",VLOOKUP($AE234,SiSem_Req!$A$2:$O$82,15))</f>
        <v/>
      </c>
      <c r="AB234" s="283"/>
      <c r="AC234" s="283"/>
      <c r="AD234" s="159"/>
      <c r="AE234" s="134" t="e">
        <f>VLOOKUP($D234,SiSem_Req!$S$2:$T$10,2)+VLOOKUP($E234,SiSem_Req!$U$2:$V$4,2)+VLOOKUP(GlobalParameters!$C$12,SiSem_Req!$W$2:$X$4,2)</f>
        <v>#N/A</v>
      </c>
    </row>
    <row r="235" spans="1:31" x14ac:dyDescent="0.25">
      <c r="A235" s="133"/>
      <c r="B235" s="283"/>
      <c r="C235" s="283"/>
      <c r="D235" s="284"/>
      <c r="E235" s="284"/>
      <c r="F235" s="286"/>
      <c r="G235" s="162" t="str">
        <f t="shared" si="16"/>
        <v/>
      </c>
      <c r="H235" s="156" t="str">
        <f>IF(OR($D235="",$E235=""),"",VLOOKUP($AE235,SiSem_Req!$A$2:$O$82,8))</f>
        <v/>
      </c>
      <c r="I235" s="285"/>
      <c r="J235" s="155" t="str">
        <f t="shared" si="17"/>
        <v/>
      </c>
      <c r="K235" s="156" t="str">
        <f>IF(OR($D235="",$E235=""),"",VLOOKUP($AE235,SiSem_Req!$A$2:$O$82,12))</f>
        <v/>
      </c>
      <c r="L235" s="285"/>
      <c r="M235" s="155" t="str">
        <f t="shared" si="18"/>
        <v/>
      </c>
      <c r="N235" s="156" t="str">
        <f>IF(OR($D235="",$E235=""),"",VLOOKUP($AE235,SiSem_Req!$A$2:$O$82,13))</f>
        <v/>
      </c>
      <c r="O235" s="287"/>
      <c r="P235" s="166" t="str">
        <f t="shared" si="19"/>
        <v/>
      </c>
      <c r="Q235" s="156" t="str">
        <f>IF(OR($D235="",$E235=""),"",VLOOKUP($AE235,SiSem_Req!$A$2:$O$82,14))</f>
        <v/>
      </c>
      <c r="R235" s="157" t="str">
        <f t="shared" si="20"/>
        <v/>
      </c>
      <c r="S235" s="158" t="str">
        <f>IF(OR($D235="",$E235="",GlobalParameters!$C$12=""),"",$AA235)</f>
        <v/>
      </c>
      <c r="T235" s="159"/>
      <c r="U235" s="283"/>
      <c r="V235" s="283"/>
      <c r="W235" s="283"/>
      <c r="X235" s="283"/>
      <c r="Y235" s="283"/>
      <c r="Z235" s="283"/>
      <c r="AA235" s="160" t="str">
        <f>IF(OR($D235="",$E235="",GlobalParameters!$C$12=""),"",VLOOKUP($AE235,SiSem_Req!$A$2:$O$82,15))</f>
        <v/>
      </c>
      <c r="AB235" s="283"/>
      <c r="AC235" s="283"/>
      <c r="AD235" s="159"/>
      <c r="AE235" s="134" t="e">
        <f>VLOOKUP($D235,SiSem_Req!$S$2:$T$10,2)+VLOOKUP($E235,SiSem_Req!$U$2:$V$4,2)+VLOOKUP(GlobalParameters!$C$12,SiSem_Req!$W$2:$X$4,2)</f>
        <v>#N/A</v>
      </c>
    </row>
    <row r="236" spans="1:31" x14ac:dyDescent="0.25">
      <c r="A236" s="133"/>
      <c r="B236" s="283"/>
      <c r="C236" s="283"/>
      <c r="D236" s="284"/>
      <c r="E236" s="284"/>
      <c r="F236" s="286"/>
      <c r="G236" s="162" t="str">
        <f t="shared" si="16"/>
        <v/>
      </c>
      <c r="H236" s="156" t="str">
        <f>IF(OR($D236="",$E236=""),"",VLOOKUP($AE236,SiSem_Req!$A$2:$O$82,8))</f>
        <v/>
      </c>
      <c r="I236" s="285"/>
      <c r="J236" s="155" t="str">
        <f t="shared" si="17"/>
        <v/>
      </c>
      <c r="K236" s="156" t="str">
        <f>IF(OR($D236="",$E236=""),"",VLOOKUP($AE236,SiSem_Req!$A$2:$O$82,12))</f>
        <v/>
      </c>
      <c r="L236" s="285"/>
      <c r="M236" s="155" t="str">
        <f t="shared" si="18"/>
        <v/>
      </c>
      <c r="N236" s="156" t="str">
        <f>IF(OR($D236="",$E236=""),"",VLOOKUP($AE236,SiSem_Req!$A$2:$O$82,13))</f>
        <v/>
      </c>
      <c r="O236" s="287"/>
      <c r="P236" s="166" t="str">
        <f t="shared" si="19"/>
        <v/>
      </c>
      <c r="Q236" s="156" t="str">
        <f>IF(OR($D236="",$E236=""),"",VLOOKUP($AE236,SiSem_Req!$A$2:$O$82,14))</f>
        <v/>
      </c>
      <c r="R236" s="157" t="str">
        <f t="shared" si="20"/>
        <v/>
      </c>
      <c r="S236" s="158" t="str">
        <f>IF(OR($D236="",$E236="",GlobalParameters!$C$12=""),"",$AA236)</f>
        <v/>
      </c>
      <c r="T236" s="159"/>
      <c r="U236" s="283"/>
      <c r="V236" s="283"/>
      <c r="W236" s="283"/>
      <c r="X236" s="283"/>
      <c r="Y236" s="283"/>
      <c r="Z236" s="283"/>
      <c r="AA236" s="160" t="str">
        <f>IF(OR($D236="",$E236="",GlobalParameters!$C$12=""),"",VLOOKUP($AE236,SiSem_Req!$A$2:$O$82,15))</f>
        <v/>
      </c>
      <c r="AB236" s="283"/>
      <c r="AC236" s="283"/>
      <c r="AD236" s="159"/>
      <c r="AE236" s="134" t="e">
        <f>VLOOKUP($D236,SiSem_Req!$S$2:$T$10,2)+VLOOKUP($E236,SiSem_Req!$U$2:$V$4,2)+VLOOKUP(GlobalParameters!$C$12,SiSem_Req!$W$2:$X$4,2)</f>
        <v>#N/A</v>
      </c>
    </row>
    <row r="237" spans="1:31" x14ac:dyDescent="0.25">
      <c r="A237" s="133"/>
      <c r="B237" s="283"/>
      <c r="C237" s="283"/>
      <c r="D237" s="284"/>
      <c r="E237" s="284"/>
      <c r="F237" s="286"/>
      <c r="G237" s="162" t="str">
        <f t="shared" si="16"/>
        <v/>
      </c>
      <c r="H237" s="156" t="str">
        <f>IF(OR($D237="",$E237=""),"",VLOOKUP($AE237,SiSem_Req!$A$2:$O$82,8))</f>
        <v/>
      </c>
      <c r="I237" s="285"/>
      <c r="J237" s="155" t="str">
        <f t="shared" si="17"/>
        <v/>
      </c>
      <c r="K237" s="156" t="str">
        <f>IF(OR($D237="",$E237=""),"",VLOOKUP($AE237,SiSem_Req!$A$2:$O$82,12))</f>
        <v/>
      </c>
      <c r="L237" s="285"/>
      <c r="M237" s="155" t="str">
        <f t="shared" si="18"/>
        <v/>
      </c>
      <c r="N237" s="156" t="str">
        <f>IF(OR($D237="",$E237=""),"",VLOOKUP($AE237,SiSem_Req!$A$2:$O$82,13))</f>
        <v/>
      </c>
      <c r="O237" s="287"/>
      <c r="P237" s="166" t="str">
        <f t="shared" si="19"/>
        <v/>
      </c>
      <c r="Q237" s="156" t="str">
        <f>IF(OR($D237="",$E237=""),"",VLOOKUP($AE237,SiSem_Req!$A$2:$O$82,14))</f>
        <v/>
      </c>
      <c r="R237" s="157" t="str">
        <f t="shared" si="20"/>
        <v/>
      </c>
      <c r="S237" s="158" t="str">
        <f>IF(OR($D237="",$E237="",GlobalParameters!$C$12=""),"",$AA237)</f>
        <v/>
      </c>
      <c r="T237" s="159"/>
      <c r="U237" s="283"/>
      <c r="V237" s="283"/>
      <c r="W237" s="283"/>
      <c r="X237" s="283"/>
      <c r="Y237" s="283"/>
      <c r="Z237" s="283"/>
      <c r="AA237" s="160" t="str">
        <f>IF(OR($D237="",$E237="",GlobalParameters!$C$12=""),"",VLOOKUP($AE237,SiSem_Req!$A$2:$O$82,15))</f>
        <v/>
      </c>
      <c r="AB237" s="283"/>
      <c r="AC237" s="283"/>
      <c r="AD237" s="159"/>
      <c r="AE237" s="134" t="e">
        <f>VLOOKUP($D237,SiSem_Req!$S$2:$T$10,2)+VLOOKUP($E237,SiSem_Req!$U$2:$V$4,2)+VLOOKUP(GlobalParameters!$C$12,SiSem_Req!$W$2:$X$4,2)</f>
        <v>#N/A</v>
      </c>
    </row>
    <row r="238" spans="1:31" x14ac:dyDescent="0.25">
      <c r="A238" s="133"/>
      <c r="B238" s="283"/>
      <c r="C238" s="283"/>
      <c r="D238" s="284"/>
      <c r="E238" s="284"/>
      <c r="F238" s="286"/>
      <c r="G238" s="162" t="str">
        <f t="shared" si="16"/>
        <v/>
      </c>
      <c r="H238" s="156" t="str">
        <f>IF(OR($D238="",$E238=""),"",VLOOKUP($AE238,SiSem_Req!$A$2:$O$82,8))</f>
        <v/>
      </c>
      <c r="I238" s="285"/>
      <c r="J238" s="155" t="str">
        <f t="shared" si="17"/>
        <v/>
      </c>
      <c r="K238" s="156" t="str">
        <f>IF(OR($D238="",$E238=""),"",VLOOKUP($AE238,SiSem_Req!$A$2:$O$82,12))</f>
        <v/>
      </c>
      <c r="L238" s="285"/>
      <c r="M238" s="155" t="str">
        <f t="shared" si="18"/>
        <v/>
      </c>
      <c r="N238" s="156" t="str">
        <f>IF(OR($D238="",$E238=""),"",VLOOKUP($AE238,SiSem_Req!$A$2:$O$82,13))</f>
        <v/>
      </c>
      <c r="O238" s="287"/>
      <c r="P238" s="166" t="str">
        <f t="shared" si="19"/>
        <v/>
      </c>
      <c r="Q238" s="156" t="str">
        <f>IF(OR($D238="",$E238=""),"",VLOOKUP($AE238,SiSem_Req!$A$2:$O$82,14))</f>
        <v/>
      </c>
      <c r="R238" s="157" t="str">
        <f t="shared" si="20"/>
        <v/>
      </c>
      <c r="S238" s="158" t="str">
        <f>IF(OR($D238="",$E238="",GlobalParameters!$C$12=""),"",$AA238)</f>
        <v/>
      </c>
      <c r="T238" s="159"/>
      <c r="U238" s="283"/>
      <c r="V238" s="283"/>
      <c r="W238" s="283"/>
      <c r="X238" s="283"/>
      <c r="Y238" s="283"/>
      <c r="Z238" s="283"/>
      <c r="AA238" s="160" t="str">
        <f>IF(OR($D238="",$E238="",GlobalParameters!$C$12=""),"",VLOOKUP($AE238,SiSem_Req!$A$2:$O$82,15))</f>
        <v/>
      </c>
      <c r="AB238" s="283"/>
      <c r="AC238" s="283"/>
      <c r="AD238" s="159"/>
      <c r="AE238" s="134" t="e">
        <f>VLOOKUP($D238,SiSem_Req!$S$2:$T$10,2)+VLOOKUP($E238,SiSem_Req!$U$2:$V$4,2)+VLOOKUP(GlobalParameters!$C$12,SiSem_Req!$W$2:$X$4,2)</f>
        <v>#N/A</v>
      </c>
    </row>
    <row r="239" spans="1:31" x14ac:dyDescent="0.25">
      <c r="A239" s="133"/>
      <c r="B239" s="283"/>
      <c r="C239" s="283"/>
      <c r="D239" s="284"/>
      <c r="E239" s="284"/>
      <c r="F239" s="286"/>
      <c r="G239" s="162" t="str">
        <f t="shared" si="16"/>
        <v/>
      </c>
      <c r="H239" s="156" t="str">
        <f>IF(OR($D239="",$E239=""),"",VLOOKUP($AE239,SiSem_Req!$A$2:$O$82,8))</f>
        <v/>
      </c>
      <c r="I239" s="285"/>
      <c r="J239" s="155" t="str">
        <f t="shared" si="17"/>
        <v/>
      </c>
      <c r="K239" s="156" t="str">
        <f>IF(OR($D239="",$E239=""),"",VLOOKUP($AE239,SiSem_Req!$A$2:$O$82,12))</f>
        <v/>
      </c>
      <c r="L239" s="285"/>
      <c r="M239" s="155" t="str">
        <f t="shared" si="18"/>
        <v/>
      </c>
      <c r="N239" s="156" t="str">
        <f>IF(OR($D239="",$E239=""),"",VLOOKUP($AE239,SiSem_Req!$A$2:$O$82,13))</f>
        <v/>
      </c>
      <c r="O239" s="287"/>
      <c r="P239" s="166" t="str">
        <f t="shared" si="19"/>
        <v/>
      </c>
      <c r="Q239" s="156" t="str">
        <f>IF(OR($D239="",$E239=""),"",VLOOKUP($AE239,SiSem_Req!$A$2:$O$82,14))</f>
        <v/>
      </c>
      <c r="R239" s="157" t="str">
        <f t="shared" si="20"/>
        <v/>
      </c>
      <c r="S239" s="158" t="str">
        <f>IF(OR($D239="",$E239="",GlobalParameters!$C$12=""),"",$AA239)</f>
        <v/>
      </c>
      <c r="T239" s="159"/>
      <c r="U239" s="283"/>
      <c r="V239" s="283"/>
      <c r="W239" s="283"/>
      <c r="X239" s="283"/>
      <c r="Y239" s="283"/>
      <c r="Z239" s="283"/>
      <c r="AA239" s="160" t="str">
        <f>IF(OR($D239="",$E239="",GlobalParameters!$C$12=""),"",VLOOKUP($AE239,SiSem_Req!$A$2:$O$82,15))</f>
        <v/>
      </c>
      <c r="AB239" s="283"/>
      <c r="AC239" s="283"/>
      <c r="AD239" s="159"/>
      <c r="AE239" s="134" t="e">
        <f>VLOOKUP($D239,SiSem_Req!$S$2:$T$10,2)+VLOOKUP($E239,SiSem_Req!$U$2:$V$4,2)+VLOOKUP(GlobalParameters!$C$12,SiSem_Req!$W$2:$X$4,2)</f>
        <v>#N/A</v>
      </c>
    </row>
    <row r="240" spans="1:31" x14ac:dyDescent="0.25">
      <c r="A240" s="133"/>
      <c r="B240" s="283"/>
      <c r="C240" s="283"/>
      <c r="D240" s="284"/>
      <c r="E240" s="284"/>
      <c r="F240" s="286"/>
      <c r="G240" s="162" t="str">
        <f t="shared" si="16"/>
        <v/>
      </c>
      <c r="H240" s="156" t="str">
        <f>IF(OR($D240="",$E240=""),"",VLOOKUP($AE240,SiSem_Req!$A$2:$O$82,8))</f>
        <v/>
      </c>
      <c r="I240" s="285"/>
      <c r="J240" s="155" t="str">
        <f t="shared" si="17"/>
        <v/>
      </c>
      <c r="K240" s="156" t="str">
        <f>IF(OR($D240="",$E240=""),"",VLOOKUP($AE240,SiSem_Req!$A$2:$O$82,12))</f>
        <v/>
      </c>
      <c r="L240" s="285"/>
      <c r="M240" s="155" t="str">
        <f t="shared" si="18"/>
        <v/>
      </c>
      <c r="N240" s="156" t="str">
        <f>IF(OR($D240="",$E240=""),"",VLOOKUP($AE240,SiSem_Req!$A$2:$O$82,13))</f>
        <v/>
      </c>
      <c r="O240" s="287"/>
      <c r="P240" s="166" t="str">
        <f t="shared" si="19"/>
        <v/>
      </c>
      <c r="Q240" s="156" t="str">
        <f>IF(OR($D240="",$E240=""),"",VLOOKUP($AE240,SiSem_Req!$A$2:$O$82,14))</f>
        <v/>
      </c>
      <c r="R240" s="157" t="str">
        <f t="shared" si="20"/>
        <v/>
      </c>
      <c r="S240" s="158" t="str">
        <f>IF(OR($D240="",$E240="",GlobalParameters!$C$12=""),"",$AA240)</f>
        <v/>
      </c>
      <c r="T240" s="159"/>
      <c r="U240" s="283"/>
      <c r="V240" s="283"/>
      <c r="W240" s="283"/>
      <c r="X240" s="283"/>
      <c r="Y240" s="283"/>
      <c r="Z240" s="283"/>
      <c r="AA240" s="160" t="str">
        <f>IF(OR($D240="",$E240="",GlobalParameters!$C$12=""),"",VLOOKUP($AE240,SiSem_Req!$A$2:$O$82,15))</f>
        <v/>
      </c>
      <c r="AB240" s="283"/>
      <c r="AC240" s="283"/>
      <c r="AD240" s="159"/>
      <c r="AE240" s="134" t="e">
        <f>VLOOKUP($D240,SiSem_Req!$S$2:$T$10,2)+VLOOKUP($E240,SiSem_Req!$U$2:$V$4,2)+VLOOKUP(GlobalParameters!$C$12,SiSem_Req!$W$2:$X$4,2)</f>
        <v>#N/A</v>
      </c>
    </row>
    <row r="241" spans="1:31" x14ac:dyDescent="0.25">
      <c r="A241" s="133"/>
      <c r="B241" s="283"/>
      <c r="C241" s="283"/>
      <c r="D241" s="284"/>
      <c r="E241" s="284"/>
      <c r="F241" s="286"/>
      <c r="G241" s="162" t="str">
        <f t="shared" si="16"/>
        <v/>
      </c>
      <c r="H241" s="156" t="str">
        <f>IF(OR($D241="",$E241=""),"",VLOOKUP($AE241,SiSem_Req!$A$2:$O$82,8))</f>
        <v/>
      </c>
      <c r="I241" s="285"/>
      <c r="J241" s="155" t="str">
        <f t="shared" si="17"/>
        <v/>
      </c>
      <c r="K241" s="156" t="str">
        <f>IF(OR($D241="",$E241=""),"",VLOOKUP($AE241,SiSem_Req!$A$2:$O$82,12))</f>
        <v/>
      </c>
      <c r="L241" s="285"/>
      <c r="M241" s="155" t="str">
        <f t="shared" si="18"/>
        <v/>
      </c>
      <c r="N241" s="156" t="str">
        <f>IF(OR($D241="",$E241=""),"",VLOOKUP($AE241,SiSem_Req!$A$2:$O$82,13))</f>
        <v/>
      </c>
      <c r="O241" s="287"/>
      <c r="P241" s="166" t="str">
        <f t="shared" si="19"/>
        <v/>
      </c>
      <c r="Q241" s="156" t="str">
        <f>IF(OR($D241="",$E241=""),"",VLOOKUP($AE241,SiSem_Req!$A$2:$O$82,14))</f>
        <v/>
      </c>
      <c r="R241" s="157" t="str">
        <f t="shared" si="20"/>
        <v/>
      </c>
      <c r="S241" s="158" t="str">
        <f>IF(OR($D241="",$E241="",GlobalParameters!$C$12=""),"",$AA241)</f>
        <v/>
      </c>
      <c r="T241" s="159"/>
      <c r="U241" s="283"/>
      <c r="V241" s="283"/>
      <c r="W241" s="283"/>
      <c r="X241" s="283"/>
      <c r="Y241" s="283"/>
      <c r="Z241" s="283"/>
      <c r="AA241" s="160" t="str">
        <f>IF(OR($D241="",$E241="",GlobalParameters!$C$12=""),"",VLOOKUP($AE241,SiSem_Req!$A$2:$O$82,15))</f>
        <v/>
      </c>
      <c r="AB241" s="283"/>
      <c r="AC241" s="283"/>
      <c r="AD241" s="159"/>
      <c r="AE241" s="134" t="e">
        <f>VLOOKUP($D241,SiSem_Req!$S$2:$T$10,2)+VLOOKUP($E241,SiSem_Req!$U$2:$V$4,2)+VLOOKUP(GlobalParameters!$C$12,SiSem_Req!$W$2:$X$4,2)</f>
        <v>#N/A</v>
      </c>
    </row>
    <row r="242" spans="1:31" x14ac:dyDescent="0.25">
      <c r="A242" s="133"/>
      <c r="B242" s="283"/>
      <c r="C242" s="283"/>
      <c r="D242" s="284"/>
      <c r="E242" s="284"/>
      <c r="F242" s="286"/>
      <c r="G242" s="162" t="str">
        <f t="shared" si="16"/>
        <v/>
      </c>
      <c r="H242" s="156" t="str">
        <f>IF(OR($D242="",$E242=""),"",VLOOKUP($AE242,SiSem_Req!$A$2:$O$82,8))</f>
        <v/>
      </c>
      <c r="I242" s="285"/>
      <c r="J242" s="155" t="str">
        <f t="shared" si="17"/>
        <v/>
      </c>
      <c r="K242" s="156" t="str">
        <f>IF(OR($D242="",$E242=""),"",VLOOKUP($AE242,SiSem_Req!$A$2:$O$82,12))</f>
        <v/>
      </c>
      <c r="L242" s="285"/>
      <c r="M242" s="155" t="str">
        <f t="shared" si="18"/>
        <v/>
      </c>
      <c r="N242" s="156" t="str">
        <f>IF(OR($D242="",$E242=""),"",VLOOKUP($AE242,SiSem_Req!$A$2:$O$82,13))</f>
        <v/>
      </c>
      <c r="O242" s="287"/>
      <c r="P242" s="166" t="str">
        <f t="shared" si="19"/>
        <v/>
      </c>
      <c r="Q242" s="156" t="str">
        <f>IF(OR($D242="",$E242=""),"",VLOOKUP($AE242,SiSem_Req!$A$2:$O$82,14))</f>
        <v/>
      </c>
      <c r="R242" s="157" t="str">
        <f t="shared" si="20"/>
        <v/>
      </c>
      <c r="S242" s="158" t="str">
        <f>IF(OR($D242="",$E242="",GlobalParameters!$C$12=""),"",$AA242)</f>
        <v/>
      </c>
      <c r="T242" s="159"/>
      <c r="U242" s="283"/>
      <c r="V242" s="283"/>
      <c r="W242" s="283"/>
      <c r="X242" s="283"/>
      <c r="Y242" s="283"/>
      <c r="Z242" s="283"/>
      <c r="AA242" s="160" t="str">
        <f>IF(OR($D242="",$E242="",GlobalParameters!$C$12=""),"",VLOOKUP($AE242,SiSem_Req!$A$2:$O$82,15))</f>
        <v/>
      </c>
      <c r="AB242" s="283"/>
      <c r="AC242" s="283"/>
      <c r="AD242" s="159"/>
      <c r="AE242" s="134" t="e">
        <f>VLOOKUP($D242,SiSem_Req!$S$2:$T$10,2)+VLOOKUP($E242,SiSem_Req!$U$2:$V$4,2)+VLOOKUP(GlobalParameters!$C$12,SiSem_Req!$W$2:$X$4,2)</f>
        <v>#N/A</v>
      </c>
    </row>
    <row r="243" spans="1:31" x14ac:dyDescent="0.25">
      <c r="A243" s="133"/>
      <c r="B243" s="283"/>
      <c r="C243" s="283"/>
      <c r="D243" s="284"/>
      <c r="E243" s="284"/>
      <c r="F243" s="286"/>
      <c r="G243" s="162" t="str">
        <f t="shared" si="16"/>
        <v/>
      </c>
      <c r="H243" s="156" t="str">
        <f>IF(OR($D243="",$E243=""),"",VLOOKUP($AE243,SiSem_Req!$A$2:$O$82,8))</f>
        <v/>
      </c>
      <c r="I243" s="285"/>
      <c r="J243" s="155" t="str">
        <f t="shared" si="17"/>
        <v/>
      </c>
      <c r="K243" s="156" t="str">
        <f>IF(OR($D243="",$E243=""),"",VLOOKUP($AE243,SiSem_Req!$A$2:$O$82,12))</f>
        <v/>
      </c>
      <c r="L243" s="285"/>
      <c r="M243" s="155" t="str">
        <f t="shared" si="18"/>
        <v/>
      </c>
      <c r="N243" s="156" t="str">
        <f>IF(OR($D243="",$E243=""),"",VLOOKUP($AE243,SiSem_Req!$A$2:$O$82,13))</f>
        <v/>
      </c>
      <c r="O243" s="287"/>
      <c r="P243" s="166" t="str">
        <f t="shared" si="19"/>
        <v/>
      </c>
      <c r="Q243" s="156" t="str">
        <f>IF(OR($D243="",$E243=""),"",VLOOKUP($AE243,SiSem_Req!$A$2:$O$82,14))</f>
        <v/>
      </c>
      <c r="R243" s="157" t="str">
        <f t="shared" si="20"/>
        <v/>
      </c>
      <c r="S243" s="158" t="str">
        <f>IF(OR($D243="",$E243="",GlobalParameters!$C$12=""),"",$AA243)</f>
        <v/>
      </c>
      <c r="T243" s="159"/>
      <c r="U243" s="283"/>
      <c r="V243" s="283"/>
      <c r="W243" s="283"/>
      <c r="X243" s="283"/>
      <c r="Y243" s="283"/>
      <c r="Z243" s="283"/>
      <c r="AA243" s="160" t="str">
        <f>IF(OR($D243="",$E243="",GlobalParameters!$C$12=""),"",VLOOKUP($AE243,SiSem_Req!$A$2:$O$82,15))</f>
        <v/>
      </c>
      <c r="AB243" s="283"/>
      <c r="AC243" s="283"/>
      <c r="AD243" s="159"/>
      <c r="AE243" s="134" t="e">
        <f>VLOOKUP($D243,SiSem_Req!$S$2:$T$10,2)+VLOOKUP($E243,SiSem_Req!$U$2:$V$4,2)+VLOOKUP(GlobalParameters!$C$12,SiSem_Req!$W$2:$X$4,2)</f>
        <v>#N/A</v>
      </c>
    </row>
    <row r="244" spans="1:31" x14ac:dyDescent="0.25">
      <c r="A244" s="133"/>
      <c r="B244" s="283"/>
      <c r="C244" s="283"/>
      <c r="D244" s="284"/>
      <c r="E244" s="284"/>
      <c r="F244" s="286"/>
      <c r="G244" s="162" t="str">
        <f t="shared" si="16"/>
        <v/>
      </c>
      <c r="H244" s="156" t="str">
        <f>IF(OR($D244="",$E244=""),"",VLOOKUP($AE244,SiSem_Req!$A$2:$O$82,8))</f>
        <v/>
      </c>
      <c r="I244" s="285"/>
      <c r="J244" s="155" t="str">
        <f t="shared" si="17"/>
        <v/>
      </c>
      <c r="K244" s="156" t="str">
        <f>IF(OR($D244="",$E244=""),"",VLOOKUP($AE244,SiSem_Req!$A$2:$O$82,12))</f>
        <v/>
      </c>
      <c r="L244" s="285"/>
      <c r="M244" s="155" t="str">
        <f t="shared" si="18"/>
        <v/>
      </c>
      <c r="N244" s="156" t="str">
        <f>IF(OR($D244="",$E244=""),"",VLOOKUP($AE244,SiSem_Req!$A$2:$O$82,13))</f>
        <v/>
      </c>
      <c r="O244" s="287"/>
      <c r="P244" s="166" t="str">
        <f t="shared" si="19"/>
        <v/>
      </c>
      <c r="Q244" s="156" t="str">
        <f>IF(OR($D244="",$E244=""),"",VLOOKUP($AE244,SiSem_Req!$A$2:$O$82,14))</f>
        <v/>
      </c>
      <c r="R244" s="157" t="str">
        <f t="shared" si="20"/>
        <v/>
      </c>
      <c r="S244" s="158" t="str">
        <f>IF(OR($D244="",$E244="",GlobalParameters!$C$12=""),"",$AA244)</f>
        <v/>
      </c>
      <c r="T244" s="159"/>
      <c r="U244" s="283"/>
      <c r="V244" s="283"/>
      <c r="W244" s="283"/>
      <c r="X244" s="283"/>
      <c r="Y244" s="283"/>
      <c r="Z244" s="283"/>
      <c r="AA244" s="160" t="str">
        <f>IF(OR($D244="",$E244="",GlobalParameters!$C$12=""),"",VLOOKUP($AE244,SiSem_Req!$A$2:$O$82,15))</f>
        <v/>
      </c>
      <c r="AB244" s="283"/>
      <c r="AC244" s="283"/>
      <c r="AD244" s="159"/>
      <c r="AE244" s="134" t="e">
        <f>VLOOKUP($D244,SiSem_Req!$S$2:$T$10,2)+VLOOKUP($E244,SiSem_Req!$U$2:$V$4,2)+VLOOKUP(GlobalParameters!$C$12,SiSem_Req!$W$2:$X$4,2)</f>
        <v>#N/A</v>
      </c>
    </row>
    <row r="245" spans="1:31" x14ac:dyDescent="0.25">
      <c r="A245" s="133"/>
      <c r="B245" s="283"/>
      <c r="C245" s="283"/>
      <c r="D245" s="284"/>
      <c r="E245" s="284"/>
      <c r="F245" s="286"/>
      <c r="G245" s="162" t="str">
        <f t="shared" si="16"/>
        <v/>
      </c>
      <c r="H245" s="156" t="str">
        <f>IF(OR($D245="",$E245=""),"",VLOOKUP($AE245,SiSem_Req!$A$2:$O$82,8))</f>
        <v/>
      </c>
      <c r="I245" s="285"/>
      <c r="J245" s="155" t="str">
        <f t="shared" si="17"/>
        <v/>
      </c>
      <c r="K245" s="156" t="str">
        <f>IF(OR($D245="",$E245=""),"",VLOOKUP($AE245,SiSem_Req!$A$2:$O$82,12))</f>
        <v/>
      </c>
      <c r="L245" s="285"/>
      <c r="M245" s="155" t="str">
        <f t="shared" si="18"/>
        <v/>
      </c>
      <c r="N245" s="156" t="str">
        <f>IF(OR($D245="",$E245=""),"",VLOOKUP($AE245,SiSem_Req!$A$2:$O$82,13))</f>
        <v/>
      </c>
      <c r="O245" s="287"/>
      <c r="P245" s="166" t="str">
        <f t="shared" si="19"/>
        <v/>
      </c>
      <c r="Q245" s="156" t="str">
        <f>IF(OR($D245="",$E245=""),"",VLOOKUP($AE245,SiSem_Req!$A$2:$O$82,14))</f>
        <v/>
      </c>
      <c r="R245" s="157" t="str">
        <f t="shared" si="20"/>
        <v/>
      </c>
      <c r="S245" s="158" t="str">
        <f>IF(OR($D245="",$E245="",GlobalParameters!$C$12=""),"",$AA245)</f>
        <v/>
      </c>
      <c r="T245" s="159"/>
      <c r="U245" s="283"/>
      <c r="V245" s="283"/>
      <c r="W245" s="283"/>
      <c r="X245" s="283"/>
      <c r="Y245" s="283"/>
      <c r="Z245" s="283"/>
      <c r="AA245" s="160" t="str">
        <f>IF(OR($D245="",$E245="",GlobalParameters!$C$12=""),"",VLOOKUP($AE245,SiSem_Req!$A$2:$O$82,15))</f>
        <v/>
      </c>
      <c r="AB245" s="283"/>
      <c r="AC245" s="283"/>
      <c r="AD245" s="159"/>
      <c r="AE245" s="134" t="e">
        <f>VLOOKUP($D245,SiSem_Req!$S$2:$T$10,2)+VLOOKUP($E245,SiSem_Req!$U$2:$V$4,2)+VLOOKUP(GlobalParameters!$C$12,SiSem_Req!$W$2:$X$4,2)</f>
        <v>#N/A</v>
      </c>
    </row>
    <row r="246" spans="1:31" x14ac:dyDescent="0.25">
      <c r="A246" s="133"/>
      <c r="B246" s="283"/>
      <c r="C246" s="283"/>
      <c r="D246" s="284"/>
      <c r="E246" s="284"/>
      <c r="F246" s="286"/>
      <c r="G246" s="162" t="str">
        <f t="shared" si="16"/>
        <v/>
      </c>
      <c r="H246" s="156" t="str">
        <f>IF(OR($D246="",$E246=""),"",VLOOKUP($AE246,SiSem_Req!$A$2:$O$82,8))</f>
        <v/>
      </c>
      <c r="I246" s="285"/>
      <c r="J246" s="155" t="str">
        <f t="shared" si="17"/>
        <v/>
      </c>
      <c r="K246" s="156" t="str">
        <f>IF(OR($D246="",$E246=""),"",VLOOKUP($AE246,SiSem_Req!$A$2:$O$82,12))</f>
        <v/>
      </c>
      <c r="L246" s="285"/>
      <c r="M246" s="155" t="str">
        <f t="shared" si="18"/>
        <v/>
      </c>
      <c r="N246" s="156" t="str">
        <f>IF(OR($D246="",$E246=""),"",VLOOKUP($AE246,SiSem_Req!$A$2:$O$82,13))</f>
        <v/>
      </c>
      <c r="O246" s="287"/>
      <c r="P246" s="166" t="str">
        <f t="shared" si="19"/>
        <v/>
      </c>
      <c r="Q246" s="156" t="str">
        <f>IF(OR($D246="",$E246=""),"",VLOOKUP($AE246,SiSem_Req!$A$2:$O$82,14))</f>
        <v/>
      </c>
      <c r="R246" s="157" t="str">
        <f t="shared" si="20"/>
        <v/>
      </c>
      <c r="S246" s="158" t="str">
        <f>IF(OR($D246="",$E246="",GlobalParameters!$C$12=""),"",$AA246)</f>
        <v/>
      </c>
      <c r="T246" s="159"/>
      <c r="U246" s="283"/>
      <c r="V246" s="283"/>
      <c r="W246" s="283"/>
      <c r="X246" s="283"/>
      <c r="Y246" s="283"/>
      <c r="Z246" s="283"/>
      <c r="AA246" s="160" t="str">
        <f>IF(OR($D246="",$E246="",GlobalParameters!$C$12=""),"",VLOOKUP($AE246,SiSem_Req!$A$2:$O$82,15))</f>
        <v/>
      </c>
      <c r="AB246" s="283"/>
      <c r="AC246" s="283"/>
      <c r="AD246" s="159"/>
      <c r="AE246" s="134" t="e">
        <f>VLOOKUP($D246,SiSem_Req!$S$2:$T$10,2)+VLOOKUP($E246,SiSem_Req!$U$2:$V$4,2)+VLOOKUP(GlobalParameters!$C$12,SiSem_Req!$W$2:$X$4,2)</f>
        <v>#N/A</v>
      </c>
    </row>
    <row r="247" spans="1:31" x14ac:dyDescent="0.25">
      <c r="A247" s="133"/>
      <c r="B247" s="283"/>
      <c r="C247" s="283"/>
      <c r="D247" s="284"/>
      <c r="E247" s="284"/>
      <c r="F247" s="286"/>
      <c r="G247" s="162" t="str">
        <f t="shared" si="16"/>
        <v/>
      </c>
      <c r="H247" s="156" t="str">
        <f>IF(OR($D247="",$E247=""),"",VLOOKUP($AE247,SiSem_Req!$A$2:$O$82,8))</f>
        <v/>
      </c>
      <c r="I247" s="285"/>
      <c r="J247" s="155" t="str">
        <f t="shared" si="17"/>
        <v/>
      </c>
      <c r="K247" s="156" t="str">
        <f>IF(OR($D247="",$E247=""),"",VLOOKUP($AE247,SiSem_Req!$A$2:$O$82,12))</f>
        <v/>
      </c>
      <c r="L247" s="285"/>
      <c r="M247" s="155" t="str">
        <f t="shared" si="18"/>
        <v/>
      </c>
      <c r="N247" s="156" t="str">
        <f>IF(OR($D247="",$E247=""),"",VLOOKUP($AE247,SiSem_Req!$A$2:$O$82,13))</f>
        <v/>
      </c>
      <c r="O247" s="287"/>
      <c r="P247" s="166" t="str">
        <f t="shared" si="19"/>
        <v/>
      </c>
      <c r="Q247" s="156" t="str">
        <f>IF(OR($D247="",$E247=""),"",VLOOKUP($AE247,SiSem_Req!$A$2:$O$82,14))</f>
        <v/>
      </c>
      <c r="R247" s="157" t="str">
        <f t="shared" si="20"/>
        <v/>
      </c>
      <c r="S247" s="158" t="str">
        <f>IF(OR($D247="",$E247="",GlobalParameters!$C$12=""),"",$AA247)</f>
        <v/>
      </c>
      <c r="T247" s="159"/>
      <c r="U247" s="283"/>
      <c r="V247" s="283"/>
      <c r="W247" s="283"/>
      <c r="X247" s="283"/>
      <c r="Y247" s="283"/>
      <c r="Z247" s="283"/>
      <c r="AA247" s="160" t="str">
        <f>IF(OR($D247="",$E247="",GlobalParameters!$C$12=""),"",VLOOKUP($AE247,SiSem_Req!$A$2:$O$82,15))</f>
        <v/>
      </c>
      <c r="AB247" s="283"/>
      <c r="AC247" s="283"/>
      <c r="AD247" s="159"/>
      <c r="AE247" s="134" t="e">
        <f>VLOOKUP($D247,SiSem_Req!$S$2:$T$10,2)+VLOOKUP($E247,SiSem_Req!$U$2:$V$4,2)+VLOOKUP(GlobalParameters!$C$12,SiSem_Req!$W$2:$X$4,2)</f>
        <v>#N/A</v>
      </c>
    </row>
    <row r="248" spans="1:31" x14ac:dyDescent="0.25">
      <c r="A248" s="133"/>
      <c r="B248" s="283"/>
      <c r="C248" s="283"/>
      <c r="D248" s="284"/>
      <c r="E248" s="284"/>
      <c r="F248" s="286"/>
      <c r="G248" s="162" t="str">
        <f t="shared" si="16"/>
        <v/>
      </c>
      <c r="H248" s="156" t="str">
        <f>IF(OR($D248="",$E248=""),"",VLOOKUP($AE248,SiSem_Req!$A$2:$O$82,8))</f>
        <v/>
      </c>
      <c r="I248" s="285"/>
      <c r="J248" s="155" t="str">
        <f t="shared" si="17"/>
        <v/>
      </c>
      <c r="K248" s="156" t="str">
        <f>IF(OR($D248="",$E248=""),"",VLOOKUP($AE248,SiSem_Req!$A$2:$O$82,12))</f>
        <v/>
      </c>
      <c r="L248" s="285"/>
      <c r="M248" s="155" t="str">
        <f t="shared" si="18"/>
        <v/>
      </c>
      <c r="N248" s="156" t="str">
        <f>IF(OR($D248="",$E248=""),"",VLOOKUP($AE248,SiSem_Req!$A$2:$O$82,13))</f>
        <v/>
      </c>
      <c r="O248" s="287"/>
      <c r="P248" s="166" t="str">
        <f t="shared" si="19"/>
        <v/>
      </c>
      <c r="Q248" s="156" t="str">
        <f>IF(OR($D248="",$E248=""),"",VLOOKUP($AE248,SiSem_Req!$A$2:$O$82,14))</f>
        <v/>
      </c>
      <c r="R248" s="157" t="str">
        <f t="shared" si="20"/>
        <v/>
      </c>
      <c r="S248" s="158" t="str">
        <f>IF(OR($D248="",$E248="",GlobalParameters!$C$12=""),"",$AA248)</f>
        <v/>
      </c>
      <c r="T248" s="159"/>
      <c r="U248" s="283"/>
      <c r="V248" s="283"/>
      <c r="W248" s="283"/>
      <c r="X248" s="283"/>
      <c r="Y248" s="283"/>
      <c r="Z248" s="283"/>
      <c r="AA248" s="160" t="str">
        <f>IF(OR($D248="",$E248="",GlobalParameters!$C$12=""),"",VLOOKUP($AE248,SiSem_Req!$A$2:$O$82,15))</f>
        <v/>
      </c>
      <c r="AB248" s="283"/>
      <c r="AC248" s="283"/>
      <c r="AD248" s="159"/>
      <c r="AE248" s="134" t="e">
        <f>VLOOKUP($D248,SiSem_Req!$S$2:$T$10,2)+VLOOKUP($E248,SiSem_Req!$U$2:$V$4,2)+VLOOKUP(GlobalParameters!$C$12,SiSem_Req!$W$2:$X$4,2)</f>
        <v>#N/A</v>
      </c>
    </row>
    <row r="249" spans="1:31" x14ac:dyDescent="0.25">
      <c r="A249" s="133"/>
      <c r="B249" s="283"/>
      <c r="C249" s="283"/>
      <c r="D249" s="284"/>
      <c r="E249" s="284"/>
      <c r="F249" s="286"/>
      <c r="G249" s="162" t="str">
        <f t="shared" si="16"/>
        <v/>
      </c>
      <c r="H249" s="156" t="str">
        <f>IF(OR($D249="",$E249=""),"",VLOOKUP($AE249,SiSem_Req!$A$2:$O$82,8))</f>
        <v/>
      </c>
      <c r="I249" s="285"/>
      <c r="J249" s="155" t="str">
        <f t="shared" si="17"/>
        <v/>
      </c>
      <c r="K249" s="156" t="str">
        <f>IF(OR($D249="",$E249=""),"",VLOOKUP($AE249,SiSem_Req!$A$2:$O$82,12))</f>
        <v/>
      </c>
      <c r="L249" s="285"/>
      <c r="M249" s="155" t="str">
        <f t="shared" si="18"/>
        <v/>
      </c>
      <c r="N249" s="156" t="str">
        <f>IF(OR($D249="",$E249=""),"",VLOOKUP($AE249,SiSem_Req!$A$2:$O$82,13))</f>
        <v/>
      </c>
      <c r="O249" s="287"/>
      <c r="P249" s="166" t="str">
        <f t="shared" si="19"/>
        <v/>
      </c>
      <c r="Q249" s="156" t="str">
        <f>IF(OR($D249="",$E249=""),"",VLOOKUP($AE249,SiSem_Req!$A$2:$O$82,14))</f>
        <v/>
      </c>
      <c r="R249" s="157" t="str">
        <f t="shared" si="20"/>
        <v/>
      </c>
      <c r="S249" s="158" t="str">
        <f>IF(OR($D249="",$E249="",GlobalParameters!$C$12=""),"",$AA249)</f>
        <v/>
      </c>
      <c r="T249" s="159"/>
      <c r="U249" s="283"/>
      <c r="V249" s="283"/>
      <c r="W249" s="283"/>
      <c r="X249" s="283"/>
      <c r="Y249" s="283"/>
      <c r="Z249" s="283"/>
      <c r="AA249" s="160" t="str">
        <f>IF(OR($D249="",$E249="",GlobalParameters!$C$12=""),"",VLOOKUP($AE249,SiSem_Req!$A$2:$O$82,15))</f>
        <v/>
      </c>
      <c r="AB249" s="283"/>
      <c r="AC249" s="283"/>
      <c r="AD249" s="159"/>
      <c r="AE249" s="134" t="e">
        <f>VLOOKUP($D249,SiSem_Req!$S$2:$T$10,2)+VLOOKUP($E249,SiSem_Req!$U$2:$V$4,2)+VLOOKUP(GlobalParameters!$C$12,SiSem_Req!$W$2:$X$4,2)</f>
        <v>#N/A</v>
      </c>
    </row>
    <row r="250" spans="1:31" x14ac:dyDescent="0.25">
      <c r="A250" s="133"/>
      <c r="B250" s="283"/>
      <c r="C250" s="283"/>
      <c r="D250" s="284"/>
      <c r="E250" s="284"/>
      <c r="F250" s="286"/>
      <c r="G250" s="162" t="str">
        <f t="shared" si="16"/>
        <v/>
      </c>
      <c r="H250" s="156" t="str">
        <f>IF(OR($D250="",$E250=""),"",VLOOKUP($AE250,SiSem_Req!$A$2:$O$82,8))</f>
        <v/>
      </c>
      <c r="I250" s="285"/>
      <c r="J250" s="155" t="str">
        <f t="shared" si="17"/>
        <v/>
      </c>
      <c r="K250" s="156" t="str">
        <f>IF(OR($D250="",$E250=""),"",VLOOKUP($AE250,SiSem_Req!$A$2:$O$82,12))</f>
        <v/>
      </c>
      <c r="L250" s="285"/>
      <c r="M250" s="155" t="str">
        <f t="shared" si="18"/>
        <v/>
      </c>
      <c r="N250" s="156" t="str">
        <f>IF(OR($D250="",$E250=""),"",VLOOKUP($AE250,SiSem_Req!$A$2:$O$82,13))</f>
        <v/>
      </c>
      <c r="O250" s="287"/>
      <c r="P250" s="166" t="str">
        <f t="shared" si="19"/>
        <v/>
      </c>
      <c r="Q250" s="156" t="str">
        <f>IF(OR($D250="",$E250=""),"",VLOOKUP($AE250,SiSem_Req!$A$2:$O$82,14))</f>
        <v/>
      </c>
      <c r="R250" s="157" t="str">
        <f t="shared" si="20"/>
        <v/>
      </c>
      <c r="S250" s="158" t="str">
        <f>IF(OR($D250="",$E250="",GlobalParameters!$C$12=""),"",$AA250)</f>
        <v/>
      </c>
      <c r="T250" s="159"/>
      <c r="U250" s="283"/>
      <c r="V250" s="283"/>
      <c r="W250" s="283"/>
      <c r="X250" s="283"/>
      <c r="Y250" s="283"/>
      <c r="Z250" s="283"/>
      <c r="AA250" s="160" t="str">
        <f>IF(OR($D250="",$E250="",GlobalParameters!$C$12=""),"",VLOOKUP($AE250,SiSem_Req!$A$2:$O$82,15))</f>
        <v/>
      </c>
      <c r="AB250" s="283"/>
      <c r="AC250" s="283"/>
      <c r="AD250" s="159"/>
      <c r="AE250" s="134" t="e">
        <f>VLOOKUP($D250,SiSem_Req!$S$2:$T$10,2)+VLOOKUP($E250,SiSem_Req!$U$2:$V$4,2)+VLOOKUP(GlobalParameters!$C$12,SiSem_Req!$W$2:$X$4,2)</f>
        <v>#N/A</v>
      </c>
    </row>
    <row r="251" spans="1:31" x14ac:dyDescent="0.25">
      <c r="A251" s="133"/>
      <c r="B251" s="283"/>
      <c r="C251" s="283"/>
      <c r="D251" s="284"/>
      <c r="E251" s="284"/>
      <c r="F251" s="286"/>
      <c r="G251" s="162" t="str">
        <f t="shared" si="16"/>
        <v/>
      </c>
      <c r="H251" s="156" t="str">
        <f>IF(OR($D251="",$E251=""),"",VLOOKUP($AE251,SiSem_Req!$A$2:$O$82,8))</f>
        <v/>
      </c>
      <c r="I251" s="285"/>
      <c r="J251" s="155" t="str">
        <f t="shared" si="17"/>
        <v/>
      </c>
      <c r="K251" s="156" t="str">
        <f>IF(OR($D251="",$E251=""),"",VLOOKUP($AE251,SiSem_Req!$A$2:$O$82,12))</f>
        <v/>
      </c>
      <c r="L251" s="285"/>
      <c r="M251" s="155" t="str">
        <f t="shared" si="18"/>
        <v/>
      </c>
      <c r="N251" s="156" t="str">
        <f>IF(OR($D251="",$E251=""),"",VLOOKUP($AE251,SiSem_Req!$A$2:$O$82,13))</f>
        <v/>
      </c>
      <c r="O251" s="287"/>
      <c r="P251" s="166" t="str">
        <f t="shared" si="19"/>
        <v/>
      </c>
      <c r="Q251" s="156" t="str">
        <f>IF(OR($D251="",$E251=""),"",VLOOKUP($AE251,SiSem_Req!$A$2:$O$82,14))</f>
        <v/>
      </c>
      <c r="R251" s="157" t="str">
        <f t="shared" si="20"/>
        <v/>
      </c>
      <c r="S251" s="158" t="str">
        <f>IF(OR($D251="",$E251="",GlobalParameters!$C$12=""),"",$AA251)</f>
        <v/>
      </c>
      <c r="T251" s="159"/>
      <c r="U251" s="283"/>
      <c r="V251" s="283"/>
      <c r="W251" s="283"/>
      <c r="X251" s="283"/>
      <c r="Y251" s="283"/>
      <c r="Z251" s="283"/>
      <c r="AA251" s="160" t="str">
        <f>IF(OR($D251="",$E251="",GlobalParameters!$C$12=""),"",VLOOKUP($AE251,SiSem_Req!$A$2:$O$82,15))</f>
        <v/>
      </c>
      <c r="AB251" s="283"/>
      <c r="AC251" s="283"/>
      <c r="AD251" s="159"/>
      <c r="AE251" s="134" t="e">
        <f>VLOOKUP($D251,SiSem_Req!$S$2:$T$10,2)+VLOOKUP($E251,SiSem_Req!$U$2:$V$4,2)+VLOOKUP(GlobalParameters!$C$12,SiSem_Req!$W$2:$X$4,2)</f>
        <v>#N/A</v>
      </c>
    </row>
    <row r="252" spans="1:31" x14ac:dyDescent="0.25">
      <c r="A252" s="133"/>
      <c r="B252" s="283"/>
      <c r="C252" s="283"/>
      <c r="D252" s="284"/>
      <c r="E252" s="284"/>
      <c r="F252" s="286"/>
      <c r="G252" s="162" t="str">
        <f t="shared" si="16"/>
        <v/>
      </c>
      <c r="H252" s="156" t="str">
        <f>IF(OR($D252="",$E252=""),"",VLOOKUP($AE252,SiSem_Req!$A$2:$O$82,8))</f>
        <v/>
      </c>
      <c r="I252" s="285"/>
      <c r="J252" s="155" t="str">
        <f t="shared" si="17"/>
        <v/>
      </c>
      <c r="K252" s="156" t="str">
        <f>IF(OR($D252="",$E252=""),"",VLOOKUP($AE252,SiSem_Req!$A$2:$O$82,12))</f>
        <v/>
      </c>
      <c r="L252" s="285"/>
      <c r="M252" s="155" t="str">
        <f t="shared" si="18"/>
        <v/>
      </c>
      <c r="N252" s="156" t="str">
        <f>IF(OR($D252="",$E252=""),"",VLOOKUP($AE252,SiSem_Req!$A$2:$O$82,13))</f>
        <v/>
      </c>
      <c r="O252" s="287"/>
      <c r="P252" s="166" t="str">
        <f t="shared" si="19"/>
        <v/>
      </c>
      <c r="Q252" s="156" t="str">
        <f>IF(OR($D252="",$E252=""),"",VLOOKUP($AE252,SiSem_Req!$A$2:$O$82,14))</f>
        <v/>
      </c>
      <c r="R252" s="157" t="str">
        <f t="shared" si="20"/>
        <v/>
      </c>
      <c r="S252" s="158" t="str">
        <f>IF(OR($D252="",$E252="",GlobalParameters!$C$12=""),"",$AA252)</f>
        <v/>
      </c>
      <c r="T252" s="159"/>
      <c r="U252" s="283"/>
      <c r="V252" s="283"/>
      <c r="W252" s="283"/>
      <c r="X252" s="283"/>
      <c r="Y252" s="283"/>
      <c r="Z252" s="283"/>
      <c r="AA252" s="160" t="str">
        <f>IF(OR($D252="",$E252="",GlobalParameters!$C$12=""),"",VLOOKUP($AE252,SiSem_Req!$A$2:$O$82,15))</f>
        <v/>
      </c>
      <c r="AB252" s="283"/>
      <c r="AC252" s="283"/>
      <c r="AD252" s="159"/>
      <c r="AE252" s="134" t="e">
        <f>VLOOKUP($D252,SiSem_Req!$S$2:$T$10,2)+VLOOKUP($E252,SiSem_Req!$U$2:$V$4,2)+VLOOKUP(GlobalParameters!$C$12,SiSem_Req!$W$2:$X$4,2)</f>
        <v>#N/A</v>
      </c>
    </row>
    <row r="253" spans="1:31" x14ac:dyDescent="0.25">
      <c r="A253" s="133"/>
      <c r="B253" s="283"/>
      <c r="C253" s="283"/>
      <c r="D253" s="284"/>
      <c r="E253" s="284"/>
      <c r="F253" s="286"/>
      <c r="G253" s="162" t="str">
        <f t="shared" si="16"/>
        <v/>
      </c>
      <c r="H253" s="156" t="str">
        <f>IF(OR($D253="",$E253=""),"",VLOOKUP($AE253,SiSem_Req!$A$2:$O$82,8))</f>
        <v/>
      </c>
      <c r="I253" s="285"/>
      <c r="J253" s="155" t="str">
        <f t="shared" si="17"/>
        <v/>
      </c>
      <c r="K253" s="156" t="str">
        <f>IF(OR($D253="",$E253=""),"",VLOOKUP($AE253,SiSem_Req!$A$2:$O$82,12))</f>
        <v/>
      </c>
      <c r="L253" s="285"/>
      <c r="M253" s="155" t="str">
        <f t="shared" si="18"/>
        <v/>
      </c>
      <c r="N253" s="156" t="str">
        <f>IF(OR($D253="",$E253=""),"",VLOOKUP($AE253,SiSem_Req!$A$2:$O$82,13))</f>
        <v/>
      </c>
      <c r="O253" s="287"/>
      <c r="P253" s="166" t="str">
        <f t="shared" si="19"/>
        <v/>
      </c>
      <c r="Q253" s="156" t="str">
        <f>IF(OR($D253="",$E253=""),"",VLOOKUP($AE253,SiSem_Req!$A$2:$O$82,14))</f>
        <v/>
      </c>
      <c r="R253" s="157" t="str">
        <f t="shared" si="20"/>
        <v/>
      </c>
      <c r="S253" s="158" t="str">
        <f>IF(OR($D253="",$E253="",GlobalParameters!$C$12=""),"",$AA253)</f>
        <v/>
      </c>
      <c r="T253" s="159"/>
      <c r="U253" s="283"/>
      <c r="V253" s="283"/>
      <c r="W253" s="283"/>
      <c r="X253" s="283"/>
      <c r="Y253" s="283"/>
      <c r="Z253" s="283"/>
      <c r="AA253" s="160" t="str">
        <f>IF(OR($D253="",$E253="",GlobalParameters!$C$12=""),"",VLOOKUP($AE253,SiSem_Req!$A$2:$O$82,15))</f>
        <v/>
      </c>
      <c r="AB253" s="283"/>
      <c r="AC253" s="283"/>
      <c r="AD253" s="159"/>
      <c r="AE253" s="134" t="e">
        <f>VLOOKUP($D253,SiSem_Req!$S$2:$T$10,2)+VLOOKUP($E253,SiSem_Req!$U$2:$V$4,2)+VLOOKUP(GlobalParameters!$C$12,SiSem_Req!$W$2:$X$4,2)</f>
        <v>#N/A</v>
      </c>
    </row>
    <row r="254" spans="1:31" x14ac:dyDescent="0.25">
      <c r="A254" s="133"/>
      <c r="B254" s="283"/>
      <c r="C254" s="283"/>
      <c r="D254" s="284"/>
      <c r="E254" s="284"/>
      <c r="F254" s="286"/>
      <c r="G254" s="162" t="str">
        <f t="shared" si="16"/>
        <v/>
      </c>
      <c r="H254" s="156" t="str">
        <f>IF(OR($D254="",$E254=""),"",VLOOKUP($AE254,SiSem_Req!$A$2:$O$82,8))</f>
        <v/>
      </c>
      <c r="I254" s="285"/>
      <c r="J254" s="155" t="str">
        <f t="shared" si="17"/>
        <v/>
      </c>
      <c r="K254" s="156" t="str">
        <f>IF(OR($D254="",$E254=""),"",VLOOKUP($AE254,SiSem_Req!$A$2:$O$82,12))</f>
        <v/>
      </c>
      <c r="L254" s="285"/>
      <c r="M254" s="155" t="str">
        <f t="shared" si="18"/>
        <v/>
      </c>
      <c r="N254" s="156" t="str">
        <f>IF(OR($D254="",$E254=""),"",VLOOKUP($AE254,SiSem_Req!$A$2:$O$82,13))</f>
        <v/>
      </c>
      <c r="O254" s="287"/>
      <c r="P254" s="166" t="str">
        <f t="shared" si="19"/>
        <v/>
      </c>
      <c r="Q254" s="156" t="str">
        <f>IF(OR($D254="",$E254=""),"",VLOOKUP($AE254,SiSem_Req!$A$2:$O$82,14))</f>
        <v/>
      </c>
      <c r="R254" s="157" t="str">
        <f t="shared" si="20"/>
        <v/>
      </c>
      <c r="S254" s="158" t="str">
        <f>IF(OR($D254="",$E254="",GlobalParameters!$C$12=""),"",$AA254)</f>
        <v/>
      </c>
      <c r="T254" s="159"/>
      <c r="U254" s="283"/>
      <c r="V254" s="283"/>
      <c r="W254" s="283"/>
      <c r="X254" s="283"/>
      <c r="Y254" s="283"/>
      <c r="Z254" s="283"/>
      <c r="AA254" s="160" t="str">
        <f>IF(OR($D254="",$E254="",GlobalParameters!$C$12=""),"",VLOOKUP($AE254,SiSem_Req!$A$2:$O$82,15))</f>
        <v/>
      </c>
      <c r="AB254" s="283"/>
      <c r="AC254" s="283"/>
      <c r="AD254" s="159"/>
      <c r="AE254" s="134" t="e">
        <f>VLOOKUP($D254,SiSem_Req!$S$2:$T$10,2)+VLOOKUP($E254,SiSem_Req!$U$2:$V$4,2)+VLOOKUP(GlobalParameters!$C$12,SiSem_Req!$W$2:$X$4,2)</f>
        <v>#N/A</v>
      </c>
    </row>
    <row r="255" spans="1:31" x14ac:dyDescent="0.25">
      <c r="A255" s="133"/>
      <c r="B255" s="283"/>
      <c r="C255" s="283"/>
      <c r="D255" s="284"/>
      <c r="E255" s="284"/>
      <c r="F255" s="286"/>
      <c r="G255" s="162" t="str">
        <f t="shared" si="16"/>
        <v/>
      </c>
      <c r="H255" s="156" t="str">
        <f>IF(OR($D255="",$E255=""),"",VLOOKUP($AE255,SiSem_Req!$A$2:$O$82,8))</f>
        <v/>
      </c>
      <c r="I255" s="285"/>
      <c r="J255" s="155" t="str">
        <f t="shared" si="17"/>
        <v/>
      </c>
      <c r="K255" s="156" t="str">
        <f>IF(OR($D255="",$E255=""),"",VLOOKUP($AE255,SiSem_Req!$A$2:$O$82,12))</f>
        <v/>
      </c>
      <c r="L255" s="285"/>
      <c r="M255" s="155" t="str">
        <f t="shared" si="18"/>
        <v/>
      </c>
      <c r="N255" s="156" t="str">
        <f>IF(OR($D255="",$E255=""),"",VLOOKUP($AE255,SiSem_Req!$A$2:$O$82,13))</f>
        <v/>
      </c>
      <c r="O255" s="287"/>
      <c r="P255" s="166" t="str">
        <f t="shared" si="19"/>
        <v/>
      </c>
      <c r="Q255" s="156" t="str">
        <f>IF(OR($D255="",$E255=""),"",VLOOKUP($AE255,SiSem_Req!$A$2:$O$82,14))</f>
        <v/>
      </c>
      <c r="R255" s="157" t="str">
        <f t="shared" si="20"/>
        <v/>
      </c>
      <c r="S255" s="158" t="str">
        <f>IF(OR($D255="",$E255="",GlobalParameters!$C$12=""),"",$AA255)</f>
        <v/>
      </c>
      <c r="T255" s="159"/>
      <c r="U255" s="283"/>
      <c r="V255" s="283"/>
      <c r="W255" s="283"/>
      <c r="X255" s="283"/>
      <c r="Y255" s="283"/>
      <c r="Z255" s="283"/>
      <c r="AA255" s="160" t="str">
        <f>IF(OR($D255="",$E255="",GlobalParameters!$C$12=""),"",VLOOKUP($AE255,SiSem_Req!$A$2:$O$82,15))</f>
        <v/>
      </c>
      <c r="AB255" s="283"/>
      <c r="AC255" s="283"/>
      <c r="AD255" s="159"/>
      <c r="AE255" s="134" t="e">
        <f>VLOOKUP($D255,SiSem_Req!$S$2:$T$10,2)+VLOOKUP($E255,SiSem_Req!$U$2:$V$4,2)+VLOOKUP(GlobalParameters!$C$12,SiSem_Req!$W$2:$X$4,2)</f>
        <v>#N/A</v>
      </c>
    </row>
    <row r="256" spans="1:31" x14ac:dyDescent="0.25">
      <c r="A256" s="133"/>
      <c r="B256" s="283"/>
      <c r="C256" s="283"/>
      <c r="D256" s="284"/>
      <c r="E256" s="284"/>
      <c r="F256" s="286"/>
      <c r="G256" s="162" t="str">
        <f t="shared" si="16"/>
        <v/>
      </c>
      <c r="H256" s="156" t="str">
        <f>IF(OR($D256="",$E256=""),"",VLOOKUP($AE256,SiSem_Req!$A$2:$O$82,8))</f>
        <v/>
      </c>
      <c r="I256" s="285"/>
      <c r="J256" s="155" t="str">
        <f t="shared" si="17"/>
        <v/>
      </c>
      <c r="K256" s="156" t="str">
        <f>IF(OR($D256="",$E256=""),"",VLOOKUP($AE256,SiSem_Req!$A$2:$O$82,12))</f>
        <v/>
      </c>
      <c r="L256" s="285"/>
      <c r="M256" s="155" t="str">
        <f t="shared" si="18"/>
        <v/>
      </c>
      <c r="N256" s="156" t="str">
        <f>IF(OR($D256="",$E256=""),"",VLOOKUP($AE256,SiSem_Req!$A$2:$O$82,13))</f>
        <v/>
      </c>
      <c r="O256" s="287"/>
      <c r="P256" s="166" t="str">
        <f t="shared" si="19"/>
        <v/>
      </c>
      <c r="Q256" s="156" t="str">
        <f>IF(OR($D256="",$E256=""),"",VLOOKUP($AE256,SiSem_Req!$A$2:$O$82,14))</f>
        <v/>
      </c>
      <c r="R256" s="157" t="str">
        <f t="shared" si="20"/>
        <v/>
      </c>
      <c r="S256" s="158" t="str">
        <f>IF(OR($D256="",$E256="",GlobalParameters!$C$12=""),"",$AA256)</f>
        <v/>
      </c>
      <c r="T256" s="159"/>
      <c r="U256" s="283"/>
      <c r="V256" s="283"/>
      <c r="W256" s="283"/>
      <c r="X256" s="283"/>
      <c r="Y256" s="283"/>
      <c r="Z256" s="283"/>
      <c r="AA256" s="160" t="str">
        <f>IF(OR($D256="",$E256="",GlobalParameters!$C$12=""),"",VLOOKUP($AE256,SiSem_Req!$A$2:$O$82,15))</f>
        <v/>
      </c>
      <c r="AB256" s="283"/>
      <c r="AC256" s="283"/>
      <c r="AD256" s="159"/>
      <c r="AE256" s="134" t="e">
        <f>VLOOKUP($D256,SiSem_Req!$S$2:$T$10,2)+VLOOKUP($E256,SiSem_Req!$U$2:$V$4,2)+VLOOKUP(GlobalParameters!$C$12,SiSem_Req!$W$2:$X$4,2)</f>
        <v>#N/A</v>
      </c>
    </row>
    <row r="257" spans="1:31" x14ac:dyDescent="0.25">
      <c r="A257" s="133"/>
      <c r="B257" s="283"/>
      <c r="C257" s="283"/>
      <c r="D257" s="284"/>
      <c r="E257" s="284"/>
      <c r="F257" s="286"/>
      <c r="G257" s="162" t="str">
        <f t="shared" si="16"/>
        <v/>
      </c>
      <c r="H257" s="156" t="str">
        <f>IF(OR($D257="",$E257=""),"",VLOOKUP($AE257,SiSem_Req!$A$2:$O$82,8))</f>
        <v/>
      </c>
      <c r="I257" s="285"/>
      <c r="J257" s="155" t="str">
        <f t="shared" si="17"/>
        <v/>
      </c>
      <c r="K257" s="156" t="str">
        <f>IF(OR($D257="",$E257=""),"",VLOOKUP($AE257,SiSem_Req!$A$2:$O$82,12))</f>
        <v/>
      </c>
      <c r="L257" s="285"/>
      <c r="M257" s="155" t="str">
        <f t="shared" si="18"/>
        <v/>
      </c>
      <c r="N257" s="156" t="str">
        <f>IF(OR($D257="",$E257=""),"",VLOOKUP($AE257,SiSem_Req!$A$2:$O$82,13))</f>
        <v/>
      </c>
      <c r="O257" s="287"/>
      <c r="P257" s="166" t="str">
        <f t="shared" si="19"/>
        <v/>
      </c>
      <c r="Q257" s="156" t="str">
        <f>IF(OR($D257="",$E257=""),"",VLOOKUP($AE257,SiSem_Req!$A$2:$O$82,14))</f>
        <v/>
      </c>
      <c r="R257" s="157" t="str">
        <f t="shared" si="20"/>
        <v/>
      </c>
      <c r="S257" s="158" t="str">
        <f>IF(OR($D257="",$E257="",GlobalParameters!$C$12=""),"",$AA257)</f>
        <v/>
      </c>
      <c r="T257" s="159"/>
      <c r="U257" s="283"/>
      <c r="V257" s="283"/>
      <c r="W257" s="283"/>
      <c r="X257" s="283"/>
      <c r="Y257" s="283"/>
      <c r="Z257" s="283"/>
      <c r="AA257" s="160" t="str">
        <f>IF(OR($D257="",$E257="",GlobalParameters!$C$12=""),"",VLOOKUP($AE257,SiSem_Req!$A$2:$O$82,15))</f>
        <v/>
      </c>
      <c r="AB257" s="283"/>
      <c r="AC257" s="283"/>
      <c r="AD257" s="159"/>
      <c r="AE257" s="134" t="e">
        <f>VLOOKUP($D257,SiSem_Req!$S$2:$T$10,2)+VLOOKUP($E257,SiSem_Req!$U$2:$V$4,2)+VLOOKUP(GlobalParameters!$C$12,SiSem_Req!$W$2:$X$4,2)</f>
        <v>#N/A</v>
      </c>
    </row>
    <row r="258" spans="1:31" x14ac:dyDescent="0.25">
      <c r="A258" s="133"/>
      <c r="B258" s="283"/>
      <c r="C258" s="283"/>
      <c r="D258" s="284"/>
      <c r="E258" s="284"/>
      <c r="F258" s="286"/>
      <c r="G258" s="162" t="str">
        <f t="shared" si="16"/>
        <v/>
      </c>
      <c r="H258" s="156" t="str">
        <f>IF(OR($D258="",$E258=""),"",VLOOKUP($AE258,SiSem_Req!$A$2:$O$82,8))</f>
        <v/>
      </c>
      <c r="I258" s="285"/>
      <c r="J258" s="155" t="str">
        <f t="shared" si="17"/>
        <v/>
      </c>
      <c r="K258" s="156" t="str">
        <f>IF(OR($D258="",$E258=""),"",VLOOKUP($AE258,SiSem_Req!$A$2:$O$82,12))</f>
        <v/>
      </c>
      <c r="L258" s="285"/>
      <c r="M258" s="155" t="str">
        <f t="shared" si="18"/>
        <v/>
      </c>
      <c r="N258" s="156" t="str">
        <f>IF(OR($D258="",$E258=""),"",VLOOKUP($AE258,SiSem_Req!$A$2:$O$82,13))</f>
        <v/>
      </c>
      <c r="O258" s="287"/>
      <c r="P258" s="166" t="str">
        <f t="shared" si="19"/>
        <v/>
      </c>
      <c r="Q258" s="156" t="str">
        <f>IF(OR($D258="",$E258=""),"",VLOOKUP($AE258,SiSem_Req!$A$2:$O$82,14))</f>
        <v/>
      </c>
      <c r="R258" s="157" t="str">
        <f t="shared" si="20"/>
        <v/>
      </c>
      <c r="S258" s="158" t="str">
        <f>IF(OR($D258="",$E258="",GlobalParameters!$C$12=""),"",$AA258)</f>
        <v/>
      </c>
      <c r="T258" s="159"/>
      <c r="U258" s="283"/>
      <c r="V258" s="283"/>
      <c r="W258" s="283"/>
      <c r="X258" s="283"/>
      <c r="Y258" s="283"/>
      <c r="Z258" s="283"/>
      <c r="AA258" s="160" t="str">
        <f>IF(OR($D258="",$E258="",GlobalParameters!$C$12=""),"",VLOOKUP($AE258,SiSem_Req!$A$2:$O$82,15))</f>
        <v/>
      </c>
      <c r="AB258" s="283"/>
      <c r="AC258" s="283"/>
      <c r="AD258" s="159"/>
      <c r="AE258" s="134" t="e">
        <f>VLOOKUP($D258,SiSem_Req!$S$2:$T$10,2)+VLOOKUP($E258,SiSem_Req!$U$2:$V$4,2)+VLOOKUP(GlobalParameters!$C$12,SiSem_Req!$W$2:$X$4,2)</f>
        <v>#N/A</v>
      </c>
    </row>
    <row r="259" spans="1:31" x14ac:dyDescent="0.25">
      <c r="A259" s="133"/>
      <c r="B259" s="283"/>
      <c r="C259" s="283"/>
      <c r="D259" s="284"/>
      <c r="E259" s="284"/>
      <c r="F259" s="286"/>
      <c r="G259" s="162" t="str">
        <f t="shared" si="16"/>
        <v/>
      </c>
      <c r="H259" s="156" t="str">
        <f>IF(OR($D259="",$E259=""),"",VLOOKUP($AE259,SiSem_Req!$A$2:$O$82,8))</f>
        <v/>
      </c>
      <c r="I259" s="285"/>
      <c r="J259" s="155" t="str">
        <f t="shared" si="17"/>
        <v/>
      </c>
      <c r="K259" s="156" t="str">
        <f>IF(OR($D259="",$E259=""),"",VLOOKUP($AE259,SiSem_Req!$A$2:$O$82,12))</f>
        <v/>
      </c>
      <c r="L259" s="285"/>
      <c r="M259" s="155" t="str">
        <f t="shared" si="18"/>
        <v/>
      </c>
      <c r="N259" s="156" t="str">
        <f>IF(OR($D259="",$E259=""),"",VLOOKUP($AE259,SiSem_Req!$A$2:$O$82,13))</f>
        <v/>
      </c>
      <c r="O259" s="287"/>
      <c r="P259" s="166" t="str">
        <f t="shared" si="19"/>
        <v/>
      </c>
      <c r="Q259" s="156" t="str">
        <f>IF(OR($D259="",$E259=""),"",VLOOKUP($AE259,SiSem_Req!$A$2:$O$82,14))</f>
        <v/>
      </c>
      <c r="R259" s="157" t="str">
        <f t="shared" si="20"/>
        <v/>
      </c>
      <c r="S259" s="158" t="str">
        <f>IF(OR($D259="",$E259="",GlobalParameters!$C$12=""),"",$AA259)</f>
        <v/>
      </c>
      <c r="T259" s="159"/>
      <c r="U259" s="283"/>
      <c r="V259" s="283"/>
      <c r="W259" s="283"/>
      <c r="X259" s="283"/>
      <c r="Y259" s="283"/>
      <c r="Z259" s="283"/>
      <c r="AA259" s="160" t="str">
        <f>IF(OR($D259="",$E259="",GlobalParameters!$C$12=""),"",VLOOKUP($AE259,SiSem_Req!$A$2:$O$82,15))</f>
        <v/>
      </c>
      <c r="AB259" s="283"/>
      <c r="AC259" s="283"/>
      <c r="AD259" s="159"/>
      <c r="AE259" s="134" t="e">
        <f>VLOOKUP($D259,SiSem_Req!$S$2:$T$10,2)+VLOOKUP($E259,SiSem_Req!$U$2:$V$4,2)+VLOOKUP(GlobalParameters!$C$12,SiSem_Req!$W$2:$X$4,2)</f>
        <v>#N/A</v>
      </c>
    </row>
    <row r="260" spans="1:31" x14ac:dyDescent="0.25">
      <c r="A260" s="133"/>
      <c r="B260" s="283"/>
      <c r="C260" s="283"/>
      <c r="D260" s="284"/>
      <c r="E260" s="284"/>
      <c r="F260" s="286"/>
      <c r="G260" s="162" t="str">
        <f t="shared" si="16"/>
        <v/>
      </c>
      <c r="H260" s="156" t="str">
        <f>IF(OR($D260="",$E260=""),"",VLOOKUP($AE260,SiSem_Req!$A$2:$O$82,8))</f>
        <v/>
      </c>
      <c r="I260" s="285"/>
      <c r="J260" s="155" t="str">
        <f t="shared" si="17"/>
        <v/>
      </c>
      <c r="K260" s="156" t="str">
        <f>IF(OR($D260="",$E260=""),"",VLOOKUP($AE260,SiSem_Req!$A$2:$O$82,12))</f>
        <v/>
      </c>
      <c r="L260" s="285"/>
      <c r="M260" s="155" t="str">
        <f t="shared" si="18"/>
        <v/>
      </c>
      <c r="N260" s="156" t="str">
        <f>IF(OR($D260="",$E260=""),"",VLOOKUP($AE260,SiSem_Req!$A$2:$O$82,13))</f>
        <v/>
      </c>
      <c r="O260" s="287"/>
      <c r="P260" s="166" t="str">
        <f t="shared" si="19"/>
        <v/>
      </c>
      <c r="Q260" s="156" t="str">
        <f>IF(OR($D260="",$E260=""),"",VLOOKUP($AE260,SiSem_Req!$A$2:$O$82,14))</f>
        <v/>
      </c>
      <c r="R260" s="157" t="str">
        <f t="shared" si="20"/>
        <v/>
      </c>
      <c r="S260" s="158" t="str">
        <f>IF(OR($D260="",$E260="",GlobalParameters!$C$12=""),"",$AA260)</f>
        <v/>
      </c>
      <c r="T260" s="159"/>
      <c r="U260" s="283"/>
      <c r="V260" s="283"/>
      <c r="W260" s="283"/>
      <c r="X260" s="283"/>
      <c r="Y260" s="283"/>
      <c r="Z260" s="283"/>
      <c r="AA260" s="160" t="str">
        <f>IF(OR($D260="",$E260="",GlobalParameters!$C$12=""),"",VLOOKUP($AE260,SiSem_Req!$A$2:$O$82,15))</f>
        <v/>
      </c>
      <c r="AB260" s="283"/>
      <c r="AC260" s="283"/>
      <c r="AD260" s="159"/>
      <c r="AE260" s="134" t="e">
        <f>VLOOKUP($D260,SiSem_Req!$S$2:$T$10,2)+VLOOKUP($E260,SiSem_Req!$U$2:$V$4,2)+VLOOKUP(GlobalParameters!$C$12,SiSem_Req!$W$2:$X$4,2)</f>
        <v>#N/A</v>
      </c>
    </row>
    <row r="261" spans="1:31" x14ac:dyDescent="0.25">
      <c r="A261" s="133"/>
      <c r="B261" s="283"/>
      <c r="C261" s="283"/>
      <c r="D261" s="284"/>
      <c r="E261" s="284"/>
      <c r="F261" s="286"/>
      <c r="G261" s="162" t="str">
        <f t="shared" si="16"/>
        <v/>
      </c>
      <c r="H261" s="156" t="str">
        <f>IF(OR($D261="",$E261=""),"",VLOOKUP($AE261,SiSem_Req!$A$2:$O$82,8))</f>
        <v/>
      </c>
      <c r="I261" s="285"/>
      <c r="J261" s="155" t="str">
        <f t="shared" si="17"/>
        <v/>
      </c>
      <c r="K261" s="156" t="str">
        <f>IF(OR($D261="",$E261=""),"",VLOOKUP($AE261,SiSem_Req!$A$2:$O$82,12))</f>
        <v/>
      </c>
      <c r="L261" s="285"/>
      <c r="M261" s="155" t="str">
        <f t="shared" si="18"/>
        <v/>
      </c>
      <c r="N261" s="156" t="str">
        <f>IF(OR($D261="",$E261=""),"",VLOOKUP($AE261,SiSem_Req!$A$2:$O$82,13))</f>
        <v/>
      </c>
      <c r="O261" s="287"/>
      <c r="P261" s="166" t="str">
        <f t="shared" si="19"/>
        <v/>
      </c>
      <c r="Q261" s="156" t="str">
        <f>IF(OR($D261="",$E261=""),"",VLOOKUP($AE261,SiSem_Req!$A$2:$O$82,14))</f>
        <v/>
      </c>
      <c r="R261" s="157" t="str">
        <f t="shared" si="20"/>
        <v/>
      </c>
      <c r="S261" s="158" t="str">
        <f>IF(OR($D261="",$E261="",GlobalParameters!$C$12=""),"",$AA261)</f>
        <v/>
      </c>
      <c r="T261" s="159"/>
      <c r="U261" s="283"/>
      <c r="V261" s="283"/>
      <c r="W261" s="283"/>
      <c r="X261" s="283"/>
      <c r="Y261" s="283"/>
      <c r="Z261" s="283"/>
      <c r="AA261" s="160" t="str">
        <f>IF(OR($D261="",$E261="",GlobalParameters!$C$12=""),"",VLOOKUP($AE261,SiSem_Req!$A$2:$O$82,15))</f>
        <v/>
      </c>
      <c r="AB261" s="283"/>
      <c r="AC261" s="283"/>
      <c r="AD261" s="159"/>
      <c r="AE261" s="134" t="e">
        <f>VLOOKUP($D261,SiSem_Req!$S$2:$T$10,2)+VLOOKUP($E261,SiSem_Req!$U$2:$V$4,2)+VLOOKUP(GlobalParameters!$C$12,SiSem_Req!$W$2:$X$4,2)</f>
        <v>#N/A</v>
      </c>
    </row>
    <row r="262" spans="1:31" x14ac:dyDescent="0.25">
      <c r="A262" s="133"/>
      <c r="B262" s="283"/>
      <c r="C262" s="283"/>
      <c r="D262" s="284"/>
      <c r="E262" s="284"/>
      <c r="F262" s="286"/>
      <c r="G262" s="162" t="str">
        <f t="shared" si="16"/>
        <v/>
      </c>
      <c r="H262" s="156" t="str">
        <f>IF(OR($D262="",$E262=""),"",VLOOKUP($AE262,SiSem_Req!$A$2:$O$82,8))</f>
        <v/>
      </c>
      <c r="I262" s="285"/>
      <c r="J262" s="155" t="str">
        <f t="shared" si="17"/>
        <v/>
      </c>
      <c r="K262" s="156" t="str">
        <f>IF(OR($D262="",$E262=""),"",VLOOKUP($AE262,SiSem_Req!$A$2:$O$82,12))</f>
        <v/>
      </c>
      <c r="L262" s="285"/>
      <c r="M262" s="155" t="str">
        <f t="shared" si="18"/>
        <v/>
      </c>
      <c r="N262" s="156" t="str">
        <f>IF(OR($D262="",$E262=""),"",VLOOKUP($AE262,SiSem_Req!$A$2:$O$82,13))</f>
        <v/>
      </c>
      <c r="O262" s="287"/>
      <c r="P262" s="166" t="str">
        <f t="shared" si="19"/>
        <v/>
      </c>
      <c r="Q262" s="156" t="str">
        <f>IF(OR($D262="",$E262=""),"",VLOOKUP($AE262,SiSem_Req!$A$2:$O$82,14))</f>
        <v/>
      </c>
      <c r="R262" s="157" t="str">
        <f t="shared" si="20"/>
        <v/>
      </c>
      <c r="S262" s="158" t="str">
        <f>IF(OR($D262="",$E262="",GlobalParameters!$C$12=""),"",$AA262)</f>
        <v/>
      </c>
      <c r="T262" s="159"/>
      <c r="U262" s="283"/>
      <c r="V262" s="283"/>
      <c r="W262" s="283"/>
      <c r="X262" s="283"/>
      <c r="Y262" s="283"/>
      <c r="Z262" s="283"/>
      <c r="AA262" s="160" t="str">
        <f>IF(OR($D262="",$E262="",GlobalParameters!$C$12=""),"",VLOOKUP($AE262,SiSem_Req!$A$2:$O$82,15))</f>
        <v/>
      </c>
      <c r="AB262" s="283"/>
      <c r="AC262" s="283"/>
      <c r="AD262" s="159"/>
      <c r="AE262" s="134" t="e">
        <f>VLOOKUP($D262,SiSem_Req!$S$2:$T$10,2)+VLOOKUP($E262,SiSem_Req!$U$2:$V$4,2)+VLOOKUP(GlobalParameters!$C$12,SiSem_Req!$W$2:$X$4,2)</f>
        <v>#N/A</v>
      </c>
    </row>
    <row r="263" spans="1:31" x14ac:dyDescent="0.25">
      <c r="A263" s="133"/>
      <c r="B263" s="283"/>
      <c r="C263" s="283"/>
      <c r="D263" s="284"/>
      <c r="E263" s="284"/>
      <c r="F263" s="286"/>
      <c r="G263" s="162" t="str">
        <f t="shared" si="16"/>
        <v/>
      </c>
      <c r="H263" s="156" t="str">
        <f>IF(OR($D263="",$E263=""),"",VLOOKUP($AE263,SiSem_Req!$A$2:$O$82,8))</f>
        <v/>
      </c>
      <c r="I263" s="285"/>
      <c r="J263" s="155" t="str">
        <f t="shared" si="17"/>
        <v/>
      </c>
      <c r="K263" s="156" t="str">
        <f>IF(OR($D263="",$E263=""),"",VLOOKUP($AE263,SiSem_Req!$A$2:$O$82,12))</f>
        <v/>
      </c>
      <c r="L263" s="285"/>
      <c r="M263" s="155" t="str">
        <f t="shared" si="18"/>
        <v/>
      </c>
      <c r="N263" s="156" t="str">
        <f>IF(OR($D263="",$E263=""),"",VLOOKUP($AE263,SiSem_Req!$A$2:$O$82,13))</f>
        <v/>
      </c>
      <c r="O263" s="287"/>
      <c r="P263" s="166" t="str">
        <f t="shared" si="19"/>
        <v/>
      </c>
      <c r="Q263" s="156" t="str">
        <f>IF(OR($D263="",$E263=""),"",VLOOKUP($AE263,SiSem_Req!$A$2:$O$82,14))</f>
        <v/>
      </c>
      <c r="R263" s="157" t="str">
        <f t="shared" si="20"/>
        <v/>
      </c>
      <c r="S263" s="158" t="str">
        <f>IF(OR($D263="",$E263="",GlobalParameters!$C$12=""),"",$AA263)</f>
        <v/>
      </c>
      <c r="T263" s="159"/>
      <c r="U263" s="283"/>
      <c r="V263" s="283"/>
      <c r="W263" s="283"/>
      <c r="X263" s="283"/>
      <c r="Y263" s="283"/>
      <c r="Z263" s="283"/>
      <c r="AA263" s="160" t="str">
        <f>IF(OR($D263="",$E263="",GlobalParameters!$C$12=""),"",VLOOKUP($AE263,SiSem_Req!$A$2:$O$82,15))</f>
        <v/>
      </c>
      <c r="AB263" s="283"/>
      <c r="AC263" s="283"/>
      <c r="AD263" s="159"/>
      <c r="AE263" s="134" t="e">
        <f>VLOOKUP($D263,SiSem_Req!$S$2:$T$10,2)+VLOOKUP($E263,SiSem_Req!$U$2:$V$4,2)+VLOOKUP(GlobalParameters!$C$12,SiSem_Req!$W$2:$X$4,2)</f>
        <v>#N/A</v>
      </c>
    </row>
    <row r="264" spans="1:31" x14ac:dyDescent="0.25">
      <c r="A264" s="133"/>
      <c r="B264" s="283"/>
      <c r="C264" s="283"/>
      <c r="D264" s="284"/>
      <c r="E264" s="284"/>
      <c r="F264" s="286"/>
      <c r="G264" s="162" t="str">
        <f t="shared" si="16"/>
        <v/>
      </c>
      <c r="H264" s="156" t="str">
        <f>IF(OR($D264="",$E264=""),"",VLOOKUP($AE264,SiSem_Req!$A$2:$O$82,8))</f>
        <v/>
      </c>
      <c r="I264" s="285"/>
      <c r="J264" s="155" t="str">
        <f t="shared" si="17"/>
        <v/>
      </c>
      <c r="K264" s="156" t="str">
        <f>IF(OR($D264="",$E264=""),"",VLOOKUP($AE264,SiSem_Req!$A$2:$O$82,12))</f>
        <v/>
      </c>
      <c r="L264" s="285"/>
      <c r="M264" s="155" t="str">
        <f t="shared" si="18"/>
        <v/>
      </c>
      <c r="N264" s="156" t="str">
        <f>IF(OR($D264="",$E264=""),"",VLOOKUP($AE264,SiSem_Req!$A$2:$O$82,13))</f>
        <v/>
      </c>
      <c r="O264" s="287"/>
      <c r="P264" s="166" t="str">
        <f t="shared" si="19"/>
        <v/>
      </c>
      <c r="Q264" s="156" t="str">
        <f>IF(OR($D264="",$E264=""),"",VLOOKUP($AE264,SiSem_Req!$A$2:$O$82,14))</f>
        <v/>
      </c>
      <c r="R264" s="157" t="str">
        <f t="shared" si="20"/>
        <v/>
      </c>
      <c r="S264" s="158" t="str">
        <f>IF(OR($D264="",$E264="",GlobalParameters!$C$12=""),"",$AA264)</f>
        <v/>
      </c>
      <c r="T264" s="159"/>
      <c r="U264" s="283"/>
      <c r="V264" s="283"/>
      <c r="W264" s="283"/>
      <c r="X264" s="283"/>
      <c r="Y264" s="283"/>
      <c r="Z264" s="283"/>
      <c r="AA264" s="160" t="str">
        <f>IF(OR($D264="",$E264="",GlobalParameters!$C$12=""),"",VLOOKUP($AE264,SiSem_Req!$A$2:$O$82,15))</f>
        <v/>
      </c>
      <c r="AB264" s="283"/>
      <c r="AC264" s="283"/>
      <c r="AD264" s="159"/>
      <c r="AE264" s="134" t="e">
        <f>VLOOKUP($D264,SiSem_Req!$S$2:$T$10,2)+VLOOKUP($E264,SiSem_Req!$U$2:$V$4,2)+VLOOKUP(GlobalParameters!$C$12,SiSem_Req!$W$2:$X$4,2)</f>
        <v>#N/A</v>
      </c>
    </row>
    <row r="265" spans="1:31" x14ac:dyDescent="0.25">
      <c r="A265" s="133"/>
      <c r="B265" s="283"/>
      <c r="C265" s="283"/>
      <c r="D265" s="284"/>
      <c r="E265" s="284"/>
      <c r="F265" s="286"/>
      <c r="G265" s="162" t="str">
        <f t="shared" si="16"/>
        <v/>
      </c>
      <c r="H265" s="156" t="str">
        <f>IF(OR($D265="",$E265=""),"",VLOOKUP($AE265,SiSem_Req!$A$2:$O$82,8))</f>
        <v/>
      </c>
      <c r="I265" s="285"/>
      <c r="J265" s="155" t="str">
        <f t="shared" si="17"/>
        <v/>
      </c>
      <c r="K265" s="156" t="str">
        <f>IF(OR($D265="",$E265=""),"",VLOOKUP($AE265,SiSem_Req!$A$2:$O$82,12))</f>
        <v/>
      </c>
      <c r="L265" s="285"/>
      <c r="M265" s="155" t="str">
        <f t="shared" si="18"/>
        <v/>
      </c>
      <c r="N265" s="156" t="str">
        <f>IF(OR($D265="",$E265=""),"",VLOOKUP($AE265,SiSem_Req!$A$2:$O$82,13))</f>
        <v/>
      </c>
      <c r="O265" s="287"/>
      <c r="P265" s="166" t="str">
        <f t="shared" si="19"/>
        <v/>
      </c>
      <c r="Q265" s="156" t="str">
        <f>IF(OR($D265="",$E265=""),"",VLOOKUP($AE265,SiSem_Req!$A$2:$O$82,14))</f>
        <v/>
      </c>
      <c r="R265" s="157" t="str">
        <f t="shared" si="20"/>
        <v/>
      </c>
      <c r="S265" s="158" t="str">
        <f>IF(OR($D265="",$E265="",GlobalParameters!$C$12=""),"",$AA265)</f>
        <v/>
      </c>
      <c r="T265" s="159"/>
      <c r="U265" s="283"/>
      <c r="V265" s="283"/>
      <c r="W265" s="283"/>
      <c r="X265" s="283"/>
      <c r="Y265" s="283"/>
      <c r="Z265" s="283"/>
      <c r="AA265" s="160" t="str">
        <f>IF(OR($D265="",$E265="",GlobalParameters!$C$12=""),"",VLOOKUP($AE265,SiSem_Req!$A$2:$O$82,15))</f>
        <v/>
      </c>
      <c r="AB265" s="283"/>
      <c r="AC265" s="283"/>
      <c r="AD265" s="159"/>
      <c r="AE265" s="134" t="e">
        <f>VLOOKUP($D265,SiSem_Req!$S$2:$T$10,2)+VLOOKUP($E265,SiSem_Req!$U$2:$V$4,2)+VLOOKUP(GlobalParameters!$C$12,SiSem_Req!$W$2:$X$4,2)</f>
        <v>#N/A</v>
      </c>
    </row>
    <row r="266" spans="1:31" x14ac:dyDescent="0.25">
      <c r="A266" s="133"/>
      <c r="B266" s="283"/>
      <c r="C266" s="283"/>
      <c r="D266" s="284"/>
      <c r="E266" s="284"/>
      <c r="F266" s="286"/>
      <c r="G266" s="162" t="str">
        <f t="shared" si="16"/>
        <v/>
      </c>
      <c r="H266" s="156" t="str">
        <f>IF(OR($D266="",$E266=""),"",VLOOKUP($AE266,SiSem_Req!$A$2:$O$82,8))</f>
        <v/>
      </c>
      <c r="I266" s="285"/>
      <c r="J266" s="155" t="str">
        <f t="shared" si="17"/>
        <v/>
      </c>
      <c r="K266" s="156" t="str">
        <f>IF(OR($D266="",$E266=""),"",VLOOKUP($AE266,SiSem_Req!$A$2:$O$82,12))</f>
        <v/>
      </c>
      <c r="L266" s="285"/>
      <c r="M266" s="155" t="str">
        <f t="shared" si="18"/>
        <v/>
      </c>
      <c r="N266" s="156" t="str">
        <f>IF(OR($D266="",$E266=""),"",VLOOKUP($AE266,SiSem_Req!$A$2:$O$82,13))</f>
        <v/>
      </c>
      <c r="O266" s="287"/>
      <c r="P266" s="166" t="str">
        <f t="shared" si="19"/>
        <v/>
      </c>
      <c r="Q266" s="156" t="str">
        <f>IF(OR($D266="",$E266=""),"",VLOOKUP($AE266,SiSem_Req!$A$2:$O$82,14))</f>
        <v/>
      </c>
      <c r="R266" s="157" t="str">
        <f t="shared" si="20"/>
        <v/>
      </c>
      <c r="S266" s="158" t="str">
        <f>IF(OR($D266="",$E266="",GlobalParameters!$C$12=""),"",$AA266)</f>
        <v/>
      </c>
      <c r="T266" s="159"/>
      <c r="U266" s="283"/>
      <c r="V266" s="283"/>
      <c r="W266" s="283"/>
      <c r="X266" s="283"/>
      <c r="Y266" s="283"/>
      <c r="Z266" s="283"/>
      <c r="AA266" s="160" t="str">
        <f>IF(OR($D266="",$E266="",GlobalParameters!$C$12=""),"",VLOOKUP($AE266,SiSem_Req!$A$2:$O$82,15))</f>
        <v/>
      </c>
      <c r="AB266" s="283"/>
      <c r="AC266" s="283"/>
      <c r="AD266" s="159"/>
      <c r="AE266" s="134" t="e">
        <f>VLOOKUP($D266,SiSem_Req!$S$2:$T$10,2)+VLOOKUP($E266,SiSem_Req!$U$2:$V$4,2)+VLOOKUP(GlobalParameters!$C$12,SiSem_Req!$W$2:$X$4,2)</f>
        <v>#N/A</v>
      </c>
    </row>
    <row r="267" spans="1:31" x14ac:dyDescent="0.25">
      <c r="A267" s="133"/>
      <c r="B267" s="283"/>
      <c r="C267" s="283"/>
      <c r="D267" s="284"/>
      <c r="E267" s="284"/>
      <c r="F267" s="286"/>
      <c r="G267" s="162" t="str">
        <f t="shared" si="16"/>
        <v/>
      </c>
      <c r="H267" s="156" t="str">
        <f>IF(OR($D267="",$E267=""),"",VLOOKUP($AE267,SiSem_Req!$A$2:$O$82,8))</f>
        <v/>
      </c>
      <c r="I267" s="285"/>
      <c r="J267" s="155" t="str">
        <f t="shared" si="17"/>
        <v/>
      </c>
      <c r="K267" s="156" t="str">
        <f>IF(OR($D267="",$E267=""),"",VLOOKUP($AE267,SiSem_Req!$A$2:$O$82,12))</f>
        <v/>
      </c>
      <c r="L267" s="285"/>
      <c r="M267" s="155" t="str">
        <f t="shared" si="18"/>
        <v/>
      </c>
      <c r="N267" s="156" t="str">
        <f>IF(OR($D267="",$E267=""),"",VLOOKUP($AE267,SiSem_Req!$A$2:$O$82,13))</f>
        <v/>
      </c>
      <c r="O267" s="287"/>
      <c r="P267" s="166" t="str">
        <f t="shared" si="19"/>
        <v/>
      </c>
      <c r="Q267" s="156" t="str">
        <f>IF(OR($D267="",$E267=""),"",VLOOKUP($AE267,SiSem_Req!$A$2:$O$82,14))</f>
        <v/>
      </c>
      <c r="R267" s="157" t="str">
        <f t="shared" si="20"/>
        <v/>
      </c>
      <c r="S267" s="158" t="str">
        <f>IF(OR($D267="",$E267="",GlobalParameters!$C$12=""),"",$AA267)</f>
        <v/>
      </c>
      <c r="T267" s="159"/>
      <c r="U267" s="283"/>
      <c r="V267" s="283"/>
      <c r="W267" s="283"/>
      <c r="X267" s="283"/>
      <c r="Y267" s="283"/>
      <c r="Z267" s="283"/>
      <c r="AA267" s="160" t="str">
        <f>IF(OR($D267="",$E267="",GlobalParameters!$C$12=""),"",VLOOKUP($AE267,SiSem_Req!$A$2:$O$82,15))</f>
        <v/>
      </c>
      <c r="AB267" s="283"/>
      <c r="AC267" s="283"/>
      <c r="AD267" s="159"/>
      <c r="AE267" s="134" t="e">
        <f>VLOOKUP($D267,SiSem_Req!$S$2:$T$10,2)+VLOOKUP($E267,SiSem_Req!$U$2:$V$4,2)+VLOOKUP(GlobalParameters!$C$12,SiSem_Req!$W$2:$X$4,2)</f>
        <v>#N/A</v>
      </c>
    </row>
    <row r="268" spans="1:31" x14ac:dyDescent="0.25">
      <c r="A268" s="133"/>
      <c r="B268" s="283"/>
      <c r="C268" s="283"/>
      <c r="D268" s="284"/>
      <c r="E268" s="284"/>
      <c r="F268" s="286"/>
      <c r="G268" s="162" t="str">
        <f t="shared" si="16"/>
        <v/>
      </c>
      <c r="H268" s="156" t="str">
        <f>IF(OR($D268="",$E268=""),"",VLOOKUP($AE268,SiSem_Req!$A$2:$O$82,8))</f>
        <v/>
      </c>
      <c r="I268" s="285"/>
      <c r="J268" s="155" t="str">
        <f t="shared" si="17"/>
        <v/>
      </c>
      <c r="K268" s="156" t="str">
        <f>IF(OR($D268="",$E268=""),"",VLOOKUP($AE268,SiSem_Req!$A$2:$O$82,12))</f>
        <v/>
      </c>
      <c r="L268" s="285"/>
      <c r="M268" s="155" t="str">
        <f t="shared" si="18"/>
        <v/>
      </c>
      <c r="N268" s="156" t="str">
        <f>IF(OR($D268="",$E268=""),"",VLOOKUP($AE268,SiSem_Req!$A$2:$O$82,13))</f>
        <v/>
      </c>
      <c r="O268" s="287"/>
      <c r="P268" s="166" t="str">
        <f t="shared" si="19"/>
        <v/>
      </c>
      <c r="Q268" s="156" t="str">
        <f>IF(OR($D268="",$E268=""),"",VLOOKUP($AE268,SiSem_Req!$A$2:$O$82,14))</f>
        <v/>
      </c>
      <c r="R268" s="157" t="str">
        <f t="shared" si="20"/>
        <v/>
      </c>
      <c r="S268" s="158" t="str">
        <f>IF(OR($D268="",$E268="",GlobalParameters!$C$12=""),"",$AA268)</f>
        <v/>
      </c>
      <c r="T268" s="159"/>
      <c r="U268" s="283"/>
      <c r="V268" s="283"/>
      <c r="W268" s="283"/>
      <c r="X268" s="283"/>
      <c r="Y268" s="283"/>
      <c r="Z268" s="283"/>
      <c r="AA268" s="160" t="str">
        <f>IF(OR($D268="",$E268="",GlobalParameters!$C$12=""),"",VLOOKUP($AE268,SiSem_Req!$A$2:$O$82,15))</f>
        <v/>
      </c>
      <c r="AB268" s="283"/>
      <c r="AC268" s="283"/>
      <c r="AD268" s="159"/>
      <c r="AE268" s="134" t="e">
        <f>VLOOKUP($D268,SiSem_Req!$S$2:$T$10,2)+VLOOKUP($E268,SiSem_Req!$U$2:$V$4,2)+VLOOKUP(GlobalParameters!$C$12,SiSem_Req!$W$2:$X$4,2)</f>
        <v>#N/A</v>
      </c>
    </row>
    <row r="269" spans="1:31" x14ac:dyDescent="0.25">
      <c r="A269" s="133"/>
      <c r="B269" s="283"/>
      <c r="C269" s="283"/>
      <c r="D269" s="284"/>
      <c r="E269" s="284"/>
      <c r="F269" s="286"/>
      <c r="G269" s="162" t="str">
        <f t="shared" ref="G269:G312" si="21">IF(OR($D269="",$E269="",$U269="",$V269="",$H269="",$Z269="",$AB269=""),"",IF($AE269&gt;=800,IF($R269&lt;=$Z269,$V269*$H269,IF(AND($R269&gt;$Z269,$R269&lt;=$AB269),$H269*($V269+((($U269-$V269)/($AB269-$Z269))*($R269-$Z269))),0)),""))</f>
        <v/>
      </c>
      <c r="H269" s="156" t="str">
        <f>IF(OR($D269="",$E269=""),"",VLOOKUP($AE269,SiSem_Req!$A$2:$O$82,8))</f>
        <v/>
      </c>
      <c r="I269" s="285"/>
      <c r="J269" s="155" t="str">
        <f t="shared" ref="J269:J312" si="22">IF(OR($D269="",$W269="",$K269=""),"",IF($AE269&gt;800,$W269*$K269,""))</f>
        <v/>
      </c>
      <c r="K269" s="156" t="str">
        <f>IF(OR($D269="",$E269=""),"",VLOOKUP($AE269,SiSem_Req!$A$2:$O$82,12))</f>
        <v/>
      </c>
      <c r="L269" s="285"/>
      <c r="M269" s="155" t="str">
        <f t="shared" ref="M269:M312" si="23">IF(OR($D269="",$E269="",$X269="",$N269=""),"",IF(AND($AE269&gt;=800,$AE269&lt;900),$X269*$N269,""))</f>
        <v/>
      </c>
      <c r="N269" s="156" t="str">
        <f>IF(OR($D269="",$E269=""),"",VLOOKUP($AE269,SiSem_Req!$A$2:$O$82,13))</f>
        <v/>
      </c>
      <c r="O269" s="287"/>
      <c r="P269" s="166" t="str">
        <f t="shared" ref="P269:P312" si="24">IF(OR($D269="",$E269="",$Y269="",$Q269=""),"",IF(AND($AE269&gt;=800,$AE269&lt;900),$Y269*$Q269,""))</f>
        <v/>
      </c>
      <c r="Q269" s="156" t="str">
        <f>IF(OR($D269="",$E269=""),"",VLOOKUP($AE269,SiSem_Req!$A$2:$O$82,14))</f>
        <v/>
      </c>
      <c r="R269" s="157" t="str">
        <f t="shared" si="20"/>
        <v/>
      </c>
      <c r="S269" s="158" t="str">
        <f>IF(OR($D269="",$E269="",GlobalParameters!$C$12=""),"",$AA269)</f>
        <v/>
      </c>
      <c r="T269" s="159"/>
      <c r="U269" s="283"/>
      <c r="V269" s="283"/>
      <c r="W269" s="283"/>
      <c r="X269" s="283"/>
      <c r="Y269" s="283"/>
      <c r="Z269" s="283"/>
      <c r="AA269" s="160" t="str">
        <f>IF(OR($D269="",$E269="",GlobalParameters!$C$12=""),"",VLOOKUP($AE269,SiSem_Req!$A$2:$O$82,15))</f>
        <v/>
      </c>
      <c r="AB269" s="283"/>
      <c r="AC269" s="283"/>
      <c r="AD269" s="159"/>
      <c r="AE269" s="134" t="e">
        <f>VLOOKUP($D269,SiSem_Req!$S$2:$T$10,2)+VLOOKUP($E269,SiSem_Req!$U$2:$V$4,2)+VLOOKUP(GlobalParameters!$C$12,SiSem_Req!$W$2:$X$4,2)</f>
        <v>#N/A</v>
      </c>
    </row>
    <row r="270" spans="1:31" x14ac:dyDescent="0.25">
      <c r="A270" s="133"/>
      <c r="B270" s="283"/>
      <c r="C270" s="283"/>
      <c r="D270" s="284"/>
      <c r="E270" s="284"/>
      <c r="F270" s="286"/>
      <c r="G270" s="162" t="str">
        <f t="shared" si="21"/>
        <v/>
      </c>
      <c r="H270" s="156" t="str">
        <f>IF(OR($D270="",$E270=""),"",VLOOKUP($AE270,SiSem_Req!$A$2:$O$82,8))</f>
        <v/>
      </c>
      <c r="I270" s="285"/>
      <c r="J270" s="155" t="str">
        <f t="shared" si="22"/>
        <v/>
      </c>
      <c r="K270" s="156" t="str">
        <f>IF(OR($D270="",$E270=""),"",VLOOKUP($AE270,SiSem_Req!$A$2:$O$82,12))</f>
        <v/>
      </c>
      <c r="L270" s="285"/>
      <c r="M270" s="155" t="str">
        <f t="shared" si="23"/>
        <v/>
      </c>
      <c r="N270" s="156" t="str">
        <f>IF(OR($D270="",$E270=""),"",VLOOKUP($AE270,SiSem_Req!$A$2:$O$82,13))</f>
        <v/>
      </c>
      <c r="O270" s="287"/>
      <c r="P270" s="166" t="str">
        <f t="shared" si="24"/>
        <v/>
      </c>
      <c r="Q270" s="156" t="str">
        <f>IF(OR($D270="",$E270=""),"",VLOOKUP($AE270,SiSem_Req!$A$2:$O$82,14))</f>
        <v/>
      </c>
      <c r="R270" s="157" t="str">
        <f t="shared" si="20"/>
        <v/>
      </c>
      <c r="S270" s="158" t="str">
        <f>IF(OR($D270="",$E270="",GlobalParameters!$C$12=""),"",$AA270)</f>
        <v/>
      </c>
      <c r="T270" s="159"/>
      <c r="U270" s="283"/>
      <c r="V270" s="283"/>
      <c r="W270" s="283"/>
      <c r="X270" s="283"/>
      <c r="Y270" s="283"/>
      <c r="Z270" s="283"/>
      <c r="AA270" s="160" t="str">
        <f>IF(OR($D270="",$E270="",GlobalParameters!$C$12=""),"",VLOOKUP($AE270,SiSem_Req!$A$2:$O$82,15))</f>
        <v/>
      </c>
      <c r="AB270" s="283"/>
      <c r="AC270" s="283"/>
      <c r="AD270" s="159"/>
      <c r="AE270" s="134" t="e">
        <f>VLOOKUP($D270,SiSem_Req!$S$2:$T$10,2)+VLOOKUP($E270,SiSem_Req!$U$2:$V$4,2)+VLOOKUP(GlobalParameters!$C$12,SiSem_Req!$W$2:$X$4,2)</f>
        <v>#N/A</v>
      </c>
    </row>
    <row r="271" spans="1:31" x14ac:dyDescent="0.25">
      <c r="A271" s="133"/>
      <c r="B271" s="283"/>
      <c r="C271" s="283"/>
      <c r="D271" s="284"/>
      <c r="E271" s="284"/>
      <c r="F271" s="286"/>
      <c r="G271" s="162" t="str">
        <f t="shared" si="21"/>
        <v/>
      </c>
      <c r="H271" s="156" t="str">
        <f>IF(OR($D271="",$E271=""),"",VLOOKUP($AE271,SiSem_Req!$A$2:$O$82,8))</f>
        <v/>
      </c>
      <c r="I271" s="285"/>
      <c r="J271" s="155" t="str">
        <f t="shared" si="22"/>
        <v/>
      </c>
      <c r="K271" s="156" t="str">
        <f>IF(OR($D271="",$E271=""),"",VLOOKUP($AE271,SiSem_Req!$A$2:$O$82,12))</f>
        <v/>
      </c>
      <c r="L271" s="285"/>
      <c r="M271" s="155" t="str">
        <f t="shared" si="23"/>
        <v/>
      </c>
      <c r="N271" s="156" t="str">
        <f>IF(OR($D271="",$E271=""),"",VLOOKUP($AE271,SiSem_Req!$A$2:$O$82,13))</f>
        <v/>
      </c>
      <c r="O271" s="287"/>
      <c r="P271" s="166" t="str">
        <f t="shared" si="24"/>
        <v/>
      </c>
      <c r="Q271" s="156" t="str">
        <f>IF(OR($D271="",$E271=""),"",VLOOKUP($AE271,SiSem_Req!$A$2:$O$82,14))</f>
        <v/>
      </c>
      <c r="R271" s="157" t="str">
        <f t="shared" si="20"/>
        <v/>
      </c>
      <c r="S271" s="158" t="str">
        <f>IF(OR($D271="",$E271="",GlobalParameters!$C$12=""),"",$AA271)</f>
        <v/>
      </c>
      <c r="T271" s="159"/>
      <c r="U271" s="283"/>
      <c r="V271" s="283"/>
      <c r="W271" s="283"/>
      <c r="X271" s="283"/>
      <c r="Y271" s="283"/>
      <c r="Z271" s="283"/>
      <c r="AA271" s="160" t="str">
        <f>IF(OR($D271="",$E271="",GlobalParameters!$C$12=""),"",VLOOKUP($AE271,SiSem_Req!$A$2:$O$82,15))</f>
        <v/>
      </c>
      <c r="AB271" s="283"/>
      <c r="AC271" s="283"/>
      <c r="AD271" s="159"/>
      <c r="AE271" s="134" t="e">
        <f>VLOOKUP($D271,SiSem_Req!$S$2:$T$10,2)+VLOOKUP($E271,SiSem_Req!$U$2:$V$4,2)+VLOOKUP(GlobalParameters!$C$12,SiSem_Req!$W$2:$X$4,2)</f>
        <v>#N/A</v>
      </c>
    </row>
    <row r="272" spans="1:31" x14ac:dyDescent="0.25">
      <c r="A272" s="133"/>
      <c r="B272" s="283"/>
      <c r="C272" s="283"/>
      <c r="D272" s="284"/>
      <c r="E272" s="284"/>
      <c r="F272" s="286"/>
      <c r="G272" s="162" t="str">
        <f t="shared" si="21"/>
        <v/>
      </c>
      <c r="H272" s="156" t="str">
        <f>IF(OR($D272="",$E272=""),"",VLOOKUP($AE272,SiSem_Req!$A$2:$O$82,8))</f>
        <v/>
      </c>
      <c r="I272" s="285"/>
      <c r="J272" s="155" t="str">
        <f t="shared" si="22"/>
        <v/>
      </c>
      <c r="K272" s="156" t="str">
        <f>IF(OR($D272="",$E272=""),"",VLOOKUP($AE272,SiSem_Req!$A$2:$O$82,12))</f>
        <v/>
      </c>
      <c r="L272" s="285"/>
      <c r="M272" s="155" t="str">
        <f t="shared" si="23"/>
        <v/>
      </c>
      <c r="N272" s="156" t="str">
        <f>IF(OR($D272="",$E272=""),"",VLOOKUP($AE272,SiSem_Req!$A$2:$O$82,13))</f>
        <v/>
      </c>
      <c r="O272" s="287"/>
      <c r="P272" s="166" t="str">
        <f t="shared" si="24"/>
        <v/>
      </c>
      <c r="Q272" s="156" t="str">
        <f>IF(OR($D272="",$E272=""),"",VLOOKUP($AE272,SiSem_Req!$A$2:$O$82,14))</f>
        <v/>
      </c>
      <c r="R272" s="157" t="str">
        <f t="shared" si="20"/>
        <v/>
      </c>
      <c r="S272" s="158" t="str">
        <f>IF(OR($D272="",$E272="",GlobalParameters!$C$12=""),"",$AA272)</f>
        <v/>
      </c>
      <c r="T272" s="159"/>
      <c r="U272" s="283"/>
      <c r="V272" s="283"/>
      <c r="W272" s="283"/>
      <c r="X272" s="283"/>
      <c r="Y272" s="283"/>
      <c r="Z272" s="283"/>
      <c r="AA272" s="160" t="str">
        <f>IF(OR($D272="",$E272="",GlobalParameters!$C$12=""),"",VLOOKUP($AE272,SiSem_Req!$A$2:$O$82,15))</f>
        <v/>
      </c>
      <c r="AB272" s="283"/>
      <c r="AC272" s="283"/>
      <c r="AD272" s="159"/>
      <c r="AE272" s="134" t="e">
        <f>VLOOKUP($D272,SiSem_Req!$S$2:$T$10,2)+VLOOKUP($E272,SiSem_Req!$U$2:$V$4,2)+VLOOKUP(GlobalParameters!$C$12,SiSem_Req!$W$2:$X$4,2)</f>
        <v>#N/A</v>
      </c>
    </row>
    <row r="273" spans="1:31" x14ac:dyDescent="0.25">
      <c r="A273" s="133"/>
      <c r="B273" s="283"/>
      <c r="C273" s="283"/>
      <c r="D273" s="284"/>
      <c r="E273" s="284"/>
      <c r="F273" s="286"/>
      <c r="G273" s="162" t="str">
        <f t="shared" si="21"/>
        <v/>
      </c>
      <c r="H273" s="156" t="str">
        <f>IF(OR($D273="",$E273=""),"",VLOOKUP($AE273,SiSem_Req!$A$2:$O$82,8))</f>
        <v/>
      </c>
      <c r="I273" s="285"/>
      <c r="J273" s="155" t="str">
        <f t="shared" si="22"/>
        <v/>
      </c>
      <c r="K273" s="156" t="str">
        <f>IF(OR($D273="",$E273=""),"",VLOOKUP($AE273,SiSem_Req!$A$2:$O$82,12))</f>
        <v/>
      </c>
      <c r="L273" s="285"/>
      <c r="M273" s="155" t="str">
        <f t="shared" si="23"/>
        <v/>
      </c>
      <c r="N273" s="156" t="str">
        <f>IF(OR($D273="",$E273=""),"",VLOOKUP($AE273,SiSem_Req!$A$2:$O$82,13))</f>
        <v/>
      </c>
      <c r="O273" s="287"/>
      <c r="P273" s="166" t="str">
        <f t="shared" si="24"/>
        <v/>
      </c>
      <c r="Q273" s="156" t="str">
        <f>IF(OR($D273="",$E273=""),"",VLOOKUP($AE273,SiSem_Req!$A$2:$O$82,14))</f>
        <v/>
      </c>
      <c r="R273" s="157" t="str">
        <f t="shared" si="20"/>
        <v/>
      </c>
      <c r="S273" s="158" t="str">
        <f>IF(OR($D273="",$E273="",GlobalParameters!$C$12=""),"",$AA273)</f>
        <v/>
      </c>
      <c r="T273" s="159"/>
      <c r="U273" s="283"/>
      <c r="V273" s="283"/>
      <c r="W273" s="283"/>
      <c r="X273" s="283"/>
      <c r="Y273" s="283"/>
      <c r="Z273" s="283"/>
      <c r="AA273" s="160" t="str">
        <f>IF(OR($D273="",$E273="",GlobalParameters!$C$12=""),"",VLOOKUP($AE273,SiSem_Req!$A$2:$O$82,15))</f>
        <v/>
      </c>
      <c r="AB273" s="283"/>
      <c r="AC273" s="283"/>
      <c r="AD273" s="159"/>
      <c r="AE273" s="134" t="e">
        <f>VLOOKUP($D273,SiSem_Req!$S$2:$T$10,2)+VLOOKUP($E273,SiSem_Req!$U$2:$V$4,2)+VLOOKUP(GlobalParameters!$C$12,SiSem_Req!$W$2:$X$4,2)</f>
        <v>#N/A</v>
      </c>
    </row>
    <row r="274" spans="1:31" x14ac:dyDescent="0.25">
      <c r="A274" s="133"/>
      <c r="B274" s="283"/>
      <c r="C274" s="283"/>
      <c r="D274" s="284"/>
      <c r="E274" s="284"/>
      <c r="F274" s="286"/>
      <c r="G274" s="162" t="str">
        <f t="shared" si="21"/>
        <v/>
      </c>
      <c r="H274" s="156" t="str">
        <f>IF(OR($D274="",$E274=""),"",VLOOKUP($AE274,SiSem_Req!$A$2:$O$82,8))</f>
        <v/>
      </c>
      <c r="I274" s="285"/>
      <c r="J274" s="155" t="str">
        <f t="shared" si="22"/>
        <v/>
      </c>
      <c r="K274" s="156" t="str">
        <f>IF(OR($D274="",$E274=""),"",VLOOKUP($AE274,SiSem_Req!$A$2:$O$82,12))</f>
        <v/>
      </c>
      <c r="L274" s="285"/>
      <c r="M274" s="155" t="str">
        <f t="shared" si="23"/>
        <v/>
      </c>
      <c r="N274" s="156" t="str">
        <f>IF(OR($D274="",$E274=""),"",VLOOKUP($AE274,SiSem_Req!$A$2:$O$82,13))</f>
        <v/>
      </c>
      <c r="O274" s="287"/>
      <c r="P274" s="166" t="str">
        <f t="shared" si="24"/>
        <v/>
      </c>
      <c r="Q274" s="156" t="str">
        <f>IF(OR($D274="",$E274=""),"",VLOOKUP($AE274,SiSem_Req!$A$2:$O$82,14))</f>
        <v/>
      </c>
      <c r="R274" s="157" t="str">
        <f t="shared" si="20"/>
        <v/>
      </c>
      <c r="S274" s="158" t="str">
        <f>IF(OR($D274="",$E274="",GlobalParameters!$C$12=""),"",$AA274)</f>
        <v/>
      </c>
      <c r="T274" s="159"/>
      <c r="U274" s="283"/>
      <c r="V274" s="283"/>
      <c r="W274" s="283"/>
      <c r="X274" s="283"/>
      <c r="Y274" s="283"/>
      <c r="Z274" s="283"/>
      <c r="AA274" s="160" t="str">
        <f>IF(OR($D274="",$E274="",GlobalParameters!$C$12=""),"",VLOOKUP($AE274,SiSem_Req!$A$2:$O$82,15))</f>
        <v/>
      </c>
      <c r="AB274" s="283"/>
      <c r="AC274" s="283"/>
      <c r="AD274" s="159"/>
      <c r="AE274" s="134" t="e">
        <f>VLOOKUP($D274,SiSem_Req!$S$2:$T$10,2)+VLOOKUP($E274,SiSem_Req!$U$2:$V$4,2)+VLOOKUP(GlobalParameters!$C$12,SiSem_Req!$W$2:$X$4,2)</f>
        <v>#N/A</v>
      </c>
    </row>
    <row r="275" spans="1:31" x14ac:dyDescent="0.25">
      <c r="A275" s="133"/>
      <c r="B275" s="283"/>
      <c r="C275" s="283"/>
      <c r="D275" s="284"/>
      <c r="E275" s="284"/>
      <c r="F275" s="286"/>
      <c r="G275" s="162" t="str">
        <f t="shared" si="21"/>
        <v/>
      </c>
      <c r="H275" s="156" t="str">
        <f>IF(OR($D275="",$E275=""),"",VLOOKUP($AE275,SiSem_Req!$A$2:$O$82,8))</f>
        <v/>
      </c>
      <c r="I275" s="285"/>
      <c r="J275" s="155" t="str">
        <f t="shared" si="22"/>
        <v/>
      </c>
      <c r="K275" s="156" t="str">
        <f>IF(OR($D275="",$E275=""),"",VLOOKUP($AE275,SiSem_Req!$A$2:$O$82,12))</f>
        <v/>
      </c>
      <c r="L275" s="285"/>
      <c r="M275" s="155" t="str">
        <f t="shared" si="23"/>
        <v/>
      </c>
      <c r="N275" s="156" t="str">
        <f>IF(OR($D275="",$E275=""),"",VLOOKUP($AE275,SiSem_Req!$A$2:$O$82,13))</f>
        <v/>
      </c>
      <c r="O275" s="287"/>
      <c r="P275" s="166" t="str">
        <f t="shared" si="24"/>
        <v/>
      </c>
      <c r="Q275" s="156" t="str">
        <f>IF(OR($D275="",$E275=""),"",VLOOKUP($AE275,SiSem_Req!$A$2:$O$82,14))</f>
        <v/>
      </c>
      <c r="R275" s="157" t="str">
        <f t="shared" si="20"/>
        <v/>
      </c>
      <c r="S275" s="158" t="str">
        <f>IF(OR($D275="",$E275="",GlobalParameters!$C$12=""),"",$AA275)</f>
        <v/>
      </c>
      <c r="T275" s="159"/>
      <c r="U275" s="283"/>
      <c r="V275" s="283"/>
      <c r="W275" s="283"/>
      <c r="X275" s="283"/>
      <c r="Y275" s="283"/>
      <c r="Z275" s="283"/>
      <c r="AA275" s="160" t="str">
        <f>IF(OR($D275="",$E275="",GlobalParameters!$C$12=""),"",VLOOKUP($AE275,SiSem_Req!$A$2:$O$82,15))</f>
        <v/>
      </c>
      <c r="AB275" s="283"/>
      <c r="AC275" s="283"/>
      <c r="AD275" s="159"/>
      <c r="AE275" s="134" t="e">
        <f>VLOOKUP($D275,SiSem_Req!$S$2:$T$10,2)+VLOOKUP($E275,SiSem_Req!$U$2:$V$4,2)+VLOOKUP(GlobalParameters!$C$12,SiSem_Req!$W$2:$X$4,2)</f>
        <v>#N/A</v>
      </c>
    </row>
    <row r="276" spans="1:31" x14ac:dyDescent="0.25">
      <c r="A276" s="133"/>
      <c r="B276" s="283"/>
      <c r="C276" s="283"/>
      <c r="D276" s="284"/>
      <c r="E276" s="284"/>
      <c r="F276" s="286"/>
      <c r="G276" s="162" t="str">
        <f t="shared" si="21"/>
        <v/>
      </c>
      <c r="H276" s="156" t="str">
        <f>IF(OR($D276="",$E276=""),"",VLOOKUP($AE276,SiSem_Req!$A$2:$O$82,8))</f>
        <v/>
      </c>
      <c r="I276" s="285"/>
      <c r="J276" s="155" t="str">
        <f t="shared" si="22"/>
        <v/>
      </c>
      <c r="K276" s="156" t="str">
        <f>IF(OR($D276="",$E276=""),"",VLOOKUP($AE276,SiSem_Req!$A$2:$O$82,12))</f>
        <v/>
      </c>
      <c r="L276" s="285"/>
      <c r="M276" s="155" t="str">
        <f t="shared" si="23"/>
        <v/>
      </c>
      <c r="N276" s="156" t="str">
        <f>IF(OR($D276="",$E276=""),"",VLOOKUP($AE276,SiSem_Req!$A$2:$O$82,13))</f>
        <v/>
      </c>
      <c r="O276" s="287"/>
      <c r="P276" s="166" t="str">
        <f t="shared" si="24"/>
        <v/>
      </c>
      <c r="Q276" s="156" t="str">
        <f>IF(OR($D276="",$E276=""),"",VLOOKUP($AE276,SiSem_Req!$A$2:$O$82,14))</f>
        <v/>
      </c>
      <c r="R276" s="157" t="str">
        <f t="shared" si="20"/>
        <v/>
      </c>
      <c r="S276" s="158" t="str">
        <f>IF(OR($D276="",$E276="",GlobalParameters!$C$12=""),"",$AA276)</f>
        <v/>
      </c>
      <c r="T276" s="159"/>
      <c r="U276" s="283"/>
      <c r="V276" s="283"/>
      <c r="W276" s="283"/>
      <c r="X276" s="283"/>
      <c r="Y276" s="283"/>
      <c r="Z276" s="283"/>
      <c r="AA276" s="160" t="str">
        <f>IF(OR($D276="",$E276="",GlobalParameters!$C$12=""),"",VLOOKUP($AE276,SiSem_Req!$A$2:$O$82,15))</f>
        <v/>
      </c>
      <c r="AB276" s="283"/>
      <c r="AC276" s="283"/>
      <c r="AD276" s="159"/>
      <c r="AE276" s="134" t="e">
        <f>VLOOKUP($D276,SiSem_Req!$S$2:$T$10,2)+VLOOKUP($E276,SiSem_Req!$U$2:$V$4,2)+VLOOKUP(GlobalParameters!$C$12,SiSem_Req!$W$2:$X$4,2)</f>
        <v>#N/A</v>
      </c>
    </row>
    <row r="277" spans="1:31" x14ac:dyDescent="0.25">
      <c r="A277" s="133"/>
      <c r="B277" s="283"/>
      <c r="C277" s="283"/>
      <c r="D277" s="284"/>
      <c r="E277" s="284"/>
      <c r="F277" s="286"/>
      <c r="G277" s="162" t="str">
        <f t="shared" si="21"/>
        <v/>
      </c>
      <c r="H277" s="156" t="str">
        <f>IF(OR($D277="",$E277=""),"",VLOOKUP($AE277,SiSem_Req!$A$2:$O$82,8))</f>
        <v/>
      </c>
      <c r="I277" s="285"/>
      <c r="J277" s="155" t="str">
        <f t="shared" si="22"/>
        <v/>
      </c>
      <c r="K277" s="156" t="str">
        <f>IF(OR($D277="",$E277=""),"",VLOOKUP($AE277,SiSem_Req!$A$2:$O$82,12))</f>
        <v/>
      </c>
      <c r="L277" s="285"/>
      <c r="M277" s="155" t="str">
        <f t="shared" si="23"/>
        <v/>
      </c>
      <c r="N277" s="156" t="str">
        <f>IF(OR($D277="",$E277=""),"",VLOOKUP($AE277,SiSem_Req!$A$2:$O$82,13))</f>
        <v/>
      </c>
      <c r="O277" s="287"/>
      <c r="P277" s="166" t="str">
        <f t="shared" si="24"/>
        <v/>
      </c>
      <c r="Q277" s="156" t="str">
        <f>IF(OR($D277="",$E277=""),"",VLOOKUP($AE277,SiSem_Req!$A$2:$O$82,14))</f>
        <v/>
      </c>
      <c r="R277" s="157" t="str">
        <f t="shared" si="20"/>
        <v/>
      </c>
      <c r="S277" s="158" t="str">
        <f>IF(OR($D277="",$E277="",GlobalParameters!$C$12=""),"",$AA277)</f>
        <v/>
      </c>
      <c r="T277" s="159"/>
      <c r="U277" s="283"/>
      <c r="V277" s="283"/>
      <c r="W277" s="283"/>
      <c r="X277" s="283"/>
      <c r="Y277" s="283"/>
      <c r="Z277" s="283"/>
      <c r="AA277" s="160" t="str">
        <f>IF(OR($D277="",$E277="",GlobalParameters!$C$12=""),"",VLOOKUP($AE277,SiSem_Req!$A$2:$O$82,15))</f>
        <v/>
      </c>
      <c r="AB277" s="283"/>
      <c r="AC277" s="283"/>
      <c r="AD277" s="159"/>
      <c r="AE277" s="134" t="e">
        <f>VLOOKUP($D277,SiSem_Req!$S$2:$T$10,2)+VLOOKUP($E277,SiSem_Req!$U$2:$V$4,2)+VLOOKUP(GlobalParameters!$C$12,SiSem_Req!$W$2:$X$4,2)</f>
        <v>#N/A</v>
      </c>
    </row>
    <row r="278" spans="1:31" x14ac:dyDescent="0.25">
      <c r="A278" s="133"/>
      <c r="B278" s="283"/>
      <c r="C278" s="283"/>
      <c r="D278" s="284"/>
      <c r="E278" s="284"/>
      <c r="F278" s="286"/>
      <c r="G278" s="162" t="str">
        <f t="shared" si="21"/>
        <v/>
      </c>
      <c r="H278" s="156" t="str">
        <f>IF(OR($D278="",$E278=""),"",VLOOKUP($AE278,SiSem_Req!$A$2:$O$82,8))</f>
        <v/>
      </c>
      <c r="I278" s="285"/>
      <c r="J278" s="155" t="str">
        <f t="shared" si="22"/>
        <v/>
      </c>
      <c r="K278" s="156" t="str">
        <f>IF(OR($D278="",$E278=""),"",VLOOKUP($AE278,SiSem_Req!$A$2:$O$82,12))</f>
        <v/>
      </c>
      <c r="L278" s="285"/>
      <c r="M278" s="155" t="str">
        <f t="shared" si="23"/>
        <v/>
      </c>
      <c r="N278" s="156" t="str">
        <f>IF(OR($D278="",$E278=""),"",VLOOKUP($AE278,SiSem_Req!$A$2:$O$82,13))</f>
        <v/>
      </c>
      <c r="O278" s="287"/>
      <c r="P278" s="166" t="str">
        <f t="shared" si="24"/>
        <v/>
      </c>
      <c r="Q278" s="156" t="str">
        <f>IF(OR($D278="",$E278=""),"",VLOOKUP($AE278,SiSem_Req!$A$2:$O$82,14))</f>
        <v/>
      </c>
      <c r="R278" s="157" t="str">
        <f t="shared" si="20"/>
        <v/>
      </c>
      <c r="S278" s="158" t="str">
        <f>IF(OR($D278="",$E278="",GlobalParameters!$C$12=""),"",$AA278)</f>
        <v/>
      </c>
      <c r="T278" s="159"/>
      <c r="U278" s="283"/>
      <c r="V278" s="283"/>
      <c r="W278" s="283"/>
      <c r="X278" s="283"/>
      <c r="Y278" s="283"/>
      <c r="Z278" s="283"/>
      <c r="AA278" s="160" t="str">
        <f>IF(OR($D278="",$E278="",GlobalParameters!$C$12=""),"",VLOOKUP($AE278,SiSem_Req!$A$2:$O$82,15))</f>
        <v/>
      </c>
      <c r="AB278" s="283"/>
      <c r="AC278" s="283"/>
      <c r="AD278" s="159"/>
      <c r="AE278" s="134" t="e">
        <f>VLOOKUP($D278,SiSem_Req!$S$2:$T$10,2)+VLOOKUP($E278,SiSem_Req!$U$2:$V$4,2)+VLOOKUP(GlobalParameters!$C$12,SiSem_Req!$W$2:$X$4,2)</f>
        <v>#N/A</v>
      </c>
    </row>
    <row r="279" spans="1:31" x14ac:dyDescent="0.25">
      <c r="A279" s="133"/>
      <c r="B279" s="283"/>
      <c r="C279" s="283"/>
      <c r="D279" s="284"/>
      <c r="E279" s="284"/>
      <c r="F279" s="286"/>
      <c r="G279" s="162" t="str">
        <f t="shared" si="21"/>
        <v/>
      </c>
      <c r="H279" s="156" t="str">
        <f>IF(OR($D279="",$E279=""),"",VLOOKUP($AE279,SiSem_Req!$A$2:$O$82,8))</f>
        <v/>
      </c>
      <c r="I279" s="285"/>
      <c r="J279" s="155" t="str">
        <f t="shared" si="22"/>
        <v/>
      </c>
      <c r="K279" s="156" t="str">
        <f>IF(OR($D279="",$E279=""),"",VLOOKUP($AE279,SiSem_Req!$A$2:$O$82,12))</f>
        <v/>
      </c>
      <c r="L279" s="285"/>
      <c r="M279" s="155" t="str">
        <f t="shared" si="23"/>
        <v/>
      </c>
      <c r="N279" s="156" t="str">
        <f>IF(OR($D279="",$E279=""),"",VLOOKUP($AE279,SiSem_Req!$A$2:$O$82,13))</f>
        <v/>
      </c>
      <c r="O279" s="287"/>
      <c r="P279" s="166" t="str">
        <f t="shared" si="24"/>
        <v/>
      </c>
      <c r="Q279" s="156" t="str">
        <f>IF(OR($D279="",$E279=""),"",VLOOKUP($AE279,SiSem_Req!$A$2:$O$82,14))</f>
        <v/>
      </c>
      <c r="R279" s="157" t="str">
        <f t="shared" si="20"/>
        <v/>
      </c>
      <c r="S279" s="158" t="str">
        <f>IF(OR($D279="",$E279="",GlobalParameters!$C$12=""),"",$AA279)</f>
        <v/>
      </c>
      <c r="T279" s="159"/>
      <c r="U279" s="283"/>
      <c r="V279" s="283"/>
      <c r="W279" s="283"/>
      <c r="X279" s="283"/>
      <c r="Y279" s="283"/>
      <c r="Z279" s="283"/>
      <c r="AA279" s="160" t="str">
        <f>IF(OR($D279="",$E279="",GlobalParameters!$C$12=""),"",VLOOKUP($AE279,SiSem_Req!$A$2:$O$82,15))</f>
        <v/>
      </c>
      <c r="AB279" s="283"/>
      <c r="AC279" s="283"/>
      <c r="AD279" s="159"/>
      <c r="AE279" s="134" t="e">
        <f>VLOOKUP($D279,SiSem_Req!$S$2:$T$10,2)+VLOOKUP($E279,SiSem_Req!$U$2:$V$4,2)+VLOOKUP(GlobalParameters!$C$12,SiSem_Req!$W$2:$X$4,2)</f>
        <v>#N/A</v>
      </c>
    </row>
    <row r="280" spans="1:31" x14ac:dyDescent="0.25">
      <c r="A280" s="133"/>
      <c r="B280" s="283"/>
      <c r="C280" s="283"/>
      <c r="D280" s="284"/>
      <c r="E280" s="284"/>
      <c r="F280" s="286"/>
      <c r="G280" s="162" t="str">
        <f t="shared" si="21"/>
        <v/>
      </c>
      <c r="H280" s="156" t="str">
        <f>IF(OR($D280="",$E280=""),"",VLOOKUP($AE280,SiSem_Req!$A$2:$O$82,8))</f>
        <v/>
      </c>
      <c r="I280" s="285"/>
      <c r="J280" s="155" t="str">
        <f t="shared" si="22"/>
        <v/>
      </c>
      <c r="K280" s="156" t="str">
        <f>IF(OR($D280="",$E280=""),"",VLOOKUP($AE280,SiSem_Req!$A$2:$O$82,12))</f>
        <v/>
      </c>
      <c r="L280" s="285"/>
      <c r="M280" s="155" t="str">
        <f t="shared" si="23"/>
        <v/>
      </c>
      <c r="N280" s="156" t="str">
        <f>IF(OR($D280="",$E280=""),"",VLOOKUP($AE280,SiSem_Req!$A$2:$O$82,13))</f>
        <v/>
      </c>
      <c r="O280" s="287"/>
      <c r="P280" s="166" t="str">
        <f t="shared" si="24"/>
        <v/>
      </c>
      <c r="Q280" s="156" t="str">
        <f>IF(OR($D280="",$E280=""),"",VLOOKUP($AE280,SiSem_Req!$A$2:$O$82,14))</f>
        <v/>
      </c>
      <c r="R280" s="157" t="str">
        <f t="shared" si="20"/>
        <v/>
      </c>
      <c r="S280" s="158" t="str">
        <f>IF(OR($D280="",$E280="",GlobalParameters!$C$12=""),"",$AA280)</f>
        <v/>
      </c>
      <c r="T280" s="159"/>
      <c r="U280" s="283"/>
      <c r="V280" s="283"/>
      <c r="W280" s="283"/>
      <c r="X280" s="283"/>
      <c r="Y280" s="283"/>
      <c r="Z280" s="283"/>
      <c r="AA280" s="160" t="str">
        <f>IF(OR($D280="",$E280="",GlobalParameters!$C$12=""),"",VLOOKUP($AE280,SiSem_Req!$A$2:$O$82,15))</f>
        <v/>
      </c>
      <c r="AB280" s="283"/>
      <c r="AC280" s="283"/>
      <c r="AD280" s="159"/>
      <c r="AE280" s="134" t="e">
        <f>VLOOKUP($D280,SiSem_Req!$S$2:$T$10,2)+VLOOKUP($E280,SiSem_Req!$U$2:$V$4,2)+VLOOKUP(GlobalParameters!$C$12,SiSem_Req!$W$2:$X$4,2)</f>
        <v>#N/A</v>
      </c>
    </row>
    <row r="281" spans="1:31" x14ac:dyDescent="0.25">
      <c r="A281" s="133"/>
      <c r="B281" s="283"/>
      <c r="C281" s="283"/>
      <c r="D281" s="284"/>
      <c r="E281" s="284"/>
      <c r="F281" s="286"/>
      <c r="G281" s="162" t="str">
        <f t="shared" si="21"/>
        <v/>
      </c>
      <c r="H281" s="156" t="str">
        <f>IF(OR($D281="",$E281=""),"",VLOOKUP($AE281,SiSem_Req!$A$2:$O$82,8))</f>
        <v/>
      </c>
      <c r="I281" s="285"/>
      <c r="J281" s="155" t="str">
        <f t="shared" si="22"/>
        <v/>
      </c>
      <c r="K281" s="156" t="str">
        <f>IF(OR($D281="",$E281=""),"",VLOOKUP($AE281,SiSem_Req!$A$2:$O$82,12))</f>
        <v/>
      </c>
      <c r="L281" s="285"/>
      <c r="M281" s="155" t="str">
        <f t="shared" si="23"/>
        <v/>
      </c>
      <c r="N281" s="156" t="str">
        <f>IF(OR($D281="",$E281=""),"",VLOOKUP($AE281,SiSem_Req!$A$2:$O$82,13))</f>
        <v/>
      </c>
      <c r="O281" s="287"/>
      <c r="P281" s="166" t="str">
        <f t="shared" si="24"/>
        <v/>
      </c>
      <c r="Q281" s="156" t="str">
        <f>IF(OR($D281="",$E281=""),"",VLOOKUP($AE281,SiSem_Req!$A$2:$O$82,14))</f>
        <v/>
      </c>
      <c r="R281" s="157" t="str">
        <f t="shared" si="20"/>
        <v/>
      </c>
      <c r="S281" s="158" t="str">
        <f>IF(OR($D281="",$E281="",GlobalParameters!$C$12=""),"",$AA281)</f>
        <v/>
      </c>
      <c r="T281" s="159"/>
      <c r="U281" s="283"/>
      <c r="V281" s="283"/>
      <c r="W281" s="283"/>
      <c r="X281" s="283"/>
      <c r="Y281" s="283"/>
      <c r="Z281" s="283"/>
      <c r="AA281" s="160" t="str">
        <f>IF(OR($D281="",$E281="",GlobalParameters!$C$12=""),"",VLOOKUP($AE281,SiSem_Req!$A$2:$O$82,15))</f>
        <v/>
      </c>
      <c r="AB281" s="283"/>
      <c r="AC281" s="283"/>
      <c r="AD281" s="159"/>
      <c r="AE281" s="134" t="e">
        <f>VLOOKUP($D281,SiSem_Req!$S$2:$T$10,2)+VLOOKUP($E281,SiSem_Req!$U$2:$V$4,2)+VLOOKUP(GlobalParameters!$C$12,SiSem_Req!$W$2:$X$4,2)</f>
        <v>#N/A</v>
      </c>
    </row>
    <row r="282" spans="1:31" x14ac:dyDescent="0.25">
      <c r="A282" s="133"/>
      <c r="B282" s="283"/>
      <c r="C282" s="283"/>
      <c r="D282" s="284"/>
      <c r="E282" s="284"/>
      <c r="F282" s="286"/>
      <c r="G282" s="162" t="str">
        <f t="shared" si="21"/>
        <v/>
      </c>
      <c r="H282" s="156" t="str">
        <f>IF(OR($D282="",$E282=""),"",VLOOKUP($AE282,SiSem_Req!$A$2:$O$82,8))</f>
        <v/>
      </c>
      <c r="I282" s="285"/>
      <c r="J282" s="155" t="str">
        <f t="shared" si="22"/>
        <v/>
      </c>
      <c r="K282" s="156" t="str">
        <f>IF(OR($D282="",$E282=""),"",VLOOKUP($AE282,SiSem_Req!$A$2:$O$82,12))</f>
        <v/>
      </c>
      <c r="L282" s="285"/>
      <c r="M282" s="155" t="str">
        <f t="shared" si="23"/>
        <v/>
      </c>
      <c r="N282" s="156" t="str">
        <f>IF(OR($D282="",$E282=""),"",VLOOKUP($AE282,SiSem_Req!$A$2:$O$82,13))</f>
        <v/>
      </c>
      <c r="O282" s="287"/>
      <c r="P282" s="166" t="str">
        <f t="shared" si="24"/>
        <v/>
      </c>
      <c r="Q282" s="156" t="str">
        <f>IF(OR($D282="",$E282=""),"",VLOOKUP($AE282,SiSem_Req!$A$2:$O$82,14))</f>
        <v/>
      </c>
      <c r="R282" s="157" t="str">
        <f t="shared" si="20"/>
        <v/>
      </c>
      <c r="S282" s="158" t="str">
        <f>IF(OR($D282="",$E282="",GlobalParameters!$C$12=""),"",$AA282)</f>
        <v/>
      </c>
      <c r="T282" s="159"/>
      <c r="U282" s="283"/>
      <c r="V282" s="283"/>
      <c r="W282" s="283"/>
      <c r="X282" s="283"/>
      <c r="Y282" s="283"/>
      <c r="Z282" s="283"/>
      <c r="AA282" s="160" t="str">
        <f>IF(OR($D282="",$E282="",GlobalParameters!$C$12=""),"",VLOOKUP($AE282,SiSem_Req!$A$2:$O$82,15))</f>
        <v/>
      </c>
      <c r="AB282" s="283"/>
      <c r="AC282" s="283"/>
      <c r="AD282" s="159"/>
      <c r="AE282" s="134" t="e">
        <f>VLOOKUP($D282,SiSem_Req!$S$2:$T$10,2)+VLOOKUP($E282,SiSem_Req!$U$2:$V$4,2)+VLOOKUP(GlobalParameters!$C$12,SiSem_Req!$W$2:$X$4,2)</f>
        <v>#N/A</v>
      </c>
    </row>
    <row r="283" spans="1:31" x14ac:dyDescent="0.25">
      <c r="A283" s="133"/>
      <c r="B283" s="283"/>
      <c r="C283" s="283"/>
      <c r="D283" s="284"/>
      <c r="E283" s="284"/>
      <c r="F283" s="286"/>
      <c r="G283" s="162" t="str">
        <f t="shared" si="21"/>
        <v/>
      </c>
      <c r="H283" s="156" t="str">
        <f>IF(OR($D283="",$E283=""),"",VLOOKUP($AE283,SiSem_Req!$A$2:$O$82,8))</f>
        <v/>
      </c>
      <c r="I283" s="285"/>
      <c r="J283" s="155" t="str">
        <f t="shared" si="22"/>
        <v/>
      </c>
      <c r="K283" s="156" t="str">
        <f>IF(OR($D283="",$E283=""),"",VLOOKUP($AE283,SiSem_Req!$A$2:$O$82,12))</f>
        <v/>
      </c>
      <c r="L283" s="285"/>
      <c r="M283" s="155" t="str">
        <f t="shared" si="23"/>
        <v/>
      </c>
      <c r="N283" s="156" t="str">
        <f>IF(OR($D283="",$E283=""),"",VLOOKUP($AE283,SiSem_Req!$A$2:$O$82,13))</f>
        <v/>
      </c>
      <c r="O283" s="287"/>
      <c r="P283" s="166" t="str">
        <f t="shared" si="24"/>
        <v/>
      </c>
      <c r="Q283" s="156" t="str">
        <f>IF(OR($D283="",$E283=""),"",VLOOKUP($AE283,SiSem_Req!$A$2:$O$82,14))</f>
        <v/>
      </c>
      <c r="R283" s="157" t="str">
        <f t="shared" si="20"/>
        <v/>
      </c>
      <c r="S283" s="158" t="str">
        <f>IF(OR($D283="",$E283="",GlobalParameters!$C$12=""),"",$AA283)</f>
        <v/>
      </c>
      <c r="T283" s="159"/>
      <c r="U283" s="283"/>
      <c r="V283" s="283"/>
      <c r="W283" s="283"/>
      <c r="X283" s="283"/>
      <c r="Y283" s="283"/>
      <c r="Z283" s="283"/>
      <c r="AA283" s="160" t="str">
        <f>IF(OR($D283="",$E283="",GlobalParameters!$C$12=""),"",VLOOKUP($AE283,SiSem_Req!$A$2:$O$82,15))</f>
        <v/>
      </c>
      <c r="AB283" s="283"/>
      <c r="AC283" s="283"/>
      <c r="AD283" s="159"/>
      <c r="AE283" s="134" t="e">
        <f>VLOOKUP($D283,SiSem_Req!$S$2:$T$10,2)+VLOOKUP($E283,SiSem_Req!$U$2:$V$4,2)+VLOOKUP(GlobalParameters!$C$12,SiSem_Req!$W$2:$X$4,2)</f>
        <v>#N/A</v>
      </c>
    </row>
    <row r="284" spans="1:31" x14ac:dyDescent="0.25">
      <c r="A284" s="133"/>
      <c r="B284" s="283"/>
      <c r="C284" s="283"/>
      <c r="D284" s="284"/>
      <c r="E284" s="284"/>
      <c r="F284" s="286"/>
      <c r="G284" s="162" t="str">
        <f t="shared" si="21"/>
        <v/>
      </c>
      <c r="H284" s="156" t="str">
        <f>IF(OR($D284="",$E284=""),"",VLOOKUP($AE284,SiSem_Req!$A$2:$O$82,8))</f>
        <v/>
      </c>
      <c r="I284" s="285"/>
      <c r="J284" s="155" t="str">
        <f t="shared" si="22"/>
        <v/>
      </c>
      <c r="K284" s="156" t="str">
        <f>IF(OR($D284="",$E284=""),"",VLOOKUP($AE284,SiSem_Req!$A$2:$O$82,12))</f>
        <v/>
      </c>
      <c r="L284" s="285"/>
      <c r="M284" s="155" t="str">
        <f t="shared" si="23"/>
        <v/>
      </c>
      <c r="N284" s="156" t="str">
        <f>IF(OR($D284="",$E284=""),"",VLOOKUP($AE284,SiSem_Req!$A$2:$O$82,13))</f>
        <v/>
      </c>
      <c r="O284" s="287"/>
      <c r="P284" s="166" t="str">
        <f t="shared" si="24"/>
        <v/>
      </c>
      <c r="Q284" s="156" t="str">
        <f>IF(OR($D284="",$E284=""),"",VLOOKUP($AE284,SiSem_Req!$A$2:$O$82,14))</f>
        <v/>
      </c>
      <c r="R284" s="157" t="str">
        <f t="shared" si="20"/>
        <v/>
      </c>
      <c r="S284" s="158" t="str">
        <f>IF(OR($D284="",$E284="",GlobalParameters!$C$12=""),"",$AA284)</f>
        <v/>
      </c>
      <c r="T284" s="159"/>
      <c r="U284" s="283"/>
      <c r="V284" s="283"/>
      <c r="W284" s="283"/>
      <c r="X284" s="283"/>
      <c r="Y284" s="283"/>
      <c r="Z284" s="283"/>
      <c r="AA284" s="160" t="str">
        <f>IF(OR($D284="",$E284="",GlobalParameters!$C$12=""),"",VLOOKUP($AE284,SiSem_Req!$A$2:$O$82,15))</f>
        <v/>
      </c>
      <c r="AB284" s="283"/>
      <c r="AC284" s="283"/>
      <c r="AD284" s="159"/>
      <c r="AE284" s="134" t="e">
        <f>VLOOKUP($D284,SiSem_Req!$S$2:$T$10,2)+VLOOKUP($E284,SiSem_Req!$U$2:$V$4,2)+VLOOKUP(GlobalParameters!$C$12,SiSem_Req!$W$2:$X$4,2)</f>
        <v>#N/A</v>
      </c>
    </row>
    <row r="285" spans="1:31" x14ac:dyDescent="0.25">
      <c r="A285" s="133"/>
      <c r="B285" s="283"/>
      <c r="C285" s="283"/>
      <c r="D285" s="284"/>
      <c r="E285" s="284"/>
      <c r="F285" s="286"/>
      <c r="G285" s="162" t="str">
        <f t="shared" si="21"/>
        <v/>
      </c>
      <c r="H285" s="156" t="str">
        <f>IF(OR($D285="",$E285=""),"",VLOOKUP($AE285,SiSem_Req!$A$2:$O$82,8))</f>
        <v/>
      </c>
      <c r="I285" s="285"/>
      <c r="J285" s="155" t="str">
        <f t="shared" si="22"/>
        <v/>
      </c>
      <c r="K285" s="156" t="str">
        <f>IF(OR($D285="",$E285=""),"",VLOOKUP($AE285,SiSem_Req!$A$2:$O$82,12))</f>
        <v/>
      </c>
      <c r="L285" s="285"/>
      <c r="M285" s="155" t="str">
        <f t="shared" si="23"/>
        <v/>
      </c>
      <c r="N285" s="156" t="str">
        <f>IF(OR($D285="",$E285=""),"",VLOOKUP($AE285,SiSem_Req!$A$2:$O$82,13))</f>
        <v/>
      </c>
      <c r="O285" s="287"/>
      <c r="P285" s="166" t="str">
        <f t="shared" si="24"/>
        <v/>
      </c>
      <c r="Q285" s="156" t="str">
        <f>IF(OR($D285="",$E285=""),"",VLOOKUP($AE285,SiSem_Req!$A$2:$O$82,14))</f>
        <v/>
      </c>
      <c r="R285" s="157" t="str">
        <f t="shared" si="20"/>
        <v/>
      </c>
      <c r="S285" s="158" t="str">
        <f>IF(OR($D285="",$E285="",GlobalParameters!$C$12=""),"",$AA285)</f>
        <v/>
      </c>
      <c r="T285" s="159"/>
      <c r="U285" s="283"/>
      <c r="V285" s="283"/>
      <c r="W285" s="283"/>
      <c r="X285" s="283"/>
      <c r="Y285" s="283"/>
      <c r="Z285" s="283"/>
      <c r="AA285" s="160" t="str">
        <f>IF(OR($D285="",$E285="",GlobalParameters!$C$12=""),"",VLOOKUP($AE285,SiSem_Req!$A$2:$O$82,15))</f>
        <v/>
      </c>
      <c r="AB285" s="283"/>
      <c r="AC285" s="283"/>
      <c r="AD285" s="159"/>
      <c r="AE285" s="134" t="e">
        <f>VLOOKUP($D285,SiSem_Req!$S$2:$T$10,2)+VLOOKUP($E285,SiSem_Req!$U$2:$V$4,2)+VLOOKUP(GlobalParameters!$C$12,SiSem_Req!$W$2:$X$4,2)</f>
        <v>#N/A</v>
      </c>
    </row>
    <row r="286" spans="1:31" x14ac:dyDescent="0.25">
      <c r="A286" s="133"/>
      <c r="B286" s="283"/>
      <c r="C286" s="283"/>
      <c r="D286" s="284"/>
      <c r="E286" s="284"/>
      <c r="F286" s="286"/>
      <c r="G286" s="162" t="str">
        <f t="shared" si="21"/>
        <v/>
      </c>
      <c r="H286" s="156" t="str">
        <f>IF(OR($D286="",$E286=""),"",VLOOKUP($AE286,SiSem_Req!$A$2:$O$82,8))</f>
        <v/>
      </c>
      <c r="I286" s="285"/>
      <c r="J286" s="155" t="str">
        <f t="shared" si="22"/>
        <v/>
      </c>
      <c r="K286" s="156" t="str">
        <f>IF(OR($D286="",$E286=""),"",VLOOKUP($AE286,SiSem_Req!$A$2:$O$82,12))</f>
        <v/>
      </c>
      <c r="L286" s="285"/>
      <c r="M286" s="155" t="str">
        <f t="shared" si="23"/>
        <v/>
      </c>
      <c r="N286" s="156" t="str">
        <f>IF(OR($D286="",$E286=""),"",VLOOKUP($AE286,SiSem_Req!$A$2:$O$82,13))</f>
        <v/>
      </c>
      <c r="O286" s="287"/>
      <c r="P286" s="166" t="str">
        <f t="shared" si="24"/>
        <v/>
      </c>
      <c r="Q286" s="156" t="str">
        <f>IF(OR($D286="",$E286=""),"",VLOOKUP($AE286,SiSem_Req!$A$2:$O$82,14))</f>
        <v/>
      </c>
      <c r="R286" s="157" t="str">
        <f t="shared" si="20"/>
        <v/>
      </c>
      <c r="S286" s="158" t="str">
        <f>IF(OR($D286="",$E286="",GlobalParameters!$C$12=""),"",$AA286)</f>
        <v/>
      </c>
      <c r="T286" s="159"/>
      <c r="U286" s="283"/>
      <c r="V286" s="283"/>
      <c r="W286" s="283"/>
      <c r="X286" s="283"/>
      <c r="Y286" s="283"/>
      <c r="Z286" s="283"/>
      <c r="AA286" s="160" t="str">
        <f>IF(OR($D286="",$E286="",GlobalParameters!$C$12=""),"",VLOOKUP($AE286,SiSem_Req!$A$2:$O$82,15))</f>
        <v/>
      </c>
      <c r="AB286" s="283"/>
      <c r="AC286" s="283"/>
      <c r="AD286" s="159"/>
      <c r="AE286" s="134" t="e">
        <f>VLOOKUP($D286,SiSem_Req!$S$2:$T$10,2)+VLOOKUP($E286,SiSem_Req!$U$2:$V$4,2)+VLOOKUP(GlobalParameters!$C$12,SiSem_Req!$W$2:$X$4,2)</f>
        <v>#N/A</v>
      </c>
    </row>
    <row r="287" spans="1:31" x14ac:dyDescent="0.25">
      <c r="A287" s="133"/>
      <c r="B287" s="283"/>
      <c r="C287" s="283"/>
      <c r="D287" s="284"/>
      <c r="E287" s="284"/>
      <c r="F287" s="286"/>
      <c r="G287" s="162" t="str">
        <f t="shared" si="21"/>
        <v/>
      </c>
      <c r="H287" s="156" t="str">
        <f>IF(OR($D287="",$E287=""),"",VLOOKUP($AE287,SiSem_Req!$A$2:$O$82,8))</f>
        <v/>
      </c>
      <c r="I287" s="285"/>
      <c r="J287" s="155" t="str">
        <f t="shared" si="22"/>
        <v/>
      </c>
      <c r="K287" s="156" t="str">
        <f>IF(OR($D287="",$E287=""),"",VLOOKUP($AE287,SiSem_Req!$A$2:$O$82,12))</f>
        <v/>
      </c>
      <c r="L287" s="285"/>
      <c r="M287" s="155" t="str">
        <f t="shared" si="23"/>
        <v/>
      </c>
      <c r="N287" s="156" t="str">
        <f>IF(OR($D287="",$E287=""),"",VLOOKUP($AE287,SiSem_Req!$A$2:$O$82,13))</f>
        <v/>
      </c>
      <c r="O287" s="287"/>
      <c r="P287" s="166" t="str">
        <f t="shared" si="24"/>
        <v/>
      </c>
      <c r="Q287" s="156" t="str">
        <f>IF(OR($D287="",$E287=""),"",VLOOKUP($AE287,SiSem_Req!$A$2:$O$82,14))</f>
        <v/>
      </c>
      <c r="R287" s="157" t="str">
        <f t="shared" ref="R287:R312" si="25">IF($D287="","",$K$6+AC287)</f>
        <v/>
      </c>
      <c r="S287" s="158" t="str">
        <f>IF(OR($D287="",$E287="",GlobalParameters!$C$12=""),"",$AA287)</f>
        <v/>
      </c>
      <c r="T287" s="159"/>
      <c r="U287" s="283"/>
      <c r="V287" s="283"/>
      <c r="W287" s="283"/>
      <c r="X287" s="283"/>
      <c r="Y287" s="283"/>
      <c r="Z287" s="283"/>
      <c r="AA287" s="160" t="str">
        <f>IF(OR($D287="",$E287="",GlobalParameters!$C$12=""),"",VLOOKUP($AE287,SiSem_Req!$A$2:$O$82,15))</f>
        <v/>
      </c>
      <c r="AB287" s="283"/>
      <c r="AC287" s="283"/>
      <c r="AD287" s="159"/>
      <c r="AE287" s="134" t="e">
        <f>VLOOKUP($D287,SiSem_Req!$S$2:$T$10,2)+VLOOKUP($E287,SiSem_Req!$U$2:$V$4,2)+VLOOKUP(GlobalParameters!$C$12,SiSem_Req!$W$2:$X$4,2)</f>
        <v>#N/A</v>
      </c>
    </row>
    <row r="288" spans="1:31" x14ac:dyDescent="0.25">
      <c r="A288" s="133"/>
      <c r="B288" s="283"/>
      <c r="C288" s="283"/>
      <c r="D288" s="284"/>
      <c r="E288" s="284"/>
      <c r="F288" s="286"/>
      <c r="G288" s="162" t="str">
        <f t="shared" si="21"/>
        <v/>
      </c>
      <c r="H288" s="156" t="str">
        <f>IF(OR($D288="",$E288=""),"",VLOOKUP($AE288,SiSem_Req!$A$2:$O$82,8))</f>
        <v/>
      </c>
      <c r="I288" s="285"/>
      <c r="J288" s="155" t="str">
        <f t="shared" si="22"/>
        <v/>
      </c>
      <c r="K288" s="156" t="str">
        <f>IF(OR($D288="",$E288=""),"",VLOOKUP($AE288,SiSem_Req!$A$2:$O$82,12))</f>
        <v/>
      </c>
      <c r="L288" s="285"/>
      <c r="M288" s="155" t="str">
        <f t="shared" si="23"/>
        <v/>
      </c>
      <c r="N288" s="156" t="str">
        <f>IF(OR($D288="",$E288=""),"",VLOOKUP($AE288,SiSem_Req!$A$2:$O$82,13))</f>
        <v/>
      </c>
      <c r="O288" s="287"/>
      <c r="P288" s="166" t="str">
        <f t="shared" si="24"/>
        <v/>
      </c>
      <c r="Q288" s="156" t="str">
        <f>IF(OR($D288="",$E288=""),"",VLOOKUP($AE288,SiSem_Req!$A$2:$O$82,14))</f>
        <v/>
      </c>
      <c r="R288" s="157" t="str">
        <f t="shared" si="25"/>
        <v/>
      </c>
      <c r="S288" s="158" t="str">
        <f>IF(OR($D288="",$E288="",GlobalParameters!$C$12=""),"",$AA288)</f>
        <v/>
      </c>
      <c r="T288" s="159"/>
      <c r="U288" s="283"/>
      <c r="V288" s="283"/>
      <c r="W288" s="283"/>
      <c r="X288" s="283"/>
      <c r="Y288" s="283"/>
      <c r="Z288" s="283"/>
      <c r="AA288" s="160" t="str">
        <f>IF(OR($D288="",$E288="",GlobalParameters!$C$12=""),"",VLOOKUP($AE288,SiSem_Req!$A$2:$O$82,15))</f>
        <v/>
      </c>
      <c r="AB288" s="283"/>
      <c r="AC288" s="283"/>
      <c r="AD288" s="159"/>
      <c r="AE288" s="134" t="e">
        <f>VLOOKUP($D288,SiSem_Req!$S$2:$T$10,2)+VLOOKUP($E288,SiSem_Req!$U$2:$V$4,2)+VLOOKUP(GlobalParameters!$C$12,SiSem_Req!$W$2:$X$4,2)</f>
        <v>#N/A</v>
      </c>
    </row>
    <row r="289" spans="1:31" x14ac:dyDescent="0.25">
      <c r="A289" s="133"/>
      <c r="B289" s="283"/>
      <c r="C289" s="283"/>
      <c r="D289" s="284"/>
      <c r="E289" s="284"/>
      <c r="F289" s="286"/>
      <c r="G289" s="162" t="str">
        <f t="shared" si="21"/>
        <v/>
      </c>
      <c r="H289" s="156" t="str">
        <f>IF(OR($D289="",$E289=""),"",VLOOKUP($AE289,SiSem_Req!$A$2:$O$82,8))</f>
        <v/>
      </c>
      <c r="I289" s="285"/>
      <c r="J289" s="155" t="str">
        <f t="shared" si="22"/>
        <v/>
      </c>
      <c r="K289" s="156" t="str">
        <f>IF(OR($D289="",$E289=""),"",VLOOKUP($AE289,SiSem_Req!$A$2:$O$82,12))</f>
        <v/>
      </c>
      <c r="L289" s="285"/>
      <c r="M289" s="155" t="str">
        <f t="shared" si="23"/>
        <v/>
      </c>
      <c r="N289" s="156" t="str">
        <f>IF(OR($D289="",$E289=""),"",VLOOKUP($AE289,SiSem_Req!$A$2:$O$82,13))</f>
        <v/>
      </c>
      <c r="O289" s="287"/>
      <c r="P289" s="166" t="str">
        <f t="shared" si="24"/>
        <v/>
      </c>
      <c r="Q289" s="156" t="str">
        <f>IF(OR($D289="",$E289=""),"",VLOOKUP($AE289,SiSem_Req!$A$2:$O$82,14))</f>
        <v/>
      </c>
      <c r="R289" s="157" t="str">
        <f t="shared" si="25"/>
        <v/>
      </c>
      <c r="S289" s="158" t="str">
        <f>IF(OR($D289="",$E289="",GlobalParameters!$C$12=""),"",$AA289)</f>
        <v/>
      </c>
      <c r="T289" s="159"/>
      <c r="U289" s="283"/>
      <c r="V289" s="283"/>
      <c r="W289" s="283"/>
      <c r="X289" s="283"/>
      <c r="Y289" s="283"/>
      <c r="Z289" s="283"/>
      <c r="AA289" s="160" t="str">
        <f>IF(OR($D289="",$E289="",GlobalParameters!$C$12=""),"",VLOOKUP($AE289,SiSem_Req!$A$2:$O$82,15))</f>
        <v/>
      </c>
      <c r="AB289" s="283"/>
      <c r="AC289" s="283"/>
      <c r="AD289" s="159"/>
      <c r="AE289" s="134" t="e">
        <f>VLOOKUP($D289,SiSem_Req!$S$2:$T$10,2)+VLOOKUP($E289,SiSem_Req!$U$2:$V$4,2)+VLOOKUP(GlobalParameters!$C$12,SiSem_Req!$W$2:$X$4,2)</f>
        <v>#N/A</v>
      </c>
    </row>
    <row r="290" spans="1:31" x14ac:dyDescent="0.25">
      <c r="A290" s="133"/>
      <c r="B290" s="283"/>
      <c r="C290" s="283"/>
      <c r="D290" s="284"/>
      <c r="E290" s="284"/>
      <c r="F290" s="286"/>
      <c r="G290" s="162" t="str">
        <f t="shared" si="21"/>
        <v/>
      </c>
      <c r="H290" s="156" t="str">
        <f>IF(OR($D290="",$E290=""),"",VLOOKUP($AE290,SiSem_Req!$A$2:$O$82,8))</f>
        <v/>
      </c>
      <c r="I290" s="285"/>
      <c r="J290" s="155" t="str">
        <f t="shared" si="22"/>
        <v/>
      </c>
      <c r="K290" s="156" t="str">
        <f>IF(OR($D290="",$E290=""),"",VLOOKUP($AE290,SiSem_Req!$A$2:$O$82,12))</f>
        <v/>
      </c>
      <c r="L290" s="285"/>
      <c r="M290" s="155" t="str">
        <f t="shared" si="23"/>
        <v/>
      </c>
      <c r="N290" s="156" t="str">
        <f>IF(OR($D290="",$E290=""),"",VLOOKUP($AE290,SiSem_Req!$A$2:$O$82,13))</f>
        <v/>
      </c>
      <c r="O290" s="287"/>
      <c r="P290" s="166" t="str">
        <f t="shared" si="24"/>
        <v/>
      </c>
      <c r="Q290" s="156" t="str">
        <f>IF(OR($D290="",$E290=""),"",VLOOKUP($AE290,SiSem_Req!$A$2:$O$82,14))</f>
        <v/>
      </c>
      <c r="R290" s="157" t="str">
        <f t="shared" si="25"/>
        <v/>
      </c>
      <c r="S290" s="158" t="str">
        <f>IF(OR($D290="",$E290="",GlobalParameters!$C$12=""),"",$AA290)</f>
        <v/>
      </c>
      <c r="T290" s="159"/>
      <c r="U290" s="283"/>
      <c r="V290" s="283"/>
      <c r="W290" s="283"/>
      <c r="X290" s="283"/>
      <c r="Y290" s="283"/>
      <c r="Z290" s="283"/>
      <c r="AA290" s="160" t="str">
        <f>IF(OR($D290="",$E290="",GlobalParameters!$C$12=""),"",VLOOKUP($AE290,SiSem_Req!$A$2:$O$82,15))</f>
        <v/>
      </c>
      <c r="AB290" s="283"/>
      <c r="AC290" s="283"/>
      <c r="AD290" s="159"/>
      <c r="AE290" s="134" t="e">
        <f>VLOOKUP($D290,SiSem_Req!$S$2:$T$10,2)+VLOOKUP($E290,SiSem_Req!$U$2:$V$4,2)+VLOOKUP(GlobalParameters!$C$12,SiSem_Req!$W$2:$X$4,2)</f>
        <v>#N/A</v>
      </c>
    </row>
    <row r="291" spans="1:31" x14ac:dyDescent="0.25">
      <c r="A291" s="133"/>
      <c r="B291" s="283"/>
      <c r="C291" s="283"/>
      <c r="D291" s="284"/>
      <c r="E291" s="284"/>
      <c r="F291" s="286"/>
      <c r="G291" s="162" t="str">
        <f t="shared" si="21"/>
        <v/>
      </c>
      <c r="H291" s="156" t="str">
        <f>IF(OR($D291="",$E291=""),"",VLOOKUP($AE291,SiSem_Req!$A$2:$O$82,8))</f>
        <v/>
      </c>
      <c r="I291" s="285"/>
      <c r="J291" s="155" t="str">
        <f t="shared" si="22"/>
        <v/>
      </c>
      <c r="K291" s="156" t="str">
        <f>IF(OR($D291="",$E291=""),"",VLOOKUP($AE291,SiSem_Req!$A$2:$O$82,12))</f>
        <v/>
      </c>
      <c r="L291" s="285"/>
      <c r="M291" s="155" t="str">
        <f t="shared" si="23"/>
        <v/>
      </c>
      <c r="N291" s="156" t="str">
        <f>IF(OR($D291="",$E291=""),"",VLOOKUP($AE291,SiSem_Req!$A$2:$O$82,13))</f>
        <v/>
      </c>
      <c r="O291" s="287"/>
      <c r="P291" s="166" t="str">
        <f t="shared" si="24"/>
        <v/>
      </c>
      <c r="Q291" s="156" t="str">
        <f>IF(OR($D291="",$E291=""),"",VLOOKUP($AE291,SiSem_Req!$A$2:$O$82,14))</f>
        <v/>
      </c>
      <c r="R291" s="157" t="str">
        <f t="shared" si="25"/>
        <v/>
      </c>
      <c r="S291" s="158" t="str">
        <f>IF(OR($D291="",$E291="",GlobalParameters!$C$12=""),"",$AA291)</f>
        <v/>
      </c>
      <c r="T291" s="159"/>
      <c r="U291" s="283"/>
      <c r="V291" s="283"/>
      <c r="W291" s="283"/>
      <c r="X291" s="283"/>
      <c r="Y291" s="283"/>
      <c r="Z291" s="283"/>
      <c r="AA291" s="160" t="str">
        <f>IF(OR($D291="",$E291="",GlobalParameters!$C$12=""),"",VLOOKUP($AE291,SiSem_Req!$A$2:$O$82,15))</f>
        <v/>
      </c>
      <c r="AB291" s="283"/>
      <c r="AC291" s="283"/>
      <c r="AD291" s="159"/>
      <c r="AE291" s="134" t="e">
        <f>VLOOKUP($D291,SiSem_Req!$S$2:$T$10,2)+VLOOKUP($E291,SiSem_Req!$U$2:$V$4,2)+VLOOKUP(GlobalParameters!$C$12,SiSem_Req!$W$2:$X$4,2)</f>
        <v>#N/A</v>
      </c>
    </row>
    <row r="292" spans="1:31" x14ac:dyDescent="0.25">
      <c r="A292" s="133"/>
      <c r="B292" s="283"/>
      <c r="C292" s="283"/>
      <c r="D292" s="284"/>
      <c r="E292" s="284"/>
      <c r="F292" s="286"/>
      <c r="G292" s="162" t="str">
        <f t="shared" si="21"/>
        <v/>
      </c>
      <c r="H292" s="156" t="str">
        <f>IF(OR($D292="",$E292=""),"",VLOOKUP($AE292,SiSem_Req!$A$2:$O$82,8))</f>
        <v/>
      </c>
      <c r="I292" s="285"/>
      <c r="J292" s="155" t="str">
        <f t="shared" si="22"/>
        <v/>
      </c>
      <c r="K292" s="156" t="str">
        <f>IF(OR($D292="",$E292=""),"",VLOOKUP($AE292,SiSem_Req!$A$2:$O$82,12))</f>
        <v/>
      </c>
      <c r="L292" s="285"/>
      <c r="M292" s="155" t="str">
        <f t="shared" si="23"/>
        <v/>
      </c>
      <c r="N292" s="156" t="str">
        <f>IF(OR($D292="",$E292=""),"",VLOOKUP($AE292,SiSem_Req!$A$2:$O$82,13))</f>
        <v/>
      </c>
      <c r="O292" s="287"/>
      <c r="P292" s="166" t="str">
        <f t="shared" si="24"/>
        <v/>
      </c>
      <c r="Q292" s="156" t="str">
        <f>IF(OR($D292="",$E292=""),"",VLOOKUP($AE292,SiSem_Req!$A$2:$O$82,14))</f>
        <v/>
      </c>
      <c r="R292" s="157" t="str">
        <f t="shared" si="25"/>
        <v/>
      </c>
      <c r="S292" s="158" t="str">
        <f>IF(OR($D292="",$E292="",GlobalParameters!$C$12=""),"",$AA292)</f>
        <v/>
      </c>
      <c r="T292" s="159"/>
      <c r="U292" s="283"/>
      <c r="V292" s="283"/>
      <c r="W292" s="283"/>
      <c r="X292" s="283"/>
      <c r="Y292" s="283"/>
      <c r="Z292" s="283"/>
      <c r="AA292" s="160" t="str">
        <f>IF(OR($D292="",$E292="",GlobalParameters!$C$12=""),"",VLOOKUP($AE292,SiSem_Req!$A$2:$O$82,15))</f>
        <v/>
      </c>
      <c r="AB292" s="283"/>
      <c r="AC292" s="283"/>
      <c r="AD292" s="159"/>
      <c r="AE292" s="134" t="e">
        <f>VLOOKUP($D292,SiSem_Req!$S$2:$T$10,2)+VLOOKUP($E292,SiSem_Req!$U$2:$V$4,2)+VLOOKUP(GlobalParameters!$C$12,SiSem_Req!$W$2:$X$4,2)</f>
        <v>#N/A</v>
      </c>
    </row>
    <row r="293" spans="1:31" x14ac:dyDescent="0.25">
      <c r="A293" s="133"/>
      <c r="B293" s="283"/>
      <c r="C293" s="283"/>
      <c r="D293" s="284"/>
      <c r="E293" s="284"/>
      <c r="F293" s="286"/>
      <c r="G293" s="162" t="str">
        <f t="shared" si="21"/>
        <v/>
      </c>
      <c r="H293" s="156" t="str">
        <f>IF(OR($D293="",$E293=""),"",VLOOKUP($AE293,SiSem_Req!$A$2:$O$82,8))</f>
        <v/>
      </c>
      <c r="I293" s="285"/>
      <c r="J293" s="155" t="str">
        <f t="shared" si="22"/>
        <v/>
      </c>
      <c r="K293" s="156" t="str">
        <f>IF(OR($D293="",$E293=""),"",VLOOKUP($AE293,SiSem_Req!$A$2:$O$82,12))</f>
        <v/>
      </c>
      <c r="L293" s="285"/>
      <c r="M293" s="155" t="str">
        <f t="shared" si="23"/>
        <v/>
      </c>
      <c r="N293" s="156" t="str">
        <f>IF(OR($D293="",$E293=""),"",VLOOKUP($AE293,SiSem_Req!$A$2:$O$82,13))</f>
        <v/>
      </c>
      <c r="O293" s="287"/>
      <c r="P293" s="166" t="str">
        <f t="shared" si="24"/>
        <v/>
      </c>
      <c r="Q293" s="156" t="str">
        <f>IF(OR($D293="",$E293=""),"",VLOOKUP($AE293,SiSem_Req!$A$2:$O$82,14))</f>
        <v/>
      </c>
      <c r="R293" s="157" t="str">
        <f t="shared" si="25"/>
        <v/>
      </c>
      <c r="S293" s="158" t="str">
        <f>IF(OR($D293="",$E293="",GlobalParameters!$C$12=""),"",$AA293)</f>
        <v/>
      </c>
      <c r="T293" s="159"/>
      <c r="U293" s="283"/>
      <c r="V293" s="283"/>
      <c r="W293" s="283"/>
      <c r="X293" s="283"/>
      <c r="Y293" s="283"/>
      <c r="Z293" s="283"/>
      <c r="AA293" s="160" t="str">
        <f>IF(OR($D293="",$E293="",GlobalParameters!$C$12=""),"",VLOOKUP($AE293,SiSem_Req!$A$2:$O$82,15))</f>
        <v/>
      </c>
      <c r="AB293" s="283"/>
      <c r="AC293" s="283"/>
      <c r="AD293" s="159"/>
      <c r="AE293" s="134" t="e">
        <f>VLOOKUP($D293,SiSem_Req!$S$2:$T$10,2)+VLOOKUP($E293,SiSem_Req!$U$2:$V$4,2)+VLOOKUP(GlobalParameters!$C$12,SiSem_Req!$W$2:$X$4,2)</f>
        <v>#N/A</v>
      </c>
    </row>
    <row r="294" spans="1:31" x14ac:dyDescent="0.25">
      <c r="A294" s="133"/>
      <c r="B294" s="283"/>
      <c r="C294" s="283"/>
      <c r="D294" s="284"/>
      <c r="E294" s="284"/>
      <c r="F294" s="286"/>
      <c r="G294" s="162" t="str">
        <f t="shared" si="21"/>
        <v/>
      </c>
      <c r="H294" s="156" t="str">
        <f>IF(OR($D294="",$E294=""),"",VLOOKUP($AE294,SiSem_Req!$A$2:$O$82,8))</f>
        <v/>
      </c>
      <c r="I294" s="285"/>
      <c r="J294" s="155" t="str">
        <f t="shared" si="22"/>
        <v/>
      </c>
      <c r="K294" s="156" t="str">
        <f>IF(OR($D294="",$E294=""),"",VLOOKUP($AE294,SiSem_Req!$A$2:$O$82,12))</f>
        <v/>
      </c>
      <c r="L294" s="285"/>
      <c r="M294" s="155" t="str">
        <f t="shared" si="23"/>
        <v/>
      </c>
      <c r="N294" s="156" t="str">
        <f>IF(OR($D294="",$E294=""),"",VLOOKUP($AE294,SiSem_Req!$A$2:$O$82,13))</f>
        <v/>
      </c>
      <c r="O294" s="287"/>
      <c r="P294" s="166" t="str">
        <f t="shared" si="24"/>
        <v/>
      </c>
      <c r="Q294" s="156" t="str">
        <f>IF(OR($D294="",$E294=""),"",VLOOKUP($AE294,SiSem_Req!$A$2:$O$82,14))</f>
        <v/>
      </c>
      <c r="R294" s="157" t="str">
        <f t="shared" si="25"/>
        <v/>
      </c>
      <c r="S294" s="158" t="str">
        <f>IF(OR($D294="",$E294="",GlobalParameters!$C$12=""),"",$AA294)</f>
        <v/>
      </c>
      <c r="T294" s="159"/>
      <c r="U294" s="283"/>
      <c r="V294" s="283"/>
      <c r="W294" s="283"/>
      <c r="X294" s="283"/>
      <c r="Y294" s="283"/>
      <c r="Z294" s="283"/>
      <c r="AA294" s="160" t="str">
        <f>IF(OR($D294="",$E294="",GlobalParameters!$C$12=""),"",VLOOKUP($AE294,SiSem_Req!$A$2:$O$82,15))</f>
        <v/>
      </c>
      <c r="AB294" s="283"/>
      <c r="AC294" s="283"/>
      <c r="AD294" s="159"/>
      <c r="AE294" s="134" t="e">
        <f>VLOOKUP($D294,SiSem_Req!$S$2:$T$10,2)+VLOOKUP($E294,SiSem_Req!$U$2:$V$4,2)+VLOOKUP(GlobalParameters!$C$12,SiSem_Req!$W$2:$X$4,2)</f>
        <v>#N/A</v>
      </c>
    </row>
    <row r="295" spans="1:31" x14ac:dyDescent="0.25">
      <c r="A295" s="133"/>
      <c r="B295" s="283"/>
      <c r="C295" s="283"/>
      <c r="D295" s="284"/>
      <c r="E295" s="284"/>
      <c r="F295" s="286"/>
      <c r="G295" s="162" t="str">
        <f t="shared" si="21"/>
        <v/>
      </c>
      <c r="H295" s="156" t="str">
        <f>IF(OR($D295="",$E295=""),"",VLOOKUP($AE295,SiSem_Req!$A$2:$O$82,8))</f>
        <v/>
      </c>
      <c r="I295" s="285"/>
      <c r="J295" s="155" t="str">
        <f t="shared" si="22"/>
        <v/>
      </c>
      <c r="K295" s="156" t="str">
        <f>IF(OR($D295="",$E295=""),"",VLOOKUP($AE295,SiSem_Req!$A$2:$O$82,12))</f>
        <v/>
      </c>
      <c r="L295" s="285"/>
      <c r="M295" s="155" t="str">
        <f t="shared" si="23"/>
        <v/>
      </c>
      <c r="N295" s="156" t="str">
        <f>IF(OR($D295="",$E295=""),"",VLOOKUP($AE295,SiSem_Req!$A$2:$O$82,13))</f>
        <v/>
      </c>
      <c r="O295" s="287"/>
      <c r="P295" s="166" t="str">
        <f t="shared" si="24"/>
        <v/>
      </c>
      <c r="Q295" s="156" t="str">
        <f>IF(OR($D295="",$E295=""),"",VLOOKUP($AE295,SiSem_Req!$A$2:$O$82,14))</f>
        <v/>
      </c>
      <c r="R295" s="157" t="str">
        <f t="shared" si="25"/>
        <v/>
      </c>
      <c r="S295" s="158" t="str">
        <f>IF(OR($D295="",$E295="",GlobalParameters!$C$12=""),"",$AA295)</f>
        <v/>
      </c>
      <c r="T295" s="159"/>
      <c r="U295" s="283"/>
      <c r="V295" s="283"/>
      <c r="W295" s="283"/>
      <c r="X295" s="283"/>
      <c r="Y295" s="283"/>
      <c r="Z295" s="283"/>
      <c r="AA295" s="160" t="str">
        <f>IF(OR($D295="",$E295="",GlobalParameters!$C$12=""),"",VLOOKUP($AE295,SiSem_Req!$A$2:$O$82,15))</f>
        <v/>
      </c>
      <c r="AB295" s="283"/>
      <c r="AC295" s="283"/>
      <c r="AD295" s="159"/>
      <c r="AE295" s="134" t="e">
        <f>VLOOKUP($D295,SiSem_Req!$S$2:$T$10,2)+VLOOKUP($E295,SiSem_Req!$U$2:$V$4,2)+VLOOKUP(GlobalParameters!$C$12,SiSem_Req!$W$2:$X$4,2)</f>
        <v>#N/A</v>
      </c>
    </row>
    <row r="296" spans="1:31" x14ac:dyDescent="0.25">
      <c r="A296" s="133"/>
      <c r="B296" s="283"/>
      <c r="C296" s="283"/>
      <c r="D296" s="284"/>
      <c r="E296" s="284"/>
      <c r="F296" s="286"/>
      <c r="G296" s="162" t="str">
        <f t="shared" si="21"/>
        <v/>
      </c>
      <c r="H296" s="156" t="str">
        <f>IF(OR($D296="",$E296=""),"",VLOOKUP($AE296,SiSem_Req!$A$2:$O$82,8))</f>
        <v/>
      </c>
      <c r="I296" s="285"/>
      <c r="J296" s="155" t="str">
        <f t="shared" si="22"/>
        <v/>
      </c>
      <c r="K296" s="156" t="str">
        <f>IF(OR($D296="",$E296=""),"",VLOOKUP($AE296,SiSem_Req!$A$2:$O$82,12))</f>
        <v/>
      </c>
      <c r="L296" s="285"/>
      <c r="M296" s="155" t="str">
        <f t="shared" si="23"/>
        <v/>
      </c>
      <c r="N296" s="156" t="str">
        <f>IF(OR($D296="",$E296=""),"",VLOOKUP($AE296,SiSem_Req!$A$2:$O$82,13))</f>
        <v/>
      </c>
      <c r="O296" s="287"/>
      <c r="P296" s="166" t="str">
        <f t="shared" si="24"/>
        <v/>
      </c>
      <c r="Q296" s="156" t="str">
        <f>IF(OR($D296="",$E296=""),"",VLOOKUP($AE296,SiSem_Req!$A$2:$O$82,14))</f>
        <v/>
      </c>
      <c r="R296" s="157" t="str">
        <f t="shared" si="25"/>
        <v/>
      </c>
      <c r="S296" s="158" t="str">
        <f>IF(OR($D296="",$E296="",GlobalParameters!$C$12=""),"",$AA296)</f>
        <v/>
      </c>
      <c r="T296" s="159"/>
      <c r="U296" s="283"/>
      <c r="V296" s="283"/>
      <c r="W296" s="283"/>
      <c r="X296" s="283"/>
      <c r="Y296" s="283"/>
      <c r="Z296" s="283"/>
      <c r="AA296" s="160" t="str">
        <f>IF(OR($D296="",$E296="",GlobalParameters!$C$12=""),"",VLOOKUP($AE296,SiSem_Req!$A$2:$O$82,15))</f>
        <v/>
      </c>
      <c r="AB296" s="283"/>
      <c r="AC296" s="283"/>
      <c r="AD296" s="159"/>
      <c r="AE296" s="134" t="e">
        <f>VLOOKUP($D296,SiSem_Req!$S$2:$T$10,2)+VLOOKUP($E296,SiSem_Req!$U$2:$V$4,2)+VLOOKUP(GlobalParameters!$C$12,SiSem_Req!$W$2:$X$4,2)</f>
        <v>#N/A</v>
      </c>
    </row>
    <row r="297" spans="1:31" x14ac:dyDescent="0.25">
      <c r="A297" s="133"/>
      <c r="B297" s="283"/>
      <c r="C297" s="283"/>
      <c r="D297" s="284"/>
      <c r="E297" s="284"/>
      <c r="F297" s="286"/>
      <c r="G297" s="162" t="str">
        <f t="shared" si="21"/>
        <v/>
      </c>
      <c r="H297" s="156" t="str">
        <f>IF(OR($D297="",$E297=""),"",VLOOKUP($AE297,SiSem_Req!$A$2:$O$82,8))</f>
        <v/>
      </c>
      <c r="I297" s="285"/>
      <c r="J297" s="155" t="str">
        <f t="shared" si="22"/>
        <v/>
      </c>
      <c r="K297" s="156" t="str">
        <f>IF(OR($D297="",$E297=""),"",VLOOKUP($AE297,SiSem_Req!$A$2:$O$82,12))</f>
        <v/>
      </c>
      <c r="L297" s="285"/>
      <c r="M297" s="155" t="str">
        <f t="shared" si="23"/>
        <v/>
      </c>
      <c r="N297" s="156" t="str">
        <f>IF(OR($D297="",$E297=""),"",VLOOKUP($AE297,SiSem_Req!$A$2:$O$82,13))</f>
        <v/>
      </c>
      <c r="O297" s="287"/>
      <c r="P297" s="166" t="str">
        <f t="shared" si="24"/>
        <v/>
      </c>
      <c r="Q297" s="156" t="str">
        <f>IF(OR($D297="",$E297=""),"",VLOOKUP($AE297,SiSem_Req!$A$2:$O$82,14))</f>
        <v/>
      </c>
      <c r="R297" s="157" t="str">
        <f t="shared" si="25"/>
        <v/>
      </c>
      <c r="S297" s="158" t="str">
        <f>IF(OR($D297="",$E297="",GlobalParameters!$C$12=""),"",$AA297)</f>
        <v/>
      </c>
      <c r="T297" s="159"/>
      <c r="U297" s="283"/>
      <c r="V297" s="283"/>
      <c r="W297" s="283"/>
      <c r="X297" s="283"/>
      <c r="Y297" s="283"/>
      <c r="Z297" s="283"/>
      <c r="AA297" s="160" t="str">
        <f>IF(OR($D297="",$E297="",GlobalParameters!$C$12=""),"",VLOOKUP($AE297,SiSem_Req!$A$2:$O$82,15))</f>
        <v/>
      </c>
      <c r="AB297" s="283"/>
      <c r="AC297" s="283"/>
      <c r="AD297" s="159"/>
      <c r="AE297" s="134" t="e">
        <f>VLOOKUP($D297,SiSem_Req!$S$2:$T$10,2)+VLOOKUP($E297,SiSem_Req!$U$2:$V$4,2)+VLOOKUP(GlobalParameters!$C$12,SiSem_Req!$W$2:$X$4,2)</f>
        <v>#N/A</v>
      </c>
    </row>
    <row r="298" spans="1:31" x14ac:dyDescent="0.25">
      <c r="A298" s="133"/>
      <c r="B298" s="283"/>
      <c r="C298" s="283"/>
      <c r="D298" s="284"/>
      <c r="E298" s="284"/>
      <c r="F298" s="286"/>
      <c r="G298" s="162" t="str">
        <f t="shared" si="21"/>
        <v/>
      </c>
      <c r="H298" s="156" t="str">
        <f>IF(OR($D298="",$E298=""),"",VLOOKUP($AE298,SiSem_Req!$A$2:$O$82,8))</f>
        <v/>
      </c>
      <c r="I298" s="285"/>
      <c r="J298" s="155" t="str">
        <f t="shared" si="22"/>
        <v/>
      </c>
      <c r="K298" s="156" t="str">
        <f>IF(OR($D298="",$E298=""),"",VLOOKUP($AE298,SiSem_Req!$A$2:$O$82,12))</f>
        <v/>
      </c>
      <c r="L298" s="285"/>
      <c r="M298" s="155" t="str">
        <f t="shared" si="23"/>
        <v/>
      </c>
      <c r="N298" s="156" t="str">
        <f>IF(OR($D298="",$E298=""),"",VLOOKUP($AE298,SiSem_Req!$A$2:$O$82,13))</f>
        <v/>
      </c>
      <c r="O298" s="287"/>
      <c r="P298" s="166" t="str">
        <f t="shared" si="24"/>
        <v/>
      </c>
      <c r="Q298" s="156" t="str">
        <f>IF(OR($D298="",$E298=""),"",VLOOKUP($AE298,SiSem_Req!$A$2:$O$82,14))</f>
        <v/>
      </c>
      <c r="R298" s="157" t="str">
        <f t="shared" si="25"/>
        <v/>
      </c>
      <c r="S298" s="158" t="str">
        <f>IF(OR($D298="",$E298="",GlobalParameters!$C$12=""),"",$AA298)</f>
        <v/>
      </c>
      <c r="T298" s="159"/>
      <c r="U298" s="283"/>
      <c r="V298" s="283"/>
      <c r="W298" s="283"/>
      <c r="X298" s="283"/>
      <c r="Y298" s="283"/>
      <c r="Z298" s="283"/>
      <c r="AA298" s="160" t="str">
        <f>IF(OR($D298="",$E298="",GlobalParameters!$C$12=""),"",VLOOKUP($AE298,SiSem_Req!$A$2:$O$82,15))</f>
        <v/>
      </c>
      <c r="AB298" s="283"/>
      <c r="AC298" s="283"/>
      <c r="AD298" s="159"/>
      <c r="AE298" s="134" t="e">
        <f>VLOOKUP($D298,SiSem_Req!$S$2:$T$10,2)+VLOOKUP($E298,SiSem_Req!$U$2:$V$4,2)+VLOOKUP(GlobalParameters!$C$12,SiSem_Req!$W$2:$X$4,2)</f>
        <v>#N/A</v>
      </c>
    </row>
    <row r="299" spans="1:31" x14ac:dyDescent="0.25">
      <c r="A299" s="133"/>
      <c r="B299" s="283"/>
      <c r="C299" s="283"/>
      <c r="D299" s="284"/>
      <c r="E299" s="284"/>
      <c r="F299" s="286"/>
      <c r="G299" s="162" t="str">
        <f t="shared" si="21"/>
        <v/>
      </c>
      <c r="H299" s="156" t="str">
        <f>IF(OR($D299="",$E299=""),"",VLOOKUP($AE299,SiSem_Req!$A$2:$O$82,8))</f>
        <v/>
      </c>
      <c r="I299" s="285"/>
      <c r="J299" s="155" t="str">
        <f t="shared" si="22"/>
        <v/>
      </c>
      <c r="K299" s="156" t="str">
        <f>IF(OR($D299="",$E299=""),"",VLOOKUP($AE299,SiSem_Req!$A$2:$O$82,12))</f>
        <v/>
      </c>
      <c r="L299" s="285"/>
      <c r="M299" s="155" t="str">
        <f t="shared" si="23"/>
        <v/>
      </c>
      <c r="N299" s="156" t="str">
        <f>IF(OR($D299="",$E299=""),"",VLOOKUP($AE299,SiSem_Req!$A$2:$O$82,13))</f>
        <v/>
      </c>
      <c r="O299" s="287"/>
      <c r="P299" s="166" t="str">
        <f t="shared" si="24"/>
        <v/>
      </c>
      <c r="Q299" s="156" t="str">
        <f>IF(OR($D299="",$E299=""),"",VLOOKUP($AE299,SiSem_Req!$A$2:$O$82,14))</f>
        <v/>
      </c>
      <c r="R299" s="157" t="str">
        <f t="shared" si="25"/>
        <v/>
      </c>
      <c r="S299" s="158" t="str">
        <f>IF(OR($D299="",$E299="",GlobalParameters!$C$12=""),"",$AA299)</f>
        <v/>
      </c>
      <c r="T299" s="159"/>
      <c r="U299" s="283"/>
      <c r="V299" s="283"/>
      <c r="W299" s="283"/>
      <c r="X299" s="283"/>
      <c r="Y299" s="283"/>
      <c r="Z299" s="283"/>
      <c r="AA299" s="160" t="str">
        <f>IF(OR($D299="",$E299="",GlobalParameters!$C$12=""),"",VLOOKUP($AE299,SiSem_Req!$A$2:$O$82,15))</f>
        <v/>
      </c>
      <c r="AB299" s="283"/>
      <c r="AC299" s="283"/>
      <c r="AD299" s="159"/>
      <c r="AE299" s="134" t="e">
        <f>VLOOKUP($D299,SiSem_Req!$S$2:$T$10,2)+VLOOKUP($E299,SiSem_Req!$U$2:$V$4,2)+VLOOKUP(GlobalParameters!$C$12,SiSem_Req!$W$2:$X$4,2)</f>
        <v>#N/A</v>
      </c>
    </row>
    <row r="300" spans="1:31" x14ac:dyDescent="0.25">
      <c r="A300" s="133"/>
      <c r="B300" s="283"/>
      <c r="C300" s="283"/>
      <c r="D300" s="284"/>
      <c r="E300" s="284"/>
      <c r="F300" s="286"/>
      <c r="G300" s="162" t="str">
        <f t="shared" si="21"/>
        <v/>
      </c>
      <c r="H300" s="156" t="str">
        <f>IF(OR($D300="",$E300=""),"",VLOOKUP($AE300,SiSem_Req!$A$2:$O$82,8))</f>
        <v/>
      </c>
      <c r="I300" s="285"/>
      <c r="J300" s="155" t="str">
        <f t="shared" si="22"/>
        <v/>
      </c>
      <c r="K300" s="156" t="str">
        <f>IF(OR($D300="",$E300=""),"",VLOOKUP($AE300,SiSem_Req!$A$2:$O$82,12))</f>
        <v/>
      </c>
      <c r="L300" s="285"/>
      <c r="M300" s="155" t="str">
        <f t="shared" si="23"/>
        <v/>
      </c>
      <c r="N300" s="156" t="str">
        <f>IF(OR($D300="",$E300=""),"",VLOOKUP($AE300,SiSem_Req!$A$2:$O$82,13))</f>
        <v/>
      </c>
      <c r="O300" s="287"/>
      <c r="P300" s="166" t="str">
        <f t="shared" si="24"/>
        <v/>
      </c>
      <c r="Q300" s="156" t="str">
        <f>IF(OR($D300="",$E300=""),"",VLOOKUP($AE300,SiSem_Req!$A$2:$O$82,14))</f>
        <v/>
      </c>
      <c r="R300" s="157" t="str">
        <f t="shared" si="25"/>
        <v/>
      </c>
      <c r="S300" s="158" t="str">
        <f>IF(OR($D300="",$E300="",GlobalParameters!$C$12=""),"",$AA300)</f>
        <v/>
      </c>
      <c r="T300" s="159"/>
      <c r="U300" s="283"/>
      <c r="V300" s="283"/>
      <c r="W300" s="283"/>
      <c r="X300" s="283"/>
      <c r="Y300" s="283"/>
      <c r="Z300" s="283"/>
      <c r="AA300" s="160" t="str">
        <f>IF(OR($D300="",$E300="",GlobalParameters!$C$12=""),"",VLOOKUP($AE300,SiSem_Req!$A$2:$O$82,15))</f>
        <v/>
      </c>
      <c r="AB300" s="283"/>
      <c r="AC300" s="283"/>
      <c r="AD300" s="159"/>
      <c r="AE300" s="134" t="e">
        <f>VLOOKUP($D300,SiSem_Req!$S$2:$T$10,2)+VLOOKUP($E300,SiSem_Req!$U$2:$V$4,2)+VLOOKUP(GlobalParameters!$C$12,SiSem_Req!$W$2:$X$4,2)</f>
        <v>#N/A</v>
      </c>
    </row>
    <row r="301" spans="1:31" x14ac:dyDescent="0.25">
      <c r="A301" s="133"/>
      <c r="B301" s="283"/>
      <c r="C301" s="283"/>
      <c r="D301" s="284"/>
      <c r="E301" s="284"/>
      <c r="F301" s="286"/>
      <c r="G301" s="162" t="str">
        <f t="shared" si="21"/>
        <v/>
      </c>
      <c r="H301" s="156" t="str">
        <f>IF(OR($D301="",$E301=""),"",VLOOKUP($AE301,SiSem_Req!$A$2:$O$82,8))</f>
        <v/>
      </c>
      <c r="I301" s="285"/>
      <c r="J301" s="155" t="str">
        <f t="shared" si="22"/>
        <v/>
      </c>
      <c r="K301" s="156" t="str">
        <f>IF(OR($D301="",$E301=""),"",VLOOKUP($AE301,SiSem_Req!$A$2:$O$82,12))</f>
        <v/>
      </c>
      <c r="L301" s="285"/>
      <c r="M301" s="155" t="str">
        <f t="shared" si="23"/>
        <v/>
      </c>
      <c r="N301" s="156" t="str">
        <f>IF(OR($D301="",$E301=""),"",VLOOKUP($AE301,SiSem_Req!$A$2:$O$82,13))</f>
        <v/>
      </c>
      <c r="O301" s="287"/>
      <c r="P301" s="166" t="str">
        <f t="shared" si="24"/>
        <v/>
      </c>
      <c r="Q301" s="156" t="str">
        <f>IF(OR($D301="",$E301=""),"",VLOOKUP($AE301,SiSem_Req!$A$2:$O$82,14))</f>
        <v/>
      </c>
      <c r="R301" s="157" t="str">
        <f t="shared" si="25"/>
        <v/>
      </c>
      <c r="S301" s="158" t="str">
        <f>IF(OR($D301="",$E301="",GlobalParameters!$C$12=""),"",$AA301)</f>
        <v/>
      </c>
      <c r="T301" s="159"/>
      <c r="U301" s="283"/>
      <c r="V301" s="283"/>
      <c r="W301" s="283"/>
      <c r="X301" s="283"/>
      <c r="Y301" s="283"/>
      <c r="Z301" s="283"/>
      <c r="AA301" s="160" t="str">
        <f>IF(OR($D301="",$E301="",GlobalParameters!$C$12=""),"",VLOOKUP($AE301,SiSem_Req!$A$2:$O$82,15))</f>
        <v/>
      </c>
      <c r="AB301" s="283"/>
      <c r="AC301" s="283"/>
      <c r="AD301" s="159"/>
      <c r="AE301" s="134" t="e">
        <f>VLOOKUP($D301,SiSem_Req!$S$2:$T$10,2)+VLOOKUP($E301,SiSem_Req!$U$2:$V$4,2)+VLOOKUP(GlobalParameters!$C$12,SiSem_Req!$W$2:$X$4,2)</f>
        <v>#N/A</v>
      </c>
    </row>
    <row r="302" spans="1:31" x14ac:dyDescent="0.25">
      <c r="A302" s="133"/>
      <c r="B302" s="283"/>
      <c r="C302" s="283"/>
      <c r="D302" s="284"/>
      <c r="E302" s="284"/>
      <c r="F302" s="286"/>
      <c r="G302" s="162" t="str">
        <f t="shared" si="21"/>
        <v/>
      </c>
      <c r="H302" s="156" t="str">
        <f>IF(OR($D302="",$E302=""),"",VLOOKUP($AE302,SiSem_Req!$A$2:$O$82,8))</f>
        <v/>
      </c>
      <c r="I302" s="285"/>
      <c r="J302" s="155" t="str">
        <f t="shared" si="22"/>
        <v/>
      </c>
      <c r="K302" s="156" t="str">
        <f>IF(OR($D302="",$E302=""),"",VLOOKUP($AE302,SiSem_Req!$A$2:$O$82,12))</f>
        <v/>
      </c>
      <c r="L302" s="285"/>
      <c r="M302" s="155" t="str">
        <f t="shared" si="23"/>
        <v/>
      </c>
      <c r="N302" s="156" t="str">
        <f>IF(OR($D302="",$E302=""),"",VLOOKUP($AE302,SiSem_Req!$A$2:$O$82,13))</f>
        <v/>
      </c>
      <c r="O302" s="287"/>
      <c r="P302" s="166" t="str">
        <f t="shared" si="24"/>
        <v/>
      </c>
      <c r="Q302" s="156" t="str">
        <f>IF(OR($D302="",$E302=""),"",VLOOKUP($AE302,SiSem_Req!$A$2:$O$82,14))</f>
        <v/>
      </c>
      <c r="R302" s="157" t="str">
        <f t="shared" si="25"/>
        <v/>
      </c>
      <c r="S302" s="158" t="str">
        <f>IF(OR($D302="",$E302="",GlobalParameters!$C$12=""),"",$AA302)</f>
        <v/>
      </c>
      <c r="T302" s="159"/>
      <c r="U302" s="283"/>
      <c r="V302" s="283"/>
      <c r="W302" s="283"/>
      <c r="X302" s="283"/>
      <c r="Y302" s="283"/>
      <c r="Z302" s="283"/>
      <c r="AA302" s="160" t="str">
        <f>IF(OR($D302="",$E302="",GlobalParameters!$C$12=""),"",VLOOKUP($AE302,SiSem_Req!$A$2:$O$82,15))</f>
        <v/>
      </c>
      <c r="AB302" s="283"/>
      <c r="AC302" s="283"/>
      <c r="AD302" s="159"/>
      <c r="AE302" s="134" t="e">
        <f>VLOOKUP($D302,SiSem_Req!$S$2:$T$10,2)+VLOOKUP($E302,SiSem_Req!$U$2:$V$4,2)+VLOOKUP(GlobalParameters!$C$12,SiSem_Req!$W$2:$X$4,2)</f>
        <v>#N/A</v>
      </c>
    </row>
    <row r="303" spans="1:31" x14ac:dyDescent="0.25">
      <c r="A303" s="133"/>
      <c r="B303" s="283"/>
      <c r="C303" s="283"/>
      <c r="D303" s="284"/>
      <c r="E303" s="284"/>
      <c r="F303" s="286"/>
      <c r="G303" s="162" t="str">
        <f t="shared" si="21"/>
        <v/>
      </c>
      <c r="H303" s="156" t="str">
        <f>IF(OR($D303="",$E303=""),"",VLOOKUP($AE303,SiSem_Req!$A$2:$O$82,8))</f>
        <v/>
      </c>
      <c r="I303" s="285"/>
      <c r="J303" s="155" t="str">
        <f t="shared" si="22"/>
        <v/>
      </c>
      <c r="K303" s="156" t="str">
        <f>IF(OR($D303="",$E303=""),"",VLOOKUP($AE303,SiSem_Req!$A$2:$O$82,12))</f>
        <v/>
      </c>
      <c r="L303" s="285"/>
      <c r="M303" s="155" t="str">
        <f t="shared" si="23"/>
        <v/>
      </c>
      <c r="N303" s="156" t="str">
        <f>IF(OR($D303="",$E303=""),"",VLOOKUP($AE303,SiSem_Req!$A$2:$O$82,13))</f>
        <v/>
      </c>
      <c r="O303" s="287"/>
      <c r="P303" s="166" t="str">
        <f t="shared" si="24"/>
        <v/>
      </c>
      <c r="Q303" s="156" t="str">
        <f>IF(OR($D303="",$E303=""),"",VLOOKUP($AE303,SiSem_Req!$A$2:$O$82,14))</f>
        <v/>
      </c>
      <c r="R303" s="157" t="str">
        <f t="shared" si="25"/>
        <v/>
      </c>
      <c r="S303" s="158" t="str">
        <f>IF(OR($D303="",$E303="",GlobalParameters!$C$12=""),"",$AA303)</f>
        <v/>
      </c>
      <c r="T303" s="159"/>
      <c r="U303" s="283"/>
      <c r="V303" s="283"/>
      <c r="W303" s="283"/>
      <c r="X303" s="283"/>
      <c r="Y303" s="283"/>
      <c r="Z303" s="283"/>
      <c r="AA303" s="160" t="str">
        <f>IF(OR($D303="",$E303="",GlobalParameters!$C$12=""),"",VLOOKUP($AE303,SiSem_Req!$A$2:$O$82,15))</f>
        <v/>
      </c>
      <c r="AB303" s="283"/>
      <c r="AC303" s="283"/>
      <c r="AD303" s="159"/>
      <c r="AE303" s="134" t="e">
        <f>VLOOKUP($D303,SiSem_Req!$S$2:$T$10,2)+VLOOKUP($E303,SiSem_Req!$U$2:$V$4,2)+VLOOKUP(GlobalParameters!$C$12,SiSem_Req!$W$2:$X$4,2)</f>
        <v>#N/A</v>
      </c>
    </row>
    <row r="304" spans="1:31" x14ac:dyDescent="0.25">
      <c r="A304" s="133"/>
      <c r="B304" s="283"/>
      <c r="C304" s="283"/>
      <c r="D304" s="284"/>
      <c r="E304" s="284"/>
      <c r="F304" s="286"/>
      <c r="G304" s="162" t="str">
        <f t="shared" si="21"/>
        <v/>
      </c>
      <c r="H304" s="156" t="str">
        <f>IF(OR($D304="",$E304=""),"",VLOOKUP($AE304,SiSem_Req!$A$2:$O$82,8))</f>
        <v/>
      </c>
      <c r="I304" s="285"/>
      <c r="J304" s="155" t="str">
        <f t="shared" si="22"/>
        <v/>
      </c>
      <c r="K304" s="156" t="str">
        <f>IF(OR($D304="",$E304=""),"",VLOOKUP($AE304,SiSem_Req!$A$2:$O$82,12))</f>
        <v/>
      </c>
      <c r="L304" s="285"/>
      <c r="M304" s="155" t="str">
        <f t="shared" si="23"/>
        <v/>
      </c>
      <c r="N304" s="156" t="str">
        <f>IF(OR($D304="",$E304=""),"",VLOOKUP($AE304,SiSem_Req!$A$2:$O$82,13))</f>
        <v/>
      </c>
      <c r="O304" s="287"/>
      <c r="P304" s="166" t="str">
        <f t="shared" si="24"/>
        <v/>
      </c>
      <c r="Q304" s="156" t="str">
        <f>IF(OR($D304="",$E304=""),"",VLOOKUP($AE304,SiSem_Req!$A$2:$O$82,14))</f>
        <v/>
      </c>
      <c r="R304" s="157" t="str">
        <f t="shared" si="25"/>
        <v/>
      </c>
      <c r="S304" s="158" t="str">
        <f>IF(OR($D304="",$E304="",GlobalParameters!$C$12=""),"",$AA304)</f>
        <v/>
      </c>
      <c r="T304" s="159"/>
      <c r="U304" s="283"/>
      <c r="V304" s="283"/>
      <c r="W304" s="283"/>
      <c r="X304" s="283"/>
      <c r="Y304" s="283"/>
      <c r="Z304" s="283"/>
      <c r="AA304" s="160" t="str">
        <f>IF(OR($D304="",$E304="",GlobalParameters!$C$12=""),"",VLOOKUP($AE304,SiSem_Req!$A$2:$O$82,15))</f>
        <v/>
      </c>
      <c r="AB304" s="283"/>
      <c r="AC304" s="283"/>
      <c r="AD304" s="159"/>
      <c r="AE304" s="134" t="e">
        <f>VLOOKUP($D304,SiSem_Req!$S$2:$T$10,2)+VLOOKUP($E304,SiSem_Req!$U$2:$V$4,2)+VLOOKUP(GlobalParameters!$C$12,SiSem_Req!$W$2:$X$4,2)</f>
        <v>#N/A</v>
      </c>
    </row>
    <row r="305" spans="1:31" x14ac:dyDescent="0.25">
      <c r="A305" s="133"/>
      <c r="B305" s="283"/>
      <c r="C305" s="283"/>
      <c r="D305" s="284"/>
      <c r="E305" s="284"/>
      <c r="F305" s="286"/>
      <c r="G305" s="162" t="str">
        <f t="shared" si="21"/>
        <v/>
      </c>
      <c r="H305" s="156" t="str">
        <f>IF(OR($D305="",$E305=""),"",VLOOKUP($AE305,SiSem_Req!$A$2:$O$82,8))</f>
        <v/>
      </c>
      <c r="I305" s="285"/>
      <c r="J305" s="155" t="str">
        <f t="shared" si="22"/>
        <v/>
      </c>
      <c r="K305" s="156" t="str">
        <f>IF(OR($D305="",$E305=""),"",VLOOKUP($AE305,SiSem_Req!$A$2:$O$82,12))</f>
        <v/>
      </c>
      <c r="L305" s="285"/>
      <c r="M305" s="155" t="str">
        <f t="shared" si="23"/>
        <v/>
      </c>
      <c r="N305" s="156" t="str">
        <f>IF(OR($D305="",$E305=""),"",VLOOKUP($AE305,SiSem_Req!$A$2:$O$82,13))</f>
        <v/>
      </c>
      <c r="O305" s="287"/>
      <c r="P305" s="166" t="str">
        <f t="shared" si="24"/>
        <v/>
      </c>
      <c r="Q305" s="156" t="str">
        <f>IF(OR($D305="",$E305=""),"",VLOOKUP($AE305,SiSem_Req!$A$2:$O$82,14))</f>
        <v/>
      </c>
      <c r="R305" s="157" t="str">
        <f t="shared" si="25"/>
        <v/>
      </c>
      <c r="S305" s="158" t="str">
        <f>IF(OR($D305="",$E305="",GlobalParameters!$C$12=""),"",$AA305)</f>
        <v/>
      </c>
      <c r="T305" s="159"/>
      <c r="U305" s="283"/>
      <c r="V305" s="283"/>
      <c r="W305" s="283"/>
      <c r="X305" s="283"/>
      <c r="Y305" s="283"/>
      <c r="Z305" s="283"/>
      <c r="AA305" s="160" t="str">
        <f>IF(OR($D305="",$E305="",GlobalParameters!$C$12=""),"",VLOOKUP($AE305,SiSem_Req!$A$2:$O$82,15))</f>
        <v/>
      </c>
      <c r="AB305" s="283"/>
      <c r="AC305" s="283"/>
      <c r="AD305" s="159"/>
      <c r="AE305" s="134" t="e">
        <f>VLOOKUP($D305,SiSem_Req!$S$2:$T$10,2)+VLOOKUP($E305,SiSem_Req!$U$2:$V$4,2)+VLOOKUP(GlobalParameters!$C$12,SiSem_Req!$W$2:$X$4,2)</f>
        <v>#N/A</v>
      </c>
    </row>
    <row r="306" spans="1:31" x14ac:dyDescent="0.25">
      <c r="A306" s="133"/>
      <c r="B306" s="283"/>
      <c r="C306" s="283"/>
      <c r="D306" s="284"/>
      <c r="E306" s="284"/>
      <c r="F306" s="286"/>
      <c r="G306" s="162" t="str">
        <f t="shared" si="21"/>
        <v/>
      </c>
      <c r="H306" s="156" t="str">
        <f>IF(OR($D306="",$E306=""),"",VLOOKUP($AE306,SiSem_Req!$A$2:$O$82,8))</f>
        <v/>
      </c>
      <c r="I306" s="285"/>
      <c r="J306" s="155" t="str">
        <f t="shared" si="22"/>
        <v/>
      </c>
      <c r="K306" s="156" t="str">
        <f>IF(OR($D306="",$E306=""),"",VLOOKUP($AE306,SiSem_Req!$A$2:$O$82,12))</f>
        <v/>
      </c>
      <c r="L306" s="285"/>
      <c r="M306" s="155" t="str">
        <f t="shared" si="23"/>
        <v/>
      </c>
      <c r="N306" s="156" t="str">
        <f>IF(OR($D306="",$E306=""),"",VLOOKUP($AE306,SiSem_Req!$A$2:$O$82,13))</f>
        <v/>
      </c>
      <c r="O306" s="287"/>
      <c r="P306" s="166" t="str">
        <f t="shared" si="24"/>
        <v/>
      </c>
      <c r="Q306" s="156" t="str">
        <f>IF(OR($D306="",$E306=""),"",VLOOKUP($AE306,SiSem_Req!$A$2:$O$82,14))</f>
        <v/>
      </c>
      <c r="R306" s="157" t="str">
        <f t="shared" si="25"/>
        <v/>
      </c>
      <c r="S306" s="158" t="str">
        <f>IF(OR($D306="",$E306="",GlobalParameters!$C$12=""),"",$AA306)</f>
        <v/>
      </c>
      <c r="T306" s="159"/>
      <c r="U306" s="283"/>
      <c r="V306" s="283"/>
      <c r="W306" s="283"/>
      <c r="X306" s="283"/>
      <c r="Y306" s="283"/>
      <c r="Z306" s="283"/>
      <c r="AA306" s="160" t="str">
        <f>IF(OR($D306="",$E306="",GlobalParameters!$C$12=""),"",VLOOKUP($AE306,SiSem_Req!$A$2:$O$82,15))</f>
        <v/>
      </c>
      <c r="AB306" s="283"/>
      <c r="AC306" s="283"/>
      <c r="AD306" s="159"/>
      <c r="AE306" s="134" t="e">
        <f>VLOOKUP($D306,SiSem_Req!$S$2:$T$10,2)+VLOOKUP($E306,SiSem_Req!$U$2:$V$4,2)+VLOOKUP(GlobalParameters!$C$12,SiSem_Req!$W$2:$X$4,2)</f>
        <v>#N/A</v>
      </c>
    </row>
    <row r="307" spans="1:31" x14ac:dyDescent="0.25">
      <c r="A307" s="133"/>
      <c r="B307" s="283"/>
      <c r="C307" s="283"/>
      <c r="D307" s="284"/>
      <c r="E307" s="284"/>
      <c r="F307" s="286"/>
      <c r="G307" s="162" t="str">
        <f t="shared" si="21"/>
        <v/>
      </c>
      <c r="H307" s="156" t="str">
        <f>IF(OR($D307="",$E307=""),"",VLOOKUP($AE307,SiSem_Req!$A$2:$O$82,8))</f>
        <v/>
      </c>
      <c r="I307" s="285"/>
      <c r="J307" s="155" t="str">
        <f t="shared" si="22"/>
        <v/>
      </c>
      <c r="K307" s="156" t="str">
        <f>IF(OR($D307="",$E307=""),"",VLOOKUP($AE307,SiSem_Req!$A$2:$O$82,12))</f>
        <v/>
      </c>
      <c r="L307" s="285"/>
      <c r="M307" s="155" t="str">
        <f t="shared" si="23"/>
        <v/>
      </c>
      <c r="N307" s="156" t="str">
        <f>IF(OR($D307="",$E307=""),"",VLOOKUP($AE307,SiSem_Req!$A$2:$O$82,13))</f>
        <v/>
      </c>
      <c r="O307" s="287"/>
      <c r="P307" s="166" t="str">
        <f t="shared" si="24"/>
        <v/>
      </c>
      <c r="Q307" s="156" t="str">
        <f>IF(OR($D307="",$E307=""),"",VLOOKUP($AE307,SiSem_Req!$A$2:$O$82,14))</f>
        <v/>
      </c>
      <c r="R307" s="157" t="str">
        <f t="shared" si="25"/>
        <v/>
      </c>
      <c r="S307" s="158" t="str">
        <f>IF(OR($D307="",$E307="",GlobalParameters!$C$12=""),"",$AA307)</f>
        <v/>
      </c>
      <c r="T307" s="159"/>
      <c r="U307" s="283"/>
      <c r="V307" s="283"/>
      <c r="W307" s="283"/>
      <c r="X307" s="283"/>
      <c r="Y307" s="283"/>
      <c r="Z307" s="283"/>
      <c r="AA307" s="160" t="str">
        <f>IF(OR($D307="",$E307="",GlobalParameters!$C$12=""),"",VLOOKUP($AE307,SiSem_Req!$A$2:$O$82,15))</f>
        <v/>
      </c>
      <c r="AB307" s="283"/>
      <c r="AC307" s="283"/>
      <c r="AD307" s="159"/>
      <c r="AE307" s="134" t="e">
        <f>VLOOKUP($D307,SiSem_Req!$S$2:$T$10,2)+VLOOKUP($E307,SiSem_Req!$U$2:$V$4,2)+VLOOKUP(GlobalParameters!$C$12,SiSem_Req!$W$2:$X$4,2)</f>
        <v>#N/A</v>
      </c>
    </row>
    <row r="308" spans="1:31" x14ac:dyDescent="0.25">
      <c r="A308" s="133"/>
      <c r="B308" s="283"/>
      <c r="C308" s="283"/>
      <c r="D308" s="284"/>
      <c r="E308" s="284"/>
      <c r="F308" s="286"/>
      <c r="G308" s="162" t="str">
        <f t="shared" si="21"/>
        <v/>
      </c>
      <c r="H308" s="156" t="str">
        <f>IF(OR($D308="",$E308=""),"",VLOOKUP($AE308,SiSem_Req!$A$2:$O$82,8))</f>
        <v/>
      </c>
      <c r="I308" s="285"/>
      <c r="J308" s="155" t="str">
        <f t="shared" si="22"/>
        <v/>
      </c>
      <c r="K308" s="156" t="str">
        <f>IF(OR($D308="",$E308=""),"",VLOOKUP($AE308,SiSem_Req!$A$2:$O$82,12))</f>
        <v/>
      </c>
      <c r="L308" s="285"/>
      <c r="M308" s="155" t="str">
        <f t="shared" si="23"/>
        <v/>
      </c>
      <c r="N308" s="156" t="str">
        <f>IF(OR($D308="",$E308=""),"",VLOOKUP($AE308,SiSem_Req!$A$2:$O$82,13))</f>
        <v/>
      </c>
      <c r="O308" s="287"/>
      <c r="P308" s="166" t="str">
        <f t="shared" si="24"/>
        <v/>
      </c>
      <c r="Q308" s="156" t="str">
        <f>IF(OR($D308="",$E308=""),"",VLOOKUP($AE308,SiSem_Req!$A$2:$O$82,14))</f>
        <v/>
      </c>
      <c r="R308" s="157" t="str">
        <f t="shared" si="25"/>
        <v/>
      </c>
      <c r="S308" s="158" t="str">
        <f>IF(OR($D308="",$E308="",GlobalParameters!$C$12=""),"",$AA308)</f>
        <v/>
      </c>
      <c r="T308" s="159"/>
      <c r="U308" s="283"/>
      <c r="V308" s="283"/>
      <c r="W308" s="283"/>
      <c r="X308" s="283"/>
      <c r="Y308" s="283"/>
      <c r="Z308" s="283"/>
      <c r="AA308" s="160" t="str">
        <f>IF(OR($D308="",$E308="",GlobalParameters!$C$12=""),"",VLOOKUP($AE308,SiSem_Req!$A$2:$O$82,15))</f>
        <v/>
      </c>
      <c r="AB308" s="283"/>
      <c r="AC308" s="283"/>
      <c r="AD308" s="159"/>
      <c r="AE308" s="134" t="e">
        <f>VLOOKUP($D308,SiSem_Req!$S$2:$T$10,2)+VLOOKUP($E308,SiSem_Req!$U$2:$V$4,2)+VLOOKUP(GlobalParameters!$C$12,SiSem_Req!$W$2:$X$4,2)</f>
        <v>#N/A</v>
      </c>
    </row>
    <row r="309" spans="1:31" x14ac:dyDescent="0.25">
      <c r="A309" s="133"/>
      <c r="B309" s="283"/>
      <c r="C309" s="283"/>
      <c r="D309" s="284"/>
      <c r="E309" s="284"/>
      <c r="F309" s="286"/>
      <c r="G309" s="162" t="str">
        <f t="shared" si="21"/>
        <v/>
      </c>
      <c r="H309" s="156" t="str">
        <f>IF(OR($D309="",$E309=""),"",VLOOKUP($AE309,SiSem_Req!$A$2:$O$82,8))</f>
        <v/>
      </c>
      <c r="I309" s="285"/>
      <c r="J309" s="155" t="str">
        <f t="shared" si="22"/>
        <v/>
      </c>
      <c r="K309" s="156" t="str">
        <f>IF(OR($D309="",$E309=""),"",VLOOKUP($AE309,SiSem_Req!$A$2:$O$82,12))</f>
        <v/>
      </c>
      <c r="L309" s="285"/>
      <c r="M309" s="155" t="str">
        <f t="shared" si="23"/>
        <v/>
      </c>
      <c r="N309" s="156" t="str">
        <f>IF(OR($D309="",$E309=""),"",VLOOKUP($AE309,SiSem_Req!$A$2:$O$82,13))</f>
        <v/>
      </c>
      <c r="O309" s="287"/>
      <c r="P309" s="166" t="str">
        <f t="shared" si="24"/>
        <v/>
      </c>
      <c r="Q309" s="156" t="str">
        <f>IF(OR($D309="",$E309=""),"",VLOOKUP($AE309,SiSem_Req!$A$2:$O$82,14))</f>
        <v/>
      </c>
      <c r="R309" s="157" t="str">
        <f t="shared" si="25"/>
        <v/>
      </c>
      <c r="S309" s="158" t="str">
        <f>IF(OR($D309="",$E309="",GlobalParameters!$C$12=""),"",$AA309)</f>
        <v/>
      </c>
      <c r="T309" s="159"/>
      <c r="U309" s="283"/>
      <c r="V309" s="283"/>
      <c r="W309" s="283"/>
      <c r="X309" s="283"/>
      <c r="Y309" s="283"/>
      <c r="Z309" s="283"/>
      <c r="AA309" s="160" t="str">
        <f>IF(OR($D309="",$E309="",GlobalParameters!$C$12=""),"",VLOOKUP($AE309,SiSem_Req!$A$2:$O$82,15))</f>
        <v/>
      </c>
      <c r="AB309" s="283"/>
      <c r="AC309" s="283"/>
      <c r="AD309" s="159"/>
      <c r="AE309" s="134" t="e">
        <f>VLOOKUP($D309,SiSem_Req!$S$2:$T$10,2)+VLOOKUP($E309,SiSem_Req!$U$2:$V$4,2)+VLOOKUP(GlobalParameters!$C$12,SiSem_Req!$W$2:$X$4,2)</f>
        <v>#N/A</v>
      </c>
    </row>
    <row r="310" spans="1:31" x14ac:dyDescent="0.25">
      <c r="A310" s="133"/>
      <c r="B310" s="283"/>
      <c r="C310" s="283"/>
      <c r="D310" s="284"/>
      <c r="E310" s="284"/>
      <c r="F310" s="286"/>
      <c r="G310" s="162" t="str">
        <f t="shared" si="21"/>
        <v/>
      </c>
      <c r="H310" s="156" t="str">
        <f>IF(OR($D310="",$E310=""),"",VLOOKUP($AE310,SiSem_Req!$A$2:$O$82,8))</f>
        <v/>
      </c>
      <c r="I310" s="285"/>
      <c r="J310" s="155" t="str">
        <f t="shared" si="22"/>
        <v/>
      </c>
      <c r="K310" s="156" t="str">
        <f>IF(OR($D310="",$E310=""),"",VLOOKUP($AE310,SiSem_Req!$A$2:$O$82,12))</f>
        <v/>
      </c>
      <c r="L310" s="285"/>
      <c r="M310" s="155" t="str">
        <f t="shared" si="23"/>
        <v/>
      </c>
      <c r="N310" s="156" t="str">
        <f>IF(OR($D310="",$E310=""),"",VLOOKUP($AE310,SiSem_Req!$A$2:$O$82,13))</f>
        <v/>
      </c>
      <c r="O310" s="287"/>
      <c r="P310" s="166" t="str">
        <f t="shared" si="24"/>
        <v/>
      </c>
      <c r="Q310" s="156" t="str">
        <f>IF(OR($D310="",$E310=""),"",VLOOKUP($AE310,SiSem_Req!$A$2:$O$82,14))</f>
        <v/>
      </c>
      <c r="R310" s="157" t="str">
        <f t="shared" si="25"/>
        <v/>
      </c>
      <c r="S310" s="158" t="str">
        <f>IF(OR($D310="",$E310="",GlobalParameters!$C$12=""),"",$AA310)</f>
        <v/>
      </c>
      <c r="T310" s="159"/>
      <c r="U310" s="283"/>
      <c r="V310" s="283"/>
      <c r="W310" s="283"/>
      <c r="X310" s="283"/>
      <c r="Y310" s="283"/>
      <c r="Z310" s="283"/>
      <c r="AA310" s="160" t="str">
        <f>IF(OR($D310="",$E310="",GlobalParameters!$C$12=""),"",VLOOKUP($AE310,SiSem_Req!$A$2:$O$82,15))</f>
        <v/>
      </c>
      <c r="AB310" s="283"/>
      <c r="AC310" s="283"/>
      <c r="AD310" s="159"/>
      <c r="AE310" s="134" t="e">
        <f>VLOOKUP($D310,SiSem_Req!$S$2:$T$10,2)+VLOOKUP($E310,SiSem_Req!$U$2:$V$4,2)+VLOOKUP(GlobalParameters!$C$12,SiSem_Req!$W$2:$X$4,2)</f>
        <v>#N/A</v>
      </c>
    </row>
    <row r="311" spans="1:31" x14ac:dyDescent="0.25">
      <c r="A311" s="133"/>
      <c r="B311" s="283"/>
      <c r="C311" s="283"/>
      <c r="D311" s="284"/>
      <c r="E311" s="284"/>
      <c r="F311" s="286"/>
      <c r="G311" s="162" t="str">
        <f t="shared" si="21"/>
        <v/>
      </c>
      <c r="H311" s="156" t="str">
        <f>IF(OR($D311="",$E311=""),"",VLOOKUP($AE311,SiSem_Req!$A$2:$O$82,8))</f>
        <v/>
      </c>
      <c r="I311" s="285"/>
      <c r="J311" s="155" t="str">
        <f t="shared" si="22"/>
        <v/>
      </c>
      <c r="K311" s="156" t="str">
        <f>IF(OR($D311="",$E311=""),"",VLOOKUP($AE311,SiSem_Req!$A$2:$O$82,12))</f>
        <v/>
      </c>
      <c r="L311" s="285"/>
      <c r="M311" s="155" t="str">
        <f t="shared" si="23"/>
        <v/>
      </c>
      <c r="N311" s="156" t="str">
        <f>IF(OR($D311="",$E311=""),"",VLOOKUP($AE311,SiSem_Req!$A$2:$O$82,13))</f>
        <v/>
      </c>
      <c r="O311" s="287"/>
      <c r="P311" s="166" t="str">
        <f t="shared" si="24"/>
        <v/>
      </c>
      <c r="Q311" s="156" t="str">
        <f>IF(OR($D311="",$E311=""),"",VLOOKUP($AE311,SiSem_Req!$A$2:$O$82,14))</f>
        <v/>
      </c>
      <c r="R311" s="157" t="str">
        <f t="shared" si="25"/>
        <v/>
      </c>
      <c r="S311" s="158" t="str">
        <f>IF(OR($D311="",$E311="",GlobalParameters!$C$12=""),"",$AA311)</f>
        <v/>
      </c>
      <c r="T311" s="159"/>
      <c r="U311" s="283"/>
      <c r="V311" s="283"/>
      <c r="W311" s="283"/>
      <c r="X311" s="283"/>
      <c r="Y311" s="283"/>
      <c r="Z311" s="283"/>
      <c r="AA311" s="160" t="str">
        <f>IF(OR($D311="",$E311="",GlobalParameters!$C$12=""),"",VLOOKUP($AE311,SiSem_Req!$A$2:$O$82,15))</f>
        <v/>
      </c>
      <c r="AB311" s="283"/>
      <c r="AC311" s="283"/>
      <c r="AD311" s="159"/>
      <c r="AE311" s="134" t="e">
        <f>VLOOKUP($D311,SiSem_Req!$S$2:$T$10,2)+VLOOKUP($E311,SiSem_Req!$U$2:$V$4,2)+VLOOKUP(GlobalParameters!$C$12,SiSem_Req!$W$2:$X$4,2)</f>
        <v>#N/A</v>
      </c>
    </row>
    <row r="312" spans="1:31" x14ac:dyDescent="0.25">
      <c r="A312" s="133"/>
      <c r="B312" s="283"/>
      <c r="C312" s="283"/>
      <c r="D312" s="284"/>
      <c r="E312" s="284"/>
      <c r="F312" s="286"/>
      <c r="G312" s="162" t="str">
        <f t="shared" si="21"/>
        <v/>
      </c>
      <c r="H312" s="156" t="str">
        <f>IF(OR($D312="",$E312=""),"",VLOOKUP($AE312,SiSem_Req!$A$2:$O$82,8))</f>
        <v/>
      </c>
      <c r="I312" s="285"/>
      <c r="J312" s="155" t="str">
        <f t="shared" si="22"/>
        <v/>
      </c>
      <c r="K312" s="156" t="str">
        <f>IF(OR($D312="",$E312=""),"",VLOOKUP($AE312,SiSem_Req!$A$2:$O$82,12))</f>
        <v/>
      </c>
      <c r="L312" s="285"/>
      <c r="M312" s="155" t="str">
        <f t="shared" si="23"/>
        <v/>
      </c>
      <c r="N312" s="156" t="str">
        <f>IF(OR($D312="",$E312=""),"",VLOOKUP($AE312,SiSem_Req!$A$2:$O$82,13))</f>
        <v/>
      </c>
      <c r="O312" s="287"/>
      <c r="P312" s="166" t="str">
        <f t="shared" si="24"/>
        <v/>
      </c>
      <c r="Q312" s="156" t="str">
        <f>IF(OR($D312="",$E312=""),"",VLOOKUP($AE312,SiSem_Req!$A$2:$O$82,14))</f>
        <v/>
      </c>
      <c r="R312" s="157" t="str">
        <f t="shared" si="25"/>
        <v/>
      </c>
      <c r="S312" s="158" t="str">
        <f>IF(OR($D312="",$E312="",GlobalParameters!$C$12=""),"",$AA312)</f>
        <v/>
      </c>
      <c r="T312" s="159"/>
      <c r="U312" s="283"/>
      <c r="V312" s="283"/>
      <c r="W312" s="283"/>
      <c r="X312" s="283"/>
      <c r="Y312" s="283"/>
      <c r="Z312" s="283"/>
      <c r="AA312" s="160" t="str">
        <f>IF(OR($D312="",$E312="",GlobalParameters!$C$12=""),"",VLOOKUP($AE312,SiSem_Req!$A$2:$O$82,15))</f>
        <v/>
      </c>
      <c r="AB312" s="283"/>
      <c r="AC312" s="283"/>
      <c r="AD312" s="159"/>
      <c r="AE312" s="134" t="e">
        <f>VLOOKUP($D312,SiSem_Req!$S$2:$T$10,2)+VLOOKUP($E312,SiSem_Req!$U$2:$V$4,2)+VLOOKUP(GlobalParameters!$C$12,SiSem_Req!$W$2:$X$4,2)</f>
        <v>#N/A</v>
      </c>
    </row>
    <row r="313" spans="1:31"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row>
    <row r="314" spans="1:31"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row>
    <row r="315" spans="1:31"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row>
    <row r="316" spans="1:31"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row>
    <row r="317" spans="1:31"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row>
    <row r="318" spans="1:31"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row>
    <row r="319" spans="1:31"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row>
    <row r="320" spans="1:31"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row>
    <row r="321" spans="1:30"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row>
    <row r="322" spans="1:30"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row>
  </sheetData>
  <sheetProtection password="C070" sheet="1" objects="1" scenarios="1"/>
  <mergeCells count="20">
    <mergeCell ref="H5:J5"/>
    <mergeCell ref="C3:E3"/>
    <mergeCell ref="H3:J3"/>
    <mergeCell ref="K3:N3"/>
    <mergeCell ref="C4:E4"/>
    <mergeCell ref="H4:J4"/>
    <mergeCell ref="C6:E6"/>
    <mergeCell ref="H6:J6"/>
    <mergeCell ref="F11:H11"/>
    <mergeCell ref="I11:K11"/>
    <mergeCell ref="L11:N11"/>
    <mergeCell ref="K4:N4"/>
    <mergeCell ref="K5:N5"/>
    <mergeCell ref="R11:S11"/>
    <mergeCell ref="O11:Q11"/>
    <mergeCell ref="P3:Z3"/>
    <mergeCell ref="P4:Z4"/>
    <mergeCell ref="P5:Z5"/>
    <mergeCell ref="P6:Z6"/>
    <mergeCell ref="U11:AB11"/>
  </mergeCells>
  <conditionalFormatting sqref="Y13:Y312">
    <cfRule type="expression" dxfId="544" priority="1162">
      <formula>OR($AE13&lt;800,$AE13&gt;=900)</formula>
    </cfRule>
  </conditionalFormatting>
  <conditionalFormatting sqref="G13:H312">
    <cfRule type="expression" dxfId="543" priority="1159">
      <formula>$AE13&lt;800</formula>
    </cfRule>
  </conditionalFormatting>
  <conditionalFormatting sqref="J13:K312">
    <cfRule type="expression" dxfId="542" priority="1158">
      <formula>$AE13&lt;800</formula>
    </cfRule>
  </conditionalFormatting>
  <conditionalFormatting sqref="M13:N312">
    <cfRule type="expression" dxfId="541" priority="1157">
      <formula>OR($AE13&lt;800,$AE13&gt;=900)</formula>
    </cfRule>
  </conditionalFormatting>
  <conditionalFormatting sqref="U13:V312">
    <cfRule type="expression" dxfId="540" priority="1156">
      <formula>$AE13&lt;800</formula>
    </cfRule>
  </conditionalFormatting>
  <conditionalFormatting sqref="W13:W312">
    <cfRule type="expression" dxfId="539" priority="1153">
      <formula>$AE13&lt;800</formula>
    </cfRule>
  </conditionalFormatting>
  <conditionalFormatting sqref="X13:X312">
    <cfRule type="expression" dxfId="538" priority="1152">
      <formula>OR($AE13&lt;800,$AE13&gt;=900)</formula>
    </cfRule>
  </conditionalFormatting>
  <conditionalFormatting sqref="P13:Q312">
    <cfRule type="expression" dxfId="537" priority="1147">
      <formula>OR($AE13&lt;800,$AE13&gt;=900)</formula>
    </cfRule>
  </conditionalFormatting>
  <conditionalFormatting sqref="F13:F312">
    <cfRule type="expression" dxfId="536" priority="2301">
      <formula>$AE13&lt;800</formula>
    </cfRule>
    <cfRule type="expression" dxfId="535" priority="2302">
      <formula>OR($F13="",$G13="")</formula>
    </cfRule>
    <cfRule type="cellIs" dxfId="534" priority="2303" operator="between">
      <formula>0</formula>
      <formula>$G13</formula>
    </cfRule>
    <cfRule type="cellIs" dxfId="533" priority="2304" operator="greaterThan">
      <formula>$G13</formula>
    </cfRule>
  </conditionalFormatting>
  <conditionalFormatting sqref="I13:I312">
    <cfRule type="expression" dxfId="532" priority="2309">
      <formula>$AE13&lt;800</formula>
    </cfRule>
    <cfRule type="expression" dxfId="531" priority="2310">
      <formula>OR($I13="",$J13="")</formula>
    </cfRule>
    <cfRule type="cellIs" dxfId="530" priority="2311" operator="between">
      <formula>0</formula>
      <formula>$J13</formula>
    </cfRule>
    <cfRule type="cellIs" dxfId="529" priority="2312" operator="greaterThan">
      <formula>$J13</formula>
    </cfRule>
  </conditionalFormatting>
  <conditionalFormatting sqref="L13:L312">
    <cfRule type="expression" dxfId="528" priority="2305">
      <formula>OR($AE13&lt;800,$AE13&gt;=900)</formula>
    </cfRule>
    <cfRule type="expression" dxfId="527" priority="2306">
      <formula>OR($L13="",$M13="")</formula>
    </cfRule>
    <cfRule type="cellIs" dxfId="526" priority="2307" operator="between">
      <formula>0</formula>
      <formula>$M13</formula>
    </cfRule>
    <cfRule type="cellIs" dxfId="525" priority="2308" operator="greaterThan">
      <formula>$M13</formula>
    </cfRule>
  </conditionalFormatting>
  <conditionalFormatting sqref="O13:O312">
    <cfRule type="expression" dxfId="524" priority="2313">
      <formula>OR($AE13&lt;800,$AE13&gt;=900)</formula>
    </cfRule>
    <cfRule type="expression" dxfId="523" priority="2314">
      <formula>OR($O13="",$P13="")</formula>
    </cfRule>
    <cfRule type="cellIs" dxfId="522" priority="2315" operator="between">
      <formula>0</formula>
      <formula>$P13</formula>
    </cfRule>
    <cfRule type="cellIs" dxfId="521" priority="2316" operator="greaterThan">
      <formula>$P13</formula>
    </cfRule>
  </conditionalFormatting>
  <conditionalFormatting sqref="R13:R312">
    <cfRule type="expression" dxfId="520" priority="1163">
      <formula>OR($R13="",$S13="")</formula>
    </cfRule>
    <cfRule type="cellIs" dxfId="519" priority="1164" operator="between">
      <formula>0</formula>
      <formula>$S13</formula>
    </cfRule>
    <cfRule type="cellIs" dxfId="518" priority="1165" operator="greaterThan">
      <formula>$S13</formula>
    </cfRule>
  </conditionalFormatting>
  <dataValidations count="5">
    <dataValidation type="decimal" operator="greaterThanOrEqual" allowBlank="1" showInputMessage="1" showErrorMessage="1" error="Data must be a numeric value greater than or equal to 0" sqref="F13:F312 I13:I312 L13:L312 O13:O312 U13:Y312 AB13:AB312">
      <formula1>0</formula1>
    </dataValidation>
    <dataValidation type="decimal" operator="lessThanOrEqual" allowBlank="1" showInputMessage="1" showErrorMessage="1" error="Ts must be less than or equal to the Maximum Rated Junction Temperature" prompt="Breakpoint Temperature (Ts) must be less than or equal to the Maximum Rated Junction Temperature" sqref="Z13:Z312">
      <formula1>$AB13</formula1>
    </dataValidation>
    <dataValidation type="decimal" allowBlank="1" showInputMessage="1" showErrorMessage="1" error="Data must be a numeric value" prompt="Enter the temperature rise from the ambient (reference) to the component junction" sqref="AC13:AC312">
      <formula1>-500</formula1>
      <formula2>500</formula2>
    </dataValidation>
    <dataValidation type="list" allowBlank="1" showInputMessage="1" showErrorMessage="1" sqref="D13:D312">
      <formula1>$AH$13:$AH$14</formula1>
    </dataValidation>
    <dataValidation type="list" allowBlank="1" showInputMessage="1" showErrorMessage="1" sqref="E13:E312">
      <formula1>$AI$13:$AI$15</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Y322"/>
  <sheetViews>
    <sheetView workbookViewId="0">
      <pane ySplit="12" topLeftCell="A13" activePane="bottomLeft" state="frozen"/>
      <selection pane="bottomLeft" activeCell="B13" sqref="B1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5" width="15.7109375" style="134" customWidth="1"/>
    <col min="6" max="20" width="9.140625" style="134"/>
    <col min="21" max="21" width="9.140625" style="134" hidden="1" customWidth="1"/>
    <col min="22" max="23" width="9.140625" style="134"/>
    <col min="24" max="25" width="0" style="178" hidden="1" customWidth="1"/>
    <col min="26" max="16384" width="9.140625" style="134"/>
  </cols>
  <sheetData>
    <row r="1" spans="1:25" x14ac:dyDescent="0.25">
      <c r="A1" s="133"/>
      <c r="B1" s="133"/>
      <c r="C1" s="133"/>
      <c r="D1" s="133"/>
      <c r="E1" s="133"/>
      <c r="F1" s="133"/>
      <c r="G1" s="133"/>
      <c r="H1" s="133"/>
      <c r="I1" s="133"/>
      <c r="J1" s="133"/>
      <c r="K1" s="133"/>
      <c r="L1" s="133"/>
      <c r="M1" s="133"/>
      <c r="N1" s="133"/>
      <c r="O1" s="133"/>
      <c r="P1" s="133"/>
      <c r="Q1" s="133"/>
      <c r="R1" s="133"/>
      <c r="S1" s="133"/>
      <c r="T1" s="133"/>
    </row>
    <row r="2" spans="1:25" ht="15.75" thickBot="1" x14ac:dyDescent="0.3">
      <c r="A2" s="133"/>
      <c r="B2" s="133"/>
      <c r="C2" s="133"/>
      <c r="D2" s="133"/>
      <c r="E2" s="133"/>
      <c r="F2" s="133"/>
      <c r="G2" s="133"/>
      <c r="H2" s="133"/>
      <c r="I2" s="133"/>
      <c r="J2" s="133"/>
      <c r="K2" s="133"/>
      <c r="L2" s="133"/>
      <c r="M2" s="133"/>
      <c r="N2" s="133"/>
      <c r="O2" s="133"/>
      <c r="P2" s="133"/>
      <c r="Q2" s="133"/>
      <c r="R2" s="133"/>
      <c r="S2" s="133"/>
      <c r="T2" s="133"/>
    </row>
    <row r="3" spans="1:25" ht="15.75" thickBot="1" x14ac:dyDescent="0.3">
      <c r="A3" s="133"/>
      <c r="B3" s="133"/>
      <c r="C3" s="238" t="s">
        <v>17</v>
      </c>
      <c r="D3" s="220"/>
      <c r="E3" s="221"/>
      <c r="F3" s="135"/>
      <c r="G3" s="135"/>
      <c r="H3" s="238" t="s">
        <v>19</v>
      </c>
      <c r="I3" s="242"/>
      <c r="J3" s="243"/>
      <c r="K3" s="244" t="str">
        <f>IF(GlobalParameters!$C$8="","",GlobalParameters!$C$8)</f>
        <v/>
      </c>
      <c r="L3" s="288"/>
      <c r="M3" s="288"/>
      <c r="N3" s="289"/>
      <c r="O3" s="133"/>
      <c r="P3" s="133"/>
      <c r="Q3" s="133"/>
      <c r="R3" s="133"/>
      <c r="S3" s="133"/>
      <c r="T3" s="133"/>
    </row>
    <row r="4" spans="1:25" ht="15.75" thickBot="1" x14ac:dyDescent="0.3">
      <c r="A4" s="133"/>
      <c r="B4" s="133"/>
      <c r="C4" s="238" t="s">
        <v>18</v>
      </c>
      <c r="D4" s="220"/>
      <c r="E4" s="221"/>
      <c r="F4" s="135"/>
      <c r="G4" s="136"/>
      <c r="H4" s="238" t="s">
        <v>20</v>
      </c>
      <c r="I4" s="242"/>
      <c r="J4" s="243"/>
      <c r="K4" s="244" t="str">
        <f>IF(GlobalParameters!$E$8="","",GlobalParameters!$E$8)</f>
        <v/>
      </c>
      <c r="L4" s="288"/>
      <c r="M4" s="288"/>
      <c r="N4" s="289"/>
      <c r="O4" s="133"/>
      <c r="P4" s="133"/>
      <c r="Q4" s="133"/>
      <c r="R4" s="133"/>
      <c r="S4" s="133"/>
      <c r="T4" s="133"/>
    </row>
    <row r="5" spans="1:25" ht="15.75" thickBot="1" x14ac:dyDescent="0.3">
      <c r="A5" s="133"/>
      <c r="B5" s="133"/>
      <c r="C5" s="133"/>
      <c r="D5" s="133"/>
      <c r="E5" s="133"/>
      <c r="F5" s="133"/>
      <c r="G5" s="133"/>
      <c r="H5" s="238" t="s">
        <v>21</v>
      </c>
      <c r="I5" s="220"/>
      <c r="J5" s="221"/>
      <c r="K5" s="244" t="str">
        <f>IF(GlobalParameters!$C$12="","",GlobalParameters!$C$12)</f>
        <v/>
      </c>
      <c r="L5" s="247"/>
      <c r="M5" s="247"/>
      <c r="N5" s="248"/>
      <c r="O5" s="133"/>
      <c r="P5" s="133"/>
      <c r="Q5" s="133"/>
      <c r="R5" s="133"/>
      <c r="S5" s="133"/>
      <c r="T5" s="133"/>
    </row>
    <row r="6" spans="1:25" ht="15.75" customHeight="1" thickBot="1" x14ac:dyDescent="0.3">
      <c r="A6" s="133"/>
      <c r="B6" s="133"/>
      <c r="C6" s="239" t="s">
        <v>141</v>
      </c>
      <c r="D6" s="240"/>
      <c r="E6" s="241"/>
      <c r="F6" s="137"/>
      <c r="G6" s="137"/>
      <c r="H6" s="238" t="s">
        <v>337</v>
      </c>
      <c r="I6" s="242"/>
      <c r="J6" s="243"/>
      <c r="K6" s="138" t="str">
        <f>IF(GlobalParameters!$K$11="","",GlobalParameters!$K$11)</f>
        <v/>
      </c>
      <c r="L6" s="133"/>
      <c r="M6" s="133"/>
      <c r="N6" s="133"/>
      <c r="O6" s="133"/>
      <c r="P6" s="133"/>
      <c r="Q6" s="133"/>
      <c r="R6" s="133"/>
      <c r="S6" s="133"/>
      <c r="T6" s="133"/>
    </row>
    <row r="7" spans="1:25" x14ac:dyDescent="0.25">
      <c r="A7" s="133"/>
      <c r="B7" s="133"/>
      <c r="C7" s="139"/>
      <c r="D7" s="184"/>
      <c r="E7" s="184"/>
      <c r="F7" s="135"/>
      <c r="G7" s="135"/>
      <c r="H7" s="136"/>
      <c r="I7" s="133"/>
      <c r="J7" s="133"/>
      <c r="K7" s="133"/>
      <c r="L7" s="133"/>
      <c r="M7" s="133"/>
      <c r="N7" s="133"/>
      <c r="O7" s="133"/>
      <c r="P7" s="133"/>
      <c r="Q7" s="133"/>
      <c r="R7" s="133"/>
      <c r="S7" s="133"/>
      <c r="T7" s="133"/>
    </row>
    <row r="8" spans="1:25" x14ac:dyDescent="0.25">
      <c r="A8" s="133"/>
      <c r="B8" s="141" t="s">
        <v>301</v>
      </c>
      <c r="C8" s="142" t="s">
        <v>300</v>
      </c>
      <c r="D8" s="135"/>
      <c r="E8" s="135"/>
      <c r="F8" s="136" t="s">
        <v>398</v>
      </c>
      <c r="G8" s="135"/>
      <c r="H8" s="136"/>
      <c r="I8" s="133"/>
      <c r="J8" s="133"/>
      <c r="K8" s="133"/>
      <c r="L8" s="133"/>
      <c r="M8" s="133"/>
      <c r="N8" s="133"/>
      <c r="O8" s="133"/>
      <c r="P8" s="133"/>
      <c r="Q8" s="133"/>
      <c r="R8" s="133"/>
      <c r="S8" s="133"/>
      <c r="T8" s="133"/>
    </row>
    <row r="9" spans="1:25" x14ac:dyDescent="0.25">
      <c r="A9" s="133"/>
      <c r="B9" s="133"/>
      <c r="C9" s="143" t="s">
        <v>200</v>
      </c>
      <c r="D9" s="135"/>
      <c r="E9" s="135"/>
      <c r="F9" s="135"/>
      <c r="G9" s="135"/>
      <c r="H9" s="136"/>
      <c r="I9" s="133"/>
      <c r="J9" s="133"/>
      <c r="K9" s="133"/>
      <c r="L9" s="133"/>
      <c r="M9" s="133"/>
      <c r="N9" s="133"/>
      <c r="O9" s="133"/>
      <c r="P9" s="133"/>
      <c r="Q9" s="133"/>
      <c r="R9" s="133"/>
      <c r="S9" s="133"/>
      <c r="T9" s="133"/>
    </row>
    <row r="10" spans="1:25" x14ac:dyDescent="0.25">
      <c r="A10" s="133"/>
      <c r="B10" s="133"/>
      <c r="C10" s="133"/>
      <c r="D10" s="133"/>
      <c r="E10" s="133"/>
      <c r="F10" s="133"/>
      <c r="G10" s="133"/>
      <c r="H10" s="133"/>
      <c r="I10" s="133"/>
      <c r="J10" s="133"/>
      <c r="K10" s="133"/>
      <c r="L10" s="133"/>
      <c r="M10" s="133"/>
      <c r="N10" s="133"/>
      <c r="O10" s="133"/>
      <c r="P10" s="133"/>
      <c r="Q10" s="133"/>
      <c r="R10" s="133"/>
      <c r="S10" s="133"/>
      <c r="T10" s="133"/>
    </row>
    <row r="11" spans="1:25" ht="30" customHeight="1" x14ac:dyDescent="0.35">
      <c r="A11" s="133"/>
      <c r="B11" s="133"/>
      <c r="C11" s="133"/>
      <c r="D11" s="133"/>
      <c r="E11" s="133"/>
      <c r="F11" s="256" t="s">
        <v>309</v>
      </c>
      <c r="G11" s="263"/>
      <c r="H11" s="264"/>
      <c r="I11" s="255" t="s">
        <v>310</v>
      </c>
      <c r="J11" s="236"/>
      <c r="K11" s="237"/>
      <c r="L11" s="261" t="s">
        <v>135</v>
      </c>
      <c r="M11" s="262"/>
      <c r="N11" s="133"/>
      <c r="O11" s="230" t="s">
        <v>302</v>
      </c>
      <c r="P11" s="231"/>
      <c r="Q11" s="231"/>
      <c r="R11" s="232"/>
      <c r="S11" s="133"/>
      <c r="T11" s="133"/>
      <c r="U11" s="151"/>
    </row>
    <row r="12" spans="1:25" ht="64.5" x14ac:dyDescent="0.25">
      <c r="A12" s="144"/>
      <c r="B12" s="145" t="s">
        <v>22</v>
      </c>
      <c r="C12" s="145" t="s">
        <v>23</v>
      </c>
      <c r="D12" s="145" t="s">
        <v>25</v>
      </c>
      <c r="E12" s="145" t="s">
        <v>132</v>
      </c>
      <c r="F12" s="146" t="s">
        <v>133</v>
      </c>
      <c r="G12" s="146" t="s">
        <v>134</v>
      </c>
      <c r="H12" s="146" t="s">
        <v>28</v>
      </c>
      <c r="I12" s="146" t="s">
        <v>26</v>
      </c>
      <c r="J12" s="146" t="s">
        <v>27</v>
      </c>
      <c r="K12" s="146" t="s">
        <v>28</v>
      </c>
      <c r="L12" s="146" t="s">
        <v>32</v>
      </c>
      <c r="M12" s="146" t="s">
        <v>33</v>
      </c>
      <c r="N12" s="148"/>
      <c r="O12" s="149" t="s">
        <v>143</v>
      </c>
      <c r="P12" s="149" t="s">
        <v>142</v>
      </c>
      <c r="Q12" s="167" t="s">
        <v>40</v>
      </c>
      <c r="R12" s="150" t="s">
        <v>348</v>
      </c>
      <c r="S12" s="147" t="s">
        <v>343</v>
      </c>
      <c r="T12" s="133"/>
      <c r="U12" s="164" t="s">
        <v>130</v>
      </c>
    </row>
    <row r="13" spans="1:25" x14ac:dyDescent="0.25">
      <c r="A13" s="133"/>
      <c r="B13" s="283"/>
      <c r="C13" s="283"/>
      <c r="D13" s="284"/>
      <c r="E13" s="284"/>
      <c r="F13" s="287"/>
      <c r="G13" s="166" t="str">
        <f t="shared" ref="G13:G76" si="0">IF(OR($D13="",$O13="",$H13=""),"",IF(AND($U13&gt;=600,$U13&lt;700),$O13*$H13,""))</f>
        <v/>
      </c>
      <c r="H13" s="156" t="str">
        <f>IF(OR($D13="",$E13=""),"",VLOOKUP($U13,SiSem_Req!$A$2:$O$82,10))</f>
        <v/>
      </c>
      <c r="I13" s="285"/>
      <c r="J13" s="155" t="str">
        <f t="shared" ref="J13:J76" si="1">IF(OR($D13="",$P13="",$K13=""),"",IF(AND($U13&gt;=600,$U13&lt;700),$P13*$K13,""))</f>
        <v/>
      </c>
      <c r="K13" s="156" t="str">
        <f>IF(OR($D13="",$E13=""),"",VLOOKUP($U13,SiSem_Req!$A$2:$O$82,11))</f>
        <v/>
      </c>
      <c r="L13" s="157" t="str">
        <f t="shared" ref="L13:L30" si="2">IF($D13="","",$K$6+S13)</f>
        <v/>
      </c>
      <c r="M13" s="158" t="str">
        <f>IF(OR($D13="",$E13="",GlobalParameters!$C$12=""),"",$Q13)</f>
        <v/>
      </c>
      <c r="N13" s="159"/>
      <c r="O13" s="283"/>
      <c r="P13" s="283"/>
      <c r="Q13" s="160" t="str">
        <f>IF(OR($D13="",$E13="",GlobalParameters!$C$12=""),"",VLOOKUP($U13,SiSem_Req!$A$2:$O$82,15))</f>
        <v/>
      </c>
      <c r="R13" s="283"/>
      <c r="S13" s="283"/>
      <c r="T13" s="159"/>
      <c r="U13" s="134" t="e">
        <f>VLOOKUP($D13,SiSem_Req!$S$2:$T$10,2)+VLOOKUP($E13,SiSem_Req!$U$2:$V$4,2)+VLOOKUP(GlobalParameters!$C$12,SiSem_Req!$W$2:$X$4,2)</f>
        <v>#N/A</v>
      </c>
      <c r="X13" s="178" t="s">
        <v>122</v>
      </c>
      <c r="Y13" s="178" t="s">
        <v>127</v>
      </c>
    </row>
    <row r="14" spans="1:25" x14ac:dyDescent="0.25">
      <c r="A14" s="133"/>
      <c r="B14" s="283"/>
      <c r="C14" s="283"/>
      <c r="D14" s="284"/>
      <c r="E14" s="284"/>
      <c r="F14" s="287"/>
      <c r="G14" s="166" t="str">
        <f t="shared" si="0"/>
        <v/>
      </c>
      <c r="H14" s="156" t="str">
        <f>IF(OR($D14="",$E14=""),"",VLOOKUP($U14,SiSem_Req!$A$2:$O$82,10))</f>
        <v/>
      </c>
      <c r="I14" s="285"/>
      <c r="J14" s="155" t="str">
        <f t="shared" si="1"/>
        <v/>
      </c>
      <c r="K14" s="156" t="str">
        <f>IF(OR($D14="",$E14=""),"",VLOOKUP($U14,SiSem_Req!$A$2:$O$82,11))</f>
        <v/>
      </c>
      <c r="L14" s="157" t="str">
        <f t="shared" si="2"/>
        <v/>
      </c>
      <c r="M14" s="158" t="str">
        <f>IF(OR($D14="",$E14="",GlobalParameters!$C$12=""),"",$Q14)</f>
        <v/>
      </c>
      <c r="N14" s="159"/>
      <c r="O14" s="283"/>
      <c r="P14" s="283"/>
      <c r="Q14" s="160" t="str">
        <f>IF(OR($D14="",$E14="",GlobalParameters!$C$12=""),"",VLOOKUP($U14,SiSem_Req!$A$2:$O$82,15))</f>
        <v/>
      </c>
      <c r="R14" s="283"/>
      <c r="S14" s="283"/>
      <c r="T14" s="159"/>
      <c r="U14" s="134" t="e">
        <f>VLOOKUP($D14,SiSem_Req!$S$2:$T$10,2)+VLOOKUP($E14,SiSem_Req!$U$2:$V$4,2)+VLOOKUP(GlobalParameters!$C$12,SiSem_Req!$W$2:$X$4,2)</f>
        <v>#N/A</v>
      </c>
      <c r="Y14" s="178" t="s">
        <v>131</v>
      </c>
    </row>
    <row r="15" spans="1:25" x14ac:dyDescent="0.25">
      <c r="A15" s="133"/>
      <c r="B15" s="283"/>
      <c r="C15" s="283"/>
      <c r="D15" s="284"/>
      <c r="E15" s="284"/>
      <c r="F15" s="287"/>
      <c r="G15" s="166" t="str">
        <f t="shared" si="0"/>
        <v/>
      </c>
      <c r="H15" s="156" t="str">
        <f>IF(OR($D15="",$E15=""),"",VLOOKUP($U15,SiSem_Req!$A$2:$O$82,10))</f>
        <v/>
      </c>
      <c r="I15" s="285"/>
      <c r="J15" s="155" t="str">
        <f t="shared" si="1"/>
        <v/>
      </c>
      <c r="K15" s="156" t="str">
        <f>IF(OR($D15="",$E15=""),"",VLOOKUP($U15,SiSem_Req!$A$2:$O$82,11))</f>
        <v/>
      </c>
      <c r="L15" s="157" t="str">
        <f t="shared" si="2"/>
        <v/>
      </c>
      <c r="M15" s="158" t="str">
        <f>IF(OR($D15="",$E15="",GlobalParameters!$C$12=""),"",$Q15)</f>
        <v/>
      </c>
      <c r="N15" s="159"/>
      <c r="O15" s="283"/>
      <c r="P15" s="283"/>
      <c r="Q15" s="160" t="str">
        <f>IF(OR($D15="",$E15="",GlobalParameters!$C$12=""),"",VLOOKUP($U15,SiSem_Req!$A$2:$O$82,15))</f>
        <v/>
      </c>
      <c r="R15" s="283"/>
      <c r="S15" s="283"/>
      <c r="T15" s="159"/>
      <c r="U15" s="134" t="e">
        <f>VLOOKUP($D15,SiSem_Req!$S$2:$T$10,2)+VLOOKUP($E15,SiSem_Req!$U$2:$V$4,2)+VLOOKUP(GlobalParameters!$C$12,SiSem_Req!$W$2:$X$4,2)</f>
        <v>#N/A</v>
      </c>
      <c r="Y15" s="178" t="s">
        <v>112</v>
      </c>
    </row>
    <row r="16" spans="1:25" x14ac:dyDescent="0.25">
      <c r="A16" s="133"/>
      <c r="B16" s="283"/>
      <c r="C16" s="283"/>
      <c r="D16" s="284"/>
      <c r="E16" s="284"/>
      <c r="F16" s="287"/>
      <c r="G16" s="166" t="str">
        <f t="shared" si="0"/>
        <v/>
      </c>
      <c r="H16" s="156" t="str">
        <f>IF(OR($D16="",$E16=""),"",VLOOKUP($U16,SiSem_Req!$A$2:$O$82,10))</f>
        <v/>
      </c>
      <c r="I16" s="285"/>
      <c r="J16" s="155" t="str">
        <f t="shared" si="1"/>
        <v/>
      </c>
      <c r="K16" s="156" t="str">
        <f>IF(OR($D16="",$E16=""),"",VLOOKUP($U16,SiSem_Req!$A$2:$O$82,11))</f>
        <v/>
      </c>
      <c r="L16" s="157"/>
      <c r="M16" s="158" t="str">
        <f>IF(OR($D16="",$E16="",GlobalParameters!$C$12=""),"",$Q16)</f>
        <v/>
      </c>
      <c r="N16" s="159"/>
      <c r="O16" s="283"/>
      <c r="P16" s="283"/>
      <c r="Q16" s="160" t="str">
        <f>IF(OR($D16="",$E16="",GlobalParameters!$C$12=""),"",VLOOKUP($U16,SiSem_Req!$A$2:$O$82,15))</f>
        <v/>
      </c>
      <c r="R16" s="283"/>
      <c r="S16" s="283"/>
      <c r="T16" s="159"/>
      <c r="U16" s="134" t="e">
        <f>VLOOKUP($D16,SiSem_Req!$S$2:$T$10,2)+VLOOKUP($E16,SiSem_Req!$U$2:$V$4,2)+VLOOKUP(GlobalParameters!$C$12,SiSem_Req!$W$2:$X$4,2)</f>
        <v>#N/A</v>
      </c>
    </row>
    <row r="17" spans="1:21" x14ac:dyDescent="0.25">
      <c r="A17" s="133"/>
      <c r="B17" s="283"/>
      <c r="C17" s="283"/>
      <c r="D17" s="284"/>
      <c r="E17" s="284"/>
      <c r="F17" s="287"/>
      <c r="G17" s="166" t="str">
        <f t="shared" si="0"/>
        <v/>
      </c>
      <c r="H17" s="156" t="str">
        <f>IF(OR($D17="",$E17=""),"",VLOOKUP($U17,SiSem_Req!$A$2:$O$82,10))</f>
        <v/>
      </c>
      <c r="I17" s="285"/>
      <c r="J17" s="155" t="str">
        <f t="shared" si="1"/>
        <v/>
      </c>
      <c r="K17" s="156" t="str">
        <f>IF(OR($D17="",$E17=""),"",VLOOKUP($U17,SiSem_Req!$A$2:$O$82,11))</f>
        <v/>
      </c>
      <c r="L17" s="157" t="str">
        <f t="shared" si="2"/>
        <v/>
      </c>
      <c r="M17" s="158" t="str">
        <f>IF(OR($D17="",$E17="",GlobalParameters!$C$12=""),"",$Q17)</f>
        <v/>
      </c>
      <c r="N17" s="159"/>
      <c r="O17" s="283"/>
      <c r="P17" s="283"/>
      <c r="Q17" s="160" t="str">
        <f>IF(OR($D17="",$E17="",GlobalParameters!$C$12=""),"",VLOOKUP($U17,SiSem_Req!$A$2:$O$82,15))</f>
        <v/>
      </c>
      <c r="R17" s="283"/>
      <c r="S17" s="283"/>
      <c r="T17" s="159"/>
      <c r="U17" s="134" t="e">
        <f>VLOOKUP($D17,SiSem_Req!$S$2:$T$10,2)+VLOOKUP($E17,SiSem_Req!$U$2:$V$4,2)+VLOOKUP(GlobalParameters!$C$12,SiSem_Req!$W$2:$X$4,2)</f>
        <v>#N/A</v>
      </c>
    </row>
    <row r="18" spans="1:21" x14ac:dyDescent="0.25">
      <c r="A18" s="133"/>
      <c r="B18" s="283"/>
      <c r="C18" s="283"/>
      <c r="D18" s="284"/>
      <c r="E18" s="284"/>
      <c r="F18" s="287"/>
      <c r="G18" s="166" t="str">
        <f t="shared" si="0"/>
        <v/>
      </c>
      <c r="H18" s="156" t="str">
        <f>IF(OR($D18="",$E18=""),"",VLOOKUP($U18,SiSem_Req!$A$2:$O$82,10))</f>
        <v/>
      </c>
      <c r="I18" s="285"/>
      <c r="J18" s="155" t="str">
        <f t="shared" si="1"/>
        <v/>
      </c>
      <c r="K18" s="156" t="str">
        <f>IF(OR($D18="",$E18=""),"",VLOOKUP($U18,SiSem_Req!$A$2:$O$82,11))</f>
        <v/>
      </c>
      <c r="L18" s="157" t="str">
        <f t="shared" si="2"/>
        <v/>
      </c>
      <c r="M18" s="158" t="str">
        <f>IF(OR($D18="",$E18="",GlobalParameters!$C$12=""),"",$Q18)</f>
        <v/>
      </c>
      <c r="N18" s="159"/>
      <c r="O18" s="283"/>
      <c r="P18" s="283"/>
      <c r="Q18" s="160" t="str">
        <f>IF(OR($D18="",$E18="",GlobalParameters!$C$12=""),"",VLOOKUP($U18,SiSem_Req!$A$2:$O$82,15))</f>
        <v/>
      </c>
      <c r="R18" s="283"/>
      <c r="S18" s="283"/>
      <c r="T18" s="159"/>
      <c r="U18" s="134" t="e">
        <f>VLOOKUP($D18,SiSem_Req!$S$2:$T$10,2)+VLOOKUP($E18,SiSem_Req!$U$2:$V$4,2)+VLOOKUP(GlobalParameters!$C$12,SiSem_Req!$W$2:$X$4,2)</f>
        <v>#N/A</v>
      </c>
    </row>
    <row r="19" spans="1:21" x14ac:dyDescent="0.25">
      <c r="A19" s="133"/>
      <c r="B19" s="283"/>
      <c r="C19" s="283"/>
      <c r="D19" s="284"/>
      <c r="E19" s="284"/>
      <c r="F19" s="287"/>
      <c r="G19" s="166" t="str">
        <f t="shared" si="0"/>
        <v/>
      </c>
      <c r="H19" s="156" t="str">
        <f>IF(OR($D19="",$E19=""),"",VLOOKUP($U19,SiSem_Req!$A$2:$O$82,10))</f>
        <v/>
      </c>
      <c r="I19" s="285"/>
      <c r="J19" s="155" t="str">
        <f t="shared" si="1"/>
        <v/>
      </c>
      <c r="K19" s="156" t="str">
        <f>IF(OR($D19="",$E19=""),"",VLOOKUP($U19,SiSem_Req!$A$2:$O$82,11))</f>
        <v/>
      </c>
      <c r="L19" s="157" t="str">
        <f t="shared" si="2"/>
        <v/>
      </c>
      <c r="M19" s="158" t="str">
        <f>IF(OR($D19="",$E19="",GlobalParameters!$C$12=""),"",$Q19)</f>
        <v/>
      </c>
      <c r="N19" s="159"/>
      <c r="O19" s="283"/>
      <c r="P19" s="283"/>
      <c r="Q19" s="160" t="str">
        <f>IF(OR($D19="",$E19="",GlobalParameters!$C$12=""),"",VLOOKUP($U19,SiSem_Req!$A$2:$O$82,15))</f>
        <v/>
      </c>
      <c r="R19" s="283"/>
      <c r="S19" s="283"/>
      <c r="T19" s="159"/>
      <c r="U19" s="134" t="e">
        <f>VLOOKUP($D19,SiSem_Req!$S$2:$T$10,2)+VLOOKUP($E19,SiSem_Req!$U$2:$V$4,2)+VLOOKUP(GlobalParameters!$C$12,SiSem_Req!$W$2:$X$4,2)</f>
        <v>#N/A</v>
      </c>
    </row>
    <row r="20" spans="1:21" x14ac:dyDescent="0.25">
      <c r="A20" s="133"/>
      <c r="B20" s="283"/>
      <c r="C20" s="283"/>
      <c r="D20" s="284"/>
      <c r="E20" s="284"/>
      <c r="F20" s="287"/>
      <c r="G20" s="166" t="str">
        <f t="shared" si="0"/>
        <v/>
      </c>
      <c r="H20" s="156" t="str">
        <f>IF(OR($D20="",$E20=""),"",VLOOKUP($U20,SiSem_Req!$A$2:$O$82,10))</f>
        <v/>
      </c>
      <c r="I20" s="285"/>
      <c r="J20" s="155" t="str">
        <f t="shared" si="1"/>
        <v/>
      </c>
      <c r="K20" s="156" t="str">
        <f>IF(OR($D20="",$E20=""),"",VLOOKUP($U20,SiSem_Req!$A$2:$O$82,11))</f>
        <v/>
      </c>
      <c r="L20" s="157" t="str">
        <f t="shared" si="2"/>
        <v/>
      </c>
      <c r="M20" s="158" t="str">
        <f>IF(OR($D20="",$E20="",GlobalParameters!$C$12=""),"",$Q20)</f>
        <v/>
      </c>
      <c r="N20" s="159"/>
      <c r="O20" s="283"/>
      <c r="P20" s="283"/>
      <c r="Q20" s="160" t="str">
        <f>IF(OR($D20="",$E20="",GlobalParameters!$C$12=""),"",VLOOKUP($U20,SiSem_Req!$A$2:$O$82,15))</f>
        <v/>
      </c>
      <c r="R20" s="283"/>
      <c r="S20" s="283"/>
      <c r="T20" s="159"/>
      <c r="U20" s="134" t="e">
        <f>VLOOKUP($D20,SiSem_Req!$S$2:$T$10,2)+VLOOKUP($E20,SiSem_Req!$U$2:$V$4,2)+VLOOKUP(GlobalParameters!$C$12,SiSem_Req!$W$2:$X$4,2)</f>
        <v>#N/A</v>
      </c>
    </row>
    <row r="21" spans="1:21" x14ac:dyDescent="0.25">
      <c r="A21" s="133"/>
      <c r="B21" s="283"/>
      <c r="C21" s="283"/>
      <c r="D21" s="284"/>
      <c r="E21" s="284"/>
      <c r="F21" s="287"/>
      <c r="G21" s="166" t="str">
        <f t="shared" si="0"/>
        <v/>
      </c>
      <c r="H21" s="156" t="str">
        <f>IF(OR($D21="",$E21=""),"",VLOOKUP($U21,SiSem_Req!$A$2:$O$82,10))</f>
        <v/>
      </c>
      <c r="I21" s="285"/>
      <c r="J21" s="155" t="str">
        <f t="shared" si="1"/>
        <v/>
      </c>
      <c r="K21" s="156" t="str">
        <f>IF(OR($D21="",$E21=""),"",VLOOKUP($U21,SiSem_Req!$A$2:$O$82,11))</f>
        <v/>
      </c>
      <c r="L21" s="157" t="str">
        <f t="shared" si="2"/>
        <v/>
      </c>
      <c r="M21" s="158" t="str">
        <f>IF(OR($D21="",$E21="",GlobalParameters!$C$12=""),"",$Q21)</f>
        <v/>
      </c>
      <c r="N21" s="159"/>
      <c r="O21" s="283"/>
      <c r="P21" s="283"/>
      <c r="Q21" s="160" t="str">
        <f>IF(OR($D21="",$E21="",GlobalParameters!$C$12=""),"",VLOOKUP($U21,SiSem_Req!$A$2:$O$82,15))</f>
        <v/>
      </c>
      <c r="R21" s="283"/>
      <c r="S21" s="283"/>
      <c r="T21" s="159"/>
      <c r="U21" s="134" t="e">
        <f>VLOOKUP($D21,SiSem_Req!$S$2:$T$10,2)+VLOOKUP($E21,SiSem_Req!$U$2:$V$4,2)+VLOOKUP(GlobalParameters!$C$12,SiSem_Req!$W$2:$X$4,2)</f>
        <v>#N/A</v>
      </c>
    </row>
    <row r="22" spans="1:21" x14ac:dyDescent="0.25">
      <c r="A22" s="133"/>
      <c r="B22" s="283"/>
      <c r="C22" s="283"/>
      <c r="D22" s="284"/>
      <c r="E22" s="284"/>
      <c r="F22" s="287"/>
      <c r="G22" s="166" t="str">
        <f t="shared" si="0"/>
        <v/>
      </c>
      <c r="H22" s="156" t="str">
        <f>IF(OR($D22="",$E22=""),"",VLOOKUP($U22,SiSem_Req!$A$2:$O$82,10))</f>
        <v/>
      </c>
      <c r="I22" s="285"/>
      <c r="J22" s="155" t="str">
        <f t="shared" si="1"/>
        <v/>
      </c>
      <c r="K22" s="156" t="str">
        <f>IF(OR($D22="",$E22=""),"",VLOOKUP($U22,SiSem_Req!$A$2:$O$82,11))</f>
        <v/>
      </c>
      <c r="L22" s="157" t="str">
        <f t="shared" si="2"/>
        <v/>
      </c>
      <c r="M22" s="158" t="str">
        <f>IF(OR($D22="",$E22="",GlobalParameters!$C$12=""),"",$Q22)</f>
        <v/>
      </c>
      <c r="N22" s="159"/>
      <c r="O22" s="283"/>
      <c r="P22" s="283"/>
      <c r="Q22" s="160" t="str">
        <f>IF(OR($D22="",$E22="",GlobalParameters!$C$12=""),"",VLOOKUP($U22,SiSem_Req!$A$2:$O$82,15))</f>
        <v/>
      </c>
      <c r="R22" s="283"/>
      <c r="S22" s="283"/>
      <c r="T22" s="159"/>
      <c r="U22" s="134" t="e">
        <f>VLOOKUP($D22,SiSem_Req!$S$2:$T$10,2)+VLOOKUP($E22,SiSem_Req!$U$2:$V$4,2)+VLOOKUP(GlobalParameters!$C$12,SiSem_Req!$W$2:$X$4,2)</f>
        <v>#N/A</v>
      </c>
    </row>
    <row r="23" spans="1:21" x14ac:dyDescent="0.25">
      <c r="A23" s="133"/>
      <c r="B23" s="283"/>
      <c r="C23" s="283"/>
      <c r="D23" s="284"/>
      <c r="E23" s="284"/>
      <c r="F23" s="287"/>
      <c r="G23" s="166" t="str">
        <f t="shared" si="0"/>
        <v/>
      </c>
      <c r="H23" s="156" t="str">
        <f>IF(OR($D23="",$E23=""),"",VLOOKUP($U23,SiSem_Req!$A$2:$O$82,10))</f>
        <v/>
      </c>
      <c r="I23" s="285"/>
      <c r="J23" s="155" t="str">
        <f t="shared" si="1"/>
        <v/>
      </c>
      <c r="K23" s="156" t="str">
        <f>IF(OR($D23="",$E23=""),"",VLOOKUP($U23,SiSem_Req!$A$2:$O$82,11))</f>
        <v/>
      </c>
      <c r="L23" s="157" t="str">
        <f t="shared" si="2"/>
        <v/>
      </c>
      <c r="M23" s="158" t="str">
        <f>IF(OR($D23="",$E23="",GlobalParameters!$C$12=""),"",$Q23)</f>
        <v/>
      </c>
      <c r="N23" s="159"/>
      <c r="O23" s="283"/>
      <c r="P23" s="283"/>
      <c r="Q23" s="160" t="str">
        <f>IF(OR($D23="",$E23="",GlobalParameters!$C$12=""),"",VLOOKUP($U23,SiSem_Req!$A$2:$O$82,15))</f>
        <v/>
      </c>
      <c r="R23" s="283"/>
      <c r="S23" s="283"/>
      <c r="T23" s="159"/>
      <c r="U23" s="134" t="e">
        <f>VLOOKUP($D23,SiSem_Req!$S$2:$T$10,2)+VLOOKUP($E23,SiSem_Req!$U$2:$V$4,2)+VLOOKUP(GlobalParameters!$C$12,SiSem_Req!$W$2:$X$4,2)</f>
        <v>#N/A</v>
      </c>
    </row>
    <row r="24" spans="1:21" x14ac:dyDescent="0.25">
      <c r="A24" s="133"/>
      <c r="B24" s="283"/>
      <c r="C24" s="283"/>
      <c r="D24" s="284"/>
      <c r="E24" s="284"/>
      <c r="F24" s="287"/>
      <c r="G24" s="166" t="str">
        <f t="shared" si="0"/>
        <v/>
      </c>
      <c r="H24" s="156" t="str">
        <f>IF(OR($D24="",$E24=""),"",VLOOKUP($U24,SiSem_Req!$A$2:$O$82,10))</f>
        <v/>
      </c>
      <c r="I24" s="285"/>
      <c r="J24" s="155" t="str">
        <f t="shared" si="1"/>
        <v/>
      </c>
      <c r="K24" s="156" t="str">
        <f>IF(OR($D24="",$E24=""),"",VLOOKUP($U24,SiSem_Req!$A$2:$O$82,11))</f>
        <v/>
      </c>
      <c r="L24" s="157" t="str">
        <f t="shared" si="2"/>
        <v/>
      </c>
      <c r="M24" s="158" t="str">
        <f>IF(OR($D24="",$E24="",GlobalParameters!$C$12=""),"",$Q24)</f>
        <v/>
      </c>
      <c r="N24" s="159"/>
      <c r="O24" s="283"/>
      <c r="P24" s="283"/>
      <c r="Q24" s="160" t="str">
        <f>IF(OR($D24="",$E24="",GlobalParameters!$C$12=""),"",VLOOKUP($U24,SiSem_Req!$A$2:$O$82,15))</f>
        <v/>
      </c>
      <c r="R24" s="283"/>
      <c r="S24" s="283"/>
      <c r="T24" s="159"/>
      <c r="U24" s="134" t="e">
        <f>VLOOKUP($D24,SiSem_Req!$S$2:$T$10,2)+VLOOKUP($E24,SiSem_Req!$U$2:$V$4,2)+VLOOKUP(GlobalParameters!$C$12,SiSem_Req!$W$2:$X$4,2)</f>
        <v>#N/A</v>
      </c>
    </row>
    <row r="25" spans="1:21" x14ac:dyDescent="0.25">
      <c r="A25" s="133"/>
      <c r="B25" s="283"/>
      <c r="C25" s="283"/>
      <c r="D25" s="284"/>
      <c r="E25" s="284"/>
      <c r="F25" s="287"/>
      <c r="G25" s="166" t="str">
        <f t="shared" si="0"/>
        <v/>
      </c>
      <c r="H25" s="156" t="str">
        <f>IF(OR($D25="",$E25=""),"",VLOOKUP($U25,SiSem_Req!$A$2:$O$82,10))</f>
        <v/>
      </c>
      <c r="I25" s="285"/>
      <c r="J25" s="155" t="str">
        <f t="shared" si="1"/>
        <v/>
      </c>
      <c r="K25" s="156" t="str">
        <f>IF(OR($D25="",$E25=""),"",VLOOKUP($U25,SiSem_Req!$A$2:$O$82,11))</f>
        <v/>
      </c>
      <c r="L25" s="157" t="str">
        <f t="shared" si="2"/>
        <v/>
      </c>
      <c r="M25" s="158" t="str">
        <f>IF(OR($D25="",$E25="",GlobalParameters!$C$12=""),"",$Q25)</f>
        <v/>
      </c>
      <c r="N25" s="159"/>
      <c r="O25" s="283"/>
      <c r="P25" s="283"/>
      <c r="Q25" s="160" t="str">
        <f>IF(OR($D25="",$E25="",GlobalParameters!$C$12=""),"",VLOOKUP($U25,SiSem_Req!$A$2:$O$82,15))</f>
        <v/>
      </c>
      <c r="R25" s="283"/>
      <c r="S25" s="283"/>
      <c r="T25" s="159"/>
      <c r="U25" s="134" t="e">
        <f>VLOOKUP($D25,SiSem_Req!$S$2:$T$10,2)+VLOOKUP($E25,SiSem_Req!$U$2:$V$4,2)+VLOOKUP(GlobalParameters!$C$12,SiSem_Req!$W$2:$X$4,2)</f>
        <v>#N/A</v>
      </c>
    </row>
    <row r="26" spans="1:21" x14ac:dyDescent="0.25">
      <c r="A26" s="133"/>
      <c r="B26" s="283"/>
      <c r="C26" s="283"/>
      <c r="D26" s="284"/>
      <c r="E26" s="284"/>
      <c r="F26" s="287"/>
      <c r="G26" s="166" t="str">
        <f t="shared" si="0"/>
        <v/>
      </c>
      <c r="H26" s="156" t="str">
        <f>IF(OR($D26="",$E26=""),"",VLOOKUP($U26,SiSem_Req!$A$2:$O$82,10))</f>
        <v/>
      </c>
      <c r="I26" s="285"/>
      <c r="J26" s="155" t="str">
        <f t="shared" si="1"/>
        <v/>
      </c>
      <c r="K26" s="156" t="str">
        <f>IF(OR($D26="",$E26=""),"",VLOOKUP($U26,SiSem_Req!$A$2:$O$82,11))</f>
        <v/>
      </c>
      <c r="L26" s="157" t="str">
        <f t="shared" si="2"/>
        <v/>
      </c>
      <c r="M26" s="158" t="str">
        <f>IF(OR($D26="",$E26="",GlobalParameters!$C$12=""),"",$Q26)</f>
        <v/>
      </c>
      <c r="N26" s="159"/>
      <c r="O26" s="283"/>
      <c r="P26" s="283"/>
      <c r="Q26" s="160" t="str">
        <f>IF(OR($D26="",$E26="",GlobalParameters!$C$12=""),"",VLOOKUP($U26,SiSem_Req!$A$2:$O$82,15))</f>
        <v/>
      </c>
      <c r="R26" s="283"/>
      <c r="S26" s="283"/>
      <c r="T26" s="159"/>
      <c r="U26" s="134" t="e">
        <f>VLOOKUP($D26,SiSem_Req!$S$2:$T$10,2)+VLOOKUP($E26,SiSem_Req!$U$2:$V$4,2)+VLOOKUP(GlobalParameters!$C$12,SiSem_Req!$W$2:$X$4,2)</f>
        <v>#N/A</v>
      </c>
    </row>
    <row r="27" spans="1:21" x14ac:dyDescent="0.25">
      <c r="A27" s="133"/>
      <c r="B27" s="283"/>
      <c r="C27" s="283"/>
      <c r="D27" s="284"/>
      <c r="E27" s="284"/>
      <c r="F27" s="287"/>
      <c r="G27" s="166" t="str">
        <f t="shared" si="0"/>
        <v/>
      </c>
      <c r="H27" s="156" t="str">
        <f>IF(OR($D27="",$E27=""),"",VLOOKUP($U27,SiSem_Req!$A$2:$O$82,10))</f>
        <v/>
      </c>
      <c r="I27" s="285"/>
      <c r="J27" s="155" t="str">
        <f t="shared" si="1"/>
        <v/>
      </c>
      <c r="K27" s="156" t="str">
        <f>IF(OR($D27="",$E27=""),"",VLOOKUP($U27,SiSem_Req!$A$2:$O$82,11))</f>
        <v/>
      </c>
      <c r="L27" s="157" t="str">
        <f t="shared" si="2"/>
        <v/>
      </c>
      <c r="M27" s="158" t="str">
        <f>IF(OR($D27="",$E27="",GlobalParameters!$C$12=""),"",$Q27)</f>
        <v/>
      </c>
      <c r="N27" s="159"/>
      <c r="O27" s="283"/>
      <c r="P27" s="283"/>
      <c r="Q27" s="160" t="str">
        <f>IF(OR($D27="",$E27="",GlobalParameters!$C$12=""),"",VLOOKUP($U27,SiSem_Req!$A$2:$O$82,15))</f>
        <v/>
      </c>
      <c r="R27" s="283"/>
      <c r="S27" s="283"/>
      <c r="T27" s="159"/>
      <c r="U27" s="134" t="e">
        <f>VLOOKUP($D27,SiSem_Req!$S$2:$T$10,2)+VLOOKUP($E27,SiSem_Req!$U$2:$V$4,2)+VLOOKUP(GlobalParameters!$C$12,SiSem_Req!$W$2:$X$4,2)</f>
        <v>#N/A</v>
      </c>
    </row>
    <row r="28" spans="1:21" x14ac:dyDescent="0.25">
      <c r="A28" s="133"/>
      <c r="B28" s="283"/>
      <c r="C28" s="283"/>
      <c r="D28" s="284"/>
      <c r="E28" s="284"/>
      <c r="F28" s="287"/>
      <c r="G28" s="166" t="str">
        <f t="shared" si="0"/>
        <v/>
      </c>
      <c r="H28" s="156" t="str">
        <f>IF(OR($D28="",$E28=""),"",VLOOKUP($U28,SiSem_Req!$A$2:$O$82,10))</f>
        <v/>
      </c>
      <c r="I28" s="285"/>
      <c r="J28" s="155" t="str">
        <f t="shared" si="1"/>
        <v/>
      </c>
      <c r="K28" s="156" t="str">
        <f>IF(OR($D28="",$E28=""),"",VLOOKUP($U28,SiSem_Req!$A$2:$O$82,11))</f>
        <v/>
      </c>
      <c r="L28" s="157" t="str">
        <f t="shared" si="2"/>
        <v/>
      </c>
      <c r="M28" s="158" t="str">
        <f>IF(OR($D28="",$E28="",GlobalParameters!$C$12=""),"",$Q28)</f>
        <v/>
      </c>
      <c r="N28" s="159"/>
      <c r="O28" s="283"/>
      <c r="P28" s="283"/>
      <c r="Q28" s="160" t="str">
        <f>IF(OR($D28="",$E28="",GlobalParameters!$C$12=""),"",VLOOKUP($U28,SiSem_Req!$A$2:$O$82,15))</f>
        <v/>
      </c>
      <c r="R28" s="283"/>
      <c r="S28" s="283"/>
      <c r="T28" s="159"/>
      <c r="U28" s="134" t="e">
        <f>VLOOKUP($D28,SiSem_Req!$S$2:$T$10,2)+VLOOKUP($E28,SiSem_Req!$U$2:$V$4,2)+VLOOKUP(GlobalParameters!$C$12,SiSem_Req!$W$2:$X$4,2)</f>
        <v>#N/A</v>
      </c>
    </row>
    <row r="29" spans="1:21" x14ac:dyDescent="0.25">
      <c r="A29" s="133"/>
      <c r="B29" s="283"/>
      <c r="C29" s="283"/>
      <c r="D29" s="284"/>
      <c r="E29" s="284"/>
      <c r="F29" s="287"/>
      <c r="G29" s="166" t="str">
        <f t="shared" si="0"/>
        <v/>
      </c>
      <c r="H29" s="156" t="str">
        <f>IF(OR($D29="",$E29=""),"",VLOOKUP($U29,SiSem_Req!$A$2:$O$82,10))</f>
        <v/>
      </c>
      <c r="I29" s="285"/>
      <c r="J29" s="155" t="str">
        <f t="shared" si="1"/>
        <v/>
      </c>
      <c r="K29" s="156" t="str">
        <f>IF(OR($D29="",$E29=""),"",VLOOKUP($U29,SiSem_Req!$A$2:$O$82,11))</f>
        <v/>
      </c>
      <c r="L29" s="157" t="str">
        <f t="shared" si="2"/>
        <v/>
      </c>
      <c r="M29" s="158" t="str">
        <f>IF(OR($D29="",$E29="",GlobalParameters!$C$12=""),"",$Q29)</f>
        <v/>
      </c>
      <c r="N29" s="159"/>
      <c r="O29" s="283"/>
      <c r="P29" s="283"/>
      <c r="Q29" s="160" t="str">
        <f>IF(OR($D29="",$E29="",GlobalParameters!$C$12=""),"",VLOOKUP($U29,SiSem_Req!$A$2:$O$82,15))</f>
        <v/>
      </c>
      <c r="R29" s="283"/>
      <c r="S29" s="283"/>
      <c r="T29" s="159"/>
      <c r="U29" s="134" t="e">
        <f>VLOOKUP($D29,SiSem_Req!$S$2:$T$10,2)+VLOOKUP($E29,SiSem_Req!$U$2:$V$4,2)+VLOOKUP(GlobalParameters!$C$12,SiSem_Req!$W$2:$X$4,2)</f>
        <v>#N/A</v>
      </c>
    </row>
    <row r="30" spans="1:21" x14ac:dyDescent="0.25">
      <c r="A30" s="133"/>
      <c r="B30" s="283"/>
      <c r="C30" s="283"/>
      <c r="D30" s="284"/>
      <c r="E30" s="284"/>
      <c r="F30" s="287"/>
      <c r="G30" s="166" t="str">
        <f t="shared" si="0"/>
        <v/>
      </c>
      <c r="H30" s="156" t="str">
        <f>IF(OR($D30="",$E30=""),"",VLOOKUP($U30,SiSem_Req!$A$2:$O$82,10))</f>
        <v/>
      </c>
      <c r="I30" s="285"/>
      <c r="J30" s="155" t="str">
        <f t="shared" si="1"/>
        <v/>
      </c>
      <c r="K30" s="156" t="str">
        <f>IF(OR($D30="",$E30=""),"",VLOOKUP($U30,SiSem_Req!$A$2:$O$82,11))</f>
        <v/>
      </c>
      <c r="L30" s="157" t="str">
        <f t="shared" si="2"/>
        <v/>
      </c>
      <c r="M30" s="158" t="str">
        <f>IF(OR($D30="",$E30="",GlobalParameters!$C$12=""),"",$Q30)</f>
        <v/>
      </c>
      <c r="N30" s="159"/>
      <c r="O30" s="283"/>
      <c r="P30" s="283"/>
      <c r="Q30" s="160" t="str">
        <f>IF(OR($D30="",$E30="",GlobalParameters!$C$12=""),"",VLOOKUP($U30,SiSem_Req!$A$2:$O$82,15))</f>
        <v/>
      </c>
      <c r="R30" s="283"/>
      <c r="S30" s="283"/>
      <c r="T30" s="159"/>
      <c r="U30" s="134" t="e">
        <f>VLOOKUP($D30,SiSem_Req!$S$2:$T$10,2)+VLOOKUP($E30,SiSem_Req!$U$2:$V$4,2)+VLOOKUP(GlobalParameters!$C$12,SiSem_Req!$W$2:$X$4,2)</f>
        <v>#N/A</v>
      </c>
    </row>
    <row r="31" spans="1:21" x14ac:dyDescent="0.25">
      <c r="A31" s="133"/>
      <c r="B31" s="283"/>
      <c r="C31" s="283"/>
      <c r="D31" s="284"/>
      <c r="E31" s="284"/>
      <c r="F31" s="287"/>
      <c r="G31" s="166" t="str">
        <f t="shared" si="0"/>
        <v/>
      </c>
      <c r="H31" s="156" t="str">
        <f>IF(OR($D31="",$E31=""),"",VLOOKUP($U31,SiSem_Req!$A$2:$O$82,10))</f>
        <v/>
      </c>
      <c r="I31" s="285"/>
      <c r="J31" s="155" t="str">
        <f t="shared" si="1"/>
        <v/>
      </c>
      <c r="K31" s="156" t="str">
        <f>IF(OR($D31="",$E31=""),"",VLOOKUP($U31,SiSem_Req!$A$2:$O$82,11))</f>
        <v/>
      </c>
      <c r="L31" s="157" t="str">
        <f t="shared" ref="L31:L94" si="3">IF($D31="","",$K$6+S31)</f>
        <v/>
      </c>
      <c r="M31" s="158" t="str">
        <f>IF(OR($D31="",$E31="",GlobalParameters!$C$12=""),"",$Q31)</f>
        <v/>
      </c>
      <c r="N31" s="159"/>
      <c r="O31" s="283"/>
      <c r="P31" s="283"/>
      <c r="Q31" s="160" t="str">
        <f>IF(OR($D31="",$E31="",GlobalParameters!$C$12=""),"",VLOOKUP($U31,SiSem_Req!$A$2:$O$82,15))</f>
        <v/>
      </c>
      <c r="R31" s="283"/>
      <c r="S31" s="283"/>
      <c r="T31" s="159"/>
      <c r="U31" s="134" t="e">
        <f>VLOOKUP($D31,SiSem_Req!$S$2:$T$10,2)+VLOOKUP($E31,SiSem_Req!$U$2:$V$4,2)+VLOOKUP(GlobalParameters!$C$12,SiSem_Req!$W$2:$X$4,2)</f>
        <v>#N/A</v>
      </c>
    </row>
    <row r="32" spans="1:21" x14ac:dyDescent="0.25">
      <c r="A32" s="133"/>
      <c r="B32" s="283"/>
      <c r="C32" s="283"/>
      <c r="D32" s="284"/>
      <c r="E32" s="284"/>
      <c r="F32" s="287"/>
      <c r="G32" s="166" t="str">
        <f t="shared" si="0"/>
        <v/>
      </c>
      <c r="H32" s="156" t="str">
        <f>IF(OR($D32="",$E32=""),"",VLOOKUP($U32,SiSem_Req!$A$2:$O$82,10))</f>
        <v/>
      </c>
      <c r="I32" s="285"/>
      <c r="J32" s="155" t="str">
        <f t="shared" si="1"/>
        <v/>
      </c>
      <c r="K32" s="156" t="str">
        <f>IF(OR($D32="",$E32=""),"",VLOOKUP($U32,SiSem_Req!$A$2:$O$82,11))</f>
        <v/>
      </c>
      <c r="L32" s="157" t="str">
        <f t="shared" si="3"/>
        <v/>
      </c>
      <c r="M32" s="158" t="str">
        <f>IF(OR($D32="",$E32="",GlobalParameters!$C$12=""),"",$Q32)</f>
        <v/>
      </c>
      <c r="N32" s="159"/>
      <c r="O32" s="283"/>
      <c r="P32" s="283"/>
      <c r="Q32" s="160" t="str">
        <f>IF(OR($D32="",$E32="",GlobalParameters!$C$12=""),"",VLOOKUP($U32,SiSem_Req!$A$2:$O$82,15))</f>
        <v/>
      </c>
      <c r="R32" s="283"/>
      <c r="S32" s="283"/>
      <c r="T32" s="159"/>
      <c r="U32" s="134" t="e">
        <f>VLOOKUP($D32,SiSem_Req!$S$2:$T$10,2)+VLOOKUP($E32,SiSem_Req!$U$2:$V$4,2)+VLOOKUP(GlobalParameters!$C$12,SiSem_Req!$W$2:$X$4,2)</f>
        <v>#N/A</v>
      </c>
    </row>
    <row r="33" spans="1:21" x14ac:dyDescent="0.25">
      <c r="A33" s="133"/>
      <c r="B33" s="283"/>
      <c r="C33" s="283"/>
      <c r="D33" s="284"/>
      <c r="E33" s="284"/>
      <c r="F33" s="287"/>
      <c r="G33" s="166" t="str">
        <f t="shared" si="0"/>
        <v/>
      </c>
      <c r="H33" s="156" t="str">
        <f>IF(OR($D33="",$E33=""),"",VLOOKUP($U33,SiSem_Req!$A$2:$O$82,10))</f>
        <v/>
      </c>
      <c r="I33" s="285"/>
      <c r="J33" s="155" t="str">
        <f t="shared" si="1"/>
        <v/>
      </c>
      <c r="K33" s="156" t="str">
        <f>IF(OR($D33="",$E33=""),"",VLOOKUP($U33,SiSem_Req!$A$2:$O$82,11))</f>
        <v/>
      </c>
      <c r="L33" s="157" t="str">
        <f t="shared" si="3"/>
        <v/>
      </c>
      <c r="M33" s="158" t="str">
        <f>IF(OR($D33="",$E33="",GlobalParameters!$C$12=""),"",$Q33)</f>
        <v/>
      </c>
      <c r="N33" s="159"/>
      <c r="O33" s="283"/>
      <c r="P33" s="283"/>
      <c r="Q33" s="160" t="str">
        <f>IF(OR($D33="",$E33="",GlobalParameters!$C$12=""),"",VLOOKUP($U33,SiSem_Req!$A$2:$O$82,15))</f>
        <v/>
      </c>
      <c r="R33" s="283"/>
      <c r="S33" s="283"/>
      <c r="T33" s="159"/>
      <c r="U33" s="134" t="e">
        <f>VLOOKUP($D33,SiSem_Req!$S$2:$T$10,2)+VLOOKUP($E33,SiSem_Req!$U$2:$V$4,2)+VLOOKUP(GlobalParameters!$C$12,SiSem_Req!$W$2:$X$4,2)</f>
        <v>#N/A</v>
      </c>
    </row>
    <row r="34" spans="1:21" x14ac:dyDescent="0.25">
      <c r="A34" s="133"/>
      <c r="B34" s="283"/>
      <c r="C34" s="283"/>
      <c r="D34" s="284"/>
      <c r="E34" s="284"/>
      <c r="F34" s="287"/>
      <c r="G34" s="166" t="str">
        <f t="shared" si="0"/>
        <v/>
      </c>
      <c r="H34" s="156" t="str">
        <f>IF(OR($D34="",$E34=""),"",VLOOKUP($U34,SiSem_Req!$A$2:$O$82,10))</f>
        <v/>
      </c>
      <c r="I34" s="285"/>
      <c r="J34" s="155" t="str">
        <f t="shared" si="1"/>
        <v/>
      </c>
      <c r="K34" s="156" t="str">
        <f>IF(OR($D34="",$E34=""),"",VLOOKUP($U34,SiSem_Req!$A$2:$O$82,11))</f>
        <v/>
      </c>
      <c r="L34" s="157" t="str">
        <f t="shared" si="3"/>
        <v/>
      </c>
      <c r="M34" s="158" t="str">
        <f>IF(OR($D34="",$E34="",GlobalParameters!$C$12=""),"",$Q34)</f>
        <v/>
      </c>
      <c r="N34" s="159"/>
      <c r="O34" s="283"/>
      <c r="P34" s="283"/>
      <c r="Q34" s="160" t="str">
        <f>IF(OR($D34="",$E34="",GlobalParameters!$C$12=""),"",VLOOKUP($U34,SiSem_Req!$A$2:$O$82,15))</f>
        <v/>
      </c>
      <c r="R34" s="283"/>
      <c r="S34" s="283"/>
      <c r="T34" s="159"/>
      <c r="U34" s="134" t="e">
        <f>VLOOKUP($D34,SiSem_Req!$S$2:$T$10,2)+VLOOKUP($E34,SiSem_Req!$U$2:$V$4,2)+VLOOKUP(GlobalParameters!$C$12,SiSem_Req!$W$2:$X$4,2)</f>
        <v>#N/A</v>
      </c>
    </row>
    <row r="35" spans="1:21" x14ac:dyDescent="0.25">
      <c r="A35" s="133"/>
      <c r="B35" s="283"/>
      <c r="C35" s="283"/>
      <c r="D35" s="284"/>
      <c r="E35" s="284"/>
      <c r="F35" s="287"/>
      <c r="G35" s="166" t="str">
        <f t="shared" si="0"/>
        <v/>
      </c>
      <c r="H35" s="156" t="str">
        <f>IF(OR($D35="",$E35=""),"",VLOOKUP($U35,SiSem_Req!$A$2:$O$82,10))</f>
        <v/>
      </c>
      <c r="I35" s="285"/>
      <c r="J35" s="155" t="str">
        <f t="shared" si="1"/>
        <v/>
      </c>
      <c r="K35" s="156" t="str">
        <f>IF(OR($D35="",$E35=""),"",VLOOKUP($U35,SiSem_Req!$A$2:$O$82,11))</f>
        <v/>
      </c>
      <c r="L35" s="157" t="str">
        <f t="shared" si="3"/>
        <v/>
      </c>
      <c r="M35" s="158" t="str">
        <f>IF(OR($D35="",$E35="",GlobalParameters!$C$12=""),"",$Q35)</f>
        <v/>
      </c>
      <c r="N35" s="159"/>
      <c r="O35" s="283"/>
      <c r="P35" s="283"/>
      <c r="Q35" s="160" t="str">
        <f>IF(OR($D35="",$E35="",GlobalParameters!$C$12=""),"",VLOOKUP($U35,SiSem_Req!$A$2:$O$82,15))</f>
        <v/>
      </c>
      <c r="R35" s="283"/>
      <c r="S35" s="283"/>
      <c r="T35" s="159"/>
      <c r="U35" s="134" t="e">
        <f>VLOOKUP($D35,SiSem_Req!$S$2:$T$10,2)+VLOOKUP($E35,SiSem_Req!$U$2:$V$4,2)+VLOOKUP(GlobalParameters!$C$12,SiSem_Req!$W$2:$X$4,2)</f>
        <v>#N/A</v>
      </c>
    </row>
    <row r="36" spans="1:21" x14ac:dyDescent="0.25">
      <c r="A36" s="133"/>
      <c r="B36" s="283"/>
      <c r="C36" s="283"/>
      <c r="D36" s="284"/>
      <c r="E36" s="284"/>
      <c r="F36" s="287"/>
      <c r="G36" s="166" t="str">
        <f t="shared" si="0"/>
        <v/>
      </c>
      <c r="H36" s="156" t="str">
        <f>IF(OR($D36="",$E36=""),"",VLOOKUP($U36,SiSem_Req!$A$2:$O$82,10))</f>
        <v/>
      </c>
      <c r="I36" s="285"/>
      <c r="J36" s="155" t="str">
        <f t="shared" si="1"/>
        <v/>
      </c>
      <c r="K36" s="156" t="str">
        <f>IF(OR($D36="",$E36=""),"",VLOOKUP($U36,SiSem_Req!$A$2:$O$82,11))</f>
        <v/>
      </c>
      <c r="L36" s="157" t="str">
        <f t="shared" si="3"/>
        <v/>
      </c>
      <c r="M36" s="158" t="str">
        <f>IF(OR($D36="",$E36="",GlobalParameters!$C$12=""),"",$Q36)</f>
        <v/>
      </c>
      <c r="N36" s="159"/>
      <c r="O36" s="283"/>
      <c r="P36" s="283"/>
      <c r="Q36" s="160" t="str">
        <f>IF(OR($D36="",$E36="",GlobalParameters!$C$12=""),"",VLOOKUP($U36,SiSem_Req!$A$2:$O$82,15))</f>
        <v/>
      </c>
      <c r="R36" s="283"/>
      <c r="S36" s="283"/>
      <c r="T36" s="159"/>
      <c r="U36" s="134" t="e">
        <f>VLOOKUP($D36,SiSem_Req!$S$2:$T$10,2)+VLOOKUP($E36,SiSem_Req!$U$2:$V$4,2)+VLOOKUP(GlobalParameters!$C$12,SiSem_Req!$W$2:$X$4,2)</f>
        <v>#N/A</v>
      </c>
    </row>
    <row r="37" spans="1:21" x14ac:dyDescent="0.25">
      <c r="A37" s="133"/>
      <c r="B37" s="283"/>
      <c r="C37" s="283"/>
      <c r="D37" s="284"/>
      <c r="E37" s="284"/>
      <c r="F37" s="287"/>
      <c r="G37" s="166" t="str">
        <f t="shared" si="0"/>
        <v/>
      </c>
      <c r="H37" s="156" t="str">
        <f>IF(OR($D37="",$E37=""),"",VLOOKUP($U37,SiSem_Req!$A$2:$O$82,10))</f>
        <v/>
      </c>
      <c r="I37" s="285"/>
      <c r="J37" s="155" t="str">
        <f t="shared" si="1"/>
        <v/>
      </c>
      <c r="K37" s="156" t="str">
        <f>IF(OR($D37="",$E37=""),"",VLOOKUP($U37,SiSem_Req!$A$2:$O$82,11))</f>
        <v/>
      </c>
      <c r="L37" s="157" t="str">
        <f t="shared" si="3"/>
        <v/>
      </c>
      <c r="M37" s="158" t="str">
        <f>IF(OR($D37="",$E37="",GlobalParameters!$C$12=""),"",$Q37)</f>
        <v/>
      </c>
      <c r="N37" s="159"/>
      <c r="O37" s="283"/>
      <c r="P37" s="283"/>
      <c r="Q37" s="160" t="str">
        <f>IF(OR($D37="",$E37="",GlobalParameters!$C$12=""),"",VLOOKUP($U37,SiSem_Req!$A$2:$O$82,15))</f>
        <v/>
      </c>
      <c r="R37" s="283"/>
      <c r="S37" s="283"/>
      <c r="T37" s="159"/>
      <c r="U37" s="134" t="e">
        <f>VLOOKUP($D37,SiSem_Req!$S$2:$T$10,2)+VLOOKUP($E37,SiSem_Req!$U$2:$V$4,2)+VLOOKUP(GlobalParameters!$C$12,SiSem_Req!$W$2:$X$4,2)</f>
        <v>#N/A</v>
      </c>
    </row>
    <row r="38" spans="1:21" x14ac:dyDescent="0.25">
      <c r="A38" s="133"/>
      <c r="B38" s="283"/>
      <c r="C38" s="283"/>
      <c r="D38" s="284"/>
      <c r="E38" s="284"/>
      <c r="F38" s="287"/>
      <c r="G38" s="166" t="str">
        <f t="shared" si="0"/>
        <v/>
      </c>
      <c r="H38" s="156" t="str">
        <f>IF(OR($D38="",$E38=""),"",VLOOKUP($U38,SiSem_Req!$A$2:$O$82,10))</f>
        <v/>
      </c>
      <c r="I38" s="285"/>
      <c r="J38" s="155" t="str">
        <f t="shared" si="1"/>
        <v/>
      </c>
      <c r="K38" s="156" t="str">
        <f>IF(OR($D38="",$E38=""),"",VLOOKUP($U38,SiSem_Req!$A$2:$O$82,11))</f>
        <v/>
      </c>
      <c r="L38" s="157" t="str">
        <f t="shared" si="3"/>
        <v/>
      </c>
      <c r="M38" s="158" t="str">
        <f>IF(OR($D38="",$E38="",GlobalParameters!$C$12=""),"",$Q38)</f>
        <v/>
      </c>
      <c r="N38" s="159"/>
      <c r="O38" s="283"/>
      <c r="P38" s="283"/>
      <c r="Q38" s="160" t="str">
        <f>IF(OR($D38="",$E38="",GlobalParameters!$C$12=""),"",VLOOKUP($U38,SiSem_Req!$A$2:$O$82,15))</f>
        <v/>
      </c>
      <c r="R38" s="283"/>
      <c r="S38" s="283"/>
      <c r="T38" s="159"/>
      <c r="U38" s="134" t="e">
        <f>VLOOKUP($D38,SiSem_Req!$S$2:$T$10,2)+VLOOKUP($E38,SiSem_Req!$U$2:$V$4,2)+VLOOKUP(GlobalParameters!$C$12,SiSem_Req!$W$2:$X$4,2)</f>
        <v>#N/A</v>
      </c>
    </row>
    <row r="39" spans="1:21" x14ac:dyDescent="0.25">
      <c r="A39" s="133"/>
      <c r="B39" s="283"/>
      <c r="C39" s="283"/>
      <c r="D39" s="284"/>
      <c r="E39" s="284"/>
      <c r="F39" s="287"/>
      <c r="G39" s="166" t="str">
        <f t="shared" si="0"/>
        <v/>
      </c>
      <c r="H39" s="156" t="str">
        <f>IF(OR($D39="",$E39=""),"",VLOOKUP($U39,SiSem_Req!$A$2:$O$82,10))</f>
        <v/>
      </c>
      <c r="I39" s="285"/>
      <c r="J39" s="155" t="str">
        <f t="shared" si="1"/>
        <v/>
      </c>
      <c r="K39" s="156" t="str">
        <f>IF(OR($D39="",$E39=""),"",VLOOKUP($U39,SiSem_Req!$A$2:$O$82,11))</f>
        <v/>
      </c>
      <c r="L39" s="157" t="str">
        <f t="shared" si="3"/>
        <v/>
      </c>
      <c r="M39" s="158" t="str">
        <f>IF(OR($D39="",$E39="",GlobalParameters!$C$12=""),"",$Q39)</f>
        <v/>
      </c>
      <c r="N39" s="159"/>
      <c r="O39" s="283"/>
      <c r="P39" s="283"/>
      <c r="Q39" s="160" t="str">
        <f>IF(OR($D39="",$E39="",GlobalParameters!$C$12=""),"",VLOOKUP($U39,SiSem_Req!$A$2:$O$82,15))</f>
        <v/>
      </c>
      <c r="R39" s="283"/>
      <c r="S39" s="283"/>
      <c r="T39" s="159"/>
      <c r="U39" s="134" t="e">
        <f>VLOOKUP($D39,SiSem_Req!$S$2:$T$10,2)+VLOOKUP($E39,SiSem_Req!$U$2:$V$4,2)+VLOOKUP(GlobalParameters!$C$12,SiSem_Req!$W$2:$X$4,2)</f>
        <v>#N/A</v>
      </c>
    </row>
    <row r="40" spans="1:21" x14ac:dyDescent="0.25">
      <c r="A40" s="133"/>
      <c r="B40" s="283"/>
      <c r="C40" s="283"/>
      <c r="D40" s="284"/>
      <c r="E40" s="284"/>
      <c r="F40" s="287"/>
      <c r="G40" s="166" t="str">
        <f t="shared" si="0"/>
        <v/>
      </c>
      <c r="H40" s="156" t="str">
        <f>IF(OR($D40="",$E40=""),"",VLOOKUP($U40,SiSem_Req!$A$2:$O$82,10))</f>
        <v/>
      </c>
      <c r="I40" s="285"/>
      <c r="J40" s="155" t="str">
        <f t="shared" si="1"/>
        <v/>
      </c>
      <c r="K40" s="156" t="str">
        <f>IF(OR($D40="",$E40=""),"",VLOOKUP($U40,SiSem_Req!$A$2:$O$82,11))</f>
        <v/>
      </c>
      <c r="L40" s="157" t="str">
        <f t="shared" si="3"/>
        <v/>
      </c>
      <c r="M40" s="158" t="str">
        <f>IF(OR($D40="",$E40="",GlobalParameters!$C$12=""),"",$Q40)</f>
        <v/>
      </c>
      <c r="N40" s="159"/>
      <c r="O40" s="283"/>
      <c r="P40" s="283"/>
      <c r="Q40" s="160" t="str">
        <f>IF(OR($D40="",$E40="",GlobalParameters!$C$12=""),"",VLOOKUP($U40,SiSem_Req!$A$2:$O$82,15))</f>
        <v/>
      </c>
      <c r="R40" s="283"/>
      <c r="S40" s="283"/>
      <c r="T40" s="159"/>
      <c r="U40" s="134" t="e">
        <f>VLOOKUP($D40,SiSem_Req!$S$2:$T$10,2)+VLOOKUP($E40,SiSem_Req!$U$2:$V$4,2)+VLOOKUP(GlobalParameters!$C$12,SiSem_Req!$W$2:$X$4,2)</f>
        <v>#N/A</v>
      </c>
    </row>
    <row r="41" spans="1:21" x14ac:dyDescent="0.25">
      <c r="A41" s="133"/>
      <c r="B41" s="283"/>
      <c r="C41" s="283"/>
      <c r="D41" s="284"/>
      <c r="E41" s="284"/>
      <c r="F41" s="287"/>
      <c r="G41" s="166" t="str">
        <f t="shared" si="0"/>
        <v/>
      </c>
      <c r="H41" s="156" t="str">
        <f>IF(OR($D41="",$E41=""),"",VLOOKUP($U41,SiSem_Req!$A$2:$O$82,10))</f>
        <v/>
      </c>
      <c r="I41" s="285"/>
      <c r="J41" s="155" t="str">
        <f t="shared" si="1"/>
        <v/>
      </c>
      <c r="K41" s="156" t="str">
        <f>IF(OR($D41="",$E41=""),"",VLOOKUP($U41,SiSem_Req!$A$2:$O$82,11))</f>
        <v/>
      </c>
      <c r="L41" s="157" t="str">
        <f t="shared" si="3"/>
        <v/>
      </c>
      <c r="M41" s="158" t="str">
        <f>IF(OR($D41="",$E41="",GlobalParameters!$C$12=""),"",$Q41)</f>
        <v/>
      </c>
      <c r="N41" s="159"/>
      <c r="O41" s="283"/>
      <c r="P41" s="283"/>
      <c r="Q41" s="160" t="str">
        <f>IF(OR($D41="",$E41="",GlobalParameters!$C$12=""),"",VLOOKUP($U41,SiSem_Req!$A$2:$O$82,15))</f>
        <v/>
      </c>
      <c r="R41" s="283"/>
      <c r="S41" s="283"/>
      <c r="T41" s="159"/>
      <c r="U41" s="134" t="e">
        <f>VLOOKUP($D41,SiSem_Req!$S$2:$T$10,2)+VLOOKUP($E41,SiSem_Req!$U$2:$V$4,2)+VLOOKUP(GlobalParameters!$C$12,SiSem_Req!$W$2:$X$4,2)</f>
        <v>#N/A</v>
      </c>
    </row>
    <row r="42" spans="1:21" x14ac:dyDescent="0.25">
      <c r="A42" s="133"/>
      <c r="B42" s="283"/>
      <c r="C42" s="283"/>
      <c r="D42" s="284"/>
      <c r="E42" s="284"/>
      <c r="F42" s="287"/>
      <c r="G42" s="166" t="str">
        <f t="shared" si="0"/>
        <v/>
      </c>
      <c r="H42" s="156" t="str">
        <f>IF(OR($D42="",$E42=""),"",VLOOKUP($U42,SiSem_Req!$A$2:$O$82,10))</f>
        <v/>
      </c>
      <c r="I42" s="285"/>
      <c r="J42" s="155" t="str">
        <f t="shared" si="1"/>
        <v/>
      </c>
      <c r="K42" s="156" t="str">
        <f>IF(OR($D42="",$E42=""),"",VLOOKUP($U42,SiSem_Req!$A$2:$O$82,11))</f>
        <v/>
      </c>
      <c r="L42" s="157" t="str">
        <f t="shared" si="3"/>
        <v/>
      </c>
      <c r="M42" s="158" t="str">
        <f>IF(OR($D42="",$E42="",GlobalParameters!$C$12=""),"",$Q42)</f>
        <v/>
      </c>
      <c r="N42" s="159"/>
      <c r="O42" s="283"/>
      <c r="P42" s="283"/>
      <c r="Q42" s="160" t="str">
        <f>IF(OR($D42="",$E42="",GlobalParameters!$C$12=""),"",VLOOKUP($U42,SiSem_Req!$A$2:$O$82,15))</f>
        <v/>
      </c>
      <c r="R42" s="283"/>
      <c r="S42" s="283"/>
      <c r="T42" s="159"/>
      <c r="U42" s="134" t="e">
        <f>VLOOKUP($D42,SiSem_Req!$S$2:$T$10,2)+VLOOKUP($E42,SiSem_Req!$U$2:$V$4,2)+VLOOKUP(GlobalParameters!$C$12,SiSem_Req!$W$2:$X$4,2)</f>
        <v>#N/A</v>
      </c>
    </row>
    <row r="43" spans="1:21" x14ac:dyDescent="0.25">
      <c r="A43" s="133"/>
      <c r="B43" s="283"/>
      <c r="C43" s="283"/>
      <c r="D43" s="284"/>
      <c r="E43" s="284"/>
      <c r="F43" s="287"/>
      <c r="G43" s="166" t="str">
        <f t="shared" si="0"/>
        <v/>
      </c>
      <c r="H43" s="156" t="str">
        <f>IF(OR($D43="",$E43=""),"",VLOOKUP($U43,SiSem_Req!$A$2:$O$82,10))</f>
        <v/>
      </c>
      <c r="I43" s="285"/>
      <c r="J43" s="155" t="str">
        <f t="shared" si="1"/>
        <v/>
      </c>
      <c r="K43" s="156" t="str">
        <f>IF(OR($D43="",$E43=""),"",VLOOKUP($U43,SiSem_Req!$A$2:$O$82,11))</f>
        <v/>
      </c>
      <c r="L43" s="157" t="str">
        <f t="shared" si="3"/>
        <v/>
      </c>
      <c r="M43" s="158" t="str">
        <f>IF(OR($D43="",$E43="",GlobalParameters!$C$12=""),"",$Q43)</f>
        <v/>
      </c>
      <c r="N43" s="159"/>
      <c r="O43" s="283"/>
      <c r="P43" s="283"/>
      <c r="Q43" s="160" t="str">
        <f>IF(OR($D43="",$E43="",GlobalParameters!$C$12=""),"",VLOOKUP($U43,SiSem_Req!$A$2:$O$82,15))</f>
        <v/>
      </c>
      <c r="R43" s="283"/>
      <c r="S43" s="283"/>
      <c r="T43" s="159"/>
      <c r="U43" s="134" t="e">
        <f>VLOOKUP($D43,SiSem_Req!$S$2:$T$10,2)+VLOOKUP($E43,SiSem_Req!$U$2:$V$4,2)+VLOOKUP(GlobalParameters!$C$12,SiSem_Req!$W$2:$X$4,2)</f>
        <v>#N/A</v>
      </c>
    </row>
    <row r="44" spans="1:21" x14ac:dyDescent="0.25">
      <c r="A44" s="133"/>
      <c r="B44" s="283"/>
      <c r="C44" s="283"/>
      <c r="D44" s="284"/>
      <c r="E44" s="284"/>
      <c r="F44" s="287"/>
      <c r="G44" s="166" t="str">
        <f t="shared" si="0"/>
        <v/>
      </c>
      <c r="H44" s="156" t="str">
        <f>IF(OR($D44="",$E44=""),"",VLOOKUP($U44,SiSem_Req!$A$2:$O$82,10))</f>
        <v/>
      </c>
      <c r="I44" s="285"/>
      <c r="J44" s="155" t="str">
        <f t="shared" si="1"/>
        <v/>
      </c>
      <c r="K44" s="156" t="str">
        <f>IF(OR($D44="",$E44=""),"",VLOOKUP($U44,SiSem_Req!$A$2:$O$82,11))</f>
        <v/>
      </c>
      <c r="L44" s="157" t="str">
        <f t="shared" si="3"/>
        <v/>
      </c>
      <c r="M44" s="158" t="str">
        <f>IF(OR($D44="",$E44="",GlobalParameters!$C$12=""),"",$Q44)</f>
        <v/>
      </c>
      <c r="N44" s="159"/>
      <c r="O44" s="283"/>
      <c r="P44" s="283"/>
      <c r="Q44" s="160" t="str">
        <f>IF(OR($D44="",$E44="",GlobalParameters!$C$12=""),"",VLOOKUP($U44,SiSem_Req!$A$2:$O$82,15))</f>
        <v/>
      </c>
      <c r="R44" s="283"/>
      <c r="S44" s="283"/>
      <c r="T44" s="159"/>
      <c r="U44" s="134" t="e">
        <f>VLOOKUP($D44,SiSem_Req!$S$2:$T$10,2)+VLOOKUP($E44,SiSem_Req!$U$2:$V$4,2)+VLOOKUP(GlobalParameters!$C$12,SiSem_Req!$W$2:$X$4,2)</f>
        <v>#N/A</v>
      </c>
    </row>
    <row r="45" spans="1:21" x14ac:dyDescent="0.25">
      <c r="A45" s="133"/>
      <c r="B45" s="283"/>
      <c r="C45" s="283"/>
      <c r="D45" s="284"/>
      <c r="E45" s="284"/>
      <c r="F45" s="287"/>
      <c r="G45" s="166" t="str">
        <f t="shared" si="0"/>
        <v/>
      </c>
      <c r="H45" s="156" t="str">
        <f>IF(OR($D45="",$E45=""),"",VLOOKUP($U45,SiSem_Req!$A$2:$O$82,10))</f>
        <v/>
      </c>
      <c r="I45" s="285"/>
      <c r="J45" s="155" t="str">
        <f t="shared" si="1"/>
        <v/>
      </c>
      <c r="K45" s="156" t="str">
        <f>IF(OR($D45="",$E45=""),"",VLOOKUP($U45,SiSem_Req!$A$2:$O$82,11))</f>
        <v/>
      </c>
      <c r="L45" s="157" t="str">
        <f t="shared" si="3"/>
        <v/>
      </c>
      <c r="M45" s="158" t="str">
        <f>IF(OR($D45="",$E45="",GlobalParameters!$C$12=""),"",$Q45)</f>
        <v/>
      </c>
      <c r="N45" s="159"/>
      <c r="O45" s="283"/>
      <c r="P45" s="283"/>
      <c r="Q45" s="160" t="str">
        <f>IF(OR($D45="",$E45="",GlobalParameters!$C$12=""),"",VLOOKUP($U45,SiSem_Req!$A$2:$O$82,15))</f>
        <v/>
      </c>
      <c r="R45" s="283"/>
      <c r="S45" s="283"/>
      <c r="T45" s="159"/>
      <c r="U45" s="134" t="e">
        <f>VLOOKUP($D45,SiSem_Req!$S$2:$T$10,2)+VLOOKUP($E45,SiSem_Req!$U$2:$V$4,2)+VLOOKUP(GlobalParameters!$C$12,SiSem_Req!$W$2:$X$4,2)</f>
        <v>#N/A</v>
      </c>
    </row>
    <row r="46" spans="1:21" x14ac:dyDescent="0.25">
      <c r="A46" s="133"/>
      <c r="B46" s="283"/>
      <c r="C46" s="283"/>
      <c r="D46" s="284"/>
      <c r="E46" s="284"/>
      <c r="F46" s="287"/>
      <c r="G46" s="166" t="str">
        <f t="shared" si="0"/>
        <v/>
      </c>
      <c r="H46" s="156" t="str">
        <f>IF(OR($D46="",$E46=""),"",VLOOKUP($U46,SiSem_Req!$A$2:$O$82,10))</f>
        <v/>
      </c>
      <c r="I46" s="285"/>
      <c r="J46" s="155" t="str">
        <f t="shared" si="1"/>
        <v/>
      </c>
      <c r="K46" s="156" t="str">
        <f>IF(OR($D46="",$E46=""),"",VLOOKUP($U46,SiSem_Req!$A$2:$O$82,11))</f>
        <v/>
      </c>
      <c r="L46" s="157" t="str">
        <f t="shared" si="3"/>
        <v/>
      </c>
      <c r="M46" s="158" t="str">
        <f>IF(OR($D46="",$E46="",GlobalParameters!$C$12=""),"",$Q46)</f>
        <v/>
      </c>
      <c r="N46" s="159"/>
      <c r="O46" s="283"/>
      <c r="P46" s="283"/>
      <c r="Q46" s="160" t="str">
        <f>IF(OR($D46="",$E46="",GlobalParameters!$C$12=""),"",VLOOKUP($U46,SiSem_Req!$A$2:$O$82,15))</f>
        <v/>
      </c>
      <c r="R46" s="283"/>
      <c r="S46" s="283"/>
      <c r="T46" s="159"/>
      <c r="U46" s="134" t="e">
        <f>VLOOKUP($D46,SiSem_Req!$S$2:$T$10,2)+VLOOKUP($E46,SiSem_Req!$U$2:$V$4,2)+VLOOKUP(GlobalParameters!$C$12,SiSem_Req!$W$2:$X$4,2)</f>
        <v>#N/A</v>
      </c>
    </row>
    <row r="47" spans="1:21" x14ac:dyDescent="0.25">
      <c r="A47" s="133"/>
      <c r="B47" s="283"/>
      <c r="C47" s="283"/>
      <c r="D47" s="284"/>
      <c r="E47" s="284"/>
      <c r="F47" s="287"/>
      <c r="G47" s="166" t="str">
        <f t="shared" si="0"/>
        <v/>
      </c>
      <c r="H47" s="156" t="str">
        <f>IF(OR($D47="",$E47=""),"",VLOOKUP($U47,SiSem_Req!$A$2:$O$82,10))</f>
        <v/>
      </c>
      <c r="I47" s="285"/>
      <c r="J47" s="155" t="str">
        <f t="shared" si="1"/>
        <v/>
      </c>
      <c r="K47" s="156" t="str">
        <f>IF(OR($D47="",$E47=""),"",VLOOKUP($U47,SiSem_Req!$A$2:$O$82,11))</f>
        <v/>
      </c>
      <c r="L47" s="157" t="str">
        <f t="shared" si="3"/>
        <v/>
      </c>
      <c r="M47" s="158" t="str">
        <f>IF(OR($D47="",$E47="",GlobalParameters!$C$12=""),"",$Q47)</f>
        <v/>
      </c>
      <c r="N47" s="159"/>
      <c r="O47" s="283"/>
      <c r="P47" s="283"/>
      <c r="Q47" s="160" t="str">
        <f>IF(OR($D47="",$E47="",GlobalParameters!$C$12=""),"",VLOOKUP($U47,SiSem_Req!$A$2:$O$82,15))</f>
        <v/>
      </c>
      <c r="R47" s="283"/>
      <c r="S47" s="283"/>
      <c r="T47" s="159"/>
      <c r="U47" s="134" t="e">
        <f>VLOOKUP($D47,SiSem_Req!$S$2:$T$10,2)+VLOOKUP($E47,SiSem_Req!$U$2:$V$4,2)+VLOOKUP(GlobalParameters!$C$12,SiSem_Req!$W$2:$X$4,2)</f>
        <v>#N/A</v>
      </c>
    </row>
    <row r="48" spans="1:21" x14ac:dyDescent="0.25">
      <c r="A48" s="133"/>
      <c r="B48" s="283"/>
      <c r="C48" s="283"/>
      <c r="D48" s="284"/>
      <c r="E48" s="284"/>
      <c r="F48" s="287"/>
      <c r="G48" s="166" t="str">
        <f t="shared" si="0"/>
        <v/>
      </c>
      <c r="H48" s="156" t="str">
        <f>IF(OR($D48="",$E48=""),"",VLOOKUP($U48,SiSem_Req!$A$2:$O$82,10))</f>
        <v/>
      </c>
      <c r="I48" s="285"/>
      <c r="J48" s="155" t="str">
        <f t="shared" si="1"/>
        <v/>
      </c>
      <c r="K48" s="156" t="str">
        <f>IF(OR($D48="",$E48=""),"",VLOOKUP($U48,SiSem_Req!$A$2:$O$82,11))</f>
        <v/>
      </c>
      <c r="L48" s="157" t="str">
        <f t="shared" si="3"/>
        <v/>
      </c>
      <c r="M48" s="158" t="str">
        <f>IF(OR($D48="",$E48="",GlobalParameters!$C$12=""),"",$Q48)</f>
        <v/>
      </c>
      <c r="N48" s="159"/>
      <c r="O48" s="283"/>
      <c r="P48" s="283"/>
      <c r="Q48" s="160" t="str">
        <f>IF(OR($D48="",$E48="",GlobalParameters!$C$12=""),"",VLOOKUP($U48,SiSem_Req!$A$2:$O$82,15))</f>
        <v/>
      </c>
      <c r="R48" s="283"/>
      <c r="S48" s="283"/>
      <c r="T48" s="159"/>
      <c r="U48" s="134" t="e">
        <f>VLOOKUP($D48,SiSem_Req!$S$2:$T$10,2)+VLOOKUP($E48,SiSem_Req!$U$2:$V$4,2)+VLOOKUP(GlobalParameters!$C$12,SiSem_Req!$W$2:$X$4,2)</f>
        <v>#N/A</v>
      </c>
    </row>
    <row r="49" spans="1:21" x14ac:dyDescent="0.25">
      <c r="A49" s="133"/>
      <c r="B49" s="283"/>
      <c r="C49" s="283"/>
      <c r="D49" s="284"/>
      <c r="E49" s="284"/>
      <c r="F49" s="287"/>
      <c r="G49" s="166" t="str">
        <f t="shared" si="0"/>
        <v/>
      </c>
      <c r="H49" s="156" t="str">
        <f>IF(OR($D49="",$E49=""),"",VLOOKUP($U49,SiSem_Req!$A$2:$O$82,10))</f>
        <v/>
      </c>
      <c r="I49" s="285"/>
      <c r="J49" s="155" t="str">
        <f t="shared" si="1"/>
        <v/>
      </c>
      <c r="K49" s="156" t="str">
        <f>IF(OR($D49="",$E49=""),"",VLOOKUP($U49,SiSem_Req!$A$2:$O$82,11))</f>
        <v/>
      </c>
      <c r="L49" s="157" t="str">
        <f t="shared" si="3"/>
        <v/>
      </c>
      <c r="M49" s="158" t="str">
        <f>IF(OR($D49="",$E49="",GlobalParameters!$C$12=""),"",$Q49)</f>
        <v/>
      </c>
      <c r="N49" s="159"/>
      <c r="O49" s="283"/>
      <c r="P49" s="283"/>
      <c r="Q49" s="160" t="str">
        <f>IF(OR($D49="",$E49="",GlobalParameters!$C$12=""),"",VLOOKUP($U49,SiSem_Req!$A$2:$O$82,15))</f>
        <v/>
      </c>
      <c r="R49" s="283"/>
      <c r="S49" s="283"/>
      <c r="T49" s="159"/>
      <c r="U49" s="134" t="e">
        <f>VLOOKUP($D49,SiSem_Req!$S$2:$T$10,2)+VLOOKUP($E49,SiSem_Req!$U$2:$V$4,2)+VLOOKUP(GlobalParameters!$C$12,SiSem_Req!$W$2:$X$4,2)</f>
        <v>#N/A</v>
      </c>
    </row>
    <row r="50" spans="1:21" x14ac:dyDescent="0.25">
      <c r="A50" s="133"/>
      <c r="B50" s="283"/>
      <c r="C50" s="283"/>
      <c r="D50" s="284"/>
      <c r="E50" s="284"/>
      <c r="F50" s="287"/>
      <c r="G50" s="166" t="str">
        <f t="shared" si="0"/>
        <v/>
      </c>
      <c r="H50" s="156" t="str">
        <f>IF(OR($D50="",$E50=""),"",VLOOKUP($U50,SiSem_Req!$A$2:$O$82,10))</f>
        <v/>
      </c>
      <c r="I50" s="285"/>
      <c r="J50" s="155" t="str">
        <f t="shared" si="1"/>
        <v/>
      </c>
      <c r="K50" s="156" t="str">
        <f>IF(OR($D50="",$E50=""),"",VLOOKUP($U50,SiSem_Req!$A$2:$O$82,11))</f>
        <v/>
      </c>
      <c r="L50" s="157" t="str">
        <f t="shared" si="3"/>
        <v/>
      </c>
      <c r="M50" s="158" t="str">
        <f>IF(OR($D50="",$E50="",GlobalParameters!$C$12=""),"",$Q50)</f>
        <v/>
      </c>
      <c r="N50" s="159"/>
      <c r="O50" s="283"/>
      <c r="P50" s="283"/>
      <c r="Q50" s="160" t="str">
        <f>IF(OR($D50="",$E50="",GlobalParameters!$C$12=""),"",VLOOKUP($U50,SiSem_Req!$A$2:$O$82,15))</f>
        <v/>
      </c>
      <c r="R50" s="283"/>
      <c r="S50" s="283"/>
      <c r="T50" s="159"/>
      <c r="U50" s="134" t="e">
        <f>VLOOKUP($D50,SiSem_Req!$S$2:$T$10,2)+VLOOKUP($E50,SiSem_Req!$U$2:$V$4,2)+VLOOKUP(GlobalParameters!$C$12,SiSem_Req!$W$2:$X$4,2)</f>
        <v>#N/A</v>
      </c>
    </row>
    <row r="51" spans="1:21" x14ac:dyDescent="0.25">
      <c r="A51" s="133"/>
      <c r="B51" s="283"/>
      <c r="C51" s="283"/>
      <c r="D51" s="284"/>
      <c r="E51" s="284"/>
      <c r="F51" s="287"/>
      <c r="G51" s="166" t="str">
        <f t="shared" si="0"/>
        <v/>
      </c>
      <c r="H51" s="156" t="str">
        <f>IF(OR($D51="",$E51=""),"",VLOOKUP($U51,SiSem_Req!$A$2:$O$82,10))</f>
        <v/>
      </c>
      <c r="I51" s="285"/>
      <c r="J51" s="155" t="str">
        <f t="shared" si="1"/>
        <v/>
      </c>
      <c r="K51" s="156" t="str">
        <f>IF(OR($D51="",$E51=""),"",VLOOKUP($U51,SiSem_Req!$A$2:$O$82,11))</f>
        <v/>
      </c>
      <c r="L51" s="157" t="str">
        <f t="shared" si="3"/>
        <v/>
      </c>
      <c r="M51" s="158" t="str">
        <f>IF(OR($D51="",$E51="",GlobalParameters!$C$12=""),"",$Q51)</f>
        <v/>
      </c>
      <c r="N51" s="159"/>
      <c r="O51" s="283"/>
      <c r="P51" s="283"/>
      <c r="Q51" s="160" t="str">
        <f>IF(OR($D51="",$E51="",GlobalParameters!$C$12=""),"",VLOOKUP($U51,SiSem_Req!$A$2:$O$82,15))</f>
        <v/>
      </c>
      <c r="R51" s="283"/>
      <c r="S51" s="283"/>
      <c r="T51" s="159"/>
      <c r="U51" s="134" t="e">
        <f>VLOOKUP($D51,SiSem_Req!$S$2:$T$10,2)+VLOOKUP($E51,SiSem_Req!$U$2:$V$4,2)+VLOOKUP(GlobalParameters!$C$12,SiSem_Req!$W$2:$X$4,2)</f>
        <v>#N/A</v>
      </c>
    </row>
    <row r="52" spans="1:21" x14ac:dyDescent="0.25">
      <c r="A52" s="133"/>
      <c r="B52" s="283"/>
      <c r="C52" s="283"/>
      <c r="D52" s="284"/>
      <c r="E52" s="284"/>
      <c r="F52" s="287"/>
      <c r="G52" s="166" t="str">
        <f t="shared" si="0"/>
        <v/>
      </c>
      <c r="H52" s="156" t="str">
        <f>IF(OR($D52="",$E52=""),"",VLOOKUP($U52,SiSem_Req!$A$2:$O$82,10))</f>
        <v/>
      </c>
      <c r="I52" s="285"/>
      <c r="J52" s="155" t="str">
        <f t="shared" si="1"/>
        <v/>
      </c>
      <c r="K52" s="156" t="str">
        <f>IF(OR($D52="",$E52=""),"",VLOOKUP($U52,SiSem_Req!$A$2:$O$82,11))</f>
        <v/>
      </c>
      <c r="L52" s="157" t="str">
        <f t="shared" si="3"/>
        <v/>
      </c>
      <c r="M52" s="158" t="str">
        <f>IF(OR($D52="",$E52="",GlobalParameters!$C$12=""),"",$Q52)</f>
        <v/>
      </c>
      <c r="N52" s="159"/>
      <c r="O52" s="283"/>
      <c r="P52" s="283"/>
      <c r="Q52" s="160" t="str">
        <f>IF(OR($D52="",$E52="",GlobalParameters!$C$12=""),"",VLOOKUP($U52,SiSem_Req!$A$2:$O$82,15))</f>
        <v/>
      </c>
      <c r="R52" s="283"/>
      <c r="S52" s="283"/>
      <c r="T52" s="159"/>
      <c r="U52" s="134" t="e">
        <f>VLOOKUP($D52,SiSem_Req!$S$2:$T$10,2)+VLOOKUP($E52,SiSem_Req!$U$2:$V$4,2)+VLOOKUP(GlobalParameters!$C$12,SiSem_Req!$W$2:$X$4,2)</f>
        <v>#N/A</v>
      </c>
    </row>
    <row r="53" spans="1:21" x14ac:dyDescent="0.25">
      <c r="A53" s="133"/>
      <c r="B53" s="283"/>
      <c r="C53" s="283"/>
      <c r="D53" s="284"/>
      <c r="E53" s="284"/>
      <c r="F53" s="287"/>
      <c r="G53" s="166" t="str">
        <f t="shared" si="0"/>
        <v/>
      </c>
      <c r="H53" s="156" t="str">
        <f>IF(OR($D53="",$E53=""),"",VLOOKUP($U53,SiSem_Req!$A$2:$O$82,10))</f>
        <v/>
      </c>
      <c r="I53" s="285"/>
      <c r="J53" s="155" t="str">
        <f t="shared" si="1"/>
        <v/>
      </c>
      <c r="K53" s="156" t="str">
        <f>IF(OR($D53="",$E53=""),"",VLOOKUP($U53,SiSem_Req!$A$2:$O$82,11))</f>
        <v/>
      </c>
      <c r="L53" s="157" t="str">
        <f t="shared" si="3"/>
        <v/>
      </c>
      <c r="M53" s="158" t="str">
        <f>IF(OR($D53="",$E53="",GlobalParameters!$C$12=""),"",$Q53)</f>
        <v/>
      </c>
      <c r="N53" s="159"/>
      <c r="O53" s="283"/>
      <c r="P53" s="283"/>
      <c r="Q53" s="160" t="str">
        <f>IF(OR($D53="",$E53="",GlobalParameters!$C$12=""),"",VLOOKUP($U53,SiSem_Req!$A$2:$O$82,15))</f>
        <v/>
      </c>
      <c r="R53" s="283"/>
      <c r="S53" s="283"/>
      <c r="T53" s="159"/>
      <c r="U53" s="134" t="e">
        <f>VLOOKUP($D53,SiSem_Req!$S$2:$T$10,2)+VLOOKUP($E53,SiSem_Req!$U$2:$V$4,2)+VLOOKUP(GlobalParameters!$C$12,SiSem_Req!$W$2:$X$4,2)</f>
        <v>#N/A</v>
      </c>
    </row>
    <row r="54" spans="1:21" x14ac:dyDescent="0.25">
      <c r="A54" s="133"/>
      <c r="B54" s="283"/>
      <c r="C54" s="283"/>
      <c r="D54" s="284"/>
      <c r="E54" s="284"/>
      <c r="F54" s="287"/>
      <c r="G54" s="166" t="str">
        <f t="shared" si="0"/>
        <v/>
      </c>
      <c r="H54" s="156" t="str">
        <f>IF(OR($D54="",$E54=""),"",VLOOKUP($U54,SiSem_Req!$A$2:$O$82,10))</f>
        <v/>
      </c>
      <c r="I54" s="285"/>
      <c r="J54" s="155" t="str">
        <f t="shared" si="1"/>
        <v/>
      </c>
      <c r="K54" s="156" t="str">
        <f>IF(OR($D54="",$E54=""),"",VLOOKUP($U54,SiSem_Req!$A$2:$O$82,11))</f>
        <v/>
      </c>
      <c r="L54" s="157" t="str">
        <f t="shared" si="3"/>
        <v/>
      </c>
      <c r="M54" s="158" t="str">
        <f>IF(OR($D54="",$E54="",GlobalParameters!$C$12=""),"",$Q54)</f>
        <v/>
      </c>
      <c r="N54" s="159"/>
      <c r="O54" s="283"/>
      <c r="P54" s="283"/>
      <c r="Q54" s="160" t="str">
        <f>IF(OR($D54="",$E54="",GlobalParameters!$C$12=""),"",VLOOKUP($U54,SiSem_Req!$A$2:$O$82,15))</f>
        <v/>
      </c>
      <c r="R54" s="283"/>
      <c r="S54" s="283"/>
      <c r="T54" s="159"/>
      <c r="U54" s="134" t="e">
        <f>VLOOKUP($D54,SiSem_Req!$S$2:$T$10,2)+VLOOKUP($E54,SiSem_Req!$U$2:$V$4,2)+VLOOKUP(GlobalParameters!$C$12,SiSem_Req!$W$2:$X$4,2)</f>
        <v>#N/A</v>
      </c>
    </row>
    <row r="55" spans="1:21" x14ac:dyDescent="0.25">
      <c r="A55" s="133"/>
      <c r="B55" s="283"/>
      <c r="C55" s="283"/>
      <c r="D55" s="284"/>
      <c r="E55" s="284"/>
      <c r="F55" s="287"/>
      <c r="G55" s="166" t="str">
        <f t="shared" si="0"/>
        <v/>
      </c>
      <c r="H55" s="156" t="str">
        <f>IF(OR($D55="",$E55=""),"",VLOOKUP($U55,SiSem_Req!$A$2:$O$82,10))</f>
        <v/>
      </c>
      <c r="I55" s="285"/>
      <c r="J55" s="155" t="str">
        <f t="shared" si="1"/>
        <v/>
      </c>
      <c r="K55" s="156" t="str">
        <f>IF(OR($D55="",$E55=""),"",VLOOKUP($U55,SiSem_Req!$A$2:$O$82,11))</f>
        <v/>
      </c>
      <c r="L55" s="157" t="str">
        <f t="shared" si="3"/>
        <v/>
      </c>
      <c r="M55" s="158" t="str">
        <f>IF(OR($D55="",$E55="",GlobalParameters!$C$12=""),"",$Q55)</f>
        <v/>
      </c>
      <c r="N55" s="159"/>
      <c r="O55" s="283"/>
      <c r="P55" s="283"/>
      <c r="Q55" s="160" t="str">
        <f>IF(OR($D55="",$E55="",GlobalParameters!$C$12=""),"",VLOOKUP($U55,SiSem_Req!$A$2:$O$82,15))</f>
        <v/>
      </c>
      <c r="R55" s="283"/>
      <c r="S55" s="283"/>
      <c r="T55" s="159"/>
      <c r="U55" s="134" t="e">
        <f>VLOOKUP($D55,SiSem_Req!$S$2:$T$10,2)+VLOOKUP($E55,SiSem_Req!$U$2:$V$4,2)+VLOOKUP(GlobalParameters!$C$12,SiSem_Req!$W$2:$X$4,2)</f>
        <v>#N/A</v>
      </c>
    </row>
    <row r="56" spans="1:21" x14ac:dyDescent="0.25">
      <c r="A56" s="133"/>
      <c r="B56" s="283"/>
      <c r="C56" s="283"/>
      <c r="D56" s="284"/>
      <c r="E56" s="284"/>
      <c r="F56" s="287"/>
      <c r="G56" s="166" t="str">
        <f t="shared" si="0"/>
        <v/>
      </c>
      <c r="H56" s="156" t="str">
        <f>IF(OR($D56="",$E56=""),"",VLOOKUP($U56,SiSem_Req!$A$2:$O$82,10))</f>
        <v/>
      </c>
      <c r="I56" s="285"/>
      <c r="J56" s="155" t="str">
        <f t="shared" si="1"/>
        <v/>
      </c>
      <c r="K56" s="156" t="str">
        <f>IF(OR($D56="",$E56=""),"",VLOOKUP($U56,SiSem_Req!$A$2:$O$82,11))</f>
        <v/>
      </c>
      <c r="L56" s="157" t="str">
        <f t="shared" si="3"/>
        <v/>
      </c>
      <c r="M56" s="158" t="str">
        <f>IF(OR($D56="",$E56="",GlobalParameters!$C$12=""),"",$Q56)</f>
        <v/>
      </c>
      <c r="N56" s="159"/>
      <c r="O56" s="283"/>
      <c r="P56" s="283"/>
      <c r="Q56" s="160" t="str">
        <f>IF(OR($D56="",$E56="",GlobalParameters!$C$12=""),"",VLOOKUP($U56,SiSem_Req!$A$2:$O$82,15))</f>
        <v/>
      </c>
      <c r="R56" s="283"/>
      <c r="S56" s="283"/>
      <c r="T56" s="159"/>
      <c r="U56" s="134" t="e">
        <f>VLOOKUP($D56,SiSem_Req!$S$2:$T$10,2)+VLOOKUP($E56,SiSem_Req!$U$2:$V$4,2)+VLOOKUP(GlobalParameters!$C$12,SiSem_Req!$W$2:$X$4,2)</f>
        <v>#N/A</v>
      </c>
    </row>
    <row r="57" spans="1:21" x14ac:dyDescent="0.25">
      <c r="A57" s="133"/>
      <c r="B57" s="283"/>
      <c r="C57" s="283"/>
      <c r="D57" s="284"/>
      <c r="E57" s="284"/>
      <c r="F57" s="287"/>
      <c r="G57" s="166" t="str">
        <f t="shared" si="0"/>
        <v/>
      </c>
      <c r="H57" s="156" t="str">
        <f>IF(OR($D57="",$E57=""),"",VLOOKUP($U57,SiSem_Req!$A$2:$O$82,10))</f>
        <v/>
      </c>
      <c r="I57" s="285"/>
      <c r="J57" s="155" t="str">
        <f t="shared" si="1"/>
        <v/>
      </c>
      <c r="K57" s="156" t="str">
        <f>IF(OR($D57="",$E57=""),"",VLOOKUP($U57,SiSem_Req!$A$2:$O$82,11))</f>
        <v/>
      </c>
      <c r="L57" s="157" t="str">
        <f t="shared" si="3"/>
        <v/>
      </c>
      <c r="M57" s="158" t="str">
        <f>IF(OR($D57="",$E57="",GlobalParameters!$C$12=""),"",$Q57)</f>
        <v/>
      </c>
      <c r="N57" s="159"/>
      <c r="O57" s="283"/>
      <c r="P57" s="283"/>
      <c r="Q57" s="160" t="str">
        <f>IF(OR($D57="",$E57="",GlobalParameters!$C$12=""),"",VLOOKUP($U57,SiSem_Req!$A$2:$O$82,15))</f>
        <v/>
      </c>
      <c r="R57" s="283"/>
      <c r="S57" s="283"/>
      <c r="T57" s="159"/>
      <c r="U57" s="134" t="e">
        <f>VLOOKUP($D57,SiSem_Req!$S$2:$T$10,2)+VLOOKUP($E57,SiSem_Req!$U$2:$V$4,2)+VLOOKUP(GlobalParameters!$C$12,SiSem_Req!$W$2:$X$4,2)</f>
        <v>#N/A</v>
      </c>
    </row>
    <row r="58" spans="1:21" x14ac:dyDescent="0.25">
      <c r="A58" s="133"/>
      <c r="B58" s="283"/>
      <c r="C58" s="283"/>
      <c r="D58" s="284"/>
      <c r="E58" s="284"/>
      <c r="F58" s="287"/>
      <c r="G58" s="166" t="str">
        <f t="shared" si="0"/>
        <v/>
      </c>
      <c r="H58" s="156" t="str">
        <f>IF(OR($D58="",$E58=""),"",VLOOKUP($U58,SiSem_Req!$A$2:$O$82,10))</f>
        <v/>
      </c>
      <c r="I58" s="285"/>
      <c r="J58" s="155" t="str">
        <f t="shared" si="1"/>
        <v/>
      </c>
      <c r="K58" s="156" t="str">
        <f>IF(OR($D58="",$E58=""),"",VLOOKUP($U58,SiSem_Req!$A$2:$O$82,11))</f>
        <v/>
      </c>
      <c r="L58" s="157" t="str">
        <f t="shared" si="3"/>
        <v/>
      </c>
      <c r="M58" s="158" t="str">
        <f>IF(OR($D58="",$E58="",GlobalParameters!$C$12=""),"",$Q58)</f>
        <v/>
      </c>
      <c r="N58" s="159"/>
      <c r="O58" s="283"/>
      <c r="P58" s="283"/>
      <c r="Q58" s="160" t="str">
        <f>IF(OR($D58="",$E58="",GlobalParameters!$C$12=""),"",VLOOKUP($U58,SiSem_Req!$A$2:$O$82,15))</f>
        <v/>
      </c>
      <c r="R58" s="283"/>
      <c r="S58" s="283"/>
      <c r="T58" s="159"/>
      <c r="U58" s="134" t="e">
        <f>VLOOKUP($D58,SiSem_Req!$S$2:$T$10,2)+VLOOKUP($E58,SiSem_Req!$U$2:$V$4,2)+VLOOKUP(GlobalParameters!$C$12,SiSem_Req!$W$2:$X$4,2)</f>
        <v>#N/A</v>
      </c>
    </row>
    <row r="59" spans="1:21" x14ac:dyDescent="0.25">
      <c r="A59" s="133"/>
      <c r="B59" s="283"/>
      <c r="C59" s="283"/>
      <c r="D59" s="284"/>
      <c r="E59" s="284"/>
      <c r="F59" s="287"/>
      <c r="G59" s="166" t="str">
        <f t="shared" si="0"/>
        <v/>
      </c>
      <c r="H59" s="156" t="str">
        <f>IF(OR($D59="",$E59=""),"",VLOOKUP($U59,SiSem_Req!$A$2:$O$82,10))</f>
        <v/>
      </c>
      <c r="I59" s="285"/>
      <c r="J59" s="155" t="str">
        <f t="shared" si="1"/>
        <v/>
      </c>
      <c r="K59" s="156" t="str">
        <f>IF(OR($D59="",$E59=""),"",VLOOKUP($U59,SiSem_Req!$A$2:$O$82,11))</f>
        <v/>
      </c>
      <c r="L59" s="157" t="str">
        <f t="shared" si="3"/>
        <v/>
      </c>
      <c r="M59" s="158" t="str">
        <f>IF(OR($D59="",$E59="",GlobalParameters!$C$12=""),"",$Q59)</f>
        <v/>
      </c>
      <c r="N59" s="159"/>
      <c r="O59" s="283"/>
      <c r="P59" s="283"/>
      <c r="Q59" s="160" t="str">
        <f>IF(OR($D59="",$E59="",GlobalParameters!$C$12=""),"",VLOOKUP($U59,SiSem_Req!$A$2:$O$82,15))</f>
        <v/>
      </c>
      <c r="R59" s="283"/>
      <c r="S59" s="283"/>
      <c r="T59" s="159"/>
      <c r="U59" s="134" t="e">
        <f>VLOOKUP($D59,SiSem_Req!$S$2:$T$10,2)+VLOOKUP($E59,SiSem_Req!$U$2:$V$4,2)+VLOOKUP(GlobalParameters!$C$12,SiSem_Req!$W$2:$X$4,2)</f>
        <v>#N/A</v>
      </c>
    </row>
    <row r="60" spans="1:21" x14ac:dyDescent="0.25">
      <c r="A60" s="133"/>
      <c r="B60" s="283"/>
      <c r="C60" s="283"/>
      <c r="D60" s="284"/>
      <c r="E60" s="284"/>
      <c r="F60" s="287"/>
      <c r="G60" s="166" t="str">
        <f t="shared" si="0"/>
        <v/>
      </c>
      <c r="H60" s="156" t="str">
        <f>IF(OR($D60="",$E60=""),"",VLOOKUP($U60,SiSem_Req!$A$2:$O$82,10))</f>
        <v/>
      </c>
      <c r="I60" s="285"/>
      <c r="J60" s="155" t="str">
        <f t="shared" si="1"/>
        <v/>
      </c>
      <c r="K60" s="156" t="str">
        <f>IF(OR($D60="",$E60=""),"",VLOOKUP($U60,SiSem_Req!$A$2:$O$82,11))</f>
        <v/>
      </c>
      <c r="L60" s="157" t="str">
        <f t="shared" si="3"/>
        <v/>
      </c>
      <c r="M60" s="158" t="str">
        <f>IF(OR($D60="",$E60="",GlobalParameters!$C$12=""),"",$Q60)</f>
        <v/>
      </c>
      <c r="N60" s="159"/>
      <c r="O60" s="283"/>
      <c r="P60" s="283"/>
      <c r="Q60" s="160" t="str">
        <f>IF(OR($D60="",$E60="",GlobalParameters!$C$12=""),"",VLOOKUP($U60,SiSem_Req!$A$2:$O$82,15))</f>
        <v/>
      </c>
      <c r="R60" s="283"/>
      <c r="S60" s="283"/>
      <c r="T60" s="159"/>
      <c r="U60" s="134" t="e">
        <f>VLOOKUP($D60,SiSem_Req!$S$2:$T$10,2)+VLOOKUP($E60,SiSem_Req!$U$2:$V$4,2)+VLOOKUP(GlobalParameters!$C$12,SiSem_Req!$W$2:$X$4,2)</f>
        <v>#N/A</v>
      </c>
    </row>
    <row r="61" spans="1:21" x14ac:dyDescent="0.25">
      <c r="A61" s="133"/>
      <c r="B61" s="283"/>
      <c r="C61" s="283"/>
      <c r="D61" s="284"/>
      <c r="E61" s="284"/>
      <c r="F61" s="287"/>
      <c r="G61" s="166" t="str">
        <f t="shared" si="0"/>
        <v/>
      </c>
      <c r="H61" s="156" t="str">
        <f>IF(OR($D61="",$E61=""),"",VLOOKUP($U61,SiSem_Req!$A$2:$O$82,10))</f>
        <v/>
      </c>
      <c r="I61" s="285"/>
      <c r="J61" s="155" t="str">
        <f t="shared" si="1"/>
        <v/>
      </c>
      <c r="K61" s="156" t="str">
        <f>IF(OR($D61="",$E61=""),"",VLOOKUP($U61,SiSem_Req!$A$2:$O$82,11))</f>
        <v/>
      </c>
      <c r="L61" s="157" t="str">
        <f t="shared" si="3"/>
        <v/>
      </c>
      <c r="M61" s="158" t="str">
        <f>IF(OR($D61="",$E61="",GlobalParameters!$C$12=""),"",$Q61)</f>
        <v/>
      </c>
      <c r="N61" s="159"/>
      <c r="O61" s="283"/>
      <c r="P61" s="283"/>
      <c r="Q61" s="160" t="str">
        <f>IF(OR($D61="",$E61="",GlobalParameters!$C$12=""),"",VLOOKUP($U61,SiSem_Req!$A$2:$O$82,15))</f>
        <v/>
      </c>
      <c r="R61" s="283"/>
      <c r="S61" s="283"/>
      <c r="T61" s="159"/>
      <c r="U61" s="134" t="e">
        <f>VLOOKUP($D61,SiSem_Req!$S$2:$T$10,2)+VLOOKUP($E61,SiSem_Req!$U$2:$V$4,2)+VLOOKUP(GlobalParameters!$C$12,SiSem_Req!$W$2:$X$4,2)</f>
        <v>#N/A</v>
      </c>
    </row>
    <row r="62" spans="1:21" x14ac:dyDescent="0.25">
      <c r="A62" s="133"/>
      <c r="B62" s="283"/>
      <c r="C62" s="283"/>
      <c r="D62" s="284"/>
      <c r="E62" s="284"/>
      <c r="F62" s="287"/>
      <c r="G62" s="166" t="str">
        <f t="shared" si="0"/>
        <v/>
      </c>
      <c r="H62" s="156" t="str">
        <f>IF(OR($D62="",$E62=""),"",VLOOKUP($U62,SiSem_Req!$A$2:$O$82,10))</f>
        <v/>
      </c>
      <c r="I62" s="285"/>
      <c r="J62" s="155" t="str">
        <f t="shared" si="1"/>
        <v/>
      </c>
      <c r="K62" s="156" t="str">
        <f>IF(OR($D62="",$E62=""),"",VLOOKUP($U62,SiSem_Req!$A$2:$O$82,11))</f>
        <v/>
      </c>
      <c r="L62" s="157" t="str">
        <f t="shared" si="3"/>
        <v/>
      </c>
      <c r="M62" s="158" t="str">
        <f>IF(OR($D62="",$E62="",GlobalParameters!$C$12=""),"",$Q62)</f>
        <v/>
      </c>
      <c r="N62" s="159"/>
      <c r="O62" s="283"/>
      <c r="P62" s="283"/>
      <c r="Q62" s="160" t="str">
        <f>IF(OR($D62="",$E62="",GlobalParameters!$C$12=""),"",VLOOKUP($U62,SiSem_Req!$A$2:$O$82,15))</f>
        <v/>
      </c>
      <c r="R62" s="283"/>
      <c r="S62" s="283"/>
      <c r="T62" s="159"/>
      <c r="U62" s="134" t="e">
        <f>VLOOKUP($D62,SiSem_Req!$S$2:$T$10,2)+VLOOKUP($E62,SiSem_Req!$U$2:$V$4,2)+VLOOKUP(GlobalParameters!$C$12,SiSem_Req!$W$2:$X$4,2)</f>
        <v>#N/A</v>
      </c>
    </row>
    <row r="63" spans="1:21" x14ac:dyDescent="0.25">
      <c r="A63" s="133"/>
      <c r="B63" s="283"/>
      <c r="C63" s="283"/>
      <c r="D63" s="284"/>
      <c r="E63" s="284"/>
      <c r="F63" s="287"/>
      <c r="G63" s="166" t="str">
        <f t="shared" si="0"/>
        <v/>
      </c>
      <c r="H63" s="156" t="str">
        <f>IF(OR($D63="",$E63=""),"",VLOOKUP($U63,SiSem_Req!$A$2:$O$82,10))</f>
        <v/>
      </c>
      <c r="I63" s="285"/>
      <c r="J63" s="155" t="str">
        <f t="shared" si="1"/>
        <v/>
      </c>
      <c r="K63" s="156" t="str">
        <f>IF(OR($D63="",$E63=""),"",VLOOKUP($U63,SiSem_Req!$A$2:$O$82,11))</f>
        <v/>
      </c>
      <c r="L63" s="157" t="str">
        <f t="shared" si="3"/>
        <v/>
      </c>
      <c r="M63" s="158" t="str">
        <f>IF(OR($D63="",$E63="",GlobalParameters!$C$12=""),"",$Q63)</f>
        <v/>
      </c>
      <c r="N63" s="159"/>
      <c r="O63" s="283"/>
      <c r="P63" s="283"/>
      <c r="Q63" s="160" t="str">
        <f>IF(OR($D63="",$E63="",GlobalParameters!$C$12=""),"",VLOOKUP($U63,SiSem_Req!$A$2:$O$82,15))</f>
        <v/>
      </c>
      <c r="R63" s="283"/>
      <c r="S63" s="283"/>
      <c r="T63" s="159"/>
      <c r="U63" s="134" t="e">
        <f>VLOOKUP($D63,SiSem_Req!$S$2:$T$10,2)+VLOOKUP($E63,SiSem_Req!$U$2:$V$4,2)+VLOOKUP(GlobalParameters!$C$12,SiSem_Req!$W$2:$X$4,2)</f>
        <v>#N/A</v>
      </c>
    </row>
    <row r="64" spans="1:21" x14ac:dyDescent="0.25">
      <c r="A64" s="133"/>
      <c r="B64" s="283"/>
      <c r="C64" s="283"/>
      <c r="D64" s="284"/>
      <c r="E64" s="284"/>
      <c r="F64" s="287"/>
      <c r="G64" s="166" t="str">
        <f t="shared" si="0"/>
        <v/>
      </c>
      <c r="H64" s="156" t="str">
        <f>IF(OR($D64="",$E64=""),"",VLOOKUP($U64,SiSem_Req!$A$2:$O$82,10))</f>
        <v/>
      </c>
      <c r="I64" s="285"/>
      <c r="J64" s="155" t="str">
        <f t="shared" si="1"/>
        <v/>
      </c>
      <c r="K64" s="156" t="str">
        <f>IF(OR($D64="",$E64=""),"",VLOOKUP($U64,SiSem_Req!$A$2:$O$82,11))</f>
        <v/>
      </c>
      <c r="L64" s="157" t="str">
        <f t="shared" si="3"/>
        <v/>
      </c>
      <c r="M64" s="158" t="str">
        <f>IF(OR($D64="",$E64="",GlobalParameters!$C$12=""),"",$Q64)</f>
        <v/>
      </c>
      <c r="N64" s="159"/>
      <c r="O64" s="283"/>
      <c r="P64" s="283"/>
      <c r="Q64" s="160" t="str">
        <f>IF(OR($D64="",$E64="",GlobalParameters!$C$12=""),"",VLOOKUP($U64,SiSem_Req!$A$2:$O$82,15))</f>
        <v/>
      </c>
      <c r="R64" s="283"/>
      <c r="S64" s="283"/>
      <c r="T64" s="159"/>
      <c r="U64" s="134" t="e">
        <f>VLOOKUP($D64,SiSem_Req!$S$2:$T$10,2)+VLOOKUP($E64,SiSem_Req!$U$2:$V$4,2)+VLOOKUP(GlobalParameters!$C$12,SiSem_Req!$W$2:$X$4,2)</f>
        <v>#N/A</v>
      </c>
    </row>
    <row r="65" spans="1:21" x14ac:dyDescent="0.25">
      <c r="A65" s="133"/>
      <c r="B65" s="283"/>
      <c r="C65" s="283"/>
      <c r="D65" s="284"/>
      <c r="E65" s="284"/>
      <c r="F65" s="287"/>
      <c r="G65" s="166" t="str">
        <f t="shared" si="0"/>
        <v/>
      </c>
      <c r="H65" s="156" t="str">
        <f>IF(OR($D65="",$E65=""),"",VLOOKUP($U65,SiSem_Req!$A$2:$O$82,10))</f>
        <v/>
      </c>
      <c r="I65" s="285"/>
      <c r="J65" s="155" t="str">
        <f t="shared" si="1"/>
        <v/>
      </c>
      <c r="K65" s="156" t="str">
        <f>IF(OR($D65="",$E65=""),"",VLOOKUP($U65,SiSem_Req!$A$2:$O$82,11))</f>
        <v/>
      </c>
      <c r="L65" s="157" t="str">
        <f t="shared" si="3"/>
        <v/>
      </c>
      <c r="M65" s="158" t="str">
        <f>IF(OR($D65="",$E65="",GlobalParameters!$C$12=""),"",$Q65)</f>
        <v/>
      </c>
      <c r="N65" s="159"/>
      <c r="O65" s="283"/>
      <c r="P65" s="283"/>
      <c r="Q65" s="160" t="str">
        <f>IF(OR($D65="",$E65="",GlobalParameters!$C$12=""),"",VLOOKUP($U65,SiSem_Req!$A$2:$O$82,15))</f>
        <v/>
      </c>
      <c r="R65" s="283"/>
      <c r="S65" s="283"/>
      <c r="T65" s="159"/>
      <c r="U65" s="134" t="e">
        <f>VLOOKUP($D65,SiSem_Req!$S$2:$T$10,2)+VLOOKUP($E65,SiSem_Req!$U$2:$V$4,2)+VLOOKUP(GlobalParameters!$C$12,SiSem_Req!$W$2:$X$4,2)</f>
        <v>#N/A</v>
      </c>
    </row>
    <row r="66" spans="1:21" x14ac:dyDescent="0.25">
      <c r="A66" s="133"/>
      <c r="B66" s="283"/>
      <c r="C66" s="283"/>
      <c r="D66" s="284"/>
      <c r="E66" s="284"/>
      <c r="F66" s="287"/>
      <c r="G66" s="166" t="str">
        <f t="shared" si="0"/>
        <v/>
      </c>
      <c r="H66" s="156" t="str">
        <f>IF(OR($D66="",$E66=""),"",VLOOKUP($U66,SiSem_Req!$A$2:$O$82,10))</f>
        <v/>
      </c>
      <c r="I66" s="285"/>
      <c r="J66" s="155" t="str">
        <f t="shared" si="1"/>
        <v/>
      </c>
      <c r="K66" s="156" t="str">
        <f>IF(OR($D66="",$E66=""),"",VLOOKUP($U66,SiSem_Req!$A$2:$O$82,11))</f>
        <v/>
      </c>
      <c r="L66" s="157" t="str">
        <f t="shared" si="3"/>
        <v/>
      </c>
      <c r="M66" s="158" t="str">
        <f>IF(OR($D66="",$E66="",GlobalParameters!$C$12=""),"",$Q66)</f>
        <v/>
      </c>
      <c r="N66" s="159"/>
      <c r="O66" s="283"/>
      <c r="P66" s="283"/>
      <c r="Q66" s="160" t="str">
        <f>IF(OR($D66="",$E66="",GlobalParameters!$C$12=""),"",VLOOKUP($U66,SiSem_Req!$A$2:$O$82,15))</f>
        <v/>
      </c>
      <c r="R66" s="283"/>
      <c r="S66" s="283"/>
      <c r="T66" s="159"/>
      <c r="U66" s="134" t="e">
        <f>VLOOKUP($D66,SiSem_Req!$S$2:$T$10,2)+VLOOKUP($E66,SiSem_Req!$U$2:$V$4,2)+VLOOKUP(GlobalParameters!$C$12,SiSem_Req!$W$2:$X$4,2)</f>
        <v>#N/A</v>
      </c>
    </row>
    <row r="67" spans="1:21" x14ac:dyDescent="0.25">
      <c r="A67" s="133"/>
      <c r="B67" s="283"/>
      <c r="C67" s="283"/>
      <c r="D67" s="284"/>
      <c r="E67" s="284"/>
      <c r="F67" s="287"/>
      <c r="G67" s="166" t="str">
        <f t="shared" si="0"/>
        <v/>
      </c>
      <c r="H67" s="156" t="str">
        <f>IF(OR($D67="",$E67=""),"",VLOOKUP($U67,SiSem_Req!$A$2:$O$82,10))</f>
        <v/>
      </c>
      <c r="I67" s="285"/>
      <c r="J67" s="155" t="str">
        <f t="shared" si="1"/>
        <v/>
      </c>
      <c r="K67" s="156" t="str">
        <f>IF(OR($D67="",$E67=""),"",VLOOKUP($U67,SiSem_Req!$A$2:$O$82,11))</f>
        <v/>
      </c>
      <c r="L67" s="157" t="str">
        <f t="shared" si="3"/>
        <v/>
      </c>
      <c r="M67" s="158" t="str">
        <f>IF(OR($D67="",$E67="",GlobalParameters!$C$12=""),"",$Q67)</f>
        <v/>
      </c>
      <c r="N67" s="159"/>
      <c r="O67" s="283"/>
      <c r="P67" s="283"/>
      <c r="Q67" s="160" t="str">
        <f>IF(OR($D67="",$E67="",GlobalParameters!$C$12=""),"",VLOOKUP($U67,SiSem_Req!$A$2:$O$82,15))</f>
        <v/>
      </c>
      <c r="R67" s="283"/>
      <c r="S67" s="283"/>
      <c r="T67" s="159"/>
      <c r="U67" s="134" t="e">
        <f>VLOOKUP($D67,SiSem_Req!$S$2:$T$10,2)+VLOOKUP($E67,SiSem_Req!$U$2:$V$4,2)+VLOOKUP(GlobalParameters!$C$12,SiSem_Req!$W$2:$X$4,2)</f>
        <v>#N/A</v>
      </c>
    </row>
    <row r="68" spans="1:21" x14ac:dyDescent="0.25">
      <c r="A68" s="133"/>
      <c r="B68" s="283"/>
      <c r="C68" s="283"/>
      <c r="D68" s="284"/>
      <c r="E68" s="284"/>
      <c r="F68" s="287"/>
      <c r="G68" s="166" t="str">
        <f t="shared" si="0"/>
        <v/>
      </c>
      <c r="H68" s="156" t="str">
        <f>IF(OR($D68="",$E68=""),"",VLOOKUP($U68,SiSem_Req!$A$2:$O$82,10))</f>
        <v/>
      </c>
      <c r="I68" s="285"/>
      <c r="J68" s="155" t="str">
        <f t="shared" si="1"/>
        <v/>
      </c>
      <c r="K68" s="156" t="str">
        <f>IF(OR($D68="",$E68=""),"",VLOOKUP($U68,SiSem_Req!$A$2:$O$82,11))</f>
        <v/>
      </c>
      <c r="L68" s="157" t="str">
        <f t="shared" si="3"/>
        <v/>
      </c>
      <c r="M68" s="158" t="str">
        <f>IF(OR($D68="",$E68="",GlobalParameters!$C$12=""),"",$Q68)</f>
        <v/>
      </c>
      <c r="N68" s="159"/>
      <c r="O68" s="283"/>
      <c r="P68" s="283"/>
      <c r="Q68" s="160" t="str">
        <f>IF(OR($D68="",$E68="",GlobalParameters!$C$12=""),"",VLOOKUP($U68,SiSem_Req!$A$2:$O$82,15))</f>
        <v/>
      </c>
      <c r="R68" s="283"/>
      <c r="S68" s="283"/>
      <c r="T68" s="159"/>
      <c r="U68" s="134" t="e">
        <f>VLOOKUP($D68,SiSem_Req!$S$2:$T$10,2)+VLOOKUP($E68,SiSem_Req!$U$2:$V$4,2)+VLOOKUP(GlobalParameters!$C$12,SiSem_Req!$W$2:$X$4,2)</f>
        <v>#N/A</v>
      </c>
    </row>
    <row r="69" spans="1:21" x14ac:dyDescent="0.25">
      <c r="A69" s="133"/>
      <c r="B69" s="283"/>
      <c r="C69" s="283"/>
      <c r="D69" s="284"/>
      <c r="E69" s="284"/>
      <c r="F69" s="287"/>
      <c r="G69" s="166" t="str">
        <f t="shared" si="0"/>
        <v/>
      </c>
      <c r="H69" s="156" t="str">
        <f>IF(OR($D69="",$E69=""),"",VLOOKUP($U69,SiSem_Req!$A$2:$O$82,10))</f>
        <v/>
      </c>
      <c r="I69" s="285"/>
      <c r="J69" s="155" t="str">
        <f t="shared" si="1"/>
        <v/>
      </c>
      <c r="K69" s="156" t="str">
        <f>IF(OR($D69="",$E69=""),"",VLOOKUP($U69,SiSem_Req!$A$2:$O$82,11))</f>
        <v/>
      </c>
      <c r="L69" s="157" t="str">
        <f t="shared" si="3"/>
        <v/>
      </c>
      <c r="M69" s="158" t="str">
        <f>IF(OR($D69="",$E69="",GlobalParameters!$C$12=""),"",$Q69)</f>
        <v/>
      </c>
      <c r="N69" s="159"/>
      <c r="O69" s="283"/>
      <c r="P69" s="283"/>
      <c r="Q69" s="160" t="str">
        <f>IF(OR($D69="",$E69="",GlobalParameters!$C$12=""),"",VLOOKUP($U69,SiSem_Req!$A$2:$O$82,15))</f>
        <v/>
      </c>
      <c r="R69" s="283"/>
      <c r="S69" s="283"/>
      <c r="T69" s="159"/>
      <c r="U69" s="134" t="e">
        <f>VLOOKUP($D69,SiSem_Req!$S$2:$T$10,2)+VLOOKUP($E69,SiSem_Req!$U$2:$V$4,2)+VLOOKUP(GlobalParameters!$C$12,SiSem_Req!$W$2:$X$4,2)</f>
        <v>#N/A</v>
      </c>
    </row>
    <row r="70" spans="1:21" x14ac:dyDescent="0.25">
      <c r="A70" s="133"/>
      <c r="B70" s="283"/>
      <c r="C70" s="283"/>
      <c r="D70" s="284"/>
      <c r="E70" s="284"/>
      <c r="F70" s="287"/>
      <c r="G70" s="166" t="str">
        <f t="shared" si="0"/>
        <v/>
      </c>
      <c r="H70" s="156" t="str">
        <f>IF(OR($D70="",$E70=""),"",VLOOKUP($U70,SiSem_Req!$A$2:$O$82,10))</f>
        <v/>
      </c>
      <c r="I70" s="285"/>
      <c r="J70" s="155" t="str">
        <f t="shared" si="1"/>
        <v/>
      </c>
      <c r="K70" s="156" t="str">
        <f>IF(OR($D70="",$E70=""),"",VLOOKUP($U70,SiSem_Req!$A$2:$O$82,11))</f>
        <v/>
      </c>
      <c r="L70" s="157" t="str">
        <f t="shared" si="3"/>
        <v/>
      </c>
      <c r="M70" s="158" t="str">
        <f>IF(OR($D70="",$E70="",GlobalParameters!$C$12=""),"",$Q70)</f>
        <v/>
      </c>
      <c r="N70" s="159"/>
      <c r="O70" s="283"/>
      <c r="P70" s="283"/>
      <c r="Q70" s="160" t="str">
        <f>IF(OR($D70="",$E70="",GlobalParameters!$C$12=""),"",VLOOKUP($U70,SiSem_Req!$A$2:$O$82,15))</f>
        <v/>
      </c>
      <c r="R70" s="283"/>
      <c r="S70" s="283"/>
      <c r="T70" s="159"/>
      <c r="U70" s="134" t="e">
        <f>VLOOKUP($D70,SiSem_Req!$S$2:$T$10,2)+VLOOKUP($E70,SiSem_Req!$U$2:$V$4,2)+VLOOKUP(GlobalParameters!$C$12,SiSem_Req!$W$2:$X$4,2)</f>
        <v>#N/A</v>
      </c>
    </row>
    <row r="71" spans="1:21" x14ac:dyDescent="0.25">
      <c r="A71" s="133"/>
      <c r="B71" s="283"/>
      <c r="C71" s="283"/>
      <c r="D71" s="284"/>
      <c r="E71" s="284"/>
      <c r="F71" s="287"/>
      <c r="G71" s="166" t="str">
        <f t="shared" si="0"/>
        <v/>
      </c>
      <c r="H71" s="156" t="str">
        <f>IF(OR($D71="",$E71=""),"",VLOOKUP($U71,SiSem_Req!$A$2:$O$82,10))</f>
        <v/>
      </c>
      <c r="I71" s="285"/>
      <c r="J71" s="155" t="str">
        <f t="shared" si="1"/>
        <v/>
      </c>
      <c r="K71" s="156" t="str">
        <f>IF(OR($D71="",$E71=""),"",VLOOKUP($U71,SiSem_Req!$A$2:$O$82,11))</f>
        <v/>
      </c>
      <c r="L71" s="157" t="str">
        <f t="shared" si="3"/>
        <v/>
      </c>
      <c r="M71" s="158" t="str">
        <f>IF(OR($D71="",$E71="",GlobalParameters!$C$12=""),"",$Q71)</f>
        <v/>
      </c>
      <c r="N71" s="159"/>
      <c r="O71" s="283"/>
      <c r="P71" s="283"/>
      <c r="Q71" s="160" t="str">
        <f>IF(OR($D71="",$E71="",GlobalParameters!$C$12=""),"",VLOOKUP($U71,SiSem_Req!$A$2:$O$82,15))</f>
        <v/>
      </c>
      <c r="R71" s="283"/>
      <c r="S71" s="283"/>
      <c r="T71" s="159"/>
      <c r="U71" s="134" t="e">
        <f>VLOOKUP($D71,SiSem_Req!$S$2:$T$10,2)+VLOOKUP($E71,SiSem_Req!$U$2:$V$4,2)+VLOOKUP(GlobalParameters!$C$12,SiSem_Req!$W$2:$X$4,2)</f>
        <v>#N/A</v>
      </c>
    </row>
    <row r="72" spans="1:21" x14ac:dyDescent="0.25">
      <c r="A72" s="133"/>
      <c r="B72" s="283"/>
      <c r="C72" s="283"/>
      <c r="D72" s="284"/>
      <c r="E72" s="284"/>
      <c r="F72" s="287"/>
      <c r="G72" s="166" t="str">
        <f t="shared" si="0"/>
        <v/>
      </c>
      <c r="H72" s="156" t="str">
        <f>IF(OR($D72="",$E72=""),"",VLOOKUP($U72,SiSem_Req!$A$2:$O$82,10))</f>
        <v/>
      </c>
      <c r="I72" s="285"/>
      <c r="J72" s="155" t="str">
        <f t="shared" si="1"/>
        <v/>
      </c>
      <c r="K72" s="156" t="str">
        <f>IF(OR($D72="",$E72=""),"",VLOOKUP($U72,SiSem_Req!$A$2:$O$82,11))</f>
        <v/>
      </c>
      <c r="L72" s="157" t="str">
        <f t="shared" si="3"/>
        <v/>
      </c>
      <c r="M72" s="158" t="str">
        <f>IF(OR($D72="",$E72="",GlobalParameters!$C$12=""),"",$Q72)</f>
        <v/>
      </c>
      <c r="N72" s="159"/>
      <c r="O72" s="283"/>
      <c r="P72" s="283"/>
      <c r="Q72" s="160" t="str">
        <f>IF(OR($D72="",$E72="",GlobalParameters!$C$12=""),"",VLOOKUP($U72,SiSem_Req!$A$2:$O$82,15))</f>
        <v/>
      </c>
      <c r="R72" s="283"/>
      <c r="S72" s="283"/>
      <c r="T72" s="159"/>
      <c r="U72" s="134" t="e">
        <f>VLOOKUP($D72,SiSem_Req!$S$2:$T$10,2)+VLOOKUP($E72,SiSem_Req!$U$2:$V$4,2)+VLOOKUP(GlobalParameters!$C$12,SiSem_Req!$W$2:$X$4,2)</f>
        <v>#N/A</v>
      </c>
    </row>
    <row r="73" spans="1:21" x14ac:dyDescent="0.25">
      <c r="A73" s="133"/>
      <c r="B73" s="283"/>
      <c r="C73" s="283"/>
      <c r="D73" s="284"/>
      <c r="E73" s="284"/>
      <c r="F73" s="287"/>
      <c r="G73" s="166" t="str">
        <f t="shared" si="0"/>
        <v/>
      </c>
      <c r="H73" s="156" t="str">
        <f>IF(OR($D73="",$E73=""),"",VLOOKUP($U73,SiSem_Req!$A$2:$O$82,10))</f>
        <v/>
      </c>
      <c r="I73" s="285"/>
      <c r="J73" s="155" t="str">
        <f t="shared" si="1"/>
        <v/>
      </c>
      <c r="K73" s="156" t="str">
        <f>IF(OR($D73="",$E73=""),"",VLOOKUP($U73,SiSem_Req!$A$2:$O$82,11))</f>
        <v/>
      </c>
      <c r="L73" s="157" t="str">
        <f t="shared" si="3"/>
        <v/>
      </c>
      <c r="M73" s="158" t="str">
        <f>IF(OR($D73="",$E73="",GlobalParameters!$C$12=""),"",$Q73)</f>
        <v/>
      </c>
      <c r="N73" s="159"/>
      <c r="O73" s="283"/>
      <c r="P73" s="283"/>
      <c r="Q73" s="160" t="str">
        <f>IF(OR($D73="",$E73="",GlobalParameters!$C$12=""),"",VLOOKUP($U73,SiSem_Req!$A$2:$O$82,15))</f>
        <v/>
      </c>
      <c r="R73" s="283"/>
      <c r="S73" s="283"/>
      <c r="T73" s="159"/>
      <c r="U73" s="134" t="e">
        <f>VLOOKUP($D73,SiSem_Req!$S$2:$T$10,2)+VLOOKUP($E73,SiSem_Req!$U$2:$V$4,2)+VLOOKUP(GlobalParameters!$C$12,SiSem_Req!$W$2:$X$4,2)</f>
        <v>#N/A</v>
      </c>
    </row>
    <row r="74" spans="1:21" x14ac:dyDescent="0.25">
      <c r="A74" s="133"/>
      <c r="B74" s="283"/>
      <c r="C74" s="283"/>
      <c r="D74" s="284"/>
      <c r="E74" s="284"/>
      <c r="F74" s="287"/>
      <c r="G74" s="166" t="str">
        <f t="shared" si="0"/>
        <v/>
      </c>
      <c r="H74" s="156" t="str">
        <f>IF(OR($D74="",$E74=""),"",VLOOKUP($U74,SiSem_Req!$A$2:$O$82,10))</f>
        <v/>
      </c>
      <c r="I74" s="285"/>
      <c r="J74" s="155" t="str">
        <f t="shared" si="1"/>
        <v/>
      </c>
      <c r="K74" s="156" t="str">
        <f>IF(OR($D74="",$E74=""),"",VLOOKUP($U74,SiSem_Req!$A$2:$O$82,11))</f>
        <v/>
      </c>
      <c r="L74" s="157" t="str">
        <f t="shared" si="3"/>
        <v/>
      </c>
      <c r="M74" s="158" t="str">
        <f>IF(OR($D74="",$E74="",GlobalParameters!$C$12=""),"",$Q74)</f>
        <v/>
      </c>
      <c r="N74" s="159"/>
      <c r="O74" s="283"/>
      <c r="P74" s="283"/>
      <c r="Q74" s="160" t="str">
        <f>IF(OR($D74="",$E74="",GlobalParameters!$C$12=""),"",VLOOKUP($U74,SiSem_Req!$A$2:$O$82,15))</f>
        <v/>
      </c>
      <c r="R74" s="283"/>
      <c r="S74" s="283"/>
      <c r="T74" s="159"/>
      <c r="U74" s="134" t="e">
        <f>VLOOKUP($D74,SiSem_Req!$S$2:$T$10,2)+VLOOKUP($E74,SiSem_Req!$U$2:$V$4,2)+VLOOKUP(GlobalParameters!$C$12,SiSem_Req!$W$2:$X$4,2)</f>
        <v>#N/A</v>
      </c>
    </row>
    <row r="75" spans="1:21" x14ac:dyDescent="0.25">
      <c r="A75" s="133"/>
      <c r="B75" s="283"/>
      <c r="C75" s="283"/>
      <c r="D75" s="284"/>
      <c r="E75" s="284"/>
      <c r="F75" s="287"/>
      <c r="G75" s="166" t="str">
        <f t="shared" si="0"/>
        <v/>
      </c>
      <c r="H75" s="156" t="str">
        <f>IF(OR($D75="",$E75=""),"",VLOOKUP($U75,SiSem_Req!$A$2:$O$82,10))</f>
        <v/>
      </c>
      <c r="I75" s="285"/>
      <c r="J75" s="155" t="str">
        <f t="shared" si="1"/>
        <v/>
      </c>
      <c r="K75" s="156" t="str">
        <f>IF(OR($D75="",$E75=""),"",VLOOKUP($U75,SiSem_Req!$A$2:$O$82,11))</f>
        <v/>
      </c>
      <c r="L75" s="157" t="str">
        <f t="shared" si="3"/>
        <v/>
      </c>
      <c r="M75" s="158" t="str">
        <f>IF(OR($D75="",$E75="",GlobalParameters!$C$12=""),"",$Q75)</f>
        <v/>
      </c>
      <c r="N75" s="159"/>
      <c r="O75" s="283"/>
      <c r="P75" s="283"/>
      <c r="Q75" s="160" t="str">
        <f>IF(OR($D75="",$E75="",GlobalParameters!$C$12=""),"",VLOOKUP($U75,SiSem_Req!$A$2:$O$82,15))</f>
        <v/>
      </c>
      <c r="R75" s="283"/>
      <c r="S75" s="283"/>
      <c r="T75" s="159"/>
      <c r="U75" s="134" t="e">
        <f>VLOOKUP($D75,SiSem_Req!$S$2:$T$10,2)+VLOOKUP($E75,SiSem_Req!$U$2:$V$4,2)+VLOOKUP(GlobalParameters!$C$12,SiSem_Req!$W$2:$X$4,2)</f>
        <v>#N/A</v>
      </c>
    </row>
    <row r="76" spans="1:21" x14ac:dyDescent="0.25">
      <c r="A76" s="133"/>
      <c r="B76" s="283"/>
      <c r="C76" s="283"/>
      <c r="D76" s="284"/>
      <c r="E76" s="284"/>
      <c r="F76" s="287"/>
      <c r="G76" s="166" t="str">
        <f t="shared" si="0"/>
        <v/>
      </c>
      <c r="H76" s="156" t="str">
        <f>IF(OR($D76="",$E76=""),"",VLOOKUP($U76,SiSem_Req!$A$2:$O$82,10))</f>
        <v/>
      </c>
      <c r="I76" s="285"/>
      <c r="J76" s="155" t="str">
        <f t="shared" si="1"/>
        <v/>
      </c>
      <c r="K76" s="156" t="str">
        <f>IF(OR($D76="",$E76=""),"",VLOOKUP($U76,SiSem_Req!$A$2:$O$82,11))</f>
        <v/>
      </c>
      <c r="L76" s="157" t="str">
        <f t="shared" si="3"/>
        <v/>
      </c>
      <c r="M76" s="158" t="str">
        <f>IF(OR($D76="",$E76="",GlobalParameters!$C$12=""),"",$Q76)</f>
        <v/>
      </c>
      <c r="N76" s="159"/>
      <c r="O76" s="283"/>
      <c r="P76" s="283"/>
      <c r="Q76" s="160" t="str">
        <f>IF(OR($D76="",$E76="",GlobalParameters!$C$12=""),"",VLOOKUP($U76,SiSem_Req!$A$2:$O$82,15))</f>
        <v/>
      </c>
      <c r="R76" s="283"/>
      <c r="S76" s="283"/>
      <c r="T76" s="159"/>
      <c r="U76" s="134" t="e">
        <f>VLOOKUP($D76,SiSem_Req!$S$2:$T$10,2)+VLOOKUP($E76,SiSem_Req!$U$2:$V$4,2)+VLOOKUP(GlobalParameters!$C$12,SiSem_Req!$W$2:$X$4,2)</f>
        <v>#N/A</v>
      </c>
    </row>
    <row r="77" spans="1:21" x14ac:dyDescent="0.25">
      <c r="A77" s="133"/>
      <c r="B77" s="283"/>
      <c r="C77" s="283"/>
      <c r="D77" s="284"/>
      <c r="E77" s="284"/>
      <c r="F77" s="287"/>
      <c r="G77" s="166" t="str">
        <f t="shared" ref="G77:G140" si="4">IF(OR($D77="",$O77="",$H77=""),"",IF(AND($U77&gt;=600,$U77&lt;700),$O77*$H77,""))</f>
        <v/>
      </c>
      <c r="H77" s="156" t="str">
        <f>IF(OR($D77="",$E77=""),"",VLOOKUP($U77,SiSem_Req!$A$2:$O$82,10))</f>
        <v/>
      </c>
      <c r="I77" s="285"/>
      <c r="J77" s="155" t="str">
        <f t="shared" ref="J77:J140" si="5">IF(OR($D77="",$P77="",$K77=""),"",IF(AND($U77&gt;=600,$U77&lt;700),$P77*$K77,""))</f>
        <v/>
      </c>
      <c r="K77" s="156" t="str">
        <f>IF(OR($D77="",$E77=""),"",VLOOKUP($U77,SiSem_Req!$A$2:$O$82,11))</f>
        <v/>
      </c>
      <c r="L77" s="157" t="str">
        <f t="shared" si="3"/>
        <v/>
      </c>
      <c r="M77" s="158" t="str">
        <f>IF(OR($D77="",$E77="",GlobalParameters!$C$12=""),"",$Q77)</f>
        <v/>
      </c>
      <c r="N77" s="159"/>
      <c r="O77" s="283"/>
      <c r="P77" s="283"/>
      <c r="Q77" s="160" t="str">
        <f>IF(OR($D77="",$E77="",GlobalParameters!$C$12=""),"",VLOOKUP($U77,SiSem_Req!$A$2:$O$82,15))</f>
        <v/>
      </c>
      <c r="R77" s="283"/>
      <c r="S77" s="283"/>
      <c r="T77" s="159"/>
      <c r="U77" s="134" t="e">
        <f>VLOOKUP($D77,SiSem_Req!$S$2:$T$10,2)+VLOOKUP($E77,SiSem_Req!$U$2:$V$4,2)+VLOOKUP(GlobalParameters!$C$12,SiSem_Req!$W$2:$X$4,2)</f>
        <v>#N/A</v>
      </c>
    </row>
    <row r="78" spans="1:21" x14ac:dyDescent="0.25">
      <c r="A78" s="133"/>
      <c r="B78" s="283"/>
      <c r="C78" s="283"/>
      <c r="D78" s="284"/>
      <c r="E78" s="284"/>
      <c r="F78" s="287"/>
      <c r="G78" s="166" t="str">
        <f t="shared" si="4"/>
        <v/>
      </c>
      <c r="H78" s="156" t="str">
        <f>IF(OR($D78="",$E78=""),"",VLOOKUP($U78,SiSem_Req!$A$2:$O$82,10))</f>
        <v/>
      </c>
      <c r="I78" s="285"/>
      <c r="J78" s="155" t="str">
        <f t="shared" si="5"/>
        <v/>
      </c>
      <c r="K78" s="156" t="str">
        <f>IF(OR($D78="",$E78=""),"",VLOOKUP($U78,SiSem_Req!$A$2:$O$82,11))</f>
        <v/>
      </c>
      <c r="L78" s="157" t="str">
        <f t="shared" si="3"/>
        <v/>
      </c>
      <c r="M78" s="158" t="str">
        <f>IF(OR($D78="",$E78="",GlobalParameters!$C$12=""),"",$Q78)</f>
        <v/>
      </c>
      <c r="N78" s="159"/>
      <c r="O78" s="283"/>
      <c r="P78" s="283"/>
      <c r="Q78" s="160" t="str">
        <f>IF(OR($D78="",$E78="",GlobalParameters!$C$12=""),"",VLOOKUP($U78,SiSem_Req!$A$2:$O$82,15))</f>
        <v/>
      </c>
      <c r="R78" s="283"/>
      <c r="S78" s="283"/>
      <c r="T78" s="159"/>
      <c r="U78" s="134" t="e">
        <f>VLOOKUP($D78,SiSem_Req!$S$2:$T$10,2)+VLOOKUP($E78,SiSem_Req!$U$2:$V$4,2)+VLOOKUP(GlobalParameters!$C$12,SiSem_Req!$W$2:$X$4,2)</f>
        <v>#N/A</v>
      </c>
    </row>
    <row r="79" spans="1:21" x14ac:dyDescent="0.25">
      <c r="A79" s="133"/>
      <c r="B79" s="283"/>
      <c r="C79" s="283"/>
      <c r="D79" s="284"/>
      <c r="E79" s="284"/>
      <c r="F79" s="287"/>
      <c r="G79" s="166" t="str">
        <f t="shared" si="4"/>
        <v/>
      </c>
      <c r="H79" s="156" t="str">
        <f>IF(OR($D79="",$E79=""),"",VLOOKUP($U79,SiSem_Req!$A$2:$O$82,10))</f>
        <v/>
      </c>
      <c r="I79" s="285"/>
      <c r="J79" s="155" t="str">
        <f t="shared" si="5"/>
        <v/>
      </c>
      <c r="K79" s="156" t="str">
        <f>IF(OR($D79="",$E79=""),"",VLOOKUP($U79,SiSem_Req!$A$2:$O$82,11))</f>
        <v/>
      </c>
      <c r="L79" s="157" t="str">
        <f t="shared" si="3"/>
        <v/>
      </c>
      <c r="M79" s="158" t="str">
        <f>IF(OR($D79="",$E79="",GlobalParameters!$C$12=""),"",$Q79)</f>
        <v/>
      </c>
      <c r="N79" s="159"/>
      <c r="O79" s="283"/>
      <c r="P79" s="283"/>
      <c r="Q79" s="160" t="str">
        <f>IF(OR($D79="",$E79="",GlobalParameters!$C$12=""),"",VLOOKUP($U79,SiSem_Req!$A$2:$O$82,15))</f>
        <v/>
      </c>
      <c r="R79" s="283"/>
      <c r="S79" s="283"/>
      <c r="T79" s="159"/>
      <c r="U79" s="134" t="e">
        <f>VLOOKUP($D79,SiSem_Req!$S$2:$T$10,2)+VLOOKUP($E79,SiSem_Req!$U$2:$V$4,2)+VLOOKUP(GlobalParameters!$C$12,SiSem_Req!$W$2:$X$4,2)</f>
        <v>#N/A</v>
      </c>
    </row>
    <row r="80" spans="1:21" x14ac:dyDescent="0.25">
      <c r="A80" s="133"/>
      <c r="B80" s="283"/>
      <c r="C80" s="283"/>
      <c r="D80" s="284"/>
      <c r="E80" s="284"/>
      <c r="F80" s="287"/>
      <c r="G80" s="166" t="str">
        <f t="shared" si="4"/>
        <v/>
      </c>
      <c r="H80" s="156" t="str">
        <f>IF(OR($D80="",$E80=""),"",VLOOKUP($U80,SiSem_Req!$A$2:$O$82,10))</f>
        <v/>
      </c>
      <c r="I80" s="285"/>
      <c r="J80" s="155" t="str">
        <f t="shared" si="5"/>
        <v/>
      </c>
      <c r="K80" s="156" t="str">
        <f>IF(OR($D80="",$E80=""),"",VLOOKUP($U80,SiSem_Req!$A$2:$O$82,11))</f>
        <v/>
      </c>
      <c r="L80" s="157" t="str">
        <f t="shared" si="3"/>
        <v/>
      </c>
      <c r="M80" s="158" t="str">
        <f>IF(OR($D80="",$E80="",GlobalParameters!$C$12=""),"",$Q80)</f>
        <v/>
      </c>
      <c r="N80" s="159"/>
      <c r="O80" s="283"/>
      <c r="P80" s="283"/>
      <c r="Q80" s="160" t="str">
        <f>IF(OR($D80="",$E80="",GlobalParameters!$C$12=""),"",VLOOKUP($U80,SiSem_Req!$A$2:$O$82,15))</f>
        <v/>
      </c>
      <c r="R80" s="283"/>
      <c r="S80" s="283"/>
      <c r="T80" s="159"/>
      <c r="U80" s="134" t="e">
        <f>VLOOKUP($D80,SiSem_Req!$S$2:$T$10,2)+VLOOKUP($E80,SiSem_Req!$U$2:$V$4,2)+VLOOKUP(GlobalParameters!$C$12,SiSem_Req!$W$2:$X$4,2)</f>
        <v>#N/A</v>
      </c>
    </row>
    <row r="81" spans="1:21" x14ac:dyDescent="0.25">
      <c r="A81" s="133"/>
      <c r="B81" s="283"/>
      <c r="C81" s="283"/>
      <c r="D81" s="284"/>
      <c r="E81" s="284"/>
      <c r="F81" s="287"/>
      <c r="G81" s="166" t="str">
        <f t="shared" si="4"/>
        <v/>
      </c>
      <c r="H81" s="156" t="str">
        <f>IF(OR($D81="",$E81=""),"",VLOOKUP($U81,SiSem_Req!$A$2:$O$82,10))</f>
        <v/>
      </c>
      <c r="I81" s="285"/>
      <c r="J81" s="155" t="str">
        <f t="shared" si="5"/>
        <v/>
      </c>
      <c r="K81" s="156" t="str">
        <f>IF(OR($D81="",$E81=""),"",VLOOKUP($U81,SiSem_Req!$A$2:$O$82,11))</f>
        <v/>
      </c>
      <c r="L81" s="157" t="str">
        <f t="shared" si="3"/>
        <v/>
      </c>
      <c r="M81" s="158" t="str">
        <f>IF(OR($D81="",$E81="",GlobalParameters!$C$12=""),"",$Q81)</f>
        <v/>
      </c>
      <c r="N81" s="159"/>
      <c r="O81" s="283"/>
      <c r="P81" s="283"/>
      <c r="Q81" s="160" t="str">
        <f>IF(OR($D81="",$E81="",GlobalParameters!$C$12=""),"",VLOOKUP($U81,SiSem_Req!$A$2:$O$82,15))</f>
        <v/>
      </c>
      <c r="R81" s="283"/>
      <c r="S81" s="283"/>
      <c r="T81" s="159"/>
      <c r="U81" s="134" t="e">
        <f>VLOOKUP($D81,SiSem_Req!$S$2:$T$10,2)+VLOOKUP($E81,SiSem_Req!$U$2:$V$4,2)+VLOOKUP(GlobalParameters!$C$12,SiSem_Req!$W$2:$X$4,2)</f>
        <v>#N/A</v>
      </c>
    </row>
    <row r="82" spans="1:21" x14ac:dyDescent="0.25">
      <c r="A82" s="133"/>
      <c r="B82" s="283"/>
      <c r="C82" s="283"/>
      <c r="D82" s="284"/>
      <c r="E82" s="284"/>
      <c r="F82" s="287"/>
      <c r="G82" s="166" t="str">
        <f t="shared" si="4"/>
        <v/>
      </c>
      <c r="H82" s="156" t="str">
        <f>IF(OR($D82="",$E82=""),"",VLOOKUP($U82,SiSem_Req!$A$2:$O$82,10))</f>
        <v/>
      </c>
      <c r="I82" s="285"/>
      <c r="J82" s="155" t="str">
        <f t="shared" si="5"/>
        <v/>
      </c>
      <c r="K82" s="156" t="str">
        <f>IF(OR($D82="",$E82=""),"",VLOOKUP($U82,SiSem_Req!$A$2:$O$82,11))</f>
        <v/>
      </c>
      <c r="L82" s="157" t="str">
        <f t="shared" si="3"/>
        <v/>
      </c>
      <c r="M82" s="158" t="str">
        <f>IF(OR($D82="",$E82="",GlobalParameters!$C$12=""),"",$Q82)</f>
        <v/>
      </c>
      <c r="N82" s="159"/>
      <c r="O82" s="283"/>
      <c r="P82" s="283"/>
      <c r="Q82" s="160" t="str">
        <f>IF(OR($D82="",$E82="",GlobalParameters!$C$12=""),"",VLOOKUP($U82,SiSem_Req!$A$2:$O$82,15))</f>
        <v/>
      </c>
      <c r="R82" s="283"/>
      <c r="S82" s="283"/>
      <c r="T82" s="159"/>
      <c r="U82" s="134" t="e">
        <f>VLOOKUP($D82,SiSem_Req!$S$2:$T$10,2)+VLOOKUP($E82,SiSem_Req!$U$2:$V$4,2)+VLOOKUP(GlobalParameters!$C$12,SiSem_Req!$W$2:$X$4,2)</f>
        <v>#N/A</v>
      </c>
    </row>
    <row r="83" spans="1:21" x14ac:dyDescent="0.25">
      <c r="A83" s="133"/>
      <c r="B83" s="283"/>
      <c r="C83" s="283"/>
      <c r="D83" s="284"/>
      <c r="E83" s="284"/>
      <c r="F83" s="287"/>
      <c r="G83" s="166" t="str">
        <f t="shared" si="4"/>
        <v/>
      </c>
      <c r="H83" s="156" t="str">
        <f>IF(OR($D83="",$E83=""),"",VLOOKUP($U83,SiSem_Req!$A$2:$O$82,10))</f>
        <v/>
      </c>
      <c r="I83" s="285"/>
      <c r="J83" s="155" t="str">
        <f t="shared" si="5"/>
        <v/>
      </c>
      <c r="K83" s="156" t="str">
        <f>IF(OR($D83="",$E83=""),"",VLOOKUP($U83,SiSem_Req!$A$2:$O$82,11))</f>
        <v/>
      </c>
      <c r="L83" s="157" t="str">
        <f t="shared" si="3"/>
        <v/>
      </c>
      <c r="M83" s="158" t="str">
        <f>IF(OR($D83="",$E83="",GlobalParameters!$C$12=""),"",$Q83)</f>
        <v/>
      </c>
      <c r="N83" s="159"/>
      <c r="O83" s="283"/>
      <c r="P83" s="283"/>
      <c r="Q83" s="160" t="str">
        <f>IF(OR($D83="",$E83="",GlobalParameters!$C$12=""),"",VLOOKUP($U83,SiSem_Req!$A$2:$O$82,15))</f>
        <v/>
      </c>
      <c r="R83" s="283"/>
      <c r="S83" s="283"/>
      <c r="T83" s="159"/>
      <c r="U83" s="134" t="e">
        <f>VLOOKUP($D83,SiSem_Req!$S$2:$T$10,2)+VLOOKUP($E83,SiSem_Req!$U$2:$V$4,2)+VLOOKUP(GlobalParameters!$C$12,SiSem_Req!$W$2:$X$4,2)</f>
        <v>#N/A</v>
      </c>
    </row>
    <row r="84" spans="1:21" x14ac:dyDescent="0.25">
      <c r="A84" s="133"/>
      <c r="B84" s="283"/>
      <c r="C84" s="283"/>
      <c r="D84" s="284"/>
      <c r="E84" s="284"/>
      <c r="F84" s="287"/>
      <c r="G84" s="166" t="str">
        <f t="shared" si="4"/>
        <v/>
      </c>
      <c r="H84" s="156" t="str">
        <f>IF(OR($D84="",$E84=""),"",VLOOKUP($U84,SiSem_Req!$A$2:$O$82,10))</f>
        <v/>
      </c>
      <c r="I84" s="285"/>
      <c r="J84" s="155" t="str">
        <f t="shared" si="5"/>
        <v/>
      </c>
      <c r="K84" s="156" t="str">
        <f>IF(OR($D84="",$E84=""),"",VLOOKUP($U84,SiSem_Req!$A$2:$O$82,11))</f>
        <v/>
      </c>
      <c r="L84" s="157" t="str">
        <f t="shared" si="3"/>
        <v/>
      </c>
      <c r="M84" s="158" t="str">
        <f>IF(OR($D84="",$E84="",GlobalParameters!$C$12=""),"",$Q84)</f>
        <v/>
      </c>
      <c r="N84" s="159"/>
      <c r="O84" s="283"/>
      <c r="P84" s="283"/>
      <c r="Q84" s="160" t="str">
        <f>IF(OR($D84="",$E84="",GlobalParameters!$C$12=""),"",VLOOKUP($U84,SiSem_Req!$A$2:$O$82,15))</f>
        <v/>
      </c>
      <c r="R84" s="283"/>
      <c r="S84" s="283"/>
      <c r="T84" s="159"/>
      <c r="U84" s="134" t="e">
        <f>VLOOKUP($D84,SiSem_Req!$S$2:$T$10,2)+VLOOKUP($E84,SiSem_Req!$U$2:$V$4,2)+VLOOKUP(GlobalParameters!$C$12,SiSem_Req!$W$2:$X$4,2)</f>
        <v>#N/A</v>
      </c>
    </row>
    <row r="85" spans="1:21" x14ac:dyDescent="0.25">
      <c r="A85" s="133"/>
      <c r="B85" s="283"/>
      <c r="C85" s="283"/>
      <c r="D85" s="284"/>
      <c r="E85" s="284"/>
      <c r="F85" s="287"/>
      <c r="G85" s="166" t="str">
        <f t="shared" si="4"/>
        <v/>
      </c>
      <c r="H85" s="156" t="str">
        <f>IF(OR($D85="",$E85=""),"",VLOOKUP($U85,SiSem_Req!$A$2:$O$82,10))</f>
        <v/>
      </c>
      <c r="I85" s="285"/>
      <c r="J85" s="155" t="str">
        <f t="shared" si="5"/>
        <v/>
      </c>
      <c r="K85" s="156" t="str">
        <f>IF(OR($D85="",$E85=""),"",VLOOKUP($U85,SiSem_Req!$A$2:$O$82,11))</f>
        <v/>
      </c>
      <c r="L85" s="157" t="str">
        <f t="shared" si="3"/>
        <v/>
      </c>
      <c r="M85" s="158" t="str">
        <f>IF(OR($D85="",$E85="",GlobalParameters!$C$12=""),"",$Q85)</f>
        <v/>
      </c>
      <c r="N85" s="159"/>
      <c r="O85" s="283"/>
      <c r="P85" s="283"/>
      <c r="Q85" s="160" t="str">
        <f>IF(OR($D85="",$E85="",GlobalParameters!$C$12=""),"",VLOOKUP($U85,SiSem_Req!$A$2:$O$82,15))</f>
        <v/>
      </c>
      <c r="R85" s="283"/>
      <c r="S85" s="283"/>
      <c r="T85" s="159"/>
      <c r="U85" s="134" t="e">
        <f>VLOOKUP($D85,SiSem_Req!$S$2:$T$10,2)+VLOOKUP($E85,SiSem_Req!$U$2:$V$4,2)+VLOOKUP(GlobalParameters!$C$12,SiSem_Req!$W$2:$X$4,2)</f>
        <v>#N/A</v>
      </c>
    </row>
    <row r="86" spans="1:21" x14ac:dyDescent="0.25">
      <c r="A86" s="133"/>
      <c r="B86" s="283"/>
      <c r="C86" s="283"/>
      <c r="D86" s="284"/>
      <c r="E86" s="284"/>
      <c r="F86" s="287"/>
      <c r="G86" s="166" t="str">
        <f t="shared" si="4"/>
        <v/>
      </c>
      <c r="H86" s="156" t="str">
        <f>IF(OR($D86="",$E86=""),"",VLOOKUP($U86,SiSem_Req!$A$2:$O$82,10))</f>
        <v/>
      </c>
      <c r="I86" s="285"/>
      <c r="J86" s="155" t="str">
        <f t="shared" si="5"/>
        <v/>
      </c>
      <c r="K86" s="156" t="str">
        <f>IF(OR($D86="",$E86=""),"",VLOOKUP($U86,SiSem_Req!$A$2:$O$82,11))</f>
        <v/>
      </c>
      <c r="L86" s="157" t="str">
        <f t="shared" si="3"/>
        <v/>
      </c>
      <c r="M86" s="158" t="str">
        <f>IF(OR($D86="",$E86="",GlobalParameters!$C$12=""),"",$Q86)</f>
        <v/>
      </c>
      <c r="N86" s="159"/>
      <c r="O86" s="283"/>
      <c r="P86" s="283"/>
      <c r="Q86" s="160" t="str">
        <f>IF(OR($D86="",$E86="",GlobalParameters!$C$12=""),"",VLOOKUP($U86,SiSem_Req!$A$2:$O$82,15))</f>
        <v/>
      </c>
      <c r="R86" s="283"/>
      <c r="S86" s="283"/>
      <c r="T86" s="159"/>
      <c r="U86" s="134" t="e">
        <f>VLOOKUP($D86,SiSem_Req!$S$2:$T$10,2)+VLOOKUP($E86,SiSem_Req!$U$2:$V$4,2)+VLOOKUP(GlobalParameters!$C$12,SiSem_Req!$W$2:$X$4,2)</f>
        <v>#N/A</v>
      </c>
    </row>
    <row r="87" spans="1:21" x14ac:dyDescent="0.25">
      <c r="A87" s="133"/>
      <c r="B87" s="283"/>
      <c r="C87" s="283"/>
      <c r="D87" s="284"/>
      <c r="E87" s="284"/>
      <c r="F87" s="287"/>
      <c r="G87" s="166" t="str">
        <f t="shared" si="4"/>
        <v/>
      </c>
      <c r="H87" s="156" t="str">
        <f>IF(OR($D87="",$E87=""),"",VLOOKUP($U87,SiSem_Req!$A$2:$O$82,10))</f>
        <v/>
      </c>
      <c r="I87" s="285"/>
      <c r="J87" s="155" t="str">
        <f t="shared" si="5"/>
        <v/>
      </c>
      <c r="K87" s="156" t="str">
        <f>IF(OR($D87="",$E87=""),"",VLOOKUP($U87,SiSem_Req!$A$2:$O$82,11))</f>
        <v/>
      </c>
      <c r="L87" s="157" t="str">
        <f t="shared" si="3"/>
        <v/>
      </c>
      <c r="M87" s="158" t="str">
        <f>IF(OR($D87="",$E87="",GlobalParameters!$C$12=""),"",$Q87)</f>
        <v/>
      </c>
      <c r="N87" s="159"/>
      <c r="O87" s="283"/>
      <c r="P87" s="283"/>
      <c r="Q87" s="160" t="str">
        <f>IF(OR($D87="",$E87="",GlobalParameters!$C$12=""),"",VLOOKUP($U87,SiSem_Req!$A$2:$O$82,15))</f>
        <v/>
      </c>
      <c r="R87" s="283"/>
      <c r="S87" s="283"/>
      <c r="T87" s="159"/>
      <c r="U87" s="134" t="e">
        <f>VLOOKUP($D87,SiSem_Req!$S$2:$T$10,2)+VLOOKUP($E87,SiSem_Req!$U$2:$V$4,2)+VLOOKUP(GlobalParameters!$C$12,SiSem_Req!$W$2:$X$4,2)</f>
        <v>#N/A</v>
      </c>
    </row>
    <row r="88" spans="1:21" x14ac:dyDescent="0.25">
      <c r="A88" s="133"/>
      <c r="B88" s="283"/>
      <c r="C88" s="283"/>
      <c r="D88" s="284"/>
      <c r="E88" s="284"/>
      <c r="F88" s="287"/>
      <c r="G88" s="166" t="str">
        <f t="shared" si="4"/>
        <v/>
      </c>
      <c r="H88" s="156" t="str">
        <f>IF(OR($D88="",$E88=""),"",VLOOKUP($U88,SiSem_Req!$A$2:$O$82,10))</f>
        <v/>
      </c>
      <c r="I88" s="285"/>
      <c r="J88" s="155" t="str">
        <f t="shared" si="5"/>
        <v/>
      </c>
      <c r="K88" s="156" t="str">
        <f>IF(OR($D88="",$E88=""),"",VLOOKUP($U88,SiSem_Req!$A$2:$O$82,11))</f>
        <v/>
      </c>
      <c r="L88" s="157" t="str">
        <f t="shared" si="3"/>
        <v/>
      </c>
      <c r="M88" s="158" t="str">
        <f>IF(OR($D88="",$E88="",GlobalParameters!$C$12=""),"",$Q88)</f>
        <v/>
      </c>
      <c r="N88" s="159"/>
      <c r="O88" s="283"/>
      <c r="P88" s="283"/>
      <c r="Q88" s="160" t="str">
        <f>IF(OR($D88="",$E88="",GlobalParameters!$C$12=""),"",VLOOKUP($U88,SiSem_Req!$A$2:$O$82,15))</f>
        <v/>
      </c>
      <c r="R88" s="283"/>
      <c r="S88" s="283"/>
      <c r="T88" s="159"/>
      <c r="U88" s="134" t="e">
        <f>VLOOKUP($D88,SiSem_Req!$S$2:$T$10,2)+VLOOKUP($E88,SiSem_Req!$U$2:$V$4,2)+VLOOKUP(GlobalParameters!$C$12,SiSem_Req!$W$2:$X$4,2)</f>
        <v>#N/A</v>
      </c>
    </row>
    <row r="89" spans="1:21" x14ac:dyDescent="0.25">
      <c r="A89" s="133"/>
      <c r="B89" s="283"/>
      <c r="C89" s="283"/>
      <c r="D89" s="284"/>
      <c r="E89" s="284"/>
      <c r="F89" s="287"/>
      <c r="G89" s="166" t="str">
        <f t="shared" si="4"/>
        <v/>
      </c>
      <c r="H89" s="156" t="str">
        <f>IF(OR($D89="",$E89=""),"",VLOOKUP($U89,SiSem_Req!$A$2:$O$82,10))</f>
        <v/>
      </c>
      <c r="I89" s="285"/>
      <c r="J89" s="155" t="str">
        <f t="shared" si="5"/>
        <v/>
      </c>
      <c r="K89" s="156" t="str">
        <f>IF(OR($D89="",$E89=""),"",VLOOKUP($U89,SiSem_Req!$A$2:$O$82,11))</f>
        <v/>
      </c>
      <c r="L89" s="157" t="str">
        <f t="shared" si="3"/>
        <v/>
      </c>
      <c r="M89" s="158" t="str">
        <f>IF(OR($D89="",$E89="",GlobalParameters!$C$12=""),"",$Q89)</f>
        <v/>
      </c>
      <c r="N89" s="159"/>
      <c r="O89" s="283"/>
      <c r="P89" s="283"/>
      <c r="Q89" s="160" t="str">
        <f>IF(OR($D89="",$E89="",GlobalParameters!$C$12=""),"",VLOOKUP($U89,SiSem_Req!$A$2:$O$82,15))</f>
        <v/>
      </c>
      <c r="R89" s="283"/>
      <c r="S89" s="283"/>
      <c r="T89" s="159"/>
      <c r="U89" s="134" t="e">
        <f>VLOOKUP($D89,SiSem_Req!$S$2:$T$10,2)+VLOOKUP($E89,SiSem_Req!$U$2:$V$4,2)+VLOOKUP(GlobalParameters!$C$12,SiSem_Req!$W$2:$X$4,2)</f>
        <v>#N/A</v>
      </c>
    </row>
    <row r="90" spans="1:21" x14ac:dyDescent="0.25">
      <c r="A90" s="133"/>
      <c r="B90" s="283"/>
      <c r="C90" s="283"/>
      <c r="D90" s="284"/>
      <c r="E90" s="284"/>
      <c r="F90" s="287"/>
      <c r="G90" s="166" t="str">
        <f t="shared" si="4"/>
        <v/>
      </c>
      <c r="H90" s="156" t="str">
        <f>IF(OR($D90="",$E90=""),"",VLOOKUP($U90,SiSem_Req!$A$2:$O$82,10))</f>
        <v/>
      </c>
      <c r="I90" s="285"/>
      <c r="J90" s="155" t="str">
        <f t="shared" si="5"/>
        <v/>
      </c>
      <c r="K90" s="156" t="str">
        <f>IF(OR($D90="",$E90=""),"",VLOOKUP($U90,SiSem_Req!$A$2:$O$82,11))</f>
        <v/>
      </c>
      <c r="L90" s="157" t="str">
        <f t="shared" si="3"/>
        <v/>
      </c>
      <c r="M90" s="158" t="str">
        <f>IF(OR($D90="",$E90="",GlobalParameters!$C$12=""),"",$Q90)</f>
        <v/>
      </c>
      <c r="N90" s="159"/>
      <c r="O90" s="283"/>
      <c r="P90" s="283"/>
      <c r="Q90" s="160" t="str">
        <f>IF(OR($D90="",$E90="",GlobalParameters!$C$12=""),"",VLOOKUP($U90,SiSem_Req!$A$2:$O$82,15))</f>
        <v/>
      </c>
      <c r="R90" s="283"/>
      <c r="S90" s="283"/>
      <c r="T90" s="159"/>
      <c r="U90" s="134" t="e">
        <f>VLOOKUP($D90,SiSem_Req!$S$2:$T$10,2)+VLOOKUP($E90,SiSem_Req!$U$2:$V$4,2)+VLOOKUP(GlobalParameters!$C$12,SiSem_Req!$W$2:$X$4,2)</f>
        <v>#N/A</v>
      </c>
    </row>
    <row r="91" spans="1:21" x14ac:dyDescent="0.25">
      <c r="A91" s="133"/>
      <c r="B91" s="283"/>
      <c r="C91" s="283"/>
      <c r="D91" s="284"/>
      <c r="E91" s="284"/>
      <c r="F91" s="287"/>
      <c r="G91" s="166" t="str">
        <f t="shared" si="4"/>
        <v/>
      </c>
      <c r="H91" s="156" t="str">
        <f>IF(OR($D91="",$E91=""),"",VLOOKUP($U91,SiSem_Req!$A$2:$O$82,10))</f>
        <v/>
      </c>
      <c r="I91" s="285"/>
      <c r="J91" s="155" t="str">
        <f t="shared" si="5"/>
        <v/>
      </c>
      <c r="K91" s="156" t="str">
        <f>IF(OR($D91="",$E91=""),"",VLOOKUP($U91,SiSem_Req!$A$2:$O$82,11))</f>
        <v/>
      </c>
      <c r="L91" s="157" t="str">
        <f t="shared" si="3"/>
        <v/>
      </c>
      <c r="M91" s="158" t="str">
        <f>IF(OR($D91="",$E91="",GlobalParameters!$C$12=""),"",$Q91)</f>
        <v/>
      </c>
      <c r="N91" s="159"/>
      <c r="O91" s="283"/>
      <c r="P91" s="283"/>
      <c r="Q91" s="160" t="str">
        <f>IF(OR($D91="",$E91="",GlobalParameters!$C$12=""),"",VLOOKUP($U91,SiSem_Req!$A$2:$O$82,15))</f>
        <v/>
      </c>
      <c r="R91" s="283"/>
      <c r="S91" s="283"/>
      <c r="T91" s="159"/>
      <c r="U91" s="134" t="e">
        <f>VLOOKUP($D91,SiSem_Req!$S$2:$T$10,2)+VLOOKUP($E91,SiSem_Req!$U$2:$V$4,2)+VLOOKUP(GlobalParameters!$C$12,SiSem_Req!$W$2:$X$4,2)</f>
        <v>#N/A</v>
      </c>
    </row>
    <row r="92" spans="1:21" x14ac:dyDescent="0.25">
      <c r="A92" s="133"/>
      <c r="B92" s="283"/>
      <c r="C92" s="283"/>
      <c r="D92" s="284"/>
      <c r="E92" s="284"/>
      <c r="F92" s="287"/>
      <c r="G92" s="166" t="str">
        <f t="shared" si="4"/>
        <v/>
      </c>
      <c r="H92" s="156" t="str">
        <f>IF(OR($D92="",$E92=""),"",VLOOKUP($U92,SiSem_Req!$A$2:$O$82,10))</f>
        <v/>
      </c>
      <c r="I92" s="285"/>
      <c r="J92" s="155" t="str">
        <f t="shared" si="5"/>
        <v/>
      </c>
      <c r="K92" s="156" t="str">
        <f>IF(OR($D92="",$E92=""),"",VLOOKUP($U92,SiSem_Req!$A$2:$O$82,11))</f>
        <v/>
      </c>
      <c r="L92" s="157" t="str">
        <f t="shared" si="3"/>
        <v/>
      </c>
      <c r="M92" s="158" t="str">
        <f>IF(OR($D92="",$E92="",GlobalParameters!$C$12=""),"",$Q92)</f>
        <v/>
      </c>
      <c r="N92" s="159"/>
      <c r="O92" s="283"/>
      <c r="P92" s="283"/>
      <c r="Q92" s="160" t="str">
        <f>IF(OR($D92="",$E92="",GlobalParameters!$C$12=""),"",VLOOKUP($U92,SiSem_Req!$A$2:$O$82,15))</f>
        <v/>
      </c>
      <c r="R92" s="283"/>
      <c r="S92" s="283"/>
      <c r="T92" s="159"/>
      <c r="U92" s="134" t="e">
        <f>VLOOKUP($D92,SiSem_Req!$S$2:$T$10,2)+VLOOKUP($E92,SiSem_Req!$U$2:$V$4,2)+VLOOKUP(GlobalParameters!$C$12,SiSem_Req!$W$2:$X$4,2)</f>
        <v>#N/A</v>
      </c>
    </row>
    <row r="93" spans="1:21" x14ac:dyDescent="0.25">
      <c r="A93" s="133"/>
      <c r="B93" s="283"/>
      <c r="C93" s="283"/>
      <c r="D93" s="284"/>
      <c r="E93" s="284"/>
      <c r="F93" s="287"/>
      <c r="G93" s="166" t="str">
        <f t="shared" si="4"/>
        <v/>
      </c>
      <c r="H93" s="156" t="str">
        <f>IF(OR($D93="",$E93=""),"",VLOOKUP($U93,SiSem_Req!$A$2:$O$82,10))</f>
        <v/>
      </c>
      <c r="I93" s="285"/>
      <c r="J93" s="155" t="str">
        <f t="shared" si="5"/>
        <v/>
      </c>
      <c r="K93" s="156" t="str">
        <f>IF(OR($D93="",$E93=""),"",VLOOKUP($U93,SiSem_Req!$A$2:$O$82,11))</f>
        <v/>
      </c>
      <c r="L93" s="157" t="str">
        <f t="shared" si="3"/>
        <v/>
      </c>
      <c r="M93" s="158" t="str">
        <f>IF(OR($D93="",$E93="",GlobalParameters!$C$12=""),"",$Q93)</f>
        <v/>
      </c>
      <c r="N93" s="159"/>
      <c r="O93" s="283"/>
      <c r="P93" s="283"/>
      <c r="Q93" s="160" t="str">
        <f>IF(OR($D93="",$E93="",GlobalParameters!$C$12=""),"",VLOOKUP($U93,SiSem_Req!$A$2:$O$82,15))</f>
        <v/>
      </c>
      <c r="R93" s="283"/>
      <c r="S93" s="283"/>
      <c r="T93" s="159"/>
      <c r="U93" s="134" t="e">
        <f>VLOOKUP($D93,SiSem_Req!$S$2:$T$10,2)+VLOOKUP($E93,SiSem_Req!$U$2:$V$4,2)+VLOOKUP(GlobalParameters!$C$12,SiSem_Req!$W$2:$X$4,2)</f>
        <v>#N/A</v>
      </c>
    </row>
    <row r="94" spans="1:21" x14ac:dyDescent="0.25">
      <c r="A94" s="133"/>
      <c r="B94" s="283"/>
      <c r="C94" s="283"/>
      <c r="D94" s="284"/>
      <c r="E94" s="284"/>
      <c r="F94" s="287"/>
      <c r="G94" s="166" t="str">
        <f t="shared" si="4"/>
        <v/>
      </c>
      <c r="H94" s="156" t="str">
        <f>IF(OR($D94="",$E94=""),"",VLOOKUP($U94,SiSem_Req!$A$2:$O$82,10))</f>
        <v/>
      </c>
      <c r="I94" s="285"/>
      <c r="J94" s="155" t="str">
        <f t="shared" si="5"/>
        <v/>
      </c>
      <c r="K94" s="156" t="str">
        <f>IF(OR($D94="",$E94=""),"",VLOOKUP($U94,SiSem_Req!$A$2:$O$82,11))</f>
        <v/>
      </c>
      <c r="L94" s="157" t="str">
        <f t="shared" si="3"/>
        <v/>
      </c>
      <c r="M94" s="158" t="str">
        <f>IF(OR($D94="",$E94="",GlobalParameters!$C$12=""),"",$Q94)</f>
        <v/>
      </c>
      <c r="N94" s="159"/>
      <c r="O94" s="283"/>
      <c r="P94" s="283"/>
      <c r="Q94" s="160" t="str">
        <f>IF(OR($D94="",$E94="",GlobalParameters!$C$12=""),"",VLOOKUP($U94,SiSem_Req!$A$2:$O$82,15))</f>
        <v/>
      </c>
      <c r="R94" s="283"/>
      <c r="S94" s="283"/>
      <c r="T94" s="159"/>
      <c r="U94" s="134" t="e">
        <f>VLOOKUP($D94,SiSem_Req!$S$2:$T$10,2)+VLOOKUP($E94,SiSem_Req!$U$2:$V$4,2)+VLOOKUP(GlobalParameters!$C$12,SiSem_Req!$W$2:$X$4,2)</f>
        <v>#N/A</v>
      </c>
    </row>
    <row r="95" spans="1:21" x14ac:dyDescent="0.25">
      <c r="A95" s="133"/>
      <c r="B95" s="283"/>
      <c r="C95" s="283"/>
      <c r="D95" s="284"/>
      <c r="E95" s="284"/>
      <c r="F95" s="287"/>
      <c r="G95" s="166" t="str">
        <f t="shared" si="4"/>
        <v/>
      </c>
      <c r="H95" s="156" t="str">
        <f>IF(OR($D95="",$E95=""),"",VLOOKUP($U95,SiSem_Req!$A$2:$O$82,10))</f>
        <v/>
      </c>
      <c r="I95" s="285"/>
      <c r="J95" s="155" t="str">
        <f t="shared" si="5"/>
        <v/>
      </c>
      <c r="K95" s="156" t="str">
        <f>IF(OR($D95="",$E95=""),"",VLOOKUP($U95,SiSem_Req!$A$2:$O$82,11))</f>
        <v/>
      </c>
      <c r="L95" s="157" t="str">
        <f t="shared" ref="L95:L158" si="6">IF($D95="","",$K$6+S95)</f>
        <v/>
      </c>
      <c r="M95" s="158" t="str">
        <f>IF(OR($D95="",$E95="",GlobalParameters!$C$12=""),"",$Q95)</f>
        <v/>
      </c>
      <c r="N95" s="159"/>
      <c r="O95" s="283"/>
      <c r="P95" s="283"/>
      <c r="Q95" s="160" t="str">
        <f>IF(OR($D95="",$E95="",GlobalParameters!$C$12=""),"",VLOOKUP($U95,SiSem_Req!$A$2:$O$82,15))</f>
        <v/>
      </c>
      <c r="R95" s="283"/>
      <c r="S95" s="283"/>
      <c r="T95" s="159"/>
      <c r="U95" s="134" t="e">
        <f>VLOOKUP($D95,SiSem_Req!$S$2:$T$10,2)+VLOOKUP($E95,SiSem_Req!$U$2:$V$4,2)+VLOOKUP(GlobalParameters!$C$12,SiSem_Req!$W$2:$X$4,2)</f>
        <v>#N/A</v>
      </c>
    </row>
    <row r="96" spans="1:21" x14ac:dyDescent="0.25">
      <c r="A96" s="133"/>
      <c r="B96" s="283"/>
      <c r="C96" s="283"/>
      <c r="D96" s="284"/>
      <c r="E96" s="284"/>
      <c r="F96" s="287"/>
      <c r="G96" s="166" t="str">
        <f t="shared" si="4"/>
        <v/>
      </c>
      <c r="H96" s="156" t="str">
        <f>IF(OR($D96="",$E96=""),"",VLOOKUP($U96,SiSem_Req!$A$2:$O$82,10))</f>
        <v/>
      </c>
      <c r="I96" s="285"/>
      <c r="J96" s="155" t="str">
        <f t="shared" si="5"/>
        <v/>
      </c>
      <c r="K96" s="156" t="str">
        <f>IF(OR($D96="",$E96=""),"",VLOOKUP($U96,SiSem_Req!$A$2:$O$82,11))</f>
        <v/>
      </c>
      <c r="L96" s="157" t="str">
        <f t="shared" si="6"/>
        <v/>
      </c>
      <c r="M96" s="158" t="str">
        <f>IF(OR($D96="",$E96="",GlobalParameters!$C$12=""),"",$Q96)</f>
        <v/>
      </c>
      <c r="N96" s="159"/>
      <c r="O96" s="283"/>
      <c r="P96" s="283"/>
      <c r="Q96" s="160" t="str">
        <f>IF(OR($D96="",$E96="",GlobalParameters!$C$12=""),"",VLOOKUP($U96,SiSem_Req!$A$2:$O$82,15))</f>
        <v/>
      </c>
      <c r="R96" s="283"/>
      <c r="S96" s="283"/>
      <c r="T96" s="159"/>
      <c r="U96" s="134" t="e">
        <f>VLOOKUP($D96,SiSem_Req!$S$2:$T$10,2)+VLOOKUP($E96,SiSem_Req!$U$2:$V$4,2)+VLOOKUP(GlobalParameters!$C$12,SiSem_Req!$W$2:$X$4,2)</f>
        <v>#N/A</v>
      </c>
    </row>
    <row r="97" spans="1:21" x14ac:dyDescent="0.25">
      <c r="A97" s="133"/>
      <c r="B97" s="283"/>
      <c r="C97" s="283"/>
      <c r="D97" s="284"/>
      <c r="E97" s="284"/>
      <c r="F97" s="287"/>
      <c r="G97" s="166" t="str">
        <f t="shared" si="4"/>
        <v/>
      </c>
      <c r="H97" s="156" t="str">
        <f>IF(OR($D97="",$E97=""),"",VLOOKUP($U97,SiSem_Req!$A$2:$O$82,10))</f>
        <v/>
      </c>
      <c r="I97" s="285"/>
      <c r="J97" s="155" t="str">
        <f t="shared" si="5"/>
        <v/>
      </c>
      <c r="K97" s="156" t="str">
        <f>IF(OR($D97="",$E97=""),"",VLOOKUP($U97,SiSem_Req!$A$2:$O$82,11))</f>
        <v/>
      </c>
      <c r="L97" s="157" t="str">
        <f t="shared" si="6"/>
        <v/>
      </c>
      <c r="M97" s="158" t="str">
        <f>IF(OR($D97="",$E97="",GlobalParameters!$C$12=""),"",$Q97)</f>
        <v/>
      </c>
      <c r="N97" s="159"/>
      <c r="O97" s="283"/>
      <c r="P97" s="283"/>
      <c r="Q97" s="160" t="str">
        <f>IF(OR($D97="",$E97="",GlobalParameters!$C$12=""),"",VLOOKUP($U97,SiSem_Req!$A$2:$O$82,15))</f>
        <v/>
      </c>
      <c r="R97" s="283"/>
      <c r="S97" s="283"/>
      <c r="T97" s="159"/>
      <c r="U97" s="134" t="e">
        <f>VLOOKUP($D97,SiSem_Req!$S$2:$T$10,2)+VLOOKUP($E97,SiSem_Req!$U$2:$V$4,2)+VLOOKUP(GlobalParameters!$C$12,SiSem_Req!$W$2:$X$4,2)</f>
        <v>#N/A</v>
      </c>
    </row>
    <row r="98" spans="1:21" x14ac:dyDescent="0.25">
      <c r="A98" s="133"/>
      <c r="B98" s="283"/>
      <c r="C98" s="283"/>
      <c r="D98" s="284"/>
      <c r="E98" s="284"/>
      <c r="F98" s="287"/>
      <c r="G98" s="166" t="str">
        <f t="shared" si="4"/>
        <v/>
      </c>
      <c r="H98" s="156" t="str">
        <f>IF(OR($D98="",$E98=""),"",VLOOKUP($U98,SiSem_Req!$A$2:$O$82,10))</f>
        <v/>
      </c>
      <c r="I98" s="285"/>
      <c r="J98" s="155" t="str">
        <f t="shared" si="5"/>
        <v/>
      </c>
      <c r="K98" s="156" t="str">
        <f>IF(OR($D98="",$E98=""),"",VLOOKUP($U98,SiSem_Req!$A$2:$O$82,11))</f>
        <v/>
      </c>
      <c r="L98" s="157" t="str">
        <f t="shared" si="6"/>
        <v/>
      </c>
      <c r="M98" s="158" t="str">
        <f>IF(OR($D98="",$E98="",GlobalParameters!$C$12=""),"",$Q98)</f>
        <v/>
      </c>
      <c r="N98" s="159"/>
      <c r="O98" s="283"/>
      <c r="P98" s="283"/>
      <c r="Q98" s="160" t="str">
        <f>IF(OR($D98="",$E98="",GlobalParameters!$C$12=""),"",VLOOKUP($U98,SiSem_Req!$A$2:$O$82,15))</f>
        <v/>
      </c>
      <c r="R98" s="283"/>
      <c r="S98" s="283"/>
      <c r="T98" s="159"/>
      <c r="U98" s="134" t="e">
        <f>VLOOKUP($D98,SiSem_Req!$S$2:$T$10,2)+VLOOKUP($E98,SiSem_Req!$U$2:$V$4,2)+VLOOKUP(GlobalParameters!$C$12,SiSem_Req!$W$2:$X$4,2)</f>
        <v>#N/A</v>
      </c>
    </row>
    <row r="99" spans="1:21" x14ac:dyDescent="0.25">
      <c r="A99" s="133"/>
      <c r="B99" s="283"/>
      <c r="C99" s="283"/>
      <c r="D99" s="284"/>
      <c r="E99" s="284"/>
      <c r="F99" s="287"/>
      <c r="G99" s="166" t="str">
        <f t="shared" si="4"/>
        <v/>
      </c>
      <c r="H99" s="156" t="str">
        <f>IF(OR($D99="",$E99=""),"",VLOOKUP($U99,SiSem_Req!$A$2:$O$82,10))</f>
        <v/>
      </c>
      <c r="I99" s="285"/>
      <c r="J99" s="155" t="str">
        <f t="shared" si="5"/>
        <v/>
      </c>
      <c r="K99" s="156" t="str">
        <f>IF(OR($D99="",$E99=""),"",VLOOKUP($U99,SiSem_Req!$A$2:$O$82,11))</f>
        <v/>
      </c>
      <c r="L99" s="157" t="str">
        <f t="shared" si="6"/>
        <v/>
      </c>
      <c r="M99" s="158" t="str">
        <f>IF(OR($D99="",$E99="",GlobalParameters!$C$12=""),"",$Q99)</f>
        <v/>
      </c>
      <c r="N99" s="159"/>
      <c r="O99" s="283"/>
      <c r="P99" s="283"/>
      <c r="Q99" s="160" t="str">
        <f>IF(OR($D99="",$E99="",GlobalParameters!$C$12=""),"",VLOOKUP($U99,SiSem_Req!$A$2:$O$82,15))</f>
        <v/>
      </c>
      <c r="R99" s="283"/>
      <c r="S99" s="283"/>
      <c r="T99" s="159"/>
      <c r="U99" s="134" t="e">
        <f>VLOOKUP($D99,SiSem_Req!$S$2:$T$10,2)+VLOOKUP($E99,SiSem_Req!$U$2:$V$4,2)+VLOOKUP(GlobalParameters!$C$12,SiSem_Req!$W$2:$X$4,2)</f>
        <v>#N/A</v>
      </c>
    </row>
    <row r="100" spans="1:21" x14ac:dyDescent="0.25">
      <c r="A100" s="133"/>
      <c r="B100" s="283"/>
      <c r="C100" s="283"/>
      <c r="D100" s="284"/>
      <c r="E100" s="284"/>
      <c r="F100" s="287"/>
      <c r="G100" s="166" t="str">
        <f t="shared" si="4"/>
        <v/>
      </c>
      <c r="H100" s="156" t="str">
        <f>IF(OR($D100="",$E100=""),"",VLOOKUP($U100,SiSem_Req!$A$2:$O$82,10))</f>
        <v/>
      </c>
      <c r="I100" s="285"/>
      <c r="J100" s="155" t="str">
        <f t="shared" si="5"/>
        <v/>
      </c>
      <c r="K100" s="156" t="str">
        <f>IF(OR($D100="",$E100=""),"",VLOOKUP($U100,SiSem_Req!$A$2:$O$82,11))</f>
        <v/>
      </c>
      <c r="L100" s="157" t="str">
        <f t="shared" si="6"/>
        <v/>
      </c>
      <c r="M100" s="158" t="str">
        <f>IF(OR($D100="",$E100="",GlobalParameters!$C$12=""),"",$Q100)</f>
        <v/>
      </c>
      <c r="N100" s="159"/>
      <c r="O100" s="283"/>
      <c r="P100" s="283"/>
      <c r="Q100" s="160" t="str">
        <f>IF(OR($D100="",$E100="",GlobalParameters!$C$12=""),"",VLOOKUP($U100,SiSem_Req!$A$2:$O$82,15))</f>
        <v/>
      </c>
      <c r="R100" s="283"/>
      <c r="S100" s="283"/>
      <c r="T100" s="159"/>
      <c r="U100" s="134" t="e">
        <f>VLOOKUP($D100,SiSem_Req!$S$2:$T$10,2)+VLOOKUP($E100,SiSem_Req!$U$2:$V$4,2)+VLOOKUP(GlobalParameters!$C$12,SiSem_Req!$W$2:$X$4,2)</f>
        <v>#N/A</v>
      </c>
    </row>
    <row r="101" spans="1:21" x14ac:dyDescent="0.25">
      <c r="A101" s="133"/>
      <c r="B101" s="283"/>
      <c r="C101" s="283"/>
      <c r="D101" s="284"/>
      <c r="E101" s="284"/>
      <c r="F101" s="287"/>
      <c r="G101" s="166" t="str">
        <f t="shared" si="4"/>
        <v/>
      </c>
      <c r="H101" s="156" t="str">
        <f>IF(OR($D101="",$E101=""),"",VLOOKUP($U101,SiSem_Req!$A$2:$O$82,10))</f>
        <v/>
      </c>
      <c r="I101" s="285"/>
      <c r="J101" s="155" t="str">
        <f t="shared" si="5"/>
        <v/>
      </c>
      <c r="K101" s="156" t="str">
        <f>IF(OR($D101="",$E101=""),"",VLOOKUP($U101,SiSem_Req!$A$2:$O$82,11))</f>
        <v/>
      </c>
      <c r="L101" s="157" t="str">
        <f t="shared" si="6"/>
        <v/>
      </c>
      <c r="M101" s="158" t="str">
        <f>IF(OR($D101="",$E101="",GlobalParameters!$C$12=""),"",$Q101)</f>
        <v/>
      </c>
      <c r="N101" s="159"/>
      <c r="O101" s="283"/>
      <c r="P101" s="283"/>
      <c r="Q101" s="160" t="str">
        <f>IF(OR($D101="",$E101="",GlobalParameters!$C$12=""),"",VLOOKUP($U101,SiSem_Req!$A$2:$O$82,15))</f>
        <v/>
      </c>
      <c r="R101" s="283"/>
      <c r="S101" s="283"/>
      <c r="T101" s="159"/>
      <c r="U101" s="134" t="e">
        <f>VLOOKUP($D101,SiSem_Req!$S$2:$T$10,2)+VLOOKUP($E101,SiSem_Req!$U$2:$V$4,2)+VLOOKUP(GlobalParameters!$C$12,SiSem_Req!$W$2:$X$4,2)</f>
        <v>#N/A</v>
      </c>
    </row>
    <row r="102" spans="1:21" x14ac:dyDescent="0.25">
      <c r="A102" s="133"/>
      <c r="B102" s="283"/>
      <c r="C102" s="283"/>
      <c r="D102" s="284"/>
      <c r="E102" s="284"/>
      <c r="F102" s="287"/>
      <c r="G102" s="166" t="str">
        <f t="shared" si="4"/>
        <v/>
      </c>
      <c r="H102" s="156" t="str">
        <f>IF(OR($D102="",$E102=""),"",VLOOKUP($U102,SiSem_Req!$A$2:$O$82,10))</f>
        <v/>
      </c>
      <c r="I102" s="285"/>
      <c r="J102" s="155" t="str">
        <f t="shared" si="5"/>
        <v/>
      </c>
      <c r="K102" s="156" t="str">
        <f>IF(OR($D102="",$E102=""),"",VLOOKUP($U102,SiSem_Req!$A$2:$O$82,11))</f>
        <v/>
      </c>
      <c r="L102" s="157" t="str">
        <f t="shared" si="6"/>
        <v/>
      </c>
      <c r="M102" s="158" t="str">
        <f>IF(OR($D102="",$E102="",GlobalParameters!$C$12=""),"",$Q102)</f>
        <v/>
      </c>
      <c r="N102" s="159"/>
      <c r="O102" s="283"/>
      <c r="P102" s="283"/>
      <c r="Q102" s="160" t="str">
        <f>IF(OR($D102="",$E102="",GlobalParameters!$C$12=""),"",VLOOKUP($U102,SiSem_Req!$A$2:$O$82,15))</f>
        <v/>
      </c>
      <c r="R102" s="283"/>
      <c r="S102" s="283"/>
      <c r="T102" s="159"/>
      <c r="U102" s="134" t="e">
        <f>VLOOKUP($D102,SiSem_Req!$S$2:$T$10,2)+VLOOKUP($E102,SiSem_Req!$U$2:$V$4,2)+VLOOKUP(GlobalParameters!$C$12,SiSem_Req!$W$2:$X$4,2)</f>
        <v>#N/A</v>
      </c>
    </row>
    <row r="103" spans="1:21" x14ac:dyDescent="0.25">
      <c r="A103" s="133"/>
      <c r="B103" s="283"/>
      <c r="C103" s="283"/>
      <c r="D103" s="284"/>
      <c r="E103" s="284"/>
      <c r="F103" s="287"/>
      <c r="G103" s="166" t="str">
        <f t="shared" si="4"/>
        <v/>
      </c>
      <c r="H103" s="156" t="str">
        <f>IF(OR($D103="",$E103=""),"",VLOOKUP($U103,SiSem_Req!$A$2:$O$82,10))</f>
        <v/>
      </c>
      <c r="I103" s="285"/>
      <c r="J103" s="155" t="str">
        <f t="shared" si="5"/>
        <v/>
      </c>
      <c r="K103" s="156" t="str">
        <f>IF(OR($D103="",$E103=""),"",VLOOKUP($U103,SiSem_Req!$A$2:$O$82,11))</f>
        <v/>
      </c>
      <c r="L103" s="157" t="str">
        <f t="shared" si="6"/>
        <v/>
      </c>
      <c r="M103" s="158" t="str">
        <f>IF(OR($D103="",$E103="",GlobalParameters!$C$12=""),"",$Q103)</f>
        <v/>
      </c>
      <c r="N103" s="159"/>
      <c r="O103" s="283"/>
      <c r="P103" s="283"/>
      <c r="Q103" s="160" t="str">
        <f>IF(OR($D103="",$E103="",GlobalParameters!$C$12=""),"",VLOOKUP($U103,SiSem_Req!$A$2:$O$82,15))</f>
        <v/>
      </c>
      <c r="R103" s="283"/>
      <c r="S103" s="283"/>
      <c r="T103" s="159"/>
      <c r="U103" s="134" t="e">
        <f>VLOOKUP($D103,SiSem_Req!$S$2:$T$10,2)+VLOOKUP($E103,SiSem_Req!$U$2:$V$4,2)+VLOOKUP(GlobalParameters!$C$12,SiSem_Req!$W$2:$X$4,2)</f>
        <v>#N/A</v>
      </c>
    </row>
    <row r="104" spans="1:21" x14ac:dyDescent="0.25">
      <c r="A104" s="133"/>
      <c r="B104" s="283"/>
      <c r="C104" s="283"/>
      <c r="D104" s="284"/>
      <c r="E104" s="284"/>
      <c r="F104" s="287"/>
      <c r="G104" s="166" t="str">
        <f t="shared" si="4"/>
        <v/>
      </c>
      <c r="H104" s="156" t="str">
        <f>IF(OR($D104="",$E104=""),"",VLOOKUP($U104,SiSem_Req!$A$2:$O$82,10))</f>
        <v/>
      </c>
      <c r="I104" s="285"/>
      <c r="J104" s="155" t="str">
        <f t="shared" si="5"/>
        <v/>
      </c>
      <c r="K104" s="156" t="str">
        <f>IF(OR($D104="",$E104=""),"",VLOOKUP($U104,SiSem_Req!$A$2:$O$82,11))</f>
        <v/>
      </c>
      <c r="L104" s="157" t="str">
        <f t="shared" si="6"/>
        <v/>
      </c>
      <c r="M104" s="158" t="str">
        <f>IF(OR($D104="",$E104="",GlobalParameters!$C$12=""),"",$Q104)</f>
        <v/>
      </c>
      <c r="N104" s="159"/>
      <c r="O104" s="283"/>
      <c r="P104" s="283"/>
      <c r="Q104" s="160" t="str">
        <f>IF(OR($D104="",$E104="",GlobalParameters!$C$12=""),"",VLOOKUP($U104,SiSem_Req!$A$2:$O$82,15))</f>
        <v/>
      </c>
      <c r="R104" s="283"/>
      <c r="S104" s="283"/>
      <c r="T104" s="159"/>
      <c r="U104" s="134" t="e">
        <f>VLOOKUP($D104,SiSem_Req!$S$2:$T$10,2)+VLOOKUP($E104,SiSem_Req!$U$2:$V$4,2)+VLOOKUP(GlobalParameters!$C$12,SiSem_Req!$W$2:$X$4,2)</f>
        <v>#N/A</v>
      </c>
    </row>
    <row r="105" spans="1:21" x14ac:dyDescent="0.25">
      <c r="A105" s="133"/>
      <c r="B105" s="283"/>
      <c r="C105" s="283"/>
      <c r="D105" s="284"/>
      <c r="E105" s="284"/>
      <c r="F105" s="287"/>
      <c r="G105" s="166" t="str">
        <f t="shared" si="4"/>
        <v/>
      </c>
      <c r="H105" s="156" t="str">
        <f>IF(OR($D105="",$E105=""),"",VLOOKUP($U105,SiSem_Req!$A$2:$O$82,10))</f>
        <v/>
      </c>
      <c r="I105" s="285"/>
      <c r="J105" s="155" t="str">
        <f t="shared" si="5"/>
        <v/>
      </c>
      <c r="K105" s="156" t="str">
        <f>IF(OR($D105="",$E105=""),"",VLOOKUP($U105,SiSem_Req!$A$2:$O$82,11))</f>
        <v/>
      </c>
      <c r="L105" s="157" t="str">
        <f t="shared" si="6"/>
        <v/>
      </c>
      <c r="M105" s="158" t="str">
        <f>IF(OR($D105="",$E105="",GlobalParameters!$C$12=""),"",$Q105)</f>
        <v/>
      </c>
      <c r="N105" s="159"/>
      <c r="O105" s="283"/>
      <c r="P105" s="283"/>
      <c r="Q105" s="160" t="str">
        <f>IF(OR($D105="",$E105="",GlobalParameters!$C$12=""),"",VLOOKUP($U105,SiSem_Req!$A$2:$O$82,15))</f>
        <v/>
      </c>
      <c r="R105" s="283"/>
      <c r="S105" s="283"/>
      <c r="T105" s="159"/>
      <c r="U105" s="134" t="e">
        <f>VLOOKUP($D105,SiSem_Req!$S$2:$T$10,2)+VLOOKUP($E105,SiSem_Req!$U$2:$V$4,2)+VLOOKUP(GlobalParameters!$C$12,SiSem_Req!$W$2:$X$4,2)</f>
        <v>#N/A</v>
      </c>
    </row>
    <row r="106" spans="1:21" x14ac:dyDescent="0.25">
      <c r="A106" s="133"/>
      <c r="B106" s="283"/>
      <c r="C106" s="283"/>
      <c r="D106" s="284"/>
      <c r="E106" s="284"/>
      <c r="F106" s="287"/>
      <c r="G106" s="166" t="str">
        <f t="shared" si="4"/>
        <v/>
      </c>
      <c r="H106" s="156" t="str">
        <f>IF(OR($D106="",$E106=""),"",VLOOKUP($U106,SiSem_Req!$A$2:$O$82,10))</f>
        <v/>
      </c>
      <c r="I106" s="285"/>
      <c r="J106" s="155" t="str">
        <f t="shared" si="5"/>
        <v/>
      </c>
      <c r="K106" s="156" t="str">
        <f>IF(OR($D106="",$E106=""),"",VLOOKUP($U106,SiSem_Req!$A$2:$O$82,11))</f>
        <v/>
      </c>
      <c r="L106" s="157" t="str">
        <f t="shared" si="6"/>
        <v/>
      </c>
      <c r="M106" s="158" t="str">
        <f>IF(OR($D106="",$E106="",GlobalParameters!$C$12=""),"",$Q106)</f>
        <v/>
      </c>
      <c r="N106" s="159"/>
      <c r="O106" s="283"/>
      <c r="P106" s="283"/>
      <c r="Q106" s="160" t="str">
        <f>IF(OR($D106="",$E106="",GlobalParameters!$C$12=""),"",VLOOKUP($U106,SiSem_Req!$A$2:$O$82,15))</f>
        <v/>
      </c>
      <c r="R106" s="283"/>
      <c r="S106" s="283"/>
      <c r="T106" s="159"/>
      <c r="U106" s="134" t="e">
        <f>VLOOKUP($D106,SiSem_Req!$S$2:$T$10,2)+VLOOKUP($E106,SiSem_Req!$U$2:$V$4,2)+VLOOKUP(GlobalParameters!$C$12,SiSem_Req!$W$2:$X$4,2)</f>
        <v>#N/A</v>
      </c>
    </row>
    <row r="107" spans="1:21" x14ac:dyDescent="0.25">
      <c r="A107" s="133"/>
      <c r="B107" s="283"/>
      <c r="C107" s="283"/>
      <c r="D107" s="284"/>
      <c r="E107" s="284"/>
      <c r="F107" s="287"/>
      <c r="G107" s="166" t="str">
        <f t="shared" si="4"/>
        <v/>
      </c>
      <c r="H107" s="156" t="str">
        <f>IF(OR($D107="",$E107=""),"",VLOOKUP($U107,SiSem_Req!$A$2:$O$82,10))</f>
        <v/>
      </c>
      <c r="I107" s="285"/>
      <c r="J107" s="155" t="str">
        <f t="shared" si="5"/>
        <v/>
      </c>
      <c r="K107" s="156" t="str">
        <f>IF(OR($D107="",$E107=""),"",VLOOKUP($U107,SiSem_Req!$A$2:$O$82,11))</f>
        <v/>
      </c>
      <c r="L107" s="157" t="str">
        <f t="shared" si="6"/>
        <v/>
      </c>
      <c r="M107" s="158" t="str">
        <f>IF(OR($D107="",$E107="",GlobalParameters!$C$12=""),"",$Q107)</f>
        <v/>
      </c>
      <c r="N107" s="159"/>
      <c r="O107" s="283"/>
      <c r="P107" s="283"/>
      <c r="Q107" s="160" t="str">
        <f>IF(OR($D107="",$E107="",GlobalParameters!$C$12=""),"",VLOOKUP($U107,SiSem_Req!$A$2:$O$82,15))</f>
        <v/>
      </c>
      <c r="R107" s="283"/>
      <c r="S107" s="283"/>
      <c r="T107" s="159"/>
      <c r="U107" s="134" t="e">
        <f>VLOOKUP($D107,SiSem_Req!$S$2:$T$10,2)+VLOOKUP($E107,SiSem_Req!$U$2:$V$4,2)+VLOOKUP(GlobalParameters!$C$12,SiSem_Req!$W$2:$X$4,2)</f>
        <v>#N/A</v>
      </c>
    </row>
    <row r="108" spans="1:21" x14ac:dyDescent="0.25">
      <c r="A108" s="133"/>
      <c r="B108" s="283"/>
      <c r="C108" s="283"/>
      <c r="D108" s="284"/>
      <c r="E108" s="284"/>
      <c r="F108" s="287"/>
      <c r="G108" s="166" t="str">
        <f t="shared" si="4"/>
        <v/>
      </c>
      <c r="H108" s="156" t="str">
        <f>IF(OR($D108="",$E108=""),"",VLOOKUP($U108,SiSem_Req!$A$2:$O$82,10))</f>
        <v/>
      </c>
      <c r="I108" s="285"/>
      <c r="J108" s="155" t="str">
        <f t="shared" si="5"/>
        <v/>
      </c>
      <c r="K108" s="156" t="str">
        <f>IF(OR($D108="",$E108=""),"",VLOOKUP($U108,SiSem_Req!$A$2:$O$82,11))</f>
        <v/>
      </c>
      <c r="L108" s="157" t="str">
        <f t="shared" si="6"/>
        <v/>
      </c>
      <c r="M108" s="158" t="str">
        <f>IF(OR($D108="",$E108="",GlobalParameters!$C$12=""),"",$Q108)</f>
        <v/>
      </c>
      <c r="N108" s="159"/>
      <c r="O108" s="283"/>
      <c r="P108" s="283"/>
      <c r="Q108" s="160" t="str">
        <f>IF(OR($D108="",$E108="",GlobalParameters!$C$12=""),"",VLOOKUP($U108,SiSem_Req!$A$2:$O$82,15))</f>
        <v/>
      </c>
      <c r="R108" s="283"/>
      <c r="S108" s="283"/>
      <c r="T108" s="159"/>
      <c r="U108" s="134" t="e">
        <f>VLOOKUP($D108,SiSem_Req!$S$2:$T$10,2)+VLOOKUP($E108,SiSem_Req!$U$2:$V$4,2)+VLOOKUP(GlobalParameters!$C$12,SiSem_Req!$W$2:$X$4,2)</f>
        <v>#N/A</v>
      </c>
    </row>
    <row r="109" spans="1:21" x14ac:dyDescent="0.25">
      <c r="A109" s="133"/>
      <c r="B109" s="283"/>
      <c r="C109" s="283"/>
      <c r="D109" s="284"/>
      <c r="E109" s="284"/>
      <c r="F109" s="287"/>
      <c r="G109" s="166" t="str">
        <f t="shared" si="4"/>
        <v/>
      </c>
      <c r="H109" s="156" t="str">
        <f>IF(OR($D109="",$E109=""),"",VLOOKUP($U109,SiSem_Req!$A$2:$O$82,10))</f>
        <v/>
      </c>
      <c r="I109" s="285"/>
      <c r="J109" s="155" t="str">
        <f t="shared" si="5"/>
        <v/>
      </c>
      <c r="K109" s="156" t="str">
        <f>IF(OR($D109="",$E109=""),"",VLOOKUP($U109,SiSem_Req!$A$2:$O$82,11))</f>
        <v/>
      </c>
      <c r="L109" s="157" t="str">
        <f t="shared" si="6"/>
        <v/>
      </c>
      <c r="M109" s="158" t="str">
        <f>IF(OR($D109="",$E109="",GlobalParameters!$C$12=""),"",$Q109)</f>
        <v/>
      </c>
      <c r="N109" s="159"/>
      <c r="O109" s="283"/>
      <c r="P109" s="283"/>
      <c r="Q109" s="160" t="str">
        <f>IF(OR($D109="",$E109="",GlobalParameters!$C$12=""),"",VLOOKUP($U109,SiSem_Req!$A$2:$O$82,15))</f>
        <v/>
      </c>
      <c r="R109" s="283"/>
      <c r="S109" s="283"/>
      <c r="T109" s="159"/>
      <c r="U109" s="134" t="e">
        <f>VLOOKUP($D109,SiSem_Req!$S$2:$T$10,2)+VLOOKUP($E109,SiSem_Req!$U$2:$V$4,2)+VLOOKUP(GlobalParameters!$C$12,SiSem_Req!$W$2:$X$4,2)</f>
        <v>#N/A</v>
      </c>
    </row>
    <row r="110" spans="1:21" x14ac:dyDescent="0.25">
      <c r="A110" s="133"/>
      <c r="B110" s="283"/>
      <c r="C110" s="283"/>
      <c r="D110" s="284"/>
      <c r="E110" s="284"/>
      <c r="F110" s="287"/>
      <c r="G110" s="166" t="str">
        <f t="shared" si="4"/>
        <v/>
      </c>
      <c r="H110" s="156" t="str">
        <f>IF(OR($D110="",$E110=""),"",VLOOKUP($U110,SiSem_Req!$A$2:$O$82,10))</f>
        <v/>
      </c>
      <c r="I110" s="285"/>
      <c r="J110" s="155" t="str">
        <f t="shared" si="5"/>
        <v/>
      </c>
      <c r="K110" s="156" t="str">
        <f>IF(OR($D110="",$E110=""),"",VLOOKUP($U110,SiSem_Req!$A$2:$O$82,11))</f>
        <v/>
      </c>
      <c r="L110" s="157" t="str">
        <f t="shared" si="6"/>
        <v/>
      </c>
      <c r="M110" s="158" t="str">
        <f>IF(OR($D110="",$E110="",GlobalParameters!$C$12=""),"",$Q110)</f>
        <v/>
      </c>
      <c r="N110" s="159"/>
      <c r="O110" s="283"/>
      <c r="P110" s="283"/>
      <c r="Q110" s="160" t="str">
        <f>IF(OR($D110="",$E110="",GlobalParameters!$C$12=""),"",VLOOKUP($U110,SiSem_Req!$A$2:$O$82,15))</f>
        <v/>
      </c>
      <c r="R110" s="283"/>
      <c r="S110" s="283"/>
      <c r="T110" s="159"/>
      <c r="U110" s="134" t="e">
        <f>VLOOKUP($D110,SiSem_Req!$S$2:$T$10,2)+VLOOKUP($E110,SiSem_Req!$U$2:$V$4,2)+VLOOKUP(GlobalParameters!$C$12,SiSem_Req!$W$2:$X$4,2)</f>
        <v>#N/A</v>
      </c>
    </row>
    <row r="111" spans="1:21" x14ac:dyDescent="0.25">
      <c r="A111" s="133"/>
      <c r="B111" s="283"/>
      <c r="C111" s="283"/>
      <c r="D111" s="284"/>
      <c r="E111" s="284"/>
      <c r="F111" s="287"/>
      <c r="G111" s="166" t="str">
        <f t="shared" si="4"/>
        <v/>
      </c>
      <c r="H111" s="156" t="str">
        <f>IF(OR($D111="",$E111=""),"",VLOOKUP($U111,SiSem_Req!$A$2:$O$82,10))</f>
        <v/>
      </c>
      <c r="I111" s="285"/>
      <c r="J111" s="155" t="str">
        <f t="shared" si="5"/>
        <v/>
      </c>
      <c r="K111" s="156" t="str">
        <f>IF(OR($D111="",$E111=""),"",VLOOKUP($U111,SiSem_Req!$A$2:$O$82,11))</f>
        <v/>
      </c>
      <c r="L111" s="157" t="str">
        <f t="shared" si="6"/>
        <v/>
      </c>
      <c r="M111" s="158" t="str">
        <f>IF(OR($D111="",$E111="",GlobalParameters!$C$12=""),"",$Q111)</f>
        <v/>
      </c>
      <c r="N111" s="159"/>
      <c r="O111" s="283"/>
      <c r="P111" s="283"/>
      <c r="Q111" s="160" t="str">
        <f>IF(OR($D111="",$E111="",GlobalParameters!$C$12=""),"",VLOOKUP($U111,SiSem_Req!$A$2:$O$82,15))</f>
        <v/>
      </c>
      <c r="R111" s="283"/>
      <c r="S111" s="283"/>
      <c r="T111" s="159"/>
      <c r="U111" s="134" t="e">
        <f>VLOOKUP($D111,SiSem_Req!$S$2:$T$10,2)+VLOOKUP($E111,SiSem_Req!$U$2:$V$4,2)+VLOOKUP(GlobalParameters!$C$12,SiSem_Req!$W$2:$X$4,2)</f>
        <v>#N/A</v>
      </c>
    </row>
    <row r="112" spans="1:21" x14ac:dyDescent="0.25">
      <c r="A112" s="133"/>
      <c r="B112" s="283"/>
      <c r="C112" s="283"/>
      <c r="D112" s="284"/>
      <c r="E112" s="284"/>
      <c r="F112" s="287"/>
      <c r="G112" s="166" t="str">
        <f t="shared" si="4"/>
        <v/>
      </c>
      <c r="H112" s="156" t="str">
        <f>IF(OR($D112="",$E112=""),"",VLOOKUP($U112,SiSem_Req!$A$2:$O$82,10))</f>
        <v/>
      </c>
      <c r="I112" s="285"/>
      <c r="J112" s="155" t="str">
        <f t="shared" si="5"/>
        <v/>
      </c>
      <c r="K112" s="156" t="str">
        <f>IF(OR($D112="",$E112=""),"",VLOOKUP($U112,SiSem_Req!$A$2:$O$82,11))</f>
        <v/>
      </c>
      <c r="L112" s="157" t="str">
        <f t="shared" si="6"/>
        <v/>
      </c>
      <c r="M112" s="158" t="str">
        <f>IF(OR($D112="",$E112="",GlobalParameters!$C$12=""),"",$Q112)</f>
        <v/>
      </c>
      <c r="N112" s="159"/>
      <c r="O112" s="283"/>
      <c r="P112" s="283"/>
      <c r="Q112" s="160" t="str">
        <f>IF(OR($D112="",$E112="",GlobalParameters!$C$12=""),"",VLOOKUP($U112,SiSem_Req!$A$2:$O$82,15))</f>
        <v/>
      </c>
      <c r="R112" s="283"/>
      <c r="S112" s="283"/>
      <c r="T112" s="159"/>
      <c r="U112" s="134" t="e">
        <f>VLOOKUP($D112,SiSem_Req!$S$2:$T$10,2)+VLOOKUP($E112,SiSem_Req!$U$2:$V$4,2)+VLOOKUP(GlobalParameters!$C$12,SiSem_Req!$W$2:$X$4,2)</f>
        <v>#N/A</v>
      </c>
    </row>
    <row r="113" spans="1:21" x14ac:dyDescent="0.25">
      <c r="A113" s="133"/>
      <c r="B113" s="283"/>
      <c r="C113" s="283"/>
      <c r="D113" s="284"/>
      <c r="E113" s="284"/>
      <c r="F113" s="287"/>
      <c r="G113" s="166" t="str">
        <f t="shared" si="4"/>
        <v/>
      </c>
      <c r="H113" s="156" t="str">
        <f>IF(OR($D113="",$E113=""),"",VLOOKUP($U113,SiSem_Req!$A$2:$O$82,10))</f>
        <v/>
      </c>
      <c r="I113" s="285"/>
      <c r="J113" s="155" t="str">
        <f t="shared" si="5"/>
        <v/>
      </c>
      <c r="K113" s="156" t="str">
        <f>IF(OR($D113="",$E113=""),"",VLOOKUP($U113,SiSem_Req!$A$2:$O$82,11))</f>
        <v/>
      </c>
      <c r="L113" s="157" t="str">
        <f t="shared" si="6"/>
        <v/>
      </c>
      <c r="M113" s="158" t="str">
        <f>IF(OR($D113="",$E113="",GlobalParameters!$C$12=""),"",$Q113)</f>
        <v/>
      </c>
      <c r="N113" s="159"/>
      <c r="O113" s="283"/>
      <c r="P113" s="283"/>
      <c r="Q113" s="160" t="str">
        <f>IF(OR($D113="",$E113="",GlobalParameters!$C$12=""),"",VLOOKUP($U113,SiSem_Req!$A$2:$O$82,15))</f>
        <v/>
      </c>
      <c r="R113" s="283"/>
      <c r="S113" s="283"/>
      <c r="T113" s="159"/>
      <c r="U113" s="134" t="e">
        <f>VLOOKUP($D113,SiSem_Req!$S$2:$T$10,2)+VLOOKUP($E113,SiSem_Req!$U$2:$V$4,2)+VLOOKUP(GlobalParameters!$C$12,SiSem_Req!$W$2:$X$4,2)</f>
        <v>#N/A</v>
      </c>
    </row>
    <row r="114" spans="1:21" x14ac:dyDescent="0.25">
      <c r="A114" s="133"/>
      <c r="B114" s="283"/>
      <c r="C114" s="283"/>
      <c r="D114" s="284"/>
      <c r="E114" s="284"/>
      <c r="F114" s="287"/>
      <c r="G114" s="166" t="str">
        <f t="shared" si="4"/>
        <v/>
      </c>
      <c r="H114" s="156" t="str">
        <f>IF(OR($D114="",$E114=""),"",VLOOKUP($U114,SiSem_Req!$A$2:$O$82,10))</f>
        <v/>
      </c>
      <c r="I114" s="285"/>
      <c r="J114" s="155" t="str">
        <f t="shared" si="5"/>
        <v/>
      </c>
      <c r="K114" s="156" t="str">
        <f>IF(OR($D114="",$E114=""),"",VLOOKUP($U114,SiSem_Req!$A$2:$O$82,11))</f>
        <v/>
      </c>
      <c r="L114" s="157" t="str">
        <f t="shared" si="6"/>
        <v/>
      </c>
      <c r="M114" s="158" t="str">
        <f>IF(OR($D114="",$E114="",GlobalParameters!$C$12=""),"",$Q114)</f>
        <v/>
      </c>
      <c r="N114" s="159"/>
      <c r="O114" s="283"/>
      <c r="P114" s="283"/>
      <c r="Q114" s="160" t="str">
        <f>IF(OR($D114="",$E114="",GlobalParameters!$C$12=""),"",VLOOKUP($U114,SiSem_Req!$A$2:$O$82,15))</f>
        <v/>
      </c>
      <c r="R114" s="283"/>
      <c r="S114" s="283"/>
      <c r="T114" s="159"/>
      <c r="U114" s="134" t="e">
        <f>VLOOKUP($D114,SiSem_Req!$S$2:$T$10,2)+VLOOKUP($E114,SiSem_Req!$U$2:$V$4,2)+VLOOKUP(GlobalParameters!$C$12,SiSem_Req!$W$2:$X$4,2)</f>
        <v>#N/A</v>
      </c>
    </row>
    <row r="115" spans="1:21" x14ac:dyDescent="0.25">
      <c r="A115" s="133"/>
      <c r="B115" s="283"/>
      <c r="C115" s="283"/>
      <c r="D115" s="284"/>
      <c r="E115" s="284"/>
      <c r="F115" s="287"/>
      <c r="G115" s="166" t="str">
        <f t="shared" si="4"/>
        <v/>
      </c>
      <c r="H115" s="156" t="str">
        <f>IF(OR($D115="",$E115=""),"",VLOOKUP($U115,SiSem_Req!$A$2:$O$82,10))</f>
        <v/>
      </c>
      <c r="I115" s="285"/>
      <c r="J115" s="155" t="str">
        <f t="shared" si="5"/>
        <v/>
      </c>
      <c r="K115" s="156" t="str">
        <f>IF(OR($D115="",$E115=""),"",VLOOKUP($U115,SiSem_Req!$A$2:$O$82,11))</f>
        <v/>
      </c>
      <c r="L115" s="157" t="str">
        <f t="shared" si="6"/>
        <v/>
      </c>
      <c r="M115" s="158" t="str">
        <f>IF(OR($D115="",$E115="",GlobalParameters!$C$12=""),"",$Q115)</f>
        <v/>
      </c>
      <c r="N115" s="159"/>
      <c r="O115" s="283"/>
      <c r="P115" s="283"/>
      <c r="Q115" s="160" t="str">
        <f>IF(OR($D115="",$E115="",GlobalParameters!$C$12=""),"",VLOOKUP($U115,SiSem_Req!$A$2:$O$82,15))</f>
        <v/>
      </c>
      <c r="R115" s="283"/>
      <c r="S115" s="283"/>
      <c r="T115" s="159"/>
      <c r="U115" s="134" t="e">
        <f>VLOOKUP($D115,SiSem_Req!$S$2:$T$10,2)+VLOOKUP($E115,SiSem_Req!$U$2:$V$4,2)+VLOOKUP(GlobalParameters!$C$12,SiSem_Req!$W$2:$X$4,2)</f>
        <v>#N/A</v>
      </c>
    </row>
    <row r="116" spans="1:21" x14ac:dyDescent="0.25">
      <c r="A116" s="133"/>
      <c r="B116" s="283"/>
      <c r="C116" s="283"/>
      <c r="D116" s="284"/>
      <c r="E116" s="284"/>
      <c r="F116" s="287"/>
      <c r="G116" s="166" t="str">
        <f t="shared" si="4"/>
        <v/>
      </c>
      <c r="H116" s="156" t="str">
        <f>IF(OR($D116="",$E116=""),"",VLOOKUP($U116,SiSem_Req!$A$2:$O$82,10))</f>
        <v/>
      </c>
      <c r="I116" s="285"/>
      <c r="J116" s="155" t="str">
        <f t="shared" si="5"/>
        <v/>
      </c>
      <c r="K116" s="156" t="str">
        <f>IF(OR($D116="",$E116=""),"",VLOOKUP($U116,SiSem_Req!$A$2:$O$82,11))</f>
        <v/>
      </c>
      <c r="L116" s="157" t="str">
        <f t="shared" si="6"/>
        <v/>
      </c>
      <c r="M116" s="158" t="str">
        <f>IF(OR($D116="",$E116="",GlobalParameters!$C$12=""),"",$Q116)</f>
        <v/>
      </c>
      <c r="N116" s="159"/>
      <c r="O116" s="283"/>
      <c r="P116" s="283"/>
      <c r="Q116" s="160" t="str">
        <f>IF(OR($D116="",$E116="",GlobalParameters!$C$12=""),"",VLOOKUP($U116,SiSem_Req!$A$2:$O$82,15))</f>
        <v/>
      </c>
      <c r="R116" s="283"/>
      <c r="S116" s="283"/>
      <c r="T116" s="159"/>
      <c r="U116" s="134" t="e">
        <f>VLOOKUP($D116,SiSem_Req!$S$2:$T$10,2)+VLOOKUP($E116,SiSem_Req!$U$2:$V$4,2)+VLOOKUP(GlobalParameters!$C$12,SiSem_Req!$W$2:$X$4,2)</f>
        <v>#N/A</v>
      </c>
    </row>
    <row r="117" spans="1:21" x14ac:dyDescent="0.25">
      <c r="A117" s="133"/>
      <c r="B117" s="283"/>
      <c r="C117" s="283"/>
      <c r="D117" s="284"/>
      <c r="E117" s="284"/>
      <c r="F117" s="287"/>
      <c r="G117" s="166" t="str">
        <f t="shared" si="4"/>
        <v/>
      </c>
      <c r="H117" s="156" t="str">
        <f>IF(OR($D117="",$E117=""),"",VLOOKUP($U117,SiSem_Req!$A$2:$O$82,10))</f>
        <v/>
      </c>
      <c r="I117" s="285"/>
      <c r="J117" s="155" t="str">
        <f t="shared" si="5"/>
        <v/>
      </c>
      <c r="K117" s="156" t="str">
        <f>IF(OR($D117="",$E117=""),"",VLOOKUP($U117,SiSem_Req!$A$2:$O$82,11))</f>
        <v/>
      </c>
      <c r="L117" s="157" t="str">
        <f t="shared" si="6"/>
        <v/>
      </c>
      <c r="M117" s="158" t="str">
        <f>IF(OR($D117="",$E117="",GlobalParameters!$C$12=""),"",$Q117)</f>
        <v/>
      </c>
      <c r="N117" s="159"/>
      <c r="O117" s="283"/>
      <c r="P117" s="283"/>
      <c r="Q117" s="160" t="str">
        <f>IF(OR($D117="",$E117="",GlobalParameters!$C$12=""),"",VLOOKUP($U117,SiSem_Req!$A$2:$O$82,15))</f>
        <v/>
      </c>
      <c r="R117" s="283"/>
      <c r="S117" s="283"/>
      <c r="T117" s="159"/>
      <c r="U117" s="134" t="e">
        <f>VLOOKUP($D117,SiSem_Req!$S$2:$T$10,2)+VLOOKUP($E117,SiSem_Req!$U$2:$V$4,2)+VLOOKUP(GlobalParameters!$C$12,SiSem_Req!$W$2:$X$4,2)</f>
        <v>#N/A</v>
      </c>
    </row>
    <row r="118" spans="1:21" x14ac:dyDescent="0.25">
      <c r="A118" s="133"/>
      <c r="B118" s="283"/>
      <c r="C118" s="283"/>
      <c r="D118" s="284"/>
      <c r="E118" s="284"/>
      <c r="F118" s="287"/>
      <c r="G118" s="166" t="str">
        <f t="shared" si="4"/>
        <v/>
      </c>
      <c r="H118" s="156" t="str">
        <f>IF(OR($D118="",$E118=""),"",VLOOKUP($U118,SiSem_Req!$A$2:$O$82,10))</f>
        <v/>
      </c>
      <c r="I118" s="285"/>
      <c r="J118" s="155" t="str">
        <f t="shared" si="5"/>
        <v/>
      </c>
      <c r="K118" s="156" t="str">
        <f>IF(OR($D118="",$E118=""),"",VLOOKUP($U118,SiSem_Req!$A$2:$O$82,11))</f>
        <v/>
      </c>
      <c r="L118" s="157" t="str">
        <f t="shared" si="6"/>
        <v/>
      </c>
      <c r="M118" s="158" t="str">
        <f>IF(OR($D118="",$E118="",GlobalParameters!$C$12=""),"",$Q118)</f>
        <v/>
      </c>
      <c r="N118" s="159"/>
      <c r="O118" s="283"/>
      <c r="P118" s="283"/>
      <c r="Q118" s="160" t="str">
        <f>IF(OR($D118="",$E118="",GlobalParameters!$C$12=""),"",VLOOKUP($U118,SiSem_Req!$A$2:$O$82,15))</f>
        <v/>
      </c>
      <c r="R118" s="283"/>
      <c r="S118" s="283"/>
      <c r="T118" s="159"/>
      <c r="U118" s="134" t="e">
        <f>VLOOKUP($D118,SiSem_Req!$S$2:$T$10,2)+VLOOKUP($E118,SiSem_Req!$U$2:$V$4,2)+VLOOKUP(GlobalParameters!$C$12,SiSem_Req!$W$2:$X$4,2)</f>
        <v>#N/A</v>
      </c>
    </row>
    <row r="119" spans="1:21" x14ac:dyDescent="0.25">
      <c r="A119" s="133"/>
      <c r="B119" s="283"/>
      <c r="C119" s="283"/>
      <c r="D119" s="284"/>
      <c r="E119" s="284"/>
      <c r="F119" s="287"/>
      <c r="G119" s="166" t="str">
        <f t="shared" si="4"/>
        <v/>
      </c>
      <c r="H119" s="156" t="str">
        <f>IF(OR($D119="",$E119=""),"",VLOOKUP($U119,SiSem_Req!$A$2:$O$82,10))</f>
        <v/>
      </c>
      <c r="I119" s="285"/>
      <c r="J119" s="155" t="str">
        <f t="shared" si="5"/>
        <v/>
      </c>
      <c r="K119" s="156" t="str">
        <f>IF(OR($D119="",$E119=""),"",VLOOKUP($U119,SiSem_Req!$A$2:$O$82,11))</f>
        <v/>
      </c>
      <c r="L119" s="157" t="str">
        <f t="shared" si="6"/>
        <v/>
      </c>
      <c r="M119" s="158" t="str">
        <f>IF(OR($D119="",$E119="",GlobalParameters!$C$12=""),"",$Q119)</f>
        <v/>
      </c>
      <c r="N119" s="159"/>
      <c r="O119" s="283"/>
      <c r="P119" s="283"/>
      <c r="Q119" s="160" t="str">
        <f>IF(OR($D119="",$E119="",GlobalParameters!$C$12=""),"",VLOOKUP($U119,SiSem_Req!$A$2:$O$82,15))</f>
        <v/>
      </c>
      <c r="R119" s="283"/>
      <c r="S119" s="283"/>
      <c r="T119" s="159"/>
      <c r="U119" s="134" t="e">
        <f>VLOOKUP($D119,SiSem_Req!$S$2:$T$10,2)+VLOOKUP($E119,SiSem_Req!$U$2:$V$4,2)+VLOOKUP(GlobalParameters!$C$12,SiSem_Req!$W$2:$X$4,2)</f>
        <v>#N/A</v>
      </c>
    </row>
    <row r="120" spans="1:21" x14ac:dyDescent="0.25">
      <c r="A120" s="133"/>
      <c r="B120" s="283"/>
      <c r="C120" s="283"/>
      <c r="D120" s="284"/>
      <c r="E120" s="284"/>
      <c r="F120" s="287"/>
      <c r="G120" s="166" t="str">
        <f t="shared" si="4"/>
        <v/>
      </c>
      <c r="H120" s="156" t="str">
        <f>IF(OR($D120="",$E120=""),"",VLOOKUP($U120,SiSem_Req!$A$2:$O$82,10))</f>
        <v/>
      </c>
      <c r="I120" s="285"/>
      <c r="J120" s="155" t="str">
        <f t="shared" si="5"/>
        <v/>
      </c>
      <c r="K120" s="156" t="str">
        <f>IF(OR($D120="",$E120=""),"",VLOOKUP($U120,SiSem_Req!$A$2:$O$82,11))</f>
        <v/>
      </c>
      <c r="L120" s="157" t="str">
        <f t="shared" si="6"/>
        <v/>
      </c>
      <c r="M120" s="158" t="str">
        <f>IF(OR($D120="",$E120="",GlobalParameters!$C$12=""),"",$Q120)</f>
        <v/>
      </c>
      <c r="N120" s="159"/>
      <c r="O120" s="283"/>
      <c r="P120" s="283"/>
      <c r="Q120" s="160" t="str">
        <f>IF(OR($D120="",$E120="",GlobalParameters!$C$12=""),"",VLOOKUP($U120,SiSem_Req!$A$2:$O$82,15))</f>
        <v/>
      </c>
      <c r="R120" s="283"/>
      <c r="S120" s="283"/>
      <c r="T120" s="159"/>
      <c r="U120" s="134" t="e">
        <f>VLOOKUP($D120,SiSem_Req!$S$2:$T$10,2)+VLOOKUP($E120,SiSem_Req!$U$2:$V$4,2)+VLOOKUP(GlobalParameters!$C$12,SiSem_Req!$W$2:$X$4,2)</f>
        <v>#N/A</v>
      </c>
    </row>
    <row r="121" spans="1:21" x14ac:dyDescent="0.25">
      <c r="A121" s="133"/>
      <c r="B121" s="283"/>
      <c r="C121" s="283"/>
      <c r="D121" s="284"/>
      <c r="E121" s="284"/>
      <c r="F121" s="287"/>
      <c r="G121" s="166" t="str">
        <f t="shared" si="4"/>
        <v/>
      </c>
      <c r="H121" s="156" t="str">
        <f>IF(OR($D121="",$E121=""),"",VLOOKUP($U121,SiSem_Req!$A$2:$O$82,10))</f>
        <v/>
      </c>
      <c r="I121" s="285"/>
      <c r="J121" s="155" t="str">
        <f t="shared" si="5"/>
        <v/>
      </c>
      <c r="K121" s="156" t="str">
        <f>IF(OR($D121="",$E121=""),"",VLOOKUP($U121,SiSem_Req!$A$2:$O$82,11))</f>
        <v/>
      </c>
      <c r="L121" s="157" t="str">
        <f t="shared" si="6"/>
        <v/>
      </c>
      <c r="M121" s="158" t="str">
        <f>IF(OR($D121="",$E121="",GlobalParameters!$C$12=""),"",$Q121)</f>
        <v/>
      </c>
      <c r="N121" s="159"/>
      <c r="O121" s="283"/>
      <c r="P121" s="283"/>
      <c r="Q121" s="160" t="str">
        <f>IF(OR($D121="",$E121="",GlobalParameters!$C$12=""),"",VLOOKUP($U121,SiSem_Req!$A$2:$O$82,15))</f>
        <v/>
      </c>
      <c r="R121" s="283"/>
      <c r="S121" s="283"/>
      <c r="T121" s="159"/>
      <c r="U121" s="134" t="e">
        <f>VLOOKUP($D121,SiSem_Req!$S$2:$T$10,2)+VLOOKUP($E121,SiSem_Req!$U$2:$V$4,2)+VLOOKUP(GlobalParameters!$C$12,SiSem_Req!$W$2:$X$4,2)</f>
        <v>#N/A</v>
      </c>
    </row>
    <row r="122" spans="1:21" x14ac:dyDescent="0.25">
      <c r="A122" s="133"/>
      <c r="B122" s="283"/>
      <c r="C122" s="283"/>
      <c r="D122" s="284"/>
      <c r="E122" s="284"/>
      <c r="F122" s="287"/>
      <c r="G122" s="166" t="str">
        <f t="shared" si="4"/>
        <v/>
      </c>
      <c r="H122" s="156" t="str">
        <f>IF(OR($D122="",$E122=""),"",VLOOKUP($U122,SiSem_Req!$A$2:$O$82,10))</f>
        <v/>
      </c>
      <c r="I122" s="285"/>
      <c r="J122" s="155" t="str">
        <f t="shared" si="5"/>
        <v/>
      </c>
      <c r="K122" s="156" t="str">
        <f>IF(OR($D122="",$E122=""),"",VLOOKUP($U122,SiSem_Req!$A$2:$O$82,11))</f>
        <v/>
      </c>
      <c r="L122" s="157" t="str">
        <f t="shared" si="6"/>
        <v/>
      </c>
      <c r="M122" s="158" t="str">
        <f>IF(OR($D122="",$E122="",GlobalParameters!$C$12=""),"",$Q122)</f>
        <v/>
      </c>
      <c r="N122" s="159"/>
      <c r="O122" s="283"/>
      <c r="P122" s="283"/>
      <c r="Q122" s="160" t="str">
        <f>IF(OR($D122="",$E122="",GlobalParameters!$C$12=""),"",VLOOKUP($U122,SiSem_Req!$A$2:$O$82,15))</f>
        <v/>
      </c>
      <c r="R122" s="283"/>
      <c r="S122" s="283"/>
      <c r="T122" s="159"/>
      <c r="U122" s="134" t="e">
        <f>VLOOKUP($D122,SiSem_Req!$S$2:$T$10,2)+VLOOKUP($E122,SiSem_Req!$U$2:$V$4,2)+VLOOKUP(GlobalParameters!$C$12,SiSem_Req!$W$2:$X$4,2)</f>
        <v>#N/A</v>
      </c>
    </row>
    <row r="123" spans="1:21" x14ac:dyDescent="0.25">
      <c r="A123" s="133"/>
      <c r="B123" s="283"/>
      <c r="C123" s="283"/>
      <c r="D123" s="284"/>
      <c r="E123" s="284"/>
      <c r="F123" s="287"/>
      <c r="G123" s="166" t="str">
        <f t="shared" si="4"/>
        <v/>
      </c>
      <c r="H123" s="156" t="str">
        <f>IF(OR($D123="",$E123=""),"",VLOOKUP($U123,SiSem_Req!$A$2:$O$82,10))</f>
        <v/>
      </c>
      <c r="I123" s="285"/>
      <c r="J123" s="155" t="str">
        <f t="shared" si="5"/>
        <v/>
      </c>
      <c r="K123" s="156" t="str">
        <f>IF(OR($D123="",$E123=""),"",VLOOKUP($U123,SiSem_Req!$A$2:$O$82,11))</f>
        <v/>
      </c>
      <c r="L123" s="157" t="str">
        <f t="shared" si="6"/>
        <v/>
      </c>
      <c r="M123" s="158" t="str">
        <f>IF(OR($D123="",$E123="",GlobalParameters!$C$12=""),"",$Q123)</f>
        <v/>
      </c>
      <c r="N123" s="159"/>
      <c r="O123" s="283"/>
      <c r="P123" s="283"/>
      <c r="Q123" s="160" t="str">
        <f>IF(OR($D123="",$E123="",GlobalParameters!$C$12=""),"",VLOOKUP($U123,SiSem_Req!$A$2:$O$82,15))</f>
        <v/>
      </c>
      <c r="R123" s="283"/>
      <c r="S123" s="283"/>
      <c r="T123" s="159"/>
      <c r="U123" s="134" t="e">
        <f>VLOOKUP($D123,SiSem_Req!$S$2:$T$10,2)+VLOOKUP($E123,SiSem_Req!$U$2:$V$4,2)+VLOOKUP(GlobalParameters!$C$12,SiSem_Req!$W$2:$X$4,2)</f>
        <v>#N/A</v>
      </c>
    </row>
    <row r="124" spans="1:21" x14ac:dyDescent="0.25">
      <c r="A124" s="133"/>
      <c r="B124" s="283"/>
      <c r="C124" s="283"/>
      <c r="D124" s="284"/>
      <c r="E124" s="284"/>
      <c r="F124" s="287"/>
      <c r="G124" s="166" t="str">
        <f t="shared" si="4"/>
        <v/>
      </c>
      <c r="H124" s="156" t="str">
        <f>IF(OR($D124="",$E124=""),"",VLOOKUP($U124,SiSem_Req!$A$2:$O$82,10))</f>
        <v/>
      </c>
      <c r="I124" s="285"/>
      <c r="J124" s="155" t="str">
        <f t="shared" si="5"/>
        <v/>
      </c>
      <c r="K124" s="156" t="str">
        <f>IF(OR($D124="",$E124=""),"",VLOOKUP($U124,SiSem_Req!$A$2:$O$82,11))</f>
        <v/>
      </c>
      <c r="L124" s="157" t="str">
        <f t="shared" si="6"/>
        <v/>
      </c>
      <c r="M124" s="158" t="str">
        <f>IF(OR($D124="",$E124="",GlobalParameters!$C$12=""),"",$Q124)</f>
        <v/>
      </c>
      <c r="N124" s="159"/>
      <c r="O124" s="283"/>
      <c r="P124" s="283"/>
      <c r="Q124" s="160" t="str">
        <f>IF(OR($D124="",$E124="",GlobalParameters!$C$12=""),"",VLOOKUP($U124,SiSem_Req!$A$2:$O$82,15))</f>
        <v/>
      </c>
      <c r="R124" s="283"/>
      <c r="S124" s="283"/>
      <c r="T124" s="159"/>
      <c r="U124" s="134" t="e">
        <f>VLOOKUP($D124,SiSem_Req!$S$2:$T$10,2)+VLOOKUP($E124,SiSem_Req!$U$2:$V$4,2)+VLOOKUP(GlobalParameters!$C$12,SiSem_Req!$W$2:$X$4,2)</f>
        <v>#N/A</v>
      </c>
    </row>
    <row r="125" spans="1:21" x14ac:dyDescent="0.25">
      <c r="A125" s="133"/>
      <c r="B125" s="283"/>
      <c r="C125" s="283"/>
      <c r="D125" s="284"/>
      <c r="E125" s="284"/>
      <c r="F125" s="287"/>
      <c r="G125" s="166" t="str">
        <f t="shared" si="4"/>
        <v/>
      </c>
      <c r="H125" s="156" t="str">
        <f>IF(OR($D125="",$E125=""),"",VLOOKUP($U125,SiSem_Req!$A$2:$O$82,10))</f>
        <v/>
      </c>
      <c r="I125" s="285"/>
      <c r="J125" s="155" t="str">
        <f t="shared" si="5"/>
        <v/>
      </c>
      <c r="K125" s="156" t="str">
        <f>IF(OR($D125="",$E125=""),"",VLOOKUP($U125,SiSem_Req!$A$2:$O$82,11))</f>
        <v/>
      </c>
      <c r="L125" s="157" t="str">
        <f t="shared" si="6"/>
        <v/>
      </c>
      <c r="M125" s="158" t="str">
        <f>IF(OR($D125="",$E125="",GlobalParameters!$C$12=""),"",$Q125)</f>
        <v/>
      </c>
      <c r="N125" s="159"/>
      <c r="O125" s="283"/>
      <c r="P125" s="283"/>
      <c r="Q125" s="160" t="str">
        <f>IF(OR($D125="",$E125="",GlobalParameters!$C$12=""),"",VLOOKUP($U125,SiSem_Req!$A$2:$O$82,15))</f>
        <v/>
      </c>
      <c r="R125" s="283"/>
      <c r="S125" s="283"/>
      <c r="T125" s="159"/>
      <c r="U125" s="134" t="e">
        <f>VLOOKUP($D125,SiSem_Req!$S$2:$T$10,2)+VLOOKUP($E125,SiSem_Req!$U$2:$V$4,2)+VLOOKUP(GlobalParameters!$C$12,SiSem_Req!$W$2:$X$4,2)</f>
        <v>#N/A</v>
      </c>
    </row>
    <row r="126" spans="1:21" x14ac:dyDescent="0.25">
      <c r="A126" s="133"/>
      <c r="B126" s="283"/>
      <c r="C126" s="283"/>
      <c r="D126" s="284"/>
      <c r="E126" s="284"/>
      <c r="F126" s="287"/>
      <c r="G126" s="166" t="str">
        <f t="shared" si="4"/>
        <v/>
      </c>
      <c r="H126" s="156" t="str">
        <f>IF(OR($D126="",$E126=""),"",VLOOKUP($U126,SiSem_Req!$A$2:$O$82,10))</f>
        <v/>
      </c>
      <c r="I126" s="285"/>
      <c r="J126" s="155" t="str">
        <f t="shared" si="5"/>
        <v/>
      </c>
      <c r="K126" s="156" t="str">
        <f>IF(OR($D126="",$E126=""),"",VLOOKUP($U126,SiSem_Req!$A$2:$O$82,11))</f>
        <v/>
      </c>
      <c r="L126" s="157" t="str">
        <f t="shared" si="6"/>
        <v/>
      </c>
      <c r="M126" s="158" t="str">
        <f>IF(OR($D126="",$E126="",GlobalParameters!$C$12=""),"",$Q126)</f>
        <v/>
      </c>
      <c r="N126" s="159"/>
      <c r="O126" s="283"/>
      <c r="P126" s="283"/>
      <c r="Q126" s="160" t="str">
        <f>IF(OR($D126="",$E126="",GlobalParameters!$C$12=""),"",VLOOKUP($U126,SiSem_Req!$A$2:$O$82,15))</f>
        <v/>
      </c>
      <c r="R126" s="283"/>
      <c r="S126" s="283"/>
      <c r="T126" s="159"/>
      <c r="U126" s="134" t="e">
        <f>VLOOKUP($D126,SiSem_Req!$S$2:$T$10,2)+VLOOKUP($E126,SiSem_Req!$U$2:$V$4,2)+VLOOKUP(GlobalParameters!$C$12,SiSem_Req!$W$2:$X$4,2)</f>
        <v>#N/A</v>
      </c>
    </row>
    <row r="127" spans="1:21" x14ac:dyDescent="0.25">
      <c r="A127" s="133"/>
      <c r="B127" s="283"/>
      <c r="C127" s="283"/>
      <c r="D127" s="284"/>
      <c r="E127" s="284"/>
      <c r="F127" s="287"/>
      <c r="G127" s="166" t="str">
        <f t="shared" si="4"/>
        <v/>
      </c>
      <c r="H127" s="156" t="str">
        <f>IF(OR($D127="",$E127=""),"",VLOOKUP($U127,SiSem_Req!$A$2:$O$82,10))</f>
        <v/>
      </c>
      <c r="I127" s="285"/>
      <c r="J127" s="155" t="str">
        <f t="shared" si="5"/>
        <v/>
      </c>
      <c r="K127" s="156" t="str">
        <f>IF(OR($D127="",$E127=""),"",VLOOKUP($U127,SiSem_Req!$A$2:$O$82,11))</f>
        <v/>
      </c>
      <c r="L127" s="157" t="str">
        <f t="shared" si="6"/>
        <v/>
      </c>
      <c r="M127" s="158" t="str">
        <f>IF(OR($D127="",$E127="",GlobalParameters!$C$12=""),"",$Q127)</f>
        <v/>
      </c>
      <c r="N127" s="159"/>
      <c r="O127" s="283"/>
      <c r="P127" s="283"/>
      <c r="Q127" s="160" t="str">
        <f>IF(OR($D127="",$E127="",GlobalParameters!$C$12=""),"",VLOOKUP($U127,SiSem_Req!$A$2:$O$82,15))</f>
        <v/>
      </c>
      <c r="R127" s="283"/>
      <c r="S127" s="283"/>
      <c r="T127" s="159"/>
      <c r="U127" s="134" t="e">
        <f>VLOOKUP($D127,SiSem_Req!$S$2:$T$10,2)+VLOOKUP($E127,SiSem_Req!$U$2:$V$4,2)+VLOOKUP(GlobalParameters!$C$12,SiSem_Req!$W$2:$X$4,2)</f>
        <v>#N/A</v>
      </c>
    </row>
    <row r="128" spans="1:21" x14ac:dyDescent="0.25">
      <c r="A128" s="133"/>
      <c r="B128" s="283"/>
      <c r="C128" s="283"/>
      <c r="D128" s="284"/>
      <c r="E128" s="284"/>
      <c r="F128" s="287"/>
      <c r="G128" s="166" t="str">
        <f t="shared" si="4"/>
        <v/>
      </c>
      <c r="H128" s="156" t="str">
        <f>IF(OR($D128="",$E128=""),"",VLOOKUP($U128,SiSem_Req!$A$2:$O$82,10))</f>
        <v/>
      </c>
      <c r="I128" s="285"/>
      <c r="J128" s="155" t="str">
        <f t="shared" si="5"/>
        <v/>
      </c>
      <c r="K128" s="156" t="str">
        <f>IF(OR($D128="",$E128=""),"",VLOOKUP($U128,SiSem_Req!$A$2:$O$82,11))</f>
        <v/>
      </c>
      <c r="L128" s="157" t="str">
        <f t="shared" si="6"/>
        <v/>
      </c>
      <c r="M128" s="158" t="str">
        <f>IF(OR($D128="",$E128="",GlobalParameters!$C$12=""),"",$Q128)</f>
        <v/>
      </c>
      <c r="N128" s="159"/>
      <c r="O128" s="283"/>
      <c r="P128" s="283"/>
      <c r="Q128" s="160" t="str">
        <f>IF(OR($D128="",$E128="",GlobalParameters!$C$12=""),"",VLOOKUP($U128,SiSem_Req!$A$2:$O$82,15))</f>
        <v/>
      </c>
      <c r="R128" s="283"/>
      <c r="S128" s="283"/>
      <c r="T128" s="159"/>
      <c r="U128" s="134" t="e">
        <f>VLOOKUP($D128,SiSem_Req!$S$2:$T$10,2)+VLOOKUP($E128,SiSem_Req!$U$2:$V$4,2)+VLOOKUP(GlobalParameters!$C$12,SiSem_Req!$W$2:$X$4,2)</f>
        <v>#N/A</v>
      </c>
    </row>
    <row r="129" spans="1:21" x14ac:dyDescent="0.25">
      <c r="A129" s="133"/>
      <c r="B129" s="283"/>
      <c r="C129" s="283"/>
      <c r="D129" s="284"/>
      <c r="E129" s="284"/>
      <c r="F129" s="287"/>
      <c r="G129" s="166" t="str">
        <f t="shared" si="4"/>
        <v/>
      </c>
      <c r="H129" s="156" t="str">
        <f>IF(OR($D129="",$E129=""),"",VLOOKUP($U129,SiSem_Req!$A$2:$O$82,10))</f>
        <v/>
      </c>
      <c r="I129" s="285"/>
      <c r="J129" s="155" t="str">
        <f t="shared" si="5"/>
        <v/>
      </c>
      <c r="K129" s="156" t="str">
        <f>IF(OR($D129="",$E129=""),"",VLOOKUP($U129,SiSem_Req!$A$2:$O$82,11))</f>
        <v/>
      </c>
      <c r="L129" s="157" t="str">
        <f t="shared" si="6"/>
        <v/>
      </c>
      <c r="M129" s="158" t="str">
        <f>IF(OR($D129="",$E129="",GlobalParameters!$C$12=""),"",$Q129)</f>
        <v/>
      </c>
      <c r="N129" s="159"/>
      <c r="O129" s="283"/>
      <c r="P129" s="283"/>
      <c r="Q129" s="160" t="str">
        <f>IF(OR($D129="",$E129="",GlobalParameters!$C$12=""),"",VLOOKUP($U129,SiSem_Req!$A$2:$O$82,15))</f>
        <v/>
      </c>
      <c r="R129" s="283"/>
      <c r="S129" s="283"/>
      <c r="T129" s="159"/>
      <c r="U129" s="134" t="e">
        <f>VLOOKUP($D129,SiSem_Req!$S$2:$T$10,2)+VLOOKUP($E129,SiSem_Req!$U$2:$V$4,2)+VLOOKUP(GlobalParameters!$C$12,SiSem_Req!$W$2:$X$4,2)</f>
        <v>#N/A</v>
      </c>
    </row>
    <row r="130" spans="1:21" x14ac:dyDescent="0.25">
      <c r="A130" s="133"/>
      <c r="B130" s="283"/>
      <c r="C130" s="283"/>
      <c r="D130" s="284"/>
      <c r="E130" s="284"/>
      <c r="F130" s="287"/>
      <c r="G130" s="166" t="str">
        <f t="shared" si="4"/>
        <v/>
      </c>
      <c r="H130" s="156" t="str">
        <f>IF(OR($D130="",$E130=""),"",VLOOKUP($U130,SiSem_Req!$A$2:$O$82,10))</f>
        <v/>
      </c>
      <c r="I130" s="285"/>
      <c r="J130" s="155" t="str">
        <f t="shared" si="5"/>
        <v/>
      </c>
      <c r="K130" s="156" t="str">
        <f>IF(OR($D130="",$E130=""),"",VLOOKUP($U130,SiSem_Req!$A$2:$O$82,11))</f>
        <v/>
      </c>
      <c r="L130" s="157" t="str">
        <f t="shared" si="6"/>
        <v/>
      </c>
      <c r="M130" s="158" t="str">
        <f>IF(OR($D130="",$E130="",GlobalParameters!$C$12=""),"",$Q130)</f>
        <v/>
      </c>
      <c r="N130" s="159"/>
      <c r="O130" s="283"/>
      <c r="P130" s="283"/>
      <c r="Q130" s="160" t="str">
        <f>IF(OR($D130="",$E130="",GlobalParameters!$C$12=""),"",VLOOKUP($U130,SiSem_Req!$A$2:$O$82,15))</f>
        <v/>
      </c>
      <c r="R130" s="283"/>
      <c r="S130" s="283"/>
      <c r="T130" s="159"/>
      <c r="U130" s="134" t="e">
        <f>VLOOKUP($D130,SiSem_Req!$S$2:$T$10,2)+VLOOKUP($E130,SiSem_Req!$U$2:$V$4,2)+VLOOKUP(GlobalParameters!$C$12,SiSem_Req!$W$2:$X$4,2)</f>
        <v>#N/A</v>
      </c>
    </row>
    <row r="131" spans="1:21" x14ac:dyDescent="0.25">
      <c r="A131" s="133"/>
      <c r="B131" s="283"/>
      <c r="C131" s="283"/>
      <c r="D131" s="284"/>
      <c r="E131" s="284"/>
      <c r="F131" s="287"/>
      <c r="G131" s="166" t="str">
        <f t="shared" si="4"/>
        <v/>
      </c>
      <c r="H131" s="156" t="str">
        <f>IF(OR($D131="",$E131=""),"",VLOOKUP($U131,SiSem_Req!$A$2:$O$82,10))</f>
        <v/>
      </c>
      <c r="I131" s="285"/>
      <c r="J131" s="155" t="str">
        <f t="shared" si="5"/>
        <v/>
      </c>
      <c r="K131" s="156" t="str">
        <f>IF(OR($D131="",$E131=""),"",VLOOKUP($U131,SiSem_Req!$A$2:$O$82,11))</f>
        <v/>
      </c>
      <c r="L131" s="157" t="str">
        <f t="shared" si="6"/>
        <v/>
      </c>
      <c r="M131" s="158" t="str">
        <f>IF(OR($D131="",$E131="",GlobalParameters!$C$12=""),"",$Q131)</f>
        <v/>
      </c>
      <c r="N131" s="159"/>
      <c r="O131" s="283"/>
      <c r="P131" s="283"/>
      <c r="Q131" s="160" t="str">
        <f>IF(OR($D131="",$E131="",GlobalParameters!$C$12=""),"",VLOOKUP($U131,SiSem_Req!$A$2:$O$82,15))</f>
        <v/>
      </c>
      <c r="R131" s="283"/>
      <c r="S131" s="283"/>
      <c r="T131" s="159"/>
      <c r="U131" s="134" t="e">
        <f>VLOOKUP($D131,SiSem_Req!$S$2:$T$10,2)+VLOOKUP($E131,SiSem_Req!$U$2:$V$4,2)+VLOOKUP(GlobalParameters!$C$12,SiSem_Req!$W$2:$X$4,2)</f>
        <v>#N/A</v>
      </c>
    </row>
    <row r="132" spans="1:21" x14ac:dyDescent="0.25">
      <c r="A132" s="133"/>
      <c r="B132" s="283"/>
      <c r="C132" s="283"/>
      <c r="D132" s="284"/>
      <c r="E132" s="284"/>
      <c r="F132" s="287"/>
      <c r="G132" s="166" t="str">
        <f t="shared" si="4"/>
        <v/>
      </c>
      <c r="H132" s="156" t="str">
        <f>IF(OR($D132="",$E132=""),"",VLOOKUP($U132,SiSem_Req!$A$2:$O$82,10))</f>
        <v/>
      </c>
      <c r="I132" s="285"/>
      <c r="J132" s="155" t="str">
        <f t="shared" si="5"/>
        <v/>
      </c>
      <c r="K132" s="156" t="str">
        <f>IF(OR($D132="",$E132=""),"",VLOOKUP($U132,SiSem_Req!$A$2:$O$82,11))</f>
        <v/>
      </c>
      <c r="L132" s="157" t="str">
        <f t="shared" si="6"/>
        <v/>
      </c>
      <c r="M132" s="158" t="str">
        <f>IF(OR($D132="",$E132="",GlobalParameters!$C$12=""),"",$Q132)</f>
        <v/>
      </c>
      <c r="N132" s="159"/>
      <c r="O132" s="283"/>
      <c r="P132" s="283"/>
      <c r="Q132" s="160" t="str">
        <f>IF(OR($D132="",$E132="",GlobalParameters!$C$12=""),"",VLOOKUP($U132,SiSem_Req!$A$2:$O$82,15))</f>
        <v/>
      </c>
      <c r="R132" s="283"/>
      <c r="S132" s="283"/>
      <c r="T132" s="159"/>
      <c r="U132" s="134" t="e">
        <f>VLOOKUP($D132,SiSem_Req!$S$2:$T$10,2)+VLOOKUP($E132,SiSem_Req!$U$2:$V$4,2)+VLOOKUP(GlobalParameters!$C$12,SiSem_Req!$W$2:$X$4,2)</f>
        <v>#N/A</v>
      </c>
    </row>
    <row r="133" spans="1:21" x14ac:dyDescent="0.25">
      <c r="A133" s="133"/>
      <c r="B133" s="283"/>
      <c r="C133" s="283"/>
      <c r="D133" s="284"/>
      <c r="E133" s="284"/>
      <c r="F133" s="287"/>
      <c r="G133" s="166" t="str">
        <f t="shared" si="4"/>
        <v/>
      </c>
      <c r="H133" s="156" t="str">
        <f>IF(OR($D133="",$E133=""),"",VLOOKUP($U133,SiSem_Req!$A$2:$O$82,10))</f>
        <v/>
      </c>
      <c r="I133" s="285"/>
      <c r="J133" s="155" t="str">
        <f t="shared" si="5"/>
        <v/>
      </c>
      <c r="K133" s="156" t="str">
        <f>IF(OR($D133="",$E133=""),"",VLOOKUP($U133,SiSem_Req!$A$2:$O$82,11))</f>
        <v/>
      </c>
      <c r="L133" s="157" t="str">
        <f t="shared" si="6"/>
        <v/>
      </c>
      <c r="M133" s="158" t="str">
        <f>IF(OR($D133="",$E133="",GlobalParameters!$C$12=""),"",$Q133)</f>
        <v/>
      </c>
      <c r="N133" s="159"/>
      <c r="O133" s="283"/>
      <c r="P133" s="283"/>
      <c r="Q133" s="160" t="str">
        <f>IF(OR($D133="",$E133="",GlobalParameters!$C$12=""),"",VLOOKUP($U133,SiSem_Req!$A$2:$O$82,15))</f>
        <v/>
      </c>
      <c r="R133" s="283"/>
      <c r="S133" s="283"/>
      <c r="T133" s="159"/>
      <c r="U133" s="134" t="e">
        <f>VLOOKUP($D133,SiSem_Req!$S$2:$T$10,2)+VLOOKUP($E133,SiSem_Req!$U$2:$V$4,2)+VLOOKUP(GlobalParameters!$C$12,SiSem_Req!$W$2:$X$4,2)</f>
        <v>#N/A</v>
      </c>
    </row>
    <row r="134" spans="1:21" x14ac:dyDescent="0.25">
      <c r="A134" s="133"/>
      <c r="B134" s="283"/>
      <c r="C134" s="283"/>
      <c r="D134" s="284"/>
      <c r="E134" s="284"/>
      <c r="F134" s="287"/>
      <c r="G134" s="166" t="str">
        <f t="shared" si="4"/>
        <v/>
      </c>
      <c r="H134" s="156" t="str">
        <f>IF(OR($D134="",$E134=""),"",VLOOKUP($U134,SiSem_Req!$A$2:$O$82,10))</f>
        <v/>
      </c>
      <c r="I134" s="285"/>
      <c r="J134" s="155" t="str">
        <f t="shared" si="5"/>
        <v/>
      </c>
      <c r="K134" s="156" t="str">
        <f>IF(OR($D134="",$E134=""),"",VLOOKUP($U134,SiSem_Req!$A$2:$O$82,11))</f>
        <v/>
      </c>
      <c r="L134" s="157" t="str">
        <f t="shared" si="6"/>
        <v/>
      </c>
      <c r="M134" s="158" t="str">
        <f>IF(OR($D134="",$E134="",GlobalParameters!$C$12=""),"",$Q134)</f>
        <v/>
      </c>
      <c r="N134" s="159"/>
      <c r="O134" s="283"/>
      <c r="P134" s="283"/>
      <c r="Q134" s="160" t="str">
        <f>IF(OR($D134="",$E134="",GlobalParameters!$C$12=""),"",VLOOKUP($U134,SiSem_Req!$A$2:$O$82,15))</f>
        <v/>
      </c>
      <c r="R134" s="283"/>
      <c r="S134" s="283"/>
      <c r="T134" s="159"/>
      <c r="U134" s="134" t="e">
        <f>VLOOKUP($D134,SiSem_Req!$S$2:$T$10,2)+VLOOKUP($E134,SiSem_Req!$U$2:$V$4,2)+VLOOKUP(GlobalParameters!$C$12,SiSem_Req!$W$2:$X$4,2)</f>
        <v>#N/A</v>
      </c>
    </row>
    <row r="135" spans="1:21" x14ac:dyDescent="0.25">
      <c r="A135" s="133"/>
      <c r="B135" s="283"/>
      <c r="C135" s="283"/>
      <c r="D135" s="284"/>
      <c r="E135" s="284"/>
      <c r="F135" s="287"/>
      <c r="G135" s="166" t="str">
        <f t="shared" si="4"/>
        <v/>
      </c>
      <c r="H135" s="156" t="str">
        <f>IF(OR($D135="",$E135=""),"",VLOOKUP($U135,SiSem_Req!$A$2:$O$82,10))</f>
        <v/>
      </c>
      <c r="I135" s="285"/>
      <c r="J135" s="155" t="str">
        <f t="shared" si="5"/>
        <v/>
      </c>
      <c r="K135" s="156" t="str">
        <f>IF(OR($D135="",$E135=""),"",VLOOKUP($U135,SiSem_Req!$A$2:$O$82,11))</f>
        <v/>
      </c>
      <c r="L135" s="157" t="str">
        <f t="shared" si="6"/>
        <v/>
      </c>
      <c r="M135" s="158" t="str">
        <f>IF(OR($D135="",$E135="",GlobalParameters!$C$12=""),"",$Q135)</f>
        <v/>
      </c>
      <c r="N135" s="159"/>
      <c r="O135" s="283"/>
      <c r="P135" s="283"/>
      <c r="Q135" s="160" t="str">
        <f>IF(OR($D135="",$E135="",GlobalParameters!$C$12=""),"",VLOOKUP($U135,SiSem_Req!$A$2:$O$82,15))</f>
        <v/>
      </c>
      <c r="R135" s="283"/>
      <c r="S135" s="283"/>
      <c r="T135" s="159"/>
      <c r="U135" s="134" t="e">
        <f>VLOOKUP($D135,SiSem_Req!$S$2:$T$10,2)+VLOOKUP($E135,SiSem_Req!$U$2:$V$4,2)+VLOOKUP(GlobalParameters!$C$12,SiSem_Req!$W$2:$X$4,2)</f>
        <v>#N/A</v>
      </c>
    </row>
    <row r="136" spans="1:21" x14ac:dyDescent="0.25">
      <c r="A136" s="133"/>
      <c r="B136" s="283"/>
      <c r="C136" s="283"/>
      <c r="D136" s="284"/>
      <c r="E136" s="284"/>
      <c r="F136" s="287"/>
      <c r="G136" s="166" t="str">
        <f t="shared" si="4"/>
        <v/>
      </c>
      <c r="H136" s="156" t="str">
        <f>IF(OR($D136="",$E136=""),"",VLOOKUP($U136,SiSem_Req!$A$2:$O$82,10))</f>
        <v/>
      </c>
      <c r="I136" s="285"/>
      <c r="J136" s="155" t="str">
        <f t="shared" si="5"/>
        <v/>
      </c>
      <c r="K136" s="156" t="str">
        <f>IF(OR($D136="",$E136=""),"",VLOOKUP($U136,SiSem_Req!$A$2:$O$82,11))</f>
        <v/>
      </c>
      <c r="L136" s="157" t="str">
        <f t="shared" si="6"/>
        <v/>
      </c>
      <c r="M136" s="158" t="str">
        <f>IF(OR($D136="",$E136="",GlobalParameters!$C$12=""),"",$Q136)</f>
        <v/>
      </c>
      <c r="N136" s="159"/>
      <c r="O136" s="283"/>
      <c r="P136" s="283"/>
      <c r="Q136" s="160" t="str">
        <f>IF(OR($D136="",$E136="",GlobalParameters!$C$12=""),"",VLOOKUP($U136,SiSem_Req!$A$2:$O$82,15))</f>
        <v/>
      </c>
      <c r="R136" s="283"/>
      <c r="S136" s="283"/>
      <c r="T136" s="159"/>
      <c r="U136" s="134" t="e">
        <f>VLOOKUP($D136,SiSem_Req!$S$2:$T$10,2)+VLOOKUP($E136,SiSem_Req!$U$2:$V$4,2)+VLOOKUP(GlobalParameters!$C$12,SiSem_Req!$W$2:$X$4,2)</f>
        <v>#N/A</v>
      </c>
    </row>
    <row r="137" spans="1:21" x14ac:dyDescent="0.25">
      <c r="A137" s="133"/>
      <c r="B137" s="283"/>
      <c r="C137" s="283"/>
      <c r="D137" s="284"/>
      <c r="E137" s="284"/>
      <c r="F137" s="287"/>
      <c r="G137" s="166" t="str">
        <f t="shared" si="4"/>
        <v/>
      </c>
      <c r="H137" s="156" t="str">
        <f>IF(OR($D137="",$E137=""),"",VLOOKUP($U137,SiSem_Req!$A$2:$O$82,10))</f>
        <v/>
      </c>
      <c r="I137" s="285"/>
      <c r="J137" s="155" t="str">
        <f t="shared" si="5"/>
        <v/>
      </c>
      <c r="K137" s="156" t="str">
        <f>IF(OR($D137="",$E137=""),"",VLOOKUP($U137,SiSem_Req!$A$2:$O$82,11))</f>
        <v/>
      </c>
      <c r="L137" s="157" t="str">
        <f t="shared" si="6"/>
        <v/>
      </c>
      <c r="M137" s="158" t="str">
        <f>IF(OR($D137="",$E137="",GlobalParameters!$C$12=""),"",$Q137)</f>
        <v/>
      </c>
      <c r="N137" s="159"/>
      <c r="O137" s="283"/>
      <c r="P137" s="283"/>
      <c r="Q137" s="160" t="str">
        <f>IF(OR($D137="",$E137="",GlobalParameters!$C$12=""),"",VLOOKUP($U137,SiSem_Req!$A$2:$O$82,15))</f>
        <v/>
      </c>
      <c r="R137" s="283"/>
      <c r="S137" s="283"/>
      <c r="T137" s="159"/>
      <c r="U137" s="134" t="e">
        <f>VLOOKUP($D137,SiSem_Req!$S$2:$T$10,2)+VLOOKUP($E137,SiSem_Req!$U$2:$V$4,2)+VLOOKUP(GlobalParameters!$C$12,SiSem_Req!$W$2:$X$4,2)</f>
        <v>#N/A</v>
      </c>
    </row>
    <row r="138" spans="1:21" x14ac:dyDescent="0.25">
      <c r="A138" s="133"/>
      <c r="B138" s="283"/>
      <c r="C138" s="283"/>
      <c r="D138" s="284"/>
      <c r="E138" s="284"/>
      <c r="F138" s="287"/>
      <c r="G138" s="166" t="str">
        <f t="shared" si="4"/>
        <v/>
      </c>
      <c r="H138" s="156" t="str">
        <f>IF(OR($D138="",$E138=""),"",VLOOKUP($U138,SiSem_Req!$A$2:$O$82,10))</f>
        <v/>
      </c>
      <c r="I138" s="285"/>
      <c r="J138" s="155" t="str">
        <f t="shared" si="5"/>
        <v/>
      </c>
      <c r="K138" s="156" t="str">
        <f>IF(OR($D138="",$E138=""),"",VLOOKUP($U138,SiSem_Req!$A$2:$O$82,11))</f>
        <v/>
      </c>
      <c r="L138" s="157" t="str">
        <f t="shared" si="6"/>
        <v/>
      </c>
      <c r="M138" s="158" t="str">
        <f>IF(OR($D138="",$E138="",GlobalParameters!$C$12=""),"",$Q138)</f>
        <v/>
      </c>
      <c r="N138" s="159"/>
      <c r="O138" s="283"/>
      <c r="P138" s="283"/>
      <c r="Q138" s="160" t="str">
        <f>IF(OR($D138="",$E138="",GlobalParameters!$C$12=""),"",VLOOKUP($U138,SiSem_Req!$A$2:$O$82,15))</f>
        <v/>
      </c>
      <c r="R138" s="283"/>
      <c r="S138" s="283"/>
      <c r="T138" s="159"/>
      <c r="U138" s="134" t="e">
        <f>VLOOKUP($D138,SiSem_Req!$S$2:$T$10,2)+VLOOKUP($E138,SiSem_Req!$U$2:$V$4,2)+VLOOKUP(GlobalParameters!$C$12,SiSem_Req!$W$2:$X$4,2)</f>
        <v>#N/A</v>
      </c>
    </row>
    <row r="139" spans="1:21" x14ac:dyDescent="0.25">
      <c r="A139" s="133"/>
      <c r="B139" s="283"/>
      <c r="C139" s="283"/>
      <c r="D139" s="284"/>
      <c r="E139" s="284"/>
      <c r="F139" s="287"/>
      <c r="G139" s="166" t="str">
        <f t="shared" si="4"/>
        <v/>
      </c>
      <c r="H139" s="156" t="str">
        <f>IF(OR($D139="",$E139=""),"",VLOOKUP($U139,SiSem_Req!$A$2:$O$82,10))</f>
        <v/>
      </c>
      <c r="I139" s="285"/>
      <c r="J139" s="155" t="str">
        <f t="shared" si="5"/>
        <v/>
      </c>
      <c r="K139" s="156" t="str">
        <f>IF(OR($D139="",$E139=""),"",VLOOKUP($U139,SiSem_Req!$A$2:$O$82,11))</f>
        <v/>
      </c>
      <c r="L139" s="157" t="str">
        <f t="shared" si="6"/>
        <v/>
      </c>
      <c r="M139" s="158" t="str">
        <f>IF(OR($D139="",$E139="",GlobalParameters!$C$12=""),"",$Q139)</f>
        <v/>
      </c>
      <c r="N139" s="159"/>
      <c r="O139" s="283"/>
      <c r="P139" s="283"/>
      <c r="Q139" s="160" t="str">
        <f>IF(OR($D139="",$E139="",GlobalParameters!$C$12=""),"",VLOOKUP($U139,SiSem_Req!$A$2:$O$82,15))</f>
        <v/>
      </c>
      <c r="R139" s="283"/>
      <c r="S139" s="283"/>
      <c r="T139" s="159"/>
      <c r="U139" s="134" t="e">
        <f>VLOOKUP($D139,SiSem_Req!$S$2:$T$10,2)+VLOOKUP($E139,SiSem_Req!$U$2:$V$4,2)+VLOOKUP(GlobalParameters!$C$12,SiSem_Req!$W$2:$X$4,2)</f>
        <v>#N/A</v>
      </c>
    </row>
    <row r="140" spans="1:21" x14ac:dyDescent="0.25">
      <c r="A140" s="133"/>
      <c r="B140" s="283"/>
      <c r="C140" s="283"/>
      <c r="D140" s="284"/>
      <c r="E140" s="284"/>
      <c r="F140" s="287"/>
      <c r="G140" s="166" t="str">
        <f t="shared" si="4"/>
        <v/>
      </c>
      <c r="H140" s="156" t="str">
        <f>IF(OR($D140="",$E140=""),"",VLOOKUP($U140,SiSem_Req!$A$2:$O$82,10))</f>
        <v/>
      </c>
      <c r="I140" s="285"/>
      <c r="J140" s="155" t="str">
        <f t="shared" si="5"/>
        <v/>
      </c>
      <c r="K140" s="156" t="str">
        <f>IF(OR($D140="",$E140=""),"",VLOOKUP($U140,SiSem_Req!$A$2:$O$82,11))</f>
        <v/>
      </c>
      <c r="L140" s="157" t="str">
        <f t="shared" si="6"/>
        <v/>
      </c>
      <c r="M140" s="158" t="str">
        <f>IF(OR($D140="",$E140="",GlobalParameters!$C$12=""),"",$Q140)</f>
        <v/>
      </c>
      <c r="N140" s="159"/>
      <c r="O140" s="283"/>
      <c r="P140" s="283"/>
      <c r="Q140" s="160" t="str">
        <f>IF(OR($D140="",$E140="",GlobalParameters!$C$12=""),"",VLOOKUP($U140,SiSem_Req!$A$2:$O$82,15))</f>
        <v/>
      </c>
      <c r="R140" s="283"/>
      <c r="S140" s="283"/>
      <c r="T140" s="159"/>
      <c r="U140" s="134" t="e">
        <f>VLOOKUP($D140,SiSem_Req!$S$2:$T$10,2)+VLOOKUP($E140,SiSem_Req!$U$2:$V$4,2)+VLOOKUP(GlobalParameters!$C$12,SiSem_Req!$W$2:$X$4,2)</f>
        <v>#N/A</v>
      </c>
    </row>
    <row r="141" spans="1:21" x14ac:dyDescent="0.25">
      <c r="A141" s="133"/>
      <c r="B141" s="283"/>
      <c r="C141" s="283"/>
      <c r="D141" s="284"/>
      <c r="E141" s="284"/>
      <c r="F141" s="287"/>
      <c r="G141" s="166" t="str">
        <f t="shared" ref="G141:G204" si="7">IF(OR($D141="",$O141="",$H141=""),"",IF(AND($U141&gt;=600,$U141&lt;700),$O141*$H141,""))</f>
        <v/>
      </c>
      <c r="H141" s="156" t="str">
        <f>IF(OR($D141="",$E141=""),"",VLOOKUP($U141,SiSem_Req!$A$2:$O$82,10))</f>
        <v/>
      </c>
      <c r="I141" s="285"/>
      <c r="J141" s="155" t="str">
        <f t="shared" ref="J141:J204" si="8">IF(OR($D141="",$P141="",$K141=""),"",IF(AND($U141&gt;=600,$U141&lt;700),$P141*$K141,""))</f>
        <v/>
      </c>
      <c r="K141" s="156" t="str">
        <f>IF(OR($D141="",$E141=""),"",VLOOKUP($U141,SiSem_Req!$A$2:$O$82,11))</f>
        <v/>
      </c>
      <c r="L141" s="157" t="str">
        <f t="shared" si="6"/>
        <v/>
      </c>
      <c r="M141" s="158" t="str">
        <f>IF(OR($D141="",$E141="",GlobalParameters!$C$12=""),"",$Q141)</f>
        <v/>
      </c>
      <c r="N141" s="159"/>
      <c r="O141" s="283"/>
      <c r="P141" s="283"/>
      <c r="Q141" s="160" t="str">
        <f>IF(OR($D141="",$E141="",GlobalParameters!$C$12=""),"",VLOOKUP($U141,SiSem_Req!$A$2:$O$82,15))</f>
        <v/>
      </c>
      <c r="R141" s="283"/>
      <c r="S141" s="283"/>
      <c r="T141" s="159"/>
      <c r="U141" s="134" t="e">
        <f>VLOOKUP($D141,SiSem_Req!$S$2:$T$10,2)+VLOOKUP($E141,SiSem_Req!$U$2:$V$4,2)+VLOOKUP(GlobalParameters!$C$12,SiSem_Req!$W$2:$X$4,2)</f>
        <v>#N/A</v>
      </c>
    </row>
    <row r="142" spans="1:21" x14ac:dyDescent="0.25">
      <c r="A142" s="133"/>
      <c r="B142" s="283"/>
      <c r="C142" s="283"/>
      <c r="D142" s="284"/>
      <c r="E142" s="284"/>
      <c r="F142" s="287"/>
      <c r="G142" s="166" t="str">
        <f t="shared" si="7"/>
        <v/>
      </c>
      <c r="H142" s="156" t="str">
        <f>IF(OR($D142="",$E142=""),"",VLOOKUP($U142,SiSem_Req!$A$2:$O$82,10))</f>
        <v/>
      </c>
      <c r="I142" s="285"/>
      <c r="J142" s="155" t="str">
        <f t="shared" si="8"/>
        <v/>
      </c>
      <c r="K142" s="156" t="str">
        <f>IF(OR($D142="",$E142=""),"",VLOOKUP($U142,SiSem_Req!$A$2:$O$82,11))</f>
        <v/>
      </c>
      <c r="L142" s="157" t="str">
        <f t="shared" si="6"/>
        <v/>
      </c>
      <c r="M142" s="158" t="str">
        <f>IF(OR($D142="",$E142="",GlobalParameters!$C$12=""),"",$Q142)</f>
        <v/>
      </c>
      <c r="N142" s="159"/>
      <c r="O142" s="283"/>
      <c r="P142" s="283"/>
      <c r="Q142" s="160" t="str">
        <f>IF(OR($D142="",$E142="",GlobalParameters!$C$12=""),"",VLOOKUP($U142,SiSem_Req!$A$2:$O$82,15))</f>
        <v/>
      </c>
      <c r="R142" s="283"/>
      <c r="S142" s="283"/>
      <c r="T142" s="159"/>
      <c r="U142" s="134" t="e">
        <f>VLOOKUP($D142,SiSem_Req!$S$2:$T$10,2)+VLOOKUP($E142,SiSem_Req!$U$2:$V$4,2)+VLOOKUP(GlobalParameters!$C$12,SiSem_Req!$W$2:$X$4,2)</f>
        <v>#N/A</v>
      </c>
    </row>
    <row r="143" spans="1:21" x14ac:dyDescent="0.25">
      <c r="A143" s="133"/>
      <c r="B143" s="283"/>
      <c r="C143" s="283"/>
      <c r="D143" s="284"/>
      <c r="E143" s="284"/>
      <c r="F143" s="287"/>
      <c r="G143" s="166" t="str">
        <f t="shared" si="7"/>
        <v/>
      </c>
      <c r="H143" s="156" t="str">
        <f>IF(OR($D143="",$E143=""),"",VLOOKUP($U143,SiSem_Req!$A$2:$O$82,10))</f>
        <v/>
      </c>
      <c r="I143" s="285"/>
      <c r="J143" s="155" t="str">
        <f t="shared" si="8"/>
        <v/>
      </c>
      <c r="K143" s="156" t="str">
        <f>IF(OR($D143="",$E143=""),"",VLOOKUP($U143,SiSem_Req!$A$2:$O$82,11))</f>
        <v/>
      </c>
      <c r="L143" s="157" t="str">
        <f t="shared" si="6"/>
        <v/>
      </c>
      <c r="M143" s="158" t="str">
        <f>IF(OR($D143="",$E143="",GlobalParameters!$C$12=""),"",$Q143)</f>
        <v/>
      </c>
      <c r="N143" s="159"/>
      <c r="O143" s="283"/>
      <c r="P143" s="283"/>
      <c r="Q143" s="160" t="str">
        <f>IF(OR($D143="",$E143="",GlobalParameters!$C$12=""),"",VLOOKUP($U143,SiSem_Req!$A$2:$O$82,15))</f>
        <v/>
      </c>
      <c r="R143" s="283"/>
      <c r="S143" s="283"/>
      <c r="T143" s="159"/>
      <c r="U143" s="134" t="e">
        <f>VLOOKUP($D143,SiSem_Req!$S$2:$T$10,2)+VLOOKUP($E143,SiSem_Req!$U$2:$V$4,2)+VLOOKUP(GlobalParameters!$C$12,SiSem_Req!$W$2:$X$4,2)</f>
        <v>#N/A</v>
      </c>
    </row>
    <row r="144" spans="1:21" x14ac:dyDescent="0.25">
      <c r="A144" s="133"/>
      <c r="B144" s="283"/>
      <c r="C144" s="283"/>
      <c r="D144" s="284"/>
      <c r="E144" s="284"/>
      <c r="F144" s="287"/>
      <c r="G144" s="166" t="str">
        <f t="shared" si="7"/>
        <v/>
      </c>
      <c r="H144" s="156" t="str">
        <f>IF(OR($D144="",$E144=""),"",VLOOKUP($U144,SiSem_Req!$A$2:$O$82,10))</f>
        <v/>
      </c>
      <c r="I144" s="285"/>
      <c r="J144" s="155" t="str">
        <f t="shared" si="8"/>
        <v/>
      </c>
      <c r="K144" s="156" t="str">
        <f>IF(OR($D144="",$E144=""),"",VLOOKUP($U144,SiSem_Req!$A$2:$O$82,11))</f>
        <v/>
      </c>
      <c r="L144" s="157" t="str">
        <f t="shared" si="6"/>
        <v/>
      </c>
      <c r="M144" s="158" t="str">
        <f>IF(OR($D144="",$E144="",GlobalParameters!$C$12=""),"",$Q144)</f>
        <v/>
      </c>
      <c r="N144" s="159"/>
      <c r="O144" s="283"/>
      <c r="P144" s="283"/>
      <c r="Q144" s="160" t="str">
        <f>IF(OR($D144="",$E144="",GlobalParameters!$C$12=""),"",VLOOKUP($U144,SiSem_Req!$A$2:$O$82,15))</f>
        <v/>
      </c>
      <c r="R144" s="283"/>
      <c r="S144" s="283"/>
      <c r="T144" s="159"/>
      <c r="U144" s="134" t="e">
        <f>VLOOKUP($D144,SiSem_Req!$S$2:$T$10,2)+VLOOKUP($E144,SiSem_Req!$U$2:$V$4,2)+VLOOKUP(GlobalParameters!$C$12,SiSem_Req!$W$2:$X$4,2)</f>
        <v>#N/A</v>
      </c>
    </row>
    <row r="145" spans="1:21" x14ac:dyDescent="0.25">
      <c r="A145" s="133"/>
      <c r="B145" s="283"/>
      <c r="C145" s="283"/>
      <c r="D145" s="284"/>
      <c r="E145" s="284"/>
      <c r="F145" s="287"/>
      <c r="G145" s="166" t="str">
        <f t="shared" si="7"/>
        <v/>
      </c>
      <c r="H145" s="156" t="str">
        <f>IF(OR($D145="",$E145=""),"",VLOOKUP($U145,SiSem_Req!$A$2:$O$82,10))</f>
        <v/>
      </c>
      <c r="I145" s="285"/>
      <c r="J145" s="155" t="str">
        <f t="shared" si="8"/>
        <v/>
      </c>
      <c r="K145" s="156" t="str">
        <f>IF(OR($D145="",$E145=""),"",VLOOKUP($U145,SiSem_Req!$A$2:$O$82,11))</f>
        <v/>
      </c>
      <c r="L145" s="157" t="str">
        <f t="shared" si="6"/>
        <v/>
      </c>
      <c r="M145" s="158" t="str">
        <f>IF(OR($D145="",$E145="",GlobalParameters!$C$12=""),"",$Q145)</f>
        <v/>
      </c>
      <c r="N145" s="159"/>
      <c r="O145" s="283"/>
      <c r="P145" s="283"/>
      <c r="Q145" s="160" t="str">
        <f>IF(OR($D145="",$E145="",GlobalParameters!$C$12=""),"",VLOOKUP($U145,SiSem_Req!$A$2:$O$82,15))</f>
        <v/>
      </c>
      <c r="R145" s="283"/>
      <c r="S145" s="283"/>
      <c r="T145" s="159"/>
      <c r="U145" s="134" t="e">
        <f>VLOOKUP($D145,SiSem_Req!$S$2:$T$10,2)+VLOOKUP($E145,SiSem_Req!$U$2:$V$4,2)+VLOOKUP(GlobalParameters!$C$12,SiSem_Req!$W$2:$X$4,2)</f>
        <v>#N/A</v>
      </c>
    </row>
    <row r="146" spans="1:21" x14ac:dyDescent="0.25">
      <c r="A146" s="133"/>
      <c r="B146" s="283"/>
      <c r="C146" s="283"/>
      <c r="D146" s="284"/>
      <c r="E146" s="284"/>
      <c r="F146" s="287"/>
      <c r="G146" s="166" t="str">
        <f t="shared" si="7"/>
        <v/>
      </c>
      <c r="H146" s="156" t="str">
        <f>IF(OR($D146="",$E146=""),"",VLOOKUP($U146,SiSem_Req!$A$2:$O$82,10))</f>
        <v/>
      </c>
      <c r="I146" s="285"/>
      <c r="J146" s="155" t="str">
        <f t="shared" si="8"/>
        <v/>
      </c>
      <c r="K146" s="156" t="str">
        <f>IF(OR($D146="",$E146=""),"",VLOOKUP($U146,SiSem_Req!$A$2:$O$82,11))</f>
        <v/>
      </c>
      <c r="L146" s="157" t="str">
        <f t="shared" si="6"/>
        <v/>
      </c>
      <c r="M146" s="158" t="str">
        <f>IF(OR($D146="",$E146="",GlobalParameters!$C$12=""),"",$Q146)</f>
        <v/>
      </c>
      <c r="N146" s="159"/>
      <c r="O146" s="283"/>
      <c r="P146" s="283"/>
      <c r="Q146" s="160" t="str">
        <f>IF(OR($D146="",$E146="",GlobalParameters!$C$12=""),"",VLOOKUP($U146,SiSem_Req!$A$2:$O$82,15))</f>
        <v/>
      </c>
      <c r="R146" s="283"/>
      <c r="S146" s="283"/>
      <c r="T146" s="159"/>
      <c r="U146" s="134" t="e">
        <f>VLOOKUP($D146,SiSem_Req!$S$2:$T$10,2)+VLOOKUP($E146,SiSem_Req!$U$2:$V$4,2)+VLOOKUP(GlobalParameters!$C$12,SiSem_Req!$W$2:$X$4,2)</f>
        <v>#N/A</v>
      </c>
    </row>
    <row r="147" spans="1:21" x14ac:dyDescent="0.25">
      <c r="A147" s="133"/>
      <c r="B147" s="283"/>
      <c r="C147" s="283"/>
      <c r="D147" s="284"/>
      <c r="E147" s="284"/>
      <c r="F147" s="287"/>
      <c r="G147" s="166" t="str">
        <f t="shared" si="7"/>
        <v/>
      </c>
      <c r="H147" s="156" t="str">
        <f>IF(OR($D147="",$E147=""),"",VLOOKUP($U147,SiSem_Req!$A$2:$O$82,10))</f>
        <v/>
      </c>
      <c r="I147" s="285"/>
      <c r="J147" s="155" t="str">
        <f t="shared" si="8"/>
        <v/>
      </c>
      <c r="K147" s="156" t="str">
        <f>IF(OR($D147="",$E147=""),"",VLOOKUP($U147,SiSem_Req!$A$2:$O$82,11))</f>
        <v/>
      </c>
      <c r="L147" s="157" t="str">
        <f t="shared" si="6"/>
        <v/>
      </c>
      <c r="M147" s="158" t="str">
        <f>IF(OR($D147="",$E147="",GlobalParameters!$C$12=""),"",$Q147)</f>
        <v/>
      </c>
      <c r="N147" s="159"/>
      <c r="O147" s="283"/>
      <c r="P147" s="283"/>
      <c r="Q147" s="160" t="str">
        <f>IF(OR($D147="",$E147="",GlobalParameters!$C$12=""),"",VLOOKUP($U147,SiSem_Req!$A$2:$O$82,15))</f>
        <v/>
      </c>
      <c r="R147" s="283"/>
      <c r="S147" s="283"/>
      <c r="T147" s="159"/>
      <c r="U147" s="134" t="e">
        <f>VLOOKUP($D147,SiSem_Req!$S$2:$T$10,2)+VLOOKUP($E147,SiSem_Req!$U$2:$V$4,2)+VLOOKUP(GlobalParameters!$C$12,SiSem_Req!$W$2:$X$4,2)</f>
        <v>#N/A</v>
      </c>
    </row>
    <row r="148" spans="1:21" x14ac:dyDescent="0.25">
      <c r="A148" s="133"/>
      <c r="B148" s="283"/>
      <c r="C148" s="283"/>
      <c r="D148" s="284"/>
      <c r="E148" s="284"/>
      <c r="F148" s="287"/>
      <c r="G148" s="166" t="str">
        <f t="shared" si="7"/>
        <v/>
      </c>
      <c r="H148" s="156" t="str">
        <f>IF(OR($D148="",$E148=""),"",VLOOKUP($U148,SiSem_Req!$A$2:$O$82,10))</f>
        <v/>
      </c>
      <c r="I148" s="285"/>
      <c r="J148" s="155" t="str">
        <f t="shared" si="8"/>
        <v/>
      </c>
      <c r="K148" s="156" t="str">
        <f>IF(OR($D148="",$E148=""),"",VLOOKUP($U148,SiSem_Req!$A$2:$O$82,11))</f>
        <v/>
      </c>
      <c r="L148" s="157" t="str">
        <f t="shared" si="6"/>
        <v/>
      </c>
      <c r="M148" s="158" t="str">
        <f>IF(OR($D148="",$E148="",GlobalParameters!$C$12=""),"",$Q148)</f>
        <v/>
      </c>
      <c r="N148" s="159"/>
      <c r="O148" s="283"/>
      <c r="P148" s="283"/>
      <c r="Q148" s="160" t="str">
        <f>IF(OR($D148="",$E148="",GlobalParameters!$C$12=""),"",VLOOKUP($U148,SiSem_Req!$A$2:$O$82,15))</f>
        <v/>
      </c>
      <c r="R148" s="283"/>
      <c r="S148" s="283"/>
      <c r="T148" s="159"/>
      <c r="U148" s="134" t="e">
        <f>VLOOKUP($D148,SiSem_Req!$S$2:$T$10,2)+VLOOKUP($E148,SiSem_Req!$U$2:$V$4,2)+VLOOKUP(GlobalParameters!$C$12,SiSem_Req!$W$2:$X$4,2)</f>
        <v>#N/A</v>
      </c>
    </row>
    <row r="149" spans="1:21" x14ac:dyDescent="0.25">
      <c r="A149" s="133"/>
      <c r="B149" s="283"/>
      <c r="C149" s="283"/>
      <c r="D149" s="284"/>
      <c r="E149" s="284"/>
      <c r="F149" s="287"/>
      <c r="G149" s="166" t="str">
        <f t="shared" si="7"/>
        <v/>
      </c>
      <c r="H149" s="156" t="str">
        <f>IF(OR($D149="",$E149=""),"",VLOOKUP($U149,SiSem_Req!$A$2:$O$82,10))</f>
        <v/>
      </c>
      <c r="I149" s="285"/>
      <c r="J149" s="155" t="str">
        <f t="shared" si="8"/>
        <v/>
      </c>
      <c r="K149" s="156" t="str">
        <f>IF(OR($D149="",$E149=""),"",VLOOKUP($U149,SiSem_Req!$A$2:$O$82,11))</f>
        <v/>
      </c>
      <c r="L149" s="157" t="str">
        <f t="shared" si="6"/>
        <v/>
      </c>
      <c r="M149" s="158" t="str">
        <f>IF(OR($D149="",$E149="",GlobalParameters!$C$12=""),"",$Q149)</f>
        <v/>
      </c>
      <c r="N149" s="159"/>
      <c r="O149" s="283"/>
      <c r="P149" s="283"/>
      <c r="Q149" s="160" t="str">
        <f>IF(OR($D149="",$E149="",GlobalParameters!$C$12=""),"",VLOOKUP($U149,SiSem_Req!$A$2:$O$82,15))</f>
        <v/>
      </c>
      <c r="R149" s="283"/>
      <c r="S149" s="283"/>
      <c r="T149" s="159"/>
      <c r="U149" s="134" t="e">
        <f>VLOOKUP($D149,SiSem_Req!$S$2:$T$10,2)+VLOOKUP($E149,SiSem_Req!$U$2:$V$4,2)+VLOOKUP(GlobalParameters!$C$12,SiSem_Req!$W$2:$X$4,2)</f>
        <v>#N/A</v>
      </c>
    </row>
    <row r="150" spans="1:21" x14ac:dyDescent="0.25">
      <c r="A150" s="133"/>
      <c r="B150" s="283"/>
      <c r="C150" s="283"/>
      <c r="D150" s="284"/>
      <c r="E150" s="284"/>
      <c r="F150" s="287"/>
      <c r="G150" s="166" t="str">
        <f t="shared" si="7"/>
        <v/>
      </c>
      <c r="H150" s="156" t="str">
        <f>IF(OR($D150="",$E150=""),"",VLOOKUP($U150,SiSem_Req!$A$2:$O$82,10))</f>
        <v/>
      </c>
      <c r="I150" s="285"/>
      <c r="J150" s="155" t="str">
        <f t="shared" si="8"/>
        <v/>
      </c>
      <c r="K150" s="156" t="str">
        <f>IF(OR($D150="",$E150=""),"",VLOOKUP($U150,SiSem_Req!$A$2:$O$82,11))</f>
        <v/>
      </c>
      <c r="L150" s="157" t="str">
        <f t="shared" si="6"/>
        <v/>
      </c>
      <c r="M150" s="158" t="str">
        <f>IF(OR($D150="",$E150="",GlobalParameters!$C$12=""),"",$Q150)</f>
        <v/>
      </c>
      <c r="N150" s="159"/>
      <c r="O150" s="283"/>
      <c r="P150" s="283"/>
      <c r="Q150" s="160" t="str">
        <f>IF(OR($D150="",$E150="",GlobalParameters!$C$12=""),"",VLOOKUP($U150,SiSem_Req!$A$2:$O$82,15))</f>
        <v/>
      </c>
      <c r="R150" s="283"/>
      <c r="S150" s="283"/>
      <c r="T150" s="159"/>
      <c r="U150" s="134" t="e">
        <f>VLOOKUP($D150,SiSem_Req!$S$2:$T$10,2)+VLOOKUP($E150,SiSem_Req!$U$2:$V$4,2)+VLOOKUP(GlobalParameters!$C$12,SiSem_Req!$W$2:$X$4,2)</f>
        <v>#N/A</v>
      </c>
    </row>
    <row r="151" spans="1:21" x14ac:dyDescent="0.25">
      <c r="A151" s="133"/>
      <c r="B151" s="283"/>
      <c r="C151" s="283"/>
      <c r="D151" s="284"/>
      <c r="E151" s="284"/>
      <c r="F151" s="287"/>
      <c r="G151" s="166" t="str">
        <f t="shared" si="7"/>
        <v/>
      </c>
      <c r="H151" s="156" t="str">
        <f>IF(OR($D151="",$E151=""),"",VLOOKUP($U151,SiSem_Req!$A$2:$O$82,10))</f>
        <v/>
      </c>
      <c r="I151" s="285"/>
      <c r="J151" s="155" t="str">
        <f t="shared" si="8"/>
        <v/>
      </c>
      <c r="K151" s="156" t="str">
        <f>IF(OR($D151="",$E151=""),"",VLOOKUP($U151,SiSem_Req!$A$2:$O$82,11))</f>
        <v/>
      </c>
      <c r="L151" s="157" t="str">
        <f t="shared" si="6"/>
        <v/>
      </c>
      <c r="M151" s="158" t="str">
        <f>IF(OR($D151="",$E151="",GlobalParameters!$C$12=""),"",$Q151)</f>
        <v/>
      </c>
      <c r="N151" s="159"/>
      <c r="O151" s="283"/>
      <c r="P151" s="283"/>
      <c r="Q151" s="160" t="str">
        <f>IF(OR($D151="",$E151="",GlobalParameters!$C$12=""),"",VLOOKUP($U151,SiSem_Req!$A$2:$O$82,15))</f>
        <v/>
      </c>
      <c r="R151" s="283"/>
      <c r="S151" s="283"/>
      <c r="T151" s="159"/>
      <c r="U151" s="134" t="e">
        <f>VLOOKUP($D151,SiSem_Req!$S$2:$T$10,2)+VLOOKUP($E151,SiSem_Req!$U$2:$V$4,2)+VLOOKUP(GlobalParameters!$C$12,SiSem_Req!$W$2:$X$4,2)</f>
        <v>#N/A</v>
      </c>
    </row>
    <row r="152" spans="1:21" x14ac:dyDescent="0.25">
      <c r="A152" s="133"/>
      <c r="B152" s="283"/>
      <c r="C152" s="283"/>
      <c r="D152" s="284"/>
      <c r="E152" s="284"/>
      <c r="F152" s="287"/>
      <c r="G152" s="166" t="str">
        <f t="shared" si="7"/>
        <v/>
      </c>
      <c r="H152" s="156" t="str">
        <f>IF(OR($D152="",$E152=""),"",VLOOKUP($U152,SiSem_Req!$A$2:$O$82,10))</f>
        <v/>
      </c>
      <c r="I152" s="285"/>
      <c r="J152" s="155" t="str">
        <f t="shared" si="8"/>
        <v/>
      </c>
      <c r="K152" s="156" t="str">
        <f>IF(OR($D152="",$E152=""),"",VLOOKUP($U152,SiSem_Req!$A$2:$O$82,11))</f>
        <v/>
      </c>
      <c r="L152" s="157" t="str">
        <f t="shared" si="6"/>
        <v/>
      </c>
      <c r="M152" s="158" t="str">
        <f>IF(OR($D152="",$E152="",GlobalParameters!$C$12=""),"",$Q152)</f>
        <v/>
      </c>
      <c r="N152" s="159"/>
      <c r="O152" s="283"/>
      <c r="P152" s="283"/>
      <c r="Q152" s="160" t="str">
        <f>IF(OR($D152="",$E152="",GlobalParameters!$C$12=""),"",VLOOKUP($U152,SiSem_Req!$A$2:$O$82,15))</f>
        <v/>
      </c>
      <c r="R152" s="283"/>
      <c r="S152" s="283"/>
      <c r="T152" s="159"/>
      <c r="U152" s="134" t="e">
        <f>VLOOKUP($D152,SiSem_Req!$S$2:$T$10,2)+VLOOKUP($E152,SiSem_Req!$U$2:$V$4,2)+VLOOKUP(GlobalParameters!$C$12,SiSem_Req!$W$2:$X$4,2)</f>
        <v>#N/A</v>
      </c>
    </row>
    <row r="153" spans="1:21" x14ac:dyDescent="0.25">
      <c r="A153" s="133"/>
      <c r="B153" s="283"/>
      <c r="C153" s="283"/>
      <c r="D153" s="284"/>
      <c r="E153" s="284"/>
      <c r="F153" s="287"/>
      <c r="G153" s="166" t="str">
        <f t="shared" si="7"/>
        <v/>
      </c>
      <c r="H153" s="156" t="str">
        <f>IF(OR($D153="",$E153=""),"",VLOOKUP($U153,SiSem_Req!$A$2:$O$82,10))</f>
        <v/>
      </c>
      <c r="I153" s="285"/>
      <c r="J153" s="155" t="str">
        <f t="shared" si="8"/>
        <v/>
      </c>
      <c r="K153" s="156" t="str">
        <f>IF(OR($D153="",$E153=""),"",VLOOKUP($U153,SiSem_Req!$A$2:$O$82,11))</f>
        <v/>
      </c>
      <c r="L153" s="157" t="str">
        <f t="shared" si="6"/>
        <v/>
      </c>
      <c r="M153" s="158" t="str">
        <f>IF(OR($D153="",$E153="",GlobalParameters!$C$12=""),"",$Q153)</f>
        <v/>
      </c>
      <c r="N153" s="159"/>
      <c r="O153" s="283"/>
      <c r="P153" s="283"/>
      <c r="Q153" s="160" t="str">
        <f>IF(OR($D153="",$E153="",GlobalParameters!$C$12=""),"",VLOOKUP($U153,SiSem_Req!$A$2:$O$82,15))</f>
        <v/>
      </c>
      <c r="R153" s="283"/>
      <c r="S153" s="283"/>
      <c r="T153" s="159"/>
      <c r="U153" s="134" t="e">
        <f>VLOOKUP($D153,SiSem_Req!$S$2:$T$10,2)+VLOOKUP($E153,SiSem_Req!$U$2:$V$4,2)+VLOOKUP(GlobalParameters!$C$12,SiSem_Req!$W$2:$X$4,2)</f>
        <v>#N/A</v>
      </c>
    </row>
    <row r="154" spans="1:21" x14ac:dyDescent="0.25">
      <c r="A154" s="133"/>
      <c r="B154" s="283"/>
      <c r="C154" s="283"/>
      <c r="D154" s="284"/>
      <c r="E154" s="284"/>
      <c r="F154" s="287"/>
      <c r="G154" s="166" t="str">
        <f t="shared" si="7"/>
        <v/>
      </c>
      <c r="H154" s="156" t="str">
        <f>IF(OR($D154="",$E154=""),"",VLOOKUP($U154,SiSem_Req!$A$2:$O$82,10))</f>
        <v/>
      </c>
      <c r="I154" s="285"/>
      <c r="J154" s="155" t="str">
        <f t="shared" si="8"/>
        <v/>
      </c>
      <c r="K154" s="156" t="str">
        <f>IF(OR($D154="",$E154=""),"",VLOOKUP($U154,SiSem_Req!$A$2:$O$82,11))</f>
        <v/>
      </c>
      <c r="L154" s="157" t="str">
        <f t="shared" si="6"/>
        <v/>
      </c>
      <c r="M154" s="158" t="str">
        <f>IF(OR($D154="",$E154="",GlobalParameters!$C$12=""),"",$Q154)</f>
        <v/>
      </c>
      <c r="N154" s="159"/>
      <c r="O154" s="283"/>
      <c r="P154" s="283"/>
      <c r="Q154" s="160" t="str">
        <f>IF(OR($D154="",$E154="",GlobalParameters!$C$12=""),"",VLOOKUP($U154,SiSem_Req!$A$2:$O$82,15))</f>
        <v/>
      </c>
      <c r="R154" s="283"/>
      <c r="S154" s="283"/>
      <c r="T154" s="159"/>
      <c r="U154" s="134" t="e">
        <f>VLOOKUP($D154,SiSem_Req!$S$2:$T$10,2)+VLOOKUP($E154,SiSem_Req!$U$2:$V$4,2)+VLOOKUP(GlobalParameters!$C$12,SiSem_Req!$W$2:$X$4,2)</f>
        <v>#N/A</v>
      </c>
    </row>
    <row r="155" spans="1:21" x14ac:dyDescent="0.25">
      <c r="A155" s="133"/>
      <c r="B155" s="283"/>
      <c r="C155" s="283"/>
      <c r="D155" s="284"/>
      <c r="E155" s="284"/>
      <c r="F155" s="287"/>
      <c r="G155" s="166" t="str">
        <f t="shared" si="7"/>
        <v/>
      </c>
      <c r="H155" s="156" t="str">
        <f>IF(OR($D155="",$E155=""),"",VLOOKUP($U155,SiSem_Req!$A$2:$O$82,10))</f>
        <v/>
      </c>
      <c r="I155" s="285"/>
      <c r="J155" s="155" t="str">
        <f t="shared" si="8"/>
        <v/>
      </c>
      <c r="K155" s="156" t="str">
        <f>IF(OR($D155="",$E155=""),"",VLOOKUP($U155,SiSem_Req!$A$2:$O$82,11))</f>
        <v/>
      </c>
      <c r="L155" s="157" t="str">
        <f t="shared" si="6"/>
        <v/>
      </c>
      <c r="M155" s="158" t="str">
        <f>IF(OR($D155="",$E155="",GlobalParameters!$C$12=""),"",$Q155)</f>
        <v/>
      </c>
      <c r="N155" s="159"/>
      <c r="O155" s="283"/>
      <c r="P155" s="283"/>
      <c r="Q155" s="160" t="str">
        <f>IF(OR($D155="",$E155="",GlobalParameters!$C$12=""),"",VLOOKUP($U155,SiSem_Req!$A$2:$O$82,15))</f>
        <v/>
      </c>
      <c r="R155" s="283"/>
      <c r="S155" s="283"/>
      <c r="T155" s="159"/>
      <c r="U155" s="134" t="e">
        <f>VLOOKUP($D155,SiSem_Req!$S$2:$T$10,2)+VLOOKUP($E155,SiSem_Req!$U$2:$V$4,2)+VLOOKUP(GlobalParameters!$C$12,SiSem_Req!$W$2:$X$4,2)</f>
        <v>#N/A</v>
      </c>
    </row>
    <row r="156" spans="1:21" x14ac:dyDescent="0.25">
      <c r="A156" s="133"/>
      <c r="B156" s="283"/>
      <c r="C156" s="283"/>
      <c r="D156" s="284"/>
      <c r="E156" s="284"/>
      <c r="F156" s="287"/>
      <c r="G156" s="166" t="str">
        <f t="shared" si="7"/>
        <v/>
      </c>
      <c r="H156" s="156" t="str">
        <f>IF(OR($D156="",$E156=""),"",VLOOKUP($U156,SiSem_Req!$A$2:$O$82,10))</f>
        <v/>
      </c>
      <c r="I156" s="285"/>
      <c r="J156" s="155" t="str">
        <f t="shared" si="8"/>
        <v/>
      </c>
      <c r="K156" s="156" t="str">
        <f>IF(OR($D156="",$E156=""),"",VLOOKUP($U156,SiSem_Req!$A$2:$O$82,11))</f>
        <v/>
      </c>
      <c r="L156" s="157" t="str">
        <f t="shared" si="6"/>
        <v/>
      </c>
      <c r="M156" s="158" t="str">
        <f>IF(OR($D156="",$E156="",GlobalParameters!$C$12=""),"",$Q156)</f>
        <v/>
      </c>
      <c r="N156" s="159"/>
      <c r="O156" s="283"/>
      <c r="P156" s="283"/>
      <c r="Q156" s="160" t="str">
        <f>IF(OR($D156="",$E156="",GlobalParameters!$C$12=""),"",VLOOKUP($U156,SiSem_Req!$A$2:$O$82,15))</f>
        <v/>
      </c>
      <c r="R156" s="283"/>
      <c r="S156" s="283"/>
      <c r="T156" s="159"/>
      <c r="U156" s="134" t="e">
        <f>VLOOKUP($D156,SiSem_Req!$S$2:$T$10,2)+VLOOKUP($E156,SiSem_Req!$U$2:$V$4,2)+VLOOKUP(GlobalParameters!$C$12,SiSem_Req!$W$2:$X$4,2)</f>
        <v>#N/A</v>
      </c>
    </row>
    <row r="157" spans="1:21" x14ac:dyDescent="0.25">
      <c r="A157" s="133"/>
      <c r="B157" s="283"/>
      <c r="C157" s="283"/>
      <c r="D157" s="284"/>
      <c r="E157" s="284"/>
      <c r="F157" s="287"/>
      <c r="G157" s="166" t="str">
        <f t="shared" si="7"/>
        <v/>
      </c>
      <c r="H157" s="156" t="str">
        <f>IF(OR($D157="",$E157=""),"",VLOOKUP($U157,SiSem_Req!$A$2:$O$82,10))</f>
        <v/>
      </c>
      <c r="I157" s="285"/>
      <c r="J157" s="155" t="str">
        <f t="shared" si="8"/>
        <v/>
      </c>
      <c r="K157" s="156" t="str">
        <f>IF(OR($D157="",$E157=""),"",VLOOKUP($U157,SiSem_Req!$A$2:$O$82,11))</f>
        <v/>
      </c>
      <c r="L157" s="157" t="str">
        <f t="shared" si="6"/>
        <v/>
      </c>
      <c r="M157" s="158" t="str">
        <f>IF(OR($D157="",$E157="",GlobalParameters!$C$12=""),"",$Q157)</f>
        <v/>
      </c>
      <c r="N157" s="159"/>
      <c r="O157" s="283"/>
      <c r="P157" s="283"/>
      <c r="Q157" s="160" t="str">
        <f>IF(OR($D157="",$E157="",GlobalParameters!$C$12=""),"",VLOOKUP($U157,SiSem_Req!$A$2:$O$82,15))</f>
        <v/>
      </c>
      <c r="R157" s="283"/>
      <c r="S157" s="283"/>
      <c r="T157" s="159"/>
      <c r="U157" s="134" t="e">
        <f>VLOOKUP($D157,SiSem_Req!$S$2:$T$10,2)+VLOOKUP($E157,SiSem_Req!$U$2:$V$4,2)+VLOOKUP(GlobalParameters!$C$12,SiSem_Req!$W$2:$X$4,2)</f>
        <v>#N/A</v>
      </c>
    </row>
    <row r="158" spans="1:21" x14ac:dyDescent="0.25">
      <c r="A158" s="133"/>
      <c r="B158" s="283"/>
      <c r="C158" s="283"/>
      <c r="D158" s="284"/>
      <c r="E158" s="284"/>
      <c r="F158" s="287"/>
      <c r="G158" s="166" t="str">
        <f t="shared" si="7"/>
        <v/>
      </c>
      <c r="H158" s="156" t="str">
        <f>IF(OR($D158="",$E158=""),"",VLOOKUP($U158,SiSem_Req!$A$2:$O$82,10))</f>
        <v/>
      </c>
      <c r="I158" s="285"/>
      <c r="J158" s="155" t="str">
        <f t="shared" si="8"/>
        <v/>
      </c>
      <c r="K158" s="156" t="str">
        <f>IF(OR($D158="",$E158=""),"",VLOOKUP($U158,SiSem_Req!$A$2:$O$82,11))</f>
        <v/>
      </c>
      <c r="L158" s="157" t="str">
        <f t="shared" si="6"/>
        <v/>
      </c>
      <c r="M158" s="158" t="str">
        <f>IF(OR($D158="",$E158="",GlobalParameters!$C$12=""),"",$Q158)</f>
        <v/>
      </c>
      <c r="N158" s="159"/>
      <c r="O158" s="283"/>
      <c r="P158" s="283"/>
      <c r="Q158" s="160" t="str">
        <f>IF(OR($D158="",$E158="",GlobalParameters!$C$12=""),"",VLOOKUP($U158,SiSem_Req!$A$2:$O$82,15))</f>
        <v/>
      </c>
      <c r="R158" s="283"/>
      <c r="S158" s="283"/>
      <c r="T158" s="159"/>
      <c r="U158" s="134" t="e">
        <f>VLOOKUP($D158,SiSem_Req!$S$2:$T$10,2)+VLOOKUP($E158,SiSem_Req!$U$2:$V$4,2)+VLOOKUP(GlobalParameters!$C$12,SiSem_Req!$W$2:$X$4,2)</f>
        <v>#N/A</v>
      </c>
    </row>
    <row r="159" spans="1:21" x14ac:dyDescent="0.25">
      <c r="A159" s="133"/>
      <c r="B159" s="283"/>
      <c r="C159" s="283"/>
      <c r="D159" s="284"/>
      <c r="E159" s="284"/>
      <c r="F159" s="287"/>
      <c r="G159" s="166" t="str">
        <f t="shared" si="7"/>
        <v/>
      </c>
      <c r="H159" s="156" t="str">
        <f>IF(OR($D159="",$E159=""),"",VLOOKUP($U159,SiSem_Req!$A$2:$O$82,10))</f>
        <v/>
      </c>
      <c r="I159" s="285"/>
      <c r="J159" s="155" t="str">
        <f t="shared" si="8"/>
        <v/>
      </c>
      <c r="K159" s="156" t="str">
        <f>IF(OR($D159="",$E159=""),"",VLOOKUP($U159,SiSem_Req!$A$2:$O$82,11))</f>
        <v/>
      </c>
      <c r="L159" s="157" t="str">
        <f t="shared" ref="L159:L222" si="9">IF($D159="","",$K$6+S159)</f>
        <v/>
      </c>
      <c r="M159" s="158" t="str">
        <f>IF(OR($D159="",$E159="",GlobalParameters!$C$12=""),"",$Q159)</f>
        <v/>
      </c>
      <c r="N159" s="159"/>
      <c r="O159" s="283"/>
      <c r="P159" s="283"/>
      <c r="Q159" s="160" t="str">
        <f>IF(OR($D159="",$E159="",GlobalParameters!$C$12=""),"",VLOOKUP($U159,SiSem_Req!$A$2:$O$82,15))</f>
        <v/>
      </c>
      <c r="R159" s="283"/>
      <c r="S159" s="283"/>
      <c r="T159" s="159"/>
      <c r="U159" s="134" t="e">
        <f>VLOOKUP($D159,SiSem_Req!$S$2:$T$10,2)+VLOOKUP($E159,SiSem_Req!$U$2:$V$4,2)+VLOOKUP(GlobalParameters!$C$12,SiSem_Req!$W$2:$X$4,2)</f>
        <v>#N/A</v>
      </c>
    </row>
    <row r="160" spans="1:21" x14ac:dyDescent="0.25">
      <c r="A160" s="133"/>
      <c r="B160" s="283"/>
      <c r="C160" s="283"/>
      <c r="D160" s="284"/>
      <c r="E160" s="284"/>
      <c r="F160" s="287"/>
      <c r="G160" s="166" t="str">
        <f t="shared" si="7"/>
        <v/>
      </c>
      <c r="H160" s="156" t="str">
        <f>IF(OR($D160="",$E160=""),"",VLOOKUP($U160,SiSem_Req!$A$2:$O$82,10))</f>
        <v/>
      </c>
      <c r="I160" s="285"/>
      <c r="J160" s="155" t="str">
        <f t="shared" si="8"/>
        <v/>
      </c>
      <c r="K160" s="156" t="str">
        <f>IF(OR($D160="",$E160=""),"",VLOOKUP($U160,SiSem_Req!$A$2:$O$82,11))</f>
        <v/>
      </c>
      <c r="L160" s="157" t="str">
        <f t="shared" si="9"/>
        <v/>
      </c>
      <c r="M160" s="158" t="str">
        <f>IF(OR($D160="",$E160="",GlobalParameters!$C$12=""),"",$Q160)</f>
        <v/>
      </c>
      <c r="N160" s="159"/>
      <c r="O160" s="283"/>
      <c r="P160" s="283"/>
      <c r="Q160" s="160" t="str">
        <f>IF(OR($D160="",$E160="",GlobalParameters!$C$12=""),"",VLOOKUP($U160,SiSem_Req!$A$2:$O$82,15))</f>
        <v/>
      </c>
      <c r="R160" s="283"/>
      <c r="S160" s="283"/>
      <c r="T160" s="159"/>
      <c r="U160" s="134" t="e">
        <f>VLOOKUP($D160,SiSem_Req!$S$2:$T$10,2)+VLOOKUP($E160,SiSem_Req!$U$2:$V$4,2)+VLOOKUP(GlobalParameters!$C$12,SiSem_Req!$W$2:$X$4,2)</f>
        <v>#N/A</v>
      </c>
    </row>
    <row r="161" spans="1:21" x14ac:dyDescent="0.25">
      <c r="A161" s="133"/>
      <c r="B161" s="283"/>
      <c r="C161" s="283"/>
      <c r="D161" s="284"/>
      <c r="E161" s="284"/>
      <c r="F161" s="287"/>
      <c r="G161" s="166" t="str">
        <f t="shared" si="7"/>
        <v/>
      </c>
      <c r="H161" s="156" t="str">
        <f>IF(OR($D161="",$E161=""),"",VLOOKUP($U161,SiSem_Req!$A$2:$O$82,10))</f>
        <v/>
      </c>
      <c r="I161" s="285"/>
      <c r="J161" s="155" t="str">
        <f t="shared" si="8"/>
        <v/>
      </c>
      <c r="K161" s="156" t="str">
        <f>IF(OR($D161="",$E161=""),"",VLOOKUP($U161,SiSem_Req!$A$2:$O$82,11))</f>
        <v/>
      </c>
      <c r="L161" s="157" t="str">
        <f t="shared" si="9"/>
        <v/>
      </c>
      <c r="M161" s="158" t="str">
        <f>IF(OR($D161="",$E161="",GlobalParameters!$C$12=""),"",$Q161)</f>
        <v/>
      </c>
      <c r="N161" s="159"/>
      <c r="O161" s="283"/>
      <c r="P161" s="283"/>
      <c r="Q161" s="160" t="str">
        <f>IF(OR($D161="",$E161="",GlobalParameters!$C$12=""),"",VLOOKUP($U161,SiSem_Req!$A$2:$O$82,15))</f>
        <v/>
      </c>
      <c r="R161" s="283"/>
      <c r="S161" s="283"/>
      <c r="T161" s="159"/>
      <c r="U161" s="134" t="e">
        <f>VLOOKUP($D161,SiSem_Req!$S$2:$T$10,2)+VLOOKUP($E161,SiSem_Req!$U$2:$V$4,2)+VLOOKUP(GlobalParameters!$C$12,SiSem_Req!$W$2:$X$4,2)</f>
        <v>#N/A</v>
      </c>
    </row>
    <row r="162" spans="1:21" x14ac:dyDescent="0.25">
      <c r="A162" s="133"/>
      <c r="B162" s="283"/>
      <c r="C162" s="283"/>
      <c r="D162" s="284"/>
      <c r="E162" s="284"/>
      <c r="F162" s="287"/>
      <c r="G162" s="166" t="str">
        <f t="shared" si="7"/>
        <v/>
      </c>
      <c r="H162" s="156" t="str">
        <f>IF(OR($D162="",$E162=""),"",VLOOKUP($U162,SiSem_Req!$A$2:$O$82,10))</f>
        <v/>
      </c>
      <c r="I162" s="285"/>
      <c r="J162" s="155" t="str">
        <f t="shared" si="8"/>
        <v/>
      </c>
      <c r="K162" s="156" t="str">
        <f>IF(OR($D162="",$E162=""),"",VLOOKUP($U162,SiSem_Req!$A$2:$O$82,11))</f>
        <v/>
      </c>
      <c r="L162" s="157" t="str">
        <f t="shared" si="9"/>
        <v/>
      </c>
      <c r="M162" s="158" t="str">
        <f>IF(OR($D162="",$E162="",GlobalParameters!$C$12=""),"",$Q162)</f>
        <v/>
      </c>
      <c r="N162" s="159"/>
      <c r="O162" s="283"/>
      <c r="P162" s="283"/>
      <c r="Q162" s="160" t="str">
        <f>IF(OR($D162="",$E162="",GlobalParameters!$C$12=""),"",VLOOKUP($U162,SiSem_Req!$A$2:$O$82,15))</f>
        <v/>
      </c>
      <c r="R162" s="283"/>
      <c r="S162" s="283"/>
      <c r="T162" s="159"/>
      <c r="U162" s="134" t="e">
        <f>VLOOKUP($D162,SiSem_Req!$S$2:$T$10,2)+VLOOKUP($E162,SiSem_Req!$U$2:$V$4,2)+VLOOKUP(GlobalParameters!$C$12,SiSem_Req!$W$2:$X$4,2)</f>
        <v>#N/A</v>
      </c>
    </row>
    <row r="163" spans="1:21" x14ac:dyDescent="0.25">
      <c r="A163" s="133"/>
      <c r="B163" s="283"/>
      <c r="C163" s="283"/>
      <c r="D163" s="284"/>
      <c r="E163" s="284"/>
      <c r="F163" s="287"/>
      <c r="G163" s="166" t="str">
        <f t="shared" si="7"/>
        <v/>
      </c>
      <c r="H163" s="156" t="str">
        <f>IF(OR($D163="",$E163=""),"",VLOOKUP($U163,SiSem_Req!$A$2:$O$82,10))</f>
        <v/>
      </c>
      <c r="I163" s="285"/>
      <c r="J163" s="155" t="str">
        <f t="shared" si="8"/>
        <v/>
      </c>
      <c r="K163" s="156" t="str">
        <f>IF(OR($D163="",$E163=""),"",VLOOKUP($U163,SiSem_Req!$A$2:$O$82,11))</f>
        <v/>
      </c>
      <c r="L163" s="157" t="str">
        <f t="shared" si="9"/>
        <v/>
      </c>
      <c r="M163" s="158" t="str">
        <f>IF(OR($D163="",$E163="",GlobalParameters!$C$12=""),"",$Q163)</f>
        <v/>
      </c>
      <c r="N163" s="159"/>
      <c r="O163" s="283"/>
      <c r="P163" s="283"/>
      <c r="Q163" s="160" t="str">
        <f>IF(OR($D163="",$E163="",GlobalParameters!$C$12=""),"",VLOOKUP($U163,SiSem_Req!$A$2:$O$82,15))</f>
        <v/>
      </c>
      <c r="R163" s="283"/>
      <c r="S163" s="283"/>
      <c r="T163" s="159"/>
      <c r="U163" s="134" t="e">
        <f>VLOOKUP($D163,SiSem_Req!$S$2:$T$10,2)+VLOOKUP($E163,SiSem_Req!$U$2:$V$4,2)+VLOOKUP(GlobalParameters!$C$12,SiSem_Req!$W$2:$X$4,2)</f>
        <v>#N/A</v>
      </c>
    </row>
    <row r="164" spans="1:21" x14ac:dyDescent="0.25">
      <c r="A164" s="133"/>
      <c r="B164" s="283"/>
      <c r="C164" s="283"/>
      <c r="D164" s="284"/>
      <c r="E164" s="284"/>
      <c r="F164" s="287"/>
      <c r="G164" s="166" t="str">
        <f t="shared" si="7"/>
        <v/>
      </c>
      <c r="H164" s="156" t="str">
        <f>IF(OR($D164="",$E164=""),"",VLOOKUP($U164,SiSem_Req!$A$2:$O$82,10))</f>
        <v/>
      </c>
      <c r="I164" s="285"/>
      <c r="J164" s="155" t="str">
        <f t="shared" si="8"/>
        <v/>
      </c>
      <c r="K164" s="156" t="str">
        <f>IF(OR($D164="",$E164=""),"",VLOOKUP($U164,SiSem_Req!$A$2:$O$82,11))</f>
        <v/>
      </c>
      <c r="L164" s="157" t="str">
        <f t="shared" si="9"/>
        <v/>
      </c>
      <c r="M164" s="158" t="str">
        <f>IF(OR($D164="",$E164="",GlobalParameters!$C$12=""),"",$Q164)</f>
        <v/>
      </c>
      <c r="N164" s="159"/>
      <c r="O164" s="283"/>
      <c r="P164" s="283"/>
      <c r="Q164" s="160" t="str">
        <f>IF(OR($D164="",$E164="",GlobalParameters!$C$12=""),"",VLOOKUP($U164,SiSem_Req!$A$2:$O$82,15))</f>
        <v/>
      </c>
      <c r="R164" s="283"/>
      <c r="S164" s="283"/>
      <c r="T164" s="159"/>
      <c r="U164" s="134" t="e">
        <f>VLOOKUP($D164,SiSem_Req!$S$2:$T$10,2)+VLOOKUP($E164,SiSem_Req!$U$2:$V$4,2)+VLOOKUP(GlobalParameters!$C$12,SiSem_Req!$W$2:$X$4,2)</f>
        <v>#N/A</v>
      </c>
    </row>
    <row r="165" spans="1:21" x14ac:dyDescent="0.25">
      <c r="A165" s="133"/>
      <c r="B165" s="283"/>
      <c r="C165" s="283"/>
      <c r="D165" s="284"/>
      <c r="E165" s="284"/>
      <c r="F165" s="287"/>
      <c r="G165" s="166" t="str">
        <f t="shared" si="7"/>
        <v/>
      </c>
      <c r="H165" s="156" t="str">
        <f>IF(OR($D165="",$E165=""),"",VLOOKUP($U165,SiSem_Req!$A$2:$O$82,10))</f>
        <v/>
      </c>
      <c r="I165" s="285"/>
      <c r="J165" s="155" t="str">
        <f t="shared" si="8"/>
        <v/>
      </c>
      <c r="K165" s="156" t="str">
        <f>IF(OR($D165="",$E165=""),"",VLOOKUP($U165,SiSem_Req!$A$2:$O$82,11))</f>
        <v/>
      </c>
      <c r="L165" s="157" t="str">
        <f t="shared" si="9"/>
        <v/>
      </c>
      <c r="M165" s="158" t="str">
        <f>IF(OR($D165="",$E165="",GlobalParameters!$C$12=""),"",$Q165)</f>
        <v/>
      </c>
      <c r="N165" s="159"/>
      <c r="O165" s="283"/>
      <c r="P165" s="283"/>
      <c r="Q165" s="160" t="str">
        <f>IF(OR($D165="",$E165="",GlobalParameters!$C$12=""),"",VLOOKUP($U165,SiSem_Req!$A$2:$O$82,15))</f>
        <v/>
      </c>
      <c r="R165" s="283"/>
      <c r="S165" s="283"/>
      <c r="T165" s="159"/>
      <c r="U165" s="134" t="e">
        <f>VLOOKUP($D165,SiSem_Req!$S$2:$T$10,2)+VLOOKUP($E165,SiSem_Req!$U$2:$V$4,2)+VLOOKUP(GlobalParameters!$C$12,SiSem_Req!$W$2:$X$4,2)</f>
        <v>#N/A</v>
      </c>
    </row>
    <row r="166" spans="1:21" x14ac:dyDescent="0.25">
      <c r="A166" s="133"/>
      <c r="B166" s="283"/>
      <c r="C166" s="283"/>
      <c r="D166" s="284"/>
      <c r="E166" s="284"/>
      <c r="F166" s="287"/>
      <c r="G166" s="166" t="str">
        <f t="shared" si="7"/>
        <v/>
      </c>
      <c r="H166" s="156" t="str">
        <f>IF(OR($D166="",$E166=""),"",VLOOKUP($U166,SiSem_Req!$A$2:$O$82,10))</f>
        <v/>
      </c>
      <c r="I166" s="285"/>
      <c r="J166" s="155" t="str">
        <f t="shared" si="8"/>
        <v/>
      </c>
      <c r="K166" s="156" t="str">
        <f>IF(OR($D166="",$E166=""),"",VLOOKUP($U166,SiSem_Req!$A$2:$O$82,11))</f>
        <v/>
      </c>
      <c r="L166" s="157" t="str">
        <f t="shared" si="9"/>
        <v/>
      </c>
      <c r="M166" s="158" t="str">
        <f>IF(OR($D166="",$E166="",GlobalParameters!$C$12=""),"",$Q166)</f>
        <v/>
      </c>
      <c r="N166" s="159"/>
      <c r="O166" s="283"/>
      <c r="P166" s="283"/>
      <c r="Q166" s="160" t="str">
        <f>IF(OR($D166="",$E166="",GlobalParameters!$C$12=""),"",VLOOKUP($U166,SiSem_Req!$A$2:$O$82,15))</f>
        <v/>
      </c>
      <c r="R166" s="283"/>
      <c r="S166" s="283"/>
      <c r="T166" s="159"/>
      <c r="U166" s="134" t="e">
        <f>VLOOKUP($D166,SiSem_Req!$S$2:$T$10,2)+VLOOKUP($E166,SiSem_Req!$U$2:$V$4,2)+VLOOKUP(GlobalParameters!$C$12,SiSem_Req!$W$2:$X$4,2)</f>
        <v>#N/A</v>
      </c>
    </row>
    <row r="167" spans="1:21" x14ac:dyDescent="0.25">
      <c r="A167" s="133"/>
      <c r="B167" s="283"/>
      <c r="C167" s="283"/>
      <c r="D167" s="284"/>
      <c r="E167" s="284"/>
      <c r="F167" s="287"/>
      <c r="G167" s="166" t="str">
        <f t="shared" si="7"/>
        <v/>
      </c>
      <c r="H167" s="156" t="str">
        <f>IF(OR($D167="",$E167=""),"",VLOOKUP($U167,SiSem_Req!$A$2:$O$82,10))</f>
        <v/>
      </c>
      <c r="I167" s="285"/>
      <c r="J167" s="155" t="str">
        <f t="shared" si="8"/>
        <v/>
      </c>
      <c r="K167" s="156" t="str">
        <f>IF(OR($D167="",$E167=""),"",VLOOKUP($U167,SiSem_Req!$A$2:$O$82,11))</f>
        <v/>
      </c>
      <c r="L167" s="157" t="str">
        <f t="shared" si="9"/>
        <v/>
      </c>
      <c r="M167" s="158" t="str">
        <f>IF(OR($D167="",$E167="",GlobalParameters!$C$12=""),"",$Q167)</f>
        <v/>
      </c>
      <c r="N167" s="159"/>
      <c r="O167" s="283"/>
      <c r="P167" s="283"/>
      <c r="Q167" s="160" t="str">
        <f>IF(OR($D167="",$E167="",GlobalParameters!$C$12=""),"",VLOOKUP($U167,SiSem_Req!$A$2:$O$82,15))</f>
        <v/>
      </c>
      <c r="R167" s="283"/>
      <c r="S167" s="283"/>
      <c r="T167" s="159"/>
      <c r="U167" s="134" t="e">
        <f>VLOOKUP($D167,SiSem_Req!$S$2:$T$10,2)+VLOOKUP($E167,SiSem_Req!$U$2:$V$4,2)+VLOOKUP(GlobalParameters!$C$12,SiSem_Req!$W$2:$X$4,2)</f>
        <v>#N/A</v>
      </c>
    </row>
    <row r="168" spans="1:21" x14ac:dyDescent="0.25">
      <c r="A168" s="133"/>
      <c r="B168" s="283"/>
      <c r="C168" s="283"/>
      <c r="D168" s="284"/>
      <c r="E168" s="284"/>
      <c r="F168" s="287"/>
      <c r="G168" s="166" t="str">
        <f t="shared" si="7"/>
        <v/>
      </c>
      <c r="H168" s="156" t="str">
        <f>IF(OR($D168="",$E168=""),"",VLOOKUP($U168,SiSem_Req!$A$2:$O$82,10))</f>
        <v/>
      </c>
      <c r="I168" s="285"/>
      <c r="J168" s="155" t="str">
        <f t="shared" si="8"/>
        <v/>
      </c>
      <c r="K168" s="156" t="str">
        <f>IF(OR($D168="",$E168=""),"",VLOOKUP($U168,SiSem_Req!$A$2:$O$82,11))</f>
        <v/>
      </c>
      <c r="L168" s="157" t="str">
        <f t="shared" si="9"/>
        <v/>
      </c>
      <c r="M168" s="158" t="str">
        <f>IF(OR($D168="",$E168="",GlobalParameters!$C$12=""),"",$Q168)</f>
        <v/>
      </c>
      <c r="N168" s="159"/>
      <c r="O168" s="283"/>
      <c r="P168" s="283"/>
      <c r="Q168" s="160" t="str">
        <f>IF(OR($D168="",$E168="",GlobalParameters!$C$12=""),"",VLOOKUP($U168,SiSem_Req!$A$2:$O$82,15))</f>
        <v/>
      </c>
      <c r="R168" s="283"/>
      <c r="S168" s="283"/>
      <c r="T168" s="159"/>
      <c r="U168" s="134" t="e">
        <f>VLOOKUP($D168,SiSem_Req!$S$2:$T$10,2)+VLOOKUP($E168,SiSem_Req!$U$2:$V$4,2)+VLOOKUP(GlobalParameters!$C$12,SiSem_Req!$W$2:$X$4,2)</f>
        <v>#N/A</v>
      </c>
    </row>
    <row r="169" spans="1:21" x14ac:dyDescent="0.25">
      <c r="A169" s="133"/>
      <c r="B169" s="283"/>
      <c r="C169" s="283"/>
      <c r="D169" s="284"/>
      <c r="E169" s="284"/>
      <c r="F169" s="287"/>
      <c r="G169" s="166" t="str">
        <f t="shared" si="7"/>
        <v/>
      </c>
      <c r="H169" s="156" t="str">
        <f>IF(OR($D169="",$E169=""),"",VLOOKUP($U169,SiSem_Req!$A$2:$O$82,10))</f>
        <v/>
      </c>
      <c r="I169" s="285"/>
      <c r="J169" s="155" t="str">
        <f t="shared" si="8"/>
        <v/>
      </c>
      <c r="K169" s="156" t="str">
        <f>IF(OR($D169="",$E169=""),"",VLOOKUP($U169,SiSem_Req!$A$2:$O$82,11))</f>
        <v/>
      </c>
      <c r="L169" s="157" t="str">
        <f t="shared" si="9"/>
        <v/>
      </c>
      <c r="M169" s="158" t="str">
        <f>IF(OR($D169="",$E169="",GlobalParameters!$C$12=""),"",$Q169)</f>
        <v/>
      </c>
      <c r="N169" s="159"/>
      <c r="O169" s="283"/>
      <c r="P169" s="283"/>
      <c r="Q169" s="160" t="str">
        <f>IF(OR($D169="",$E169="",GlobalParameters!$C$12=""),"",VLOOKUP($U169,SiSem_Req!$A$2:$O$82,15))</f>
        <v/>
      </c>
      <c r="R169" s="283"/>
      <c r="S169" s="283"/>
      <c r="T169" s="159"/>
      <c r="U169" s="134" t="e">
        <f>VLOOKUP($D169,SiSem_Req!$S$2:$T$10,2)+VLOOKUP($E169,SiSem_Req!$U$2:$V$4,2)+VLOOKUP(GlobalParameters!$C$12,SiSem_Req!$W$2:$X$4,2)</f>
        <v>#N/A</v>
      </c>
    </row>
    <row r="170" spans="1:21" x14ac:dyDescent="0.25">
      <c r="A170" s="133"/>
      <c r="B170" s="283"/>
      <c r="C170" s="283"/>
      <c r="D170" s="284"/>
      <c r="E170" s="284"/>
      <c r="F170" s="287"/>
      <c r="G170" s="166" t="str">
        <f t="shared" si="7"/>
        <v/>
      </c>
      <c r="H170" s="156" t="str">
        <f>IF(OR($D170="",$E170=""),"",VLOOKUP($U170,SiSem_Req!$A$2:$O$82,10))</f>
        <v/>
      </c>
      <c r="I170" s="285"/>
      <c r="J170" s="155" t="str">
        <f t="shared" si="8"/>
        <v/>
      </c>
      <c r="K170" s="156" t="str">
        <f>IF(OR($D170="",$E170=""),"",VLOOKUP($U170,SiSem_Req!$A$2:$O$82,11))</f>
        <v/>
      </c>
      <c r="L170" s="157" t="str">
        <f t="shared" si="9"/>
        <v/>
      </c>
      <c r="M170" s="158" t="str">
        <f>IF(OR($D170="",$E170="",GlobalParameters!$C$12=""),"",$Q170)</f>
        <v/>
      </c>
      <c r="N170" s="159"/>
      <c r="O170" s="283"/>
      <c r="P170" s="283"/>
      <c r="Q170" s="160" t="str">
        <f>IF(OR($D170="",$E170="",GlobalParameters!$C$12=""),"",VLOOKUP($U170,SiSem_Req!$A$2:$O$82,15))</f>
        <v/>
      </c>
      <c r="R170" s="283"/>
      <c r="S170" s="283"/>
      <c r="T170" s="159"/>
      <c r="U170" s="134" t="e">
        <f>VLOOKUP($D170,SiSem_Req!$S$2:$T$10,2)+VLOOKUP($E170,SiSem_Req!$U$2:$V$4,2)+VLOOKUP(GlobalParameters!$C$12,SiSem_Req!$W$2:$X$4,2)</f>
        <v>#N/A</v>
      </c>
    </row>
    <row r="171" spans="1:21" x14ac:dyDescent="0.25">
      <c r="A171" s="133"/>
      <c r="B171" s="283"/>
      <c r="C171" s="283"/>
      <c r="D171" s="284"/>
      <c r="E171" s="284"/>
      <c r="F171" s="287"/>
      <c r="G171" s="166" t="str">
        <f t="shared" si="7"/>
        <v/>
      </c>
      <c r="H171" s="156" t="str">
        <f>IF(OR($D171="",$E171=""),"",VLOOKUP($U171,SiSem_Req!$A$2:$O$82,10))</f>
        <v/>
      </c>
      <c r="I171" s="285"/>
      <c r="J171" s="155" t="str">
        <f t="shared" si="8"/>
        <v/>
      </c>
      <c r="K171" s="156" t="str">
        <f>IF(OR($D171="",$E171=""),"",VLOOKUP($U171,SiSem_Req!$A$2:$O$82,11))</f>
        <v/>
      </c>
      <c r="L171" s="157" t="str">
        <f t="shared" si="9"/>
        <v/>
      </c>
      <c r="M171" s="158" t="str">
        <f>IF(OR($D171="",$E171="",GlobalParameters!$C$12=""),"",$Q171)</f>
        <v/>
      </c>
      <c r="N171" s="159"/>
      <c r="O171" s="283"/>
      <c r="P171" s="283"/>
      <c r="Q171" s="160" t="str">
        <f>IF(OR($D171="",$E171="",GlobalParameters!$C$12=""),"",VLOOKUP($U171,SiSem_Req!$A$2:$O$82,15))</f>
        <v/>
      </c>
      <c r="R171" s="283"/>
      <c r="S171" s="283"/>
      <c r="T171" s="159"/>
      <c r="U171" s="134" t="e">
        <f>VLOOKUP($D171,SiSem_Req!$S$2:$T$10,2)+VLOOKUP($E171,SiSem_Req!$U$2:$V$4,2)+VLOOKUP(GlobalParameters!$C$12,SiSem_Req!$W$2:$X$4,2)</f>
        <v>#N/A</v>
      </c>
    </row>
    <row r="172" spans="1:21" x14ac:dyDescent="0.25">
      <c r="A172" s="133"/>
      <c r="B172" s="283"/>
      <c r="C172" s="283"/>
      <c r="D172" s="284"/>
      <c r="E172" s="284"/>
      <c r="F172" s="287"/>
      <c r="G172" s="166" t="str">
        <f t="shared" si="7"/>
        <v/>
      </c>
      <c r="H172" s="156" t="str">
        <f>IF(OR($D172="",$E172=""),"",VLOOKUP($U172,SiSem_Req!$A$2:$O$82,10))</f>
        <v/>
      </c>
      <c r="I172" s="285"/>
      <c r="J172" s="155" t="str">
        <f t="shared" si="8"/>
        <v/>
      </c>
      <c r="K172" s="156" t="str">
        <f>IF(OR($D172="",$E172=""),"",VLOOKUP($U172,SiSem_Req!$A$2:$O$82,11))</f>
        <v/>
      </c>
      <c r="L172" s="157" t="str">
        <f t="shared" si="9"/>
        <v/>
      </c>
      <c r="M172" s="158" t="str">
        <f>IF(OR($D172="",$E172="",GlobalParameters!$C$12=""),"",$Q172)</f>
        <v/>
      </c>
      <c r="N172" s="159"/>
      <c r="O172" s="283"/>
      <c r="P172" s="283"/>
      <c r="Q172" s="160" t="str">
        <f>IF(OR($D172="",$E172="",GlobalParameters!$C$12=""),"",VLOOKUP($U172,SiSem_Req!$A$2:$O$82,15))</f>
        <v/>
      </c>
      <c r="R172" s="283"/>
      <c r="S172" s="283"/>
      <c r="T172" s="159"/>
      <c r="U172" s="134" t="e">
        <f>VLOOKUP($D172,SiSem_Req!$S$2:$T$10,2)+VLOOKUP($E172,SiSem_Req!$U$2:$V$4,2)+VLOOKUP(GlobalParameters!$C$12,SiSem_Req!$W$2:$X$4,2)</f>
        <v>#N/A</v>
      </c>
    </row>
    <row r="173" spans="1:21" x14ac:dyDescent="0.25">
      <c r="A173" s="133"/>
      <c r="B173" s="283"/>
      <c r="C173" s="283"/>
      <c r="D173" s="284"/>
      <c r="E173" s="284"/>
      <c r="F173" s="287"/>
      <c r="G173" s="166" t="str">
        <f t="shared" si="7"/>
        <v/>
      </c>
      <c r="H173" s="156" t="str">
        <f>IF(OR($D173="",$E173=""),"",VLOOKUP($U173,SiSem_Req!$A$2:$O$82,10))</f>
        <v/>
      </c>
      <c r="I173" s="285"/>
      <c r="J173" s="155" t="str">
        <f t="shared" si="8"/>
        <v/>
      </c>
      <c r="K173" s="156" t="str">
        <f>IF(OR($D173="",$E173=""),"",VLOOKUP($U173,SiSem_Req!$A$2:$O$82,11))</f>
        <v/>
      </c>
      <c r="L173" s="157" t="str">
        <f t="shared" si="9"/>
        <v/>
      </c>
      <c r="M173" s="158" t="str">
        <f>IF(OR($D173="",$E173="",GlobalParameters!$C$12=""),"",$Q173)</f>
        <v/>
      </c>
      <c r="N173" s="159"/>
      <c r="O173" s="283"/>
      <c r="P173" s="283"/>
      <c r="Q173" s="160" t="str">
        <f>IF(OR($D173="",$E173="",GlobalParameters!$C$12=""),"",VLOOKUP($U173,SiSem_Req!$A$2:$O$82,15))</f>
        <v/>
      </c>
      <c r="R173" s="283"/>
      <c r="S173" s="283"/>
      <c r="T173" s="159"/>
      <c r="U173" s="134" t="e">
        <f>VLOOKUP($D173,SiSem_Req!$S$2:$T$10,2)+VLOOKUP($E173,SiSem_Req!$U$2:$V$4,2)+VLOOKUP(GlobalParameters!$C$12,SiSem_Req!$W$2:$X$4,2)</f>
        <v>#N/A</v>
      </c>
    </row>
    <row r="174" spans="1:21" x14ac:dyDescent="0.25">
      <c r="A174" s="133"/>
      <c r="B174" s="283"/>
      <c r="C174" s="283"/>
      <c r="D174" s="284"/>
      <c r="E174" s="284"/>
      <c r="F174" s="287"/>
      <c r="G174" s="166" t="str">
        <f t="shared" si="7"/>
        <v/>
      </c>
      <c r="H174" s="156" t="str">
        <f>IF(OR($D174="",$E174=""),"",VLOOKUP($U174,SiSem_Req!$A$2:$O$82,10))</f>
        <v/>
      </c>
      <c r="I174" s="285"/>
      <c r="J174" s="155" t="str">
        <f t="shared" si="8"/>
        <v/>
      </c>
      <c r="K174" s="156" t="str">
        <f>IF(OR($D174="",$E174=""),"",VLOOKUP($U174,SiSem_Req!$A$2:$O$82,11))</f>
        <v/>
      </c>
      <c r="L174" s="157" t="str">
        <f t="shared" si="9"/>
        <v/>
      </c>
      <c r="M174" s="158" t="str">
        <f>IF(OR($D174="",$E174="",GlobalParameters!$C$12=""),"",$Q174)</f>
        <v/>
      </c>
      <c r="N174" s="159"/>
      <c r="O174" s="283"/>
      <c r="P174" s="283"/>
      <c r="Q174" s="160" t="str">
        <f>IF(OR($D174="",$E174="",GlobalParameters!$C$12=""),"",VLOOKUP($U174,SiSem_Req!$A$2:$O$82,15))</f>
        <v/>
      </c>
      <c r="R174" s="283"/>
      <c r="S174" s="283"/>
      <c r="T174" s="159"/>
      <c r="U174" s="134" t="e">
        <f>VLOOKUP($D174,SiSem_Req!$S$2:$T$10,2)+VLOOKUP($E174,SiSem_Req!$U$2:$V$4,2)+VLOOKUP(GlobalParameters!$C$12,SiSem_Req!$W$2:$X$4,2)</f>
        <v>#N/A</v>
      </c>
    </row>
    <row r="175" spans="1:21" x14ac:dyDescent="0.25">
      <c r="A175" s="133"/>
      <c r="B175" s="283"/>
      <c r="C175" s="283"/>
      <c r="D175" s="284"/>
      <c r="E175" s="284"/>
      <c r="F175" s="287"/>
      <c r="G175" s="166" t="str">
        <f t="shared" si="7"/>
        <v/>
      </c>
      <c r="H175" s="156" t="str">
        <f>IF(OR($D175="",$E175=""),"",VLOOKUP($U175,SiSem_Req!$A$2:$O$82,10))</f>
        <v/>
      </c>
      <c r="I175" s="285"/>
      <c r="J175" s="155" t="str">
        <f t="shared" si="8"/>
        <v/>
      </c>
      <c r="K175" s="156" t="str">
        <f>IF(OR($D175="",$E175=""),"",VLOOKUP($U175,SiSem_Req!$A$2:$O$82,11))</f>
        <v/>
      </c>
      <c r="L175" s="157" t="str">
        <f t="shared" si="9"/>
        <v/>
      </c>
      <c r="M175" s="158" t="str">
        <f>IF(OR($D175="",$E175="",GlobalParameters!$C$12=""),"",$Q175)</f>
        <v/>
      </c>
      <c r="N175" s="159"/>
      <c r="O175" s="283"/>
      <c r="P175" s="283"/>
      <c r="Q175" s="160" t="str">
        <f>IF(OR($D175="",$E175="",GlobalParameters!$C$12=""),"",VLOOKUP($U175,SiSem_Req!$A$2:$O$82,15))</f>
        <v/>
      </c>
      <c r="R175" s="283"/>
      <c r="S175" s="283"/>
      <c r="T175" s="159"/>
      <c r="U175" s="134" t="e">
        <f>VLOOKUP($D175,SiSem_Req!$S$2:$T$10,2)+VLOOKUP($E175,SiSem_Req!$U$2:$V$4,2)+VLOOKUP(GlobalParameters!$C$12,SiSem_Req!$W$2:$X$4,2)</f>
        <v>#N/A</v>
      </c>
    </row>
    <row r="176" spans="1:21" x14ac:dyDescent="0.25">
      <c r="A176" s="133"/>
      <c r="B176" s="283"/>
      <c r="C176" s="283"/>
      <c r="D176" s="284"/>
      <c r="E176" s="284"/>
      <c r="F176" s="287"/>
      <c r="G176" s="166" t="str">
        <f t="shared" si="7"/>
        <v/>
      </c>
      <c r="H176" s="156" t="str">
        <f>IF(OR($D176="",$E176=""),"",VLOOKUP($U176,SiSem_Req!$A$2:$O$82,10))</f>
        <v/>
      </c>
      <c r="I176" s="285"/>
      <c r="J176" s="155" t="str">
        <f t="shared" si="8"/>
        <v/>
      </c>
      <c r="K176" s="156" t="str">
        <f>IF(OR($D176="",$E176=""),"",VLOOKUP($U176,SiSem_Req!$A$2:$O$82,11))</f>
        <v/>
      </c>
      <c r="L176" s="157" t="str">
        <f t="shared" si="9"/>
        <v/>
      </c>
      <c r="M176" s="158" t="str">
        <f>IF(OR($D176="",$E176="",GlobalParameters!$C$12=""),"",$Q176)</f>
        <v/>
      </c>
      <c r="N176" s="159"/>
      <c r="O176" s="283"/>
      <c r="P176" s="283"/>
      <c r="Q176" s="160" t="str">
        <f>IF(OR($D176="",$E176="",GlobalParameters!$C$12=""),"",VLOOKUP($U176,SiSem_Req!$A$2:$O$82,15))</f>
        <v/>
      </c>
      <c r="R176" s="283"/>
      <c r="S176" s="283"/>
      <c r="T176" s="159"/>
      <c r="U176" s="134" t="e">
        <f>VLOOKUP($D176,SiSem_Req!$S$2:$T$10,2)+VLOOKUP($E176,SiSem_Req!$U$2:$V$4,2)+VLOOKUP(GlobalParameters!$C$12,SiSem_Req!$W$2:$X$4,2)</f>
        <v>#N/A</v>
      </c>
    </row>
    <row r="177" spans="1:21" x14ac:dyDescent="0.25">
      <c r="A177" s="133"/>
      <c r="B177" s="283"/>
      <c r="C177" s="283"/>
      <c r="D177" s="284"/>
      <c r="E177" s="284"/>
      <c r="F177" s="287"/>
      <c r="G177" s="166" t="str">
        <f t="shared" si="7"/>
        <v/>
      </c>
      <c r="H177" s="156" t="str">
        <f>IF(OR($D177="",$E177=""),"",VLOOKUP($U177,SiSem_Req!$A$2:$O$82,10))</f>
        <v/>
      </c>
      <c r="I177" s="285"/>
      <c r="J177" s="155" t="str">
        <f t="shared" si="8"/>
        <v/>
      </c>
      <c r="K177" s="156" t="str">
        <f>IF(OR($D177="",$E177=""),"",VLOOKUP($U177,SiSem_Req!$A$2:$O$82,11))</f>
        <v/>
      </c>
      <c r="L177" s="157" t="str">
        <f t="shared" si="9"/>
        <v/>
      </c>
      <c r="M177" s="158" t="str">
        <f>IF(OR($D177="",$E177="",GlobalParameters!$C$12=""),"",$Q177)</f>
        <v/>
      </c>
      <c r="N177" s="159"/>
      <c r="O177" s="283"/>
      <c r="P177" s="283"/>
      <c r="Q177" s="160" t="str">
        <f>IF(OR($D177="",$E177="",GlobalParameters!$C$12=""),"",VLOOKUP($U177,SiSem_Req!$A$2:$O$82,15))</f>
        <v/>
      </c>
      <c r="R177" s="283"/>
      <c r="S177" s="283"/>
      <c r="T177" s="159"/>
      <c r="U177" s="134" t="e">
        <f>VLOOKUP($D177,SiSem_Req!$S$2:$T$10,2)+VLOOKUP($E177,SiSem_Req!$U$2:$V$4,2)+VLOOKUP(GlobalParameters!$C$12,SiSem_Req!$W$2:$X$4,2)</f>
        <v>#N/A</v>
      </c>
    </row>
    <row r="178" spans="1:21" x14ac:dyDescent="0.25">
      <c r="A178" s="133"/>
      <c r="B178" s="283"/>
      <c r="C178" s="283"/>
      <c r="D178" s="284"/>
      <c r="E178" s="284"/>
      <c r="F178" s="287"/>
      <c r="G178" s="166" t="str">
        <f t="shared" si="7"/>
        <v/>
      </c>
      <c r="H178" s="156" t="str">
        <f>IF(OR($D178="",$E178=""),"",VLOOKUP($U178,SiSem_Req!$A$2:$O$82,10))</f>
        <v/>
      </c>
      <c r="I178" s="285"/>
      <c r="J178" s="155" t="str">
        <f t="shared" si="8"/>
        <v/>
      </c>
      <c r="K178" s="156" t="str">
        <f>IF(OR($D178="",$E178=""),"",VLOOKUP($U178,SiSem_Req!$A$2:$O$82,11))</f>
        <v/>
      </c>
      <c r="L178" s="157" t="str">
        <f t="shared" si="9"/>
        <v/>
      </c>
      <c r="M178" s="158" t="str">
        <f>IF(OR($D178="",$E178="",GlobalParameters!$C$12=""),"",$Q178)</f>
        <v/>
      </c>
      <c r="N178" s="159"/>
      <c r="O178" s="283"/>
      <c r="P178" s="283"/>
      <c r="Q178" s="160" t="str">
        <f>IF(OR($D178="",$E178="",GlobalParameters!$C$12=""),"",VLOOKUP($U178,SiSem_Req!$A$2:$O$82,15))</f>
        <v/>
      </c>
      <c r="R178" s="283"/>
      <c r="S178" s="283"/>
      <c r="T178" s="159"/>
      <c r="U178" s="134" t="e">
        <f>VLOOKUP($D178,SiSem_Req!$S$2:$T$10,2)+VLOOKUP($E178,SiSem_Req!$U$2:$V$4,2)+VLOOKUP(GlobalParameters!$C$12,SiSem_Req!$W$2:$X$4,2)</f>
        <v>#N/A</v>
      </c>
    </row>
    <row r="179" spans="1:21" x14ac:dyDescent="0.25">
      <c r="A179" s="133"/>
      <c r="B179" s="283"/>
      <c r="C179" s="283"/>
      <c r="D179" s="284"/>
      <c r="E179" s="284"/>
      <c r="F179" s="287"/>
      <c r="G179" s="166" t="str">
        <f t="shared" si="7"/>
        <v/>
      </c>
      <c r="H179" s="156" t="str">
        <f>IF(OR($D179="",$E179=""),"",VLOOKUP($U179,SiSem_Req!$A$2:$O$82,10))</f>
        <v/>
      </c>
      <c r="I179" s="285"/>
      <c r="J179" s="155" t="str">
        <f t="shared" si="8"/>
        <v/>
      </c>
      <c r="K179" s="156" t="str">
        <f>IF(OR($D179="",$E179=""),"",VLOOKUP($U179,SiSem_Req!$A$2:$O$82,11))</f>
        <v/>
      </c>
      <c r="L179" s="157" t="str">
        <f t="shared" si="9"/>
        <v/>
      </c>
      <c r="M179" s="158" t="str">
        <f>IF(OR($D179="",$E179="",GlobalParameters!$C$12=""),"",$Q179)</f>
        <v/>
      </c>
      <c r="N179" s="159"/>
      <c r="O179" s="283"/>
      <c r="P179" s="283"/>
      <c r="Q179" s="160" t="str">
        <f>IF(OR($D179="",$E179="",GlobalParameters!$C$12=""),"",VLOOKUP($U179,SiSem_Req!$A$2:$O$82,15))</f>
        <v/>
      </c>
      <c r="R179" s="283"/>
      <c r="S179" s="283"/>
      <c r="T179" s="159"/>
      <c r="U179" s="134" t="e">
        <f>VLOOKUP($D179,SiSem_Req!$S$2:$T$10,2)+VLOOKUP($E179,SiSem_Req!$U$2:$V$4,2)+VLOOKUP(GlobalParameters!$C$12,SiSem_Req!$W$2:$X$4,2)</f>
        <v>#N/A</v>
      </c>
    </row>
    <row r="180" spans="1:21" x14ac:dyDescent="0.25">
      <c r="A180" s="133"/>
      <c r="B180" s="283"/>
      <c r="C180" s="283"/>
      <c r="D180" s="284"/>
      <c r="E180" s="284"/>
      <c r="F180" s="287"/>
      <c r="G180" s="166" t="str">
        <f t="shared" si="7"/>
        <v/>
      </c>
      <c r="H180" s="156" t="str">
        <f>IF(OR($D180="",$E180=""),"",VLOOKUP($U180,SiSem_Req!$A$2:$O$82,10))</f>
        <v/>
      </c>
      <c r="I180" s="285"/>
      <c r="J180" s="155" t="str">
        <f t="shared" si="8"/>
        <v/>
      </c>
      <c r="K180" s="156" t="str">
        <f>IF(OR($D180="",$E180=""),"",VLOOKUP($U180,SiSem_Req!$A$2:$O$82,11))</f>
        <v/>
      </c>
      <c r="L180" s="157" t="str">
        <f t="shared" si="9"/>
        <v/>
      </c>
      <c r="M180" s="158" t="str">
        <f>IF(OR($D180="",$E180="",GlobalParameters!$C$12=""),"",$Q180)</f>
        <v/>
      </c>
      <c r="N180" s="159"/>
      <c r="O180" s="283"/>
      <c r="P180" s="283"/>
      <c r="Q180" s="160" t="str">
        <f>IF(OR($D180="",$E180="",GlobalParameters!$C$12=""),"",VLOOKUP($U180,SiSem_Req!$A$2:$O$82,15))</f>
        <v/>
      </c>
      <c r="R180" s="283"/>
      <c r="S180" s="283"/>
      <c r="T180" s="159"/>
      <c r="U180" s="134" t="e">
        <f>VLOOKUP($D180,SiSem_Req!$S$2:$T$10,2)+VLOOKUP($E180,SiSem_Req!$U$2:$V$4,2)+VLOOKUP(GlobalParameters!$C$12,SiSem_Req!$W$2:$X$4,2)</f>
        <v>#N/A</v>
      </c>
    </row>
    <row r="181" spans="1:21" x14ac:dyDescent="0.25">
      <c r="A181" s="133"/>
      <c r="B181" s="283"/>
      <c r="C181" s="283"/>
      <c r="D181" s="284"/>
      <c r="E181" s="284"/>
      <c r="F181" s="287"/>
      <c r="G181" s="166" t="str">
        <f t="shared" si="7"/>
        <v/>
      </c>
      <c r="H181" s="156" t="str">
        <f>IF(OR($D181="",$E181=""),"",VLOOKUP($U181,SiSem_Req!$A$2:$O$82,10))</f>
        <v/>
      </c>
      <c r="I181" s="285"/>
      <c r="J181" s="155" t="str">
        <f t="shared" si="8"/>
        <v/>
      </c>
      <c r="K181" s="156" t="str">
        <f>IF(OR($D181="",$E181=""),"",VLOOKUP($U181,SiSem_Req!$A$2:$O$82,11))</f>
        <v/>
      </c>
      <c r="L181" s="157" t="str">
        <f t="shared" si="9"/>
        <v/>
      </c>
      <c r="M181" s="158" t="str">
        <f>IF(OR($D181="",$E181="",GlobalParameters!$C$12=""),"",$Q181)</f>
        <v/>
      </c>
      <c r="N181" s="159"/>
      <c r="O181" s="283"/>
      <c r="P181" s="283"/>
      <c r="Q181" s="160" t="str">
        <f>IF(OR($D181="",$E181="",GlobalParameters!$C$12=""),"",VLOOKUP($U181,SiSem_Req!$A$2:$O$82,15))</f>
        <v/>
      </c>
      <c r="R181" s="283"/>
      <c r="S181" s="283"/>
      <c r="T181" s="159"/>
      <c r="U181" s="134" t="e">
        <f>VLOOKUP($D181,SiSem_Req!$S$2:$T$10,2)+VLOOKUP($E181,SiSem_Req!$U$2:$V$4,2)+VLOOKUP(GlobalParameters!$C$12,SiSem_Req!$W$2:$X$4,2)</f>
        <v>#N/A</v>
      </c>
    </row>
    <row r="182" spans="1:21" x14ac:dyDescent="0.25">
      <c r="A182" s="133"/>
      <c r="B182" s="283"/>
      <c r="C182" s="283"/>
      <c r="D182" s="284"/>
      <c r="E182" s="284"/>
      <c r="F182" s="287"/>
      <c r="G182" s="166" t="str">
        <f t="shared" si="7"/>
        <v/>
      </c>
      <c r="H182" s="156" t="str">
        <f>IF(OR($D182="",$E182=""),"",VLOOKUP($U182,SiSem_Req!$A$2:$O$82,10))</f>
        <v/>
      </c>
      <c r="I182" s="285"/>
      <c r="J182" s="155" t="str">
        <f t="shared" si="8"/>
        <v/>
      </c>
      <c r="K182" s="156" t="str">
        <f>IF(OR($D182="",$E182=""),"",VLOOKUP($U182,SiSem_Req!$A$2:$O$82,11))</f>
        <v/>
      </c>
      <c r="L182" s="157" t="str">
        <f t="shared" si="9"/>
        <v/>
      </c>
      <c r="M182" s="158" t="str">
        <f>IF(OR($D182="",$E182="",GlobalParameters!$C$12=""),"",$Q182)</f>
        <v/>
      </c>
      <c r="N182" s="159"/>
      <c r="O182" s="283"/>
      <c r="P182" s="283"/>
      <c r="Q182" s="160" t="str">
        <f>IF(OR($D182="",$E182="",GlobalParameters!$C$12=""),"",VLOOKUP($U182,SiSem_Req!$A$2:$O$82,15))</f>
        <v/>
      </c>
      <c r="R182" s="283"/>
      <c r="S182" s="283"/>
      <c r="T182" s="159"/>
      <c r="U182" s="134" t="e">
        <f>VLOOKUP($D182,SiSem_Req!$S$2:$T$10,2)+VLOOKUP($E182,SiSem_Req!$U$2:$V$4,2)+VLOOKUP(GlobalParameters!$C$12,SiSem_Req!$W$2:$X$4,2)</f>
        <v>#N/A</v>
      </c>
    </row>
    <row r="183" spans="1:21" x14ac:dyDescent="0.25">
      <c r="A183" s="133"/>
      <c r="B183" s="283"/>
      <c r="C183" s="283"/>
      <c r="D183" s="284"/>
      <c r="E183" s="284"/>
      <c r="F183" s="287"/>
      <c r="G183" s="166" t="str">
        <f t="shared" si="7"/>
        <v/>
      </c>
      <c r="H183" s="156" t="str">
        <f>IF(OR($D183="",$E183=""),"",VLOOKUP($U183,SiSem_Req!$A$2:$O$82,10))</f>
        <v/>
      </c>
      <c r="I183" s="285"/>
      <c r="J183" s="155" t="str">
        <f t="shared" si="8"/>
        <v/>
      </c>
      <c r="K183" s="156" t="str">
        <f>IF(OR($D183="",$E183=""),"",VLOOKUP($U183,SiSem_Req!$A$2:$O$82,11))</f>
        <v/>
      </c>
      <c r="L183" s="157" t="str">
        <f t="shared" si="9"/>
        <v/>
      </c>
      <c r="M183" s="158" t="str">
        <f>IF(OR($D183="",$E183="",GlobalParameters!$C$12=""),"",$Q183)</f>
        <v/>
      </c>
      <c r="N183" s="159"/>
      <c r="O183" s="283"/>
      <c r="P183" s="283"/>
      <c r="Q183" s="160" t="str">
        <f>IF(OR($D183="",$E183="",GlobalParameters!$C$12=""),"",VLOOKUP($U183,SiSem_Req!$A$2:$O$82,15))</f>
        <v/>
      </c>
      <c r="R183" s="283"/>
      <c r="S183" s="283"/>
      <c r="T183" s="159"/>
      <c r="U183" s="134" t="e">
        <f>VLOOKUP($D183,SiSem_Req!$S$2:$T$10,2)+VLOOKUP($E183,SiSem_Req!$U$2:$V$4,2)+VLOOKUP(GlobalParameters!$C$12,SiSem_Req!$W$2:$X$4,2)</f>
        <v>#N/A</v>
      </c>
    </row>
    <row r="184" spans="1:21" x14ac:dyDescent="0.25">
      <c r="A184" s="133"/>
      <c r="B184" s="283"/>
      <c r="C184" s="283"/>
      <c r="D184" s="284"/>
      <c r="E184" s="284"/>
      <c r="F184" s="287"/>
      <c r="G184" s="166" t="str">
        <f t="shared" si="7"/>
        <v/>
      </c>
      <c r="H184" s="156" t="str">
        <f>IF(OR($D184="",$E184=""),"",VLOOKUP($U184,SiSem_Req!$A$2:$O$82,10))</f>
        <v/>
      </c>
      <c r="I184" s="285"/>
      <c r="J184" s="155" t="str">
        <f t="shared" si="8"/>
        <v/>
      </c>
      <c r="K184" s="156" t="str">
        <f>IF(OR($D184="",$E184=""),"",VLOOKUP($U184,SiSem_Req!$A$2:$O$82,11))</f>
        <v/>
      </c>
      <c r="L184" s="157" t="str">
        <f t="shared" si="9"/>
        <v/>
      </c>
      <c r="M184" s="158" t="str">
        <f>IF(OR($D184="",$E184="",GlobalParameters!$C$12=""),"",$Q184)</f>
        <v/>
      </c>
      <c r="N184" s="159"/>
      <c r="O184" s="283"/>
      <c r="P184" s="283"/>
      <c r="Q184" s="160" t="str">
        <f>IF(OR($D184="",$E184="",GlobalParameters!$C$12=""),"",VLOOKUP($U184,SiSem_Req!$A$2:$O$82,15))</f>
        <v/>
      </c>
      <c r="R184" s="283"/>
      <c r="S184" s="283"/>
      <c r="T184" s="159"/>
      <c r="U184" s="134" t="e">
        <f>VLOOKUP($D184,SiSem_Req!$S$2:$T$10,2)+VLOOKUP($E184,SiSem_Req!$U$2:$V$4,2)+VLOOKUP(GlobalParameters!$C$12,SiSem_Req!$W$2:$X$4,2)</f>
        <v>#N/A</v>
      </c>
    </row>
    <row r="185" spans="1:21" x14ac:dyDescent="0.25">
      <c r="A185" s="133"/>
      <c r="B185" s="283"/>
      <c r="C185" s="283"/>
      <c r="D185" s="284"/>
      <c r="E185" s="284"/>
      <c r="F185" s="287"/>
      <c r="G185" s="166" t="str">
        <f t="shared" si="7"/>
        <v/>
      </c>
      <c r="H185" s="156" t="str">
        <f>IF(OR($D185="",$E185=""),"",VLOOKUP($U185,SiSem_Req!$A$2:$O$82,10))</f>
        <v/>
      </c>
      <c r="I185" s="285"/>
      <c r="J185" s="155" t="str">
        <f t="shared" si="8"/>
        <v/>
      </c>
      <c r="K185" s="156" t="str">
        <f>IF(OR($D185="",$E185=""),"",VLOOKUP($U185,SiSem_Req!$A$2:$O$82,11))</f>
        <v/>
      </c>
      <c r="L185" s="157" t="str">
        <f t="shared" si="9"/>
        <v/>
      </c>
      <c r="M185" s="158" t="str">
        <f>IF(OR($D185="",$E185="",GlobalParameters!$C$12=""),"",$Q185)</f>
        <v/>
      </c>
      <c r="N185" s="159"/>
      <c r="O185" s="283"/>
      <c r="P185" s="283"/>
      <c r="Q185" s="160" t="str">
        <f>IF(OR($D185="",$E185="",GlobalParameters!$C$12=""),"",VLOOKUP($U185,SiSem_Req!$A$2:$O$82,15))</f>
        <v/>
      </c>
      <c r="R185" s="283"/>
      <c r="S185" s="283"/>
      <c r="T185" s="159"/>
      <c r="U185" s="134" t="e">
        <f>VLOOKUP($D185,SiSem_Req!$S$2:$T$10,2)+VLOOKUP($E185,SiSem_Req!$U$2:$V$4,2)+VLOOKUP(GlobalParameters!$C$12,SiSem_Req!$W$2:$X$4,2)</f>
        <v>#N/A</v>
      </c>
    </row>
    <row r="186" spans="1:21" x14ac:dyDescent="0.25">
      <c r="A186" s="133"/>
      <c r="B186" s="283"/>
      <c r="C186" s="283"/>
      <c r="D186" s="284"/>
      <c r="E186" s="284"/>
      <c r="F186" s="287"/>
      <c r="G186" s="166" t="str">
        <f t="shared" si="7"/>
        <v/>
      </c>
      <c r="H186" s="156" t="str">
        <f>IF(OR($D186="",$E186=""),"",VLOOKUP($U186,SiSem_Req!$A$2:$O$82,10))</f>
        <v/>
      </c>
      <c r="I186" s="285"/>
      <c r="J186" s="155" t="str">
        <f t="shared" si="8"/>
        <v/>
      </c>
      <c r="K186" s="156" t="str">
        <f>IF(OR($D186="",$E186=""),"",VLOOKUP($U186,SiSem_Req!$A$2:$O$82,11))</f>
        <v/>
      </c>
      <c r="L186" s="157" t="str">
        <f t="shared" si="9"/>
        <v/>
      </c>
      <c r="M186" s="158" t="str">
        <f>IF(OR($D186="",$E186="",GlobalParameters!$C$12=""),"",$Q186)</f>
        <v/>
      </c>
      <c r="N186" s="159"/>
      <c r="O186" s="283"/>
      <c r="P186" s="283"/>
      <c r="Q186" s="160" t="str">
        <f>IF(OR($D186="",$E186="",GlobalParameters!$C$12=""),"",VLOOKUP($U186,SiSem_Req!$A$2:$O$82,15))</f>
        <v/>
      </c>
      <c r="R186" s="283"/>
      <c r="S186" s="283"/>
      <c r="T186" s="159"/>
      <c r="U186" s="134" t="e">
        <f>VLOOKUP($D186,SiSem_Req!$S$2:$T$10,2)+VLOOKUP($E186,SiSem_Req!$U$2:$V$4,2)+VLOOKUP(GlobalParameters!$C$12,SiSem_Req!$W$2:$X$4,2)</f>
        <v>#N/A</v>
      </c>
    </row>
    <row r="187" spans="1:21" x14ac:dyDescent="0.25">
      <c r="A187" s="133"/>
      <c r="B187" s="283"/>
      <c r="C187" s="283"/>
      <c r="D187" s="284"/>
      <c r="E187" s="284"/>
      <c r="F187" s="287"/>
      <c r="G187" s="166" t="str">
        <f t="shared" si="7"/>
        <v/>
      </c>
      <c r="H187" s="156" t="str">
        <f>IF(OR($D187="",$E187=""),"",VLOOKUP($U187,SiSem_Req!$A$2:$O$82,10))</f>
        <v/>
      </c>
      <c r="I187" s="285"/>
      <c r="J187" s="155" t="str">
        <f t="shared" si="8"/>
        <v/>
      </c>
      <c r="K187" s="156" t="str">
        <f>IF(OR($D187="",$E187=""),"",VLOOKUP($U187,SiSem_Req!$A$2:$O$82,11))</f>
        <v/>
      </c>
      <c r="L187" s="157" t="str">
        <f t="shared" si="9"/>
        <v/>
      </c>
      <c r="M187" s="158" t="str">
        <f>IF(OR($D187="",$E187="",GlobalParameters!$C$12=""),"",$Q187)</f>
        <v/>
      </c>
      <c r="N187" s="159"/>
      <c r="O187" s="283"/>
      <c r="P187" s="283"/>
      <c r="Q187" s="160" t="str">
        <f>IF(OR($D187="",$E187="",GlobalParameters!$C$12=""),"",VLOOKUP($U187,SiSem_Req!$A$2:$O$82,15))</f>
        <v/>
      </c>
      <c r="R187" s="283"/>
      <c r="S187" s="283"/>
      <c r="T187" s="159"/>
      <c r="U187" s="134" t="e">
        <f>VLOOKUP($D187,SiSem_Req!$S$2:$T$10,2)+VLOOKUP($E187,SiSem_Req!$U$2:$V$4,2)+VLOOKUP(GlobalParameters!$C$12,SiSem_Req!$W$2:$X$4,2)</f>
        <v>#N/A</v>
      </c>
    </row>
    <row r="188" spans="1:21" x14ac:dyDescent="0.25">
      <c r="A188" s="133"/>
      <c r="B188" s="283"/>
      <c r="C188" s="283"/>
      <c r="D188" s="284"/>
      <c r="E188" s="284"/>
      <c r="F188" s="287"/>
      <c r="G188" s="166" t="str">
        <f t="shared" si="7"/>
        <v/>
      </c>
      <c r="H188" s="156" t="str">
        <f>IF(OR($D188="",$E188=""),"",VLOOKUP($U188,SiSem_Req!$A$2:$O$82,10))</f>
        <v/>
      </c>
      <c r="I188" s="285"/>
      <c r="J188" s="155" t="str">
        <f t="shared" si="8"/>
        <v/>
      </c>
      <c r="K188" s="156" t="str">
        <f>IF(OR($D188="",$E188=""),"",VLOOKUP($U188,SiSem_Req!$A$2:$O$82,11))</f>
        <v/>
      </c>
      <c r="L188" s="157" t="str">
        <f t="shared" si="9"/>
        <v/>
      </c>
      <c r="M188" s="158" t="str">
        <f>IF(OR($D188="",$E188="",GlobalParameters!$C$12=""),"",$Q188)</f>
        <v/>
      </c>
      <c r="N188" s="159"/>
      <c r="O188" s="283"/>
      <c r="P188" s="283"/>
      <c r="Q188" s="160" t="str">
        <f>IF(OR($D188="",$E188="",GlobalParameters!$C$12=""),"",VLOOKUP($U188,SiSem_Req!$A$2:$O$82,15))</f>
        <v/>
      </c>
      <c r="R188" s="283"/>
      <c r="S188" s="283"/>
      <c r="T188" s="159"/>
      <c r="U188" s="134" t="e">
        <f>VLOOKUP($D188,SiSem_Req!$S$2:$T$10,2)+VLOOKUP($E188,SiSem_Req!$U$2:$V$4,2)+VLOOKUP(GlobalParameters!$C$12,SiSem_Req!$W$2:$X$4,2)</f>
        <v>#N/A</v>
      </c>
    </row>
    <row r="189" spans="1:21" x14ac:dyDescent="0.25">
      <c r="A189" s="133"/>
      <c r="B189" s="283"/>
      <c r="C189" s="283"/>
      <c r="D189" s="284"/>
      <c r="E189" s="284"/>
      <c r="F189" s="287"/>
      <c r="G189" s="166" t="str">
        <f t="shared" si="7"/>
        <v/>
      </c>
      <c r="H189" s="156" t="str">
        <f>IF(OR($D189="",$E189=""),"",VLOOKUP($U189,SiSem_Req!$A$2:$O$82,10))</f>
        <v/>
      </c>
      <c r="I189" s="285"/>
      <c r="J189" s="155" t="str">
        <f t="shared" si="8"/>
        <v/>
      </c>
      <c r="K189" s="156" t="str">
        <f>IF(OR($D189="",$E189=""),"",VLOOKUP($U189,SiSem_Req!$A$2:$O$82,11))</f>
        <v/>
      </c>
      <c r="L189" s="157" t="str">
        <f t="shared" si="9"/>
        <v/>
      </c>
      <c r="M189" s="158" t="str">
        <f>IF(OR($D189="",$E189="",GlobalParameters!$C$12=""),"",$Q189)</f>
        <v/>
      </c>
      <c r="N189" s="159"/>
      <c r="O189" s="283"/>
      <c r="P189" s="283"/>
      <c r="Q189" s="160" t="str">
        <f>IF(OR($D189="",$E189="",GlobalParameters!$C$12=""),"",VLOOKUP($U189,SiSem_Req!$A$2:$O$82,15))</f>
        <v/>
      </c>
      <c r="R189" s="283"/>
      <c r="S189" s="283"/>
      <c r="T189" s="159"/>
      <c r="U189" s="134" t="e">
        <f>VLOOKUP($D189,SiSem_Req!$S$2:$T$10,2)+VLOOKUP($E189,SiSem_Req!$U$2:$V$4,2)+VLOOKUP(GlobalParameters!$C$12,SiSem_Req!$W$2:$X$4,2)</f>
        <v>#N/A</v>
      </c>
    </row>
    <row r="190" spans="1:21" x14ac:dyDescent="0.25">
      <c r="A190" s="133"/>
      <c r="B190" s="283"/>
      <c r="C190" s="283"/>
      <c r="D190" s="284"/>
      <c r="E190" s="284"/>
      <c r="F190" s="287"/>
      <c r="G190" s="166" t="str">
        <f t="shared" si="7"/>
        <v/>
      </c>
      <c r="H190" s="156" t="str">
        <f>IF(OR($D190="",$E190=""),"",VLOOKUP($U190,SiSem_Req!$A$2:$O$82,10))</f>
        <v/>
      </c>
      <c r="I190" s="285"/>
      <c r="J190" s="155" t="str">
        <f t="shared" si="8"/>
        <v/>
      </c>
      <c r="K190" s="156" t="str">
        <f>IF(OR($D190="",$E190=""),"",VLOOKUP($U190,SiSem_Req!$A$2:$O$82,11))</f>
        <v/>
      </c>
      <c r="L190" s="157" t="str">
        <f t="shared" si="9"/>
        <v/>
      </c>
      <c r="M190" s="158" t="str">
        <f>IF(OR($D190="",$E190="",GlobalParameters!$C$12=""),"",$Q190)</f>
        <v/>
      </c>
      <c r="N190" s="159"/>
      <c r="O190" s="283"/>
      <c r="P190" s="283"/>
      <c r="Q190" s="160" t="str">
        <f>IF(OR($D190="",$E190="",GlobalParameters!$C$12=""),"",VLOOKUP($U190,SiSem_Req!$A$2:$O$82,15))</f>
        <v/>
      </c>
      <c r="R190" s="283"/>
      <c r="S190" s="283"/>
      <c r="T190" s="159"/>
      <c r="U190" s="134" t="e">
        <f>VLOOKUP($D190,SiSem_Req!$S$2:$T$10,2)+VLOOKUP($E190,SiSem_Req!$U$2:$V$4,2)+VLOOKUP(GlobalParameters!$C$12,SiSem_Req!$W$2:$X$4,2)</f>
        <v>#N/A</v>
      </c>
    </row>
    <row r="191" spans="1:21" x14ac:dyDescent="0.25">
      <c r="A191" s="133"/>
      <c r="B191" s="283"/>
      <c r="C191" s="283"/>
      <c r="D191" s="284"/>
      <c r="E191" s="284"/>
      <c r="F191" s="287"/>
      <c r="G191" s="166" t="str">
        <f t="shared" si="7"/>
        <v/>
      </c>
      <c r="H191" s="156" t="str">
        <f>IF(OR($D191="",$E191=""),"",VLOOKUP($U191,SiSem_Req!$A$2:$O$82,10))</f>
        <v/>
      </c>
      <c r="I191" s="285"/>
      <c r="J191" s="155" t="str">
        <f t="shared" si="8"/>
        <v/>
      </c>
      <c r="K191" s="156" t="str">
        <f>IF(OR($D191="",$E191=""),"",VLOOKUP($U191,SiSem_Req!$A$2:$O$82,11))</f>
        <v/>
      </c>
      <c r="L191" s="157" t="str">
        <f t="shared" si="9"/>
        <v/>
      </c>
      <c r="M191" s="158" t="str">
        <f>IF(OR($D191="",$E191="",GlobalParameters!$C$12=""),"",$Q191)</f>
        <v/>
      </c>
      <c r="N191" s="159"/>
      <c r="O191" s="283"/>
      <c r="P191" s="283"/>
      <c r="Q191" s="160" t="str">
        <f>IF(OR($D191="",$E191="",GlobalParameters!$C$12=""),"",VLOOKUP($U191,SiSem_Req!$A$2:$O$82,15))</f>
        <v/>
      </c>
      <c r="R191" s="283"/>
      <c r="S191" s="283"/>
      <c r="T191" s="159"/>
      <c r="U191" s="134" t="e">
        <f>VLOOKUP($D191,SiSem_Req!$S$2:$T$10,2)+VLOOKUP($E191,SiSem_Req!$U$2:$V$4,2)+VLOOKUP(GlobalParameters!$C$12,SiSem_Req!$W$2:$X$4,2)</f>
        <v>#N/A</v>
      </c>
    </row>
    <row r="192" spans="1:21" x14ac:dyDescent="0.25">
      <c r="A192" s="133"/>
      <c r="B192" s="283"/>
      <c r="C192" s="283"/>
      <c r="D192" s="284"/>
      <c r="E192" s="284"/>
      <c r="F192" s="287"/>
      <c r="G192" s="166" t="str">
        <f t="shared" si="7"/>
        <v/>
      </c>
      <c r="H192" s="156" t="str">
        <f>IF(OR($D192="",$E192=""),"",VLOOKUP($U192,SiSem_Req!$A$2:$O$82,10))</f>
        <v/>
      </c>
      <c r="I192" s="285"/>
      <c r="J192" s="155" t="str">
        <f t="shared" si="8"/>
        <v/>
      </c>
      <c r="K192" s="156" t="str">
        <f>IF(OR($D192="",$E192=""),"",VLOOKUP($U192,SiSem_Req!$A$2:$O$82,11))</f>
        <v/>
      </c>
      <c r="L192" s="157" t="str">
        <f t="shared" si="9"/>
        <v/>
      </c>
      <c r="M192" s="158" t="str">
        <f>IF(OR($D192="",$E192="",GlobalParameters!$C$12=""),"",$Q192)</f>
        <v/>
      </c>
      <c r="N192" s="159"/>
      <c r="O192" s="283"/>
      <c r="P192" s="283"/>
      <c r="Q192" s="160" t="str">
        <f>IF(OR($D192="",$E192="",GlobalParameters!$C$12=""),"",VLOOKUP($U192,SiSem_Req!$A$2:$O$82,15))</f>
        <v/>
      </c>
      <c r="R192" s="283"/>
      <c r="S192" s="283"/>
      <c r="T192" s="159"/>
      <c r="U192" s="134" t="e">
        <f>VLOOKUP($D192,SiSem_Req!$S$2:$T$10,2)+VLOOKUP($E192,SiSem_Req!$U$2:$V$4,2)+VLOOKUP(GlobalParameters!$C$12,SiSem_Req!$W$2:$X$4,2)</f>
        <v>#N/A</v>
      </c>
    </row>
    <row r="193" spans="1:21" x14ac:dyDescent="0.25">
      <c r="A193" s="133"/>
      <c r="B193" s="283"/>
      <c r="C193" s="283"/>
      <c r="D193" s="284"/>
      <c r="E193" s="284"/>
      <c r="F193" s="287"/>
      <c r="G193" s="166" t="str">
        <f t="shared" si="7"/>
        <v/>
      </c>
      <c r="H193" s="156" t="str">
        <f>IF(OR($D193="",$E193=""),"",VLOOKUP($U193,SiSem_Req!$A$2:$O$82,10))</f>
        <v/>
      </c>
      <c r="I193" s="285"/>
      <c r="J193" s="155" t="str">
        <f t="shared" si="8"/>
        <v/>
      </c>
      <c r="K193" s="156" t="str">
        <f>IF(OR($D193="",$E193=""),"",VLOOKUP($U193,SiSem_Req!$A$2:$O$82,11))</f>
        <v/>
      </c>
      <c r="L193" s="157" t="str">
        <f t="shared" si="9"/>
        <v/>
      </c>
      <c r="M193" s="158" t="str">
        <f>IF(OR($D193="",$E193="",GlobalParameters!$C$12=""),"",$Q193)</f>
        <v/>
      </c>
      <c r="N193" s="159"/>
      <c r="O193" s="283"/>
      <c r="P193" s="283"/>
      <c r="Q193" s="160" t="str">
        <f>IF(OR($D193="",$E193="",GlobalParameters!$C$12=""),"",VLOOKUP($U193,SiSem_Req!$A$2:$O$82,15))</f>
        <v/>
      </c>
      <c r="R193" s="283"/>
      <c r="S193" s="283"/>
      <c r="T193" s="159"/>
      <c r="U193" s="134" t="e">
        <f>VLOOKUP($D193,SiSem_Req!$S$2:$T$10,2)+VLOOKUP($E193,SiSem_Req!$U$2:$V$4,2)+VLOOKUP(GlobalParameters!$C$12,SiSem_Req!$W$2:$X$4,2)</f>
        <v>#N/A</v>
      </c>
    </row>
    <row r="194" spans="1:21" x14ac:dyDescent="0.25">
      <c r="A194" s="133"/>
      <c r="B194" s="283"/>
      <c r="C194" s="283"/>
      <c r="D194" s="284"/>
      <c r="E194" s="284"/>
      <c r="F194" s="287"/>
      <c r="G194" s="166" t="str">
        <f t="shared" si="7"/>
        <v/>
      </c>
      <c r="H194" s="156" t="str">
        <f>IF(OR($D194="",$E194=""),"",VLOOKUP($U194,SiSem_Req!$A$2:$O$82,10))</f>
        <v/>
      </c>
      <c r="I194" s="285"/>
      <c r="J194" s="155" t="str">
        <f t="shared" si="8"/>
        <v/>
      </c>
      <c r="K194" s="156" t="str">
        <f>IF(OR($D194="",$E194=""),"",VLOOKUP($U194,SiSem_Req!$A$2:$O$82,11))</f>
        <v/>
      </c>
      <c r="L194" s="157" t="str">
        <f t="shared" si="9"/>
        <v/>
      </c>
      <c r="M194" s="158" t="str">
        <f>IF(OR($D194="",$E194="",GlobalParameters!$C$12=""),"",$Q194)</f>
        <v/>
      </c>
      <c r="N194" s="159"/>
      <c r="O194" s="283"/>
      <c r="P194" s="283"/>
      <c r="Q194" s="160" t="str">
        <f>IF(OR($D194="",$E194="",GlobalParameters!$C$12=""),"",VLOOKUP($U194,SiSem_Req!$A$2:$O$82,15))</f>
        <v/>
      </c>
      <c r="R194" s="283"/>
      <c r="S194" s="283"/>
      <c r="T194" s="159"/>
      <c r="U194" s="134" t="e">
        <f>VLOOKUP($D194,SiSem_Req!$S$2:$T$10,2)+VLOOKUP($E194,SiSem_Req!$U$2:$V$4,2)+VLOOKUP(GlobalParameters!$C$12,SiSem_Req!$W$2:$X$4,2)</f>
        <v>#N/A</v>
      </c>
    </row>
    <row r="195" spans="1:21" x14ac:dyDescent="0.25">
      <c r="A195" s="133"/>
      <c r="B195" s="283"/>
      <c r="C195" s="283"/>
      <c r="D195" s="284"/>
      <c r="E195" s="284"/>
      <c r="F195" s="287"/>
      <c r="G195" s="166" t="str">
        <f t="shared" si="7"/>
        <v/>
      </c>
      <c r="H195" s="156" t="str">
        <f>IF(OR($D195="",$E195=""),"",VLOOKUP($U195,SiSem_Req!$A$2:$O$82,10))</f>
        <v/>
      </c>
      <c r="I195" s="285"/>
      <c r="J195" s="155" t="str">
        <f t="shared" si="8"/>
        <v/>
      </c>
      <c r="K195" s="156" t="str">
        <f>IF(OR($D195="",$E195=""),"",VLOOKUP($U195,SiSem_Req!$A$2:$O$82,11))</f>
        <v/>
      </c>
      <c r="L195" s="157" t="str">
        <f t="shared" si="9"/>
        <v/>
      </c>
      <c r="M195" s="158" t="str">
        <f>IF(OR($D195="",$E195="",GlobalParameters!$C$12=""),"",$Q195)</f>
        <v/>
      </c>
      <c r="N195" s="159"/>
      <c r="O195" s="283"/>
      <c r="P195" s="283"/>
      <c r="Q195" s="160" t="str">
        <f>IF(OR($D195="",$E195="",GlobalParameters!$C$12=""),"",VLOOKUP($U195,SiSem_Req!$A$2:$O$82,15))</f>
        <v/>
      </c>
      <c r="R195" s="283"/>
      <c r="S195" s="283"/>
      <c r="T195" s="159"/>
      <c r="U195" s="134" t="e">
        <f>VLOOKUP($D195,SiSem_Req!$S$2:$T$10,2)+VLOOKUP($E195,SiSem_Req!$U$2:$V$4,2)+VLOOKUP(GlobalParameters!$C$12,SiSem_Req!$W$2:$X$4,2)</f>
        <v>#N/A</v>
      </c>
    </row>
    <row r="196" spans="1:21" x14ac:dyDescent="0.25">
      <c r="A196" s="133"/>
      <c r="B196" s="283"/>
      <c r="C196" s="283"/>
      <c r="D196" s="284"/>
      <c r="E196" s="284"/>
      <c r="F196" s="287"/>
      <c r="G196" s="166" t="str">
        <f t="shared" si="7"/>
        <v/>
      </c>
      <c r="H196" s="156" t="str">
        <f>IF(OR($D196="",$E196=""),"",VLOOKUP($U196,SiSem_Req!$A$2:$O$82,10))</f>
        <v/>
      </c>
      <c r="I196" s="285"/>
      <c r="J196" s="155" t="str">
        <f t="shared" si="8"/>
        <v/>
      </c>
      <c r="K196" s="156" t="str">
        <f>IF(OR($D196="",$E196=""),"",VLOOKUP($U196,SiSem_Req!$A$2:$O$82,11))</f>
        <v/>
      </c>
      <c r="L196" s="157" t="str">
        <f t="shared" si="9"/>
        <v/>
      </c>
      <c r="M196" s="158" t="str">
        <f>IF(OR($D196="",$E196="",GlobalParameters!$C$12=""),"",$Q196)</f>
        <v/>
      </c>
      <c r="N196" s="159"/>
      <c r="O196" s="283"/>
      <c r="P196" s="283"/>
      <c r="Q196" s="160" t="str">
        <f>IF(OR($D196="",$E196="",GlobalParameters!$C$12=""),"",VLOOKUP($U196,SiSem_Req!$A$2:$O$82,15))</f>
        <v/>
      </c>
      <c r="R196" s="283"/>
      <c r="S196" s="283"/>
      <c r="T196" s="159"/>
      <c r="U196" s="134" t="e">
        <f>VLOOKUP($D196,SiSem_Req!$S$2:$T$10,2)+VLOOKUP($E196,SiSem_Req!$U$2:$V$4,2)+VLOOKUP(GlobalParameters!$C$12,SiSem_Req!$W$2:$X$4,2)</f>
        <v>#N/A</v>
      </c>
    </row>
    <row r="197" spans="1:21" x14ac:dyDescent="0.25">
      <c r="A197" s="133"/>
      <c r="B197" s="283"/>
      <c r="C197" s="283"/>
      <c r="D197" s="284"/>
      <c r="E197" s="284"/>
      <c r="F197" s="287"/>
      <c r="G197" s="166" t="str">
        <f t="shared" si="7"/>
        <v/>
      </c>
      <c r="H197" s="156" t="str">
        <f>IF(OR($D197="",$E197=""),"",VLOOKUP($U197,SiSem_Req!$A$2:$O$82,10))</f>
        <v/>
      </c>
      <c r="I197" s="285"/>
      <c r="J197" s="155" t="str">
        <f t="shared" si="8"/>
        <v/>
      </c>
      <c r="K197" s="156" t="str">
        <f>IF(OR($D197="",$E197=""),"",VLOOKUP($U197,SiSem_Req!$A$2:$O$82,11))</f>
        <v/>
      </c>
      <c r="L197" s="157" t="str">
        <f t="shared" si="9"/>
        <v/>
      </c>
      <c r="M197" s="158" t="str">
        <f>IF(OR($D197="",$E197="",GlobalParameters!$C$12=""),"",$Q197)</f>
        <v/>
      </c>
      <c r="N197" s="159"/>
      <c r="O197" s="283"/>
      <c r="P197" s="283"/>
      <c r="Q197" s="160" t="str">
        <f>IF(OR($D197="",$E197="",GlobalParameters!$C$12=""),"",VLOOKUP($U197,SiSem_Req!$A$2:$O$82,15))</f>
        <v/>
      </c>
      <c r="R197" s="283"/>
      <c r="S197" s="283"/>
      <c r="T197" s="159"/>
      <c r="U197" s="134" t="e">
        <f>VLOOKUP($D197,SiSem_Req!$S$2:$T$10,2)+VLOOKUP($E197,SiSem_Req!$U$2:$V$4,2)+VLOOKUP(GlobalParameters!$C$12,SiSem_Req!$W$2:$X$4,2)</f>
        <v>#N/A</v>
      </c>
    </row>
    <row r="198" spans="1:21" x14ac:dyDescent="0.25">
      <c r="A198" s="133"/>
      <c r="B198" s="283"/>
      <c r="C198" s="283"/>
      <c r="D198" s="284"/>
      <c r="E198" s="284"/>
      <c r="F198" s="287"/>
      <c r="G198" s="166" t="str">
        <f t="shared" si="7"/>
        <v/>
      </c>
      <c r="H198" s="156" t="str">
        <f>IF(OR($D198="",$E198=""),"",VLOOKUP($U198,SiSem_Req!$A$2:$O$82,10))</f>
        <v/>
      </c>
      <c r="I198" s="285"/>
      <c r="J198" s="155" t="str">
        <f t="shared" si="8"/>
        <v/>
      </c>
      <c r="K198" s="156" t="str">
        <f>IF(OR($D198="",$E198=""),"",VLOOKUP($U198,SiSem_Req!$A$2:$O$82,11))</f>
        <v/>
      </c>
      <c r="L198" s="157" t="str">
        <f t="shared" si="9"/>
        <v/>
      </c>
      <c r="M198" s="158" t="str">
        <f>IF(OR($D198="",$E198="",GlobalParameters!$C$12=""),"",$Q198)</f>
        <v/>
      </c>
      <c r="N198" s="159"/>
      <c r="O198" s="283"/>
      <c r="P198" s="283"/>
      <c r="Q198" s="160" t="str">
        <f>IF(OR($D198="",$E198="",GlobalParameters!$C$12=""),"",VLOOKUP($U198,SiSem_Req!$A$2:$O$82,15))</f>
        <v/>
      </c>
      <c r="R198" s="283"/>
      <c r="S198" s="283"/>
      <c r="T198" s="159"/>
      <c r="U198" s="134" t="e">
        <f>VLOOKUP($D198,SiSem_Req!$S$2:$T$10,2)+VLOOKUP($E198,SiSem_Req!$U$2:$V$4,2)+VLOOKUP(GlobalParameters!$C$12,SiSem_Req!$W$2:$X$4,2)</f>
        <v>#N/A</v>
      </c>
    </row>
    <row r="199" spans="1:21" x14ac:dyDescent="0.25">
      <c r="A199" s="133"/>
      <c r="B199" s="283"/>
      <c r="C199" s="283"/>
      <c r="D199" s="284"/>
      <c r="E199" s="284"/>
      <c r="F199" s="287"/>
      <c r="G199" s="166" t="str">
        <f t="shared" si="7"/>
        <v/>
      </c>
      <c r="H199" s="156" t="str">
        <f>IF(OR($D199="",$E199=""),"",VLOOKUP($U199,SiSem_Req!$A$2:$O$82,10))</f>
        <v/>
      </c>
      <c r="I199" s="285"/>
      <c r="J199" s="155" t="str">
        <f t="shared" si="8"/>
        <v/>
      </c>
      <c r="K199" s="156" t="str">
        <f>IF(OR($D199="",$E199=""),"",VLOOKUP($U199,SiSem_Req!$A$2:$O$82,11))</f>
        <v/>
      </c>
      <c r="L199" s="157" t="str">
        <f t="shared" si="9"/>
        <v/>
      </c>
      <c r="M199" s="158" t="str">
        <f>IF(OR($D199="",$E199="",GlobalParameters!$C$12=""),"",$Q199)</f>
        <v/>
      </c>
      <c r="N199" s="159"/>
      <c r="O199" s="283"/>
      <c r="P199" s="283"/>
      <c r="Q199" s="160" t="str">
        <f>IF(OR($D199="",$E199="",GlobalParameters!$C$12=""),"",VLOOKUP($U199,SiSem_Req!$A$2:$O$82,15))</f>
        <v/>
      </c>
      <c r="R199" s="283"/>
      <c r="S199" s="283"/>
      <c r="T199" s="159"/>
      <c r="U199" s="134" t="e">
        <f>VLOOKUP($D199,SiSem_Req!$S$2:$T$10,2)+VLOOKUP($E199,SiSem_Req!$U$2:$V$4,2)+VLOOKUP(GlobalParameters!$C$12,SiSem_Req!$W$2:$X$4,2)</f>
        <v>#N/A</v>
      </c>
    </row>
    <row r="200" spans="1:21" x14ac:dyDescent="0.25">
      <c r="A200" s="133"/>
      <c r="B200" s="283"/>
      <c r="C200" s="283"/>
      <c r="D200" s="284"/>
      <c r="E200" s="284"/>
      <c r="F200" s="287"/>
      <c r="G200" s="166" t="str">
        <f t="shared" si="7"/>
        <v/>
      </c>
      <c r="H200" s="156" t="str">
        <f>IF(OR($D200="",$E200=""),"",VLOOKUP($U200,SiSem_Req!$A$2:$O$82,10))</f>
        <v/>
      </c>
      <c r="I200" s="285"/>
      <c r="J200" s="155" t="str">
        <f t="shared" si="8"/>
        <v/>
      </c>
      <c r="K200" s="156" t="str">
        <f>IF(OR($D200="",$E200=""),"",VLOOKUP($U200,SiSem_Req!$A$2:$O$82,11))</f>
        <v/>
      </c>
      <c r="L200" s="157" t="str">
        <f t="shared" si="9"/>
        <v/>
      </c>
      <c r="M200" s="158" t="str">
        <f>IF(OR($D200="",$E200="",GlobalParameters!$C$12=""),"",$Q200)</f>
        <v/>
      </c>
      <c r="N200" s="159"/>
      <c r="O200" s="283"/>
      <c r="P200" s="283"/>
      <c r="Q200" s="160" t="str">
        <f>IF(OR($D200="",$E200="",GlobalParameters!$C$12=""),"",VLOOKUP($U200,SiSem_Req!$A$2:$O$82,15))</f>
        <v/>
      </c>
      <c r="R200" s="283"/>
      <c r="S200" s="283"/>
      <c r="T200" s="159"/>
      <c r="U200" s="134" t="e">
        <f>VLOOKUP($D200,SiSem_Req!$S$2:$T$10,2)+VLOOKUP($E200,SiSem_Req!$U$2:$V$4,2)+VLOOKUP(GlobalParameters!$C$12,SiSem_Req!$W$2:$X$4,2)</f>
        <v>#N/A</v>
      </c>
    </row>
    <row r="201" spans="1:21" x14ac:dyDescent="0.25">
      <c r="A201" s="133"/>
      <c r="B201" s="283"/>
      <c r="C201" s="283"/>
      <c r="D201" s="284"/>
      <c r="E201" s="284"/>
      <c r="F201" s="287"/>
      <c r="G201" s="166" t="str">
        <f t="shared" si="7"/>
        <v/>
      </c>
      <c r="H201" s="156" t="str">
        <f>IF(OR($D201="",$E201=""),"",VLOOKUP($U201,SiSem_Req!$A$2:$O$82,10))</f>
        <v/>
      </c>
      <c r="I201" s="285"/>
      <c r="J201" s="155" t="str">
        <f t="shared" si="8"/>
        <v/>
      </c>
      <c r="K201" s="156" t="str">
        <f>IF(OR($D201="",$E201=""),"",VLOOKUP($U201,SiSem_Req!$A$2:$O$82,11))</f>
        <v/>
      </c>
      <c r="L201" s="157" t="str">
        <f t="shared" si="9"/>
        <v/>
      </c>
      <c r="M201" s="158" t="str">
        <f>IF(OR($D201="",$E201="",GlobalParameters!$C$12=""),"",$Q201)</f>
        <v/>
      </c>
      <c r="N201" s="159"/>
      <c r="O201" s="283"/>
      <c r="P201" s="283"/>
      <c r="Q201" s="160" t="str">
        <f>IF(OR($D201="",$E201="",GlobalParameters!$C$12=""),"",VLOOKUP($U201,SiSem_Req!$A$2:$O$82,15))</f>
        <v/>
      </c>
      <c r="R201" s="283"/>
      <c r="S201" s="283"/>
      <c r="T201" s="159"/>
      <c r="U201" s="134" t="e">
        <f>VLOOKUP($D201,SiSem_Req!$S$2:$T$10,2)+VLOOKUP($E201,SiSem_Req!$U$2:$V$4,2)+VLOOKUP(GlobalParameters!$C$12,SiSem_Req!$W$2:$X$4,2)</f>
        <v>#N/A</v>
      </c>
    </row>
    <row r="202" spans="1:21" x14ac:dyDescent="0.25">
      <c r="A202" s="133"/>
      <c r="B202" s="283"/>
      <c r="C202" s="283"/>
      <c r="D202" s="284"/>
      <c r="E202" s="284"/>
      <c r="F202" s="287"/>
      <c r="G202" s="166" t="str">
        <f t="shared" si="7"/>
        <v/>
      </c>
      <c r="H202" s="156" t="str">
        <f>IF(OR($D202="",$E202=""),"",VLOOKUP($U202,SiSem_Req!$A$2:$O$82,10))</f>
        <v/>
      </c>
      <c r="I202" s="285"/>
      <c r="J202" s="155" t="str">
        <f t="shared" si="8"/>
        <v/>
      </c>
      <c r="K202" s="156" t="str">
        <f>IF(OR($D202="",$E202=""),"",VLOOKUP($U202,SiSem_Req!$A$2:$O$82,11))</f>
        <v/>
      </c>
      <c r="L202" s="157" t="str">
        <f t="shared" si="9"/>
        <v/>
      </c>
      <c r="M202" s="158" t="str">
        <f>IF(OR($D202="",$E202="",GlobalParameters!$C$12=""),"",$Q202)</f>
        <v/>
      </c>
      <c r="N202" s="159"/>
      <c r="O202" s="283"/>
      <c r="P202" s="283"/>
      <c r="Q202" s="160" t="str">
        <f>IF(OR($D202="",$E202="",GlobalParameters!$C$12=""),"",VLOOKUP($U202,SiSem_Req!$A$2:$O$82,15))</f>
        <v/>
      </c>
      <c r="R202" s="283"/>
      <c r="S202" s="283"/>
      <c r="T202" s="159"/>
      <c r="U202" s="134" t="e">
        <f>VLOOKUP($D202,SiSem_Req!$S$2:$T$10,2)+VLOOKUP($E202,SiSem_Req!$U$2:$V$4,2)+VLOOKUP(GlobalParameters!$C$12,SiSem_Req!$W$2:$X$4,2)</f>
        <v>#N/A</v>
      </c>
    </row>
    <row r="203" spans="1:21" x14ac:dyDescent="0.25">
      <c r="A203" s="133"/>
      <c r="B203" s="283"/>
      <c r="C203" s="283"/>
      <c r="D203" s="284"/>
      <c r="E203" s="284"/>
      <c r="F203" s="287"/>
      <c r="G203" s="166" t="str">
        <f t="shared" si="7"/>
        <v/>
      </c>
      <c r="H203" s="156" t="str">
        <f>IF(OR($D203="",$E203=""),"",VLOOKUP($U203,SiSem_Req!$A$2:$O$82,10))</f>
        <v/>
      </c>
      <c r="I203" s="285"/>
      <c r="J203" s="155" t="str">
        <f t="shared" si="8"/>
        <v/>
      </c>
      <c r="K203" s="156" t="str">
        <f>IF(OR($D203="",$E203=""),"",VLOOKUP($U203,SiSem_Req!$A$2:$O$82,11))</f>
        <v/>
      </c>
      <c r="L203" s="157" t="str">
        <f t="shared" si="9"/>
        <v/>
      </c>
      <c r="M203" s="158" t="str">
        <f>IF(OR($D203="",$E203="",GlobalParameters!$C$12=""),"",$Q203)</f>
        <v/>
      </c>
      <c r="N203" s="159"/>
      <c r="O203" s="283"/>
      <c r="P203" s="283"/>
      <c r="Q203" s="160" t="str">
        <f>IF(OR($D203="",$E203="",GlobalParameters!$C$12=""),"",VLOOKUP($U203,SiSem_Req!$A$2:$O$82,15))</f>
        <v/>
      </c>
      <c r="R203" s="283"/>
      <c r="S203" s="283"/>
      <c r="T203" s="159"/>
      <c r="U203" s="134" t="e">
        <f>VLOOKUP($D203,SiSem_Req!$S$2:$T$10,2)+VLOOKUP($E203,SiSem_Req!$U$2:$V$4,2)+VLOOKUP(GlobalParameters!$C$12,SiSem_Req!$W$2:$X$4,2)</f>
        <v>#N/A</v>
      </c>
    </row>
    <row r="204" spans="1:21" x14ac:dyDescent="0.25">
      <c r="A204" s="133"/>
      <c r="B204" s="283"/>
      <c r="C204" s="283"/>
      <c r="D204" s="284"/>
      <c r="E204" s="284"/>
      <c r="F204" s="287"/>
      <c r="G204" s="166" t="str">
        <f t="shared" si="7"/>
        <v/>
      </c>
      <c r="H204" s="156" t="str">
        <f>IF(OR($D204="",$E204=""),"",VLOOKUP($U204,SiSem_Req!$A$2:$O$82,10))</f>
        <v/>
      </c>
      <c r="I204" s="285"/>
      <c r="J204" s="155" t="str">
        <f t="shared" si="8"/>
        <v/>
      </c>
      <c r="K204" s="156" t="str">
        <f>IF(OR($D204="",$E204=""),"",VLOOKUP($U204,SiSem_Req!$A$2:$O$82,11))</f>
        <v/>
      </c>
      <c r="L204" s="157" t="str">
        <f t="shared" si="9"/>
        <v/>
      </c>
      <c r="M204" s="158" t="str">
        <f>IF(OR($D204="",$E204="",GlobalParameters!$C$12=""),"",$Q204)</f>
        <v/>
      </c>
      <c r="N204" s="159"/>
      <c r="O204" s="283"/>
      <c r="P204" s="283"/>
      <c r="Q204" s="160" t="str">
        <f>IF(OR($D204="",$E204="",GlobalParameters!$C$12=""),"",VLOOKUP($U204,SiSem_Req!$A$2:$O$82,15))</f>
        <v/>
      </c>
      <c r="R204" s="283"/>
      <c r="S204" s="283"/>
      <c r="T204" s="159"/>
      <c r="U204" s="134" t="e">
        <f>VLOOKUP($D204,SiSem_Req!$S$2:$T$10,2)+VLOOKUP($E204,SiSem_Req!$U$2:$V$4,2)+VLOOKUP(GlobalParameters!$C$12,SiSem_Req!$W$2:$X$4,2)</f>
        <v>#N/A</v>
      </c>
    </row>
    <row r="205" spans="1:21" x14ac:dyDescent="0.25">
      <c r="A205" s="133"/>
      <c r="B205" s="283"/>
      <c r="C205" s="283"/>
      <c r="D205" s="284"/>
      <c r="E205" s="284"/>
      <c r="F205" s="287"/>
      <c r="G205" s="166" t="str">
        <f t="shared" ref="G205:G268" si="10">IF(OR($D205="",$O205="",$H205=""),"",IF(AND($U205&gt;=600,$U205&lt;700),$O205*$H205,""))</f>
        <v/>
      </c>
      <c r="H205" s="156" t="str">
        <f>IF(OR($D205="",$E205=""),"",VLOOKUP($U205,SiSem_Req!$A$2:$O$82,10))</f>
        <v/>
      </c>
      <c r="I205" s="285"/>
      <c r="J205" s="155" t="str">
        <f t="shared" ref="J205:J268" si="11">IF(OR($D205="",$P205="",$K205=""),"",IF(AND($U205&gt;=600,$U205&lt;700),$P205*$K205,""))</f>
        <v/>
      </c>
      <c r="K205" s="156" t="str">
        <f>IF(OR($D205="",$E205=""),"",VLOOKUP($U205,SiSem_Req!$A$2:$O$82,11))</f>
        <v/>
      </c>
      <c r="L205" s="157" t="str">
        <f t="shared" si="9"/>
        <v/>
      </c>
      <c r="M205" s="158" t="str">
        <f>IF(OR($D205="",$E205="",GlobalParameters!$C$12=""),"",$Q205)</f>
        <v/>
      </c>
      <c r="N205" s="159"/>
      <c r="O205" s="283"/>
      <c r="P205" s="283"/>
      <c r="Q205" s="160" t="str">
        <f>IF(OR($D205="",$E205="",GlobalParameters!$C$12=""),"",VLOOKUP($U205,SiSem_Req!$A$2:$O$82,15))</f>
        <v/>
      </c>
      <c r="R205" s="283"/>
      <c r="S205" s="283"/>
      <c r="T205" s="159"/>
      <c r="U205" s="134" t="e">
        <f>VLOOKUP($D205,SiSem_Req!$S$2:$T$10,2)+VLOOKUP($E205,SiSem_Req!$U$2:$V$4,2)+VLOOKUP(GlobalParameters!$C$12,SiSem_Req!$W$2:$X$4,2)</f>
        <v>#N/A</v>
      </c>
    </row>
    <row r="206" spans="1:21" x14ac:dyDescent="0.25">
      <c r="A206" s="133"/>
      <c r="B206" s="283"/>
      <c r="C206" s="283"/>
      <c r="D206" s="284"/>
      <c r="E206" s="284"/>
      <c r="F206" s="287"/>
      <c r="G206" s="166" t="str">
        <f t="shared" si="10"/>
        <v/>
      </c>
      <c r="H206" s="156" t="str">
        <f>IF(OR($D206="",$E206=""),"",VLOOKUP($U206,SiSem_Req!$A$2:$O$82,10))</f>
        <v/>
      </c>
      <c r="I206" s="285"/>
      <c r="J206" s="155" t="str">
        <f t="shared" si="11"/>
        <v/>
      </c>
      <c r="K206" s="156" t="str">
        <f>IF(OR($D206="",$E206=""),"",VLOOKUP($U206,SiSem_Req!$A$2:$O$82,11))</f>
        <v/>
      </c>
      <c r="L206" s="157" t="str">
        <f t="shared" si="9"/>
        <v/>
      </c>
      <c r="M206" s="158" t="str">
        <f>IF(OR($D206="",$E206="",GlobalParameters!$C$12=""),"",$Q206)</f>
        <v/>
      </c>
      <c r="N206" s="159"/>
      <c r="O206" s="283"/>
      <c r="P206" s="283"/>
      <c r="Q206" s="160" t="str">
        <f>IF(OR($D206="",$E206="",GlobalParameters!$C$12=""),"",VLOOKUP($U206,SiSem_Req!$A$2:$O$82,15))</f>
        <v/>
      </c>
      <c r="R206" s="283"/>
      <c r="S206" s="283"/>
      <c r="T206" s="159"/>
      <c r="U206" s="134" t="e">
        <f>VLOOKUP($D206,SiSem_Req!$S$2:$T$10,2)+VLOOKUP($E206,SiSem_Req!$U$2:$V$4,2)+VLOOKUP(GlobalParameters!$C$12,SiSem_Req!$W$2:$X$4,2)</f>
        <v>#N/A</v>
      </c>
    </row>
    <row r="207" spans="1:21" x14ac:dyDescent="0.25">
      <c r="A207" s="133"/>
      <c r="B207" s="283"/>
      <c r="C207" s="283"/>
      <c r="D207" s="284"/>
      <c r="E207" s="284"/>
      <c r="F207" s="287"/>
      <c r="G207" s="166" t="str">
        <f t="shared" si="10"/>
        <v/>
      </c>
      <c r="H207" s="156" t="str">
        <f>IF(OR($D207="",$E207=""),"",VLOOKUP($U207,SiSem_Req!$A$2:$O$82,10))</f>
        <v/>
      </c>
      <c r="I207" s="285"/>
      <c r="J207" s="155" t="str">
        <f t="shared" si="11"/>
        <v/>
      </c>
      <c r="K207" s="156" t="str">
        <f>IF(OR($D207="",$E207=""),"",VLOOKUP($U207,SiSem_Req!$A$2:$O$82,11))</f>
        <v/>
      </c>
      <c r="L207" s="157" t="str">
        <f t="shared" si="9"/>
        <v/>
      </c>
      <c r="M207" s="158" t="str">
        <f>IF(OR($D207="",$E207="",GlobalParameters!$C$12=""),"",$Q207)</f>
        <v/>
      </c>
      <c r="N207" s="159"/>
      <c r="O207" s="283"/>
      <c r="P207" s="283"/>
      <c r="Q207" s="160" t="str">
        <f>IF(OR($D207="",$E207="",GlobalParameters!$C$12=""),"",VLOOKUP($U207,SiSem_Req!$A$2:$O$82,15))</f>
        <v/>
      </c>
      <c r="R207" s="283"/>
      <c r="S207" s="283"/>
      <c r="T207" s="159"/>
      <c r="U207" s="134" t="e">
        <f>VLOOKUP($D207,SiSem_Req!$S$2:$T$10,2)+VLOOKUP($E207,SiSem_Req!$U$2:$V$4,2)+VLOOKUP(GlobalParameters!$C$12,SiSem_Req!$W$2:$X$4,2)</f>
        <v>#N/A</v>
      </c>
    </row>
    <row r="208" spans="1:21" x14ac:dyDescent="0.25">
      <c r="A208" s="133"/>
      <c r="B208" s="283"/>
      <c r="C208" s="283"/>
      <c r="D208" s="284"/>
      <c r="E208" s="284"/>
      <c r="F208" s="287"/>
      <c r="G208" s="166" t="str">
        <f t="shared" si="10"/>
        <v/>
      </c>
      <c r="H208" s="156" t="str">
        <f>IF(OR($D208="",$E208=""),"",VLOOKUP($U208,SiSem_Req!$A$2:$O$82,10))</f>
        <v/>
      </c>
      <c r="I208" s="285"/>
      <c r="J208" s="155" t="str">
        <f t="shared" si="11"/>
        <v/>
      </c>
      <c r="K208" s="156" t="str">
        <f>IF(OR($D208="",$E208=""),"",VLOOKUP($U208,SiSem_Req!$A$2:$O$82,11))</f>
        <v/>
      </c>
      <c r="L208" s="157" t="str">
        <f t="shared" si="9"/>
        <v/>
      </c>
      <c r="M208" s="158" t="str">
        <f>IF(OR($D208="",$E208="",GlobalParameters!$C$12=""),"",$Q208)</f>
        <v/>
      </c>
      <c r="N208" s="159"/>
      <c r="O208" s="283"/>
      <c r="P208" s="283"/>
      <c r="Q208" s="160" t="str">
        <f>IF(OR($D208="",$E208="",GlobalParameters!$C$12=""),"",VLOOKUP($U208,SiSem_Req!$A$2:$O$82,15))</f>
        <v/>
      </c>
      <c r="R208" s="283"/>
      <c r="S208" s="283"/>
      <c r="T208" s="159"/>
      <c r="U208" s="134" t="e">
        <f>VLOOKUP($D208,SiSem_Req!$S$2:$T$10,2)+VLOOKUP($E208,SiSem_Req!$U$2:$V$4,2)+VLOOKUP(GlobalParameters!$C$12,SiSem_Req!$W$2:$X$4,2)</f>
        <v>#N/A</v>
      </c>
    </row>
    <row r="209" spans="1:21" x14ac:dyDescent="0.25">
      <c r="A209" s="133"/>
      <c r="B209" s="283"/>
      <c r="C209" s="283"/>
      <c r="D209" s="284"/>
      <c r="E209" s="284"/>
      <c r="F209" s="287"/>
      <c r="G209" s="166" t="str">
        <f t="shared" si="10"/>
        <v/>
      </c>
      <c r="H209" s="156" t="str">
        <f>IF(OR($D209="",$E209=""),"",VLOOKUP($U209,SiSem_Req!$A$2:$O$82,10))</f>
        <v/>
      </c>
      <c r="I209" s="285"/>
      <c r="J209" s="155" t="str">
        <f t="shared" si="11"/>
        <v/>
      </c>
      <c r="K209" s="156" t="str">
        <f>IF(OR($D209="",$E209=""),"",VLOOKUP($U209,SiSem_Req!$A$2:$O$82,11))</f>
        <v/>
      </c>
      <c r="L209" s="157" t="str">
        <f t="shared" si="9"/>
        <v/>
      </c>
      <c r="M209" s="158" t="str">
        <f>IF(OR($D209="",$E209="",GlobalParameters!$C$12=""),"",$Q209)</f>
        <v/>
      </c>
      <c r="N209" s="159"/>
      <c r="O209" s="283"/>
      <c r="P209" s="283"/>
      <c r="Q209" s="160" t="str">
        <f>IF(OR($D209="",$E209="",GlobalParameters!$C$12=""),"",VLOOKUP($U209,SiSem_Req!$A$2:$O$82,15))</f>
        <v/>
      </c>
      <c r="R209" s="283"/>
      <c r="S209" s="283"/>
      <c r="T209" s="159"/>
      <c r="U209" s="134" t="e">
        <f>VLOOKUP($D209,SiSem_Req!$S$2:$T$10,2)+VLOOKUP($E209,SiSem_Req!$U$2:$V$4,2)+VLOOKUP(GlobalParameters!$C$12,SiSem_Req!$W$2:$X$4,2)</f>
        <v>#N/A</v>
      </c>
    </row>
    <row r="210" spans="1:21" x14ac:dyDescent="0.25">
      <c r="A210" s="133"/>
      <c r="B210" s="283"/>
      <c r="C210" s="283"/>
      <c r="D210" s="284"/>
      <c r="E210" s="284"/>
      <c r="F210" s="287"/>
      <c r="G210" s="166" t="str">
        <f t="shared" si="10"/>
        <v/>
      </c>
      <c r="H210" s="156" t="str">
        <f>IF(OR($D210="",$E210=""),"",VLOOKUP($U210,SiSem_Req!$A$2:$O$82,10))</f>
        <v/>
      </c>
      <c r="I210" s="285"/>
      <c r="J210" s="155" t="str">
        <f t="shared" si="11"/>
        <v/>
      </c>
      <c r="K210" s="156" t="str">
        <f>IF(OR($D210="",$E210=""),"",VLOOKUP($U210,SiSem_Req!$A$2:$O$82,11))</f>
        <v/>
      </c>
      <c r="L210" s="157" t="str">
        <f t="shared" si="9"/>
        <v/>
      </c>
      <c r="M210" s="158" t="str">
        <f>IF(OR($D210="",$E210="",GlobalParameters!$C$12=""),"",$Q210)</f>
        <v/>
      </c>
      <c r="N210" s="159"/>
      <c r="O210" s="283"/>
      <c r="P210" s="283"/>
      <c r="Q210" s="160" t="str">
        <f>IF(OR($D210="",$E210="",GlobalParameters!$C$12=""),"",VLOOKUP($U210,SiSem_Req!$A$2:$O$82,15))</f>
        <v/>
      </c>
      <c r="R210" s="283"/>
      <c r="S210" s="283"/>
      <c r="T210" s="159"/>
      <c r="U210" s="134" t="e">
        <f>VLOOKUP($D210,SiSem_Req!$S$2:$T$10,2)+VLOOKUP($E210,SiSem_Req!$U$2:$V$4,2)+VLOOKUP(GlobalParameters!$C$12,SiSem_Req!$W$2:$X$4,2)</f>
        <v>#N/A</v>
      </c>
    </row>
    <row r="211" spans="1:21" x14ac:dyDescent="0.25">
      <c r="A211" s="133"/>
      <c r="B211" s="283"/>
      <c r="C211" s="283"/>
      <c r="D211" s="284"/>
      <c r="E211" s="284"/>
      <c r="F211" s="287"/>
      <c r="G211" s="166" t="str">
        <f t="shared" si="10"/>
        <v/>
      </c>
      <c r="H211" s="156" t="str">
        <f>IF(OR($D211="",$E211=""),"",VLOOKUP($U211,SiSem_Req!$A$2:$O$82,10))</f>
        <v/>
      </c>
      <c r="I211" s="285"/>
      <c r="J211" s="155" t="str">
        <f t="shared" si="11"/>
        <v/>
      </c>
      <c r="K211" s="156" t="str">
        <f>IF(OR($D211="",$E211=""),"",VLOOKUP($U211,SiSem_Req!$A$2:$O$82,11))</f>
        <v/>
      </c>
      <c r="L211" s="157" t="str">
        <f t="shared" si="9"/>
        <v/>
      </c>
      <c r="M211" s="158" t="str">
        <f>IF(OR($D211="",$E211="",GlobalParameters!$C$12=""),"",$Q211)</f>
        <v/>
      </c>
      <c r="N211" s="159"/>
      <c r="O211" s="283"/>
      <c r="P211" s="283"/>
      <c r="Q211" s="160" t="str">
        <f>IF(OR($D211="",$E211="",GlobalParameters!$C$12=""),"",VLOOKUP($U211,SiSem_Req!$A$2:$O$82,15))</f>
        <v/>
      </c>
      <c r="R211" s="283"/>
      <c r="S211" s="283"/>
      <c r="T211" s="159"/>
      <c r="U211" s="134" t="e">
        <f>VLOOKUP($D211,SiSem_Req!$S$2:$T$10,2)+VLOOKUP($E211,SiSem_Req!$U$2:$V$4,2)+VLOOKUP(GlobalParameters!$C$12,SiSem_Req!$W$2:$X$4,2)</f>
        <v>#N/A</v>
      </c>
    </row>
    <row r="212" spans="1:21" x14ac:dyDescent="0.25">
      <c r="A212" s="133"/>
      <c r="B212" s="283"/>
      <c r="C212" s="283"/>
      <c r="D212" s="284"/>
      <c r="E212" s="284"/>
      <c r="F212" s="287"/>
      <c r="G212" s="166" t="str">
        <f t="shared" si="10"/>
        <v/>
      </c>
      <c r="H212" s="156" t="str">
        <f>IF(OR($D212="",$E212=""),"",VLOOKUP($U212,SiSem_Req!$A$2:$O$82,10))</f>
        <v/>
      </c>
      <c r="I212" s="285"/>
      <c r="J212" s="155" t="str">
        <f t="shared" si="11"/>
        <v/>
      </c>
      <c r="K212" s="156" t="str">
        <f>IF(OR($D212="",$E212=""),"",VLOOKUP($U212,SiSem_Req!$A$2:$O$82,11))</f>
        <v/>
      </c>
      <c r="L212" s="157" t="str">
        <f t="shared" si="9"/>
        <v/>
      </c>
      <c r="M212" s="158" t="str">
        <f>IF(OR($D212="",$E212="",GlobalParameters!$C$12=""),"",$Q212)</f>
        <v/>
      </c>
      <c r="N212" s="159"/>
      <c r="O212" s="283"/>
      <c r="P212" s="283"/>
      <c r="Q212" s="160" t="str">
        <f>IF(OR($D212="",$E212="",GlobalParameters!$C$12=""),"",VLOOKUP($U212,SiSem_Req!$A$2:$O$82,15))</f>
        <v/>
      </c>
      <c r="R212" s="283"/>
      <c r="S212" s="283"/>
      <c r="T212" s="159"/>
      <c r="U212" s="134" t="e">
        <f>VLOOKUP($D212,SiSem_Req!$S$2:$T$10,2)+VLOOKUP($E212,SiSem_Req!$U$2:$V$4,2)+VLOOKUP(GlobalParameters!$C$12,SiSem_Req!$W$2:$X$4,2)</f>
        <v>#N/A</v>
      </c>
    </row>
    <row r="213" spans="1:21" x14ac:dyDescent="0.25">
      <c r="A213" s="133"/>
      <c r="B213" s="283"/>
      <c r="C213" s="283"/>
      <c r="D213" s="284"/>
      <c r="E213" s="284"/>
      <c r="F213" s="287"/>
      <c r="G213" s="166" t="str">
        <f t="shared" si="10"/>
        <v/>
      </c>
      <c r="H213" s="156" t="str">
        <f>IF(OR($D213="",$E213=""),"",VLOOKUP($U213,SiSem_Req!$A$2:$O$82,10))</f>
        <v/>
      </c>
      <c r="I213" s="285"/>
      <c r="J213" s="155" t="str">
        <f t="shared" si="11"/>
        <v/>
      </c>
      <c r="K213" s="156" t="str">
        <f>IF(OR($D213="",$E213=""),"",VLOOKUP($U213,SiSem_Req!$A$2:$O$82,11))</f>
        <v/>
      </c>
      <c r="L213" s="157" t="str">
        <f t="shared" si="9"/>
        <v/>
      </c>
      <c r="M213" s="158" t="str">
        <f>IF(OR($D213="",$E213="",GlobalParameters!$C$12=""),"",$Q213)</f>
        <v/>
      </c>
      <c r="N213" s="159"/>
      <c r="O213" s="283"/>
      <c r="P213" s="283"/>
      <c r="Q213" s="160" t="str">
        <f>IF(OR($D213="",$E213="",GlobalParameters!$C$12=""),"",VLOOKUP($U213,SiSem_Req!$A$2:$O$82,15))</f>
        <v/>
      </c>
      <c r="R213" s="283"/>
      <c r="S213" s="283"/>
      <c r="T213" s="159"/>
      <c r="U213" s="134" t="e">
        <f>VLOOKUP($D213,SiSem_Req!$S$2:$T$10,2)+VLOOKUP($E213,SiSem_Req!$U$2:$V$4,2)+VLOOKUP(GlobalParameters!$C$12,SiSem_Req!$W$2:$X$4,2)</f>
        <v>#N/A</v>
      </c>
    </row>
    <row r="214" spans="1:21" x14ac:dyDescent="0.25">
      <c r="A214" s="133"/>
      <c r="B214" s="283"/>
      <c r="C214" s="283"/>
      <c r="D214" s="284"/>
      <c r="E214" s="284"/>
      <c r="F214" s="287"/>
      <c r="G214" s="166" t="str">
        <f t="shared" si="10"/>
        <v/>
      </c>
      <c r="H214" s="156" t="str">
        <f>IF(OR($D214="",$E214=""),"",VLOOKUP($U214,SiSem_Req!$A$2:$O$82,10))</f>
        <v/>
      </c>
      <c r="I214" s="285"/>
      <c r="J214" s="155" t="str">
        <f t="shared" si="11"/>
        <v/>
      </c>
      <c r="K214" s="156" t="str">
        <f>IF(OR($D214="",$E214=""),"",VLOOKUP($U214,SiSem_Req!$A$2:$O$82,11))</f>
        <v/>
      </c>
      <c r="L214" s="157" t="str">
        <f t="shared" si="9"/>
        <v/>
      </c>
      <c r="M214" s="158" t="str">
        <f>IF(OR($D214="",$E214="",GlobalParameters!$C$12=""),"",$Q214)</f>
        <v/>
      </c>
      <c r="N214" s="159"/>
      <c r="O214" s="283"/>
      <c r="P214" s="283"/>
      <c r="Q214" s="160" t="str">
        <f>IF(OR($D214="",$E214="",GlobalParameters!$C$12=""),"",VLOOKUP($U214,SiSem_Req!$A$2:$O$82,15))</f>
        <v/>
      </c>
      <c r="R214" s="283"/>
      <c r="S214" s="283"/>
      <c r="T214" s="159"/>
      <c r="U214" s="134" t="e">
        <f>VLOOKUP($D214,SiSem_Req!$S$2:$T$10,2)+VLOOKUP($E214,SiSem_Req!$U$2:$V$4,2)+VLOOKUP(GlobalParameters!$C$12,SiSem_Req!$W$2:$X$4,2)</f>
        <v>#N/A</v>
      </c>
    </row>
    <row r="215" spans="1:21" x14ac:dyDescent="0.25">
      <c r="A215" s="133"/>
      <c r="B215" s="283"/>
      <c r="C215" s="283"/>
      <c r="D215" s="284"/>
      <c r="E215" s="284"/>
      <c r="F215" s="287"/>
      <c r="G215" s="166" t="str">
        <f t="shared" si="10"/>
        <v/>
      </c>
      <c r="H215" s="156" t="str">
        <f>IF(OR($D215="",$E215=""),"",VLOOKUP($U215,SiSem_Req!$A$2:$O$82,10))</f>
        <v/>
      </c>
      <c r="I215" s="285"/>
      <c r="J215" s="155" t="str">
        <f t="shared" si="11"/>
        <v/>
      </c>
      <c r="K215" s="156" t="str">
        <f>IF(OR($D215="",$E215=""),"",VLOOKUP($U215,SiSem_Req!$A$2:$O$82,11))</f>
        <v/>
      </c>
      <c r="L215" s="157" t="str">
        <f t="shared" si="9"/>
        <v/>
      </c>
      <c r="M215" s="158" t="str">
        <f>IF(OR($D215="",$E215="",GlobalParameters!$C$12=""),"",$Q215)</f>
        <v/>
      </c>
      <c r="N215" s="159"/>
      <c r="O215" s="283"/>
      <c r="P215" s="283"/>
      <c r="Q215" s="160" t="str">
        <f>IF(OR($D215="",$E215="",GlobalParameters!$C$12=""),"",VLOOKUP($U215,SiSem_Req!$A$2:$O$82,15))</f>
        <v/>
      </c>
      <c r="R215" s="283"/>
      <c r="S215" s="283"/>
      <c r="T215" s="159"/>
      <c r="U215" s="134" t="e">
        <f>VLOOKUP($D215,SiSem_Req!$S$2:$T$10,2)+VLOOKUP($E215,SiSem_Req!$U$2:$V$4,2)+VLOOKUP(GlobalParameters!$C$12,SiSem_Req!$W$2:$X$4,2)</f>
        <v>#N/A</v>
      </c>
    </row>
    <row r="216" spans="1:21" x14ac:dyDescent="0.25">
      <c r="A216" s="133"/>
      <c r="B216" s="283"/>
      <c r="C216" s="283"/>
      <c r="D216" s="284"/>
      <c r="E216" s="284"/>
      <c r="F216" s="287"/>
      <c r="G216" s="166" t="str">
        <f t="shared" si="10"/>
        <v/>
      </c>
      <c r="H216" s="156" t="str">
        <f>IF(OR($D216="",$E216=""),"",VLOOKUP($U216,SiSem_Req!$A$2:$O$82,10))</f>
        <v/>
      </c>
      <c r="I216" s="285"/>
      <c r="J216" s="155" t="str">
        <f t="shared" si="11"/>
        <v/>
      </c>
      <c r="K216" s="156" t="str">
        <f>IF(OR($D216="",$E216=""),"",VLOOKUP($U216,SiSem_Req!$A$2:$O$82,11))</f>
        <v/>
      </c>
      <c r="L216" s="157" t="str">
        <f t="shared" si="9"/>
        <v/>
      </c>
      <c r="M216" s="158" t="str">
        <f>IF(OR($D216="",$E216="",GlobalParameters!$C$12=""),"",$Q216)</f>
        <v/>
      </c>
      <c r="N216" s="159"/>
      <c r="O216" s="283"/>
      <c r="P216" s="283"/>
      <c r="Q216" s="160" t="str">
        <f>IF(OR($D216="",$E216="",GlobalParameters!$C$12=""),"",VLOOKUP($U216,SiSem_Req!$A$2:$O$82,15))</f>
        <v/>
      </c>
      <c r="R216" s="283"/>
      <c r="S216" s="283"/>
      <c r="T216" s="159"/>
      <c r="U216" s="134" t="e">
        <f>VLOOKUP($D216,SiSem_Req!$S$2:$T$10,2)+VLOOKUP($E216,SiSem_Req!$U$2:$V$4,2)+VLOOKUP(GlobalParameters!$C$12,SiSem_Req!$W$2:$X$4,2)</f>
        <v>#N/A</v>
      </c>
    </row>
    <row r="217" spans="1:21" x14ac:dyDescent="0.25">
      <c r="A217" s="133"/>
      <c r="B217" s="283"/>
      <c r="C217" s="283"/>
      <c r="D217" s="284"/>
      <c r="E217" s="284"/>
      <c r="F217" s="287"/>
      <c r="G217" s="166" t="str">
        <f t="shared" si="10"/>
        <v/>
      </c>
      <c r="H217" s="156" t="str">
        <f>IF(OR($D217="",$E217=""),"",VLOOKUP($U217,SiSem_Req!$A$2:$O$82,10))</f>
        <v/>
      </c>
      <c r="I217" s="285"/>
      <c r="J217" s="155" t="str">
        <f t="shared" si="11"/>
        <v/>
      </c>
      <c r="K217" s="156" t="str">
        <f>IF(OR($D217="",$E217=""),"",VLOOKUP($U217,SiSem_Req!$A$2:$O$82,11))</f>
        <v/>
      </c>
      <c r="L217" s="157" t="str">
        <f t="shared" si="9"/>
        <v/>
      </c>
      <c r="M217" s="158" t="str">
        <f>IF(OR($D217="",$E217="",GlobalParameters!$C$12=""),"",$Q217)</f>
        <v/>
      </c>
      <c r="N217" s="159"/>
      <c r="O217" s="283"/>
      <c r="P217" s="283"/>
      <c r="Q217" s="160" t="str">
        <f>IF(OR($D217="",$E217="",GlobalParameters!$C$12=""),"",VLOOKUP($U217,SiSem_Req!$A$2:$O$82,15))</f>
        <v/>
      </c>
      <c r="R217" s="283"/>
      <c r="S217" s="283"/>
      <c r="T217" s="159"/>
      <c r="U217" s="134" t="e">
        <f>VLOOKUP($D217,SiSem_Req!$S$2:$T$10,2)+VLOOKUP($E217,SiSem_Req!$U$2:$V$4,2)+VLOOKUP(GlobalParameters!$C$12,SiSem_Req!$W$2:$X$4,2)</f>
        <v>#N/A</v>
      </c>
    </row>
    <row r="218" spans="1:21" x14ac:dyDescent="0.25">
      <c r="A218" s="133"/>
      <c r="B218" s="283"/>
      <c r="C218" s="283"/>
      <c r="D218" s="284"/>
      <c r="E218" s="284"/>
      <c r="F218" s="287"/>
      <c r="G218" s="166" t="str">
        <f t="shared" si="10"/>
        <v/>
      </c>
      <c r="H218" s="156" t="str">
        <f>IF(OR($D218="",$E218=""),"",VLOOKUP($U218,SiSem_Req!$A$2:$O$82,10))</f>
        <v/>
      </c>
      <c r="I218" s="285"/>
      <c r="J218" s="155" t="str">
        <f t="shared" si="11"/>
        <v/>
      </c>
      <c r="K218" s="156" t="str">
        <f>IF(OR($D218="",$E218=""),"",VLOOKUP($U218,SiSem_Req!$A$2:$O$82,11))</f>
        <v/>
      </c>
      <c r="L218" s="157" t="str">
        <f t="shared" si="9"/>
        <v/>
      </c>
      <c r="M218" s="158" t="str">
        <f>IF(OR($D218="",$E218="",GlobalParameters!$C$12=""),"",$Q218)</f>
        <v/>
      </c>
      <c r="N218" s="159"/>
      <c r="O218" s="283"/>
      <c r="P218" s="283"/>
      <c r="Q218" s="160" t="str">
        <f>IF(OR($D218="",$E218="",GlobalParameters!$C$12=""),"",VLOOKUP($U218,SiSem_Req!$A$2:$O$82,15))</f>
        <v/>
      </c>
      <c r="R218" s="283"/>
      <c r="S218" s="283"/>
      <c r="T218" s="159"/>
      <c r="U218" s="134" t="e">
        <f>VLOOKUP($D218,SiSem_Req!$S$2:$T$10,2)+VLOOKUP($E218,SiSem_Req!$U$2:$V$4,2)+VLOOKUP(GlobalParameters!$C$12,SiSem_Req!$W$2:$X$4,2)</f>
        <v>#N/A</v>
      </c>
    </row>
    <row r="219" spans="1:21" x14ac:dyDescent="0.25">
      <c r="A219" s="133"/>
      <c r="B219" s="283"/>
      <c r="C219" s="283"/>
      <c r="D219" s="284"/>
      <c r="E219" s="284"/>
      <c r="F219" s="287"/>
      <c r="G219" s="166" t="str">
        <f t="shared" si="10"/>
        <v/>
      </c>
      <c r="H219" s="156" t="str">
        <f>IF(OR($D219="",$E219=""),"",VLOOKUP($U219,SiSem_Req!$A$2:$O$82,10))</f>
        <v/>
      </c>
      <c r="I219" s="285"/>
      <c r="J219" s="155" t="str">
        <f t="shared" si="11"/>
        <v/>
      </c>
      <c r="K219" s="156" t="str">
        <f>IF(OR($D219="",$E219=""),"",VLOOKUP($U219,SiSem_Req!$A$2:$O$82,11))</f>
        <v/>
      </c>
      <c r="L219" s="157" t="str">
        <f t="shared" si="9"/>
        <v/>
      </c>
      <c r="M219" s="158" t="str">
        <f>IF(OR($D219="",$E219="",GlobalParameters!$C$12=""),"",$Q219)</f>
        <v/>
      </c>
      <c r="N219" s="159"/>
      <c r="O219" s="283"/>
      <c r="P219" s="283"/>
      <c r="Q219" s="160" t="str">
        <f>IF(OR($D219="",$E219="",GlobalParameters!$C$12=""),"",VLOOKUP($U219,SiSem_Req!$A$2:$O$82,15))</f>
        <v/>
      </c>
      <c r="R219" s="283"/>
      <c r="S219" s="283"/>
      <c r="T219" s="159"/>
      <c r="U219" s="134" t="e">
        <f>VLOOKUP($D219,SiSem_Req!$S$2:$T$10,2)+VLOOKUP($E219,SiSem_Req!$U$2:$V$4,2)+VLOOKUP(GlobalParameters!$C$12,SiSem_Req!$W$2:$X$4,2)</f>
        <v>#N/A</v>
      </c>
    </row>
    <row r="220" spans="1:21" x14ac:dyDescent="0.25">
      <c r="A220" s="133"/>
      <c r="B220" s="283"/>
      <c r="C220" s="283"/>
      <c r="D220" s="284"/>
      <c r="E220" s="284"/>
      <c r="F220" s="287"/>
      <c r="G220" s="166" t="str">
        <f t="shared" si="10"/>
        <v/>
      </c>
      <c r="H220" s="156" t="str">
        <f>IF(OR($D220="",$E220=""),"",VLOOKUP($U220,SiSem_Req!$A$2:$O$82,10))</f>
        <v/>
      </c>
      <c r="I220" s="285"/>
      <c r="J220" s="155" t="str">
        <f t="shared" si="11"/>
        <v/>
      </c>
      <c r="K220" s="156" t="str">
        <f>IF(OR($D220="",$E220=""),"",VLOOKUP($U220,SiSem_Req!$A$2:$O$82,11))</f>
        <v/>
      </c>
      <c r="L220" s="157" t="str">
        <f t="shared" si="9"/>
        <v/>
      </c>
      <c r="M220" s="158" t="str">
        <f>IF(OR($D220="",$E220="",GlobalParameters!$C$12=""),"",$Q220)</f>
        <v/>
      </c>
      <c r="N220" s="159"/>
      <c r="O220" s="283"/>
      <c r="P220" s="283"/>
      <c r="Q220" s="160" t="str">
        <f>IF(OR($D220="",$E220="",GlobalParameters!$C$12=""),"",VLOOKUP($U220,SiSem_Req!$A$2:$O$82,15))</f>
        <v/>
      </c>
      <c r="R220" s="283"/>
      <c r="S220" s="283"/>
      <c r="T220" s="159"/>
      <c r="U220" s="134" t="e">
        <f>VLOOKUP($D220,SiSem_Req!$S$2:$T$10,2)+VLOOKUP($E220,SiSem_Req!$U$2:$V$4,2)+VLOOKUP(GlobalParameters!$C$12,SiSem_Req!$W$2:$X$4,2)</f>
        <v>#N/A</v>
      </c>
    </row>
    <row r="221" spans="1:21" x14ac:dyDescent="0.25">
      <c r="A221" s="133"/>
      <c r="B221" s="283"/>
      <c r="C221" s="283"/>
      <c r="D221" s="284"/>
      <c r="E221" s="284"/>
      <c r="F221" s="287"/>
      <c r="G221" s="166" t="str">
        <f t="shared" si="10"/>
        <v/>
      </c>
      <c r="H221" s="156" t="str">
        <f>IF(OR($D221="",$E221=""),"",VLOOKUP($U221,SiSem_Req!$A$2:$O$82,10))</f>
        <v/>
      </c>
      <c r="I221" s="285"/>
      <c r="J221" s="155" t="str">
        <f t="shared" si="11"/>
        <v/>
      </c>
      <c r="K221" s="156" t="str">
        <f>IF(OR($D221="",$E221=""),"",VLOOKUP($U221,SiSem_Req!$A$2:$O$82,11))</f>
        <v/>
      </c>
      <c r="L221" s="157" t="str">
        <f t="shared" si="9"/>
        <v/>
      </c>
      <c r="M221" s="158" t="str">
        <f>IF(OR($D221="",$E221="",GlobalParameters!$C$12=""),"",$Q221)</f>
        <v/>
      </c>
      <c r="N221" s="159"/>
      <c r="O221" s="283"/>
      <c r="P221" s="283"/>
      <c r="Q221" s="160" t="str">
        <f>IF(OR($D221="",$E221="",GlobalParameters!$C$12=""),"",VLOOKUP($U221,SiSem_Req!$A$2:$O$82,15))</f>
        <v/>
      </c>
      <c r="R221" s="283"/>
      <c r="S221" s="283"/>
      <c r="T221" s="159"/>
      <c r="U221" s="134" t="e">
        <f>VLOOKUP($D221,SiSem_Req!$S$2:$T$10,2)+VLOOKUP($E221,SiSem_Req!$U$2:$V$4,2)+VLOOKUP(GlobalParameters!$C$12,SiSem_Req!$W$2:$X$4,2)</f>
        <v>#N/A</v>
      </c>
    </row>
    <row r="222" spans="1:21" x14ac:dyDescent="0.25">
      <c r="A222" s="133"/>
      <c r="B222" s="283"/>
      <c r="C222" s="283"/>
      <c r="D222" s="284"/>
      <c r="E222" s="284"/>
      <c r="F222" s="287"/>
      <c r="G222" s="166" t="str">
        <f t="shared" si="10"/>
        <v/>
      </c>
      <c r="H222" s="156" t="str">
        <f>IF(OR($D222="",$E222=""),"",VLOOKUP($U222,SiSem_Req!$A$2:$O$82,10))</f>
        <v/>
      </c>
      <c r="I222" s="285"/>
      <c r="J222" s="155" t="str">
        <f t="shared" si="11"/>
        <v/>
      </c>
      <c r="K222" s="156" t="str">
        <f>IF(OR($D222="",$E222=""),"",VLOOKUP($U222,SiSem_Req!$A$2:$O$82,11))</f>
        <v/>
      </c>
      <c r="L222" s="157" t="str">
        <f t="shared" si="9"/>
        <v/>
      </c>
      <c r="M222" s="158" t="str">
        <f>IF(OR($D222="",$E222="",GlobalParameters!$C$12=""),"",$Q222)</f>
        <v/>
      </c>
      <c r="N222" s="159"/>
      <c r="O222" s="283"/>
      <c r="P222" s="283"/>
      <c r="Q222" s="160" t="str">
        <f>IF(OR($D222="",$E222="",GlobalParameters!$C$12=""),"",VLOOKUP($U222,SiSem_Req!$A$2:$O$82,15))</f>
        <v/>
      </c>
      <c r="R222" s="283"/>
      <c r="S222" s="283"/>
      <c r="T222" s="159"/>
      <c r="U222" s="134" t="e">
        <f>VLOOKUP($D222,SiSem_Req!$S$2:$T$10,2)+VLOOKUP($E222,SiSem_Req!$U$2:$V$4,2)+VLOOKUP(GlobalParameters!$C$12,SiSem_Req!$W$2:$X$4,2)</f>
        <v>#N/A</v>
      </c>
    </row>
    <row r="223" spans="1:21" x14ac:dyDescent="0.25">
      <c r="A223" s="133"/>
      <c r="B223" s="283"/>
      <c r="C223" s="283"/>
      <c r="D223" s="284"/>
      <c r="E223" s="284"/>
      <c r="F223" s="287"/>
      <c r="G223" s="166" t="str">
        <f t="shared" si="10"/>
        <v/>
      </c>
      <c r="H223" s="156" t="str">
        <f>IF(OR($D223="",$E223=""),"",VLOOKUP($U223,SiSem_Req!$A$2:$O$82,10))</f>
        <v/>
      </c>
      <c r="I223" s="285"/>
      <c r="J223" s="155" t="str">
        <f t="shared" si="11"/>
        <v/>
      </c>
      <c r="K223" s="156" t="str">
        <f>IF(OR($D223="",$E223=""),"",VLOOKUP($U223,SiSem_Req!$A$2:$O$82,11))</f>
        <v/>
      </c>
      <c r="L223" s="157" t="str">
        <f t="shared" ref="L223:L286" si="12">IF($D223="","",$K$6+S223)</f>
        <v/>
      </c>
      <c r="M223" s="158" t="str">
        <f>IF(OR($D223="",$E223="",GlobalParameters!$C$12=""),"",$Q223)</f>
        <v/>
      </c>
      <c r="N223" s="159"/>
      <c r="O223" s="283"/>
      <c r="P223" s="283"/>
      <c r="Q223" s="160" t="str">
        <f>IF(OR($D223="",$E223="",GlobalParameters!$C$12=""),"",VLOOKUP($U223,SiSem_Req!$A$2:$O$82,15))</f>
        <v/>
      </c>
      <c r="R223" s="283"/>
      <c r="S223" s="283"/>
      <c r="T223" s="159"/>
      <c r="U223" s="134" t="e">
        <f>VLOOKUP($D223,SiSem_Req!$S$2:$T$10,2)+VLOOKUP($E223,SiSem_Req!$U$2:$V$4,2)+VLOOKUP(GlobalParameters!$C$12,SiSem_Req!$W$2:$X$4,2)</f>
        <v>#N/A</v>
      </c>
    </row>
    <row r="224" spans="1:21" x14ac:dyDescent="0.25">
      <c r="A224" s="133"/>
      <c r="B224" s="283"/>
      <c r="C224" s="283"/>
      <c r="D224" s="284"/>
      <c r="E224" s="284"/>
      <c r="F224" s="287"/>
      <c r="G224" s="166" t="str">
        <f t="shared" si="10"/>
        <v/>
      </c>
      <c r="H224" s="156" t="str">
        <f>IF(OR($D224="",$E224=""),"",VLOOKUP($U224,SiSem_Req!$A$2:$O$82,10))</f>
        <v/>
      </c>
      <c r="I224" s="285"/>
      <c r="J224" s="155" t="str">
        <f t="shared" si="11"/>
        <v/>
      </c>
      <c r="K224" s="156" t="str">
        <f>IF(OR($D224="",$E224=""),"",VLOOKUP($U224,SiSem_Req!$A$2:$O$82,11))</f>
        <v/>
      </c>
      <c r="L224" s="157" t="str">
        <f t="shared" si="12"/>
        <v/>
      </c>
      <c r="M224" s="158" t="str">
        <f>IF(OR($D224="",$E224="",GlobalParameters!$C$12=""),"",$Q224)</f>
        <v/>
      </c>
      <c r="N224" s="159"/>
      <c r="O224" s="283"/>
      <c r="P224" s="283"/>
      <c r="Q224" s="160" t="str">
        <f>IF(OR($D224="",$E224="",GlobalParameters!$C$12=""),"",VLOOKUP($U224,SiSem_Req!$A$2:$O$82,15))</f>
        <v/>
      </c>
      <c r="R224" s="283"/>
      <c r="S224" s="283"/>
      <c r="T224" s="159"/>
      <c r="U224" s="134" t="e">
        <f>VLOOKUP($D224,SiSem_Req!$S$2:$T$10,2)+VLOOKUP($E224,SiSem_Req!$U$2:$V$4,2)+VLOOKUP(GlobalParameters!$C$12,SiSem_Req!$W$2:$X$4,2)</f>
        <v>#N/A</v>
      </c>
    </row>
    <row r="225" spans="1:21" x14ac:dyDescent="0.25">
      <c r="A225" s="133"/>
      <c r="B225" s="283"/>
      <c r="C225" s="283"/>
      <c r="D225" s="284"/>
      <c r="E225" s="284"/>
      <c r="F225" s="287"/>
      <c r="G225" s="166" t="str">
        <f t="shared" si="10"/>
        <v/>
      </c>
      <c r="H225" s="156" t="str">
        <f>IF(OR($D225="",$E225=""),"",VLOOKUP($U225,SiSem_Req!$A$2:$O$82,10))</f>
        <v/>
      </c>
      <c r="I225" s="285"/>
      <c r="J225" s="155" t="str">
        <f t="shared" si="11"/>
        <v/>
      </c>
      <c r="K225" s="156" t="str">
        <f>IF(OR($D225="",$E225=""),"",VLOOKUP($U225,SiSem_Req!$A$2:$O$82,11))</f>
        <v/>
      </c>
      <c r="L225" s="157" t="str">
        <f t="shared" si="12"/>
        <v/>
      </c>
      <c r="M225" s="158" t="str">
        <f>IF(OR($D225="",$E225="",GlobalParameters!$C$12=""),"",$Q225)</f>
        <v/>
      </c>
      <c r="N225" s="159"/>
      <c r="O225" s="283"/>
      <c r="P225" s="283"/>
      <c r="Q225" s="160" t="str">
        <f>IF(OR($D225="",$E225="",GlobalParameters!$C$12=""),"",VLOOKUP($U225,SiSem_Req!$A$2:$O$82,15))</f>
        <v/>
      </c>
      <c r="R225" s="283"/>
      <c r="S225" s="283"/>
      <c r="T225" s="159"/>
      <c r="U225" s="134" t="e">
        <f>VLOOKUP($D225,SiSem_Req!$S$2:$T$10,2)+VLOOKUP($E225,SiSem_Req!$U$2:$V$4,2)+VLOOKUP(GlobalParameters!$C$12,SiSem_Req!$W$2:$X$4,2)</f>
        <v>#N/A</v>
      </c>
    </row>
    <row r="226" spans="1:21" x14ac:dyDescent="0.25">
      <c r="A226" s="133"/>
      <c r="B226" s="283"/>
      <c r="C226" s="283"/>
      <c r="D226" s="284"/>
      <c r="E226" s="284"/>
      <c r="F226" s="287"/>
      <c r="G226" s="166" t="str">
        <f t="shared" si="10"/>
        <v/>
      </c>
      <c r="H226" s="156" t="str">
        <f>IF(OR($D226="",$E226=""),"",VLOOKUP($U226,SiSem_Req!$A$2:$O$82,10))</f>
        <v/>
      </c>
      <c r="I226" s="285"/>
      <c r="J226" s="155" t="str">
        <f t="shared" si="11"/>
        <v/>
      </c>
      <c r="K226" s="156" t="str">
        <f>IF(OR($D226="",$E226=""),"",VLOOKUP($U226,SiSem_Req!$A$2:$O$82,11))</f>
        <v/>
      </c>
      <c r="L226" s="157" t="str">
        <f t="shared" si="12"/>
        <v/>
      </c>
      <c r="M226" s="158" t="str">
        <f>IF(OR($D226="",$E226="",GlobalParameters!$C$12=""),"",$Q226)</f>
        <v/>
      </c>
      <c r="N226" s="159"/>
      <c r="O226" s="283"/>
      <c r="P226" s="283"/>
      <c r="Q226" s="160" t="str">
        <f>IF(OR($D226="",$E226="",GlobalParameters!$C$12=""),"",VLOOKUP($U226,SiSem_Req!$A$2:$O$82,15))</f>
        <v/>
      </c>
      <c r="R226" s="283"/>
      <c r="S226" s="283"/>
      <c r="T226" s="159"/>
      <c r="U226" s="134" t="e">
        <f>VLOOKUP($D226,SiSem_Req!$S$2:$T$10,2)+VLOOKUP($E226,SiSem_Req!$U$2:$V$4,2)+VLOOKUP(GlobalParameters!$C$12,SiSem_Req!$W$2:$X$4,2)</f>
        <v>#N/A</v>
      </c>
    </row>
    <row r="227" spans="1:21" x14ac:dyDescent="0.25">
      <c r="A227" s="133"/>
      <c r="B227" s="283"/>
      <c r="C227" s="283"/>
      <c r="D227" s="284"/>
      <c r="E227" s="284"/>
      <c r="F227" s="287"/>
      <c r="G227" s="166" t="str">
        <f t="shared" si="10"/>
        <v/>
      </c>
      <c r="H227" s="156" t="str">
        <f>IF(OR($D227="",$E227=""),"",VLOOKUP($U227,SiSem_Req!$A$2:$O$82,10))</f>
        <v/>
      </c>
      <c r="I227" s="285"/>
      <c r="J227" s="155" t="str">
        <f t="shared" si="11"/>
        <v/>
      </c>
      <c r="K227" s="156" t="str">
        <f>IF(OR($D227="",$E227=""),"",VLOOKUP($U227,SiSem_Req!$A$2:$O$82,11))</f>
        <v/>
      </c>
      <c r="L227" s="157" t="str">
        <f t="shared" si="12"/>
        <v/>
      </c>
      <c r="M227" s="158" t="str">
        <f>IF(OR($D227="",$E227="",GlobalParameters!$C$12=""),"",$Q227)</f>
        <v/>
      </c>
      <c r="N227" s="159"/>
      <c r="O227" s="283"/>
      <c r="P227" s="283"/>
      <c r="Q227" s="160" t="str">
        <f>IF(OR($D227="",$E227="",GlobalParameters!$C$12=""),"",VLOOKUP($U227,SiSem_Req!$A$2:$O$82,15))</f>
        <v/>
      </c>
      <c r="R227" s="283"/>
      <c r="S227" s="283"/>
      <c r="T227" s="159"/>
      <c r="U227" s="134" t="e">
        <f>VLOOKUP($D227,SiSem_Req!$S$2:$T$10,2)+VLOOKUP($E227,SiSem_Req!$U$2:$V$4,2)+VLOOKUP(GlobalParameters!$C$12,SiSem_Req!$W$2:$X$4,2)</f>
        <v>#N/A</v>
      </c>
    </row>
    <row r="228" spans="1:21" x14ac:dyDescent="0.25">
      <c r="A228" s="133"/>
      <c r="B228" s="283"/>
      <c r="C228" s="283"/>
      <c r="D228" s="284"/>
      <c r="E228" s="284"/>
      <c r="F228" s="287"/>
      <c r="G228" s="166" t="str">
        <f t="shared" si="10"/>
        <v/>
      </c>
      <c r="H228" s="156" t="str">
        <f>IF(OR($D228="",$E228=""),"",VLOOKUP($U228,SiSem_Req!$A$2:$O$82,10))</f>
        <v/>
      </c>
      <c r="I228" s="285"/>
      <c r="J228" s="155" t="str">
        <f t="shared" si="11"/>
        <v/>
      </c>
      <c r="K228" s="156" t="str">
        <f>IF(OR($D228="",$E228=""),"",VLOOKUP($U228,SiSem_Req!$A$2:$O$82,11))</f>
        <v/>
      </c>
      <c r="L228" s="157" t="str">
        <f t="shared" si="12"/>
        <v/>
      </c>
      <c r="M228" s="158" t="str">
        <f>IF(OR($D228="",$E228="",GlobalParameters!$C$12=""),"",$Q228)</f>
        <v/>
      </c>
      <c r="N228" s="159"/>
      <c r="O228" s="283"/>
      <c r="P228" s="283"/>
      <c r="Q228" s="160" t="str">
        <f>IF(OR($D228="",$E228="",GlobalParameters!$C$12=""),"",VLOOKUP($U228,SiSem_Req!$A$2:$O$82,15))</f>
        <v/>
      </c>
      <c r="R228" s="283"/>
      <c r="S228" s="283"/>
      <c r="T228" s="159"/>
      <c r="U228" s="134" t="e">
        <f>VLOOKUP($D228,SiSem_Req!$S$2:$T$10,2)+VLOOKUP($E228,SiSem_Req!$U$2:$V$4,2)+VLOOKUP(GlobalParameters!$C$12,SiSem_Req!$W$2:$X$4,2)</f>
        <v>#N/A</v>
      </c>
    </row>
    <row r="229" spans="1:21" x14ac:dyDescent="0.25">
      <c r="A229" s="133"/>
      <c r="B229" s="283"/>
      <c r="C229" s="283"/>
      <c r="D229" s="284"/>
      <c r="E229" s="284"/>
      <c r="F229" s="287"/>
      <c r="G229" s="166" t="str">
        <f t="shared" si="10"/>
        <v/>
      </c>
      <c r="H229" s="156" t="str">
        <f>IF(OR($D229="",$E229=""),"",VLOOKUP($U229,SiSem_Req!$A$2:$O$82,10))</f>
        <v/>
      </c>
      <c r="I229" s="285"/>
      <c r="J229" s="155" t="str">
        <f t="shared" si="11"/>
        <v/>
      </c>
      <c r="K229" s="156" t="str">
        <f>IF(OR($D229="",$E229=""),"",VLOOKUP($U229,SiSem_Req!$A$2:$O$82,11))</f>
        <v/>
      </c>
      <c r="L229" s="157" t="str">
        <f t="shared" si="12"/>
        <v/>
      </c>
      <c r="M229" s="158" t="str">
        <f>IF(OR($D229="",$E229="",GlobalParameters!$C$12=""),"",$Q229)</f>
        <v/>
      </c>
      <c r="N229" s="159"/>
      <c r="O229" s="283"/>
      <c r="P229" s="283"/>
      <c r="Q229" s="160" t="str">
        <f>IF(OR($D229="",$E229="",GlobalParameters!$C$12=""),"",VLOOKUP($U229,SiSem_Req!$A$2:$O$82,15))</f>
        <v/>
      </c>
      <c r="R229" s="283"/>
      <c r="S229" s="283"/>
      <c r="T229" s="159"/>
      <c r="U229" s="134" t="e">
        <f>VLOOKUP($D229,SiSem_Req!$S$2:$T$10,2)+VLOOKUP($E229,SiSem_Req!$U$2:$V$4,2)+VLOOKUP(GlobalParameters!$C$12,SiSem_Req!$W$2:$X$4,2)</f>
        <v>#N/A</v>
      </c>
    </row>
    <row r="230" spans="1:21" x14ac:dyDescent="0.25">
      <c r="A230" s="133"/>
      <c r="B230" s="283"/>
      <c r="C230" s="283"/>
      <c r="D230" s="284"/>
      <c r="E230" s="284"/>
      <c r="F230" s="287"/>
      <c r="G230" s="166" t="str">
        <f t="shared" si="10"/>
        <v/>
      </c>
      <c r="H230" s="156" t="str">
        <f>IF(OR($D230="",$E230=""),"",VLOOKUP($U230,SiSem_Req!$A$2:$O$82,10))</f>
        <v/>
      </c>
      <c r="I230" s="285"/>
      <c r="J230" s="155" t="str">
        <f t="shared" si="11"/>
        <v/>
      </c>
      <c r="K230" s="156" t="str">
        <f>IF(OR($D230="",$E230=""),"",VLOOKUP($U230,SiSem_Req!$A$2:$O$82,11))</f>
        <v/>
      </c>
      <c r="L230" s="157" t="str">
        <f t="shared" si="12"/>
        <v/>
      </c>
      <c r="M230" s="158" t="str">
        <f>IF(OR($D230="",$E230="",GlobalParameters!$C$12=""),"",$Q230)</f>
        <v/>
      </c>
      <c r="N230" s="159"/>
      <c r="O230" s="283"/>
      <c r="P230" s="283"/>
      <c r="Q230" s="160" t="str">
        <f>IF(OR($D230="",$E230="",GlobalParameters!$C$12=""),"",VLOOKUP($U230,SiSem_Req!$A$2:$O$82,15))</f>
        <v/>
      </c>
      <c r="R230" s="283"/>
      <c r="S230" s="283"/>
      <c r="T230" s="159"/>
      <c r="U230" s="134" t="e">
        <f>VLOOKUP($D230,SiSem_Req!$S$2:$T$10,2)+VLOOKUP($E230,SiSem_Req!$U$2:$V$4,2)+VLOOKUP(GlobalParameters!$C$12,SiSem_Req!$W$2:$X$4,2)</f>
        <v>#N/A</v>
      </c>
    </row>
    <row r="231" spans="1:21" x14ac:dyDescent="0.25">
      <c r="A231" s="133"/>
      <c r="B231" s="283"/>
      <c r="C231" s="283"/>
      <c r="D231" s="284"/>
      <c r="E231" s="284"/>
      <c r="F231" s="287"/>
      <c r="G231" s="166" t="str">
        <f t="shared" si="10"/>
        <v/>
      </c>
      <c r="H231" s="156" t="str">
        <f>IF(OR($D231="",$E231=""),"",VLOOKUP($U231,SiSem_Req!$A$2:$O$82,10))</f>
        <v/>
      </c>
      <c r="I231" s="285"/>
      <c r="J231" s="155" t="str">
        <f t="shared" si="11"/>
        <v/>
      </c>
      <c r="K231" s="156" t="str">
        <f>IF(OR($D231="",$E231=""),"",VLOOKUP($U231,SiSem_Req!$A$2:$O$82,11))</f>
        <v/>
      </c>
      <c r="L231" s="157" t="str">
        <f t="shared" si="12"/>
        <v/>
      </c>
      <c r="M231" s="158" t="str">
        <f>IF(OR($D231="",$E231="",GlobalParameters!$C$12=""),"",$Q231)</f>
        <v/>
      </c>
      <c r="N231" s="159"/>
      <c r="O231" s="283"/>
      <c r="P231" s="283"/>
      <c r="Q231" s="160" t="str">
        <f>IF(OR($D231="",$E231="",GlobalParameters!$C$12=""),"",VLOOKUP($U231,SiSem_Req!$A$2:$O$82,15))</f>
        <v/>
      </c>
      <c r="R231" s="283"/>
      <c r="S231" s="283"/>
      <c r="T231" s="159"/>
      <c r="U231" s="134" t="e">
        <f>VLOOKUP($D231,SiSem_Req!$S$2:$T$10,2)+VLOOKUP($E231,SiSem_Req!$U$2:$V$4,2)+VLOOKUP(GlobalParameters!$C$12,SiSem_Req!$W$2:$X$4,2)</f>
        <v>#N/A</v>
      </c>
    </row>
    <row r="232" spans="1:21" x14ac:dyDescent="0.25">
      <c r="A232" s="133"/>
      <c r="B232" s="283"/>
      <c r="C232" s="283"/>
      <c r="D232" s="284"/>
      <c r="E232" s="284"/>
      <c r="F232" s="287"/>
      <c r="G232" s="166" t="str">
        <f t="shared" si="10"/>
        <v/>
      </c>
      <c r="H232" s="156" t="str">
        <f>IF(OR($D232="",$E232=""),"",VLOOKUP($U232,SiSem_Req!$A$2:$O$82,10))</f>
        <v/>
      </c>
      <c r="I232" s="285"/>
      <c r="J232" s="155" t="str">
        <f t="shared" si="11"/>
        <v/>
      </c>
      <c r="K232" s="156" t="str">
        <f>IF(OR($D232="",$E232=""),"",VLOOKUP($U232,SiSem_Req!$A$2:$O$82,11))</f>
        <v/>
      </c>
      <c r="L232" s="157" t="str">
        <f t="shared" si="12"/>
        <v/>
      </c>
      <c r="M232" s="158" t="str">
        <f>IF(OR($D232="",$E232="",GlobalParameters!$C$12=""),"",$Q232)</f>
        <v/>
      </c>
      <c r="N232" s="159"/>
      <c r="O232" s="283"/>
      <c r="P232" s="283"/>
      <c r="Q232" s="160" t="str">
        <f>IF(OR($D232="",$E232="",GlobalParameters!$C$12=""),"",VLOOKUP($U232,SiSem_Req!$A$2:$O$82,15))</f>
        <v/>
      </c>
      <c r="R232" s="283"/>
      <c r="S232" s="283"/>
      <c r="T232" s="159"/>
      <c r="U232" s="134" t="e">
        <f>VLOOKUP($D232,SiSem_Req!$S$2:$T$10,2)+VLOOKUP($E232,SiSem_Req!$U$2:$V$4,2)+VLOOKUP(GlobalParameters!$C$12,SiSem_Req!$W$2:$X$4,2)</f>
        <v>#N/A</v>
      </c>
    </row>
    <row r="233" spans="1:21" x14ac:dyDescent="0.25">
      <c r="A233" s="133"/>
      <c r="B233" s="283"/>
      <c r="C233" s="283"/>
      <c r="D233" s="284"/>
      <c r="E233" s="284"/>
      <c r="F233" s="287"/>
      <c r="G233" s="166" t="str">
        <f t="shared" si="10"/>
        <v/>
      </c>
      <c r="H233" s="156" t="str">
        <f>IF(OR($D233="",$E233=""),"",VLOOKUP($U233,SiSem_Req!$A$2:$O$82,10))</f>
        <v/>
      </c>
      <c r="I233" s="285"/>
      <c r="J233" s="155" t="str">
        <f t="shared" si="11"/>
        <v/>
      </c>
      <c r="K233" s="156" t="str">
        <f>IF(OR($D233="",$E233=""),"",VLOOKUP($U233,SiSem_Req!$A$2:$O$82,11))</f>
        <v/>
      </c>
      <c r="L233" s="157" t="str">
        <f t="shared" si="12"/>
        <v/>
      </c>
      <c r="M233" s="158" t="str">
        <f>IF(OR($D233="",$E233="",GlobalParameters!$C$12=""),"",$Q233)</f>
        <v/>
      </c>
      <c r="N233" s="159"/>
      <c r="O233" s="283"/>
      <c r="P233" s="283"/>
      <c r="Q233" s="160" t="str">
        <f>IF(OR($D233="",$E233="",GlobalParameters!$C$12=""),"",VLOOKUP($U233,SiSem_Req!$A$2:$O$82,15))</f>
        <v/>
      </c>
      <c r="R233" s="283"/>
      <c r="S233" s="283"/>
      <c r="T233" s="159"/>
      <c r="U233" s="134" t="e">
        <f>VLOOKUP($D233,SiSem_Req!$S$2:$T$10,2)+VLOOKUP($E233,SiSem_Req!$U$2:$V$4,2)+VLOOKUP(GlobalParameters!$C$12,SiSem_Req!$W$2:$X$4,2)</f>
        <v>#N/A</v>
      </c>
    </row>
    <row r="234" spans="1:21" x14ac:dyDescent="0.25">
      <c r="A234" s="133"/>
      <c r="B234" s="283"/>
      <c r="C234" s="283"/>
      <c r="D234" s="284"/>
      <c r="E234" s="284"/>
      <c r="F234" s="287"/>
      <c r="G234" s="166" t="str">
        <f t="shared" si="10"/>
        <v/>
      </c>
      <c r="H234" s="156" t="str">
        <f>IF(OR($D234="",$E234=""),"",VLOOKUP($U234,SiSem_Req!$A$2:$O$82,10))</f>
        <v/>
      </c>
      <c r="I234" s="285"/>
      <c r="J234" s="155" t="str">
        <f t="shared" si="11"/>
        <v/>
      </c>
      <c r="K234" s="156" t="str">
        <f>IF(OR($D234="",$E234=""),"",VLOOKUP($U234,SiSem_Req!$A$2:$O$82,11))</f>
        <v/>
      </c>
      <c r="L234" s="157" t="str">
        <f t="shared" si="12"/>
        <v/>
      </c>
      <c r="M234" s="158" t="str">
        <f>IF(OR($D234="",$E234="",GlobalParameters!$C$12=""),"",$Q234)</f>
        <v/>
      </c>
      <c r="N234" s="159"/>
      <c r="O234" s="283"/>
      <c r="P234" s="283"/>
      <c r="Q234" s="160" t="str">
        <f>IF(OR($D234="",$E234="",GlobalParameters!$C$12=""),"",VLOOKUP($U234,SiSem_Req!$A$2:$O$82,15))</f>
        <v/>
      </c>
      <c r="R234" s="283"/>
      <c r="S234" s="283"/>
      <c r="T234" s="159"/>
      <c r="U234" s="134" t="e">
        <f>VLOOKUP($D234,SiSem_Req!$S$2:$T$10,2)+VLOOKUP($E234,SiSem_Req!$U$2:$V$4,2)+VLOOKUP(GlobalParameters!$C$12,SiSem_Req!$W$2:$X$4,2)</f>
        <v>#N/A</v>
      </c>
    </row>
    <row r="235" spans="1:21" x14ac:dyDescent="0.25">
      <c r="A235" s="133"/>
      <c r="B235" s="283"/>
      <c r="C235" s="283"/>
      <c r="D235" s="284"/>
      <c r="E235" s="284"/>
      <c r="F235" s="287"/>
      <c r="G235" s="166" t="str">
        <f t="shared" si="10"/>
        <v/>
      </c>
      <c r="H235" s="156" t="str">
        <f>IF(OR($D235="",$E235=""),"",VLOOKUP($U235,SiSem_Req!$A$2:$O$82,10))</f>
        <v/>
      </c>
      <c r="I235" s="285"/>
      <c r="J235" s="155" t="str">
        <f t="shared" si="11"/>
        <v/>
      </c>
      <c r="K235" s="156" t="str">
        <f>IF(OR($D235="",$E235=""),"",VLOOKUP($U235,SiSem_Req!$A$2:$O$82,11))</f>
        <v/>
      </c>
      <c r="L235" s="157" t="str">
        <f t="shared" si="12"/>
        <v/>
      </c>
      <c r="M235" s="158" t="str">
        <f>IF(OR($D235="",$E235="",GlobalParameters!$C$12=""),"",$Q235)</f>
        <v/>
      </c>
      <c r="N235" s="159"/>
      <c r="O235" s="283"/>
      <c r="P235" s="283"/>
      <c r="Q235" s="160" t="str">
        <f>IF(OR($D235="",$E235="",GlobalParameters!$C$12=""),"",VLOOKUP($U235,SiSem_Req!$A$2:$O$82,15))</f>
        <v/>
      </c>
      <c r="R235" s="283"/>
      <c r="S235" s="283"/>
      <c r="T235" s="159"/>
      <c r="U235" s="134" t="e">
        <f>VLOOKUP($D235,SiSem_Req!$S$2:$T$10,2)+VLOOKUP($E235,SiSem_Req!$U$2:$V$4,2)+VLOOKUP(GlobalParameters!$C$12,SiSem_Req!$W$2:$X$4,2)</f>
        <v>#N/A</v>
      </c>
    </row>
    <row r="236" spans="1:21" x14ac:dyDescent="0.25">
      <c r="A236" s="133"/>
      <c r="B236" s="283"/>
      <c r="C236" s="283"/>
      <c r="D236" s="284"/>
      <c r="E236" s="284"/>
      <c r="F236" s="287"/>
      <c r="G236" s="166" t="str">
        <f t="shared" si="10"/>
        <v/>
      </c>
      <c r="H236" s="156" t="str">
        <f>IF(OR($D236="",$E236=""),"",VLOOKUP($U236,SiSem_Req!$A$2:$O$82,10))</f>
        <v/>
      </c>
      <c r="I236" s="285"/>
      <c r="J236" s="155" t="str">
        <f t="shared" si="11"/>
        <v/>
      </c>
      <c r="K236" s="156" t="str">
        <f>IF(OR($D236="",$E236=""),"",VLOOKUP($U236,SiSem_Req!$A$2:$O$82,11))</f>
        <v/>
      </c>
      <c r="L236" s="157" t="str">
        <f t="shared" si="12"/>
        <v/>
      </c>
      <c r="M236" s="158" t="str">
        <f>IF(OR($D236="",$E236="",GlobalParameters!$C$12=""),"",$Q236)</f>
        <v/>
      </c>
      <c r="N236" s="159"/>
      <c r="O236" s="283"/>
      <c r="P236" s="283"/>
      <c r="Q236" s="160" t="str">
        <f>IF(OR($D236="",$E236="",GlobalParameters!$C$12=""),"",VLOOKUP($U236,SiSem_Req!$A$2:$O$82,15))</f>
        <v/>
      </c>
      <c r="R236" s="283"/>
      <c r="S236" s="283"/>
      <c r="T236" s="159"/>
      <c r="U236" s="134" t="e">
        <f>VLOOKUP($D236,SiSem_Req!$S$2:$T$10,2)+VLOOKUP($E236,SiSem_Req!$U$2:$V$4,2)+VLOOKUP(GlobalParameters!$C$12,SiSem_Req!$W$2:$X$4,2)</f>
        <v>#N/A</v>
      </c>
    </row>
    <row r="237" spans="1:21" x14ac:dyDescent="0.25">
      <c r="A237" s="133"/>
      <c r="B237" s="283"/>
      <c r="C237" s="283"/>
      <c r="D237" s="284"/>
      <c r="E237" s="284"/>
      <c r="F237" s="287"/>
      <c r="G237" s="166" t="str">
        <f t="shared" si="10"/>
        <v/>
      </c>
      <c r="H237" s="156" t="str">
        <f>IF(OR($D237="",$E237=""),"",VLOOKUP($U237,SiSem_Req!$A$2:$O$82,10))</f>
        <v/>
      </c>
      <c r="I237" s="285"/>
      <c r="J237" s="155" t="str">
        <f t="shared" si="11"/>
        <v/>
      </c>
      <c r="K237" s="156" t="str">
        <f>IF(OR($D237="",$E237=""),"",VLOOKUP($U237,SiSem_Req!$A$2:$O$82,11))</f>
        <v/>
      </c>
      <c r="L237" s="157" t="str">
        <f t="shared" si="12"/>
        <v/>
      </c>
      <c r="M237" s="158" t="str">
        <f>IF(OR($D237="",$E237="",GlobalParameters!$C$12=""),"",$Q237)</f>
        <v/>
      </c>
      <c r="N237" s="159"/>
      <c r="O237" s="283"/>
      <c r="P237" s="283"/>
      <c r="Q237" s="160" t="str">
        <f>IF(OR($D237="",$E237="",GlobalParameters!$C$12=""),"",VLOOKUP($U237,SiSem_Req!$A$2:$O$82,15))</f>
        <v/>
      </c>
      <c r="R237" s="283"/>
      <c r="S237" s="283"/>
      <c r="T237" s="159"/>
      <c r="U237" s="134" t="e">
        <f>VLOOKUP($D237,SiSem_Req!$S$2:$T$10,2)+VLOOKUP($E237,SiSem_Req!$U$2:$V$4,2)+VLOOKUP(GlobalParameters!$C$12,SiSem_Req!$W$2:$X$4,2)</f>
        <v>#N/A</v>
      </c>
    </row>
    <row r="238" spans="1:21" x14ac:dyDescent="0.25">
      <c r="A238" s="133"/>
      <c r="B238" s="283"/>
      <c r="C238" s="283"/>
      <c r="D238" s="284"/>
      <c r="E238" s="284"/>
      <c r="F238" s="287"/>
      <c r="G238" s="166" t="str">
        <f t="shared" si="10"/>
        <v/>
      </c>
      <c r="H238" s="156" t="str">
        <f>IF(OR($D238="",$E238=""),"",VLOOKUP($U238,SiSem_Req!$A$2:$O$82,10))</f>
        <v/>
      </c>
      <c r="I238" s="285"/>
      <c r="J238" s="155" t="str">
        <f t="shared" si="11"/>
        <v/>
      </c>
      <c r="K238" s="156" t="str">
        <f>IF(OR($D238="",$E238=""),"",VLOOKUP($U238,SiSem_Req!$A$2:$O$82,11))</f>
        <v/>
      </c>
      <c r="L238" s="157" t="str">
        <f t="shared" si="12"/>
        <v/>
      </c>
      <c r="M238" s="158" t="str">
        <f>IF(OR($D238="",$E238="",GlobalParameters!$C$12=""),"",$Q238)</f>
        <v/>
      </c>
      <c r="N238" s="159"/>
      <c r="O238" s="283"/>
      <c r="P238" s="283"/>
      <c r="Q238" s="160" t="str">
        <f>IF(OR($D238="",$E238="",GlobalParameters!$C$12=""),"",VLOOKUP($U238,SiSem_Req!$A$2:$O$82,15))</f>
        <v/>
      </c>
      <c r="R238" s="283"/>
      <c r="S238" s="283"/>
      <c r="T238" s="159"/>
      <c r="U238" s="134" t="e">
        <f>VLOOKUP($D238,SiSem_Req!$S$2:$T$10,2)+VLOOKUP($E238,SiSem_Req!$U$2:$V$4,2)+VLOOKUP(GlobalParameters!$C$12,SiSem_Req!$W$2:$X$4,2)</f>
        <v>#N/A</v>
      </c>
    </row>
    <row r="239" spans="1:21" x14ac:dyDescent="0.25">
      <c r="A239" s="133"/>
      <c r="B239" s="283"/>
      <c r="C239" s="283"/>
      <c r="D239" s="284"/>
      <c r="E239" s="284"/>
      <c r="F239" s="287"/>
      <c r="G239" s="166" t="str">
        <f t="shared" si="10"/>
        <v/>
      </c>
      <c r="H239" s="156" t="str">
        <f>IF(OR($D239="",$E239=""),"",VLOOKUP($U239,SiSem_Req!$A$2:$O$82,10))</f>
        <v/>
      </c>
      <c r="I239" s="285"/>
      <c r="J239" s="155" t="str">
        <f t="shared" si="11"/>
        <v/>
      </c>
      <c r="K239" s="156" t="str">
        <f>IF(OR($D239="",$E239=""),"",VLOOKUP($U239,SiSem_Req!$A$2:$O$82,11))</f>
        <v/>
      </c>
      <c r="L239" s="157" t="str">
        <f t="shared" si="12"/>
        <v/>
      </c>
      <c r="M239" s="158" t="str">
        <f>IF(OR($D239="",$E239="",GlobalParameters!$C$12=""),"",$Q239)</f>
        <v/>
      </c>
      <c r="N239" s="159"/>
      <c r="O239" s="283"/>
      <c r="P239" s="283"/>
      <c r="Q239" s="160" t="str">
        <f>IF(OR($D239="",$E239="",GlobalParameters!$C$12=""),"",VLOOKUP($U239,SiSem_Req!$A$2:$O$82,15))</f>
        <v/>
      </c>
      <c r="R239" s="283"/>
      <c r="S239" s="283"/>
      <c r="T239" s="159"/>
      <c r="U239" s="134" t="e">
        <f>VLOOKUP($D239,SiSem_Req!$S$2:$T$10,2)+VLOOKUP($E239,SiSem_Req!$U$2:$V$4,2)+VLOOKUP(GlobalParameters!$C$12,SiSem_Req!$W$2:$X$4,2)</f>
        <v>#N/A</v>
      </c>
    </row>
    <row r="240" spans="1:21" x14ac:dyDescent="0.25">
      <c r="A240" s="133"/>
      <c r="B240" s="283"/>
      <c r="C240" s="283"/>
      <c r="D240" s="284"/>
      <c r="E240" s="284"/>
      <c r="F240" s="287"/>
      <c r="G240" s="166" t="str">
        <f t="shared" si="10"/>
        <v/>
      </c>
      <c r="H240" s="156" t="str">
        <f>IF(OR($D240="",$E240=""),"",VLOOKUP($U240,SiSem_Req!$A$2:$O$82,10))</f>
        <v/>
      </c>
      <c r="I240" s="285"/>
      <c r="J240" s="155" t="str">
        <f t="shared" si="11"/>
        <v/>
      </c>
      <c r="K240" s="156" t="str">
        <f>IF(OR($D240="",$E240=""),"",VLOOKUP($U240,SiSem_Req!$A$2:$O$82,11))</f>
        <v/>
      </c>
      <c r="L240" s="157" t="str">
        <f t="shared" si="12"/>
        <v/>
      </c>
      <c r="M240" s="158" t="str">
        <f>IF(OR($D240="",$E240="",GlobalParameters!$C$12=""),"",$Q240)</f>
        <v/>
      </c>
      <c r="N240" s="159"/>
      <c r="O240" s="283"/>
      <c r="P240" s="283"/>
      <c r="Q240" s="160" t="str">
        <f>IF(OR($D240="",$E240="",GlobalParameters!$C$12=""),"",VLOOKUP($U240,SiSem_Req!$A$2:$O$82,15))</f>
        <v/>
      </c>
      <c r="R240" s="283"/>
      <c r="S240" s="283"/>
      <c r="T240" s="159"/>
      <c r="U240" s="134" t="e">
        <f>VLOOKUP($D240,SiSem_Req!$S$2:$T$10,2)+VLOOKUP($E240,SiSem_Req!$U$2:$V$4,2)+VLOOKUP(GlobalParameters!$C$12,SiSem_Req!$W$2:$X$4,2)</f>
        <v>#N/A</v>
      </c>
    </row>
    <row r="241" spans="1:21" x14ac:dyDescent="0.25">
      <c r="A241" s="133"/>
      <c r="B241" s="283"/>
      <c r="C241" s="283"/>
      <c r="D241" s="284"/>
      <c r="E241" s="284"/>
      <c r="F241" s="287"/>
      <c r="G241" s="166" t="str">
        <f t="shared" si="10"/>
        <v/>
      </c>
      <c r="H241" s="156" t="str">
        <f>IF(OR($D241="",$E241=""),"",VLOOKUP($U241,SiSem_Req!$A$2:$O$82,10))</f>
        <v/>
      </c>
      <c r="I241" s="285"/>
      <c r="J241" s="155" t="str">
        <f t="shared" si="11"/>
        <v/>
      </c>
      <c r="K241" s="156" t="str">
        <f>IF(OR($D241="",$E241=""),"",VLOOKUP($U241,SiSem_Req!$A$2:$O$82,11))</f>
        <v/>
      </c>
      <c r="L241" s="157" t="str">
        <f t="shared" si="12"/>
        <v/>
      </c>
      <c r="M241" s="158" t="str">
        <f>IF(OR($D241="",$E241="",GlobalParameters!$C$12=""),"",$Q241)</f>
        <v/>
      </c>
      <c r="N241" s="159"/>
      <c r="O241" s="283"/>
      <c r="P241" s="283"/>
      <c r="Q241" s="160" t="str">
        <f>IF(OR($D241="",$E241="",GlobalParameters!$C$12=""),"",VLOOKUP($U241,SiSem_Req!$A$2:$O$82,15))</f>
        <v/>
      </c>
      <c r="R241" s="283"/>
      <c r="S241" s="283"/>
      <c r="T241" s="159"/>
      <c r="U241" s="134" t="e">
        <f>VLOOKUP($D241,SiSem_Req!$S$2:$T$10,2)+VLOOKUP($E241,SiSem_Req!$U$2:$V$4,2)+VLOOKUP(GlobalParameters!$C$12,SiSem_Req!$W$2:$X$4,2)</f>
        <v>#N/A</v>
      </c>
    </row>
    <row r="242" spans="1:21" x14ac:dyDescent="0.25">
      <c r="A242" s="133"/>
      <c r="B242" s="283"/>
      <c r="C242" s="283"/>
      <c r="D242" s="284"/>
      <c r="E242" s="284"/>
      <c r="F242" s="287"/>
      <c r="G242" s="166" t="str">
        <f t="shared" si="10"/>
        <v/>
      </c>
      <c r="H242" s="156" t="str">
        <f>IF(OR($D242="",$E242=""),"",VLOOKUP($U242,SiSem_Req!$A$2:$O$82,10))</f>
        <v/>
      </c>
      <c r="I242" s="285"/>
      <c r="J242" s="155" t="str">
        <f t="shared" si="11"/>
        <v/>
      </c>
      <c r="K242" s="156" t="str">
        <f>IF(OR($D242="",$E242=""),"",VLOOKUP($U242,SiSem_Req!$A$2:$O$82,11))</f>
        <v/>
      </c>
      <c r="L242" s="157" t="str">
        <f t="shared" si="12"/>
        <v/>
      </c>
      <c r="M242" s="158" t="str">
        <f>IF(OR($D242="",$E242="",GlobalParameters!$C$12=""),"",$Q242)</f>
        <v/>
      </c>
      <c r="N242" s="159"/>
      <c r="O242" s="283"/>
      <c r="P242" s="283"/>
      <c r="Q242" s="160" t="str">
        <f>IF(OR($D242="",$E242="",GlobalParameters!$C$12=""),"",VLOOKUP($U242,SiSem_Req!$A$2:$O$82,15))</f>
        <v/>
      </c>
      <c r="R242" s="283"/>
      <c r="S242" s="283"/>
      <c r="T242" s="159"/>
      <c r="U242" s="134" t="e">
        <f>VLOOKUP($D242,SiSem_Req!$S$2:$T$10,2)+VLOOKUP($E242,SiSem_Req!$U$2:$V$4,2)+VLOOKUP(GlobalParameters!$C$12,SiSem_Req!$W$2:$X$4,2)</f>
        <v>#N/A</v>
      </c>
    </row>
    <row r="243" spans="1:21" x14ac:dyDescent="0.25">
      <c r="A243" s="133"/>
      <c r="B243" s="283"/>
      <c r="C243" s="283"/>
      <c r="D243" s="284"/>
      <c r="E243" s="284"/>
      <c r="F243" s="287"/>
      <c r="G243" s="166" t="str">
        <f t="shared" si="10"/>
        <v/>
      </c>
      <c r="H243" s="156" t="str">
        <f>IF(OR($D243="",$E243=""),"",VLOOKUP($U243,SiSem_Req!$A$2:$O$82,10))</f>
        <v/>
      </c>
      <c r="I243" s="285"/>
      <c r="J243" s="155" t="str">
        <f t="shared" si="11"/>
        <v/>
      </c>
      <c r="K243" s="156" t="str">
        <f>IF(OR($D243="",$E243=""),"",VLOOKUP($U243,SiSem_Req!$A$2:$O$82,11))</f>
        <v/>
      </c>
      <c r="L243" s="157" t="str">
        <f t="shared" si="12"/>
        <v/>
      </c>
      <c r="M243" s="158" t="str">
        <f>IF(OR($D243="",$E243="",GlobalParameters!$C$12=""),"",$Q243)</f>
        <v/>
      </c>
      <c r="N243" s="159"/>
      <c r="O243" s="283"/>
      <c r="P243" s="283"/>
      <c r="Q243" s="160" t="str">
        <f>IF(OR($D243="",$E243="",GlobalParameters!$C$12=""),"",VLOOKUP($U243,SiSem_Req!$A$2:$O$82,15))</f>
        <v/>
      </c>
      <c r="R243" s="283"/>
      <c r="S243" s="283"/>
      <c r="T243" s="159"/>
      <c r="U243" s="134" t="e">
        <f>VLOOKUP($D243,SiSem_Req!$S$2:$T$10,2)+VLOOKUP($E243,SiSem_Req!$U$2:$V$4,2)+VLOOKUP(GlobalParameters!$C$12,SiSem_Req!$W$2:$X$4,2)</f>
        <v>#N/A</v>
      </c>
    </row>
    <row r="244" spans="1:21" x14ac:dyDescent="0.25">
      <c r="A244" s="133"/>
      <c r="B244" s="283"/>
      <c r="C244" s="283"/>
      <c r="D244" s="284"/>
      <c r="E244" s="284"/>
      <c r="F244" s="287"/>
      <c r="G244" s="166" t="str">
        <f t="shared" si="10"/>
        <v/>
      </c>
      <c r="H244" s="156" t="str">
        <f>IF(OR($D244="",$E244=""),"",VLOOKUP($U244,SiSem_Req!$A$2:$O$82,10))</f>
        <v/>
      </c>
      <c r="I244" s="285"/>
      <c r="J244" s="155" t="str">
        <f t="shared" si="11"/>
        <v/>
      </c>
      <c r="K244" s="156" t="str">
        <f>IF(OR($D244="",$E244=""),"",VLOOKUP($U244,SiSem_Req!$A$2:$O$82,11))</f>
        <v/>
      </c>
      <c r="L244" s="157" t="str">
        <f t="shared" si="12"/>
        <v/>
      </c>
      <c r="M244" s="158" t="str">
        <f>IF(OR($D244="",$E244="",GlobalParameters!$C$12=""),"",$Q244)</f>
        <v/>
      </c>
      <c r="N244" s="159"/>
      <c r="O244" s="283"/>
      <c r="P244" s="283"/>
      <c r="Q244" s="160" t="str">
        <f>IF(OR($D244="",$E244="",GlobalParameters!$C$12=""),"",VLOOKUP($U244,SiSem_Req!$A$2:$O$82,15))</f>
        <v/>
      </c>
      <c r="R244" s="283"/>
      <c r="S244" s="283"/>
      <c r="T244" s="159"/>
      <c r="U244" s="134" t="e">
        <f>VLOOKUP($D244,SiSem_Req!$S$2:$T$10,2)+VLOOKUP($E244,SiSem_Req!$U$2:$V$4,2)+VLOOKUP(GlobalParameters!$C$12,SiSem_Req!$W$2:$X$4,2)</f>
        <v>#N/A</v>
      </c>
    </row>
    <row r="245" spans="1:21" x14ac:dyDescent="0.25">
      <c r="A245" s="133"/>
      <c r="B245" s="283"/>
      <c r="C245" s="283"/>
      <c r="D245" s="284"/>
      <c r="E245" s="284"/>
      <c r="F245" s="287"/>
      <c r="G245" s="166" t="str">
        <f t="shared" si="10"/>
        <v/>
      </c>
      <c r="H245" s="156" t="str">
        <f>IF(OR($D245="",$E245=""),"",VLOOKUP($U245,SiSem_Req!$A$2:$O$82,10))</f>
        <v/>
      </c>
      <c r="I245" s="285"/>
      <c r="J245" s="155" t="str">
        <f t="shared" si="11"/>
        <v/>
      </c>
      <c r="K245" s="156" t="str">
        <f>IF(OR($D245="",$E245=""),"",VLOOKUP($U245,SiSem_Req!$A$2:$O$82,11))</f>
        <v/>
      </c>
      <c r="L245" s="157" t="str">
        <f t="shared" si="12"/>
        <v/>
      </c>
      <c r="M245" s="158" t="str">
        <f>IF(OR($D245="",$E245="",GlobalParameters!$C$12=""),"",$Q245)</f>
        <v/>
      </c>
      <c r="N245" s="159"/>
      <c r="O245" s="283"/>
      <c r="P245" s="283"/>
      <c r="Q245" s="160" t="str">
        <f>IF(OR($D245="",$E245="",GlobalParameters!$C$12=""),"",VLOOKUP($U245,SiSem_Req!$A$2:$O$82,15))</f>
        <v/>
      </c>
      <c r="R245" s="283"/>
      <c r="S245" s="283"/>
      <c r="T245" s="159"/>
      <c r="U245" s="134" t="e">
        <f>VLOOKUP($D245,SiSem_Req!$S$2:$T$10,2)+VLOOKUP($E245,SiSem_Req!$U$2:$V$4,2)+VLOOKUP(GlobalParameters!$C$12,SiSem_Req!$W$2:$X$4,2)</f>
        <v>#N/A</v>
      </c>
    </row>
    <row r="246" spans="1:21" x14ac:dyDescent="0.25">
      <c r="A246" s="133"/>
      <c r="B246" s="283"/>
      <c r="C246" s="283"/>
      <c r="D246" s="284"/>
      <c r="E246" s="284"/>
      <c r="F246" s="287"/>
      <c r="G246" s="166" t="str">
        <f t="shared" si="10"/>
        <v/>
      </c>
      <c r="H246" s="156" t="str">
        <f>IF(OR($D246="",$E246=""),"",VLOOKUP($U246,SiSem_Req!$A$2:$O$82,10))</f>
        <v/>
      </c>
      <c r="I246" s="285"/>
      <c r="J246" s="155" t="str">
        <f t="shared" si="11"/>
        <v/>
      </c>
      <c r="K246" s="156" t="str">
        <f>IF(OR($D246="",$E246=""),"",VLOOKUP($U246,SiSem_Req!$A$2:$O$82,11))</f>
        <v/>
      </c>
      <c r="L246" s="157" t="str">
        <f t="shared" si="12"/>
        <v/>
      </c>
      <c r="M246" s="158" t="str">
        <f>IF(OR($D246="",$E246="",GlobalParameters!$C$12=""),"",$Q246)</f>
        <v/>
      </c>
      <c r="N246" s="159"/>
      <c r="O246" s="283"/>
      <c r="P246" s="283"/>
      <c r="Q246" s="160" t="str">
        <f>IF(OR($D246="",$E246="",GlobalParameters!$C$12=""),"",VLOOKUP($U246,SiSem_Req!$A$2:$O$82,15))</f>
        <v/>
      </c>
      <c r="R246" s="283"/>
      <c r="S246" s="283"/>
      <c r="T246" s="159"/>
      <c r="U246" s="134" t="e">
        <f>VLOOKUP($D246,SiSem_Req!$S$2:$T$10,2)+VLOOKUP($E246,SiSem_Req!$U$2:$V$4,2)+VLOOKUP(GlobalParameters!$C$12,SiSem_Req!$W$2:$X$4,2)</f>
        <v>#N/A</v>
      </c>
    </row>
    <row r="247" spans="1:21" x14ac:dyDescent="0.25">
      <c r="A247" s="133"/>
      <c r="B247" s="283"/>
      <c r="C247" s="283"/>
      <c r="D247" s="284"/>
      <c r="E247" s="284"/>
      <c r="F247" s="287"/>
      <c r="G247" s="166" t="str">
        <f t="shared" si="10"/>
        <v/>
      </c>
      <c r="H247" s="156" t="str">
        <f>IF(OR($D247="",$E247=""),"",VLOOKUP($U247,SiSem_Req!$A$2:$O$82,10))</f>
        <v/>
      </c>
      <c r="I247" s="285"/>
      <c r="J247" s="155" t="str">
        <f t="shared" si="11"/>
        <v/>
      </c>
      <c r="K247" s="156" t="str">
        <f>IF(OR($D247="",$E247=""),"",VLOOKUP($U247,SiSem_Req!$A$2:$O$82,11))</f>
        <v/>
      </c>
      <c r="L247" s="157" t="str">
        <f t="shared" si="12"/>
        <v/>
      </c>
      <c r="M247" s="158" t="str">
        <f>IF(OR($D247="",$E247="",GlobalParameters!$C$12=""),"",$Q247)</f>
        <v/>
      </c>
      <c r="N247" s="159"/>
      <c r="O247" s="283"/>
      <c r="P247" s="283"/>
      <c r="Q247" s="160" t="str">
        <f>IF(OR($D247="",$E247="",GlobalParameters!$C$12=""),"",VLOOKUP($U247,SiSem_Req!$A$2:$O$82,15))</f>
        <v/>
      </c>
      <c r="R247" s="283"/>
      <c r="S247" s="283"/>
      <c r="T247" s="159"/>
      <c r="U247" s="134" t="e">
        <f>VLOOKUP($D247,SiSem_Req!$S$2:$T$10,2)+VLOOKUP($E247,SiSem_Req!$U$2:$V$4,2)+VLOOKUP(GlobalParameters!$C$12,SiSem_Req!$W$2:$X$4,2)</f>
        <v>#N/A</v>
      </c>
    </row>
    <row r="248" spans="1:21" x14ac:dyDescent="0.25">
      <c r="A248" s="133"/>
      <c r="B248" s="283"/>
      <c r="C248" s="283"/>
      <c r="D248" s="284"/>
      <c r="E248" s="284"/>
      <c r="F248" s="287"/>
      <c r="G248" s="166" t="str">
        <f t="shared" si="10"/>
        <v/>
      </c>
      <c r="H248" s="156" t="str">
        <f>IF(OR($D248="",$E248=""),"",VLOOKUP($U248,SiSem_Req!$A$2:$O$82,10))</f>
        <v/>
      </c>
      <c r="I248" s="285"/>
      <c r="J248" s="155" t="str">
        <f t="shared" si="11"/>
        <v/>
      </c>
      <c r="K248" s="156" t="str">
        <f>IF(OR($D248="",$E248=""),"",VLOOKUP($U248,SiSem_Req!$A$2:$O$82,11))</f>
        <v/>
      </c>
      <c r="L248" s="157" t="str">
        <f t="shared" si="12"/>
        <v/>
      </c>
      <c r="M248" s="158" t="str">
        <f>IF(OR($D248="",$E248="",GlobalParameters!$C$12=""),"",$Q248)</f>
        <v/>
      </c>
      <c r="N248" s="159"/>
      <c r="O248" s="283"/>
      <c r="P248" s="283"/>
      <c r="Q248" s="160" t="str">
        <f>IF(OR($D248="",$E248="",GlobalParameters!$C$12=""),"",VLOOKUP($U248,SiSem_Req!$A$2:$O$82,15))</f>
        <v/>
      </c>
      <c r="R248" s="283"/>
      <c r="S248" s="283"/>
      <c r="T248" s="159"/>
      <c r="U248" s="134" t="e">
        <f>VLOOKUP($D248,SiSem_Req!$S$2:$T$10,2)+VLOOKUP($E248,SiSem_Req!$U$2:$V$4,2)+VLOOKUP(GlobalParameters!$C$12,SiSem_Req!$W$2:$X$4,2)</f>
        <v>#N/A</v>
      </c>
    </row>
    <row r="249" spans="1:21" x14ac:dyDescent="0.25">
      <c r="A249" s="133"/>
      <c r="B249" s="283"/>
      <c r="C249" s="283"/>
      <c r="D249" s="284"/>
      <c r="E249" s="284"/>
      <c r="F249" s="287"/>
      <c r="G249" s="166" t="str">
        <f t="shared" si="10"/>
        <v/>
      </c>
      <c r="H249" s="156" t="str">
        <f>IF(OR($D249="",$E249=""),"",VLOOKUP($U249,SiSem_Req!$A$2:$O$82,10))</f>
        <v/>
      </c>
      <c r="I249" s="285"/>
      <c r="J249" s="155" t="str">
        <f t="shared" si="11"/>
        <v/>
      </c>
      <c r="K249" s="156" t="str">
        <f>IF(OR($D249="",$E249=""),"",VLOOKUP($U249,SiSem_Req!$A$2:$O$82,11))</f>
        <v/>
      </c>
      <c r="L249" s="157" t="str">
        <f t="shared" si="12"/>
        <v/>
      </c>
      <c r="M249" s="158" t="str">
        <f>IF(OR($D249="",$E249="",GlobalParameters!$C$12=""),"",$Q249)</f>
        <v/>
      </c>
      <c r="N249" s="159"/>
      <c r="O249" s="283"/>
      <c r="P249" s="283"/>
      <c r="Q249" s="160" t="str">
        <f>IF(OR($D249="",$E249="",GlobalParameters!$C$12=""),"",VLOOKUP($U249,SiSem_Req!$A$2:$O$82,15))</f>
        <v/>
      </c>
      <c r="R249" s="283"/>
      <c r="S249" s="283"/>
      <c r="T249" s="159"/>
      <c r="U249" s="134" t="e">
        <f>VLOOKUP($D249,SiSem_Req!$S$2:$T$10,2)+VLOOKUP($E249,SiSem_Req!$U$2:$V$4,2)+VLOOKUP(GlobalParameters!$C$12,SiSem_Req!$W$2:$X$4,2)</f>
        <v>#N/A</v>
      </c>
    </row>
    <row r="250" spans="1:21" x14ac:dyDescent="0.25">
      <c r="A250" s="133"/>
      <c r="B250" s="283"/>
      <c r="C250" s="283"/>
      <c r="D250" s="284"/>
      <c r="E250" s="284"/>
      <c r="F250" s="287"/>
      <c r="G250" s="166" t="str">
        <f t="shared" si="10"/>
        <v/>
      </c>
      <c r="H250" s="156" t="str">
        <f>IF(OR($D250="",$E250=""),"",VLOOKUP($U250,SiSem_Req!$A$2:$O$82,10))</f>
        <v/>
      </c>
      <c r="I250" s="285"/>
      <c r="J250" s="155" t="str">
        <f t="shared" si="11"/>
        <v/>
      </c>
      <c r="K250" s="156" t="str">
        <f>IF(OR($D250="",$E250=""),"",VLOOKUP($U250,SiSem_Req!$A$2:$O$82,11))</f>
        <v/>
      </c>
      <c r="L250" s="157" t="str">
        <f t="shared" si="12"/>
        <v/>
      </c>
      <c r="M250" s="158" t="str">
        <f>IF(OR($D250="",$E250="",GlobalParameters!$C$12=""),"",$Q250)</f>
        <v/>
      </c>
      <c r="N250" s="159"/>
      <c r="O250" s="283"/>
      <c r="P250" s="283"/>
      <c r="Q250" s="160" t="str">
        <f>IF(OR($D250="",$E250="",GlobalParameters!$C$12=""),"",VLOOKUP($U250,SiSem_Req!$A$2:$O$82,15))</f>
        <v/>
      </c>
      <c r="R250" s="283"/>
      <c r="S250" s="283"/>
      <c r="T250" s="159"/>
      <c r="U250" s="134" t="e">
        <f>VLOOKUP($D250,SiSem_Req!$S$2:$T$10,2)+VLOOKUP($E250,SiSem_Req!$U$2:$V$4,2)+VLOOKUP(GlobalParameters!$C$12,SiSem_Req!$W$2:$X$4,2)</f>
        <v>#N/A</v>
      </c>
    </row>
    <row r="251" spans="1:21" x14ac:dyDescent="0.25">
      <c r="A251" s="133"/>
      <c r="B251" s="283"/>
      <c r="C251" s="283"/>
      <c r="D251" s="284"/>
      <c r="E251" s="284"/>
      <c r="F251" s="287"/>
      <c r="G251" s="166" t="str">
        <f t="shared" si="10"/>
        <v/>
      </c>
      <c r="H251" s="156" t="str">
        <f>IF(OR($D251="",$E251=""),"",VLOOKUP($U251,SiSem_Req!$A$2:$O$82,10))</f>
        <v/>
      </c>
      <c r="I251" s="285"/>
      <c r="J251" s="155" t="str">
        <f t="shared" si="11"/>
        <v/>
      </c>
      <c r="K251" s="156" t="str">
        <f>IF(OR($D251="",$E251=""),"",VLOOKUP($U251,SiSem_Req!$A$2:$O$82,11))</f>
        <v/>
      </c>
      <c r="L251" s="157" t="str">
        <f t="shared" si="12"/>
        <v/>
      </c>
      <c r="M251" s="158" t="str">
        <f>IF(OR($D251="",$E251="",GlobalParameters!$C$12=""),"",$Q251)</f>
        <v/>
      </c>
      <c r="N251" s="159"/>
      <c r="O251" s="283"/>
      <c r="P251" s="283"/>
      <c r="Q251" s="160" t="str">
        <f>IF(OR($D251="",$E251="",GlobalParameters!$C$12=""),"",VLOOKUP($U251,SiSem_Req!$A$2:$O$82,15))</f>
        <v/>
      </c>
      <c r="R251" s="283"/>
      <c r="S251" s="283"/>
      <c r="T251" s="159"/>
      <c r="U251" s="134" t="e">
        <f>VLOOKUP($D251,SiSem_Req!$S$2:$T$10,2)+VLOOKUP($E251,SiSem_Req!$U$2:$V$4,2)+VLOOKUP(GlobalParameters!$C$12,SiSem_Req!$W$2:$X$4,2)</f>
        <v>#N/A</v>
      </c>
    </row>
    <row r="252" spans="1:21" x14ac:dyDescent="0.25">
      <c r="A252" s="133"/>
      <c r="B252" s="283"/>
      <c r="C252" s="283"/>
      <c r="D252" s="284"/>
      <c r="E252" s="284"/>
      <c r="F252" s="287"/>
      <c r="G252" s="166" t="str">
        <f t="shared" si="10"/>
        <v/>
      </c>
      <c r="H252" s="156" t="str">
        <f>IF(OR($D252="",$E252=""),"",VLOOKUP($U252,SiSem_Req!$A$2:$O$82,10))</f>
        <v/>
      </c>
      <c r="I252" s="285"/>
      <c r="J252" s="155" t="str">
        <f t="shared" si="11"/>
        <v/>
      </c>
      <c r="K252" s="156" t="str">
        <f>IF(OR($D252="",$E252=""),"",VLOOKUP($U252,SiSem_Req!$A$2:$O$82,11))</f>
        <v/>
      </c>
      <c r="L252" s="157" t="str">
        <f t="shared" si="12"/>
        <v/>
      </c>
      <c r="M252" s="158" t="str">
        <f>IF(OR($D252="",$E252="",GlobalParameters!$C$12=""),"",$Q252)</f>
        <v/>
      </c>
      <c r="N252" s="159"/>
      <c r="O252" s="283"/>
      <c r="P252" s="283"/>
      <c r="Q252" s="160" t="str">
        <f>IF(OR($D252="",$E252="",GlobalParameters!$C$12=""),"",VLOOKUP($U252,SiSem_Req!$A$2:$O$82,15))</f>
        <v/>
      </c>
      <c r="R252" s="283"/>
      <c r="S252" s="283"/>
      <c r="T252" s="159"/>
      <c r="U252" s="134" t="e">
        <f>VLOOKUP($D252,SiSem_Req!$S$2:$T$10,2)+VLOOKUP($E252,SiSem_Req!$U$2:$V$4,2)+VLOOKUP(GlobalParameters!$C$12,SiSem_Req!$W$2:$X$4,2)</f>
        <v>#N/A</v>
      </c>
    </row>
    <row r="253" spans="1:21" x14ac:dyDescent="0.25">
      <c r="A253" s="133"/>
      <c r="B253" s="283"/>
      <c r="C253" s="283"/>
      <c r="D253" s="284"/>
      <c r="E253" s="284"/>
      <c r="F253" s="287"/>
      <c r="G253" s="166" t="str">
        <f t="shared" si="10"/>
        <v/>
      </c>
      <c r="H253" s="156" t="str">
        <f>IF(OR($D253="",$E253=""),"",VLOOKUP($U253,SiSem_Req!$A$2:$O$82,10))</f>
        <v/>
      </c>
      <c r="I253" s="285"/>
      <c r="J253" s="155" t="str">
        <f t="shared" si="11"/>
        <v/>
      </c>
      <c r="K253" s="156" t="str">
        <f>IF(OR($D253="",$E253=""),"",VLOOKUP($U253,SiSem_Req!$A$2:$O$82,11))</f>
        <v/>
      </c>
      <c r="L253" s="157" t="str">
        <f t="shared" si="12"/>
        <v/>
      </c>
      <c r="M253" s="158" t="str">
        <f>IF(OR($D253="",$E253="",GlobalParameters!$C$12=""),"",$Q253)</f>
        <v/>
      </c>
      <c r="N253" s="159"/>
      <c r="O253" s="283"/>
      <c r="P253" s="283"/>
      <c r="Q253" s="160" t="str">
        <f>IF(OR($D253="",$E253="",GlobalParameters!$C$12=""),"",VLOOKUP($U253,SiSem_Req!$A$2:$O$82,15))</f>
        <v/>
      </c>
      <c r="R253" s="283"/>
      <c r="S253" s="283"/>
      <c r="T253" s="159"/>
      <c r="U253" s="134" t="e">
        <f>VLOOKUP($D253,SiSem_Req!$S$2:$T$10,2)+VLOOKUP($E253,SiSem_Req!$U$2:$V$4,2)+VLOOKUP(GlobalParameters!$C$12,SiSem_Req!$W$2:$X$4,2)</f>
        <v>#N/A</v>
      </c>
    </row>
    <row r="254" spans="1:21" x14ac:dyDescent="0.25">
      <c r="A254" s="133"/>
      <c r="B254" s="283"/>
      <c r="C254" s="283"/>
      <c r="D254" s="284"/>
      <c r="E254" s="284"/>
      <c r="F254" s="287"/>
      <c r="G254" s="166" t="str">
        <f t="shared" si="10"/>
        <v/>
      </c>
      <c r="H254" s="156" t="str">
        <f>IF(OR($D254="",$E254=""),"",VLOOKUP($U254,SiSem_Req!$A$2:$O$82,10))</f>
        <v/>
      </c>
      <c r="I254" s="285"/>
      <c r="J254" s="155" t="str">
        <f t="shared" si="11"/>
        <v/>
      </c>
      <c r="K254" s="156" t="str">
        <f>IF(OR($D254="",$E254=""),"",VLOOKUP($U254,SiSem_Req!$A$2:$O$82,11))</f>
        <v/>
      </c>
      <c r="L254" s="157" t="str">
        <f t="shared" si="12"/>
        <v/>
      </c>
      <c r="M254" s="158" t="str">
        <f>IF(OR($D254="",$E254="",GlobalParameters!$C$12=""),"",$Q254)</f>
        <v/>
      </c>
      <c r="N254" s="159"/>
      <c r="O254" s="283"/>
      <c r="P254" s="283"/>
      <c r="Q254" s="160" t="str">
        <f>IF(OR($D254="",$E254="",GlobalParameters!$C$12=""),"",VLOOKUP($U254,SiSem_Req!$A$2:$O$82,15))</f>
        <v/>
      </c>
      <c r="R254" s="283"/>
      <c r="S254" s="283"/>
      <c r="T254" s="159"/>
      <c r="U254" s="134" t="e">
        <f>VLOOKUP($D254,SiSem_Req!$S$2:$T$10,2)+VLOOKUP($E254,SiSem_Req!$U$2:$V$4,2)+VLOOKUP(GlobalParameters!$C$12,SiSem_Req!$W$2:$X$4,2)</f>
        <v>#N/A</v>
      </c>
    </row>
    <row r="255" spans="1:21" x14ac:dyDescent="0.25">
      <c r="A255" s="133"/>
      <c r="B255" s="283"/>
      <c r="C255" s="283"/>
      <c r="D255" s="284"/>
      <c r="E255" s="284"/>
      <c r="F255" s="287"/>
      <c r="G255" s="166" t="str">
        <f t="shared" si="10"/>
        <v/>
      </c>
      <c r="H255" s="156" t="str">
        <f>IF(OR($D255="",$E255=""),"",VLOOKUP($U255,SiSem_Req!$A$2:$O$82,10))</f>
        <v/>
      </c>
      <c r="I255" s="285"/>
      <c r="J255" s="155" t="str">
        <f t="shared" si="11"/>
        <v/>
      </c>
      <c r="K255" s="156" t="str">
        <f>IF(OR($D255="",$E255=""),"",VLOOKUP($U255,SiSem_Req!$A$2:$O$82,11))</f>
        <v/>
      </c>
      <c r="L255" s="157" t="str">
        <f t="shared" si="12"/>
        <v/>
      </c>
      <c r="M255" s="158" t="str">
        <f>IF(OR($D255="",$E255="",GlobalParameters!$C$12=""),"",$Q255)</f>
        <v/>
      </c>
      <c r="N255" s="159"/>
      <c r="O255" s="283"/>
      <c r="P255" s="283"/>
      <c r="Q255" s="160" t="str">
        <f>IF(OR($D255="",$E255="",GlobalParameters!$C$12=""),"",VLOOKUP($U255,SiSem_Req!$A$2:$O$82,15))</f>
        <v/>
      </c>
      <c r="R255" s="283"/>
      <c r="S255" s="283"/>
      <c r="T255" s="159"/>
      <c r="U255" s="134" t="e">
        <f>VLOOKUP($D255,SiSem_Req!$S$2:$T$10,2)+VLOOKUP($E255,SiSem_Req!$U$2:$V$4,2)+VLOOKUP(GlobalParameters!$C$12,SiSem_Req!$W$2:$X$4,2)</f>
        <v>#N/A</v>
      </c>
    </row>
    <row r="256" spans="1:21" x14ac:dyDescent="0.25">
      <c r="A256" s="133"/>
      <c r="B256" s="283"/>
      <c r="C256" s="283"/>
      <c r="D256" s="284"/>
      <c r="E256" s="284"/>
      <c r="F256" s="287"/>
      <c r="G256" s="166" t="str">
        <f t="shared" si="10"/>
        <v/>
      </c>
      <c r="H256" s="156" t="str">
        <f>IF(OR($D256="",$E256=""),"",VLOOKUP($U256,SiSem_Req!$A$2:$O$82,10))</f>
        <v/>
      </c>
      <c r="I256" s="285"/>
      <c r="J256" s="155" t="str">
        <f t="shared" si="11"/>
        <v/>
      </c>
      <c r="K256" s="156" t="str">
        <f>IF(OR($D256="",$E256=""),"",VLOOKUP($U256,SiSem_Req!$A$2:$O$82,11))</f>
        <v/>
      </c>
      <c r="L256" s="157" t="str">
        <f t="shared" si="12"/>
        <v/>
      </c>
      <c r="M256" s="158" t="str">
        <f>IF(OR($D256="",$E256="",GlobalParameters!$C$12=""),"",$Q256)</f>
        <v/>
      </c>
      <c r="N256" s="159"/>
      <c r="O256" s="283"/>
      <c r="P256" s="283"/>
      <c r="Q256" s="160" t="str">
        <f>IF(OR($D256="",$E256="",GlobalParameters!$C$12=""),"",VLOOKUP($U256,SiSem_Req!$A$2:$O$82,15))</f>
        <v/>
      </c>
      <c r="R256" s="283"/>
      <c r="S256" s="283"/>
      <c r="T256" s="159"/>
      <c r="U256" s="134" t="e">
        <f>VLOOKUP($D256,SiSem_Req!$S$2:$T$10,2)+VLOOKUP($E256,SiSem_Req!$U$2:$V$4,2)+VLOOKUP(GlobalParameters!$C$12,SiSem_Req!$W$2:$X$4,2)</f>
        <v>#N/A</v>
      </c>
    </row>
    <row r="257" spans="1:21" x14ac:dyDescent="0.25">
      <c r="A257" s="133"/>
      <c r="B257" s="283"/>
      <c r="C257" s="283"/>
      <c r="D257" s="284"/>
      <c r="E257" s="284"/>
      <c r="F257" s="287"/>
      <c r="G257" s="166" t="str">
        <f t="shared" si="10"/>
        <v/>
      </c>
      <c r="H257" s="156" t="str">
        <f>IF(OR($D257="",$E257=""),"",VLOOKUP($U257,SiSem_Req!$A$2:$O$82,10))</f>
        <v/>
      </c>
      <c r="I257" s="285"/>
      <c r="J257" s="155" t="str">
        <f t="shared" si="11"/>
        <v/>
      </c>
      <c r="K257" s="156" t="str">
        <f>IF(OR($D257="",$E257=""),"",VLOOKUP($U257,SiSem_Req!$A$2:$O$82,11))</f>
        <v/>
      </c>
      <c r="L257" s="157" t="str">
        <f t="shared" si="12"/>
        <v/>
      </c>
      <c r="M257" s="158" t="str">
        <f>IF(OR($D257="",$E257="",GlobalParameters!$C$12=""),"",$Q257)</f>
        <v/>
      </c>
      <c r="N257" s="159"/>
      <c r="O257" s="283"/>
      <c r="P257" s="283"/>
      <c r="Q257" s="160" t="str">
        <f>IF(OR($D257="",$E257="",GlobalParameters!$C$12=""),"",VLOOKUP($U257,SiSem_Req!$A$2:$O$82,15))</f>
        <v/>
      </c>
      <c r="R257" s="283"/>
      <c r="S257" s="283"/>
      <c r="T257" s="159"/>
      <c r="U257" s="134" t="e">
        <f>VLOOKUP($D257,SiSem_Req!$S$2:$T$10,2)+VLOOKUP($E257,SiSem_Req!$U$2:$V$4,2)+VLOOKUP(GlobalParameters!$C$12,SiSem_Req!$W$2:$X$4,2)</f>
        <v>#N/A</v>
      </c>
    </row>
    <row r="258" spans="1:21" x14ac:dyDescent="0.25">
      <c r="A258" s="133"/>
      <c r="B258" s="283"/>
      <c r="C258" s="283"/>
      <c r="D258" s="284"/>
      <c r="E258" s="284"/>
      <c r="F258" s="287"/>
      <c r="G258" s="166" t="str">
        <f t="shared" si="10"/>
        <v/>
      </c>
      <c r="H258" s="156" t="str">
        <f>IF(OR($D258="",$E258=""),"",VLOOKUP($U258,SiSem_Req!$A$2:$O$82,10))</f>
        <v/>
      </c>
      <c r="I258" s="285"/>
      <c r="J258" s="155" t="str">
        <f t="shared" si="11"/>
        <v/>
      </c>
      <c r="K258" s="156" t="str">
        <f>IF(OR($D258="",$E258=""),"",VLOOKUP($U258,SiSem_Req!$A$2:$O$82,11))</f>
        <v/>
      </c>
      <c r="L258" s="157" t="str">
        <f t="shared" si="12"/>
        <v/>
      </c>
      <c r="M258" s="158" t="str">
        <f>IF(OR($D258="",$E258="",GlobalParameters!$C$12=""),"",$Q258)</f>
        <v/>
      </c>
      <c r="N258" s="159"/>
      <c r="O258" s="283"/>
      <c r="P258" s="283"/>
      <c r="Q258" s="160" t="str">
        <f>IF(OR($D258="",$E258="",GlobalParameters!$C$12=""),"",VLOOKUP($U258,SiSem_Req!$A$2:$O$82,15))</f>
        <v/>
      </c>
      <c r="R258" s="283"/>
      <c r="S258" s="283"/>
      <c r="T258" s="159"/>
      <c r="U258" s="134" t="e">
        <f>VLOOKUP($D258,SiSem_Req!$S$2:$T$10,2)+VLOOKUP($E258,SiSem_Req!$U$2:$V$4,2)+VLOOKUP(GlobalParameters!$C$12,SiSem_Req!$W$2:$X$4,2)</f>
        <v>#N/A</v>
      </c>
    </row>
    <row r="259" spans="1:21" x14ac:dyDescent="0.25">
      <c r="A259" s="133"/>
      <c r="B259" s="283"/>
      <c r="C259" s="283"/>
      <c r="D259" s="284"/>
      <c r="E259" s="284"/>
      <c r="F259" s="287"/>
      <c r="G259" s="166" t="str">
        <f t="shared" si="10"/>
        <v/>
      </c>
      <c r="H259" s="156" t="str">
        <f>IF(OR($D259="",$E259=""),"",VLOOKUP($U259,SiSem_Req!$A$2:$O$82,10))</f>
        <v/>
      </c>
      <c r="I259" s="285"/>
      <c r="J259" s="155" t="str">
        <f t="shared" si="11"/>
        <v/>
      </c>
      <c r="K259" s="156" t="str">
        <f>IF(OR($D259="",$E259=""),"",VLOOKUP($U259,SiSem_Req!$A$2:$O$82,11))</f>
        <v/>
      </c>
      <c r="L259" s="157" t="str">
        <f t="shared" si="12"/>
        <v/>
      </c>
      <c r="M259" s="158" t="str">
        <f>IF(OR($D259="",$E259="",GlobalParameters!$C$12=""),"",$Q259)</f>
        <v/>
      </c>
      <c r="N259" s="159"/>
      <c r="O259" s="283"/>
      <c r="P259" s="283"/>
      <c r="Q259" s="160" t="str">
        <f>IF(OR($D259="",$E259="",GlobalParameters!$C$12=""),"",VLOOKUP($U259,SiSem_Req!$A$2:$O$82,15))</f>
        <v/>
      </c>
      <c r="R259" s="283"/>
      <c r="S259" s="283"/>
      <c r="T259" s="159"/>
      <c r="U259" s="134" t="e">
        <f>VLOOKUP($D259,SiSem_Req!$S$2:$T$10,2)+VLOOKUP($E259,SiSem_Req!$U$2:$V$4,2)+VLOOKUP(GlobalParameters!$C$12,SiSem_Req!$W$2:$X$4,2)</f>
        <v>#N/A</v>
      </c>
    </row>
    <row r="260" spans="1:21" x14ac:dyDescent="0.25">
      <c r="A260" s="133"/>
      <c r="B260" s="283"/>
      <c r="C260" s="283"/>
      <c r="D260" s="284"/>
      <c r="E260" s="284"/>
      <c r="F260" s="287"/>
      <c r="G260" s="166" t="str">
        <f t="shared" si="10"/>
        <v/>
      </c>
      <c r="H260" s="156" t="str">
        <f>IF(OR($D260="",$E260=""),"",VLOOKUP($U260,SiSem_Req!$A$2:$O$82,10))</f>
        <v/>
      </c>
      <c r="I260" s="285"/>
      <c r="J260" s="155" t="str">
        <f t="shared" si="11"/>
        <v/>
      </c>
      <c r="K260" s="156" t="str">
        <f>IF(OR($D260="",$E260=""),"",VLOOKUP($U260,SiSem_Req!$A$2:$O$82,11))</f>
        <v/>
      </c>
      <c r="L260" s="157" t="str">
        <f t="shared" si="12"/>
        <v/>
      </c>
      <c r="M260" s="158" t="str">
        <f>IF(OR($D260="",$E260="",GlobalParameters!$C$12=""),"",$Q260)</f>
        <v/>
      </c>
      <c r="N260" s="159"/>
      <c r="O260" s="283"/>
      <c r="P260" s="283"/>
      <c r="Q260" s="160" t="str">
        <f>IF(OR($D260="",$E260="",GlobalParameters!$C$12=""),"",VLOOKUP($U260,SiSem_Req!$A$2:$O$82,15))</f>
        <v/>
      </c>
      <c r="R260" s="283"/>
      <c r="S260" s="283"/>
      <c r="T260" s="159"/>
      <c r="U260" s="134" t="e">
        <f>VLOOKUP($D260,SiSem_Req!$S$2:$T$10,2)+VLOOKUP($E260,SiSem_Req!$U$2:$V$4,2)+VLOOKUP(GlobalParameters!$C$12,SiSem_Req!$W$2:$X$4,2)</f>
        <v>#N/A</v>
      </c>
    </row>
    <row r="261" spans="1:21" x14ac:dyDescent="0.25">
      <c r="A261" s="133"/>
      <c r="B261" s="283"/>
      <c r="C261" s="283"/>
      <c r="D261" s="284"/>
      <c r="E261" s="284"/>
      <c r="F261" s="287"/>
      <c r="G261" s="166" t="str">
        <f t="shared" si="10"/>
        <v/>
      </c>
      <c r="H261" s="156" t="str">
        <f>IF(OR($D261="",$E261=""),"",VLOOKUP($U261,SiSem_Req!$A$2:$O$82,10))</f>
        <v/>
      </c>
      <c r="I261" s="285"/>
      <c r="J261" s="155" t="str">
        <f t="shared" si="11"/>
        <v/>
      </c>
      <c r="K261" s="156" t="str">
        <f>IF(OR($D261="",$E261=""),"",VLOOKUP($U261,SiSem_Req!$A$2:$O$82,11))</f>
        <v/>
      </c>
      <c r="L261" s="157" t="str">
        <f t="shared" si="12"/>
        <v/>
      </c>
      <c r="M261" s="158" t="str">
        <f>IF(OR($D261="",$E261="",GlobalParameters!$C$12=""),"",$Q261)</f>
        <v/>
      </c>
      <c r="N261" s="159"/>
      <c r="O261" s="283"/>
      <c r="P261" s="283"/>
      <c r="Q261" s="160" t="str">
        <f>IF(OR($D261="",$E261="",GlobalParameters!$C$12=""),"",VLOOKUP($U261,SiSem_Req!$A$2:$O$82,15))</f>
        <v/>
      </c>
      <c r="R261" s="283"/>
      <c r="S261" s="283"/>
      <c r="T261" s="159"/>
      <c r="U261" s="134" t="e">
        <f>VLOOKUP($D261,SiSem_Req!$S$2:$T$10,2)+VLOOKUP($E261,SiSem_Req!$U$2:$V$4,2)+VLOOKUP(GlobalParameters!$C$12,SiSem_Req!$W$2:$X$4,2)</f>
        <v>#N/A</v>
      </c>
    </row>
    <row r="262" spans="1:21" x14ac:dyDescent="0.25">
      <c r="A262" s="133"/>
      <c r="B262" s="283"/>
      <c r="C262" s="283"/>
      <c r="D262" s="284"/>
      <c r="E262" s="284"/>
      <c r="F262" s="287"/>
      <c r="G262" s="166" t="str">
        <f t="shared" si="10"/>
        <v/>
      </c>
      <c r="H262" s="156" t="str">
        <f>IF(OR($D262="",$E262=""),"",VLOOKUP($U262,SiSem_Req!$A$2:$O$82,10))</f>
        <v/>
      </c>
      <c r="I262" s="285"/>
      <c r="J262" s="155" t="str">
        <f t="shared" si="11"/>
        <v/>
      </c>
      <c r="K262" s="156" t="str">
        <f>IF(OR($D262="",$E262=""),"",VLOOKUP($U262,SiSem_Req!$A$2:$O$82,11))</f>
        <v/>
      </c>
      <c r="L262" s="157" t="str">
        <f t="shared" si="12"/>
        <v/>
      </c>
      <c r="M262" s="158" t="str">
        <f>IF(OR($D262="",$E262="",GlobalParameters!$C$12=""),"",$Q262)</f>
        <v/>
      </c>
      <c r="N262" s="159"/>
      <c r="O262" s="283"/>
      <c r="P262" s="283"/>
      <c r="Q262" s="160" t="str">
        <f>IF(OR($D262="",$E262="",GlobalParameters!$C$12=""),"",VLOOKUP($U262,SiSem_Req!$A$2:$O$82,15))</f>
        <v/>
      </c>
      <c r="R262" s="283"/>
      <c r="S262" s="283"/>
      <c r="T262" s="159"/>
      <c r="U262" s="134" t="e">
        <f>VLOOKUP($D262,SiSem_Req!$S$2:$T$10,2)+VLOOKUP($E262,SiSem_Req!$U$2:$V$4,2)+VLOOKUP(GlobalParameters!$C$12,SiSem_Req!$W$2:$X$4,2)</f>
        <v>#N/A</v>
      </c>
    </row>
    <row r="263" spans="1:21" x14ac:dyDescent="0.25">
      <c r="A263" s="133"/>
      <c r="B263" s="283"/>
      <c r="C263" s="283"/>
      <c r="D263" s="284"/>
      <c r="E263" s="284"/>
      <c r="F263" s="287"/>
      <c r="G263" s="166" t="str">
        <f t="shared" si="10"/>
        <v/>
      </c>
      <c r="H263" s="156" t="str">
        <f>IF(OR($D263="",$E263=""),"",VLOOKUP($U263,SiSem_Req!$A$2:$O$82,10))</f>
        <v/>
      </c>
      <c r="I263" s="285"/>
      <c r="J263" s="155" t="str">
        <f t="shared" si="11"/>
        <v/>
      </c>
      <c r="K263" s="156" t="str">
        <f>IF(OR($D263="",$E263=""),"",VLOOKUP($U263,SiSem_Req!$A$2:$O$82,11))</f>
        <v/>
      </c>
      <c r="L263" s="157" t="str">
        <f t="shared" si="12"/>
        <v/>
      </c>
      <c r="M263" s="158" t="str">
        <f>IF(OR($D263="",$E263="",GlobalParameters!$C$12=""),"",$Q263)</f>
        <v/>
      </c>
      <c r="N263" s="159"/>
      <c r="O263" s="283"/>
      <c r="P263" s="283"/>
      <c r="Q263" s="160" t="str">
        <f>IF(OR($D263="",$E263="",GlobalParameters!$C$12=""),"",VLOOKUP($U263,SiSem_Req!$A$2:$O$82,15))</f>
        <v/>
      </c>
      <c r="R263" s="283"/>
      <c r="S263" s="283"/>
      <c r="T263" s="159"/>
      <c r="U263" s="134" t="e">
        <f>VLOOKUP($D263,SiSem_Req!$S$2:$T$10,2)+VLOOKUP($E263,SiSem_Req!$U$2:$V$4,2)+VLOOKUP(GlobalParameters!$C$12,SiSem_Req!$W$2:$X$4,2)</f>
        <v>#N/A</v>
      </c>
    </row>
    <row r="264" spans="1:21" x14ac:dyDescent="0.25">
      <c r="A264" s="133"/>
      <c r="B264" s="283"/>
      <c r="C264" s="283"/>
      <c r="D264" s="284"/>
      <c r="E264" s="284"/>
      <c r="F264" s="287"/>
      <c r="G264" s="166" t="str">
        <f t="shared" si="10"/>
        <v/>
      </c>
      <c r="H264" s="156" t="str">
        <f>IF(OR($D264="",$E264=""),"",VLOOKUP($U264,SiSem_Req!$A$2:$O$82,10))</f>
        <v/>
      </c>
      <c r="I264" s="285"/>
      <c r="J264" s="155" t="str">
        <f t="shared" si="11"/>
        <v/>
      </c>
      <c r="K264" s="156" t="str">
        <f>IF(OR($D264="",$E264=""),"",VLOOKUP($U264,SiSem_Req!$A$2:$O$82,11))</f>
        <v/>
      </c>
      <c r="L264" s="157" t="str">
        <f t="shared" si="12"/>
        <v/>
      </c>
      <c r="M264" s="158" t="str">
        <f>IF(OR($D264="",$E264="",GlobalParameters!$C$12=""),"",$Q264)</f>
        <v/>
      </c>
      <c r="N264" s="159"/>
      <c r="O264" s="283"/>
      <c r="P264" s="283"/>
      <c r="Q264" s="160" t="str">
        <f>IF(OR($D264="",$E264="",GlobalParameters!$C$12=""),"",VLOOKUP($U264,SiSem_Req!$A$2:$O$82,15))</f>
        <v/>
      </c>
      <c r="R264" s="283"/>
      <c r="S264" s="283"/>
      <c r="T264" s="159"/>
      <c r="U264" s="134" t="e">
        <f>VLOOKUP($D264,SiSem_Req!$S$2:$T$10,2)+VLOOKUP($E264,SiSem_Req!$U$2:$V$4,2)+VLOOKUP(GlobalParameters!$C$12,SiSem_Req!$W$2:$X$4,2)</f>
        <v>#N/A</v>
      </c>
    </row>
    <row r="265" spans="1:21" x14ac:dyDescent="0.25">
      <c r="A265" s="133"/>
      <c r="B265" s="283"/>
      <c r="C265" s="283"/>
      <c r="D265" s="284"/>
      <c r="E265" s="284"/>
      <c r="F265" s="287"/>
      <c r="G265" s="166" t="str">
        <f t="shared" si="10"/>
        <v/>
      </c>
      <c r="H265" s="156" t="str">
        <f>IF(OR($D265="",$E265=""),"",VLOOKUP($U265,SiSem_Req!$A$2:$O$82,10))</f>
        <v/>
      </c>
      <c r="I265" s="285"/>
      <c r="J265" s="155" t="str">
        <f t="shared" si="11"/>
        <v/>
      </c>
      <c r="K265" s="156" t="str">
        <f>IF(OR($D265="",$E265=""),"",VLOOKUP($U265,SiSem_Req!$A$2:$O$82,11))</f>
        <v/>
      </c>
      <c r="L265" s="157" t="str">
        <f t="shared" si="12"/>
        <v/>
      </c>
      <c r="M265" s="158" t="str">
        <f>IF(OR($D265="",$E265="",GlobalParameters!$C$12=""),"",$Q265)</f>
        <v/>
      </c>
      <c r="N265" s="159"/>
      <c r="O265" s="283"/>
      <c r="P265" s="283"/>
      <c r="Q265" s="160" t="str">
        <f>IF(OR($D265="",$E265="",GlobalParameters!$C$12=""),"",VLOOKUP($U265,SiSem_Req!$A$2:$O$82,15))</f>
        <v/>
      </c>
      <c r="R265" s="283"/>
      <c r="S265" s="283"/>
      <c r="T265" s="159"/>
      <c r="U265" s="134" t="e">
        <f>VLOOKUP($D265,SiSem_Req!$S$2:$T$10,2)+VLOOKUP($E265,SiSem_Req!$U$2:$V$4,2)+VLOOKUP(GlobalParameters!$C$12,SiSem_Req!$W$2:$X$4,2)</f>
        <v>#N/A</v>
      </c>
    </row>
    <row r="266" spans="1:21" x14ac:dyDescent="0.25">
      <c r="A266" s="133"/>
      <c r="B266" s="283"/>
      <c r="C266" s="283"/>
      <c r="D266" s="284"/>
      <c r="E266" s="284"/>
      <c r="F266" s="287"/>
      <c r="G266" s="166" t="str">
        <f t="shared" si="10"/>
        <v/>
      </c>
      <c r="H266" s="156" t="str">
        <f>IF(OR($D266="",$E266=""),"",VLOOKUP($U266,SiSem_Req!$A$2:$O$82,10))</f>
        <v/>
      </c>
      <c r="I266" s="285"/>
      <c r="J266" s="155" t="str">
        <f t="shared" si="11"/>
        <v/>
      </c>
      <c r="K266" s="156" t="str">
        <f>IF(OR($D266="",$E266=""),"",VLOOKUP($U266,SiSem_Req!$A$2:$O$82,11))</f>
        <v/>
      </c>
      <c r="L266" s="157" t="str">
        <f t="shared" si="12"/>
        <v/>
      </c>
      <c r="M266" s="158" t="str">
        <f>IF(OR($D266="",$E266="",GlobalParameters!$C$12=""),"",$Q266)</f>
        <v/>
      </c>
      <c r="N266" s="159"/>
      <c r="O266" s="283"/>
      <c r="P266" s="283"/>
      <c r="Q266" s="160" t="str">
        <f>IF(OR($D266="",$E266="",GlobalParameters!$C$12=""),"",VLOOKUP($U266,SiSem_Req!$A$2:$O$82,15))</f>
        <v/>
      </c>
      <c r="R266" s="283"/>
      <c r="S266" s="283"/>
      <c r="T266" s="159"/>
      <c r="U266" s="134" t="e">
        <f>VLOOKUP($D266,SiSem_Req!$S$2:$T$10,2)+VLOOKUP($E266,SiSem_Req!$U$2:$V$4,2)+VLOOKUP(GlobalParameters!$C$12,SiSem_Req!$W$2:$X$4,2)</f>
        <v>#N/A</v>
      </c>
    </row>
    <row r="267" spans="1:21" x14ac:dyDescent="0.25">
      <c r="A267" s="133"/>
      <c r="B267" s="283"/>
      <c r="C267" s="283"/>
      <c r="D267" s="284"/>
      <c r="E267" s="284"/>
      <c r="F267" s="287"/>
      <c r="G267" s="166" t="str">
        <f t="shared" si="10"/>
        <v/>
      </c>
      <c r="H267" s="156" t="str">
        <f>IF(OR($D267="",$E267=""),"",VLOOKUP($U267,SiSem_Req!$A$2:$O$82,10))</f>
        <v/>
      </c>
      <c r="I267" s="285"/>
      <c r="J267" s="155" t="str">
        <f t="shared" si="11"/>
        <v/>
      </c>
      <c r="K267" s="156" t="str">
        <f>IF(OR($D267="",$E267=""),"",VLOOKUP($U267,SiSem_Req!$A$2:$O$82,11))</f>
        <v/>
      </c>
      <c r="L267" s="157" t="str">
        <f t="shared" si="12"/>
        <v/>
      </c>
      <c r="M267" s="158" t="str">
        <f>IF(OR($D267="",$E267="",GlobalParameters!$C$12=""),"",$Q267)</f>
        <v/>
      </c>
      <c r="N267" s="159"/>
      <c r="O267" s="283"/>
      <c r="P267" s="283"/>
      <c r="Q267" s="160" t="str">
        <f>IF(OR($D267="",$E267="",GlobalParameters!$C$12=""),"",VLOOKUP($U267,SiSem_Req!$A$2:$O$82,15))</f>
        <v/>
      </c>
      <c r="R267" s="283"/>
      <c r="S267" s="283"/>
      <c r="T267" s="159"/>
      <c r="U267" s="134" t="e">
        <f>VLOOKUP($D267,SiSem_Req!$S$2:$T$10,2)+VLOOKUP($E267,SiSem_Req!$U$2:$V$4,2)+VLOOKUP(GlobalParameters!$C$12,SiSem_Req!$W$2:$X$4,2)</f>
        <v>#N/A</v>
      </c>
    </row>
    <row r="268" spans="1:21" x14ac:dyDescent="0.25">
      <c r="A268" s="133"/>
      <c r="B268" s="283"/>
      <c r="C268" s="283"/>
      <c r="D268" s="284"/>
      <c r="E268" s="284"/>
      <c r="F268" s="287"/>
      <c r="G268" s="166" t="str">
        <f t="shared" si="10"/>
        <v/>
      </c>
      <c r="H268" s="156" t="str">
        <f>IF(OR($D268="",$E268=""),"",VLOOKUP($U268,SiSem_Req!$A$2:$O$82,10))</f>
        <v/>
      </c>
      <c r="I268" s="285"/>
      <c r="J268" s="155" t="str">
        <f t="shared" si="11"/>
        <v/>
      </c>
      <c r="K268" s="156" t="str">
        <f>IF(OR($D268="",$E268=""),"",VLOOKUP($U268,SiSem_Req!$A$2:$O$82,11))</f>
        <v/>
      </c>
      <c r="L268" s="157" t="str">
        <f t="shared" si="12"/>
        <v/>
      </c>
      <c r="M268" s="158" t="str">
        <f>IF(OR($D268="",$E268="",GlobalParameters!$C$12=""),"",$Q268)</f>
        <v/>
      </c>
      <c r="N268" s="159"/>
      <c r="O268" s="283"/>
      <c r="P268" s="283"/>
      <c r="Q268" s="160" t="str">
        <f>IF(OR($D268="",$E268="",GlobalParameters!$C$12=""),"",VLOOKUP($U268,SiSem_Req!$A$2:$O$82,15))</f>
        <v/>
      </c>
      <c r="R268" s="283"/>
      <c r="S268" s="283"/>
      <c r="T268" s="159"/>
      <c r="U268" s="134" t="e">
        <f>VLOOKUP($D268,SiSem_Req!$S$2:$T$10,2)+VLOOKUP($E268,SiSem_Req!$U$2:$V$4,2)+VLOOKUP(GlobalParameters!$C$12,SiSem_Req!$W$2:$X$4,2)</f>
        <v>#N/A</v>
      </c>
    </row>
    <row r="269" spans="1:21" x14ac:dyDescent="0.25">
      <c r="A269" s="133"/>
      <c r="B269" s="283"/>
      <c r="C269" s="283"/>
      <c r="D269" s="284"/>
      <c r="E269" s="284"/>
      <c r="F269" s="287"/>
      <c r="G269" s="166" t="str">
        <f t="shared" ref="G269:G312" si="13">IF(OR($D269="",$O269="",$H269=""),"",IF(AND($U269&gt;=600,$U269&lt;700),$O269*$H269,""))</f>
        <v/>
      </c>
      <c r="H269" s="156" t="str">
        <f>IF(OR($D269="",$E269=""),"",VLOOKUP($U269,SiSem_Req!$A$2:$O$82,10))</f>
        <v/>
      </c>
      <c r="I269" s="285"/>
      <c r="J269" s="155" t="str">
        <f t="shared" ref="J269:J312" si="14">IF(OR($D269="",$P269="",$K269=""),"",IF(AND($U269&gt;=600,$U269&lt;700),$P269*$K269,""))</f>
        <v/>
      </c>
      <c r="K269" s="156" t="str">
        <f>IF(OR($D269="",$E269=""),"",VLOOKUP($U269,SiSem_Req!$A$2:$O$82,11))</f>
        <v/>
      </c>
      <c r="L269" s="157" t="str">
        <f t="shared" si="12"/>
        <v/>
      </c>
      <c r="M269" s="158" t="str">
        <f>IF(OR($D269="",$E269="",GlobalParameters!$C$12=""),"",$Q269)</f>
        <v/>
      </c>
      <c r="N269" s="159"/>
      <c r="O269" s="283"/>
      <c r="P269" s="283"/>
      <c r="Q269" s="160" t="str">
        <f>IF(OR($D269="",$E269="",GlobalParameters!$C$12=""),"",VLOOKUP($U269,SiSem_Req!$A$2:$O$82,15))</f>
        <v/>
      </c>
      <c r="R269" s="283"/>
      <c r="S269" s="283"/>
      <c r="T269" s="159"/>
      <c r="U269" s="134" t="e">
        <f>VLOOKUP($D269,SiSem_Req!$S$2:$T$10,2)+VLOOKUP($E269,SiSem_Req!$U$2:$V$4,2)+VLOOKUP(GlobalParameters!$C$12,SiSem_Req!$W$2:$X$4,2)</f>
        <v>#N/A</v>
      </c>
    </row>
    <row r="270" spans="1:21" x14ac:dyDescent="0.25">
      <c r="A270" s="133"/>
      <c r="B270" s="283"/>
      <c r="C270" s="283"/>
      <c r="D270" s="284"/>
      <c r="E270" s="284"/>
      <c r="F270" s="287"/>
      <c r="G270" s="166" t="str">
        <f t="shared" si="13"/>
        <v/>
      </c>
      <c r="H270" s="156" t="str">
        <f>IF(OR($D270="",$E270=""),"",VLOOKUP($U270,SiSem_Req!$A$2:$O$82,10))</f>
        <v/>
      </c>
      <c r="I270" s="285"/>
      <c r="J270" s="155" t="str">
        <f t="shared" si="14"/>
        <v/>
      </c>
      <c r="K270" s="156" t="str">
        <f>IF(OR($D270="",$E270=""),"",VLOOKUP($U270,SiSem_Req!$A$2:$O$82,11))</f>
        <v/>
      </c>
      <c r="L270" s="157" t="str">
        <f t="shared" si="12"/>
        <v/>
      </c>
      <c r="M270" s="158" t="str">
        <f>IF(OR($D270="",$E270="",GlobalParameters!$C$12=""),"",$Q270)</f>
        <v/>
      </c>
      <c r="N270" s="159"/>
      <c r="O270" s="283"/>
      <c r="P270" s="283"/>
      <c r="Q270" s="160" t="str">
        <f>IF(OR($D270="",$E270="",GlobalParameters!$C$12=""),"",VLOOKUP($U270,SiSem_Req!$A$2:$O$82,15))</f>
        <v/>
      </c>
      <c r="R270" s="283"/>
      <c r="S270" s="283"/>
      <c r="T270" s="159"/>
      <c r="U270" s="134" t="e">
        <f>VLOOKUP($D270,SiSem_Req!$S$2:$T$10,2)+VLOOKUP($E270,SiSem_Req!$U$2:$V$4,2)+VLOOKUP(GlobalParameters!$C$12,SiSem_Req!$W$2:$X$4,2)</f>
        <v>#N/A</v>
      </c>
    </row>
    <row r="271" spans="1:21" x14ac:dyDescent="0.25">
      <c r="A271" s="133"/>
      <c r="B271" s="283"/>
      <c r="C271" s="283"/>
      <c r="D271" s="284"/>
      <c r="E271" s="284"/>
      <c r="F271" s="287"/>
      <c r="G271" s="166" t="str">
        <f t="shared" si="13"/>
        <v/>
      </c>
      <c r="H271" s="156" t="str">
        <f>IF(OR($D271="",$E271=""),"",VLOOKUP($U271,SiSem_Req!$A$2:$O$82,10))</f>
        <v/>
      </c>
      <c r="I271" s="285"/>
      <c r="J271" s="155" t="str">
        <f t="shared" si="14"/>
        <v/>
      </c>
      <c r="K271" s="156" t="str">
        <f>IF(OR($D271="",$E271=""),"",VLOOKUP($U271,SiSem_Req!$A$2:$O$82,11))</f>
        <v/>
      </c>
      <c r="L271" s="157" t="str">
        <f t="shared" si="12"/>
        <v/>
      </c>
      <c r="M271" s="158" t="str">
        <f>IF(OR($D271="",$E271="",GlobalParameters!$C$12=""),"",$Q271)</f>
        <v/>
      </c>
      <c r="N271" s="159"/>
      <c r="O271" s="283"/>
      <c r="P271" s="283"/>
      <c r="Q271" s="160" t="str">
        <f>IF(OR($D271="",$E271="",GlobalParameters!$C$12=""),"",VLOOKUP($U271,SiSem_Req!$A$2:$O$82,15))</f>
        <v/>
      </c>
      <c r="R271" s="283"/>
      <c r="S271" s="283"/>
      <c r="T271" s="159"/>
      <c r="U271" s="134" t="e">
        <f>VLOOKUP($D271,SiSem_Req!$S$2:$T$10,2)+VLOOKUP($E271,SiSem_Req!$U$2:$V$4,2)+VLOOKUP(GlobalParameters!$C$12,SiSem_Req!$W$2:$X$4,2)</f>
        <v>#N/A</v>
      </c>
    </row>
    <row r="272" spans="1:21" x14ac:dyDescent="0.25">
      <c r="A272" s="133"/>
      <c r="B272" s="283"/>
      <c r="C272" s="283"/>
      <c r="D272" s="284"/>
      <c r="E272" s="284"/>
      <c r="F272" s="287"/>
      <c r="G272" s="166" t="str">
        <f t="shared" si="13"/>
        <v/>
      </c>
      <c r="H272" s="156" t="str">
        <f>IF(OR($D272="",$E272=""),"",VLOOKUP($U272,SiSem_Req!$A$2:$O$82,10))</f>
        <v/>
      </c>
      <c r="I272" s="285"/>
      <c r="J272" s="155" t="str">
        <f t="shared" si="14"/>
        <v/>
      </c>
      <c r="K272" s="156" t="str">
        <f>IF(OR($D272="",$E272=""),"",VLOOKUP($U272,SiSem_Req!$A$2:$O$82,11))</f>
        <v/>
      </c>
      <c r="L272" s="157" t="str">
        <f t="shared" si="12"/>
        <v/>
      </c>
      <c r="M272" s="158" t="str">
        <f>IF(OR($D272="",$E272="",GlobalParameters!$C$12=""),"",$Q272)</f>
        <v/>
      </c>
      <c r="N272" s="159"/>
      <c r="O272" s="283"/>
      <c r="P272" s="283"/>
      <c r="Q272" s="160" t="str">
        <f>IF(OR($D272="",$E272="",GlobalParameters!$C$12=""),"",VLOOKUP($U272,SiSem_Req!$A$2:$O$82,15))</f>
        <v/>
      </c>
      <c r="R272" s="283"/>
      <c r="S272" s="283"/>
      <c r="T272" s="159"/>
      <c r="U272" s="134" t="e">
        <f>VLOOKUP($D272,SiSem_Req!$S$2:$T$10,2)+VLOOKUP($E272,SiSem_Req!$U$2:$V$4,2)+VLOOKUP(GlobalParameters!$C$12,SiSem_Req!$W$2:$X$4,2)</f>
        <v>#N/A</v>
      </c>
    </row>
    <row r="273" spans="1:21" x14ac:dyDescent="0.25">
      <c r="A273" s="133"/>
      <c r="B273" s="283"/>
      <c r="C273" s="283"/>
      <c r="D273" s="284"/>
      <c r="E273" s="284"/>
      <c r="F273" s="287"/>
      <c r="G273" s="166" t="str">
        <f t="shared" si="13"/>
        <v/>
      </c>
      <c r="H273" s="156" t="str">
        <f>IF(OR($D273="",$E273=""),"",VLOOKUP($U273,SiSem_Req!$A$2:$O$82,10))</f>
        <v/>
      </c>
      <c r="I273" s="285"/>
      <c r="J273" s="155" t="str">
        <f t="shared" si="14"/>
        <v/>
      </c>
      <c r="K273" s="156" t="str">
        <f>IF(OR($D273="",$E273=""),"",VLOOKUP($U273,SiSem_Req!$A$2:$O$82,11))</f>
        <v/>
      </c>
      <c r="L273" s="157" t="str">
        <f t="shared" si="12"/>
        <v/>
      </c>
      <c r="M273" s="158" t="str">
        <f>IF(OR($D273="",$E273="",GlobalParameters!$C$12=""),"",$Q273)</f>
        <v/>
      </c>
      <c r="N273" s="159"/>
      <c r="O273" s="283"/>
      <c r="P273" s="283"/>
      <c r="Q273" s="160" t="str">
        <f>IF(OR($D273="",$E273="",GlobalParameters!$C$12=""),"",VLOOKUP($U273,SiSem_Req!$A$2:$O$82,15))</f>
        <v/>
      </c>
      <c r="R273" s="283"/>
      <c r="S273" s="283"/>
      <c r="T273" s="159"/>
      <c r="U273" s="134" t="e">
        <f>VLOOKUP($D273,SiSem_Req!$S$2:$T$10,2)+VLOOKUP($E273,SiSem_Req!$U$2:$V$4,2)+VLOOKUP(GlobalParameters!$C$12,SiSem_Req!$W$2:$X$4,2)</f>
        <v>#N/A</v>
      </c>
    </row>
    <row r="274" spans="1:21" x14ac:dyDescent="0.25">
      <c r="A274" s="133"/>
      <c r="B274" s="283"/>
      <c r="C274" s="283"/>
      <c r="D274" s="284"/>
      <c r="E274" s="284"/>
      <c r="F274" s="287"/>
      <c r="G274" s="166" t="str">
        <f t="shared" si="13"/>
        <v/>
      </c>
      <c r="H274" s="156" t="str">
        <f>IF(OR($D274="",$E274=""),"",VLOOKUP($U274,SiSem_Req!$A$2:$O$82,10))</f>
        <v/>
      </c>
      <c r="I274" s="285"/>
      <c r="J274" s="155" t="str">
        <f t="shared" si="14"/>
        <v/>
      </c>
      <c r="K274" s="156" t="str">
        <f>IF(OR($D274="",$E274=""),"",VLOOKUP($U274,SiSem_Req!$A$2:$O$82,11))</f>
        <v/>
      </c>
      <c r="L274" s="157" t="str">
        <f t="shared" si="12"/>
        <v/>
      </c>
      <c r="M274" s="158" t="str">
        <f>IF(OR($D274="",$E274="",GlobalParameters!$C$12=""),"",$Q274)</f>
        <v/>
      </c>
      <c r="N274" s="159"/>
      <c r="O274" s="283"/>
      <c r="P274" s="283"/>
      <c r="Q274" s="160" t="str">
        <f>IF(OR($D274="",$E274="",GlobalParameters!$C$12=""),"",VLOOKUP($U274,SiSem_Req!$A$2:$O$82,15))</f>
        <v/>
      </c>
      <c r="R274" s="283"/>
      <c r="S274" s="283"/>
      <c r="T274" s="159"/>
      <c r="U274" s="134" t="e">
        <f>VLOOKUP($D274,SiSem_Req!$S$2:$T$10,2)+VLOOKUP($E274,SiSem_Req!$U$2:$V$4,2)+VLOOKUP(GlobalParameters!$C$12,SiSem_Req!$W$2:$X$4,2)</f>
        <v>#N/A</v>
      </c>
    </row>
    <row r="275" spans="1:21" x14ac:dyDescent="0.25">
      <c r="A275" s="133"/>
      <c r="B275" s="283"/>
      <c r="C275" s="283"/>
      <c r="D275" s="284"/>
      <c r="E275" s="284"/>
      <c r="F275" s="287"/>
      <c r="G275" s="166" t="str">
        <f t="shared" si="13"/>
        <v/>
      </c>
      <c r="H275" s="156" t="str">
        <f>IF(OR($D275="",$E275=""),"",VLOOKUP($U275,SiSem_Req!$A$2:$O$82,10))</f>
        <v/>
      </c>
      <c r="I275" s="285"/>
      <c r="J275" s="155" t="str">
        <f t="shared" si="14"/>
        <v/>
      </c>
      <c r="K275" s="156" t="str">
        <f>IF(OR($D275="",$E275=""),"",VLOOKUP($U275,SiSem_Req!$A$2:$O$82,11))</f>
        <v/>
      </c>
      <c r="L275" s="157" t="str">
        <f t="shared" si="12"/>
        <v/>
      </c>
      <c r="M275" s="158" t="str">
        <f>IF(OR($D275="",$E275="",GlobalParameters!$C$12=""),"",$Q275)</f>
        <v/>
      </c>
      <c r="N275" s="159"/>
      <c r="O275" s="283"/>
      <c r="P275" s="283"/>
      <c r="Q275" s="160" t="str">
        <f>IF(OR($D275="",$E275="",GlobalParameters!$C$12=""),"",VLOOKUP($U275,SiSem_Req!$A$2:$O$82,15))</f>
        <v/>
      </c>
      <c r="R275" s="283"/>
      <c r="S275" s="283"/>
      <c r="T275" s="159"/>
      <c r="U275" s="134" t="e">
        <f>VLOOKUP($D275,SiSem_Req!$S$2:$T$10,2)+VLOOKUP($E275,SiSem_Req!$U$2:$V$4,2)+VLOOKUP(GlobalParameters!$C$12,SiSem_Req!$W$2:$X$4,2)</f>
        <v>#N/A</v>
      </c>
    </row>
    <row r="276" spans="1:21" x14ac:dyDescent="0.25">
      <c r="A276" s="133"/>
      <c r="B276" s="283"/>
      <c r="C276" s="283"/>
      <c r="D276" s="284"/>
      <c r="E276" s="284"/>
      <c r="F276" s="287"/>
      <c r="G276" s="166" t="str">
        <f t="shared" si="13"/>
        <v/>
      </c>
      <c r="H276" s="156" t="str">
        <f>IF(OR($D276="",$E276=""),"",VLOOKUP($U276,SiSem_Req!$A$2:$O$82,10))</f>
        <v/>
      </c>
      <c r="I276" s="285"/>
      <c r="J276" s="155" t="str">
        <f t="shared" si="14"/>
        <v/>
      </c>
      <c r="K276" s="156" t="str">
        <f>IF(OR($D276="",$E276=""),"",VLOOKUP($U276,SiSem_Req!$A$2:$O$82,11))</f>
        <v/>
      </c>
      <c r="L276" s="157" t="str">
        <f t="shared" si="12"/>
        <v/>
      </c>
      <c r="M276" s="158" t="str">
        <f>IF(OR($D276="",$E276="",GlobalParameters!$C$12=""),"",$Q276)</f>
        <v/>
      </c>
      <c r="N276" s="159"/>
      <c r="O276" s="283"/>
      <c r="P276" s="283"/>
      <c r="Q276" s="160" t="str">
        <f>IF(OR($D276="",$E276="",GlobalParameters!$C$12=""),"",VLOOKUP($U276,SiSem_Req!$A$2:$O$82,15))</f>
        <v/>
      </c>
      <c r="R276" s="283"/>
      <c r="S276" s="283"/>
      <c r="T276" s="159"/>
      <c r="U276" s="134" t="e">
        <f>VLOOKUP($D276,SiSem_Req!$S$2:$T$10,2)+VLOOKUP($E276,SiSem_Req!$U$2:$V$4,2)+VLOOKUP(GlobalParameters!$C$12,SiSem_Req!$W$2:$X$4,2)</f>
        <v>#N/A</v>
      </c>
    </row>
    <row r="277" spans="1:21" x14ac:dyDescent="0.25">
      <c r="A277" s="133"/>
      <c r="B277" s="283"/>
      <c r="C277" s="283"/>
      <c r="D277" s="284"/>
      <c r="E277" s="284"/>
      <c r="F277" s="287"/>
      <c r="G277" s="166" t="str">
        <f t="shared" si="13"/>
        <v/>
      </c>
      <c r="H277" s="156" t="str">
        <f>IF(OR($D277="",$E277=""),"",VLOOKUP($U277,SiSem_Req!$A$2:$O$82,10))</f>
        <v/>
      </c>
      <c r="I277" s="285"/>
      <c r="J277" s="155" t="str">
        <f t="shared" si="14"/>
        <v/>
      </c>
      <c r="K277" s="156" t="str">
        <f>IF(OR($D277="",$E277=""),"",VLOOKUP($U277,SiSem_Req!$A$2:$O$82,11))</f>
        <v/>
      </c>
      <c r="L277" s="157" t="str">
        <f t="shared" si="12"/>
        <v/>
      </c>
      <c r="M277" s="158" t="str">
        <f>IF(OR($D277="",$E277="",GlobalParameters!$C$12=""),"",$Q277)</f>
        <v/>
      </c>
      <c r="N277" s="159"/>
      <c r="O277" s="283"/>
      <c r="P277" s="283"/>
      <c r="Q277" s="160" t="str">
        <f>IF(OR($D277="",$E277="",GlobalParameters!$C$12=""),"",VLOOKUP($U277,SiSem_Req!$A$2:$O$82,15))</f>
        <v/>
      </c>
      <c r="R277" s="283"/>
      <c r="S277" s="283"/>
      <c r="T277" s="159"/>
      <c r="U277" s="134" t="e">
        <f>VLOOKUP($D277,SiSem_Req!$S$2:$T$10,2)+VLOOKUP($E277,SiSem_Req!$U$2:$V$4,2)+VLOOKUP(GlobalParameters!$C$12,SiSem_Req!$W$2:$X$4,2)</f>
        <v>#N/A</v>
      </c>
    </row>
    <row r="278" spans="1:21" x14ac:dyDescent="0.25">
      <c r="A278" s="133"/>
      <c r="B278" s="283"/>
      <c r="C278" s="283"/>
      <c r="D278" s="284"/>
      <c r="E278" s="284"/>
      <c r="F278" s="287"/>
      <c r="G278" s="166" t="str">
        <f t="shared" si="13"/>
        <v/>
      </c>
      <c r="H278" s="156" t="str">
        <f>IF(OR($D278="",$E278=""),"",VLOOKUP($U278,SiSem_Req!$A$2:$O$82,10))</f>
        <v/>
      </c>
      <c r="I278" s="285"/>
      <c r="J278" s="155" t="str">
        <f t="shared" si="14"/>
        <v/>
      </c>
      <c r="K278" s="156" t="str">
        <f>IF(OR($D278="",$E278=""),"",VLOOKUP($U278,SiSem_Req!$A$2:$O$82,11))</f>
        <v/>
      </c>
      <c r="L278" s="157" t="str">
        <f t="shared" si="12"/>
        <v/>
      </c>
      <c r="M278" s="158" t="str">
        <f>IF(OR($D278="",$E278="",GlobalParameters!$C$12=""),"",$Q278)</f>
        <v/>
      </c>
      <c r="N278" s="159"/>
      <c r="O278" s="283"/>
      <c r="P278" s="283"/>
      <c r="Q278" s="160" t="str">
        <f>IF(OR($D278="",$E278="",GlobalParameters!$C$12=""),"",VLOOKUP($U278,SiSem_Req!$A$2:$O$82,15))</f>
        <v/>
      </c>
      <c r="R278" s="283"/>
      <c r="S278" s="283"/>
      <c r="T278" s="159"/>
      <c r="U278" s="134" t="e">
        <f>VLOOKUP($D278,SiSem_Req!$S$2:$T$10,2)+VLOOKUP($E278,SiSem_Req!$U$2:$V$4,2)+VLOOKUP(GlobalParameters!$C$12,SiSem_Req!$W$2:$X$4,2)</f>
        <v>#N/A</v>
      </c>
    </row>
    <row r="279" spans="1:21" x14ac:dyDescent="0.25">
      <c r="A279" s="133"/>
      <c r="B279" s="283"/>
      <c r="C279" s="283"/>
      <c r="D279" s="284"/>
      <c r="E279" s="284"/>
      <c r="F279" s="287"/>
      <c r="G279" s="166" t="str">
        <f t="shared" si="13"/>
        <v/>
      </c>
      <c r="H279" s="156" t="str">
        <f>IF(OR($D279="",$E279=""),"",VLOOKUP($U279,SiSem_Req!$A$2:$O$82,10))</f>
        <v/>
      </c>
      <c r="I279" s="285"/>
      <c r="J279" s="155" t="str">
        <f t="shared" si="14"/>
        <v/>
      </c>
      <c r="K279" s="156" t="str">
        <f>IF(OR($D279="",$E279=""),"",VLOOKUP($U279,SiSem_Req!$A$2:$O$82,11))</f>
        <v/>
      </c>
      <c r="L279" s="157" t="str">
        <f t="shared" si="12"/>
        <v/>
      </c>
      <c r="M279" s="158" t="str">
        <f>IF(OR($D279="",$E279="",GlobalParameters!$C$12=""),"",$Q279)</f>
        <v/>
      </c>
      <c r="N279" s="159"/>
      <c r="O279" s="283"/>
      <c r="P279" s="283"/>
      <c r="Q279" s="160" t="str">
        <f>IF(OR($D279="",$E279="",GlobalParameters!$C$12=""),"",VLOOKUP($U279,SiSem_Req!$A$2:$O$82,15))</f>
        <v/>
      </c>
      <c r="R279" s="283"/>
      <c r="S279" s="283"/>
      <c r="T279" s="159"/>
      <c r="U279" s="134" t="e">
        <f>VLOOKUP($D279,SiSem_Req!$S$2:$T$10,2)+VLOOKUP($E279,SiSem_Req!$U$2:$V$4,2)+VLOOKUP(GlobalParameters!$C$12,SiSem_Req!$W$2:$X$4,2)</f>
        <v>#N/A</v>
      </c>
    </row>
    <row r="280" spans="1:21" x14ac:dyDescent="0.25">
      <c r="A280" s="133"/>
      <c r="B280" s="283"/>
      <c r="C280" s="283"/>
      <c r="D280" s="284"/>
      <c r="E280" s="284"/>
      <c r="F280" s="287"/>
      <c r="G280" s="166" t="str">
        <f t="shared" si="13"/>
        <v/>
      </c>
      <c r="H280" s="156" t="str">
        <f>IF(OR($D280="",$E280=""),"",VLOOKUP($U280,SiSem_Req!$A$2:$O$82,10))</f>
        <v/>
      </c>
      <c r="I280" s="285"/>
      <c r="J280" s="155" t="str">
        <f t="shared" si="14"/>
        <v/>
      </c>
      <c r="K280" s="156" t="str">
        <f>IF(OR($D280="",$E280=""),"",VLOOKUP($U280,SiSem_Req!$A$2:$O$82,11))</f>
        <v/>
      </c>
      <c r="L280" s="157" t="str">
        <f t="shared" si="12"/>
        <v/>
      </c>
      <c r="M280" s="158" t="str">
        <f>IF(OR($D280="",$E280="",GlobalParameters!$C$12=""),"",$Q280)</f>
        <v/>
      </c>
      <c r="N280" s="159"/>
      <c r="O280" s="283"/>
      <c r="P280" s="283"/>
      <c r="Q280" s="160" t="str">
        <f>IF(OR($D280="",$E280="",GlobalParameters!$C$12=""),"",VLOOKUP($U280,SiSem_Req!$A$2:$O$82,15))</f>
        <v/>
      </c>
      <c r="R280" s="283"/>
      <c r="S280" s="283"/>
      <c r="T280" s="159"/>
      <c r="U280" s="134" t="e">
        <f>VLOOKUP($D280,SiSem_Req!$S$2:$T$10,2)+VLOOKUP($E280,SiSem_Req!$U$2:$V$4,2)+VLOOKUP(GlobalParameters!$C$12,SiSem_Req!$W$2:$X$4,2)</f>
        <v>#N/A</v>
      </c>
    </row>
    <row r="281" spans="1:21" x14ac:dyDescent="0.25">
      <c r="A281" s="133"/>
      <c r="B281" s="283"/>
      <c r="C281" s="283"/>
      <c r="D281" s="284"/>
      <c r="E281" s="284"/>
      <c r="F281" s="287"/>
      <c r="G281" s="166" t="str">
        <f t="shared" si="13"/>
        <v/>
      </c>
      <c r="H281" s="156" t="str">
        <f>IF(OR($D281="",$E281=""),"",VLOOKUP($U281,SiSem_Req!$A$2:$O$82,10))</f>
        <v/>
      </c>
      <c r="I281" s="285"/>
      <c r="J281" s="155" t="str">
        <f t="shared" si="14"/>
        <v/>
      </c>
      <c r="K281" s="156" t="str">
        <f>IF(OR($D281="",$E281=""),"",VLOOKUP($U281,SiSem_Req!$A$2:$O$82,11))</f>
        <v/>
      </c>
      <c r="L281" s="157" t="str">
        <f t="shared" si="12"/>
        <v/>
      </c>
      <c r="M281" s="158" t="str">
        <f>IF(OR($D281="",$E281="",GlobalParameters!$C$12=""),"",$Q281)</f>
        <v/>
      </c>
      <c r="N281" s="159"/>
      <c r="O281" s="283"/>
      <c r="P281" s="283"/>
      <c r="Q281" s="160" t="str">
        <f>IF(OR($D281="",$E281="",GlobalParameters!$C$12=""),"",VLOOKUP($U281,SiSem_Req!$A$2:$O$82,15))</f>
        <v/>
      </c>
      <c r="R281" s="283"/>
      <c r="S281" s="283"/>
      <c r="T281" s="159"/>
      <c r="U281" s="134" t="e">
        <f>VLOOKUP($D281,SiSem_Req!$S$2:$T$10,2)+VLOOKUP($E281,SiSem_Req!$U$2:$V$4,2)+VLOOKUP(GlobalParameters!$C$12,SiSem_Req!$W$2:$X$4,2)</f>
        <v>#N/A</v>
      </c>
    </row>
    <row r="282" spans="1:21" x14ac:dyDescent="0.25">
      <c r="A282" s="133"/>
      <c r="B282" s="283"/>
      <c r="C282" s="283"/>
      <c r="D282" s="284"/>
      <c r="E282" s="284"/>
      <c r="F282" s="287"/>
      <c r="G282" s="166" t="str">
        <f t="shared" si="13"/>
        <v/>
      </c>
      <c r="H282" s="156" t="str">
        <f>IF(OR($D282="",$E282=""),"",VLOOKUP($U282,SiSem_Req!$A$2:$O$82,10))</f>
        <v/>
      </c>
      <c r="I282" s="285"/>
      <c r="J282" s="155" t="str">
        <f t="shared" si="14"/>
        <v/>
      </c>
      <c r="K282" s="156" t="str">
        <f>IF(OR($D282="",$E282=""),"",VLOOKUP($U282,SiSem_Req!$A$2:$O$82,11))</f>
        <v/>
      </c>
      <c r="L282" s="157" t="str">
        <f t="shared" si="12"/>
        <v/>
      </c>
      <c r="M282" s="158" t="str">
        <f>IF(OR($D282="",$E282="",GlobalParameters!$C$12=""),"",$Q282)</f>
        <v/>
      </c>
      <c r="N282" s="159"/>
      <c r="O282" s="283"/>
      <c r="P282" s="283"/>
      <c r="Q282" s="160" t="str">
        <f>IF(OR($D282="",$E282="",GlobalParameters!$C$12=""),"",VLOOKUP($U282,SiSem_Req!$A$2:$O$82,15))</f>
        <v/>
      </c>
      <c r="R282" s="283"/>
      <c r="S282" s="283"/>
      <c r="T282" s="159"/>
      <c r="U282" s="134" t="e">
        <f>VLOOKUP($D282,SiSem_Req!$S$2:$T$10,2)+VLOOKUP($E282,SiSem_Req!$U$2:$V$4,2)+VLOOKUP(GlobalParameters!$C$12,SiSem_Req!$W$2:$X$4,2)</f>
        <v>#N/A</v>
      </c>
    </row>
    <row r="283" spans="1:21" x14ac:dyDescent="0.25">
      <c r="A283" s="133"/>
      <c r="B283" s="283"/>
      <c r="C283" s="283"/>
      <c r="D283" s="284"/>
      <c r="E283" s="284"/>
      <c r="F283" s="287"/>
      <c r="G283" s="166" t="str">
        <f t="shared" si="13"/>
        <v/>
      </c>
      <c r="H283" s="156" t="str">
        <f>IF(OR($D283="",$E283=""),"",VLOOKUP($U283,SiSem_Req!$A$2:$O$82,10))</f>
        <v/>
      </c>
      <c r="I283" s="285"/>
      <c r="J283" s="155" t="str">
        <f t="shared" si="14"/>
        <v/>
      </c>
      <c r="K283" s="156" t="str">
        <f>IF(OR($D283="",$E283=""),"",VLOOKUP($U283,SiSem_Req!$A$2:$O$82,11))</f>
        <v/>
      </c>
      <c r="L283" s="157" t="str">
        <f t="shared" si="12"/>
        <v/>
      </c>
      <c r="M283" s="158" t="str">
        <f>IF(OR($D283="",$E283="",GlobalParameters!$C$12=""),"",$Q283)</f>
        <v/>
      </c>
      <c r="N283" s="159"/>
      <c r="O283" s="283"/>
      <c r="P283" s="283"/>
      <c r="Q283" s="160" t="str">
        <f>IF(OR($D283="",$E283="",GlobalParameters!$C$12=""),"",VLOOKUP($U283,SiSem_Req!$A$2:$O$82,15))</f>
        <v/>
      </c>
      <c r="R283" s="283"/>
      <c r="S283" s="283"/>
      <c r="T283" s="159"/>
      <c r="U283" s="134" t="e">
        <f>VLOOKUP($D283,SiSem_Req!$S$2:$T$10,2)+VLOOKUP($E283,SiSem_Req!$U$2:$V$4,2)+VLOOKUP(GlobalParameters!$C$12,SiSem_Req!$W$2:$X$4,2)</f>
        <v>#N/A</v>
      </c>
    </row>
    <row r="284" spans="1:21" x14ac:dyDescent="0.25">
      <c r="A284" s="133"/>
      <c r="B284" s="283"/>
      <c r="C284" s="283"/>
      <c r="D284" s="284"/>
      <c r="E284" s="284"/>
      <c r="F284" s="287"/>
      <c r="G284" s="166" t="str">
        <f t="shared" si="13"/>
        <v/>
      </c>
      <c r="H284" s="156" t="str">
        <f>IF(OR($D284="",$E284=""),"",VLOOKUP($U284,SiSem_Req!$A$2:$O$82,10))</f>
        <v/>
      </c>
      <c r="I284" s="285"/>
      <c r="J284" s="155" t="str">
        <f t="shared" si="14"/>
        <v/>
      </c>
      <c r="K284" s="156" t="str">
        <f>IF(OR($D284="",$E284=""),"",VLOOKUP($U284,SiSem_Req!$A$2:$O$82,11))</f>
        <v/>
      </c>
      <c r="L284" s="157" t="str">
        <f t="shared" si="12"/>
        <v/>
      </c>
      <c r="M284" s="158" t="str">
        <f>IF(OR($D284="",$E284="",GlobalParameters!$C$12=""),"",$Q284)</f>
        <v/>
      </c>
      <c r="N284" s="159"/>
      <c r="O284" s="283"/>
      <c r="P284" s="283"/>
      <c r="Q284" s="160" t="str">
        <f>IF(OR($D284="",$E284="",GlobalParameters!$C$12=""),"",VLOOKUP($U284,SiSem_Req!$A$2:$O$82,15))</f>
        <v/>
      </c>
      <c r="R284" s="283"/>
      <c r="S284" s="283"/>
      <c r="T284" s="159"/>
      <c r="U284" s="134" t="e">
        <f>VLOOKUP($D284,SiSem_Req!$S$2:$T$10,2)+VLOOKUP($E284,SiSem_Req!$U$2:$V$4,2)+VLOOKUP(GlobalParameters!$C$12,SiSem_Req!$W$2:$X$4,2)</f>
        <v>#N/A</v>
      </c>
    </row>
    <row r="285" spans="1:21" x14ac:dyDescent="0.25">
      <c r="A285" s="133"/>
      <c r="B285" s="283"/>
      <c r="C285" s="283"/>
      <c r="D285" s="284"/>
      <c r="E285" s="284"/>
      <c r="F285" s="287"/>
      <c r="G285" s="166" t="str">
        <f t="shared" si="13"/>
        <v/>
      </c>
      <c r="H285" s="156" t="str">
        <f>IF(OR($D285="",$E285=""),"",VLOOKUP($U285,SiSem_Req!$A$2:$O$82,10))</f>
        <v/>
      </c>
      <c r="I285" s="285"/>
      <c r="J285" s="155" t="str">
        <f t="shared" si="14"/>
        <v/>
      </c>
      <c r="K285" s="156" t="str">
        <f>IF(OR($D285="",$E285=""),"",VLOOKUP($U285,SiSem_Req!$A$2:$O$82,11))</f>
        <v/>
      </c>
      <c r="L285" s="157" t="str">
        <f t="shared" si="12"/>
        <v/>
      </c>
      <c r="M285" s="158" t="str">
        <f>IF(OR($D285="",$E285="",GlobalParameters!$C$12=""),"",$Q285)</f>
        <v/>
      </c>
      <c r="N285" s="159"/>
      <c r="O285" s="283"/>
      <c r="P285" s="283"/>
      <c r="Q285" s="160" t="str">
        <f>IF(OR($D285="",$E285="",GlobalParameters!$C$12=""),"",VLOOKUP($U285,SiSem_Req!$A$2:$O$82,15))</f>
        <v/>
      </c>
      <c r="R285" s="283"/>
      <c r="S285" s="283"/>
      <c r="T285" s="159"/>
      <c r="U285" s="134" t="e">
        <f>VLOOKUP($D285,SiSem_Req!$S$2:$T$10,2)+VLOOKUP($E285,SiSem_Req!$U$2:$V$4,2)+VLOOKUP(GlobalParameters!$C$12,SiSem_Req!$W$2:$X$4,2)</f>
        <v>#N/A</v>
      </c>
    </row>
    <row r="286" spans="1:21" x14ac:dyDescent="0.25">
      <c r="A286" s="133"/>
      <c r="B286" s="283"/>
      <c r="C286" s="283"/>
      <c r="D286" s="284"/>
      <c r="E286" s="284"/>
      <c r="F286" s="287"/>
      <c r="G286" s="166" t="str">
        <f t="shared" si="13"/>
        <v/>
      </c>
      <c r="H286" s="156" t="str">
        <f>IF(OR($D286="",$E286=""),"",VLOOKUP($U286,SiSem_Req!$A$2:$O$82,10))</f>
        <v/>
      </c>
      <c r="I286" s="285"/>
      <c r="J286" s="155" t="str">
        <f t="shared" si="14"/>
        <v/>
      </c>
      <c r="K286" s="156" t="str">
        <f>IF(OR($D286="",$E286=""),"",VLOOKUP($U286,SiSem_Req!$A$2:$O$82,11))</f>
        <v/>
      </c>
      <c r="L286" s="157" t="str">
        <f t="shared" si="12"/>
        <v/>
      </c>
      <c r="M286" s="158" t="str">
        <f>IF(OR($D286="",$E286="",GlobalParameters!$C$12=""),"",$Q286)</f>
        <v/>
      </c>
      <c r="N286" s="159"/>
      <c r="O286" s="283"/>
      <c r="P286" s="283"/>
      <c r="Q286" s="160" t="str">
        <f>IF(OR($D286="",$E286="",GlobalParameters!$C$12=""),"",VLOOKUP($U286,SiSem_Req!$A$2:$O$82,15))</f>
        <v/>
      </c>
      <c r="R286" s="283"/>
      <c r="S286" s="283"/>
      <c r="T286" s="159"/>
      <c r="U286" s="134" t="e">
        <f>VLOOKUP($D286,SiSem_Req!$S$2:$T$10,2)+VLOOKUP($E286,SiSem_Req!$U$2:$V$4,2)+VLOOKUP(GlobalParameters!$C$12,SiSem_Req!$W$2:$X$4,2)</f>
        <v>#N/A</v>
      </c>
    </row>
    <row r="287" spans="1:21" x14ac:dyDescent="0.25">
      <c r="A287" s="133"/>
      <c r="B287" s="283"/>
      <c r="C287" s="283"/>
      <c r="D287" s="284"/>
      <c r="E287" s="284"/>
      <c r="F287" s="287"/>
      <c r="G287" s="166" t="str">
        <f t="shared" si="13"/>
        <v/>
      </c>
      <c r="H287" s="156" t="str">
        <f>IF(OR($D287="",$E287=""),"",VLOOKUP($U287,SiSem_Req!$A$2:$O$82,10))</f>
        <v/>
      </c>
      <c r="I287" s="285"/>
      <c r="J287" s="155" t="str">
        <f t="shared" si="14"/>
        <v/>
      </c>
      <c r="K287" s="156" t="str">
        <f>IF(OR($D287="",$E287=""),"",VLOOKUP($U287,SiSem_Req!$A$2:$O$82,11))</f>
        <v/>
      </c>
      <c r="L287" s="157" t="str">
        <f t="shared" ref="L287:L312" si="15">IF($D287="","",$K$6+S287)</f>
        <v/>
      </c>
      <c r="M287" s="158" t="str">
        <f>IF(OR($D287="",$E287="",GlobalParameters!$C$12=""),"",$Q287)</f>
        <v/>
      </c>
      <c r="N287" s="159"/>
      <c r="O287" s="283"/>
      <c r="P287" s="283"/>
      <c r="Q287" s="160" t="str">
        <f>IF(OR($D287="",$E287="",GlobalParameters!$C$12=""),"",VLOOKUP($U287,SiSem_Req!$A$2:$O$82,15))</f>
        <v/>
      </c>
      <c r="R287" s="283"/>
      <c r="S287" s="283"/>
      <c r="T287" s="159"/>
      <c r="U287" s="134" t="e">
        <f>VLOOKUP($D287,SiSem_Req!$S$2:$T$10,2)+VLOOKUP($E287,SiSem_Req!$U$2:$V$4,2)+VLOOKUP(GlobalParameters!$C$12,SiSem_Req!$W$2:$X$4,2)</f>
        <v>#N/A</v>
      </c>
    </row>
    <row r="288" spans="1:21" x14ac:dyDescent="0.25">
      <c r="A288" s="133"/>
      <c r="B288" s="283"/>
      <c r="C288" s="283"/>
      <c r="D288" s="284"/>
      <c r="E288" s="284"/>
      <c r="F288" s="287"/>
      <c r="G288" s="166" t="str">
        <f t="shared" si="13"/>
        <v/>
      </c>
      <c r="H288" s="156" t="str">
        <f>IF(OR($D288="",$E288=""),"",VLOOKUP($U288,SiSem_Req!$A$2:$O$82,10))</f>
        <v/>
      </c>
      <c r="I288" s="285"/>
      <c r="J288" s="155" t="str">
        <f t="shared" si="14"/>
        <v/>
      </c>
      <c r="K288" s="156" t="str">
        <f>IF(OR($D288="",$E288=""),"",VLOOKUP($U288,SiSem_Req!$A$2:$O$82,11))</f>
        <v/>
      </c>
      <c r="L288" s="157" t="str">
        <f t="shared" si="15"/>
        <v/>
      </c>
      <c r="M288" s="158" t="str">
        <f>IF(OR($D288="",$E288="",GlobalParameters!$C$12=""),"",$Q288)</f>
        <v/>
      </c>
      <c r="N288" s="159"/>
      <c r="O288" s="283"/>
      <c r="P288" s="283"/>
      <c r="Q288" s="160" t="str">
        <f>IF(OR($D288="",$E288="",GlobalParameters!$C$12=""),"",VLOOKUP($U288,SiSem_Req!$A$2:$O$82,15))</f>
        <v/>
      </c>
      <c r="R288" s="283"/>
      <c r="S288" s="283"/>
      <c r="T288" s="159"/>
      <c r="U288" s="134" t="e">
        <f>VLOOKUP($D288,SiSem_Req!$S$2:$T$10,2)+VLOOKUP($E288,SiSem_Req!$U$2:$V$4,2)+VLOOKUP(GlobalParameters!$C$12,SiSem_Req!$W$2:$X$4,2)</f>
        <v>#N/A</v>
      </c>
    </row>
    <row r="289" spans="1:21" x14ac:dyDescent="0.25">
      <c r="A289" s="133"/>
      <c r="B289" s="283"/>
      <c r="C289" s="283"/>
      <c r="D289" s="284"/>
      <c r="E289" s="284"/>
      <c r="F289" s="287"/>
      <c r="G289" s="166" t="str">
        <f t="shared" si="13"/>
        <v/>
      </c>
      <c r="H289" s="156" t="str">
        <f>IF(OR($D289="",$E289=""),"",VLOOKUP($U289,SiSem_Req!$A$2:$O$82,10))</f>
        <v/>
      </c>
      <c r="I289" s="285"/>
      <c r="J289" s="155" t="str">
        <f t="shared" si="14"/>
        <v/>
      </c>
      <c r="K289" s="156" t="str">
        <f>IF(OR($D289="",$E289=""),"",VLOOKUP($U289,SiSem_Req!$A$2:$O$82,11))</f>
        <v/>
      </c>
      <c r="L289" s="157" t="str">
        <f t="shared" si="15"/>
        <v/>
      </c>
      <c r="M289" s="158" t="str">
        <f>IF(OR($D289="",$E289="",GlobalParameters!$C$12=""),"",$Q289)</f>
        <v/>
      </c>
      <c r="N289" s="159"/>
      <c r="O289" s="283"/>
      <c r="P289" s="283"/>
      <c r="Q289" s="160" t="str">
        <f>IF(OR($D289="",$E289="",GlobalParameters!$C$12=""),"",VLOOKUP($U289,SiSem_Req!$A$2:$O$82,15))</f>
        <v/>
      </c>
      <c r="R289" s="283"/>
      <c r="S289" s="283"/>
      <c r="T289" s="159"/>
      <c r="U289" s="134" t="e">
        <f>VLOOKUP($D289,SiSem_Req!$S$2:$T$10,2)+VLOOKUP($E289,SiSem_Req!$U$2:$V$4,2)+VLOOKUP(GlobalParameters!$C$12,SiSem_Req!$W$2:$X$4,2)</f>
        <v>#N/A</v>
      </c>
    </row>
    <row r="290" spans="1:21" x14ac:dyDescent="0.25">
      <c r="A290" s="133"/>
      <c r="B290" s="283"/>
      <c r="C290" s="283"/>
      <c r="D290" s="284"/>
      <c r="E290" s="284"/>
      <c r="F290" s="287"/>
      <c r="G290" s="166" t="str">
        <f t="shared" si="13"/>
        <v/>
      </c>
      <c r="H290" s="156" t="str">
        <f>IF(OR($D290="",$E290=""),"",VLOOKUP($U290,SiSem_Req!$A$2:$O$82,10))</f>
        <v/>
      </c>
      <c r="I290" s="285"/>
      <c r="J290" s="155" t="str">
        <f t="shared" si="14"/>
        <v/>
      </c>
      <c r="K290" s="156" t="str">
        <f>IF(OR($D290="",$E290=""),"",VLOOKUP($U290,SiSem_Req!$A$2:$O$82,11))</f>
        <v/>
      </c>
      <c r="L290" s="157" t="str">
        <f t="shared" si="15"/>
        <v/>
      </c>
      <c r="M290" s="158" t="str">
        <f>IF(OR($D290="",$E290="",GlobalParameters!$C$12=""),"",$Q290)</f>
        <v/>
      </c>
      <c r="N290" s="159"/>
      <c r="O290" s="283"/>
      <c r="P290" s="283"/>
      <c r="Q290" s="160" t="str">
        <f>IF(OR($D290="",$E290="",GlobalParameters!$C$12=""),"",VLOOKUP($U290,SiSem_Req!$A$2:$O$82,15))</f>
        <v/>
      </c>
      <c r="R290" s="283"/>
      <c r="S290" s="283"/>
      <c r="T290" s="159"/>
      <c r="U290" s="134" t="e">
        <f>VLOOKUP($D290,SiSem_Req!$S$2:$T$10,2)+VLOOKUP($E290,SiSem_Req!$U$2:$V$4,2)+VLOOKUP(GlobalParameters!$C$12,SiSem_Req!$W$2:$X$4,2)</f>
        <v>#N/A</v>
      </c>
    </row>
    <row r="291" spans="1:21" x14ac:dyDescent="0.25">
      <c r="A291" s="133"/>
      <c r="B291" s="283"/>
      <c r="C291" s="283"/>
      <c r="D291" s="284"/>
      <c r="E291" s="284"/>
      <c r="F291" s="287"/>
      <c r="G291" s="166" t="str">
        <f t="shared" si="13"/>
        <v/>
      </c>
      <c r="H291" s="156" t="str">
        <f>IF(OR($D291="",$E291=""),"",VLOOKUP($U291,SiSem_Req!$A$2:$O$82,10))</f>
        <v/>
      </c>
      <c r="I291" s="285"/>
      <c r="J291" s="155" t="str">
        <f t="shared" si="14"/>
        <v/>
      </c>
      <c r="K291" s="156" t="str">
        <f>IF(OR($D291="",$E291=""),"",VLOOKUP($U291,SiSem_Req!$A$2:$O$82,11))</f>
        <v/>
      </c>
      <c r="L291" s="157" t="str">
        <f t="shared" si="15"/>
        <v/>
      </c>
      <c r="M291" s="158" t="str">
        <f>IF(OR($D291="",$E291="",GlobalParameters!$C$12=""),"",$Q291)</f>
        <v/>
      </c>
      <c r="N291" s="159"/>
      <c r="O291" s="283"/>
      <c r="P291" s="283"/>
      <c r="Q291" s="160" t="str">
        <f>IF(OR($D291="",$E291="",GlobalParameters!$C$12=""),"",VLOOKUP($U291,SiSem_Req!$A$2:$O$82,15))</f>
        <v/>
      </c>
      <c r="R291" s="283"/>
      <c r="S291" s="283"/>
      <c r="T291" s="159"/>
      <c r="U291" s="134" t="e">
        <f>VLOOKUP($D291,SiSem_Req!$S$2:$T$10,2)+VLOOKUP($E291,SiSem_Req!$U$2:$V$4,2)+VLOOKUP(GlobalParameters!$C$12,SiSem_Req!$W$2:$X$4,2)</f>
        <v>#N/A</v>
      </c>
    </row>
    <row r="292" spans="1:21" x14ac:dyDescent="0.25">
      <c r="A292" s="133"/>
      <c r="B292" s="283"/>
      <c r="C292" s="283"/>
      <c r="D292" s="284"/>
      <c r="E292" s="284"/>
      <c r="F292" s="287"/>
      <c r="G292" s="166" t="str">
        <f t="shared" si="13"/>
        <v/>
      </c>
      <c r="H292" s="156" t="str">
        <f>IF(OR($D292="",$E292=""),"",VLOOKUP($U292,SiSem_Req!$A$2:$O$82,10))</f>
        <v/>
      </c>
      <c r="I292" s="285"/>
      <c r="J292" s="155" t="str">
        <f t="shared" si="14"/>
        <v/>
      </c>
      <c r="K292" s="156" t="str">
        <f>IF(OR($D292="",$E292=""),"",VLOOKUP($U292,SiSem_Req!$A$2:$O$82,11))</f>
        <v/>
      </c>
      <c r="L292" s="157" t="str">
        <f t="shared" si="15"/>
        <v/>
      </c>
      <c r="M292" s="158" t="str">
        <f>IF(OR($D292="",$E292="",GlobalParameters!$C$12=""),"",$Q292)</f>
        <v/>
      </c>
      <c r="N292" s="159"/>
      <c r="O292" s="283"/>
      <c r="P292" s="283"/>
      <c r="Q292" s="160" t="str">
        <f>IF(OR($D292="",$E292="",GlobalParameters!$C$12=""),"",VLOOKUP($U292,SiSem_Req!$A$2:$O$82,15))</f>
        <v/>
      </c>
      <c r="R292" s="283"/>
      <c r="S292" s="283"/>
      <c r="T292" s="159"/>
      <c r="U292" s="134" t="e">
        <f>VLOOKUP($D292,SiSem_Req!$S$2:$T$10,2)+VLOOKUP($E292,SiSem_Req!$U$2:$V$4,2)+VLOOKUP(GlobalParameters!$C$12,SiSem_Req!$W$2:$X$4,2)</f>
        <v>#N/A</v>
      </c>
    </row>
    <row r="293" spans="1:21" x14ac:dyDescent="0.25">
      <c r="A293" s="133"/>
      <c r="B293" s="283"/>
      <c r="C293" s="283"/>
      <c r="D293" s="284"/>
      <c r="E293" s="284"/>
      <c r="F293" s="287"/>
      <c r="G293" s="166" t="str">
        <f t="shared" si="13"/>
        <v/>
      </c>
      <c r="H293" s="156" t="str">
        <f>IF(OR($D293="",$E293=""),"",VLOOKUP($U293,SiSem_Req!$A$2:$O$82,10))</f>
        <v/>
      </c>
      <c r="I293" s="285"/>
      <c r="J293" s="155" t="str">
        <f t="shared" si="14"/>
        <v/>
      </c>
      <c r="K293" s="156" t="str">
        <f>IF(OR($D293="",$E293=""),"",VLOOKUP($U293,SiSem_Req!$A$2:$O$82,11))</f>
        <v/>
      </c>
      <c r="L293" s="157" t="str">
        <f t="shared" si="15"/>
        <v/>
      </c>
      <c r="M293" s="158" t="str">
        <f>IF(OR($D293="",$E293="",GlobalParameters!$C$12=""),"",$Q293)</f>
        <v/>
      </c>
      <c r="N293" s="159"/>
      <c r="O293" s="283"/>
      <c r="P293" s="283"/>
      <c r="Q293" s="160" t="str">
        <f>IF(OR($D293="",$E293="",GlobalParameters!$C$12=""),"",VLOOKUP($U293,SiSem_Req!$A$2:$O$82,15))</f>
        <v/>
      </c>
      <c r="R293" s="283"/>
      <c r="S293" s="283"/>
      <c r="T293" s="159"/>
      <c r="U293" s="134" t="e">
        <f>VLOOKUP($D293,SiSem_Req!$S$2:$T$10,2)+VLOOKUP($E293,SiSem_Req!$U$2:$V$4,2)+VLOOKUP(GlobalParameters!$C$12,SiSem_Req!$W$2:$X$4,2)</f>
        <v>#N/A</v>
      </c>
    </row>
    <row r="294" spans="1:21" x14ac:dyDescent="0.25">
      <c r="A294" s="133"/>
      <c r="B294" s="283"/>
      <c r="C294" s="283"/>
      <c r="D294" s="284"/>
      <c r="E294" s="284"/>
      <c r="F294" s="287"/>
      <c r="G294" s="166" t="str">
        <f t="shared" si="13"/>
        <v/>
      </c>
      <c r="H294" s="156" t="str">
        <f>IF(OR($D294="",$E294=""),"",VLOOKUP($U294,SiSem_Req!$A$2:$O$82,10))</f>
        <v/>
      </c>
      <c r="I294" s="285"/>
      <c r="J294" s="155" t="str">
        <f t="shared" si="14"/>
        <v/>
      </c>
      <c r="K294" s="156" t="str">
        <f>IF(OR($D294="",$E294=""),"",VLOOKUP($U294,SiSem_Req!$A$2:$O$82,11))</f>
        <v/>
      </c>
      <c r="L294" s="157" t="str">
        <f t="shared" si="15"/>
        <v/>
      </c>
      <c r="M294" s="158" t="str">
        <f>IF(OR($D294="",$E294="",GlobalParameters!$C$12=""),"",$Q294)</f>
        <v/>
      </c>
      <c r="N294" s="159"/>
      <c r="O294" s="283"/>
      <c r="P294" s="283"/>
      <c r="Q294" s="160" t="str">
        <f>IF(OR($D294="",$E294="",GlobalParameters!$C$12=""),"",VLOOKUP($U294,SiSem_Req!$A$2:$O$82,15))</f>
        <v/>
      </c>
      <c r="R294" s="283"/>
      <c r="S294" s="283"/>
      <c r="T294" s="159"/>
      <c r="U294" s="134" t="e">
        <f>VLOOKUP($D294,SiSem_Req!$S$2:$T$10,2)+VLOOKUP($E294,SiSem_Req!$U$2:$V$4,2)+VLOOKUP(GlobalParameters!$C$12,SiSem_Req!$W$2:$X$4,2)</f>
        <v>#N/A</v>
      </c>
    </row>
    <row r="295" spans="1:21" x14ac:dyDescent="0.25">
      <c r="A295" s="133"/>
      <c r="B295" s="283"/>
      <c r="C295" s="283"/>
      <c r="D295" s="284"/>
      <c r="E295" s="284"/>
      <c r="F295" s="287"/>
      <c r="G295" s="166" t="str">
        <f t="shared" si="13"/>
        <v/>
      </c>
      <c r="H295" s="156" t="str">
        <f>IF(OR($D295="",$E295=""),"",VLOOKUP($U295,SiSem_Req!$A$2:$O$82,10))</f>
        <v/>
      </c>
      <c r="I295" s="285"/>
      <c r="J295" s="155" t="str">
        <f t="shared" si="14"/>
        <v/>
      </c>
      <c r="K295" s="156" t="str">
        <f>IF(OR($D295="",$E295=""),"",VLOOKUP($U295,SiSem_Req!$A$2:$O$82,11))</f>
        <v/>
      </c>
      <c r="L295" s="157" t="str">
        <f t="shared" si="15"/>
        <v/>
      </c>
      <c r="M295" s="158" t="str">
        <f>IF(OR($D295="",$E295="",GlobalParameters!$C$12=""),"",$Q295)</f>
        <v/>
      </c>
      <c r="N295" s="159"/>
      <c r="O295" s="283"/>
      <c r="P295" s="283"/>
      <c r="Q295" s="160" t="str">
        <f>IF(OR($D295="",$E295="",GlobalParameters!$C$12=""),"",VLOOKUP($U295,SiSem_Req!$A$2:$O$82,15))</f>
        <v/>
      </c>
      <c r="R295" s="283"/>
      <c r="S295" s="283"/>
      <c r="T295" s="159"/>
      <c r="U295" s="134" t="e">
        <f>VLOOKUP($D295,SiSem_Req!$S$2:$T$10,2)+VLOOKUP($E295,SiSem_Req!$U$2:$V$4,2)+VLOOKUP(GlobalParameters!$C$12,SiSem_Req!$W$2:$X$4,2)</f>
        <v>#N/A</v>
      </c>
    </row>
    <row r="296" spans="1:21" x14ac:dyDescent="0.25">
      <c r="A296" s="133"/>
      <c r="B296" s="283"/>
      <c r="C296" s="283"/>
      <c r="D296" s="284"/>
      <c r="E296" s="284"/>
      <c r="F296" s="287"/>
      <c r="G296" s="166" t="str">
        <f t="shared" si="13"/>
        <v/>
      </c>
      <c r="H296" s="156" t="str">
        <f>IF(OR($D296="",$E296=""),"",VLOOKUP($U296,SiSem_Req!$A$2:$O$82,10))</f>
        <v/>
      </c>
      <c r="I296" s="285"/>
      <c r="J296" s="155" t="str">
        <f t="shared" si="14"/>
        <v/>
      </c>
      <c r="K296" s="156" t="str">
        <f>IF(OR($D296="",$E296=""),"",VLOOKUP($U296,SiSem_Req!$A$2:$O$82,11))</f>
        <v/>
      </c>
      <c r="L296" s="157" t="str">
        <f t="shared" si="15"/>
        <v/>
      </c>
      <c r="M296" s="158" t="str">
        <f>IF(OR($D296="",$E296="",GlobalParameters!$C$12=""),"",$Q296)</f>
        <v/>
      </c>
      <c r="N296" s="159"/>
      <c r="O296" s="283"/>
      <c r="P296" s="283"/>
      <c r="Q296" s="160" t="str">
        <f>IF(OR($D296="",$E296="",GlobalParameters!$C$12=""),"",VLOOKUP($U296,SiSem_Req!$A$2:$O$82,15))</f>
        <v/>
      </c>
      <c r="R296" s="283"/>
      <c r="S296" s="283"/>
      <c r="T296" s="159"/>
      <c r="U296" s="134" t="e">
        <f>VLOOKUP($D296,SiSem_Req!$S$2:$T$10,2)+VLOOKUP($E296,SiSem_Req!$U$2:$V$4,2)+VLOOKUP(GlobalParameters!$C$12,SiSem_Req!$W$2:$X$4,2)</f>
        <v>#N/A</v>
      </c>
    </row>
    <row r="297" spans="1:21" x14ac:dyDescent="0.25">
      <c r="A297" s="133"/>
      <c r="B297" s="283"/>
      <c r="C297" s="283"/>
      <c r="D297" s="284"/>
      <c r="E297" s="284"/>
      <c r="F297" s="287"/>
      <c r="G297" s="166" t="str">
        <f t="shared" si="13"/>
        <v/>
      </c>
      <c r="H297" s="156" t="str">
        <f>IF(OR($D297="",$E297=""),"",VLOOKUP($U297,SiSem_Req!$A$2:$O$82,10))</f>
        <v/>
      </c>
      <c r="I297" s="285"/>
      <c r="J297" s="155" t="str">
        <f t="shared" si="14"/>
        <v/>
      </c>
      <c r="K297" s="156" t="str">
        <f>IF(OR($D297="",$E297=""),"",VLOOKUP($U297,SiSem_Req!$A$2:$O$82,11))</f>
        <v/>
      </c>
      <c r="L297" s="157" t="str">
        <f t="shared" si="15"/>
        <v/>
      </c>
      <c r="M297" s="158" t="str">
        <f>IF(OR($D297="",$E297="",GlobalParameters!$C$12=""),"",$Q297)</f>
        <v/>
      </c>
      <c r="N297" s="159"/>
      <c r="O297" s="283"/>
      <c r="P297" s="283"/>
      <c r="Q297" s="160" t="str">
        <f>IF(OR($D297="",$E297="",GlobalParameters!$C$12=""),"",VLOOKUP($U297,SiSem_Req!$A$2:$O$82,15))</f>
        <v/>
      </c>
      <c r="R297" s="283"/>
      <c r="S297" s="283"/>
      <c r="T297" s="159"/>
      <c r="U297" s="134" t="e">
        <f>VLOOKUP($D297,SiSem_Req!$S$2:$T$10,2)+VLOOKUP($E297,SiSem_Req!$U$2:$V$4,2)+VLOOKUP(GlobalParameters!$C$12,SiSem_Req!$W$2:$X$4,2)</f>
        <v>#N/A</v>
      </c>
    </row>
    <row r="298" spans="1:21" x14ac:dyDescent="0.25">
      <c r="A298" s="133"/>
      <c r="B298" s="283"/>
      <c r="C298" s="283"/>
      <c r="D298" s="284"/>
      <c r="E298" s="284"/>
      <c r="F298" s="287"/>
      <c r="G298" s="166" t="str">
        <f t="shared" si="13"/>
        <v/>
      </c>
      <c r="H298" s="156" t="str">
        <f>IF(OR($D298="",$E298=""),"",VLOOKUP($U298,SiSem_Req!$A$2:$O$82,10))</f>
        <v/>
      </c>
      <c r="I298" s="285"/>
      <c r="J298" s="155" t="str">
        <f t="shared" si="14"/>
        <v/>
      </c>
      <c r="K298" s="156" t="str">
        <f>IF(OR($D298="",$E298=""),"",VLOOKUP($U298,SiSem_Req!$A$2:$O$82,11))</f>
        <v/>
      </c>
      <c r="L298" s="157" t="str">
        <f t="shared" si="15"/>
        <v/>
      </c>
      <c r="M298" s="158" t="str">
        <f>IF(OR($D298="",$E298="",GlobalParameters!$C$12=""),"",$Q298)</f>
        <v/>
      </c>
      <c r="N298" s="159"/>
      <c r="O298" s="283"/>
      <c r="P298" s="283"/>
      <c r="Q298" s="160" t="str">
        <f>IF(OR($D298="",$E298="",GlobalParameters!$C$12=""),"",VLOOKUP($U298,SiSem_Req!$A$2:$O$82,15))</f>
        <v/>
      </c>
      <c r="R298" s="283"/>
      <c r="S298" s="283"/>
      <c r="T298" s="159"/>
      <c r="U298" s="134" t="e">
        <f>VLOOKUP($D298,SiSem_Req!$S$2:$T$10,2)+VLOOKUP($E298,SiSem_Req!$U$2:$V$4,2)+VLOOKUP(GlobalParameters!$C$12,SiSem_Req!$W$2:$X$4,2)</f>
        <v>#N/A</v>
      </c>
    </row>
    <row r="299" spans="1:21" x14ac:dyDescent="0.25">
      <c r="A299" s="133"/>
      <c r="B299" s="283"/>
      <c r="C299" s="283"/>
      <c r="D299" s="284"/>
      <c r="E299" s="284"/>
      <c r="F299" s="287"/>
      <c r="G299" s="166" t="str">
        <f t="shared" si="13"/>
        <v/>
      </c>
      <c r="H299" s="156" t="str">
        <f>IF(OR($D299="",$E299=""),"",VLOOKUP($U299,SiSem_Req!$A$2:$O$82,10))</f>
        <v/>
      </c>
      <c r="I299" s="285"/>
      <c r="J299" s="155" t="str">
        <f t="shared" si="14"/>
        <v/>
      </c>
      <c r="K299" s="156" t="str">
        <f>IF(OR($D299="",$E299=""),"",VLOOKUP($U299,SiSem_Req!$A$2:$O$82,11))</f>
        <v/>
      </c>
      <c r="L299" s="157" t="str">
        <f t="shared" si="15"/>
        <v/>
      </c>
      <c r="M299" s="158" t="str">
        <f>IF(OR($D299="",$E299="",GlobalParameters!$C$12=""),"",$Q299)</f>
        <v/>
      </c>
      <c r="N299" s="159"/>
      <c r="O299" s="283"/>
      <c r="P299" s="283"/>
      <c r="Q299" s="160" t="str">
        <f>IF(OR($D299="",$E299="",GlobalParameters!$C$12=""),"",VLOOKUP($U299,SiSem_Req!$A$2:$O$82,15))</f>
        <v/>
      </c>
      <c r="R299" s="283"/>
      <c r="S299" s="283"/>
      <c r="T299" s="159"/>
      <c r="U299" s="134" t="e">
        <f>VLOOKUP($D299,SiSem_Req!$S$2:$T$10,2)+VLOOKUP($E299,SiSem_Req!$U$2:$V$4,2)+VLOOKUP(GlobalParameters!$C$12,SiSem_Req!$W$2:$X$4,2)</f>
        <v>#N/A</v>
      </c>
    </row>
    <row r="300" spans="1:21" x14ac:dyDescent="0.25">
      <c r="A300" s="133"/>
      <c r="B300" s="283"/>
      <c r="C300" s="283"/>
      <c r="D300" s="284"/>
      <c r="E300" s="284"/>
      <c r="F300" s="287"/>
      <c r="G300" s="166" t="str">
        <f t="shared" si="13"/>
        <v/>
      </c>
      <c r="H300" s="156" t="str">
        <f>IF(OR($D300="",$E300=""),"",VLOOKUP($U300,SiSem_Req!$A$2:$O$82,10))</f>
        <v/>
      </c>
      <c r="I300" s="285"/>
      <c r="J300" s="155" t="str">
        <f t="shared" si="14"/>
        <v/>
      </c>
      <c r="K300" s="156" t="str">
        <f>IF(OR($D300="",$E300=""),"",VLOOKUP($U300,SiSem_Req!$A$2:$O$82,11))</f>
        <v/>
      </c>
      <c r="L300" s="157" t="str">
        <f t="shared" si="15"/>
        <v/>
      </c>
      <c r="M300" s="158" t="str">
        <f>IF(OR($D300="",$E300="",GlobalParameters!$C$12=""),"",$Q300)</f>
        <v/>
      </c>
      <c r="N300" s="159"/>
      <c r="O300" s="283"/>
      <c r="P300" s="283"/>
      <c r="Q300" s="160" t="str">
        <f>IF(OR($D300="",$E300="",GlobalParameters!$C$12=""),"",VLOOKUP($U300,SiSem_Req!$A$2:$O$82,15))</f>
        <v/>
      </c>
      <c r="R300" s="283"/>
      <c r="S300" s="283"/>
      <c r="T300" s="159"/>
      <c r="U300" s="134" t="e">
        <f>VLOOKUP($D300,SiSem_Req!$S$2:$T$10,2)+VLOOKUP($E300,SiSem_Req!$U$2:$V$4,2)+VLOOKUP(GlobalParameters!$C$12,SiSem_Req!$W$2:$X$4,2)</f>
        <v>#N/A</v>
      </c>
    </row>
    <row r="301" spans="1:21" x14ac:dyDescent="0.25">
      <c r="A301" s="133"/>
      <c r="B301" s="283"/>
      <c r="C301" s="283"/>
      <c r="D301" s="284"/>
      <c r="E301" s="284"/>
      <c r="F301" s="287"/>
      <c r="G301" s="166" t="str">
        <f t="shared" si="13"/>
        <v/>
      </c>
      <c r="H301" s="156" t="str">
        <f>IF(OR($D301="",$E301=""),"",VLOOKUP($U301,SiSem_Req!$A$2:$O$82,10))</f>
        <v/>
      </c>
      <c r="I301" s="285"/>
      <c r="J301" s="155" t="str">
        <f t="shared" si="14"/>
        <v/>
      </c>
      <c r="K301" s="156" t="str">
        <f>IF(OR($D301="",$E301=""),"",VLOOKUP($U301,SiSem_Req!$A$2:$O$82,11))</f>
        <v/>
      </c>
      <c r="L301" s="157" t="str">
        <f t="shared" si="15"/>
        <v/>
      </c>
      <c r="M301" s="158" t="str">
        <f>IF(OR($D301="",$E301="",GlobalParameters!$C$12=""),"",$Q301)</f>
        <v/>
      </c>
      <c r="N301" s="159"/>
      <c r="O301" s="283"/>
      <c r="P301" s="283"/>
      <c r="Q301" s="160" t="str">
        <f>IF(OR($D301="",$E301="",GlobalParameters!$C$12=""),"",VLOOKUP($U301,SiSem_Req!$A$2:$O$82,15))</f>
        <v/>
      </c>
      <c r="R301" s="283"/>
      <c r="S301" s="283"/>
      <c r="T301" s="159"/>
      <c r="U301" s="134" t="e">
        <f>VLOOKUP($D301,SiSem_Req!$S$2:$T$10,2)+VLOOKUP($E301,SiSem_Req!$U$2:$V$4,2)+VLOOKUP(GlobalParameters!$C$12,SiSem_Req!$W$2:$X$4,2)</f>
        <v>#N/A</v>
      </c>
    </row>
    <row r="302" spans="1:21" x14ac:dyDescent="0.25">
      <c r="A302" s="133"/>
      <c r="B302" s="283"/>
      <c r="C302" s="283"/>
      <c r="D302" s="284"/>
      <c r="E302" s="284"/>
      <c r="F302" s="287"/>
      <c r="G302" s="166" t="str">
        <f t="shared" si="13"/>
        <v/>
      </c>
      <c r="H302" s="156" t="str">
        <f>IF(OR($D302="",$E302=""),"",VLOOKUP($U302,SiSem_Req!$A$2:$O$82,10))</f>
        <v/>
      </c>
      <c r="I302" s="285"/>
      <c r="J302" s="155" t="str">
        <f t="shared" si="14"/>
        <v/>
      </c>
      <c r="K302" s="156" t="str">
        <f>IF(OR($D302="",$E302=""),"",VLOOKUP($U302,SiSem_Req!$A$2:$O$82,11))</f>
        <v/>
      </c>
      <c r="L302" s="157" t="str">
        <f t="shared" si="15"/>
        <v/>
      </c>
      <c r="M302" s="158" t="str">
        <f>IF(OR($D302="",$E302="",GlobalParameters!$C$12=""),"",$Q302)</f>
        <v/>
      </c>
      <c r="N302" s="159"/>
      <c r="O302" s="283"/>
      <c r="P302" s="283"/>
      <c r="Q302" s="160" t="str">
        <f>IF(OR($D302="",$E302="",GlobalParameters!$C$12=""),"",VLOOKUP($U302,SiSem_Req!$A$2:$O$82,15))</f>
        <v/>
      </c>
      <c r="R302" s="283"/>
      <c r="S302" s="283"/>
      <c r="T302" s="159"/>
      <c r="U302" s="134" t="e">
        <f>VLOOKUP($D302,SiSem_Req!$S$2:$T$10,2)+VLOOKUP($E302,SiSem_Req!$U$2:$V$4,2)+VLOOKUP(GlobalParameters!$C$12,SiSem_Req!$W$2:$X$4,2)</f>
        <v>#N/A</v>
      </c>
    </row>
    <row r="303" spans="1:21" x14ac:dyDescent="0.25">
      <c r="A303" s="133"/>
      <c r="B303" s="283"/>
      <c r="C303" s="283"/>
      <c r="D303" s="284"/>
      <c r="E303" s="284"/>
      <c r="F303" s="287"/>
      <c r="G303" s="166" t="str">
        <f t="shared" si="13"/>
        <v/>
      </c>
      <c r="H303" s="156" t="str">
        <f>IF(OR($D303="",$E303=""),"",VLOOKUP($U303,SiSem_Req!$A$2:$O$82,10))</f>
        <v/>
      </c>
      <c r="I303" s="285"/>
      <c r="J303" s="155" t="str">
        <f t="shared" si="14"/>
        <v/>
      </c>
      <c r="K303" s="156" t="str">
        <f>IF(OR($D303="",$E303=""),"",VLOOKUP($U303,SiSem_Req!$A$2:$O$82,11))</f>
        <v/>
      </c>
      <c r="L303" s="157" t="str">
        <f t="shared" si="15"/>
        <v/>
      </c>
      <c r="M303" s="158" t="str">
        <f>IF(OR($D303="",$E303="",GlobalParameters!$C$12=""),"",$Q303)</f>
        <v/>
      </c>
      <c r="N303" s="159"/>
      <c r="O303" s="283"/>
      <c r="P303" s="283"/>
      <c r="Q303" s="160" t="str">
        <f>IF(OR($D303="",$E303="",GlobalParameters!$C$12=""),"",VLOOKUP($U303,SiSem_Req!$A$2:$O$82,15))</f>
        <v/>
      </c>
      <c r="R303" s="283"/>
      <c r="S303" s="283"/>
      <c r="T303" s="159"/>
      <c r="U303" s="134" t="e">
        <f>VLOOKUP($D303,SiSem_Req!$S$2:$T$10,2)+VLOOKUP($E303,SiSem_Req!$U$2:$V$4,2)+VLOOKUP(GlobalParameters!$C$12,SiSem_Req!$W$2:$X$4,2)</f>
        <v>#N/A</v>
      </c>
    </row>
    <row r="304" spans="1:21" x14ac:dyDescent="0.25">
      <c r="A304" s="133"/>
      <c r="B304" s="283"/>
      <c r="C304" s="283"/>
      <c r="D304" s="284"/>
      <c r="E304" s="284"/>
      <c r="F304" s="287"/>
      <c r="G304" s="166" t="str">
        <f t="shared" si="13"/>
        <v/>
      </c>
      <c r="H304" s="156" t="str">
        <f>IF(OR($D304="",$E304=""),"",VLOOKUP($U304,SiSem_Req!$A$2:$O$82,10))</f>
        <v/>
      </c>
      <c r="I304" s="285"/>
      <c r="J304" s="155" t="str">
        <f t="shared" si="14"/>
        <v/>
      </c>
      <c r="K304" s="156" t="str">
        <f>IF(OR($D304="",$E304=""),"",VLOOKUP($U304,SiSem_Req!$A$2:$O$82,11))</f>
        <v/>
      </c>
      <c r="L304" s="157" t="str">
        <f t="shared" si="15"/>
        <v/>
      </c>
      <c r="M304" s="158" t="str">
        <f>IF(OR($D304="",$E304="",GlobalParameters!$C$12=""),"",$Q304)</f>
        <v/>
      </c>
      <c r="N304" s="159"/>
      <c r="O304" s="283"/>
      <c r="P304" s="283"/>
      <c r="Q304" s="160" t="str">
        <f>IF(OR($D304="",$E304="",GlobalParameters!$C$12=""),"",VLOOKUP($U304,SiSem_Req!$A$2:$O$82,15))</f>
        <v/>
      </c>
      <c r="R304" s="283"/>
      <c r="S304" s="283"/>
      <c r="T304" s="159"/>
      <c r="U304" s="134" t="e">
        <f>VLOOKUP($D304,SiSem_Req!$S$2:$T$10,2)+VLOOKUP($E304,SiSem_Req!$U$2:$V$4,2)+VLOOKUP(GlobalParameters!$C$12,SiSem_Req!$W$2:$X$4,2)</f>
        <v>#N/A</v>
      </c>
    </row>
    <row r="305" spans="1:21" x14ac:dyDescent="0.25">
      <c r="A305" s="133"/>
      <c r="B305" s="283"/>
      <c r="C305" s="283"/>
      <c r="D305" s="284"/>
      <c r="E305" s="284"/>
      <c r="F305" s="287"/>
      <c r="G305" s="166" t="str">
        <f t="shared" si="13"/>
        <v/>
      </c>
      <c r="H305" s="156" t="str">
        <f>IF(OR($D305="",$E305=""),"",VLOOKUP($U305,SiSem_Req!$A$2:$O$82,10))</f>
        <v/>
      </c>
      <c r="I305" s="285"/>
      <c r="J305" s="155" t="str">
        <f t="shared" si="14"/>
        <v/>
      </c>
      <c r="K305" s="156" t="str">
        <f>IF(OR($D305="",$E305=""),"",VLOOKUP($U305,SiSem_Req!$A$2:$O$82,11))</f>
        <v/>
      </c>
      <c r="L305" s="157" t="str">
        <f t="shared" si="15"/>
        <v/>
      </c>
      <c r="M305" s="158" t="str">
        <f>IF(OR($D305="",$E305="",GlobalParameters!$C$12=""),"",$Q305)</f>
        <v/>
      </c>
      <c r="N305" s="159"/>
      <c r="O305" s="283"/>
      <c r="P305" s="283"/>
      <c r="Q305" s="160" t="str">
        <f>IF(OR($D305="",$E305="",GlobalParameters!$C$12=""),"",VLOOKUP($U305,SiSem_Req!$A$2:$O$82,15))</f>
        <v/>
      </c>
      <c r="R305" s="283"/>
      <c r="S305" s="283"/>
      <c r="T305" s="159"/>
      <c r="U305" s="134" t="e">
        <f>VLOOKUP($D305,SiSem_Req!$S$2:$T$10,2)+VLOOKUP($E305,SiSem_Req!$U$2:$V$4,2)+VLOOKUP(GlobalParameters!$C$12,SiSem_Req!$W$2:$X$4,2)</f>
        <v>#N/A</v>
      </c>
    </row>
    <row r="306" spans="1:21" x14ac:dyDescent="0.25">
      <c r="A306" s="133"/>
      <c r="B306" s="283"/>
      <c r="C306" s="283"/>
      <c r="D306" s="284"/>
      <c r="E306" s="284"/>
      <c r="F306" s="287"/>
      <c r="G306" s="166" t="str">
        <f t="shared" si="13"/>
        <v/>
      </c>
      <c r="H306" s="156" t="str">
        <f>IF(OR($D306="",$E306=""),"",VLOOKUP($U306,SiSem_Req!$A$2:$O$82,10))</f>
        <v/>
      </c>
      <c r="I306" s="285"/>
      <c r="J306" s="155" t="str">
        <f t="shared" si="14"/>
        <v/>
      </c>
      <c r="K306" s="156" t="str">
        <f>IF(OR($D306="",$E306=""),"",VLOOKUP($U306,SiSem_Req!$A$2:$O$82,11))</f>
        <v/>
      </c>
      <c r="L306" s="157" t="str">
        <f t="shared" si="15"/>
        <v/>
      </c>
      <c r="M306" s="158" t="str">
        <f>IF(OR($D306="",$E306="",GlobalParameters!$C$12=""),"",$Q306)</f>
        <v/>
      </c>
      <c r="N306" s="159"/>
      <c r="O306" s="283"/>
      <c r="P306" s="283"/>
      <c r="Q306" s="160" t="str">
        <f>IF(OR($D306="",$E306="",GlobalParameters!$C$12=""),"",VLOOKUP($U306,SiSem_Req!$A$2:$O$82,15))</f>
        <v/>
      </c>
      <c r="R306" s="283"/>
      <c r="S306" s="283"/>
      <c r="T306" s="159"/>
      <c r="U306" s="134" t="e">
        <f>VLOOKUP($D306,SiSem_Req!$S$2:$T$10,2)+VLOOKUP($E306,SiSem_Req!$U$2:$V$4,2)+VLOOKUP(GlobalParameters!$C$12,SiSem_Req!$W$2:$X$4,2)</f>
        <v>#N/A</v>
      </c>
    </row>
    <row r="307" spans="1:21" x14ac:dyDescent="0.25">
      <c r="A307" s="133"/>
      <c r="B307" s="283"/>
      <c r="C307" s="283"/>
      <c r="D307" s="284"/>
      <c r="E307" s="284"/>
      <c r="F307" s="287"/>
      <c r="G307" s="166" t="str">
        <f t="shared" si="13"/>
        <v/>
      </c>
      <c r="H307" s="156" t="str">
        <f>IF(OR($D307="",$E307=""),"",VLOOKUP($U307,SiSem_Req!$A$2:$O$82,10))</f>
        <v/>
      </c>
      <c r="I307" s="285"/>
      <c r="J307" s="155" t="str">
        <f t="shared" si="14"/>
        <v/>
      </c>
      <c r="K307" s="156" t="str">
        <f>IF(OR($D307="",$E307=""),"",VLOOKUP($U307,SiSem_Req!$A$2:$O$82,11))</f>
        <v/>
      </c>
      <c r="L307" s="157" t="str">
        <f t="shared" si="15"/>
        <v/>
      </c>
      <c r="M307" s="158" t="str">
        <f>IF(OR($D307="",$E307="",GlobalParameters!$C$12=""),"",$Q307)</f>
        <v/>
      </c>
      <c r="N307" s="159"/>
      <c r="O307" s="283"/>
      <c r="P307" s="283"/>
      <c r="Q307" s="160" t="str">
        <f>IF(OR($D307="",$E307="",GlobalParameters!$C$12=""),"",VLOOKUP($U307,SiSem_Req!$A$2:$O$82,15))</f>
        <v/>
      </c>
      <c r="R307" s="283"/>
      <c r="S307" s="283"/>
      <c r="T307" s="159"/>
      <c r="U307" s="134" t="e">
        <f>VLOOKUP($D307,SiSem_Req!$S$2:$T$10,2)+VLOOKUP($E307,SiSem_Req!$U$2:$V$4,2)+VLOOKUP(GlobalParameters!$C$12,SiSem_Req!$W$2:$X$4,2)</f>
        <v>#N/A</v>
      </c>
    </row>
    <row r="308" spans="1:21" x14ac:dyDescent="0.25">
      <c r="A308" s="133"/>
      <c r="B308" s="283"/>
      <c r="C308" s="283"/>
      <c r="D308" s="284"/>
      <c r="E308" s="284"/>
      <c r="F308" s="287"/>
      <c r="G308" s="166" t="str">
        <f t="shared" si="13"/>
        <v/>
      </c>
      <c r="H308" s="156" t="str">
        <f>IF(OR($D308="",$E308=""),"",VLOOKUP($U308,SiSem_Req!$A$2:$O$82,10))</f>
        <v/>
      </c>
      <c r="I308" s="285"/>
      <c r="J308" s="155" t="str">
        <f t="shared" si="14"/>
        <v/>
      </c>
      <c r="K308" s="156" t="str">
        <f>IF(OR($D308="",$E308=""),"",VLOOKUP($U308,SiSem_Req!$A$2:$O$82,11))</f>
        <v/>
      </c>
      <c r="L308" s="157" t="str">
        <f t="shared" si="15"/>
        <v/>
      </c>
      <c r="M308" s="158" t="str">
        <f>IF(OR($D308="",$E308="",GlobalParameters!$C$12=""),"",$Q308)</f>
        <v/>
      </c>
      <c r="N308" s="159"/>
      <c r="O308" s="283"/>
      <c r="P308" s="283"/>
      <c r="Q308" s="160" t="str">
        <f>IF(OR($D308="",$E308="",GlobalParameters!$C$12=""),"",VLOOKUP($U308,SiSem_Req!$A$2:$O$82,15))</f>
        <v/>
      </c>
      <c r="R308" s="283"/>
      <c r="S308" s="283"/>
      <c r="T308" s="159"/>
      <c r="U308" s="134" t="e">
        <f>VLOOKUP($D308,SiSem_Req!$S$2:$T$10,2)+VLOOKUP($E308,SiSem_Req!$U$2:$V$4,2)+VLOOKUP(GlobalParameters!$C$12,SiSem_Req!$W$2:$X$4,2)</f>
        <v>#N/A</v>
      </c>
    </row>
    <row r="309" spans="1:21" x14ac:dyDescent="0.25">
      <c r="A309" s="133"/>
      <c r="B309" s="283"/>
      <c r="C309" s="283"/>
      <c r="D309" s="284"/>
      <c r="E309" s="284"/>
      <c r="F309" s="287"/>
      <c r="G309" s="166" t="str">
        <f t="shared" si="13"/>
        <v/>
      </c>
      <c r="H309" s="156" t="str">
        <f>IF(OR($D309="",$E309=""),"",VLOOKUP($U309,SiSem_Req!$A$2:$O$82,10))</f>
        <v/>
      </c>
      <c r="I309" s="285"/>
      <c r="J309" s="155" t="str">
        <f t="shared" si="14"/>
        <v/>
      </c>
      <c r="K309" s="156" t="str">
        <f>IF(OR($D309="",$E309=""),"",VLOOKUP($U309,SiSem_Req!$A$2:$O$82,11))</f>
        <v/>
      </c>
      <c r="L309" s="157" t="str">
        <f t="shared" si="15"/>
        <v/>
      </c>
      <c r="M309" s="158" t="str">
        <f>IF(OR($D309="",$E309="",GlobalParameters!$C$12=""),"",$Q309)</f>
        <v/>
      </c>
      <c r="N309" s="159"/>
      <c r="O309" s="283"/>
      <c r="P309" s="283"/>
      <c r="Q309" s="160" t="str">
        <f>IF(OR($D309="",$E309="",GlobalParameters!$C$12=""),"",VLOOKUP($U309,SiSem_Req!$A$2:$O$82,15))</f>
        <v/>
      </c>
      <c r="R309" s="283"/>
      <c r="S309" s="283"/>
      <c r="T309" s="159"/>
      <c r="U309" s="134" t="e">
        <f>VLOOKUP($D309,SiSem_Req!$S$2:$T$10,2)+VLOOKUP($E309,SiSem_Req!$U$2:$V$4,2)+VLOOKUP(GlobalParameters!$C$12,SiSem_Req!$W$2:$X$4,2)</f>
        <v>#N/A</v>
      </c>
    </row>
    <row r="310" spans="1:21" x14ac:dyDescent="0.25">
      <c r="A310" s="133"/>
      <c r="B310" s="283"/>
      <c r="C310" s="283"/>
      <c r="D310" s="284"/>
      <c r="E310" s="284"/>
      <c r="F310" s="287"/>
      <c r="G310" s="166" t="str">
        <f t="shared" si="13"/>
        <v/>
      </c>
      <c r="H310" s="156" t="str">
        <f>IF(OR($D310="",$E310=""),"",VLOOKUP($U310,SiSem_Req!$A$2:$O$82,10))</f>
        <v/>
      </c>
      <c r="I310" s="285"/>
      <c r="J310" s="155" t="str">
        <f t="shared" si="14"/>
        <v/>
      </c>
      <c r="K310" s="156" t="str">
        <f>IF(OR($D310="",$E310=""),"",VLOOKUP($U310,SiSem_Req!$A$2:$O$82,11))</f>
        <v/>
      </c>
      <c r="L310" s="157" t="str">
        <f t="shared" si="15"/>
        <v/>
      </c>
      <c r="M310" s="158" t="str">
        <f>IF(OR($D310="",$E310="",GlobalParameters!$C$12=""),"",$Q310)</f>
        <v/>
      </c>
      <c r="N310" s="159"/>
      <c r="O310" s="283"/>
      <c r="P310" s="283"/>
      <c r="Q310" s="160" t="str">
        <f>IF(OR($D310="",$E310="",GlobalParameters!$C$12=""),"",VLOOKUP($U310,SiSem_Req!$A$2:$O$82,15))</f>
        <v/>
      </c>
      <c r="R310" s="283"/>
      <c r="S310" s="283"/>
      <c r="T310" s="159"/>
      <c r="U310" s="134" t="e">
        <f>VLOOKUP($D310,SiSem_Req!$S$2:$T$10,2)+VLOOKUP($E310,SiSem_Req!$U$2:$V$4,2)+VLOOKUP(GlobalParameters!$C$12,SiSem_Req!$W$2:$X$4,2)</f>
        <v>#N/A</v>
      </c>
    </row>
    <row r="311" spans="1:21" x14ac:dyDescent="0.25">
      <c r="A311" s="133"/>
      <c r="B311" s="283"/>
      <c r="C311" s="283"/>
      <c r="D311" s="284"/>
      <c r="E311" s="284"/>
      <c r="F311" s="287"/>
      <c r="G311" s="166" t="str">
        <f t="shared" si="13"/>
        <v/>
      </c>
      <c r="H311" s="156" t="str">
        <f>IF(OR($D311="",$E311=""),"",VLOOKUP($U311,SiSem_Req!$A$2:$O$82,10))</f>
        <v/>
      </c>
      <c r="I311" s="285"/>
      <c r="J311" s="155" t="str">
        <f t="shared" si="14"/>
        <v/>
      </c>
      <c r="K311" s="156" t="str">
        <f>IF(OR($D311="",$E311=""),"",VLOOKUP($U311,SiSem_Req!$A$2:$O$82,11))</f>
        <v/>
      </c>
      <c r="L311" s="157" t="str">
        <f t="shared" si="15"/>
        <v/>
      </c>
      <c r="M311" s="158" t="str">
        <f>IF(OR($D311="",$E311="",GlobalParameters!$C$12=""),"",$Q311)</f>
        <v/>
      </c>
      <c r="N311" s="159"/>
      <c r="O311" s="283"/>
      <c r="P311" s="283"/>
      <c r="Q311" s="160" t="str">
        <f>IF(OR($D311="",$E311="",GlobalParameters!$C$12=""),"",VLOOKUP($U311,SiSem_Req!$A$2:$O$82,15))</f>
        <v/>
      </c>
      <c r="R311" s="283"/>
      <c r="S311" s="283"/>
      <c r="T311" s="159"/>
      <c r="U311" s="134" t="e">
        <f>VLOOKUP($D311,SiSem_Req!$S$2:$T$10,2)+VLOOKUP($E311,SiSem_Req!$U$2:$V$4,2)+VLOOKUP(GlobalParameters!$C$12,SiSem_Req!$W$2:$X$4,2)</f>
        <v>#N/A</v>
      </c>
    </row>
    <row r="312" spans="1:21" x14ac:dyDescent="0.25">
      <c r="A312" s="133"/>
      <c r="B312" s="283"/>
      <c r="C312" s="283"/>
      <c r="D312" s="284"/>
      <c r="E312" s="284"/>
      <c r="F312" s="287"/>
      <c r="G312" s="166" t="str">
        <f t="shared" si="13"/>
        <v/>
      </c>
      <c r="H312" s="156" t="str">
        <f>IF(OR($D312="",$E312=""),"",VLOOKUP($U312,SiSem_Req!$A$2:$O$82,10))</f>
        <v/>
      </c>
      <c r="I312" s="285"/>
      <c r="J312" s="155" t="str">
        <f t="shared" si="14"/>
        <v/>
      </c>
      <c r="K312" s="156" t="str">
        <f>IF(OR($D312="",$E312=""),"",VLOOKUP($U312,SiSem_Req!$A$2:$O$82,11))</f>
        <v/>
      </c>
      <c r="L312" s="157" t="str">
        <f t="shared" si="15"/>
        <v/>
      </c>
      <c r="M312" s="158" t="str">
        <f>IF(OR($D312="",$E312="",GlobalParameters!$C$12=""),"",$Q312)</f>
        <v/>
      </c>
      <c r="N312" s="159"/>
      <c r="O312" s="283"/>
      <c r="P312" s="283"/>
      <c r="Q312" s="160" t="str">
        <f>IF(OR($D312="",$E312="",GlobalParameters!$C$12=""),"",VLOOKUP($U312,SiSem_Req!$A$2:$O$82,15))</f>
        <v/>
      </c>
      <c r="R312" s="283"/>
      <c r="S312" s="283"/>
      <c r="T312" s="159"/>
      <c r="U312" s="134" t="e">
        <f>VLOOKUP($D312,SiSem_Req!$S$2:$T$10,2)+VLOOKUP($E312,SiSem_Req!$U$2:$V$4,2)+VLOOKUP(GlobalParameters!$C$12,SiSem_Req!$W$2:$X$4,2)</f>
        <v>#N/A</v>
      </c>
    </row>
    <row r="313" spans="1:21" x14ac:dyDescent="0.25">
      <c r="A313" s="133"/>
      <c r="B313" s="133"/>
      <c r="C313" s="133"/>
      <c r="D313" s="133"/>
      <c r="E313" s="133"/>
      <c r="F313" s="133"/>
      <c r="G313" s="133"/>
      <c r="H313" s="133"/>
      <c r="I313" s="133"/>
      <c r="J313" s="133"/>
      <c r="K313" s="133"/>
      <c r="L313" s="133"/>
      <c r="M313" s="133"/>
      <c r="N313" s="133"/>
      <c r="O313" s="133"/>
      <c r="P313" s="133"/>
      <c r="Q313" s="133"/>
      <c r="R313" s="133"/>
      <c r="S313" s="133"/>
      <c r="T313" s="133"/>
    </row>
    <row r="314" spans="1:21" x14ac:dyDescent="0.25">
      <c r="A314" s="133"/>
      <c r="B314" s="133"/>
      <c r="C314" s="133"/>
      <c r="D314" s="133"/>
      <c r="E314" s="133"/>
      <c r="F314" s="133"/>
      <c r="G314" s="133"/>
      <c r="H314" s="133"/>
      <c r="I314" s="133"/>
      <c r="J314" s="133"/>
      <c r="K314" s="133"/>
      <c r="L314" s="133"/>
      <c r="M314" s="133"/>
      <c r="N314" s="133"/>
      <c r="O314" s="133"/>
      <c r="P314" s="133"/>
      <c r="Q314" s="133"/>
      <c r="R314" s="133"/>
      <c r="S314" s="133"/>
      <c r="T314" s="133"/>
    </row>
    <row r="315" spans="1:21" x14ac:dyDescent="0.25">
      <c r="A315" s="133"/>
      <c r="B315" s="133"/>
      <c r="C315" s="133"/>
      <c r="D315" s="133"/>
      <c r="E315" s="133"/>
      <c r="F315" s="133"/>
      <c r="G315" s="133"/>
      <c r="H315" s="133"/>
      <c r="I315" s="133"/>
      <c r="J315" s="133"/>
      <c r="K315" s="133"/>
      <c r="L315" s="133"/>
      <c r="M315" s="133"/>
      <c r="N315" s="133"/>
      <c r="O315" s="133"/>
      <c r="P315" s="133"/>
      <c r="Q315" s="133"/>
      <c r="R315" s="133"/>
      <c r="S315" s="133"/>
      <c r="T315" s="133"/>
    </row>
    <row r="316" spans="1:21" x14ac:dyDescent="0.25">
      <c r="A316" s="133"/>
      <c r="B316" s="133"/>
      <c r="C316" s="133"/>
      <c r="D316" s="133"/>
      <c r="E316" s="133"/>
      <c r="F316" s="133"/>
      <c r="G316" s="133"/>
      <c r="H316" s="133"/>
      <c r="I316" s="133"/>
      <c r="J316" s="133"/>
      <c r="K316" s="133"/>
      <c r="L316" s="133"/>
      <c r="M316" s="133"/>
      <c r="N316" s="133"/>
      <c r="O316" s="133"/>
      <c r="P316" s="133"/>
      <c r="Q316" s="133"/>
      <c r="R316" s="133"/>
      <c r="S316" s="133"/>
      <c r="T316" s="133"/>
    </row>
    <row r="317" spans="1:21" x14ac:dyDescent="0.25">
      <c r="A317" s="133"/>
      <c r="B317" s="133"/>
      <c r="C317" s="133"/>
      <c r="D317" s="133"/>
      <c r="E317" s="133"/>
      <c r="F317" s="133"/>
      <c r="G317" s="133"/>
      <c r="H317" s="133"/>
      <c r="I317" s="133"/>
      <c r="J317" s="133"/>
      <c r="K317" s="133"/>
      <c r="L317" s="133"/>
      <c r="M317" s="133"/>
      <c r="N317" s="133"/>
      <c r="O317" s="133"/>
      <c r="P317" s="133"/>
      <c r="Q317" s="133"/>
      <c r="R317" s="133"/>
      <c r="S317" s="133"/>
      <c r="T317" s="133"/>
    </row>
    <row r="318" spans="1:21" x14ac:dyDescent="0.25">
      <c r="A318" s="133"/>
      <c r="B318" s="133"/>
      <c r="C318" s="133"/>
      <c r="D318" s="133"/>
      <c r="E318" s="133"/>
      <c r="F318" s="133"/>
      <c r="G318" s="133"/>
      <c r="H318" s="133"/>
      <c r="I318" s="133"/>
      <c r="J318" s="133"/>
      <c r="K318" s="133"/>
      <c r="L318" s="133"/>
      <c r="M318" s="133"/>
      <c r="N318" s="133"/>
      <c r="O318" s="133"/>
      <c r="P318" s="133"/>
      <c r="Q318" s="133"/>
      <c r="R318" s="133"/>
      <c r="S318" s="133"/>
      <c r="T318" s="133"/>
    </row>
    <row r="319" spans="1:21" x14ac:dyDescent="0.25">
      <c r="A319" s="133"/>
      <c r="B319" s="133"/>
      <c r="C319" s="133"/>
      <c r="D319" s="133"/>
      <c r="E319" s="133"/>
      <c r="F319" s="133"/>
      <c r="G319" s="133"/>
      <c r="H319" s="133"/>
      <c r="I319" s="133"/>
      <c r="J319" s="133"/>
      <c r="K319" s="133"/>
      <c r="L319" s="133"/>
      <c r="M319" s="133"/>
      <c r="N319" s="133"/>
      <c r="O319" s="133"/>
      <c r="P319" s="133"/>
      <c r="Q319" s="133"/>
      <c r="R319" s="133"/>
      <c r="S319" s="133"/>
      <c r="T319" s="133"/>
    </row>
    <row r="320" spans="1:21" x14ac:dyDescent="0.25">
      <c r="A320" s="133"/>
      <c r="B320" s="133"/>
      <c r="C320" s="133"/>
      <c r="D320" s="133"/>
      <c r="E320" s="133"/>
      <c r="F320" s="133"/>
      <c r="G320" s="133"/>
      <c r="H320" s="133"/>
      <c r="I320" s="133"/>
      <c r="J320" s="133"/>
      <c r="K320" s="133"/>
      <c r="L320" s="133"/>
      <c r="M320" s="133"/>
      <c r="N320" s="133"/>
      <c r="O320" s="133"/>
      <c r="P320" s="133"/>
      <c r="Q320" s="133"/>
      <c r="R320" s="133"/>
      <c r="S320" s="133"/>
      <c r="T320" s="133"/>
    </row>
    <row r="321" spans="1:20" x14ac:dyDescent="0.25">
      <c r="A321" s="133"/>
      <c r="B321" s="133"/>
      <c r="C321" s="133"/>
      <c r="D321" s="133"/>
      <c r="E321" s="133"/>
      <c r="F321" s="133"/>
      <c r="G321" s="133"/>
      <c r="H321" s="133"/>
      <c r="I321" s="133"/>
      <c r="J321" s="133"/>
      <c r="K321" s="133"/>
      <c r="L321" s="133"/>
      <c r="M321" s="133"/>
      <c r="N321" s="133"/>
      <c r="O321" s="133"/>
      <c r="P321" s="133"/>
      <c r="Q321" s="133"/>
      <c r="R321" s="133"/>
      <c r="S321" s="133"/>
      <c r="T321" s="133"/>
    </row>
    <row r="322" spans="1:20" x14ac:dyDescent="0.25">
      <c r="A322" s="133"/>
      <c r="B322" s="133"/>
      <c r="C322" s="133"/>
      <c r="D322" s="133"/>
      <c r="E322" s="133"/>
      <c r="F322" s="133"/>
      <c r="G322" s="133"/>
      <c r="H322" s="133"/>
      <c r="I322" s="133"/>
      <c r="J322" s="133"/>
      <c r="K322" s="133"/>
      <c r="L322" s="133"/>
      <c r="M322" s="133"/>
      <c r="N322" s="133"/>
      <c r="O322" s="133"/>
      <c r="P322" s="133"/>
      <c r="Q322" s="133"/>
      <c r="R322" s="133"/>
      <c r="S322" s="133"/>
      <c r="T322" s="133"/>
    </row>
  </sheetData>
  <sheetProtection password="C070" sheet="1" objects="1" scenarios="1"/>
  <mergeCells count="14">
    <mergeCell ref="O11:R11"/>
    <mergeCell ref="H5:J5"/>
    <mergeCell ref="C3:E3"/>
    <mergeCell ref="H3:J3"/>
    <mergeCell ref="C4:E4"/>
    <mergeCell ref="H4:J4"/>
    <mergeCell ref="L11:M11"/>
    <mergeCell ref="C6:E6"/>
    <mergeCell ref="H6:J6"/>
    <mergeCell ref="F11:H11"/>
    <mergeCell ref="I11:K11"/>
    <mergeCell ref="K3:N3"/>
    <mergeCell ref="K4:N4"/>
    <mergeCell ref="K5:N5"/>
  </mergeCells>
  <conditionalFormatting sqref="J13:K312">
    <cfRule type="expression" dxfId="517" priority="1046">
      <formula>OR($U13&lt;600,$U13&gt;=700)</formula>
    </cfRule>
  </conditionalFormatting>
  <conditionalFormatting sqref="P13:P312">
    <cfRule type="expression" dxfId="516" priority="1043">
      <formula>OR($U13&lt;600,$U13&gt;=700)</formula>
    </cfRule>
  </conditionalFormatting>
  <conditionalFormatting sqref="G13:H312">
    <cfRule type="expression" dxfId="515" priority="398">
      <formula>OR($U13&lt;600,$U13&gt;=700)</formula>
    </cfRule>
  </conditionalFormatting>
  <conditionalFormatting sqref="F13:F312">
    <cfRule type="expression" dxfId="514" priority="6634">
      <formula>OR($U13&lt;600,$U13&gt;=700)</formula>
    </cfRule>
    <cfRule type="expression" dxfId="513" priority="6635">
      <formula>OR($F13="",$G13="")</formula>
    </cfRule>
    <cfRule type="cellIs" dxfId="512" priority="6636" operator="between">
      <formula>0</formula>
      <formula>$G13</formula>
    </cfRule>
    <cfRule type="cellIs" dxfId="511" priority="6637" operator="greaterThan">
      <formula>$G13</formula>
    </cfRule>
  </conditionalFormatting>
  <conditionalFormatting sqref="I13:I312">
    <cfRule type="expression" dxfId="510" priority="6638">
      <formula>OR($U13&lt;600,$U13&gt;=700)</formula>
    </cfRule>
    <cfRule type="expression" dxfId="509" priority="6639">
      <formula>OR($I13="",$J13="")</formula>
    </cfRule>
    <cfRule type="cellIs" dxfId="508" priority="6640" operator="between">
      <formula>0</formula>
      <formula>$J13</formula>
    </cfRule>
    <cfRule type="cellIs" dxfId="507" priority="6641" operator="greaterThan">
      <formula>$J13</formula>
    </cfRule>
  </conditionalFormatting>
  <conditionalFormatting sqref="L13:L312">
    <cfRule type="expression" dxfId="506" priority="361">
      <formula>OR($L13="",$M13="")</formula>
    </cfRule>
    <cfRule type="cellIs" dxfId="505" priority="362" operator="between">
      <formula>0</formula>
      <formula>$M13</formula>
    </cfRule>
    <cfRule type="cellIs" dxfId="504" priority="363" operator="greaterThan">
      <formula>$M13</formula>
    </cfRule>
  </conditionalFormatting>
  <conditionalFormatting sqref="O13:O312">
    <cfRule type="expression" dxfId="503" priority="1">
      <formula>OR($U13&lt;600,$U13&gt;=700)</formula>
    </cfRule>
  </conditionalFormatting>
  <dataValidations count="4">
    <dataValidation type="decimal" operator="greaterThanOrEqual" allowBlank="1" showInputMessage="1" showErrorMessage="1" error="Data must be a numeric value greater than or equal to 0" sqref="F13:F312 I13:I312 R13:R312 O13:P312">
      <formula1>0</formula1>
    </dataValidation>
    <dataValidation type="decimal" allowBlank="1" showInputMessage="1" showErrorMessage="1" error="Data must be a numeric value" prompt="Enter the temperature rise from the ambient (reference) to the component junction" sqref="S13:S312">
      <formula1>-500</formula1>
      <formula2>500</formula2>
    </dataValidation>
    <dataValidation type="list" allowBlank="1" showInputMessage="1" showErrorMessage="1" sqref="D13:D312">
      <formula1>$X$13</formula1>
    </dataValidation>
    <dataValidation type="list" allowBlank="1" showInputMessage="1" showErrorMessage="1" sqref="E13:E312">
      <formula1>$Y$13:$Y$15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D322"/>
  <sheetViews>
    <sheetView workbookViewId="0">
      <pane ySplit="12" topLeftCell="A13" activePane="bottomLeft" state="frozen"/>
      <selection pane="bottomLeft" activeCell="B13" sqref="B1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19" width="9.140625" style="134"/>
    <col min="20" max="20" width="9.140625" style="134" customWidth="1"/>
    <col min="21" max="21" width="9.7109375" style="134" customWidth="1"/>
    <col min="22" max="26" width="9.140625" style="134"/>
    <col min="27" max="27" width="9.140625" style="134" hidden="1" customWidth="1"/>
    <col min="28" max="29" width="9.140625" style="134"/>
    <col min="30" max="30" width="0" style="178" hidden="1" customWidth="1"/>
    <col min="31" max="16384" width="9.140625" style="134"/>
  </cols>
  <sheetData>
    <row r="1" spans="1:30"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row>
    <row r="2" spans="1:30"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30" ht="15.75" thickBot="1" x14ac:dyDescent="0.3">
      <c r="A3" s="133"/>
      <c r="B3" s="133"/>
      <c r="C3" s="238" t="s">
        <v>17</v>
      </c>
      <c r="D3" s="221"/>
      <c r="E3" s="135"/>
      <c r="F3" s="135"/>
      <c r="G3" s="238" t="s">
        <v>19</v>
      </c>
      <c r="H3" s="242"/>
      <c r="I3" s="243"/>
      <c r="J3" s="244" t="str">
        <f>IF(GlobalParameters!$C$8="","",GlobalParameters!$C$8)</f>
        <v/>
      </c>
      <c r="K3" s="288"/>
      <c r="L3" s="288"/>
      <c r="M3" s="289"/>
      <c r="N3" s="133"/>
      <c r="O3" s="224" t="s">
        <v>325</v>
      </c>
      <c r="P3" s="259"/>
      <c r="Q3" s="259"/>
      <c r="R3" s="259"/>
      <c r="S3" s="259"/>
      <c r="T3" s="259"/>
      <c r="U3" s="259"/>
      <c r="V3" s="259"/>
      <c r="W3" s="259"/>
      <c r="X3" s="259"/>
      <c r="Y3" s="259"/>
      <c r="Z3" s="260"/>
    </row>
    <row r="4" spans="1:30" ht="15.75" thickBot="1" x14ac:dyDescent="0.3">
      <c r="A4" s="133"/>
      <c r="B4" s="133"/>
      <c r="C4" s="238" t="s">
        <v>18</v>
      </c>
      <c r="D4" s="221"/>
      <c r="E4" s="135"/>
      <c r="F4" s="136"/>
      <c r="G4" s="238" t="s">
        <v>20</v>
      </c>
      <c r="H4" s="242"/>
      <c r="I4" s="243"/>
      <c r="J4" s="244" t="str">
        <f>IF(GlobalParameters!$E$8="","",GlobalParameters!$E$8)</f>
        <v/>
      </c>
      <c r="K4" s="288"/>
      <c r="L4" s="288"/>
      <c r="M4" s="289"/>
      <c r="N4" s="133"/>
      <c r="O4" s="227" t="s">
        <v>350</v>
      </c>
      <c r="P4" s="228"/>
      <c r="Q4" s="228"/>
      <c r="R4" s="228"/>
      <c r="S4" s="228"/>
      <c r="T4" s="228"/>
      <c r="U4" s="228"/>
      <c r="V4" s="228"/>
      <c r="W4" s="228"/>
      <c r="X4" s="228"/>
      <c r="Y4" s="228"/>
      <c r="Z4" s="229"/>
    </row>
    <row r="5" spans="1:30" ht="15.75" thickBot="1" x14ac:dyDescent="0.3">
      <c r="A5" s="133"/>
      <c r="B5" s="133"/>
      <c r="C5" s="133"/>
      <c r="D5" s="133"/>
      <c r="E5" s="133"/>
      <c r="F5" s="133"/>
      <c r="G5" s="238" t="s">
        <v>21</v>
      </c>
      <c r="H5" s="220"/>
      <c r="I5" s="221"/>
      <c r="J5" s="244" t="str">
        <f>IF(GlobalParameters!$C$12="","",GlobalParameters!$C$12)</f>
        <v/>
      </c>
      <c r="K5" s="247"/>
      <c r="L5" s="247"/>
      <c r="M5" s="248"/>
      <c r="N5" s="133"/>
      <c r="O5" s="227" t="s">
        <v>345</v>
      </c>
      <c r="P5" s="228"/>
      <c r="Q5" s="228"/>
      <c r="R5" s="228"/>
      <c r="S5" s="228"/>
      <c r="T5" s="228"/>
      <c r="U5" s="228"/>
      <c r="V5" s="228"/>
      <c r="W5" s="228"/>
      <c r="X5" s="228"/>
      <c r="Y5" s="228"/>
      <c r="Z5" s="229"/>
    </row>
    <row r="6" spans="1:30" ht="15.75" customHeight="1" thickBot="1" x14ac:dyDescent="0.3">
      <c r="A6" s="133"/>
      <c r="B6" s="133"/>
      <c r="C6" s="239" t="s">
        <v>349</v>
      </c>
      <c r="D6" s="241"/>
      <c r="E6" s="137"/>
      <c r="F6" s="137"/>
      <c r="G6" s="238" t="s">
        <v>337</v>
      </c>
      <c r="H6" s="242"/>
      <c r="I6" s="243"/>
      <c r="J6" s="138" t="str">
        <f>IF(GlobalParameters!$K$11="","",GlobalParameters!$K$11)</f>
        <v/>
      </c>
      <c r="K6" s="133"/>
      <c r="L6" s="133"/>
      <c r="M6" s="133"/>
      <c r="N6" s="133"/>
      <c r="O6" s="233" t="s">
        <v>346</v>
      </c>
      <c r="P6" s="234"/>
      <c r="Q6" s="234"/>
      <c r="R6" s="234"/>
      <c r="S6" s="234"/>
      <c r="T6" s="234"/>
      <c r="U6" s="234"/>
      <c r="V6" s="234"/>
      <c r="W6" s="234"/>
      <c r="X6" s="234"/>
      <c r="Y6" s="234"/>
      <c r="Z6" s="235"/>
    </row>
    <row r="7" spans="1:30" x14ac:dyDescent="0.25">
      <c r="A7" s="133"/>
      <c r="B7" s="133"/>
      <c r="C7" s="139"/>
      <c r="D7" s="184"/>
      <c r="E7" s="135"/>
      <c r="F7" s="135"/>
      <c r="G7" s="136"/>
      <c r="H7" s="133"/>
      <c r="I7" s="133"/>
      <c r="J7" s="133"/>
      <c r="K7" s="133"/>
      <c r="L7" s="133"/>
      <c r="M7" s="133"/>
      <c r="N7" s="133"/>
      <c r="O7" s="133"/>
      <c r="P7" s="133"/>
      <c r="Q7" s="133"/>
      <c r="R7" s="133"/>
      <c r="S7" s="133"/>
      <c r="T7" s="133"/>
      <c r="U7" s="133"/>
      <c r="V7" s="133"/>
      <c r="W7" s="133"/>
      <c r="X7" s="133"/>
      <c r="Y7" s="133"/>
      <c r="Z7" s="133"/>
    </row>
    <row r="8" spans="1:30" x14ac:dyDescent="0.25">
      <c r="A8" s="133"/>
      <c r="B8" s="141" t="s">
        <v>301</v>
      </c>
      <c r="C8" s="142" t="s">
        <v>300</v>
      </c>
      <c r="D8" s="135"/>
      <c r="E8" s="136" t="s">
        <v>398</v>
      </c>
      <c r="F8" s="135"/>
      <c r="G8" s="136"/>
      <c r="H8" s="133"/>
      <c r="I8" s="133"/>
      <c r="J8" s="133"/>
      <c r="K8" s="133"/>
      <c r="L8" s="133"/>
      <c r="M8" s="133"/>
      <c r="N8" s="133"/>
      <c r="O8" s="133"/>
      <c r="P8" s="133"/>
      <c r="Q8" s="133"/>
      <c r="R8" s="133"/>
      <c r="S8" s="133"/>
      <c r="T8" s="133"/>
      <c r="U8" s="133"/>
      <c r="V8" s="133"/>
      <c r="W8" s="133"/>
      <c r="X8" s="133"/>
      <c r="Y8" s="133"/>
      <c r="Z8" s="133"/>
    </row>
    <row r="9" spans="1:30" x14ac:dyDescent="0.25">
      <c r="A9" s="133"/>
      <c r="B9" s="133"/>
      <c r="C9" s="143" t="s">
        <v>200</v>
      </c>
      <c r="D9" s="135"/>
      <c r="E9" s="135"/>
      <c r="F9" s="135"/>
      <c r="G9" s="136"/>
      <c r="H9" s="133"/>
      <c r="I9" s="133"/>
      <c r="J9" s="133"/>
      <c r="K9" s="133"/>
      <c r="L9" s="133"/>
      <c r="M9" s="133"/>
      <c r="N9" s="133"/>
      <c r="O9" s="133"/>
      <c r="P9" s="133"/>
      <c r="Q9" s="133"/>
      <c r="R9" s="133"/>
      <c r="S9" s="133"/>
      <c r="T9" s="133"/>
      <c r="U9" s="133"/>
      <c r="V9" s="133"/>
      <c r="W9" s="133"/>
      <c r="X9" s="133"/>
      <c r="Y9" s="133"/>
      <c r="Z9" s="133"/>
    </row>
    <row r="10" spans="1:30"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row>
    <row r="11" spans="1:30" ht="30" customHeight="1" x14ac:dyDescent="0.35">
      <c r="A11" s="133"/>
      <c r="B11" s="133"/>
      <c r="C11" s="133"/>
      <c r="D11" s="133"/>
      <c r="E11" s="256" t="s">
        <v>303</v>
      </c>
      <c r="F11" s="263"/>
      <c r="G11" s="264"/>
      <c r="H11" s="255" t="s">
        <v>304</v>
      </c>
      <c r="I11" s="236"/>
      <c r="J11" s="237"/>
      <c r="K11" s="256" t="s">
        <v>305</v>
      </c>
      <c r="L11" s="265"/>
      <c r="M11" s="266"/>
      <c r="N11" s="261" t="s">
        <v>135</v>
      </c>
      <c r="O11" s="262"/>
      <c r="P11" s="133"/>
      <c r="Q11" s="230" t="s">
        <v>302</v>
      </c>
      <c r="R11" s="231"/>
      <c r="S11" s="231"/>
      <c r="T11" s="231"/>
      <c r="U11" s="231"/>
      <c r="V11" s="231"/>
      <c r="W11" s="231"/>
      <c r="X11" s="232"/>
      <c r="Y11" s="133"/>
      <c r="Z11" s="133"/>
      <c r="AA11" s="151"/>
    </row>
    <row r="12" spans="1:30" ht="64.5" x14ac:dyDescent="0.25">
      <c r="A12" s="144"/>
      <c r="B12" s="145" t="s">
        <v>22</v>
      </c>
      <c r="C12" s="145" t="s">
        <v>23</v>
      </c>
      <c r="D12" s="145" t="s">
        <v>25</v>
      </c>
      <c r="E12" s="146" t="s">
        <v>133</v>
      </c>
      <c r="F12" s="146" t="s">
        <v>134</v>
      </c>
      <c r="G12" s="146" t="s">
        <v>28</v>
      </c>
      <c r="H12" s="146" t="s">
        <v>26</v>
      </c>
      <c r="I12" s="146" t="s">
        <v>27</v>
      </c>
      <c r="J12" s="146" t="s">
        <v>28</v>
      </c>
      <c r="K12" s="147" t="s">
        <v>86</v>
      </c>
      <c r="L12" s="147" t="s">
        <v>87</v>
      </c>
      <c r="M12" s="146" t="s">
        <v>28</v>
      </c>
      <c r="N12" s="146" t="s">
        <v>32</v>
      </c>
      <c r="O12" s="146" t="s">
        <v>33</v>
      </c>
      <c r="P12" s="148"/>
      <c r="Q12" s="149" t="s">
        <v>136</v>
      </c>
      <c r="R12" s="149" t="s">
        <v>137</v>
      </c>
      <c r="S12" s="149" t="s">
        <v>138</v>
      </c>
      <c r="T12" s="149" t="s">
        <v>94</v>
      </c>
      <c r="U12" s="149" t="s">
        <v>93</v>
      </c>
      <c r="V12" s="150" t="s">
        <v>341</v>
      </c>
      <c r="W12" s="150" t="s">
        <v>342</v>
      </c>
      <c r="X12" s="150" t="s">
        <v>348</v>
      </c>
      <c r="Y12" s="147" t="s">
        <v>343</v>
      </c>
      <c r="Z12" s="133"/>
      <c r="AA12" s="164" t="s">
        <v>130</v>
      </c>
    </row>
    <row r="13" spans="1:30" x14ac:dyDescent="0.25">
      <c r="A13" s="133"/>
      <c r="B13" s="283"/>
      <c r="C13" s="283"/>
      <c r="D13" s="284"/>
      <c r="E13" s="287"/>
      <c r="F13" s="166" t="str">
        <f t="shared" ref="F13:F76" si="0">IF(OR($D13="",$Q13="",$R13="",$G13="",$V13="",$X13=""),"",IF($AA13&lt;300,IF($N13&lt;=$V13,$R13*$G13,IF(AND($N13&gt;$V13,$N13&lt;=$X13),$G13*($R13+((($Q13-$R13)/($X13-$V13))*($N13-$V13))),0)),""))</f>
        <v/>
      </c>
      <c r="G13" s="156" t="str">
        <f>IF($D13="","",VLOOKUP($AA13,GaAsSem_Req!$A$2:$N$22,4))</f>
        <v/>
      </c>
      <c r="H13" s="285"/>
      <c r="I13" s="155" t="str">
        <f t="shared" ref="I13:I76" si="1">IF(OR($D13="",$S13="",$J13=""),"",IF($AA13&lt;300,$S13*$J13,""))</f>
        <v/>
      </c>
      <c r="J13" s="156" t="str">
        <f>IF($D13="","",VLOOKUP($AA13,GaAsSem_Req!$A$2:$N$22,5))</f>
        <v/>
      </c>
      <c r="K13" s="286"/>
      <c r="L13" s="162" t="str">
        <f t="shared" ref="L13:L76" si="2">IF(OR($D13="",$T13="",$U13="",$M13="",$V13="",$X13=""),"",IF($AA13&lt;800,IF($N13&lt;=$V13,$U13*$M13,IF(AND($N13&gt;$V13,$N13&lt;=$X13),$M13*($U13+((($T13-$U13)/($X13-$V13))*($N13-$V13))),0)),""))</f>
        <v/>
      </c>
      <c r="M13" s="156" t="str">
        <f>IF($D13="","",VLOOKUP($AA13,GaAsSem_Req!$A$2:$N$22,6))</f>
        <v/>
      </c>
      <c r="N13" s="157" t="str">
        <f t="shared" ref="N13:N30" si="3">IF($D13="","",$J$6+Y13)</f>
        <v/>
      </c>
      <c r="O13" s="158" t="str">
        <f>IF(OR($D13="",$W13="",GlobalParameters!$C$12=""),"",$W13)</f>
        <v/>
      </c>
      <c r="P13" s="159"/>
      <c r="Q13" s="283"/>
      <c r="R13" s="283"/>
      <c r="S13" s="283"/>
      <c r="T13" s="283"/>
      <c r="U13" s="283"/>
      <c r="V13" s="283"/>
      <c r="W13" s="160" t="str">
        <f>IF(OR($D13="",GlobalParameters!$C$12=""),"",MIN(VLOOKUP($AA13,GaAsSem_Req!$A$2:$N$22,13),$X13))</f>
        <v/>
      </c>
      <c r="X13" s="283"/>
      <c r="Y13" s="283"/>
      <c r="Z13" s="159"/>
      <c r="AA13" s="134" t="e">
        <f>VLOOKUP($D13,GaAsSem_Req!$R$2:$S$8,2)+VLOOKUP(GlobalParameters!$C$12,GaAsSem_Req!$T$2:$U$4,2)</f>
        <v>#N/A</v>
      </c>
      <c r="AD13" s="178" t="s">
        <v>150</v>
      </c>
    </row>
    <row r="14" spans="1:30" x14ac:dyDescent="0.25">
      <c r="A14" s="133"/>
      <c r="B14" s="283"/>
      <c r="C14" s="283"/>
      <c r="D14" s="284"/>
      <c r="E14" s="287"/>
      <c r="F14" s="166" t="str">
        <f t="shared" si="0"/>
        <v/>
      </c>
      <c r="G14" s="156" t="str">
        <f>IF($D14="","",VLOOKUP($AA14,GaAsSem_Req!$A$2:$N$22,4))</f>
        <v/>
      </c>
      <c r="H14" s="285"/>
      <c r="I14" s="155" t="str">
        <f t="shared" si="1"/>
        <v/>
      </c>
      <c r="J14" s="156" t="str">
        <f>IF($D14="","",VLOOKUP($AA14,GaAsSem_Req!$A$2:$N$22,5))</f>
        <v/>
      </c>
      <c r="K14" s="286"/>
      <c r="L14" s="162" t="str">
        <f t="shared" si="2"/>
        <v/>
      </c>
      <c r="M14" s="156" t="str">
        <f>IF($D14="","",VLOOKUP($AA14,GaAsSem_Req!$A$2:$N$22,6))</f>
        <v/>
      </c>
      <c r="N14" s="157" t="str">
        <f t="shared" si="3"/>
        <v/>
      </c>
      <c r="O14" s="158" t="str">
        <f>IF(OR($D14="",$W14="",GlobalParameters!$C$12=""),"",$W14)</f>
        <v/>
      </c>
      <c r="P14" s="159"/>
      <c r="Q14" s="283"/>
      <c r="R14" s="283"/>
      <c r="S14" s="283"/>
      <c r="T14" s="283"/>
      <c r="U14" s="283"/>
      <c r="V14" s="283"/>
      <c r="W14" s="160" t="str">
        <f>IF(OR($D14="",GlobalParameters!$C$12=""),"",MIN(VLOOKUP($AA14,GaAsSem_Req!$A$2:$N$22,13),$X14))</f>
        <v/>
      </c>
      <c r="X14" s="283"/>
      <c r="Y14" s="283"/>
      <c r="Z14" s="159"/>
      <c r="AA14" s="134" t="e">
        <f>VLOOKUP($D14,GaAsSem_Req!$R$2:$S$8,2)+VLOOKUP(GlobalParameters!$C$12,GaAsSem_Req!$T$2:$U$4,2)</f>
        <v>#N/A</v>
      </c>
      <c r="AD14" s="178" t="s">
        <v>151</v>
      </c>
    </row>
    <row r="15" spans="1:30" x14ac:dyDescent="0.25">
      <c r="A15" s="133"/>
      <c r="B15" s="283"/>
      <c r="C15" s="283"/>
      <c r="D15" s="284"/>
      <c r="E15" s="287"/>
      <c r="F15" s="166" t="str">
        <f t="shared" si="0"/>
        <v/>
      </c>
      <c r="G15" s="156" t="str">
        <f>IF($D15="","",VLOOKUP($AA15,GaAsSem_Req!$A$2:$N$22,4))</f>
        <v/>
      </c>
      <c r="H15" s="285"/>
      <c r="I15" s="155" t="str">
        <f t="shared" si="1"/>
        <v/>
      </c>
      <c r="J15" s="156" t="str">
        <f>IF($D15="","",VLOOKUP($AA15,GaAsSem_Req!$A$2:$N$22,5))</f>
        <v/>
      </c>
      <c r="K15" s="286"/>
      <c r="L15" s="162" t="str">
        <f t="shared" si="2"/>
        <v/>
      </c>
      <c r="M15" s="156" t="str">
        <f>IF($D15="","",VLOOKUP($AA15,GaAsSem_Req!$A$2:$N$22,6))</f>
        <v/>
      </c>
      <c r="N15" s="157" t="str">
        <f t="shared" si="3"/>
        <v/>
      </c>
      <c r="O15" s="158" t="str">
        <f>IF(OR($D15="",$W15="",GlobalParameters!$C$12=""),"",$W15)</f>
        <v/>
      </c>
      <c r="P15" s="159"/>
      <c r="Q15" s="283"/>
      <c r="R15" s="283"/>
      <c r="S15" s="283"/>
      <c r="T15" s="283"/>
      <c r="U15" s="283"/>
      <c r="V15" s="283"/>
      <c r="W15" s="160" t="str">
        <f>IF(OR($D15="",GlobalParameters!$C$12=""),"",MIN(VLOOKUP($AA15,GaAsSem_Req!$A$2:$N$22,13),$X15))</f>
        <v/>
      </c>
      <c r="X15" s="283"/>
      <c r="Y15" s="283"/>
      <c r="Z15" s="159"/>
      <c r="AA15" s="134" t="e">
        <f>VLOOKUP($D15,GaAsSem_Req!$R$2:$S$8,2)+VLOOKUP(GlobalParameters!$C$12,GaAsSem_Req!$T$2:$U$4,2)</f>
        <v>#N/A</v>
      </c>
      <c r="AD15" s="178" t="s">
        <v>149</v>
      </c>
    </row>
    <row r="16" spans="1:30" x14ac:dyDescent="0.25">
      <c r="A16" s="133"/>
      <c r="B16" s="283"/>
      <c r="C16" s="283"/>
      <c r="D16" s="284"/>
      <c r="E16" s="287"/>
      <c r="F16" s="166" t="str">
        <f t="shared" si="0"/>
        <v/>
      </c>
      <c r="G16" s="156" t="str">
        <f>IF($D16="","",VLOOKUP($AA16,GaAsSem_Req!$A$2:$N$22,4))</f>
        <v/>
      </c>
      <c r="H16" s="285"/>
      <c r="I16" s="155" t="str">
        <f t="shared" si="1"/>
        <v/>
      </c>
      <c r="J16" s="156" t="str">
        <f>IF($D16="","",VLOOKUP($AA16,GaAsSem_Req!$A$2:$N$22,5))</f>
        <v/>
      </c>
      <c r="K16" s="286"/>
      <c r="L16" s="162" t="str">
        <f t="shared" si="2"/>
        <v/>
      </c>
      <c r="M16" s="156" t="str">
        <f>IF($D16="","",VLOOKUP($AA16,GaAsSem_Req!$A$2:$N$22,6))</f>
        <v/>
      </c>
      <c r="N16" s="157" t="str">
        <f t="shared" si="3"/>
        <v/>
      </c>
      <c r="O16" s="158" t="str">
        <f>IF(OR($D16="",$W16="",GlobalParameters!$C$12=""),"",$W16)</f>
        <v/>
      </c>
      <c r="P16" s="159"/>
      <c r="Q16" s="283"/>
      <c r="R16" s="283"/>
      <c r="S16" s="283"/>
      <c r="T16" s="283"/>
      <c r="U16" s="283"/>
      <c r="V16" s="283"/>
      <c r="W16" s="160" t="str">
        <f>IF(OR($D16="",GlobalParameters!$C$12=""),"",MIN(VLOOKUP($AA16,GaAsSem_Req!$A$2:$N$22,13),$X16))</f>
        <v/>
      </c>
      <c r="X16" s="283"/>
      <c r="Y16" s="283"/>
      <c r="Z16" s="159"/>
      <c r="AA16" s="134" t="e">
        <f>VLOOKUP($D16,GaAsSem_Req!$R$2:$S$8,2)+VLOOKUP(GlobalParameters!$C$12,GaAsSem_Req!$T$2:$U$4,2)</f>
        <v>#N/A</v>
      </c>
    </row>
    <row r="17" spans="1:27" x14ac:dyDescent="0.25">
      <c r="A17" s="133"/>
      <c r="B17" s="283"/>
      <c r="C17" s="283"/>
      <c r="D17" s="284"/>
      <c r="E17" s="287"/>
      <c r="F17" s="166" t="str">
        <f t="shared" si="0"/>
        <v/>
      </c>
      <c r="G17" s="156" t="str">
        <f>IF($D17="","",VLOOKUP($AA17,GaAsSem_Req!$A$2:$N$22,4))</f>
        <v/>
      </c>
      <c r="H17" s="285"/>
      <c r="I17" s="155" t="str">
        <f t="shared" si="1"/>
        <v/>
      </c>
      <c r="J17" s="156" t="str">
        <f>IF($D17="","",VLOOKUP($AA17,GaAsSem_Req!$A$2:$N$22,5))</f>
        <v/>
      </c>
      <c r="K17" s="286"/>
      <c r="L17" s="162" t="str">
        <f t="shared" si="2"/>
        <v/>
      </c>
      <c r="M17" s="156" t="str">
        <f>IF($D17="","",VLOOKUP($AA17,GaAsSem_Req!$A$2:$N$22,6))</f>
        <v/>
      </c>
      <c r="N17" s="157" t="str">
        <f t="shared" si="3"/>
        <v/>
      </c>
      <c r="O17" s="158" t="str">
        <f>IF(OR($D17="",$W17="",GlobalParameters!$C$12=""),"",$W17)</f>
        <v/>
      </c>
      <c r="P17" s="159"/>
      <c r="Q17" s="283"/>
      <c r="R17" s="283"/>
      <c r="S17" s="283"/>
      <c r="T17" s="283"/>
      <c r="U17" s="283"/>
      <c r="V17" s="283"/>
      <c r="W17" s="160" t="str">
        <f>IF(OR($D17="",GlobalParameters!$C$12=""),"",MIN(VLOOKUP($AA17,GaAsSem_Req!$A$2:$N$22,13),$X17))</f>
        <v/>
      </c>
      <c r="X17" s="283"/>
      <c r="Y17" s="283"/>
      <c r="Z17" s="159"/>
      <c r="AA17" s="134" t="e">
        <f>VLOOKUP($D17,GaAsSem_Req!$R$2:$S$8,2)+VLOOKUP(GlobalParameters!$C$12,GaAsSem_Req!$T$2:$U$4,2)</f>
        <v>#N/A</v>
      </c>
    </row>
    <row r="18" spans="1:27" x14ac:dyDescent="0.25">
      <c r="A18" s="133"/>
      <c r="B18" s="283"/>
      <c r="C18" s="283"/>
      <c r="D18" s="284"/>
      <c r="E18" s="287"/>
      <c r="F18" s="166" t="str">
        <f t="shared" si="0"/>
        <v/>
      </c>
      <c r="G18" s="156" t="str">
        <f>IF($D18="","",VLOOKUP($AA18,GaAsSem_Req!$A$2:$N$22,4))</f>
        <v/>
      </c>
      <c r="H18" s="285"/>
      <c r="I18" s="155" t="str">
        <f t="shared" si="1"/>
        <v/>
      </c>
      <c r="J18" s="156" t="str">
        <f>IF($D18="","",VLOOKUP($AA18,GaAsSem_Req!$A$2:$N$22,5))</f>
        <v/>
      </c>
      <c r="K18" s="286"/>
      <c r="L18" s="162" t="str">
        <f t="shared" si="2"/>
        <v/>
      </c>
      <c r="M18" s="156" t="str">
        <f>IF($D18="","",VLOOKUP($AA18,GaAsSem_Req!$A$2:$N$22,6))</f>
        <v/>
      </c>
      <c r="N18" s="157" t="str">
        <f t="shared" si="3"/>
        <v/>
      </c>
      <c r="O18" s="158" t="str">
        <f>IF(OR($D18="",$W18="",GlobalParameters!$C$12=""),"",$W18)</f>
        <v/>
      </c>
      <c r="P18" s="159"/>
      <c r="Q18" s="283"/>
      <c r="R18" s="283"/>
      <c r="S18" s="283"/>
      <c r="T18" s="283"/>
      <c r="U18" s="283"/>
      <c r="V18" s="283"/>
      <c r="W18" s="160" t="str">
        <f>IF(OR($D18="",GlobalParameters!$C$12=""),"",MIN(VLOOKUP($AA18,GaAsSem_Req!$A$2:$N$22,13),$X18))</f>
        <v/>
      </c>
      <c r="X18" s="283"/>
      <c r="Y18" s="283"/>
      <c r="Z18" s="159"/>
      <c r="AA18" s="134" t="e">
        <f>VLOOKUP($D18,GaAsSem_Req!$R$2:$S$8,2)+VLOOKUP(GlobalParameters!$C$12,GaAsSem_Req!$T$2:$U$4,2)</f>
        <v>#N/A</v>
      </c>
    </row>
    <row r="19" spans="1:27" x14ac:dyDescent="0.25">
      <c r="A19" s="133"/>
      <c r="B19" s="283"/>
      <c r="C19" s="283"/>
      <c r="D19" s="284"/>
      <c r="E19" s="287"/>
      <c r="F19" s="166" t="str">
        <f t="shared" si="0"/>
        <v/>
      </c>
      <c r="G19" s="156" t="str">
        <f>IF($D19="","",VLOOKUP($AA19,GaAsSem_Req!$A$2:$N$22,4))</f>
        <v/>
      </c>
      <c r="H19" s="285"/>
      <c r="I19" s="155" t="str">
        <f t="shared" si="1"/>
        <v/>
      </c>
      <c r="J19" s="156" t="str">
        <f>IF($D19="","",VLOOKUP($AA19,GaAsSem_Req!$A$2:$N$22,5))</f>
        <v/>
      </c>
      <c r="K19" s="286"/>
      <c r="L19" s="162" t="str">
        <f t="shared" si="2"/>
        <v/>
      </c>
      <c r="M19" s="156" t="str">
        <f>IF($D19="","",VLOOKUP($AA19,GaAsSem_Req!$A$2:$N$22,6))</f>
        <v/>
      </c>
      <c r="N19" s="157" t="str">
        <f t="shared" si="3"/>
        <v/>
      </c>
      <c r="O19" s="158" t="str">
        <f>IF(OR($D19="",$W19="",GlobalParameters!$C$12=""),"",$W19)</f>
        <v/>
      </c>
      <c r="P19" s="159"/>
      <c r="Q19" s="283"/>
      <c r="R19" s="283"/>
      <c r="S19" s="283"/>
      <c r="T19" s="283"/>
      <c r="U19" s="283"/>
      <c r="V19" s="283"/>
      <c r="W19" s="160" t="str">
        <f>IF(OR($D19="",GlobalParameters!$C$12=""),"",MIN(VLOOKUP($AA19,GaAsSem_Req!$A$2:$N$22,13),$X19))</f>
        <v/>
      </c>
      <c r="X19" s="283"/>
      <c r="Y19" s="283"/>
      <c r="Z19" s="159"/>
      <c r="AA19" s="134" t="e">
        <f>VLOOKUP($D19,GaAsSem_Req!$R$2:$S$8,2)+VLOOKUP(GlobalParameters!$C$12,GaAsSem_Req!$T$2:$U$4,2)</f>
        <v>#N/A</v>
      </c>
    </row>
    <row r="20" spans="1:27" x14ac:dyDescent="0.25">
      <c r="A20" s="133"/>
      <c r="B20" s="283"/>
      <c r="C20" s="283"/>
      <c r="D20" s="284"/>
      <c r="E20" s="287"/>
      <c r="F20" s="166" t="str">
        <f t="shared" si="0"/>
        <v/>
      </c>
      <c r="G20" s="156" t="str">
        <f>IF($D20="","",VLOOKUP($AA20,GaAsSem_Req!$A$2:$N$22,4))</f>
        <v/>
      </c>
      <c r="H20" s="285"/>
      <c r="I20" s="155" t="str">
        <f t="shared" si="1"/>
        <v/>
      </c>
      <c r="J20" s="156" t="str">
        <f>IF($D20="","",VLOOKUP($AA20,GaAsSem_Req!$A$2:$N$22,5))</f>
        <v/>
      </c>
      <c r="K20" s="286"/>
      <c r="L20" s="162" t="str">
        <f t="shared" si="2"/>
        <v/>
      </c>
      <c r="M20" s="156" t="str">
        <f>IF($D20="","",VLOOKUP($AA20,GaAsSem_Req!$A$2:$N$22,6))</f>
        <v/>
      </c>
      <c r="N20" s="157" t="str">
        <f t="shared" si="3"/>
        <v/>
      </c>
      <c r="O20" s="158" t="str">
        <f>IF(OR($D20="",$W20="",GlobalParameters!$C$12=""),"",$W20)</f>
        <v/>
      </c>
      <c r="P20" s="159"/>
      <c r="Q20" s="283"/>
      <c r="R20" s="283"/>
      <c r="S20" s="283"/>
      <c r="T20" s="283"/>
      <c r="U20" s="283"/>
      <c r="V20" s="283"/>
      <c r="W20" s="160" t="str">
        <f>IF(OR($D20="",GlobalParameters!$C$12=""),"",MIN(VLOOKUP($AA20,GaAsSem_Req!$A$2:$N$22,13),$X20))</f>
        <v/>
      </c>
      <c r="X20" s="283"/>
      <c r="Y20" s="283"/>
      <c r="Z20" s="159"/>
      <c r="AA20" s="134" t="e">
        <f>VLOOKUP($D20,GaAsSem_Req!$R$2:$S$8,2)+VLOOKUP(GlobalParameters!$C$12,GaAsSem_Req!$T$2:$U$4,2)</f>
        <v>#N/A</v>
      </c>
    </row>
    <row r="21" spans="1:27" x14ac:dyDescent="0.25">
      <c r="A21" s="133"/>
      <c r="B21" s="283"/>
      <c r="C21" s="283"/>
      <c r="D21" s="284"/>
      <c r="E21" s="287"/>
      <c r="F21" s="166" t="str">
        <f t="shared" si="0"/>
        <v/>
      </c>
      <c r="G21" s="156" t="str">
        <f>IF($D21="","",VLOOKUP($AA21,GaAsSem_Req!$A$2:$N$22,4))</f>
        <v/>
      </c>
      <c r="H21" s="285"/>
      <c r="I21" s="155" t="str">
        <f t="shared" si="1"/>
        <v/>
      </c>
      <c r="J21" s="156" t="str">
        <f>IF($D21="","",VLOOKUP($AA21,GaAsSem_Req!$A$2:$N$22,5))</f>
        <v/>
      </c>
      <c r="K21" s="286"/>
      <c r="L21" s="162" t="str">
        <f t="shared" si="2"/>
        <v/>
      </c>
      <c r="M21" s="156" t="str">
        <f>IF($D21="","",VLOOKUP($AA21,GaAsSem_Req!$A$2:$N$22,6))</f>
        <v/>
      </c>
      <c r="N21" s="157" t="str">
        <f t="shared" si="3"/>
        <v/>
      </c>
      <c r="O21" s="158" t="str">
        <f>IF(OR($D21="",$W21="",GlobalParameters!$C$12=""),"",$W21)</f>
        <v/>
      </c>
      <c r="P21" s="159"/>
      <c r="Q21" s="283"/>
      <c r="R21" s="283"/>
      <c r="S21" s="283"/>
      <c r="T21" s="283"/>
      <c r="U21" s="283"/>
      <c r="V21" s="283"/>
      <c r="W21" s="160" t="str">
        <f>IF(OR($D21="",GlobalParameters!$C$12=""),"",MIN(VLOOKUP($AA21,GaAsSem_Req!$A$2:$N$22,13),$X21))</f>
        <v/>
      </c>
      <c r="X21" s="283"/>
      <c r="Y21" s="283"/>
      <c r="Z21" s="159"/>
      <c r="AA21" s="134" t="e">
        <f>VLOOKUP($D21,GaAsSem_Req!$R$2:$S$8,2)+VLOOKUP(GlobalParameters!$C$12,GaAsSem_Req!$T$2:$U$4,2)</f>
        <v>#N/A</v>
      </c>
    </row>
    <row r="22" spans="1:27" x14ac:dyDescent="0.25">
      <c r="A22" s="133"/>
      <c r="B22" s="283"/>
      <c r="C22" s="283"/>
      <c r="D22" s="284"/>
      <c r="E22" s="287"/>
      <c r="F22" s="166" t="str">
        <f t="shared" si="0"/>
        <v/>
      </c>
      <c r="G22" s="156" t="str">
        <f>IF($D22="","",VLOOKUP($AA22,GaAsSem_Req!$A$2:$N$22,4))</f>
        <v/>
      </c>
      <c r="H22" s="285"/>
      <c r="I22" s="155" t="str">
        <f t="shared" si="1"/>
        <v/>
      </c>
      <c r="J22" s="156" t="str">
        <f>IF($D22="","",VLOOKUP($AA22,GaAsSem_Req!$A$2:$N$22,5))</f>
        <v/>
      </c>
      <c r="K22" s="286"/>
      <c r="L22" s="162" t="str">
        <f t="shared" si="2"/>
        <v/>
      </c>
      <c r="M22" s="156" t="str">
        <f>IF($D22="","",VLOOKUP($AA22,GaAsSem_Req!$A$2:$N$22,6))</f>
        <v/>
      </c>
      <c r="N22" s="157" t="str">
        <f t="shared" si="3"/>
        <v/>
      </c>
      <c r="O22" s="158" t="str">
        <f>IF(OR($D22="",$W22="",GlobalParameters!$C$12=""),"",$W22)</f>
        <v/>
      </c>
      <c r="P22" s="159"/>
      <c r="Q22" s="283"/>
      <c r="R22" s="283"/>
      <c r="S22" s="283"/>
      <c r="T22" s="283"/>
      <c r="U22" s="283"/>
      <c r="V22" s="283"/>
      <c r="W22" s="160" t="str">
        <f>IF(OR($D22="",GlobalParameters!$C$12=""),"",MIN(VLOOKUP($AA22,GaAsSem_Req!$A$2:$N$22,13),$X22))</f>
        <v/>
      </c>
      <c r="X22" s="283"/>
      <c r="Y22" s="283"/>
      <c r="Z22" s="159"/>
      <c r="AA22" s="134" t="e">
        <f>VLOOKUP($D22,GaAsSem_Req!$R$2:$S$8,2)+VLOOKUP(GlobalParameters!$C$12,GaAsSem_Req!$T$2:$U$4,2)</f>
        <v>#N/A</v>
      </c>
    </row>
    <row r="23" spans="1:27" x14ac:dyDescent="0.25">
      <c r="A23" s="133"/>
      <c r="B23" s="283"/>
      <c r="C23" s="283"/>
      <c r="D23" s="284"/>
      <c r="E23" s="287"/>
      <c r="F23" s="166" t="str">
        <f t="shared" si="0"/>
        <v/>
      </c>
      <c r="G23" s="156" t="str">
        <f>IF($D23="","",VLOOKUP($AA23,GaAsSem_Req!$A$2:$N$22,4))</f>
        <v/>
      </c>
      <c r="H23" s="285"/>
      <c r="I23" s="155" t="str">
        <f t="shared" si="1"/>
        <v/>
      </c>
      <c r="J23" s="156" t="str">
        <f>IF($D23="","",VLOOKUP($AA23,GaAsSem_Req!$A$2:$N$22,5))</f>
        <v/>
      </c>
      <c r="K23" s="286"/>
      <c r="L23" s="162" t="str">
        <f t="shared" si="2"/>
        <v/>
      </c>
      <c r="M23" s="156" t="str">
        <f>IF($D23="","",VLOOKUP($AA23,GaAsSem_Req!$A$2:$N$22,6))</f>
        <v/>
      </c>
      <c r="N23" s="157" t="str">
        <f t="shared" si="3"/>
        <v/>
      </c>
      <c r="O23" s="158" t="str">
        <f>IF(OR($D23="",$W23="",GlobalParameters!$C$12=""),"",$W23)</f>
        <v/>
      </c>
      <c r="P23" s="159"/>
      <c r="Q23" s="283"/>
      <c r="R23" s="283"/>
      <c r="S23" s="283"/>
      <c r="T23" s="283"/>
      <c r="U23" s="283"/>
      <c r="V23" s="283"/>
      <c r="W23" s="160" t="str">
        <f>IF(OR($D23="",GlobalParameters!$C$12=""),"",MIN(VLOOKUP($AA23,GaAsSem_Req!$A$2:$N$22,13),$X23))</f>
        <v/>
      </c>
      <c r="X23" s="283"/>
      <c r="Y23" s="283"/>
      <c r="Z23" s="159"/>
      <c r="AA23" s="134" t="e">
        <f>VLOOKUP($D23,GaAsSem_Req!$R$2:$S$8,2)+VLOOKUP(GlobalParameters!$C$12,GaAsSem_Req!$T$2:$U$4,2)</f>
        <v>#N/A</v>
      </c>
    </row>
    <row r="24" spans="1:27" x14ac:dyDescent="0.25">
      <c r="A24" s="133"/>
      <c r="B24" s="283"/>
      <c r="C24" s="283"/>
      <c r="D24" s="284"/>
      <c r="E24" s="287"/>
      <c r="F24" s="166" t="str">
        <f t="shared" si="0"/>
        <v/>
      </c>
      <c r="G24" s="156" t="str">
        <f>IF($D24="","",VLOOKUP($AA24,GaAsSem_Req!$A$2:$N$22,4))</f>
        <v/>
      </c>
      <c r="H24" s="285"/>
      <c r="I24" s="155" t="str">
        <f t="shared" si="1"/>
        <v/>
      </c>
      <c r="J24" s="156" t="str">
        <f>IF($D24="","",VLOOKUP($AA24,GaAsSem_Req!$A$2:$N$22,5))</f>
        <v/>
      </c>
      <c r="K24" s="286"/>
      <c r="L24" s="162" t="str">
        <f t="shared" si="2"/>
        <v/>
      </c>
      <c r="M24" s="156" t="str">
        <f>IF($D24="","",VLOOKUP($AA24,GaAsSem_Req!$A$2:$N$22,6))</f>
        <v/>
      </c>
      <c r="N24" s="157" t="str">
        <f t="shared" si="3"/>
        <v/>
      </c>
      <c r="O24" s="158" t="str">
        <f>IF(OR($D24="",$W24="",GlobalParameters!$C$12=""),"",$W24)</f>
        <v/>
      </c>
      <c r="P24" s="159"/>
      <c r="Q24" s="283"/>
      <c r="R24" s="283"/>
      <c r="S24" s="283"/>
      <c r="T24" s="283"/>
      <c r="U24" s="283"/>
      <c r="V24" s="283"/>
      <c r="W24" s="160" t="str">
        <f>IF(OR($D24="",GlobalParameters!$C$12=""),"",MIN(VLOOKUP($AA24,GaAsSem_Req!$A$2:$N$22,13),$X24))</f>
        <v/>
      </c>
      <c r="X24" s="283"/>
      <c r="Y24" s="283"/>
      <c r="Z24" s="159"/>
      <c r="AA24" s="134" t="e">
        <f>VLOOKUP($D24,GaAsSem_Req!$R$2:$S$8,2)+VLOOKUP(GlobalParameters!$C$12,GaAsSem_Req!$T$2:$U$4,2)</f>
        <v>#N/A</v>
      </c>
    </row>
    <row r="25" spans="1:27" x14ac:dyDescent="0.25">
      <c r="A25" s="133"/>
      <c r="B25" s="283"/>
      <c r="C25" s="283"/>
      <c r="D25" s="284"/>
      <c r="E25" s="287"/>
      <c r="F25" s="166" t="str">
        <f t="shared" si="0"/>
        <v/>
      </c>
      <c r="G25" s="156" t="str">
        <f>IF($D25="","",VLOOKUP($AA25,GaAsSem_Req!$A$2:$N$22,4))</f>
        <v/>
      </c>
      <c r="H25" s="285"/>
      <c r="I25" s="155" t="str">
        <f t="shared" si="1"/>
        <v/>
      </c>
      <c r="J25" s="156" t="str">
        <f>IF($D25="","",VLOOKUP($AA25,GaAsSem_Req!$A$2:$N$22,5))</f>
        <v/>
      </c>
      <c r="K25" s="286"/>
      <c r="L25" s="162" t="str">
        <f t="shared" si="2"/>
        <v/>
      </c>
      <c r="M25" s="156" t="str">
        <f>IF($D25="","",VLOOKUP($AA25,GaAsSem_Req!$A$2:$N$22,6))</f>
        <v/>
      </c>
      <c r="N25" s="157" t="str">
        <f t="shared" si="3"/>
        <v/>
      </c>
      <c r="O25" s="158" t="str">
        <f>IF(OR($D25="",$W25="",GlobalParameters!$C$12=""),"",$W25)</f>
        <v/>
      </c>
      <c r="P25" s="159"/>
      <c r="Q25" s="283"/>
      <c r="R25" s="283"/>
      <c r="S25" s="283"/>
      <c r="T25" s="283"/>
      <c r="U25" s="283"/>
      <c r="V25" s="283"/>
      <c r="W25" s="160" t="str">
        <f>IF(OR($D25="",GlobalParameters!$C$12=""),"",MIN(VLOOKUP($AA25,GaAsSem_Req!$A$2:$N$22,13),$X25))</f>
        <v/>
      </c>
      <c r="X25" s="283"/>
      <c r="Y25" s="283"/>
      <c r="Z25" s="159"/>
      <c r="AA25" s="134" t="e">
        <f>VLOOKUP($D25,GaAsSem_Req!$R$2:$S$8,2)+VLOOKUP(GlobalParameters!$C$12,GaAsSem_Req!$T$2:$U$4,2)</f>
        <v>#N/A</v>
      </c>
    </row>
    <row r="26" spans="1:27" x14ac:dyDescent="0.25">
      <c r="A26" s="133"/>
      <c r="B26" s="283"/>
      <c r="C26" s="283"/>
      <c r="D26" s="284"/>
      <c r="E26" s="287"/>
      <c r="F26" s="166" t="str">
        <f t="shared" si="0"/>
        <v/>
      </c>
      <c r="G26" s="156" t="str">
        <f>IF($D26="","",VLOOKUP($AA26,GaAsSem_Req!$A$2:$N$22,4))</f>
        <v/>
      </c>
      <c r="H26" s="285"/>
      <c r="I26" s="155" t="str">
        <f t="shared" si="1"/>
        <v/>
      </c>
      <c r="J26" s="156" t="str">
        <f>IF($D26="","",VLOOKUP($AA26,GaAsSem_Req!$A$2:$N$22,5))</f>
        <v/>
      </c>
      <c r="K26" s="286"/>
      <c r="L26" s="162" t="str">
        <f t="shared" si="2"/>
        <v/>
      </c>
      <c r="M26" s="156" t="str">
        <f>IF($D26="","",VLOOKUP($AA26,GaAsSem_Req!$A$2:$N$22,6))</f>
        <v/>
      </c>
      <c r="N26" s="157" t="str">
        <f t="shared" si="3"/>
        <v/>
      </c>
      <c r="O26" s="158" t="str">
        <f>IF(OR($D26="",$W26="",GlobalParameters!$C$12=""),"",$W26)</f>
        <v/>
      </c>
      <c r="P26" s="159"/>
      <c r="Q26" s="283"/>
      <c r="R26" s="283"/>
      <c r="S26" s="283"/>
      <c r="T26" s="283"/>
      <c r="U26" s="283"/>
      <c r="V26" s="283"/>
      <c r="W26" s="160" t="str">
        <f>IF(OR($D26="",GlobalParameters!$C$12=""),"",MIN(VLOOKUP($AA26,GaAsSem_Req!$A$2:$N$22,13),$X26))</f>
        <v/>
      </c>
      <c r="X26" s="283"/>
      <c r="Y26" s="283"/>
      <c r="Z26" s="159"/>
      <c r="AA26" s="134" t="e">
        <f>VLOOKUP($D26,GaAsSem_Req!$R$2:$S$8,2)+VLOOKUP(GlobalParameters!$C$12,GaAsSem_Req!$T$2:$U$4,2)</f>
        <v>#N/A</v>
      </c>
    </row>
    <row r="27" spans="1:27" x14ac:dyDescent="0.25">
      <c r="A27" s="133"/>
      <c r="B27" s="283"/>
      <c r="C27" s="283"/>
      <c r="D27" s="284"/>
      <c r="E27" s="287"/>
      <c r="F27" s="166" t="str">
        <f t="shared" si="0"/>
        <v/>
      </c>
      <c r="G27" s="156" t="str">
        <f>IF($D27="","",VLOOKUP($AA27,GaAsSem_Req!$A$2:$N$22,4))</f>
        <v/>
      </c>
      <c r="H27" s="285"/>
      <c r="I27" s="155" t="str">
        <f t="shared" si="1"/>
        <v/>
      </c>
      <c r="J27" s="156" t="str">
        <f>IF($D27="","",VLOOKUP($AA27,GaAsSem_Req!$A$2:$N$22,5))</f>
        <v/>
      </c>
      <c r="K27" s="286"/>
      <c r="L27" s="162" t="str">
        <f t="shared" si="2"/>
        <v/>
      </c>
      <c r="M27" s="156" t="str">
        <f>IF($D27="","",VLOOKUP($AA27,GaAsSem_Req!$A$2:$N$22,6))</f>
        <v/>
      </c>
      <c r="N27" s="157" t="str">
        <f t="shared" si="3"/>
        <v/>
      </c>
      <c r="O27" s="158" t="str">
        <f>IF(OR($D27="",$W27="",GlobalParameters!$C$12=""),"",$W27)</f>
        <v/>
      </c>
      <c r="P27" s="159"/>
      <c r="Q27" s="283"/>
      <c r="R27" s="283"/>
      <c r="S27" s="283"/>
      <c r="T27" s="283"/>
      <c r="U27" s="283"/>
      <c r="V27" s="283"/>
      <c r="W27" s="160" t="str">
        <f>IF(OR($D27="",GlobalParameters!$C$12=""),"",MIN(VLOOKUP($AA27,GaAsSem_Req!$A$2:$N$22,13),$X27))</f>
        <v/>
      </c>
      <c r="X27" s="283"/>
      <c r="Y27" s="283"/>
      <c r="Z27" s="159"/>
      <c r="AA27" s="134" t="e">
        <f>VLOOKUP($D27,GaAsSem_Req!$R$2:$S$8,2)+VLOOKUP(GlobalParameters!$C$12,GaAsSem_Req!$T$2:$U$4,2)</f>
        <v>#N/A</v>
      </c>
    </row>
    <row r="28" spans="1:27" x14ac:dyDescent="0.25">
      <c r="A28" s="133"/>
      <c r="B28" s="283"/>
      <c r="C28" s="283"/>
      <c r="D28" s="284"/>
      <c r="E28" s="287"/>
      <c r="F28" s="166" t="str">
        <f t="shared" si="0"/>
        <v/>
      </c>
      <c r="G28" s="156" t="str">
        <f>IF($D28="","",VLOOKUP($AA28,GaAsSem_Req!$A$2:$N$22,4))</f>
        <v/>
      </c>
      <c r="H28" s="285"/>
      <c r="I28" s="155" t="str">
        <f t="shared" si="1"/>
        <v/>
      </c>
      <c r="J28" s="156" t="str">
        <f>IF($D28="","",VLOOKUP($AA28,GaAsSem_Req!$A$2:$N$22,5))</f>
        <v/>
      </c>
      <c r="K28" s="286"/>
      <c r="L28" s="162" t="str">
        <f t="shared" si="2"/>
        <v/>
      </c>
      <c r="M28" s="156" t="str">
        <f>IF($D28="","",VLOOKUP($AA28,GaAsSem_Req!$A$2:$N$22,6))</f>
        <v/>
      </c>
      <c r="N28" s="157" t="str">
        <f t="shared" si="3"/>
        <v/>
      </c>
      <c r="O28" s="158" t="str">
        <f>IF(OR($D28="",$W28="",GlobalParameters!$C$12=""),"",$W28)</f>
        <v/>
      </c>
      <c r="P28" s="159"/>
      <c r="Q28" s="283"/>
      <c r="R28" s="283"/>
      <c r="S28" s="283"/>
      <c r="T28" s="283"/>
      <c r="U28" s="283"/>
      <c r="V28" s="283"/>
      <c r="W28" s="160" t="str">
        <f>IF(OR($D28="",GlobalParameters!$C$12=""),"",MIN(VLOOKUP($AA28,GaAsSem_Req!$A$2:$N$22,13),$X28))</f>
        <v/>
      </c>
      <c r="X28" s="283"/>
      <c r="Y28" s="283"/>
      <c r="Z28" s="159"/>
      <c r="AA28" s="134" t="e">
        <f>VLOOKUP($D28,GaAsSem_Req!$R$2:$S$8,2)+VLOOKUP(GlobalParameters!$C$12,GaAsSem_Req!$T$2:$U$4,2)</f>
        <v>#N/A</v>
      </c>
    </row>
    <row r="29" spans="1:27" x14ac:dyDescent="0.25">
      <c r="A29" s="133"/>
      <c r="B29" s="283"/>
      <c r="C29" s="283"/>
      <c r="D29" s="284"/>
      <c r="E29" s="287"/>
      <c r="F29" s="166" t="str">
        <f t="shared" si="0"/>
        <v/>
      </c>
      <c r="G29" s="156" t="str">
        <f>IF($D29="","",VLOOKUP($AA29,GaAsSem_Req!$A$2:$N$22,4))</f>
        <v/>
      </c>
      <c r="H29" s="285"/>
      <c r="I29" s="155" t="str">
        <f t="shared" si="1"/>
        <v/>
      </c>
      <c r="J29" s="156" t="str">
        <f>IF($D29="","",VLOOKUP($AA29,GaAsSem_Req!$A$2:$N$22,5))</f>
        <v/>
      </c>
      <c r="K29" s="286"/>
      <c r="L29" s="162" t="str">
        <f t="shared" si="2"/>
        <v/>
      </c>
      <c r="M29" s="156" t="str">
        <f>IF($D29="","",VLOOKUP($AA29,GaAsSem_Req!$A$2:$N$22,6))</f>
        <v/>
      </c>
      <c r="N29" s="157" t="str">
        <f t="shared" si="3"/>
        <v/>
      </c>
      <c r="O29" s="158" t="str">
        <f>IF(OR($D29="",$W29="",GlobalParameters!$C$12=""),"",$W29)</f>
        <v/>
      </c>
      <c r="P29" s="159"/>
      <c r="Q29" s="283"/>
      <c r="R29" s="283"/>
      <c r="S29" s="283"/>
      <c r="T29" s="283"/>
      <c r="U29" s="283"/>
      <c r="V29" s="283"/>
      <c r="W29" s="160" t="str">
        <f>IF(OR($D29="",GlobalParameters!$C$12=""),"",MIN(VLOOKUP($AA29,GaAsSem_Req!$A$2:$N$22,13),$X29))</f>
        <v/>
      </c>
      <c r="X29" s="283"/>
      <c r="Y29" s="283"/>
      <c r="Z29" s="159"/>
      <c r="AA29" s="134" t="e">
        <f>VLOOKUP($D29,GaAsSem_Req!$R$2:$S$8,2)+VLOOKUP(GlobalParameters!$C$12,GaAsSem_Req!$T$2:$U$4,2)</f>
        <v>#N/A</v>
      </c>
    </row>
    <row r="30" spans="1:27" x14ac:dyDescent="0.25">
      <c r="A30" s="133"/>
      <c r="B30" s="283"/>
      <c r="C30" s="283"/>
      <c r="D30" s="284"/>
      <c r="E30" s="287"/>
      <c r="F30" s="166" t="str">
        <f t="shared" si="0"/>
        <v/>
      </c>
      <c r="G30" s="156" t="str">
        <f>IF($D30="","",VLOOKUP($AA30,GaAsSem_Req!$A$2:$N$22,4))</f>
        <v/>
      </c>
      <c r="H30" s="285"/>
      <c r="I30" s="155" t="str">
        <f t="shared" si="1"/>
        <v/>
      </c>
      <c r="J30" s="156" t="str">
        <f>IF($D30="","",VLOOKUP($AA30,GaAsSem_Req!$A$2:$N$22,5))</f>
        <v/>
      </c>
      <c r="K30" s="286"/>
      <c r="L30" s="162" t="str">
        <f t="shared" si="2"/>
        <v/>
      </c>
      <c r="M30" s="156" t="str">
        <f>IF($D30="","",VLOOKUP($AA30,GaAsSem_Req!$A$2:$N$22,6))</f>
        <v/>
      </c>
      <c r="N30" s="157" t="str">
        <f t="shared" si="3"/>
        <v/>
      </c>
      <c r="O30" s="158" t="str">
        <f>IF(OR($D30="",$W30="",GlobalParameters!$C$12=""),"",$W30)</f>
        <v/>
      </c>
      <c r="P30" s="159"/>
      <c r="Q30" s="283"/>
      <c r="R30" s="283"/>
      <c r="S30" s="283"/>
      <c r="T30" s="283"/>
      <c r="U30" s="283"/>
      <c r="V30" s="283"/>
      <c r="W30" s="160" t="str">
        <f>IF(OR($D30="",GlobalParameters!$C$12=""),"",MIN(VLOOKUP($AA30,GaAsSem_Req!$A$2:$N$22,13),$X30))</f>
        <v/>
      </c>
      <c r="X30" s="283"/>
      <c r="Y30" s="283"/>
      <c r="Z30" s="159"/>
      <c r="AA30" s="134" t="e">
        <f>VLOOKUP($D30,GaAsSem_Req!$R$2:$S$8,2)+VLOOKUP(GlobalParameters!$C$12,GaAsSem_Req!$T$2:$U$4,2)</f>
        <v>#N/A</v>
      </c>
    </row>
    <row r="31" spans="1:27" x14ac:dyDescent="0.25">
      <c r="A31" s="133"/>
      <c r="B31" s="283"/>
      <c r="C31" s="283"/>
      <c r="D31" s="284"/>
      <c r="E31" s="287"/>
      <c r="F31" s="166" t="str">
        <f t="shared" si="0"/>
        <v/>
      </c>
      <c r="G31" s="156" t="str">
        <f>IF($D31="","",VLOOKUP($AA31,GaAsSem_Req!$A$2:$N$22,4))</f>
        <v/>
      </c>
      <c r="H31" s="285"/>
      <c r="I31" s="155" t="str">
        <f t="shared" si="1"/>
        <v/>
      </c>
      <c r="J31" s="156" t="str">
        <f>IF($D31="","",VLOOKUP($AA31,GaAsSem_Req!$A$2:$N$22,5))</f>
        <v/>
      </c>
      <c r="K31" s="286"/>
      <c r="L31" s="162" t="str">
        <f t="shared" si="2"/>
        <v/>
      </c>
      <c r="M31" s="156" t="str">
        <f>IF($D31="","",VLOOKUP($AA31,GaAsSem_Req!$A$2:$N$22,6))</f>
        <v/>
      </c>
      <c r="N31" s="157" t="str">
        <f t="shared" ref="N31:N94" si="4">IF($D31="","",$J$6+Y31)</f>
        <v/>
      </c>
      <c r="O31" s="158" t="str">
        <f>IF(OR($D31="",$W31="",GlobalParameters!$C$12=""),"",$W31)</f>
        <v/>
      </c>
      <c r="P31" s="159"/>
      <c r="Q31" s="283"/>
      <c r="R31" s="283"/>
      <c r="S31" s="283"/>
      <c r="T31" s="283"/>
      <c r="U31" s="283"/>
      <c r="V31" s="283"/>
      <c r="W31" s="160" t="str">
        <f>IF(OR($D31="",GlobalParameters!$C$12=""),"",MIN(VLOOKUP($AA31,GaAsSem_Req!$A$2:$N$22,13),$X31))</f>
        <v/>
      </c>
      <c r="X31" s="283"/>
      <c r="Y31" s="283"/>
      <c r="Z31" s="159"/>
      <c r="AA31" s="134" t="e">
        <f>VLOOKUP($D31,GaAsSem_Req!$R$2:$S$8,2)+VLOOKUP(GlobalParameters!$C$12,GaAsSem_Req!$T$2:$U$4,2)</f>
        <v>#N/A</v>
      </c>
    </row>
    <row r="32" spans="1:27" x14ac:dyDescent="0.25">
      <c r="A32" s="133"/>
      <c r="B32" s="283"/>
      <c r="C32" s="283"/>
      <c r="D32" s="284"/>
      <c r="E32" s="287"/>
      <c r="F32" s="166" t="str">
        <f t="shared" si="0"/>
        <v/>
      </c>
      <c r="G32" s="156" t="str">
        <f>IF($D32="","",VLOOKUP($AA32,GaAsSem_Req!$A$2:$N$22,4))</f>
        <v/>
      </c>
      <c r="H32" s="285"/>
      <c r="I32" s="155" t="str">
        <f t="shared" si="1"/>
        <v/>
      </c>
      <c r="J32" s="156" t="str">
        <f>IF($D32="","",VLOOKUP($AA32,GaAsSem_Req!$A$2:$N$22,5))</f>
        <v/>
      </c>
      <c r="K32" s="286"/>
      <c r="L32" s="162" t="str">
        <f t="shared" si="2"/>
        <v/>
      </c>
      <c r="M32" s="156" t="str">
        <f>IF($D32="","",VLOOKUP($AA32,GaAsSem_Req!$A$2:$N$22,6))</f>
        <v/>
      </c>
      <c r="N32" s="157" t="str">
        <f t="shared" si="4"/>
        <v/>
      </c>
      <c r="O32" s="158" t="str">
        <f>IF(OR($D32="",$W32="",GlobalParameters!$C$12=""),"",$W32)</f>
        <v/>
      </c>
      <c r="P32" s="159"/>
      <c r="Q32" s="283"/>
      <c r="R32" s="283"/>
      <c r="S32" s="283"/>
      <c r="T32" s="283"/>
      <c r="U32" s="283"/>
      <c r="V32" s="283"/>
      <c r="W32" s="160" t="str">
        <f>IF(OR($D32="",GlobalParameters!$C$12=""),"",MIN(VLOOKUP($AA32,GaAsSem_Req!$A$2:$N$22,13),$X32))</f>
        <v/>
      </c>
      <c r="X32" s="283"/>
      <c r="Y32" s="283"/>
      <c r="Z32" s="159"/>
      <c r="AA32" s="134" t="e">
        <f>VLOOKUP($D32,GaAsSem_Req!$R$2:$S$8,2)+VLOOKUP(GlobalParameters!$C$12,GaAsSem_Req!$T$2:$U$4,2)</f>
        <v>#N/A</v>
      </c>
    </row>
    <row r="33" spans="1:27" x14ac:dyDescent="0.25">
      <c r="A33" s="133"/>
      <c r="B33" s="283"/>
      <c r="C33" s="283"/>
      <c r="D33" s="284"/>
      <c r="E33" s="287"/>
      <c r="F33" s="166" t="str">
        <f t="shared" si="0"/>
        <v/>
      </c>
      <c r="G33" s="156" t="str">
        <f>IF($D33="","",VLOOKUP($AA33,GaAsSem_Req!$A$2:$N$22,4))</f>
        <v/>
      </c>
      <c r="H33" s="285"/>
      <c r="I33" s="155" t="str">
        <f t="shared" si="1"/>
        <v/>
      </c>
      <c r="J33" s="156" t="str">
        <f>IF($D33="","",VLOOKUP($AA33,GaAsSem_Req!$A$2:$N$22,5))</f>
        <v/>
      </c>
      <c r="K33" s="286"/>
      <c r="L33" s="162" t="str">
        <f t="shared" si="2"/>
        <v/>
      </c>
      <c r="M33" s="156" t="str">
        <f>IF($D33="","",VLOOKUP($AA33,GaAsSem_Req!$A$2:$N$22,6))</f>
        <v/>
      </c>
      <c r="N33" s="157" t="str">
        <f t="shared" si="4"/>
        <v/>
      </c>
      <c r="O33" s="158" t="str">
        <f>IF(OR($D33="",$W33="",GlobalParameters!$C$12=""),"",$W33)</f>
        <v/>
      </c>
      <c r="P33" s="159"/>
      <c r="Q33" s="283"/>
      <c r="R33" s="283"/>
      <c r="S33" s="283"/>
      <c r="T33" s="283"/>
      <c r="U33" s="283"/>
      <c r="V33" s="283"/>
      <c r="W33" s="160" t="str">
        <f>IF(OR($D33="",GlobalParameters!$C$12=""),"",MIN(VLOOKUP($AA33,GaAsSem_Req!$A$2:$N$22,13),$X33))</f>
        <v/>
      </c>
      <c r="X33" s="283"/>
      <c r="Y33" s="283"/>
      <c r="Z33" s="159"/>
      <c r="AA33" s="134" t="e">
        <f>VLOOKUP($D33,GaAsSem_Req!$R$2:$S$8,2)+VLOOKUP(GlobalParameters!$C$12,GaAsSem_Req!$T$2:$U$4,2)</f>
        <v>#N/A</v>
      </c>
    </row>
    <row r="34" spans="1:27" x14ac:dyDescent="0.25">
      <c r="A34" s="133"/>
      <c r="B34" s="283"/>
      <c r="C34" s="283"/>
      <c r="D34" s="284"/>
      <c r="E34" s="287"/>
      <c r="F34" s="166" t="str">
        <f t="shared" si="0"/>
        <v/>
      </c>
      <c r="G34" s="156" t="str">
        <f>IF($D34="","",VLOOKUP($AA34,GaAsSem_Req!$A$2:$N$22,4))</f>
        <v/>
      </c>
      <c r="H34" s="285"/>
      <c r="I34" s="155" t="str">
        <f t="shared" si="1"/>
        <v/>
      </c>
      <c r="J34" s="156" t="str">
        <f>IF($D34="","",VLOOKUP($AA34,GaAsSem_Req!$A$2:$N$22,5))</f>
        <v/>
      </c>
      <c r="K34" s="286"/>
      <c r="L34" s="162" t="str">
        <f t="shared" si="2"/>
        <v/>
      </c>
      <c r="M34" s="156" t="str">
        <f>IF($D34="","",VLOOKUP($AA34,GaAsSem_Req!$A$2:$N$22,6))</f>
        <v/>
      </c>
      <c r="N34" s="157" t="str">
        <f t="shared" si="4"/>
        <v/>
      </c>
      <c r="O34" s="158" t="str">
        <f>IF(OR($D34="",$W34="",GlobalParameters!$C$12=""),"",$W34)</f>
        <v/>
      </c>
      <c r="P34" s="159"/>
      <c r="Q34" s="283"/>
      <c r="R34" s="283"/>
      <c r="S34" s="283"/>
      <c r="T34" s="283"/>
      <c r="U34" s="283"/>
      <c r="V34" s="283"/>
      <c r="W34" s="160" t="str">
        <f>IF(OR($D34="",GlobalParameters!$C$12=""),"",MIN(VLOOKUP($AA34,GaAsSem_Req!$A$2:$N$22,13),$X34))</f>
        <v/>
      </c>
      <c r="X34" s="283"/>
      <c r="Y34" s="283"/>
      <c r="Z34" s="159"/>
      <c r="AA34" s="134" t="e">
        <f>VLOOKUP($D34,GaAsSem_Req!$R$2:$S$8,2)+VLOOKUP(GlobalParameters!$C$12,GaAsSem_Req!$T$2:$U$4,2)</f>
        <v>#N/A</v>
      </c>
    </row>
    <row r="35" spans="1:27" x14ac:dyDescent="0.25">
      <c r="A35" s="133"/>
      <c r="B35" s="283"/>
      <c r="C35" s="283"/>
      <c r="D35" s="284"/>
      <c r="E35" s="287"/>
      <c r="F35" s="166" t="str">
        <f t="shared" si="0"/>
        <v/>
      </c>
      <c r="G35" s="156" t="str">
        <f>IF($D35="","",VLOOKUP($AA35,GaAsSem_Req!$A$2:$N$22,4))</f>
        <v/>
      </c>
      <c r="H35" s="285"/>
      <c r="I35" s="155" t="str">
        <f t="shared" si="1"/>
        <v/>
      </c>
      <c r="J35" s="156" t="str">
        <f>IF($D35="","",VLOOKUP($AA35,GaAsSem_Req!$A$2:$N$22,5))</f>
        <v/>
      </c>
      <c r="K35" s="286"/>
      <c r="L35" s="162" t="str">
        <f t="shared" si="2"/>
        <v/>
      </c>
      <c r="M35" s="156" t="str">
        <f>IF($D35="","",VLOOKUP($AA35,GaAsSem_Req!$A$2:$N$22,6))</f>
        <v/>
      </c>
      <c r="N35" s="157" t="str">
        <f t="shared" si="4"/>
        <v/>
      </c>
      <c r="O35" s="158" t="str">
        <f>IF(OR($D35="",$W35="",GlobalParameters!$C$12=""),"",$W35)</f>
        <v/>
      </c>
      <c r="P35" s="159"/>
      <c r="Q35" s="283"/>
      <c r="R35" s="283"/>
      <c r="S35" s="283"/>
      <c r="T35" s="283"/>
      <c r="U35" s="283"/>
      <c r="V35" s="283"/>
      <c r="W35" s="160" t="str">
        <f>IF(OR($D35="",GlobalParameters!$C$12=""),"",MIN(VLOOKUP($AA35,GaAsSem_Req!$A$2:$N$22,13),$X35))</f>
        <v/>
      </c>
      <c r="X35" s="283"/>
      <c r="Y35" s="283"/>
      <c r="Z35" s="159"/>
      <c r="AA35" s="134" t="e">
        <f>VLOOKUP($D35,GaAsSem_Req!$R$2:$S$8,2)+VLOOKUP(GlobalParameters!$C$12,GaAsSem_Req!$T$2:$U$4,2)</f>
        <v>#N/A</v>
      </c>
    </row>
    <row r="36" spans="1:27" x14ac:dyDescent="0.25">
      <c r="A36" s="133"/>
      <c r="B36" s="283"/>
      <c r="C36" s="283"/>
      <c r="D36" s="284"/>
      <c r="E36" s="287"/>
      <c r="F36" s="166" t="str">
        <f t="shared" si="0"/>
        <v/>
      </c>
      <c r="G36" s="156" t="str">
        <f>IF($D36="","",VLOOKUP($AA36,GaAsSem_Req!$A$2:$N$22,4))</f>
        <v/>
      </c>
      <c r="H36" s="285"/>
      <c r="I36" s="155" t="str">
        <f t="shared" si="1"/>
        <v/>
      </c>
      <c r="J36" s="156" t="str">
        <f>IF($D36="","",VLOOKUP($AA36,GaAsSem_Req!$A$2:$N$22,5))</f>
        <v/>
      </c>
      <c r="K36" s="286"/>
      <c r="L36" s="162" t="str">
        <f t="shared" si="2"/>
        <v/>
      </c>
      <c r="M36" s="156" t="str">
        <f>IF($D36="","",VLOOKUP($AA36,GaAsSem_Req!$A$2:$N$22,6))</f>
        <v/>
      </c>
      <c r="N36" s="157" t="str">
        <f t="shared" si="4"/>
        <v/>
      </c>
      <c r="O36" s="158" t="str">
        <f>IF(OR($D36="",$W36="",GlobalParameters!$C$12=""),"",$W36)</f>
        <v/>
      </c>
      <c r="P36" s="159"/>
      <c r="Q36" s="283"/>
      <c r="R36" s="283"/>
      <c r="S36" s="283"/>
      <c r="T36" s="283"/>
      <c r="U36" s="283"/>
      <c r="V36" s="283"/>
      <c r="W36" s="160" t="str">
        <f>IF(OR($D36="",GlobalParameters!$C$12=""),"",MIN(VLOOKUP($AA36,GaAsSem_Req!$A$2:$N$22,13),$X36))</f>
        <v/>
      </c>
      <c r="X36" s="283"/>
      <c r="Y36" s="283"/>
      <c r="Z36" s="159"/>
      <c r="AA36" s="134" t="e">
        <f>VLOOKUP($D36,GaAsSem_Req!$R$2:$S$8,2)+VLOOKUP(GlobalParameters!$C$12,GaAsSem_Req!$T$2:$U$4,2)</f>
        <v>#N/A</v>
      </c>
    </row>
    <row r="37" spans="1:27" x14ac:dyDescent="0.25">
      <c r="A37" s="133"/>
      <c r="B37" s="283"/>
      <c r="C37" s="283"/>
      <c r="D37" s="284"/>
      <c r="E37" s="287"/>
      <c r="F37" s="166" t="str">
        <f t="shared" si="0"/>
        <v/>
      </c>
      <c r="G37" s="156" t="str">
        <f>IF($D37="","",VLOOKUP($AA37,GaAsSem_Req!$A$2:$N$22,4))</f>
        <v/>
      </c>
      <c r="H37" s="285"/>
      <c r="I37" s="155" t="str">
        <f t="shared" si="1"/>
        <v/>
      </c>
      <c r="J37" s="156" t="str">
        <f>IF($D37="","",VLOOKUP($AA37,GaAsSem_Req!$A$2:$N$22,5))</f>
        <v/>
      </c>
      <c r="K37" s="286"/>
      <c r="L37" s="162" t="str">
        <f t="shared" si="2"/>
        <v/>
      </c>
      <c r="M37" s="156" t="str">
        <f>IF($D37="","",VLOOKUP($AA37,GaAsSem_Req!$A$2:$N$22,6))</f>
        <v/>
      </c>
      <c r="N37" s="157" t="str">
        <f t="shared" si="4"/>
        <v/>
      </c>
      <c r="O37" s="158" t="str">
        <f>IF(OR($D37="",$W37="",GlobalParameters!$C$12=""),"",$W37)</f>
        <v/>
      </c>
      <c r="P37" s="159"/>
      <c r="Q37" s="283"/>
      <c r="R37" s="283"/>
      <c r="S37" s="283"/>
      <c r="T37" s="283"/>
      <c r="U37" s="283"/>
      <c r="V37" s="283"/>
      <c r="W37" s="160" t="str">
        <f>IF(OR($D37="",GlobalParameters!$C$12=""),"",MIN(VLOOKUP($AA37,GaAsSem_Req!$A$2:$N$22,13),$X37))</f>
        <v/>
      </c>
      <c r="X37" s="283"/>
      <c r="Y37" s="283"/>
      <c r="Z37" s="159"/>
      <c r="AA37" s="134" t="e">
        <f>VLOOKUP($D37,GaAsSem_Req!$R$2:$S$8,2)+VLOOKUP(GlobalParameters!$C$12,GaAsSem_Req!$T$2:$U$4,2)</f>
        <v>#N/A</v>
      </c>
    </row>
    <row r="38" spans="1:27" x14ac:dyDescent="0.25">
      <c r="A38" s="133"/>
      <c r="B38" s="283"/>
      <c r="C38" s="283"/>
      <c r="D38" s="284"/>
      <c r="E38" s="287"/>
      <c r="F38" s="166" t="str">
        <f t="shared" si="0"/>
        <v/>
      </c>
      <c r="G38" s="156" t="str">
        <f>IF($D38="","",VLOOKUP($AA38,GaAsSem_Req!$A$2:$N$22,4))</f>
        <v/>
      </c>
      <c r="H38" s="285"/>
      <c r="I38" s="155" t="str">
        <f t="shared" si="1"/>
        <v/>
      </c>
      <c r="J38" s="156" t="str">
        <f>IF($D38="","",VLOOKUP($AA38,GaAsSem_Req!$A$2:$N$22,5))</f>
        <v/>
      </c>
      <c r="K38" s="286"/>
      <c r="L38" s="162" t="str">
        <f t="shared" si="2"/>
        <v/>
      </c>
      <c r="M38" s="156" t="str">
        <f>IF($D38="","",VLOOKUP($AA38,GaAsSem_Req!$A$2:$N$22,6))</f>
        <v/>
      </c>
      <c r="N38" s="157" t="str">
        <f t="shared" si="4"/>
        <v/>
      </c>
      <c r="O38" s="158" t="str">
        <f>IF(OR($D38="",$W38="",GlobalParameters!$C$12=""),"",$W38)</f>
        <v/>
      </c>
      <c r="P38" s="159"/>
      <c r="Q38" s="283"/>
      <c r="R38" s="283"/>
      <c r="S38" s="283"/>
      <c r="T38" s="283"/>
      <c r="U38" s="283"/>
      <c r="V38" s="283"/>
      <c r="W38" s="160" t="str">
        <f>IF(OR($D38="",GlobalParameters!$C$12=""),"",MIN(VLOOKUP($AA38,GaAsSem_Req!$A$2:$N$22,13),$X38))</f>
        <v/>
      </c>
      <c r="X38" s="283"/>
      <c r="Y38" s="283"/>
      <c r="Z38" s="159"/>
      <c r="AA38" s="134" t="e">
        <f>VLOOKUP($D38,GaAsSem_Req!$R$2:$S$8,2)+VLOOKUP(GlobalParameters!$C$12,GaAsSem_Req!$T$2:$U$4,2)</f>
        <v>#N/A</v>
      </c>
    </row>
    <row r="39" spans="1:27" x14ac:dyDescent="0.25">
      <c r="A39" s="133"/>
      <c r="B39" s="283"/>
      <c r="C39" s="283"/>
      <c r="D39" s="284"/>
      <c r="E39" s="287"/>
      <c r="F39" s="166" t="str">
        <f t="shared" si="0"/>
        <v/>
      </c>
      <c r="G39" s="156" t="str">
        <f>IF($D39="","",VLOOKUP($AA39,GaAsSem_Req!$A$2:$N$22,4))</f>
        <v/>
      </c>
      <c r="H39" s="285"/>
      <c r="I39" s="155" t="str">
        <f t="shared" si="1"/>
        <v/>
      </c>
      <c r="J39" s="156" t="str">
        <f>IF($D39="","",VLOOKUP($AA39,GaAsSem_Req!$A$2:$N$22,5))</f>
        <v/>
      </c>
      <c r="K39" s="286"/>
      <c r="L39" s="162" t="str">
        <f t="shared" si="2"/>
        <v/>
      </c>
      <c r="M39" s="156" t="str">
        <f>IF($D39="","",VLOOKUP($AA39,GaAsSem_Req!$A$2:$N$22,6))</f>
        <v/>
      </c>
      <c r="N39" s="157" t="str">
        <f t="shared" si="4"/>
        <v/>
      </c>
      <c r="O39" s="158" t="str">
        <f>IF(OR($D39="",$W39="",GlobalParameters!$C$12=""),"",$W39)</f>
        <v/>
      </c>
      <c r="P39" s="159"/>
      <c r="Q39" s="283"/>
      <c r="R39" s="283"/>
      <c r="S39" s="283"/>
      <c r="T39" s="283"/>
      <c r="U39" s="283"/>
      <c r="V39" s="283"/>
      <c r="W39" s="160" t="str">
        <f>IF(OR($D39="",GlobalParameters!$C$12=""),"",MIN(VLOOKUP($AA39,GaAsSem_Req!$A$2:$N$22,13),$X39))</f>
        <v/>
      </c>
      <c r="X39" s="283"/>
      <c r="Y39" s="283"/>
      <c r="Z39" s="159"/>
      <c r="AA39" s="134" t="e">
        <f>VLOOKUP($D39,GaAsSem_Req!$R$2:$S$8,2)+VLOOKUP(GlobalParameters!$C$12,GaAsSem_Req!$T$2:$U$4,2)</f>
        <v>#N/A</v>
      </c>
    </row>
    <row r="40" spans="1:27" x14ac:dyDescent="0.25">
      <c r="A40" s="133"/>
      <c r="B40" s="283"/>
      <c r="C40" s="283"/>
      <c r="D40" s="284"/>
      <c r="E40" s="287"/>
      <c r="F40" s="166" t="str">
        <f t="shared" si="0"/>
        <v/>
      </c>
      <c r="G40" s="156" t="str">
        <f>IF($D40="","",VLOOKUP($AA40,GaAsSem_Req!$A$2:$N$22,4))</f>
        <v/>
      </c>
      <c r="H40" s="285"/>
      <c r="I40" s="155" t="str">
        <f t="shared" si="1"/>
        <v/>
      </c>
      <c r="J40" s="156" t="str">
        <f>IF($D40="","",VLOOKUP($AA40,GaAsSem_Req!$A$2:$N$22,5))</f>
        <v/>
      </c>
      <c r="K40" s="286"/>
      <c r="L40" s="162" t="str">
        <f t="shared" si="2"/>
        <v/>
      </c>
      <c r="M40" s="156" t="str">
        <f>IF($D40="","",VLOOKUP($AA40,GaAsSem_Req!$A$2:$N$22,6))</f>
        <v/>
      </c>
      <c r="N40" s="157" t="str">
        <f t="shared" si="4"/>
        <v/>
      </c>
      <c r="O40" s="158" t="str">
        <f>IF(OR($D40="",$W40="",GlobalParameters!$C$12=""),"",$W40)</f>
        <v/>
      </c>
      <c r="P40" s="159"/>
      <c r="Q40" s="283"/>
      <c r="R40" s="283"/>
      <c r="S40" s="283"/>
      <c r="T40" s="283"/>
      <c r="U40" s="283"/>
      <c r="V40" s="283"/>
      <c r="W40" s="160" t="str">
        <f>IF(OR($D40="",GlobalParameters!$C$12=""),"",MIN(VLOOKUP($AA40,GaAsSem_Req!$A$2:$N$22,13),$X40))</f>
        <v/>
      </c>
      <c r="X40" s="283"/>
      <c r="Y40" s="283"/>
      <c r="Z40" s="159"/>
      <c r="AA40" s="134" t="e">
        <f>VLOOKUP($D40,GaAsSem_Req!$R$2:$S$8,2)+VLOOKUP(GlobalParameters!$C$12,GaAsSem_Req!$T$2:$U$4,2)</f>
        <v>#N/A</v>
      </c>
    </row>
    <row r="41" spans="1:27" x14ac:dyDescent="0.25">
      <c r="A41" s="133"/>
      <c r="B41" s="283"/>
      <c r="C41" s="283"/>
      <c r="D41" s="284"/>
      <c r="E41" s="287"/>
      <c r="F41" s="166" t="str">
        <f t="shared" si="0"/>
        <v/>
      </c>
      <c r="G41" s="156" t="str">
        <f>IF($D41="","",VLOOKUP($AA41,GaAsSem_Req!$A$2:$N$22,4))</f>
        <v/>
      </c>
      <c r="H41" s="285"/>
      <c r="I41" s="155" t="str">
        <f t="shared" si="1"/>
        <v/>
      </c>
      <c r="J41" s="156" t="str">
        <f>IF($D41="","",VLOOKUP($AA41,GaAsSem_Req!$A$2:$N$22,5))</f>
        <v/>
      </c>
      <c r="K41" s="286"/>
      <c r="L41" s="162" t="str">
        <f t="shared" si="2"/>
        <v/>
      </c>
      <c r="M41" s="156" t="str">
        <f>IF($D41="","",VLOOKUP($AA41,GaAsSem_Req!$A$2:$N$22,6))</f>
        <v/>
      </c>
      <c r="N41" s="157" t="str">
        <f t="shared" si="4"/>
        <v/>
      </c>
      <c r="O41" s="158" t="str">
        <f>IF(OR($D41="",$W41="",GlobalParameters!$C$12=""),"",$W41)</f>
        <v/>
      </c>
      <c r="P41" s="159"/>
      <c r="Q41" s="283"/>
      <c r="R41" s="283"/>
      <c r="S41" s="283"/>
      <c r="T41" s="283"/>
      <c r="U41" s="283"/>
      <c r="V41" s="283"/>
      <c r="W41" s="160" t="str">
        <f>IF(OR($D41="",GlobalParameters!$C$12=""),"",MIN(VLOOKUP($AA41,GaAsSem_Req!$A$2:$N$22,13),$X41))</f>
        <v/>
      </c>
      <c r="X41" s="283"/>
      <c r="Y41" s="283"/>
      <c r="Z41" s="159"/>
      <c r="AA41" s="134" t="e">
        <f>VLOOKUP($D41,GaAsSem_Req!$R$2:$S$8,2)+VLOOKUP(GlobalParameters!$C$12,GaAsSem_Req!$T$2:$U$4,2)</f>
        <v>#N/A</v>
      </c>
    </row>
    <row r="42" spans="1:27" x14ac:dyDescent="0.25">
      <c r="A42" s="133"/>
      <c r="B42" s="283"/>
      <c r="C42" s="283"/>
      <c r="D42" s="284"/>
      <c r="E42" s="287"/>
      <c r="F42" s="166" t="str">
        <f t="shared" si="0"/>
        <v/>
      </c>
      <c r="G42" s="156" t="str">
        <f>IF($D42="","",VLOOKUP($AA42,GaAsSem_Req!$A$2:$N$22,4))</f>
        <v/>
      </c>
      <c r="H42" s="285"/>
      <c r="I42" s="155" t="str">
        <f t="shared" si="1"/>
        <v/>
      </c>
      <c r="J42" s="156" t="str">
        <f>IF($D42="","",VLOOKUP($AA42,GaAsSem_Req!$A$2:$N$22,5))</f>
        <v/>
      </c>
      <c r="K42" s="286"/>
      <c r="L42" s="162" t="str">
        <f t="shared" si="2"/>
        <v/>
      </c>
      <c r="M42" s="156" t="str">
        <f>IF($D42="","",VLOOKUP($AA42,GaAsSem_Req!$A$2:$N$22,6))</f>
        <v/>
      </c>
      <c r="N42" s="157" t="str">
        <f t="shared" si="4"/>
        <v/>
      </c>
      <c r="O42" s="158" t="str">
        <f>IF(OR($D42="",$W42="",GlobalParameters!$C$12=""),"",$W42)</f>
        <v/>
      </c>
      <c r="P42" s="159"/>
      <c r="Q42" s="283"/>
      <c r="R42" s="283"/>
      <c r="S42" s="283"/>
      <c r="T42" s="283"/>
      <c r="U42" s="283"/>
      <c r="V42" s="283"/>
      <c r="W42" s="160" t="str">
        <f>IF(OR($D42="",GlobalParameters!$C$12=""),"",MIN(VLOOKUP($AA42,GaAsSem_Req!$A$2:$N$22,13),$X42))</f>
        <v/>
      </c>
      <c r="X42" s="283"/>
      <c r="Y42" s="283"/>
      <c r="Z42" s="159"/>
      <c r="AA42" s="134" t="e">
        <f>VLOOKUP($D42,GaAsSem_Req!$R$2:$S$8,2)+VLOOKUP(GlobalParameters!$C$12,GaAsSem_Req!$T$2:$U$4,2)</f>
        <v>#N/A</v>
      </c>
    </row>
    <row r="43" spans="1:27" x14ac:dyDescent="0.25">
      <c r="A43" s="133"/>
      <c r="B43" s="283"/>
      <c r="C43" s="283"/>
      <c r="D43" s="284"/>
      <c r="E43" s="287"/>
      <c r="F43" s="166" t="str">
        <f t="shared" si="0"/>
        <v/>
      </c>
      <c r="G43" s="156" t="str">
        <f>IF($D43="","",VLOOKUP($AA43,GaAsSem_Req!$A$2:$N$22,4))</f>
        <v/>
      </c>
      <c r="H43" s="285"/>
      <c r="I43" s="155" t="str">
        <f t="shared" si="1"/>
        <v/>
      </c>
      <c r="J43" s="156" t="str">
        <f>IF($D43="","",VLOOKUP($AA43,GaAsSem_Req!$A$2:$N$22,5))</f>
        <v/>
      </c>
      <c r="K43" s="286"/>
      <c r="L43" s="162" t="str">
        <f t="shared" si="2"/>
        <v/>
      </c>
      <c r="M43" s="156" t="str">
        <f>IF($D43="","",VLOOKUP($AA43,GaAsSem_Req!$A$2:$N$22,6))</f>
        <v/>
      </c>
      <c r="N43" s="157" t="str">
        <f t="shared" si="4"/>
        <v/>
      </c>
      <c r="O43" s="158" t="str">
        <f>IF(OR($D43="",$W43="",GlobalParameters!$C$12=""),"",$W43)</f>
        <v/>
      </c>
      <c r="P43" s="159"/>
      <c r="Q43" s="283"/>
      <c r="R43" s="283"/>
      <c r="S43" s="283"/>
      <c r="T43" s="283"/>
      <c r="U43" s="283"/>
      <c r="V43" s="283"/>
      <c r="W43" s="160" t="str">
        <f>IF(OR($D43="",GlobalParameters!$C$12=""),"",MIN(VLOOKUP($AA43,GaAsSem_Req!$A$2:$N$22,13),$X43))</f>
        <v/>
      </c>
      <c r="X43" s="283"/>
      <c r="Y43" s="283"/>
      <c r="Z43" s="159"/>
      <c r="AA43" s="134" t="e">
        <f>VLOOKUP($D43,GaAsSem_Req!$R$2:$S$8,2)+VLOOKUP(GlobalParameters!$C$12,GaAsSem_Req!$T$2:$U$4,2)</f>
        <v>#N/A</v>
      </c>
    </row>
    <row r="44" spans="1:27" x14ac:dyDescent="0.25">
      <c r="A44" s="133"/>
      <c r="B44" s="283"/>
      <c r="C44" s="283"/>
      <c r="D44" s="284"/>
      <c r="E44" s="287"/>
      <c r="F44" s="166" t="str">
        <f t="shared" si="0"/>
        <v/>
      </c>
      <c r="G44" s="156" t="str">
        <f>IF($D44="","",VLOOKUP($AA44,GaAsSem_Req!$A$2:$N$22,4))</f>
        <v/>
      </c>
      <c r="H44" s="285"/>
      <c r="I44" s="155" t="str">
        <f t="shared" si="1"/>
        <v/>
      </c>
      <c r="J44" s="156" t="str">
        <f>IF($D44="","",VLOOKUP($AA44,GaAsSem_Req!$A$2:$N$22,5))</f>
        <v/>
      </c>
      <c r="K44" s="286"/>
      <c r="L44" s="162" t="str">
        <f t="shared" si="2"/>
        <v/>
      </c>
      <c r="M44" s="156" t="str">
        <f>IF($D44="","",VLOOKUP($AA44,GaAsSem_Req!$A$2:$N$22,6))</f>
        <v/>
      </c>
      <c r="N44" s="157" t="str">
        <f t="shared" si="4"/>
        <v/>
      </c>
      <c r="O44" s="158" t="str">
        <f>IF(OR($D44="",$W44="",GlobalParameters!$C$12=""),"",$W44)</f>
        <v/>
      </c>
      <c r="P44" s="159"/>
      <c r="Q44" s="283"/>
      <c r="R44" s="283"/>
      <c r="S44" s="283"/>
      <c r="T44" s="283"/>
      <c r="U44" s="283"/>
      <c r="V44" s="283"/>
      <c r="W44" s="160" t="str">
        <f>IF(OR($D44="",GlobalParameters!$C$12=""),"",MIN(VLOOKUP($AA44,GaAsSem_Req!$A$2:$N$22,13),$X44))</f>
        <v/>
      </c>
      <c r="X44" s="283"/>
      <c r="Y44" s="283"/>
      <c r="Z44" s="159"/>
      <c r="AA44" s="134" t="e">
        <f>VLOOKUP($D44,GaAsSem_Req!$R$2:$S$8,2)+VLOOKUP(GlobalParameters!$C$12,GaAsSem_Req!$T$2:$U$4,2)</f>
        <v>#N/A</v>
      </c>
    </row>
    <row r="45" spans="1:27" x14ac:dyDescent="0.25">
      <c r="A45" s="133"/>
      <c r="B45" s="283"/>
      <c r="C45" s="283"/>
      <c r="D45" s="284"/>
      <c r="E45" s="287"/>
      <c r="F45" s="166" t="str">
        <f t="shared" si="0"/>
        <v/>
      </c>
      <c r="G45" s="156" t="str">
        <f>IF($D45="","",VLOOKUP($AA45,GaAsSem_Req!$A$2:$N$22,4))</f>
        <v/>
      </c>
      <c r="H45" s="285"/>
      <c r="I45" s="155" t="str">
        <f t="shared" si="1"/>
        <v/>
      </c>
      <c r="J45" s="156" t="str">
        <f>IF($D45="","",VLOOKUP($AA45,GaAsSem_Req!$A$2:$N$22,5))</f>
        <v/>
      </c>
      <c r="K45" s="286"/>
      <c r="L45" s="162" t="str">
        <f t="shared" si="2"/>
        <v/>
      </c>
      <c r="M45" s="156" t="str">
        <f>IF($D45="","",VLOOKUP($AA45,GaAsSem_Req!$A$2:$N$22,6))</f>
        <v/>
      </c>
      <c r="N45" s="157" t="str">
        <f t="shared" si="4"/>
        <v/>
      </c>
      <c r="O45" s="158" t="str">
        <f>IF(OR($D45="",$W45="",GlobalParameters!$C$12=""),"",$W45)</f>
        <v/>
      </c>
      <c r="P45" s="159"/>
      <c r="Q45" s="283"/>
      <c r="R45" s="283"/>
      <c r="S45" s="283"/>
      <c r="T45" s="283"/>
      <c r="U45" s="283"/>
      <c r="V45" s="283"/>
      <c r="W45" s="160" t="str">
        <f>IF(OR($D45="",GlobalParameters!$C$12=""),"",MIN(VLOOKUP($AA45,GaAsSem_Req!$A$2:$N$22,13),$X45))</f>
        <v/>
      </c>
      <c r="X45" s="283"/>
      <c r="Y45" s="283"/>
      <c r="Z45" s="159"/>
      <c r="AA45" s="134" t="e">
        <f>VLOOKUP($D45,GaAsSem_Req!$R$2:$S$8,2)+VLOOKUP(GlobalParameters!$C$12,GaAsSem_Req!$T$2:$U$4,2)</f>
        <v>#N/A</v>
      </c>
    </row>
    <row r="46" spans="1:27" x14ac:dyDescent="0.25">
      <c r="A46" s="133"/>
      <c r="B46" s="283"/>
      <c r="C46" s="283"/>
      <c r="D46" s="284"/>
      <c r="E46" s="287"/>
      <c r="F46" s="166" t="str">
        <f t="shared" si="0"/>
        <v/>
      </c>
      <c r="G46" s="156" t="str">
        <f>IF($D46="","",VLOOKUP($AA46,GaAsSem_Req!$A$2:$N$22,4))</f>
        <v/>
      </c>
      <c r="H46" s="285"/>
      <c r="I46" s="155" t="str">
        <f t="shared" si="1"/>
        <v/>
      </c>
      <c r="J46" s="156" t="str">
        <f>IF($D46="","",VLOOKUP($AA46,GaAsSem_Req!$A$2:$N$22,5))</f>
        <v/>
      </c>
      <c r="K46" s="286"/>
      <c r="L46" s="162" t="str">
        <f t="shared" si="2"/>
        <v/>
      </c>
      <c r="M46" s="156" t="str">
        <f>IF($D46="","",VLOOKUP($AA46,GaAsSem_Req!$A$2:$N$22,6))</f>
        <v/>
      </c>
      <c r="N46" s="157" t="str">
        <f t="shared" si="4"/>
        <v/>
      </c>
      <c r="O46" s="158" t="str">
        <f>IF(OR($D46="",$W46="",GlobalParameters!$C$12=""),"",$W46)</f>
        <v/>
      </c>
      <c r="P46" s="159"/>
      <c r="Q46" s="283"/>
      <c r="R46" s="283"/>
      <c r="S46" s="283"/>
      <c r="T46" s="283"/>
      <c r="U46" s="283"/>
      <c r="V46" s="283"/>
      <c r="W46" s="160" t="str">
        <f>IF(OR($D46="",GlobalParameters!$C$12=""),"",MIN(VLOOKUP($AA46,GaAsSem_Req!$A$2:$N$22,13),$X46))</f>
        <v/>
      </c>
      <c r="X46" s="283"/>
      <c r="Y46" s="283"/>
      <c r="Z46" s="159"/>
      <c r="AA46" s="134" t="e">
        <f>VLOOKUP($D46,GaAsSem_Req!$R$2:$S$8,2)+VLOOKUP(GlobalParameters!$C$12,GaAsSem_Req!$T$2:$U$4,2)</f>
        <v>#N/A</v>
      </c>
    </row>
    <row r="47" spans="1:27" x14ac:dyDescent="0.25">
      <c r="A47" s="133"/>
      <c r="B47" s="283"/>
      <c r="C47" s="283"/>
      <c r="D47" s="284"/>
      <c r="E47" s="287"/>
      <c r="F47" s="166" t="str">
        <f t="shared" si="0"/>
        <v/>
      </c>
      <c r="G47" s="156" t="str">
        <f>IF($D47="","",VLOOKUP($AA47,GaAsSem_Req!$A$2:$N$22,4))</f>
        <v/>
      </c>
      <c r="H47" s="285"/>
      <c r="I47" s="155" t="str">
        <f t="shared" si="1"/>
        <v/>
      </c>
      <c r="J47" s="156" t="str">
        <f>IF($D47="","",VLOOKUP($AA47,GaAsSem_Req!$A$2:$N$22,5))</f>
        <v/>
      </c>
      <c r="K47" s="286"/>
      <c r="L47" s="162" t="str">
        <f t="shared" si="2"/>
        <v/>
      </c>
      <c r="M47" s="156" t="str">
        <f>IF($D47="","",VLOOKUP($AA47,GaAsSem_Req!$A$2:$N$22,6))</f>
        <v/>
      </c>
      <c r="N47" s="157" t="str">
        <f t="shared" si="4"/>
        <v/>
      </c>
      <c r="O47" s="158" t="str">
        <f>IF(OR($D47="",$W47="",GlobalParameters!$C$12=""),"",$W47)</f>
        <v/>
      </c>
      <c r="P47" s="159"/>
      <c r="Q47" s="283"/>
      <c r="R47" s="283"/>
      <c r="S47" s="283"/>
      <c r="T47" s="283"/>
      <c r="U47" s="283"/>
      <c r="V47" s="283"/>
      <c r="W47" s="160" t="str">
        <f>IF(OR($D47="",GlobalParameters!$C$12=""),"",MIN(VLOOKUP($AA47,GaAsSem_Req!$A$2:$N$22,13),$X47))</f>
        <v/>
      </c>
      <c r="X47" s="283"/>
      <c r="Y47" s="283"/>
      <c r="Z47" s="159"/>
      <c r="AA47" s="134" t="e">
        <f>VLOOKUP($D47,GaAsSem_Req!$R$2:$S$8,2)+VLOOKUP(GlobalParameters!$C$12,GaAsSem_Req!$T$2:$U$4,2)</f>
        <v>#N/A</v>
      </c>
    </row>
    <row r="48" spans="1:27" x14ac:dyDescent="0.25">
      <c r="A48" s="133"/>
      <c r="B48" s="283"/>
      <c r="C48" s="283"/>
      <c r="D48" s="284"/>
      <c r="E48" s="287"/>
      <c r="F48" s="166" t="str">
        <f t="shared" si="0"/>
        <v/>
      </c>
      <c r="G48" s="156" t="str">
        <f>IF($D48="","",VLOOKUP($AA48,GaAsSem_Req!$A$2:$N$22,4))</f>
        <v/>
      </c>
      <c r="H48" s="285"/>
      <c r="I48" s="155" t="str">
        <f t="shared" si="1"/>
        <v/>
      </c>
      <c r="J48" s="156" t="str">
        <f>IF($D48="","",VLOOKUP($AA48,GaAsSem_Req!$A$2:$N$22,5))</f>
        <v/>
      </c>
      <c r="K48" s="286"/>
      <c r="L48" s="162" t="str">
        <f t="shared" si="2"/>
        <v/>
      </c>
      <c r="M48" s="156" t="str">
        <f>IF($D48="","",VLOOKUP($AA48,GaAsSem_Req!$A$2:$N$22,6))</f>
        <v/>
      </c>
      <c r="N48" s="157" t="str">
        <f t="shared" si="4"/>
        <v/>
      </c>
      <c r="O48" s="158" t="str">
        <f>IF(OR($D48="",$W48="",GlobalParameters!$C$12=""),"",$W48)</f>
        <v/>
      </c>
      <c r="P48" s="159"/>
      <c r="Q48" s="283"/>
      <c r="R48" s="283"/>
      <c r="S48" s="283"/>
      <c r="T48" s="283"/>
      <c r="U48" s="283"/>
      <c r="V48" s="283"/>
      <c r="W48" s="160" t="str">
        <f>IF(OR($D48="",GlobalParameters!$C$12=""),"",MIN(VLOOKUP($AA48,GaAsSem_Req!$A$2:$N$22,13),$X48))</f>
        <v/>
      </c>
      <c r="X48" s="283"/>
      <c r="Y48" s="283"/>
      <c r="Z48" s="159"/>
      <c r="AA48" s="134" t="e">
        <f>VLOOKUP($D48,GaAsSem_Req!$R$2:$S$8,2)+VLOOKUP(GlobalParameters!$C$12,GaAsSem_Req!$T$2:$U$4,2)</f>
        <v>#N/A</v>
      </c>
    </row>
    <row r="49" spans="1:27" x14ac:dyDescent="0.25">
      <c r="A49" s="133"/>
      <c r="B49" s="283"/>
      <c r="C49" s="283"/>
      <c r="D49" s="284"/>
      <c r="E49" s="287"/>
      <c r="F49" s="166" t="str">
        <f t="shared" si="0"/>
        <v/>
      </c>
      <c r="G49" s="156" t="str">
        <f>IF($D49="","",VLOOKUP($AA49,GaAsSem_Req!$A$2:$N$22,4))</f>
        <v/>
      </c>
      <c r="H49" s="285"/>
      <c r="I49" s="155" t="str">
        <f t="shared" si="1"/>
        <v/>
      </c>
      <c r="J49" s="156" t="str">
        <f>IF($D49="","",VLOOKUP($AA49,GaAsSem_Req!$A$2:$N$22,5))</f>
        <v/>
      </c>
      <c r="K49" s="286"/>
      <c r="L49" s="162" t="str">
        <f t="shared" si="2"/>
        <v/>
      </c>
      <c r="M49" s="156" t="str">
        <f>IF($D49="","",VLOOKUP($AA49,GaAsSem_Req!$A$2:$N$22,6))</f>
        <v/>
      </c>
      <c r="N49" s="157" t="str">
        <f t="shared" si="4"/>
        <v/>
      </c>
      <c r="O49" s="158" t="str">
        <f>IF(OR($D49="",$W49="",GlobalParameters!$C$12=""),"",$W49)</f>
        <v/>
      </c>
      <c r="P49" s="159"/>
      <c r="Q49" s="283"/>
      <c r="R49" s="283"/>
      <c r="S49" s="283"/>
      <c r="T49" s="283"/>
      <c r="U49" s="283"/>
      <c r="V49" s="283"/>
      <c r="W49" s="160" t="str">
        <f>IF(OR($D49="",GlobalParameters!$C$12=""),"",MIN(VLOOKUP($AA49,GaAsSem_Req!$A$2:$N$22,13),$X49))</f>
        <v/>
      </c>
      <c r="X49" s="283"/>
      <c r="Y49" s="283"/>
      <c r="Z49" s="159"/>
      <c r="AA49" s="134" t="e">
        <f>VLOOKUP($D49,GaAsSem_Req!$R$2:$S$8,2)+VLOOKUP(GlobalParameters!$C$12,GaAsSem_Req!$T$2:$U$4,2)</f>
        <v>#N/A</v>
      </c>
    </row>
    <row r="50" spans="1:27" x14ac:dyDescent="0.25">
      <c r="A50" s="133"/>
      <c r="B50" s="283"/>
      <c r="C50" s="283"/>
      <c r="D50" s="284"/>
      <c r="E50" s="287"/>
      <c r="F50" s="166" t="str">
        <f t="shared" si="0"/>
        <v/>
      </c>
      <c r="G50" s="156" t="str">
        <f>IF($D50="","",VLOOKUP($AA50,GaAsSem_Req!$A$2:$N$22,4))</f>
        <v/>
      </c>
      <c r="H50" s="285"/>
      <c r="I50" s="155" t="str">
        <f t="shared" si="1"/>
        <v/>
      </c>
      <c r="J50" s="156" t="str">
        <f>IF($D50="","",VLOOKUP($AA50,GaAsSem_Req!$A$2:$N$22,5))</f>
        <v/>
      </c>
      <c r="K50" s="286"/>
      <c r="L50" s="162" t="str">
        <f t="shared" si="2"/>
        <v/>
      </c>
      <c r="M50" s="156" t="str">
        <f>IF($D50="","",VLOOKUP($AA50,GaAsSem_Req!$A$2:$N$22,6))</f>
        <v/>
      </c>
      <c r="N50" s="157" t="str">
        <f t="shared" si="4"/>
        <v/>
      </c>
      <c r="O50" s="158" t="str">
        <f>IF(OR($D50="",$W50="",GlobalParameters!$C$12=""),"",$W50)</f>
        <v/>
      </c>
      <c r="P50" s="159"/>
      <c r="Q50" s="283"/>
      <c r="R50" s="283"/>
      <c r="S50" s="283"/>
      <c r="T50" s="283"/>
      <c r="U50" s="283"/>
      <c r="V50" s="283"/>
      <c r="W50" s="160" t="str">
        <f>IF(OR($D50="",GlobalParameters!$C$12=""),"",MIN(VLOOKUP($AA50,GaAsSem_Req!$A$2:$N$22,13),$X50))</f>
        <v/>
      </c>
      <c r="X50" s="283"/>
      <c r="Y50" s="283"/>
      <c r="Z50" s="159"/>
      <c r="AA50" s="134" t="e">
        <f>VLOOKUP($D50,GaAsSem_Req!$R$2:$S$8,2)+VLOOKUP(GlobalParameters!$C$12,GaAsSem_Req!$T$2:$U$4,2)</f>
        <v>#N/A</v>
      </c>
    </row>
    <row r="51" spans="1:27" x14ac:dyDescent="0.25">
      <c r="A51" s="133"/>
      <c r="B51" s="283"/>
      <c r="C51" s="283"/>
      <c r="D51" s="284"/>
      <c r="E51" s="287"/>
      <c r="F51" s="166" t="str">
        <f t="shared" si="0"/>
        <v/>
      </c>
      <c r="G51" s="156" t="str">
        <f>IF($D51="","",VLOOKUP($AA51,GaAsSem_Req!$A$2:$N$22,4))</f>
        <v/>
      </c>
      <c r="H51" s="285"/>
      <c r="I51" s="155" t="str">
        <f t="shared" si="1"/>
        <v/>
      </c>
      <c r="J51" s="156" t="str">
        <f>IF($D51="","",VLOOKUP($AA51,GaAsSem_Req!$A$2:$N$22,5))</f>
        <v/>
      </c>
      <c r="K51" s="286"/>
      <c r="L51" s="162" t="str">
        <f t="shared" si="2"/>
        <v/>
      </c>
      <c r="M51" s="156" t="str">
        <f>IF($D51="","",VLOOKUP($AA51,GaAsSem_Req!$A$2:$N$22,6))</f>
        <v/>
      </c>
      <c r="N51" s="157" t="str">
        <f t="shared" si="4"/>
        <v/>
      </c>
      <c r="O51" s="158" t="str">
        <f>IF(OR($D51="",$W51="",GlobalParameters!$C$12=""),"",$W51)</f>
        <v/>
      </c>
      <c r="P51" s="159"/>
      <c r="Q51" s="283"/>
      <c r="R51" s="283"/>
      <c r="S51" s="283"/>
      <c r="T51" s="283"/>
      <c r="U51" s="283"/>
      <c r="V51" s="283"/>
      <c r="W51" s="160" t="str">
        <f>IF(OR($D51="",GlobalParameters!$C$12=""),"",MIN(VLOOKUP($AA51,GaAsSem_Req!$A$2:$N$22,13),$X51))</f>
        <v/>
      </c>
      <c r="X51" s="283"/>
      <c r="Y51" s="283"/>
      <c r="Z51" s="159"/>
      <c r="AA51" s="134" t="e">
        <f>VLOOKUP($D51,GaAsSem_Req!$R$2:$S$8,2)+VLOOKUP(GlobalParameters!$C$12,GaAsSem_Req!$T$2:$U$4,2)</f>
        <v>#N/A</v>
      </c>
    </row>
    <row r="52" spans="1:27" x14ac:dyDescent="0.25">
      <c r="A52" s="133"/>
      <c r="B52" s="283"/>
      <c r="C52" s="283"/>
      <c r="D52" s="284"/>
      <c r="E52" s="287"/>
      <c r="F52" s="166" t="str">
        <f t="shared" si="0"/>
        <v/>
      </c>
      <c r="G52" s="156" t="str">
        <f>IF($D52="","",VLOOKUP($AA52,GaAsSem_Req!$A$2:$N$22,4))</f>
        <v/>
      </c>
      <c r="H52" s="285"/>
      <c r="I52" s="155" t="str">
        <f t="shared" si="1"/>
        <v/>
      </c>
      <c r="J52" s="156" t="str">
        <f>IF($D52="","",VLOOKUP($AA52,GaAsSem_Req!$A$2:$N$22,5))</f>
        <v/>
      </c>
      <c r="K52" s="286"/>
      <c r="L52" s="162" t="str">
        <f t="shared" si="2"/>
        <v/>
      </c>
      <c r="M52" s="156" t="str">
        <f>IF($D52="","",VLOOKUP($AA52,GaAsSem_Req!$A$2:$N$22,6))</f>
        <v/>
      </c>
      <c r="N52" s="157" t="str">
        <f t="shared" si="4"/>
        <v/>
      </c>
      <c r="O52" s="158" t="str">
        <f>IF(OR($D52="",$W52="",GlobalParameters!$C$12=""),"",$W52)</f>
        <v/>
      </c>
      <c r="P52" s="159"/>
      <c r="Q52" s="283"/>
      <c r="R52" s="283"/>
      <c r="S52" s="283"/>
      <c r="T52" s="283"/>
      <c r="U52" s="283"/>
      <c r="V52" s="283"/>
      <c r="W52" s="160" t="str">
        <f>IF(OR($D52="",GlobalParameters!$C$12=""),"",MIN(VLOOKUP($AA52,GaAsSem_Req!$A$2:$N$22,13),$X52))</f>
        <v/>
      </c>
      <c r="X52" s="283"/>
      <c r="Y52" s="283"/>
      <c r="Z52" s="159"/>
      <c r="AA52" s="134" t="e">
        <f>VLOOKUP($D52,GaAsSem_Req!$R$2:$S$8,2)+VLOOKUP(GlobalParameters!$C$12,GaAsSem_Req!$T$2:$U$4,2)</f>
        <v>#N/A</v>
      </c>
    </row>
    <row r="53" spans="1:27" x14ac:dyDescent="0.25">
      <c r="A53" s="133"/>
      <c r="B53" s="283"/>
      <c r="C53" s="283"/>
      <c r="D53" s="284"/>
      <c r="E53" s="287"/>
      <c r="F53" s="166" t="str">
        <f t="shared" si="0"/>
        <v/>
      </c>
      <c r="G53" s="156" t="str">
        <f>IF($D53="","",VLOOKUP($AA53,GaAsSem_Req!$A$2:$N$22,4))</f>
        <v/>
      </c>
      <c r="H53" s="285"/>
      <c r="I53" s="155" t="str">
        <f t="shared" si="1"/>
        <v/>
      </c>
      <c r="J53" s="156" t="str">
        <f>IF($D53="","",VLOOKUP($AA53,GaAsSem_Req!$A$2:$N$22,5))</f>
        <v/>
      </c>
      <c r="K53" s="286"/>
      <c r="L53" s="162" t="str">
        <f t="shared" si="2"/>
        <v/>
      </c>
      <c r="M53" s="156" t="str">
        <f>IF($D53="","",VLOOKUP($AA53,GaAsSem_Req!$A$2:$N$22,6))</f>
        <v/>
      </c>
      <c r="N53" s="157" t="str">
        <f t="shared" si="4"/>
        <v/>
      </c>
      <c r="O53" s="158" t="str">
        <f>IF(OR($D53="",$W53="",GlobalParameters!$C$12=""),"",$W53)</f>
        <v/>
      </c>
      <c r="P53" s="159"/>
      <c r="Q53" s="283"/>
      <c r="R53" s="283"/>
      <c r="S53" s="283"/>
      <c r="T53" s="283"/>
      <c r="U53" s="283"/>
      <c r="V53" s="283"/>
      <c r="W53" s="160" t="str">
        <f>IF(OR($D53="",GlobalParameters!$C$12=""),"",MIN(VLOOKUP($AA53,GaAsSem_Req!$A$2:$N$22,13),$X53))</f>
        <v/>
      </c>
      <c r="X53" s="283"/>
      <c r="Y53" s="283"/>
      <c r="Z53" s="159"/>
      <c r="AA53" s="134" t="e">
        <f>VLOOKUP($D53,GaAsSem_Req!$R$2:$S$8,2)+VLOOKUP(GlobalParameters!$C$12,GaAsSem_Req!$T$2:$U$4,2)</f>
        <v>#N/A</v>
      </c>
    </row>
    <row r="54" spans="1:27" x14ac:dyDescent="0.25">
      <c r="A54" s="133"/>
      <c r="B54" s="283"/>
      <c r="C54" s="283"/>
      <c r="D54" s="284"/>
      <c r="E54" s="287"/>
      <c r="F54" s="166" t="str">
        <f t="shared" si="0"/>
        <v/>
      </c>
      <c r="G54" s="156" t="str">
        <f>IF($D54="","",VLOOKUP($AA54,GaAsSem_Req!$A$2:$N$22,4))</f>
        <v/>
      </c>
      <c r="H54" s="285"/>
      <c r="I54" s="155" t="str">
        <f t="shared" si="1"/>
        <v/>
      </c>
      <c r="J54" s="156" t="str">
        <f>IF($D54="","",VLOOKUP($AA54,GaAsSem_Req!$A$2:$N$22,5))</f>
        <v/>
      </c>
      <c r="K54" s="286"/>
      <c r="L54" s="162" t="str">
        <f t="shared" si="2"/>
        <v/>
      </c>
      <c r="M54" s="156" t="str">
        <f>IF($D54="","",VLOOKUP($AA54,GaAsSem_Req!$A$2:$N$22,6))</f>
        <v/>
      </c>
      <c r="N54" s="157" t="str">
        <f t="shared" si="4"/>
        <v/>
      </c>
      <c r="O54" s="158" t="str">
        <f>IF(OR($D54="",$W54="",GlobalParameters!$C$12=""),"",$W54)</f>
        <v/>
      </c>
      <c r="P54" s="159"/>
      <c r="Q54" s="283"/>
      <c r="R54" s="283"/>
      <c r="S54" s="283"/>
      <c r="T54" s="283"/>
      <c r="U54" s="283"/>
      <c r="V54" s="283"/>
      <c r="W54" s="160" t="str">
        <f>IF(OR($D54="",GlobalParameters!$C$12=""),"",MIN(VLOOKUP($AA54,GaAsSem_Req!$A$2:$N$22,13),$X54))</f>
        <v/>
      </c>
      <c r="X54" s="283"/>
      <c r="Y54" s="283"/>
      <c r="Z54" s="159"/>
      <c r="AA54" s="134" t="e">
        <f>VLOOKUP($D54,GaAsSem_Req!$R$2:$S$8,2)+VLOOKUP(GlobalParameters!$C$12,GaAsSem_Req!$T$2:$U$4,2)</f>
        <v>#N/A</v>
      </c>
    </row>
    <row r="55" spans="1:27" x14ac:dyDescent="0.25">
      <c r="A55" s="133"/>
      <c r="B55" s="283"/>
      <c r="C55" s="283"/>
      <c r="D55" s="284"/>
      <c r="E55" s="287"/>
      <c r="F55" s="166" t="str">
        <f t="shared" si="0"/>
        <v/>
      </c>
      <c r="G55" s="156" t="str">
        <f>IF($D55="","",VLOOKUP($AA55,GaAsSem_Req!$A$2:$N$22,4))</f>
        <v/>
      </c>
      <c r="H55" s="285"/>
      <c r="I55" s="155" t="str">
        <f t="shared" si="1"/>
        <v/>
      </c>
      <c r="J55" s="156" t="str">
        <f>IF($D55="","",VLOOKUP($AA55,GaAsSem_Req!$A$2:$N$22,5))</f>
        <v/>
      </c>
      <c r="K55" s="286"/>
      <c r="L55" s="162" t="str">
        <f t="shared" si="2"/>
        <v/>
      </c>
      <c r="M55" s="156" t="str">
        <f>IF($D55="","",VLOOKUP($AA55,GaAsSem_Req!$A$2:$N$22,6))</f>
        <v/>
      </c>
      <c r="N55" s="157" t="str">
        <f t="shared" si="4"/>
        <v/>
      </c>
      <c r="O55" s="158" t="str">
        <f>IF(OR($D55="",$W55="",GlobalParameters!$C$12=""),"",$W55)</f>
        <v/>
      </c>
      <c r="P55" s="159"/>
      <c r="Q55" s="283"/>
      <c r="R55" s="283"/>
      <c r="S55" s="283"/>
      <c r="T55" s="283"/>
      <c r="U55" s="283"/>
      <c r="V55" s="283"/>
      <c r="W55" s="160" t="str">
        <f>IF(OR($D55="",GlobalParameters!$C$12=""),"",MIN(VLOOKUP($AA55,GaAsSem_Req!$A$2:$N$22,13),$X55))</f>
        <v/>
      </c>
      <c r="X55" s="283"/>
      <c r="Y55" s="283"/>
      <c r="Z55" s="159"/>
      <c r="AA55" s="134" t="e">
        <f>VLOOKUP($D55,GaAsSem_Req!$R$2:$S$8,2)+VLOOKUP(GlobalParameters!$C$12,GaAsSem_Req!$T$2:$U$4,2)</f>
        <v>#N/A</v>
      </c>
    </row>
    <row r="56" spans="1:27" x14ac:dyDescent="0.25">
      <c r="A56" s="133"/>
      <c r="B56" s="283"/>
      <c r="C56" s="283"/>
      <c r="D56" s="284"/>
      <c r="E56" s="287"/>
      <c r="F56" s="166" t="str">
        <f t="shared" si="0"/>
        <v/>
      </c>
      <c r="G56" s="156" t="str">
        <f>IF($D56="","",VLOOKUP($AA56,GaAsSem_Req!$A$2:$N$22,4))</f>
        <v/>
      </c>
      <c r="H56" s="285"/>
      <c r="I56" s="155" t="str">
        <f t="shared" si="1"/>
        <v/>
      </c>
      <c r="J56" s="156" t="str">
        <f>IF($D56="","",VLOOKUP($AA56,GaAsSem_Req!$A$2:$N$22,5))</f>
        <v/>
      </c>
      <c r="K56" s="286"/>
      <c r="L56" s="162" t="str">
        <f t="shared" si="2"/>
        <v/>
      </c>
      <c r="M56" s="156" t="str">
        <f>IF($D56="","",VLOOKUP($AA56,GaAsSem_Req!$A$2:$N$22,6))</f>
        <v/>
      </c>
      <c r="N56" s="157" t="str">
        <f t="shared" si="4"/>
        <v/>
      </c>
      <c r="O56" s="158" t="str">
        <f>IF(OR($D56="",$W56="",GlobalParameters!$C$12=""),"",$W56)</f>
        <v/>
      </c>
      <c r="P56" s="159"/>
      <c r="Q56" s="283"/>
      <c r="R56" s="283"/>
      <c r="S56" s="283"/>
      <c r="T56" s="283"/>
      <c r="U56" s="283"/>
      <c r="V56" s="283"/>
      <c r="W56" s="160" t="str">
        <f>IF(OR($D56="",GlobalParameters!$C$12=""),"",MIN(VLOOKUP($AA56,GaAsSem_Req!$A$2:$N$22,13),$X56))</f>
        <v/>
      </c>
      <c r="X56" s="283"/>
      <c r="Y56" s="283"/>
      <c r="Z56" s="159"/>
      <c r="AA56" s="134" t="e">
        <f>VLOOKUP($D56,GaAsSem_Req!$R$2:$S$8,2)+VLOOKUP(GlobalParameters!$C$12,GaAsSem_Req!$T$2:$U$4,2)</f>
        <v>#N/A</v>
      </c>
    </row>
    <row r="57" spans="1:27" x14ac:dyDescent="0.25">
      <c r="A57" s="133"/>
      <c r="B57" s="283"/>
      <c r="C57" s="283"/>
      <c r="D57" s="284"/>
      <c r="E57" s="287"/>
      <c r="F57" s="166" t="str">
        <f t="shared" si="0"/>
        <v/>
      </c>
      <c r="G57" s="156" t="str">
        <f>IF($D57="","",VLOOKUP($AA57,GaAsSem_Req!$A$2:$N$22,4))</f>
        <v/>
      </c>
      <c r="H57" s="285"/>
      <c r="I57" s="155" t="str">
        <f t="shared" si="1"/>
        <v/>
      </c>
      <c r="J57" s="156" t="str">
        <f>IF($D57="","",VLOOKUP($AA57,GaAsSem_Req!$A$2:$N$22,5))</f>
        <v/>
      </c>
      <c r="K57" s="286"/>
      <c r="L57" s="162" t="str">
        <f t="shared" si="2"/>
        <v/>
      </c>
      <c r="M57" s="156" t="str">
        <f>IF($D57="","",VLOOKUP($AA57,GaAsSem_Req!$A$2:$N$22,6))</f>
        <v/>
      </c>
      <c r="N57" s="157" t="str">
        <f t="shared" si="4"/>
        <v/>
      </c>
      <c r="O57" s="158" t="str">
        <f>IF(OR($D57="",$W57="",GlobalParameters!$C$12=""),"",$W57)</f>
        <v/>
      </c>
      <c r="P57" s="159"/>
      <c r="Q57" s="283"/>
      <c r="R57" s="283"/>
      <c r="S57" s="283"/>
      <c r="T57" s="283"/>
      <c r="U57" s="283"/>
      <c r="V57" s="283"/>
      <c r="W57" s="160" t="str">
        <f>IF(OR($D57="",GlobalParameters!$C$12=""),"",MIN(VLOOKUP($AA57,GaAsSem_Req!$A$2:$N$22,13),$X57))</f>
        <v/>
      </c>
      <c r="X57" s="283"/>
      <c r="Y57" s="283"/>
      <c r="Z57" s="159"/>
      <c r="AA57" s="134" t="e">
        <f>VLOOKUP($D57,GaAsSem_Req!$R$2:$S$8,2)+VLOOKUP(GlobalParameters!$C$12,GaAsSem_Req!$T$2:$U$4,2)</f>
        <v>#N/A</v>
      </c>
    </row>
    <row r="58" spans="1:27" x14ac:dyDescent="0.25">
      <c r="A58" s="133"/>
      <c r="B58" s="283"/>
      <c r="C58" s="283"/>
      <c r="D58" s="284"/>
      <c r="E58" s="287"/>
      <c r="F58" s="166" t="str">
        <f t="shared" si="0"/>
        <v/>
      </c>
      <c r="G58" s="156" t="str">
        <f>IF($D58="","",VLOOKUP($AA58,GaAsSem_Req!$A$2:$N$22,4))</f>
        <v/>
      </c>
      <c r="H58" s="285"/>
      <c r="I58" s="155" t="str">
        <f t="shared" si="1"/>
        <v/>
      </c>
      <c r="J58" s="156" t="str">
        <f>IF($D58="","",VLOOKUP($AA58,GaAsSem_Req!$A$2:$N$22,5))</f>
        <v/>
      </c>
      <c r="K58" s="286"/>
      <c r="L58" s="162" t="str">
        <f t="shared" si="2"/>
        <v/>
      </c>
      <c r="M58" s="156" t="str">
        <f>IF($D58="","",VLOOKUP($AA58,GaAsSem_Req!$A$2:$N$22,6))</f>
        <v/>
      </c>
      <c r="N58" s="157" t="str">
        <f t="shared" si="4"/>
        <v/>
      </c>
      <c r="O58" s="158" t="str">
        <f>IF(OR($D58="",$W58="",GlobalParameters!$C$12=""),"",$W58)</f>
        <v/>
      </c>
      <c r="P58" s="159"/>
      <c r="Q58" s="283"/>
      <c r="R58" s="283"/>
      <c r="S58" s="283"/>
      <c r="T58" s="283"/>
      <c r="U58" s="283"/>
      <c r="V58" s="283"/>
      <c r="W58" s="160" t="str">
        <f>IF(OR($D58="",GlobalParameters!$C$12=""),"",MIN(VLOOKUP($AA58,GaAsSem_Req!$A$2:$N$22,13),$X58))</f>
        <v/>
      </c>
      <c r="X58" s="283"/>
      <c r="Y58" s="283"/>
      <c r="Z58" s="159"/>
      <c r="AA58" s="134" t="e">
        <f>VLOOKUP($D58,GaAsSem_Req!$R$2:$S$8,2)+VLOOKUP(GlobalParameters!$C$12,GaAsSem_Req!$T$2:$U$4,2)</f>
        <v>#N/A</v>
      </c>
    </row>
    <row r="59" spans="1:27" x14ac:dyDescent="0.25">
      <c r="A59" s="133"/>
      <c r="B59" s="283"/>
      <c r="C59" s="283"/>
      <c r="D59" s="284"/>
      <c r="E59" s="287"/>
      <c r="F59" s="166" t="str">
        <f t="shared" si="0"/>
        <v/>
      </c>
      <c r="G59" s="156" t="str">
        <f>IF($D59="","",VLOOKUP($AA59,GaAsSem_Req!$A$2:$N$22,4))</f>
        <v/>
      </c>
      <c r="H59" s="285"/>
      <c r="I59" s="155" t="str">
        <f t="shared" si="1"/>
        <v/>
      </c>
      <c r="J59" s="156" t="str">
        <f>IF($D59="","",VLOOKUP($AA59,GaAsSem_Req!$A$2:$N$22,5))</f>
        <v/>
      </c>
      <c r="K59" s="286"/>
      <c r="L59" s="162" t="str">
        <f t="shared" si="2"/>
        <v/>
      </c>
      <c r="M59" s="156" t="str">
        <f>IF($D59="","",VLOOKUP($AA59,GaAsSem_Req!$A$2:$N$22,6))</f>
        <v/>
      </c>
      <c r="N59" s="157" t="str">
        <f t="shared" si="4"/>
        <v/>
      </c>
      <c r="O59" s="158" t="str">
        <f>IF(OR($D59="",$W59="",GlobalParameters!$C$12=""),"",$W59)</f>
        <v/>
      </c>
      <c r="P59" s="159"/>
      <c r="Q59" s="283"/>
      <c r="R59" s="283"/>
      <c r="S59" s="283"/>
      <c r="T59" s="283"/>
      <c r="U59" s="283"/>
      <c r="V59" s="283"/>
      <c r="W59" s="160" t="str">
        <f>IF(OR($D59="",GlobalParameters!$C$12=""),"",MIN(VLOOKUP($AA59,GaAsSem_Req!$A$2:$N$22,13),$X59))</f>
        <v/>
      </c>
      <c r="X59" s="283"/>
      <c r="Y59" s="283"/>
      <c r="Z59" s="159"/>
      <c r="AA59" s="134" t="e">
        <f>VLOOKUP($D59,GaAsSem_Req!$R$2:$S$8,2)+VLOOKUP(GlobalParameters!$C$12,GaAsSem_Req!$T$2:$U$4,2)</f>
        <v>#N/A</v>
      </c>
    </row>
    <row r="60" spans="1:27" x14ac:dyDescent="0.25">
      <c r="A60" s="133"/>
      <c r="B60" s="283"/>
      <c r="C60" s="283"/>
      <c r="D60" s="284"/>
      <c r="E60" s="287"/>
      <c r="F60" s="166" t="str">
        <f t="shared" si="0"/>
        <v/>
      </c>
      <c r="G60" s="156" t="str">
        <f>IF($D60="","",VLOOKUP($AA60,GaAsSem_Req!$A$2:$N$22,4))</f>
        <v/>
      </c>
      <c r="H60" s="285"/>
      <c r="I60" s="155" t="str">
        <f t="shared" si="1"/>
        <v/>
      </c>
      <c r="J60" s="156" t="str">
        <f>IF($D60="","",VLOOKUP($AA60,GaAsSem_Req!$A$2:$N$22,5))</f>
        <v/>
      </c>
      <c r="K60" s="286"/>
      <c r="L60" s="162" t="str">
        <f t="shared" si="2"/>
        <v/>
      </c>
      <c r="M60" s="156" t="str">
        <f>IF($D60="","",VLOOKUP($AA60,GaAsSem_Req!$A$2:$N$22,6))</f>
        <v/>
      </c>
      <c r="N60" s="157" t="str">
        <f t="shared" si="4"/>
        <v/>
      </c>
      <c r="O60" s="158" t="str">
        <f>IF(OR($D60="",$W60="",GlobalParameters!$C$12=""),"",$W60)</f>
        <v/>
      </c>
      <c r="P60" s="159"/>
      <c r="Q60" s="283"/>
      <c r="R60" s="283"/>
      <c r="S60" s="283"/>
      <c r="T60" s="283"/>
      <c r="U60" s="283"/>
      <c r="V60" s="283"/>
      <c r="W60" s="160" t="str">
        <f>IF(OR($D60="",GlobalParameters!$C$12=""),"",MIN(VLOOKUP($AA60,GaAsSem_Req!$A$2:$N$22,13),$X60))</f>
        <v/>
      </c>
      <c r="X60" s="283"/>
      <c r="Y60" s="283"/>
      <c r="Z60" s="159"/>
      <c r="AA60" s="134" t="e">
        <f>VLOOKUP($D60,GaAsSem_Req!$R$2:$S$8,2)+VLOOKUP(GlobalParameters!$C$12,GaAsSem_Req!$T$2:$U$4,2)</f>
        <v>#N/A</v>
      </c>
    </row>
    <row r="61" spans="1:27" x14ac:dyDescent="0.25">
      <c r="A61" s="133"/>
      <c r="B61" s="283"/>
      <c r="C61" s="283"/>
      <c r="D61" s="284"/>
      <c r="E61" s="287"/>
      <c r="F61" s="166" t="str">
        <f t="shared" si="0"/>
        <v/>
      </c>
      <c r="G61" s="156" t="str">
        <f>IF($D61="","",VLOOKUP($AA61,GaAsSem_Req!$A$2:$N$22,4))</f>
        <v/>
      </c>
      <c r="H61" s="285"/>
      <c r="I61" s="155" t="str">
        <f t="shared" si="1"/>
        <v/>
      </c>
      <c r="J61" s="156" t="str">
        <f>IF($D61="","",VLOOKUP($AA61,GaAsSem_Req!$A$2:$N$22,5))</f>
        <v/>
      </c>
      <c r="K61" s="286"/>
      <c r="L61" s="162" t="str">
        <f t="shared" si="2"/>
        <v/>
      </c>
      <c r="M61" s="156" t="str">
        <f>IF($D61="","",VLOOKUP($AA61,GaAsSem_Req!$A$2:$N$22,6))</f>
        <v/>
      </c>
      <c r="N61" s="157" t="str">
        <f t="shared" si="4"/>
        <v/>
      </c>
      <c r="O61" s="158" t="str">
        <f>IF(OR($D61="",$W61="",GlobalParameters!$C$12=""),"",$W61)</f>
        <v/>
      </c>
      <c r="P61" s="159"/>
      <c r="Q61" s="283"/>
      <c r="R61" s="283"/>
      <c r="S61" s="283"/>
      <c r="T61" s="283"/>
      <c r="U61" s="283"/>
      <c r="V61" s="283"/>
      <c r="W61" s="160" t="str">
        <f>IF(OR($D61="",GlobalParameters!$C$12=""),"",MIN(VLOOKUP($AA61,GaAsSem_Req!$A$2:$N$22,13),$X61))</f>
        <v/>
      </c>
      <c r="X61" s="283"/>
      <c r="Y61" s="283"/>
      <c r="Z61" s="159"/>
      <c r="AA61" s="134" t="e">
        <f>VLOOKUP($D61,GaAsSem_Req!$R$2:$S$8,2)+VLOOKUP(GlobalParameters!$C$12,GaAsSem_Req!$T$2:$U$4,2)</f>
        <v>#N/A</v>
      </c>
    </row>
    <row r="62" spans="1:27" x14ac:dyDescent="0.25">
      <c r="A62" s="133"/>
      <c r="B62" s="283"/>
      <c r="C62" s="283"/>
      <c r="D62" s="284"/>
      <c r="E62" s="287"/>
      <c r="F62" s="166" t="str">
        <f t="shared" si="0"/>
        <v/>
      </c>
      <c r="G62" s="156" t="str">
        <f>IF($D62="","",VLOOKUP($AA62,GaAsSem_Req!$A$2:$N$22,4))</f>
        <v/>
      </c>
      <c r="H62" s="285"/>
      <c r="I62" s="155" t="str">
        <f t="shared" si="1"/>
        <v/>
      </c>
      <c r="J62" s="156" t="str">
        <f>IF($D62="","",VLOOKUP($AA62,GaAsSem_Req!$A$2:$N$22,5))</f>
        <v/>
      </c>
      <c r="K62" s="286"/>
      <c r="L62" s="162" t="str">
        <f t="shared" si="2"/>
        <v/>
      </c>
      <c r="M62" s="156" t="str">
        <f>IF($D62="","",VLOOKUP($AA62,GaAsSem_Req!$A$2:$N$22,6))</f>
        <v/>
      </c>
      <c r="N62" s="157" t="str">
        <f t="shared" si="4"/>
        <v/>
      </c>
      <c r="O62" s="158" t="str">
        <f>IF(OR($D62="",$W62="",GlobalParameters!$C$12=""),"",$W62)</f>
        <v/>
      </c>
      <c r="P62" s="159"/>
      <c r="Q62" s="283"/>
      <c r="R62" s="283"/>
      <c r="S62" s="283"/>
      <c r="T62" s="283"/>
      <c r="U62" s="283"/>
      <c r="V62" s="283"/>
      <c r="W62" s="160" t="str">
        <f>IF(OR($D62="",GlobalParameters!$C$12=""),"",MIN(VLOOKUP($AA62,GaAsSem_Req!$A$2:$N$22,13),$X62))</f>
        <v/>
      </c>
      <c r="X62" s="283"/>
      <c r="Y62" s="283"/>
      <c r="Z62" s="159"/>
      <c r="AA62" s="134" t="e">
        <f>VLOOKUP($D62,GaAsSem_Req!$R$2:$S$8,2)+VLOOKUP(GlobalParameters!$C$12,GaAsSem_Req!$T$2:$U$4,2)</f>
        <v>#N/A</v>
      </c>
    </row>
    <row r="63" spans="1:27" x14ac:dyDescent="0.25">
      <c r="A63" s="133"/>
      <c r="B63" s="283"/>
      <c r="C63" s="283"/>
      <c r="D63" s="284"/>
      <c r="E63" s="287"/>
      <c r="F63" s="166" t="str">
        <f t="shared" si="0"/>
        <v/>
      </c>
      <c r="G63" s="156" t="str">
        <f>IF($D63="","",VLOOKUP($AA63,GaAsSem_Req!$A$2:$N$22,4))</f>
        <v/>
      </c>
      <c r="H63" s="285"/>
      <c r="I63" s="155" t="str">
        <f t="shared" si="1"/>
        <v/>
      </c>
      <c r="J63" s="156" t="str">
        <f>IF($D63="","",VLOOKUP($AA63,GaAsSem_Req!$A$2:$N$22,5))</f>
        <v/>
      </c>
      <c r="K63" s="286"/>
      <c r="L63" s="162" t="str">
        <f t="shared" si="2"/>
        <v/>
      </c>
      <c r="M63" s="156" t="str">
        <f>IF($D63="","",VLOOKUP($AA63,GaAsSem_Req!$A$2:$N$22,6))</f>
        <v/>
      </c>
      <c r="N63" s="157" t="str">
        <f t="shared" si="4"/>
        <v/>
      </c>
      <c r="O63" s="158" t="str">
        <f>IF(OR($D63="",$W63="",GlobalParameters!$C$12=""),"",$W63)</f>
        <v/>
      </c>
      <c r="P63" s="159"/>
      <c r="Q63" s="283"/>
      <c r="R63" s="283"/>
      <c r="S63" s="283"/>
      <c r="T63" s="283"/>
      <c r="U63" s="283"/>
      <c r="V63" s="283"/>
      <c r="W63" s="160" t="str">
        <f>IF(OR($D63="",GlobalParameters!$C$12=""),"",MIN(VLOOKUP($AA63,GaAsSem_Req!$A$2:$N$22,13),$X63))</f>
        <v/>
      </c>
      <c r="X63" s="283"/>
      <c r="Y63" s="283"/>
      <c r="Z63" s="159"/>
      <c r="AA63" s="134" t="e">
        <f>VLOOKUP($D63,GaAsSem_Req!$R$2:$S$8,2)+VLOOKUP(GlobalParameters!$C$12,GaAsSem_Req!$T$2:$U$4,2)</f>
        <v>#N/A</v>
      </c>
    </row>
    <row r="64" spans="1:27" x14ac:dyDescent="0.25">
      <c r="A64" s="133"/>
      <c r="B64" s="283"/>
      <c r="C64" s="283"/>
      <c r="D64" s="284"/>
      <c r="E64" s="287"/>
      <c r="F64" s="166" t="str">
        <f t="shared" si="0"/>
        <v/>
      </c>
      <c r="G64" s="156" t="str">
        <f>IF($D64="","",VLOOKUP($AA64,GaAsSem_Req!$A$2:$N$22,4))</f>
        <v/>
      </c>
      <c r="H64" s="285"/>
      <c r="I64" s="155" t="str">
        <f t="shared" si="1"/>
        <v/>
      </c>
      <c r="J64" s="156" t="str">
        <f>IF($D64="","",VLOOKUP($AA64,GaAsSem_Req!$A$2:$N$22,5))</f>
        <v/>
      </c>
      <c r="K64" s="286"/>
      <c r="L64" s="162" t="str">
        <f t="shared" si="2"/>
        <v/>
      </c>
      <c r="M64" s="156" t="str">
        <f>IF($D64="","",VLOOKUP($AA64,GaAsSem_Req!$A$2:$N$22,6))</f>
        <v/>
      </c>
      <c r="N64" s="157" t="str">
        <f t="shared" si="4"/>
        <v/>
      </c>
      <c r="O64" s="158" t="str">
        <f>IF(OR($D64="",$W64="",GlobalParameters!$C$12=""),"",$W64)</f>
        <v/>
      </c>
      <c r="P64" s="159"/>
      <c r="Q64" s="283"/>
      <c r="R64" s="283"/>
      <c r="S64" s="283"/>
      <c r="T64" s="283"/>
      <c r="U64" s="283"/>
      <c r="V64" s="283"/>
      <c r="W64" s="160" t="str">
        <f>IF(OR($D64="",GlobalParameters!$C$12=""),"",MIN(VLOOKUP($AA64,GaAsSem_Req!$A$2:$N$22,13),$X64))</f>
        <v/>
      </c>
      <c r="X64" s="283"/>
      <c r="Y64" s="283"/>
      <c r="Z64" s="159"/>
      <c r="AA64" s="134" t="e">
        <f>VLOOKUP($D64,GaAsSem_Req!$R$2:$S$8,2)+VLOOKUP(GlobalParameters!$C$12,GaAsSem_Req!$T$2:$U$4,2)</f>
        <v>#N/A</v>
      </c>
    </row>
    <row r="65" spans="1:27" x14ac:dyDescent="0.25">
      <c r="A65" s="133"/>
      <c r="B65" s="283"/>
      <c r="C65" s="283"/>
      <c r="D65" s="284"/>
      <c r="E65" s="287"/>
      <c r="F65" s="166" t="str">
        <f t="shared" si="0"/>
        <v/>
      </c>
      <c r="G65" s="156" t="str">
        <f>IF($D65="","",VLOOKUP($AA65,GaAsSem_Req!$A$2:$N$22,4))</f>
        <v/>
      </c>
      <c r="H65" s="285"/>
      <c r="I65" s="155" t="str">
        <f t="shared" si="1"/>
        <v/>
      </c>
      <c r="J65" s="156" t="str">
        <f>IF($D65="","",VLOOKUP($AA65,GaAsSem_Req!$A$2:$N$22,5))</f>
        <v/>
      </c>
      <c r="K65" s="286"/>
      <c r="L65" s="162" t="str">
        <f t="shared" si="2"/>
        <v/>
      </c>
      <c r="M65" s="156" t="str">
        <f>IF($D65="","",VLOOKUP($AA65,GaAsSem_Req!$A$2:$N$22,6))</f>
        <v/>
      </c>
      <c r="N65" s="157" t="str">
        <f t="shared" si="4"/>
        <v/>
      </c>
      <c r="O65" s="158" t="str">
        <f>IF(OR($D65="",$W65="",GlobalParameters!$C$12=""),"",$W65)</f>
        <v/>
      </c>
      <c r="P65" s="159"/>
      <c r="Q65" s="283"/>
      <c r="R65" s="283"/>
      <c r="S65" s="283"/>
      <c r="T65" s="283"/>
      <c r="U65" s="283"/>
      <c r="V65" s="283"/>
      <c r="W65" s="160" t="str">
        <f>IF(OR($D65="",GlobalParameters!$C$12=""),"",MIN(VLOOKUP($AA65,GaAsSem_Req!$A$2:$N$22,13),$X65))</f>
        <v/>
      </c>
      <c r="X65" s="283"/>
      <c r="Y65" s="283"/>
      <c r="Z65" s="159"/>
      <c r="AA65" s="134" t="e">
        <f>VLOOKUP($D65,GaAsSem_Req!$R$2:$S$8,2)+VLOOKUP(GlobalParameters!$C$12,GaAsSem_Req!$T$2:$U$4,2)</f>
        <v>#N/A</v>
      </c>
    </row>
    <row r="66" spans="1:27" x14ac:dyDescent="0.25">
      <c r="A66" s="133"/>
      <c r="B66" s="283"/>
      <c r="C66" s="283"/>
      <c r="D66" s="284"/>
      <c r="E66" s="287"/>
      <c r="F66" s="166" t="str">
        <f t="shared" si="0"/>
        <v/>
      </c>
      <c r="G66" s="156" t="str">
        <f>IF($D66="","",VLOOKUP($AA66,GaAsSem_Req!$A$2:$N$22,4))</f>
        <v/>
      </c>
      <c r="H66" s="285"/>
      <c r="I66" s="155" t="str">
        <f t="shared" si="1"/>
        <v/>
      </c>
      <c r="J66" s="156" t="str">
        <f>IF($D66="","",VLOOKUP($AA66,GaAsSem_Req!$A$2:$N$22,5))</f>
        <v/>
      </c>
      <c r="K66" s="286"/>
      <c r="L66" s="162" t="str">
        <f t="shared" si="2"/>
        <v/>
      </c>
      <c r="M66" s="156" t="str">
        <f>IF($D66="","",VLOOKUP($AA66,GaAsSem_Req!$A$2:$N$22,6))</f>
        <v/>
      </c>
      <c r="N66" s="157" t="str">
        <f t="shared" si="4"/>
        <v/>
      </c>
      <c r="O66" s="158" t="str">
        <f>IF(OR($D66="",$W66="",GlobalParameters!$C$12=""),"",$W66)</f>
        <v/>
      </c>
      <c r="P66" s="159"/>
      <c r="Q66" s="283"/>
      <c r="R66" s="283"/>
      <c r="S66" s="283"/>
      <c r="T66" s="283"/>
      <c r="U66" s="283"/>
      <c r="V66" s="283"/>
      <c r="W66" s="160" t="str">
        <f>IF(OR($D66="",GlobalParameters!$C$12=""),"",MIN(VLOOKUP($AA66,GaAsSem_Req!$A$2:$N$22,13),$X66))</f>
        <v/>
      </c>
      <c r="X66" s="283"/>
      <c r="Y66" s="283"/>
      <c r="Z66" s="159"/>
      <c r="AA66" s="134" t="e">
        <f>VLOOKUP($D66,GaAsSem_Req!$R$2:$S$8,2)+VLOOKUP(GlobalParameters!$C$12,GaAsSem_Req!$T$2:$U$4,2)</f>
        <v>#N/A</v>
      </c>
    </row>
    <row r="67" spans="1:27" x14ac:dyDescent="0.25">
      <c r="A67" s="133"/>
      <c r="B67" s="283"/>
      <c r="C67" s="283"/>
      <c r="D67" s="284"/>
      <c r="E67" s="287"/>
      <c r="F67" s="166" t="str">
        <f t="shared" si="0"/>
        <v/>
      </c>
      <c r="G67" s="156" t="str">
        <f>IF($D67="","",VLOOKUP($AA67,GaAsSem_Req!$A$2:$N$22,4))</f>
        <v/>
      </c>
      <c r="H67" s="285"/>
      <c r="I67" s="155" t="str">
        <f t="shared" si="1"/>
        <v/>
      </c>
      <c r="J67" s="156" t="str">
        <f>IF($D67="","",VLOOKUP($AA67,GaAsSem_Req!$A$2:$N$22,5))</f>
        <v/>
      </c>
      <c r="K67" s="286"/>
      <c r="L67" s="162" t="str">
        <f t="shared" si="2"/>
        <v/>
      </c>
      <c r="M67" s="156" t="str">
        <f>IF($D67="","",VLOOKUP($AA67,GaAsSem_Req!$A$2:$N$22,6))</f>
        <v/>
      </c>
      <c r="N67" s="157" t="str">
        <f t="shared" si="4"/>
        <v/>
      </c>
      <c r="O67" s="158" t="str">
        <f>IF(OR($D67="",$W67="",GlobalParameters!$C$12=""),"",$W67)</f>
        <v/>
      </c>
      <c r="P67" s="159"/>
      <c r="Q67" s="283"/>
      <c r="R67" s="283"/>
      <c r="S67" s="283"/>
      <c r="T67" s="283"/>
      <c r="U67" s="283"/>
      <c r="V67" s="283"/>
      <c r="W67" s="160" t="str">
        <f>IF(OR($D67="",GlobalParameters!$C$12=""),"",MIN(VLOOKUP($AA67,GaAsSem_Req!$A$2:$N$22,13),$X67))</f>
        <v/>
      </c>
      <c r="X67" s="283"/>
      <c r="Y67" s="283"/>
      <c r="Z67" s="159"/>
      <c r="AA67" s="134" t="e">
        <f>VLOOKUP($D67,GaAsSem_Req!$R$2:$S$8,2)+VLOOKUP(GlobalParameters!$C$12,GaAsSem_Req!$T$2:$U$4,2)</f>
        <v>#N/A</v>
      </c>
    </row>
    <row r="68" spans="1:27" x14ac:dyDescent="0.25">
      <c r="A68" s="133"/>
      <c r="B68" s="283"/>
      <c r="C68" s="283"/>
      <c r="D68" s="284"/>
      <c r="E68" s="287"/>
      <c r="F68" s="166" t="str">
        <f t="shared" si="0"/>
        <v/>
      </c>
      <c r="G68" s="156" t="str">
        <f>IF($D68="","",VLOOKUP($AA68,GaAsSem_Req!$A$2:$N$22,4))</f>
        <v/>
      </c>
      <c r="H68" s="285"/>
      <c r="I68" s="155" t="str">
        <f t="shared" si="1"/>
        <v/>
      </c>
      <c r="J68" s="156" t="str">
        <f>IF($D68="","",VLOOKUP($AA68,GaAsSem_Req!$A$2:$N$22,5))</f>
        <v/>
      </c>
      <c r="K68" s="286"/>
      <c r="L68" s="162" t="str">
        <f t="shared" si="2"/>
        <v/>
      </c>
      <c r="M68" s="156" t="str">
        <f>IF($D68="","",VLOOKUP($AA68,GaAsSem_Req!$A$2:$N$22,6))</f>
        <v/>
      </c>
      <c r="N68" s="157" t="str">
        <f t="shared" si="4"/>
        <v/>
      </c>
      <c r="O68" s="158" t="str">
        <f>IF(OR($D68="",$W68="",GlobalParameters!$C$12=""),"",$W68)</f>
        <v/>
      </c>
      <c r="P68" s="159"/>
      <c r="Q68" s="283"/>
      <c r="R68" s="283"/>
      <c r="S68" s="283"/>
      <c r="T68" s="283"/>
      <c r="U68" s="283"/>
      <c r="V68" s="283"/>
      <c r="W68" s="160" t="str">
        <f>IF(OR($D68="",GlobalParameters!$C$12=""),"",MIN(VLOOKUP($AA68,GaAsSem_Req!$A$2:$N$22,13),$X68))</f>
        <v/>
      </c>
      <c r="X68" s="283"/>
      <c r="Y68" s="283"/>
      <c r="Z68" s="159"/>
      <c r="AA68" s="134" t="e">
        <f>VLOOKUP($D68,GaAsSem_Req!$R$2:$S$8,2)+VLOOKUP(GlobalParameters!$C$12,GaAsSem_Req!$T$2:$U$4,2)</f>
        <v>#N/A</v>
      </c>
    </row>
    <row r="69" spans="1:27" x14ac:dyDescent="0.25">
      <c r="A69" s="133"/>
      <c r="B69" s="283"/>
      <c r="C69" s="283"/>
      <c r="D69" s="284"/>
      <c r="E69" s="287"/>
      <c r="F69" s="166" t="str">
        <f t="shared" si="0"/>
        <v/>
      </c>
      <c r="G69" s="156" t="str">
        <f>IF($D69="","",VLOOKUP($AA69,GaAsSem_Req!$A$2:$N$22,4))</f>
        <v/>
      </c>
      <c r="H69" s="285"/>
      <c r="I69" s="155" t="str">
        <f t="shared" si="1"/>
        <v/>
      </c>
      <c r="J69" s="156" t="str">
        <f>IF($D69="","",VLOOKUP($AA69,GaAsSem_Req!$A$2:$N$22,5))</f>
        <v/>
      </c>
      <c r="K69" s="286"/>
      <c r="L69" s="162" t="str">
        <f t="shared" si="2"/>
        <v/>
      </c>
      <c r="M69" s="156" t="str">
        <f>IF($D69="","",VLOOKUP($AA69,GaAsSem_Req!$A$2:$N$22,6))</f>
        <v/>
      </c>
      <c r="N69" s="157" t="str">
        <f t="shared" si="4"/>
        <v/>
      </c>
      <c r="O69" s="158" t="str">
        <f>IF(OR($D69="",$W69="",GlobalParameters!$C$12=""),"",$W69)</f>
        <v/>
      </c>
      <c r="P69" s="159"/>
      <c r="Q69" s="283"/>
      <c r="R69" s="283"/>
      <c r="S69" s="283"/>
      <c r="T69" s="283"/>
      <c r="U69" s="283"/>
      <c r="V69" s="283"/>
      <c r="W69" s="160" t="str">
        <f>IF(OR($D69="",GlobalParameters!$C$12=""),"",MIN(VLOOKUP($AA69,GaAsSem_Req!$A$2:$N$22,13),$X69))</f>
        <v/>
      </c>
      <c r="X69" s="283"/>
      <c r="Y69" s="283"/>
      <c r="Z69" s="159"/>
      <c r="AA69" s="134" t="e">
        <f>VLOOKUP($D69,GaAsSem_Req!$R$2:$S$8,2)+VLOOKUP(GlobalParameters!$C$12,GaAsSem_Req!$T$2:$U$4,2)</f>
        <v>#N/A</v>
      </c>
    </row>
    <row r="70" spans="1:27" x14ac:dyDescent="0.25">
      <c r="A70" s="133"/>
      <c r="B70" s="283"/>
      <c r="C70" s="283"/>
      <c r="D70" s="284"/>
      <c r="E70" s="287"/>
      <c r="F70" s="166" t="str">
        <f t="shared" si="0"/>
        <v/>
      </c>
      <c r="G70" s="156" t="str">
        <f>IF($D70="","",VLOOKUP($AA70,GaAsSem_Req!$A$2:$N$22,4))</f>
        <v/>
      </c>
      <c r="H70" s="285"/>
      <c r="I70" s="155" t="str">
        <f t="shared" si="1"/>
        <v/>
      </c>
      <c r="J70" s="156" t="str">
        <f>IF($D70="","",VLOOKUP($AA70,GaAsSem_Req!$A$2:$N$22,5))</f>
        <v/>
      </c>
      <c r="K70" s="286"/>
      <c r="L70" s="162" t="str">
        <f t="shared" si="2"/>
        <v/>
      </c>
      <c r="M70" s="156" t="str">
        <f>IF($D70="","",VLOOKUP($AA70,GaAsSem_Req!$A$2:$N$22,6))</f>
        <v/>
      </c>
      <c r="N70" s="157" t="str">
        <f t="shared" si="4"/>
        <v/>
      </c>
      <c r="O70" s="158" t="str">
        <f>IF(OR($D70="",$W70="",GlobalParameters!$C$12=""),"",$W70)</f>
        <v/>
      </c>
      <c r="P70" s="159"/>
      <c r="Q70" s="283"/>
      <c r="R70" s="283"/>
      <c r="S70" s="283"/>
      <c r="T70" s="283"/>
      <c r="U70" s="283"/>
      <c r="V70" s="283"/>
      <c r="W70" s="160" t="str">
        <f>IF(OR($D70="",GlobalParameters!$C$12=""),"",MIN(VLOOKUP($AA70,GaAsSem_Req!$A$2:$N$22,13),$X70))</f>
        <v/>
      </c>
      <c r="X70" s="283"/>
      <c r="Y70" s="283"/>
      <c r="Z70" s="159"/>
      <c r="AA70" s="134" t="e">
        <f>VLOOKUP($D70,GaAsSem_Req!$R$2:$S$8,2)+VLOOKUP(GlobalParameters!$C$12,GaAsSem_Req!$T$2:$U$4,2)</f>
        <v>#N/A</v>
      </c>
    </row>
    <row r="71" spans="1:27" x14ac:dyDescent="0.25">
      <c r="A71" s="133"/>
      <c r="B71" s="283"/>
      <c r="C71" s="283"/>
      <c r="D71" s="284"/>
      <c r="E71" s="287"/>
      <c r="F71" s="166" t="str">
        <f t="shared" si="0"/>
        <v/>
      </c>
      <c r="G71" s="156" t="str">
        <f>IF($D71="","",VLOOKUP($AA71,GaAsSem_Req!$A$2:$N$22,4))</f>
        <v/>
      </c>
      <c r="H71" s="285"/>
      <c r="I71" s="155" t="str">
        <f t="shared" si="1"/>
        <v/>
      </c>
      <c r="J71" s="156" t="str">
        <f>IF($D71="","",VLOOKUP($AA71,GaAsSem_Req!$A$2:$N$22,5))</f>
        <v/>
      </c>
      <c r="K71" s="286"/>
      <c r="L71" s="162" t="str">
        <f t="shared" si="2"/>
        <v/>
      </c>
      <c r="M71" s="156" t="str">
        <f>IF($D71="","",VLOOKUP($AA71,GaAsSem_Req!$A$2:$N$22,6))</f>
        <v/>
      </c>
      <c r="N71" s="157" t="str">
        <f t="shared" si="4"/>
        <v/>
      </c>
      <c r="O71" s="158" t="str">
        <f>IF(OR($D71="",$W71="",GlobalParameters!$C$12=""),"",$W71)</f>
        <v/>
      </c>
      <c r="P71" s="159"/>
      <c r="Q71" s="283"/>
      <c r="R71" s="283"/>
      <c r="S71" s="283"/>
      <c r="T71" s="283"/>
      <c r="U71" s="283"/>
      <c r="V71" s="283"/>
      <c r="W71" s="160" t="str">
        <f>IF(OR($D71="",GlobalParameters!$C$12=""),"",MIN(VLOOKUP($AA71,GaAsSem_Req!$A$2:$N$22,13),$X71))</f>
        <v/>
      </c>
      <c r="X71" s="283"/>
      <c r="Y71" s="283"/>
      <c r="Z71" s="159"/>
      <c r="AA71" s="134" t="e">
        <f>VLOOKUP($D71,GaAsSem_Req!$R$2:$S$8,2)+VLOOKUP(GlobalParameters!$C$12,GaAsSem_Req!$T$2:$U$4,2)</f>
        <v>#N/A</v>
      </c>
    </row>
    <row r="72" spans="1:27" x14ac:dyDescent="0.25">
      <c r="A72" s="133"/>
      <c r="B72" s="283"/>
      <c r="C72" s="283"/>
      <c r="D72" s="284"/>
      <c r="E72" s="287"/>
      <c r="F72" s="166" t="str">
        <f t="shared" si="0"/>
        <v/>
      </c>
      <c r="G72" s="156" t="str">
        <f>IF($D72="","",VLOOKUP($AA72,GaAsSem_Req!$A$2:$N$22,4))</f>
        <v/>
      </c>
      <c r="H72" s="285"/>
      <c r="I72" s="155" t="str">
        <f t="shared" si="1"/>
        <v/>
      </c>
      <c r="J72" s="156" t="str">
        <f>IF($D72="","",VLOOKUP($AA72,GaAsSem_Req!$A$2:$N$22,5))</f>
        <v/>
      </c>
      <c r="K72" s="286"/>
      <c r="L72" s="162" t="str">
        <f t="shared" si="2"/>
        <v/>
      </c>
      <c r="M72" s="156" t="str">
        <f>IF($D72="","",VLOOKUP($AA72,GaAsSem_Req!$A$2:$N$22,6))</f>
        <v/>
      </c>
      <c r="N72" s="157" t="str">
        <f t="shared" si="4"/>
        <v/>
      </c>
      <c r="O72" s="158" t="str">
        <f>IF(OR($D72="",$W72="",GlobalParameters!$C$12=""),"",$W72)</f>
        <v/>
      </c>
      <c r="P72" s="159"/>
      <c r="Q72" s="283"/>
      <c r="R72" s="283"/>
      <c r="S72" s="283"/>
      <c r="T72" s="283"/>
      <c r="U72" s="283"/>
      <c r="V72" s="283"/>
      <c r="W72" s="160" t="str">
        <f>IF(OR($D72="",GlobalParameters!$C$12=""),"",MIN(VLOOKUP($AA72,GaAsSem_Req!$A$2:$N$22,13),$X72))</f>
        <v/>
      </c>
      <c r="X72" s="283"/>
      <c r="Y72" s="283"/>
      <c r="Z72" s="159"/>
      <c r="AA72" s="134" t="e">
        <f>VLOOKUP($D72,GaAsSem_Req!$R$2:$S$8,2)+VLOOKUP(GlobalParameters!$C$12,GaAsSem_Req!$T$2:$U$4,2)</f>
        <v>#N/A</v>
      </c>
    </row>
    <row r="73" spans="1:27" x14ac:dyDescent="0.25">
      <c r="A73" s="133"/>
      <c r="B73" s="283"/>
      <c r="C73" s="283"/>
      <c r="D73" s="284"/>
      <c r="E73" s="287"/>
      <c r="F73" s="166" t="str">
        <f t="shared" si="0"/>
        <v/>
      </c>
      <c r="G73" s="156" t="str">
        <f>IF($D73="","",VLOOKUP($AA73,GaAsSem_Req!$A$2:$N$22,4))</f>
        <v/>
      </c>
      <c r="H73" s="285"/>
      <c r="I73" s="155" t="str">
        <f t="shared" si="1"/>
        <v/>
      </c>
      <c r="J73" s="156" t="str">
        <f>IF($D73="","",VLOOKUP($AA73,GaAsSem_Req!$A$2:$N$22,5))</f>
        <v/>
      </c>
      <c r="K73" s="286"/>
      <c r="L73" s="162" t="str">
        <f t="shared" si="2"/>
        <v/>
      </c>
      <c r="M73" s="156" t="str">
        <f>IF($D73="","",VLOOKUP($AA73,GaAsSem_Req!$A$2:$N$22,6))</f>
        <v/>
      </c>
      <c r="N73" s="157" t="str">
        <f t="shared" si="4"/>
        <v/>
      </c>
      <c r="O73" s="158" t="str">
        <f>IF(OR($D73="",$W73="",GlobalParameters!$C$12=""),"",$W73)</f>
        <v/>
      </c>
      <c r="P73" s="159"/>
      <c r="Q73" s="283"/>
      <c r="R73" s="283"/>
      <c r="S73" s="283"/>
      <c r="T73" s="283"/>
      <c r="U73" s="283"/>
      <c r="V73" s="283"/>
      <c r="W73" s="160" t="str">
        <f>IF(OR($D73="",GlobalParameters!$C$12=""),"",MIN(VLOOKUP($AA73,GaAsSem_Req!$A$2:$N$22,13),$X73))</f>
        <v/>
      </c>
      <c r="X73" s="283"/>
      <c r="Y73" s="283"/>
      <c r="Z73" s="159"/>
      <c r="AA73" s="134" t="e">
        <f>VLOOKUP($D73,GaAsSem_Req!$R$2:$S$8,2)+VLOOKUP(GlobalParameters!$C$12,GaAsSem_Req!$T$2:$U$4,2)</f>
        <v>#N/A</v>
      </c>
    </row>
    <row r="74" spans="1:27" x14ac:dyDescent="0.25">
      <c r="A74" s="133"/>
      <c r="B74" s="283"/>
      <c r="C74" s="283"/>
      <c r="D74" s="284"/>
      <c r="E74" s="287"/>
      <c r="F74" s="166" t="str">
        <f t="shared" si="0"/>
        <v/>
      </c>
      <c r="G74" s="156" t="str">
        <f>IF($D74="","",VLOOKUP($AA74,GaAsSem_Req!$A$2:$N$22,4))</f>
        <v/>
      </c>
      <c r="H74" s="285"/>
      <c r="I74" s="155" t="str">
        <f t="shared" si="1"/>
        <v/>
      </c>
      <c r="J74" s="156" t="str">
        <f>IF($D74="","",VLOOKUP($AA74,GaAsSem_Req!$A$2:$N$22,5))</f>
        <v/>
      </c>
      <c r="K74" s="286"/>
      <c r="L74" s="162" t="str">
        <f t="shared" si="2"/>
        <v/>
      </c>
      <c r="M74" s="156" t="str">
        <f>IF($D74="","",VLOOKUP($AA74,GaAsSem_Req!$A$2:$N$22,6))</f>
        <v/>
      </c>
      <c r="N74" s="157" t="str">
        <f t="shared" si="4"/>
        <v/>
      </c>
      <c r="O74" s="158" t="str">
        <f>IF(OR($D74="",$W74="",GlobalParameters!$C$12=""),"",$W74)</f>
        <v/>
      </c>
      <c r="P74" s="159"/>
      <c r="Q74" s="283"/>
      <c r="R74" s="283"/>
      <c r="S74" s="283"/>
      <c r="T74" s="283"/>
      <c r="U74" s="283"/>
      <c r="V74" s="283"/>
      <c r="W74" s="160" t="str">
        <f>IF(OR($D74="",GlobalParameters!$C$12=""),"",MIN(VLOOKUP($AA74,GaAsSem_Req!$A$2:$N$22,13),$X74))</f>
        <v/>
      </c>
      <c r="X74" s="283"/>
      <c r="Y74" s="283"/>
      <c r="Z74" s="159"/>
      <c r="AA74" s="134" t="e">
        <f>VLOOKUP($D74,GaAsSem_Req!$R$2:$S$8,2)+VLOOKUP(GlobalParameters!$C$12,GaAsSem_Req!$T$2:$U$4,2)</f>
        <v>#N/A</v>
      </c>
    </row>
    <row r="75" spans="1:27" x14ac:dyDescent="0.25">
      <c r="A75" s="133"/>
      <c r="B75" s="283"/>
      <c r="C75" s="283"/>
      <c r="D75" s="284"/>
      <c r="E75" s="287"/>
      <c r="F75" s="166" t="str">
        <f t="shared" si="0"/>
        <v/>
      </c>
      <c r="G75" s="156" t="str">
        <f>IF($D75="","",VLOOKUP($AA75,GaAsSem_Req!$A$2:$N$22,4))</f>
        <v/>
      </c>
      <c r="H75" s="285"/>
      <c r="I75" s="155" t="str">
        <f t="shared" si="1"/>
        <v/>
      </c>
      <c r="J75" s="156" t="str">
        <f>IF($D75="","",VLOOKUP($AA75,GaAsSem_Req!$A$2:$N$22,5))</f>
        <v/>
      </c>
      <c r="K75" s="286"/>
      <c r="L75" s="162" t="str">
        <f t="shared" si="2"/>
        <v/>
      </c>
      <c r="M75" s="156" t="str">
        <f>IF($D75="","",VLOOKUP($AA75,GaAsSem_Req!$A$2:$N$22,6))</f>
        <v/>
      </c>
      <c r="N75" s="157" t="str">
        <f t="shared" si="4"/>
        <v/>
      </c>
      <c r="O75" s="158" t="str">
        <f>IF(OR($D75="",$W75="",GlobalParameters!$C$12=""),"",$W75)</f>
        <v/>
      </c>
      <c r="P75" s="159"/>
      <c r="Q75" s="283"/>
      <c r="R75" s="283"/>
      <c r="S75" s="283"/>
      <c r="T75" s="283"/>
      <c r="U75" s="283"/>
      <c r="V75" s="283"/>
      <c r="W75" s="160" t="str">
        <f>IF(OR($D75="",GlobalParameters!$C$12=""),"",MIN(VLOOKUP($AA75,GaAsSem_Req!$A$2:$N$22,13),$X75))</f>
        <v/>
      </c>
      <c r="X75" s="283"/>
      <c r="Y75" s="283"/>
      <c r="Z75" s="159"/>
      <c r="AA75" s="134" t="e">
        <f>VLOOKUP($D75,GaAsSem_Req!$R$2:$S$8,2)+VLOOKUP(GlobalParameters!$C$12,GaAsSem_Req!$T$2:$U$4,2)</f>
        <v>#N/A</v>
      </c>
    </row>
    <row r="76" spans="1:27" x14ac:dyDescent="0.25">
      <c r="A76" s="133"/>
      <c r="B76" s="283"/>
      <c r="C76" s="283"/>
      <c r="D76" s="284"/>
      <c r="E76" s="287"/>
      <c r="F76" s="166" t="str">
        <f t="shared" si="0"/>
        <v/>
      </c>
      <c r="G76" s="156" t="str">
        <f>IF($D76="","",VLOOKUP($AA76,GaAsSem_Req!$A$2:$N$22,4))</f>
        <v/>
      </c>
      <c r="H76" s="285"/>
      <c r="I76" s="155" t="str">
        <f t="shared" si="1"/>
        <v/>
      </c>
      <c r="J76" s="156" t="str">
        <f>IF($D76="","",VLOOKUP($AA76,GaAsSem_Req!$A$2:$N$22,5))</f>
        <v/>
      </c>
      <c r="K76" s="286"/>
      <c r="L76" s="162" t="str">
        <f t="shared" si="2"/>
        <v/>
      </c>
      <c r="M76" s="156" t="str">
        <f>IF($D76="","",VLOOKUP($AA76,GaAsSem_Req!$A$2:$N$22,6))</f>
        <v/>
      </c>
      <c r="N76" s="157" t="str">
        <f t="shared" si="4"/>
        <v/>
      </c>
      <c r="O76" s="158" t="str">
        <f>IF(OR($D76="",$W76="",GlobalParameters!$C$12=""),"",$W76)</f>
        <v/>
      </c>
      <c r="P76" s="159"/>
      <c r="Q76" s="283"/>
      <c r="R76" s="283"/>
      <c r="S76" s="283"/>
      <c r="T76" s="283"/>
      <c r="U76" s="283"/>
      <c r="V76" s="283"/>
      <c r="W76" s="160" t="str">
        <f>IF(OR($D76="",GlobalParameters!$C$12=""),"",MIN(VLOOKUP($AA76,GaAsSem_Req!$A$2:$N$22,13),$X76))</f>
        <v/>
      </c>
      <c r="X76" s="283"/>
      <c r="Y76" s="283"/>
      <c r="Z76" s="159"/>
      <c r="AA76" s="134" t="e">
        <f>VLOOKUP($D76,GaAsSem_Req!$R$2:$S$8,2)+VLOOKUP(GlobalParameters!$C$12,GaAsSem_Req!$T$2:$U$4,2)</f>
        <v>#N/A</v>
      </c>
    </row>
    <row r="77" spans="1:27" x14ac:dyDescent="0.25">
      <c r="A77" s="133"/>
      <c r="B77" s="283"/>
      <c r="C77" s="283"/>
      <c r="D77" s="284"/>
      <c r="E77" s="287"/>
      <c r="F77" s="166" t="str">
        <f t="shared" ref="F77:F140" si="5">IF(OR($D77="",$Q77="",$R77="",$G77="",$V77="",$X77=""),"",IF($AA77&lt;300,IF($N77&lt;=$V77,$R77*$G77,IF(AND($N77&gt;$V77,$N77&lt;=$X77),$G77*($R77+((($Q77-$R77)/($X77-$V77))*($N77-$V77))),0)),""))</f>
        <v/>
      </c>
      <c r="G77" s="156" t="str">
        <f>IF($D77="","",VLOOKUP($AA77,GaAsSem_Req!$A$2:$N$22,4))</f>
        <v/>
      </c>
      <c r="H77" s="285"/>
      <c r="I77" s="155" t="str">
        <f t="shared" ref="I77:I140" si="6">IF(OR($D77="",$S77="",$J77=""),"",IF($AA77&lt;300,$S77*$J77,""))</f>
        <v/>
      </c>
      <c r="J77" s="156" t="str">
        <f>IF($D77="","",VLOOKUP($AA77,GaAsSem_Req!$A$2:$N$22,5))</f>
        <v/>
      </c>
      <c r="K77" s="286"/>
      <c r="L77" s="162" t="str">
        <f t="shared" ref="L77:L140" si="7">IF(OR($D77="",$T77="",$U77="",$M77="",$V77="",$X77=""),"",IF($AA77&lt;800,IF($N77&lt;=$V77,$U77*$M77,IF(AND($N77&gt;$V77,$N77&lt;=$X77),$M77*($U77+((($T77-$U77)/($X77-$V77))*($N77-$V77))),0)),""))</f>
        <v/>
      </c>
      <c r="M77" s="156" t="str">
        <f>IF($D77="","",VLOOKUP($AA77,GaAsSem_Req!$A$2:$N$22,6))</f>
        <v/>
      </c>
      <c r="N77" s="157" t="str">
        <f t="shared" si="4"/>
        <v/>
      </c>
      <c r="O77" s="158" t="str">
        <f>IF(OR($D77="",$W77="",GlobalParameters!$C$12=""),"",$W77)</f>
        <v/>
      </c>
      <c r="P77" s="159"/>
      <c r="Q77" s="283"/>
      <c r="R77" s="283"/>
      <c r="S77" s="283"/>
      <c r="T77" s="283"/>
      <c r="U77" s="283"/>
      <c r="V77" s="283"/>
      <c r="W77" s="160" t="str">
        <f>IF(OR($D77="",GlobalParameters!$C$12=""),"",MIN(VLOOKUP($AA77,GaAsSem_Req!$A$2:$N$22,13),$X77))</f>
        <v/>
      </c>
      <c r="X77" s="283"/>
      <c r="Y77" s="283"/>
      <c r="Z77" s="159"/>
      <c r="AA77" s="134" t="e">
        <f>VLOOKUP($D77,GaAsSem_Req!$R$2:$S$8,2)+VLOOKUP(GlobalParameters!$C$12,GaAsSem_Req!$T$2:$U$4,2)</f>
        <v>#N/A</v>
      </c>
    </row>
    <row r="78" spans="1:27" x14ac:dyDescent="0.25">
      <c r="A78" s="133"/>
      <c r="B78" s="283"/>
      <c r="C78" s="283"/>
      <c r="D78" s="284"/>
      <c r="E78" s="287"/>
      <c r="F78" s="166" t="str">
        <f t="shared" si="5"/>
        <v/>
      </c>
      <c r="G78" s="156" t="str">
        <f>IF($D78="","",VLOOKUP($AA78,GaAsSem_Req!$A$2:$N$22,4))</f>
        <v/>
      </c>
      <c r="H78" s="285"/>
      <c r="I78" s="155" t="str">
        <f t="shared" si="6"/>
        <v/>
      </c>
      <c r="J78" s="156" t="str">
        <f>IF($D78="","",VLOOKUP($AA78,GaAsSem_Req!$A$2:$N$22,5))</f>
        <v/>
      </c>
      <c r="K78" s="286"/>
      <c r="L78" s="162" t="str">
        <f t="shared" si="7"/>
        <v/>
      </c>
      <c r="M78" s="156" t="str">
        <f>IF($D78="","",VLOOKUP($AA78,GaAsSem_Req!$A$2:$N$22,6))</f>
        <v/>
      </c>
      <c r="N78" s="157" t="str">
        <f t="shared" si="4"/>
        <v/>
      </c>
      <c r="O78" s="158" t="str">
        <f>IF(OR($D78="",$W78="",GlobalParameters!$C$12=""),"",$W78)</f>
        <v/>
      </c>
      <c r="P78" s="159"/>
      <c r="Q78" s="283"/>
      <c r="R78" s="283"/>
      <c r="S78" s="283"/>
      <c r="T78" s="283"/>
      <c r="U78" s="283"/>
      <c r="V78" s="283"/>
      <c r="W78" s="160" t="str">
        <f>IF(OR($D78="",GlobalParameters!$C$12=""),"",MIN(VLOOKUP($AA78,GaAsSem_Req!$A$2:$N$22,13),$X78))</f>
        <v/>
      </c>
      <c r="X78" s="283"/>
      <c r="Y78" s="283"/>
      <c r="Z78" s="159"/>
      <c r="AA78" s="134" t="e">
        <f>VLOOKUP($D78,GaAsSem_Req!$R$2:$S$8,2)+VLOOKUP(GlobalParameters!$C$12,GaAsSem_Req!$T$2:$U$4,2)</f>
        <v>#N/A</v>
      </c>
    </row>
    <row r="79" spans="1:27" x14ac:dyDescent="0.25">
      <c r="A79" s="133"/>
      <c r="B79" s="283"/>
      <c r="C79" s="283"/>
      <c r="D79" s="284"/>
      <c r="E79" s="287"/>
      <c r="F79" s="166" t="str">
        <f t="shared" si="5"/>
        <v/>
      </c>
      <c r="G79" s="156" t="str">
        <f>IF($D79="","",VLOOKUP($AA79,GaAsSem_Req!$A$2:$N$22,4))</f>
        <v/>
      </c>
      <c r="H79" s="285"/>
      <c r="I79" s="155" t="str">
        <f t="shared" si="6"/>
        <v/>
      </c>
      <c r="J79" s="156" t="str">
        <f>IF($D79="","",VLOOKUP($AA79,GaAsSem_Req!$A$2:$N$22,5))</f>
        <v/>
      </c>
      <c r="K79" s="286"/>
      <c r="L79" s="162" t="str">
        <f t="shared" si="7"/>
        <v/>
      </c>
      <c r="M79" s="156" t="str">
        <f>IF($D79="","",VLOOKUP($AA79,GaAsSem_Req!$A$2:$N$22,6))</f>
        <v/>
      </c>
      <c r="N79" s="157" t="str">
        <f t="shared" si="4"/>
        <v/>
      </c>
      <c r="O79" s="158" t="str">
        <f>IF(OR($D79="",$W79="",GlobalParameters!$C$12=""),"",$W79)</f>
        <v/>
      </c>
      <c r="P79" s="159"/>
      <c r="Q79" s="283"/>
      <c r="R79" s="283"/>
      <c r="S79" s="283"/>
      <c r="T79" s="283"/>
      <c r="U79" s="283"/>
      <c r="V79" s="283"/>
      <c r="W79" s="160" t="str">
        <f>IF(OR($D79="",GlobalParameters!$C$12=""),"",MIN(VLOOKUP($AA79,GaAsSem_Req!$A$2:$N$22,13),$X79))</f>
        <v/>
      </c>
      <c r="X79" s="283"/>
      <c r="Y79" s="283"/>
      <c r="Z79" s="159"/>
      <c r="AA79" s="134" t="e">
        <f>VLOOKUP($D79,GaAsSem_Req!$R$2:$S$8,2)+VLOOKUP(GlobalParameters!$C$12,GaAsSem_Req!$T$2:$U$4,2)</f>
        <v>#N/A</v>
      </c>
    </row>
    <row r="80" spans="1:27" x14ac:dyDescent="0.25">
      <c r="A80" s="133"/>
      <c r="B80" s="283"/>
      <c r="C80" s="283"/>
      <c r="D80" s="284"/>
      <c r="E80" s="287"/>
      <c r="F80" s="166" t="str">
        <f t="shared" si="5"/>
        <v/>
      </c>
      <c r="G80" s="156" t="str">
        <f>IF($D80="","",VLOOKUP($AA80,GaAsSem_Req!$A$2:$N$22,4))</f>
        <v/>
      </c>
      <c r="H80" s="285"/>
      <c r="I80" s="155" t="str">
        <f t="shared" si="6"/>
        <v/>
      </c>
      <c r="J80" s="156" t="str">
        <f>IF($D80="","",VLOOKUP($AA80,GaAsSem_Req!$A$2:$N$22,5))</f>
        <v/>
      </c>
      <c r="K80" s="286"/>
      <c r="L80" s="162" t="str">
        <f t="shared" si="7"/>
        <v/>
      </c>
      <c r="M80" s="156" t="str">
        <f>IF($D80="","",VLOOKUP($AA80,GaAsSem_Req!$A$2:$N$22,6))</f>
        <v/>
      </c>
      <c r="N80" s="157" t="str">
        <f t="shared" si="4"/>
        <v/>
      </c>
      <c r="O80" s="158" t="str">
        <f>IF(OR($D80="",$W80="",GlobalParameters!$C$12=""),"",$W80)</f>
        <v/>
      </c>
      <c r="P80" s="159"/>
      <c r="Q80" s="283"/>
      <c r="R80" s="283"/>
      <c r="S80" s="283"/>
      <c r="T80" s="283"/>
      <c r="U80" s="283"/>
      <c r="V80" s="283"/>
      <c r="W80" s="160" t="str">
        <f>IF(OR($D80="",GlobalParameters!$C$12=""),"",MIN(VLOOKUP($AA80,GaAsSem_Req!$A$2:$N$22,13),$X80))</f>
        <v/>
      </c>
      <c r="X80" s="283"/>
      <c r="Y80" s="283"/>
      <c r="Z80" s="159"/>
      <c r="AA80" s="134" t="e">
        <f>VLOOKUP($D80,GaAsSem_Req!$R$2:$S$8,2)+VLOOKUP(GlobalParameters!$C$12,GaAsSem_Req!$T$2:$U$4,2)</f>
        <v>#N/A</v>
      </c>
    </row>
    <row r="81" spans="1:27" x14ac:dyDescent="0.25">
      <c r="A81" s="133"/>
      <c r="B81" s="283"/>
      <c r="C81" s="283"/>
      <c r="D81" s="284"/>
      <c r="E81" s="287"/>
      <c r="F81" s="166" t="str">
        <f t="shared" si="5"/>
        <v/>
      </c>
      <c r="G81" s="156" t="str">
        <f>IF($D81="","",VLOOKUP($AA81,GaAsSem_Req!$A$2:$N$22,4))</f>
        <v/>
      </c>
      <c r="H81" s="285"/>
      <c r="I81" s="155" t="str">
        <f t="shared" si="6"/>
        <v/>
      </c>
      <c r="J81" s="156" t="str">
        <f>IF($D81="","",VLOOKUP($AA81,GaAsSem_Req!$A$2:$N$22,5))</f>
        <v/>
      </c>
      <c r="K81" s="286"/>
      <c r="L81" s="162" t="str">
        <f t="shared" si="7"/>
        <v/>
      </c>
      <c r="M81" s="156" t="str">
        <f>IF($D81="","",VLOOKUP($AA81,GaAsSem_Req!$A$2:$N$22,6))</f>
        <v/>
      </c>
      <c r="N81" s="157" t="str">
        <f t="shared" si="4"/>
        <v/>
      </c>
      <c r="O81" s="158" t="str">
        <f>IF(OR($D81="",$W81="",GlobalParameters!$C$12=""),"",$W81)</f>
        <v/>
      </c>
      <c r="P81" s="159"/>
      <c r="Q81" s="283"/>
      <c r="R81" s="283"/>
      <c r="S81" s="283"/>
      <c r="T81" s="283"/>
      <c r="U81" s="283"/>
      <c r="V81" s="283"/>
      <c r="W81" s="160" t="str">
        <f>IF(OR($D81="",GlobalParameters!$C$12=""),"",MIN(VLOOKUP($AA81,GaAsSem_Req!$A$2:$N$22,13),$X81))</f>
        <v/>
      </c>
      <c r="X81" s="283"/>
      <c r="Y81" s="283"/>
      <c r="Z81" s="159"/>
      <c r="AA81" s="134" t="e">
        <f>VLOOKUP($D81,GaAsSem_Req!$R$2:$S$8,2)+VLOOKUP(GlobalParameters!$C$12,GaAsSem_Req!$T$2:$U$4,2)</f>
        <v>#N/A</v>
      </c>
    </row>
    <row r="82" spans="1:27" x14ac:dyDescent="0.25">
      <c r="A82" s="133"/>
      <c r="B82" s="283"/>
      <c r="C82" s="283"/>
      <c r="D82" s="284"/>
      <c r="E82" s="287"/>
      <c r="F82" s="166" t="str">
        <f t="shared" si="5"/>
        <v/>
      </c>
      <c r="G82" s="156" t="str">
        <f>IF($D82="","",VLOOKUP($AA82,GaAsSem_Req!$A$2:$N$22,4))</f>
        <v/>
      </c>
      <c r="H82" s="285"/>
      <c r="I82" s="155" t="str">
        <f t="shared" si="6"/>
        <v/>
      </c>
      <c r="J82" s="156" t="str">
        <f>IF($D82="","",VLOOKUP($AA82,GaAsSem_Req!$A$2:$N$22,5))</f>
        <v/>
      </c>
      <c r="K82" s="286"/>
      <c r="L82" s="162" t="str">
        <f t="shared" si="7"/>
        <v/>
      </c>
      <c r="M82" s="156" t="str">
        <f>IF($D82="","",VLOOKUP($AA82,GaAsSem_Req!$A$2:$N$22,6))</f>
        <v/>
      </c>
      <c r="N82" s="157" t="str">
        <f t="shared" si="4"/>
        <v/>
      </c>
      <c r="O82" s="158" t="str">
        <f>IF(OR($D82="",$W82="",GlobalParameters!$C$12=""),"",$W82)</f>
        <v/>
      </c>
      <c r="P82" s="159"/>
      <c r="Q82" s="283"/>
      <c r="R82" s="283"/>
      <c r="S82" s="283"/>
      <c r="T82" s="283"/>
      <c r="U82" s="283"/>
      <c r="V82" s="283"/>
      <c r="W82" s="160" t="str">
        <f>IF(OR($D82="",GlobalParameters!$C$12=""),"",MIN(VLOOKUP($AA82,GaAsSem_Req!$A$2:$N$22,13),$X82))</f>
        <v/>
      </c>
      <c r="X82" s="283"/>
      <c r="Y82" s="283"/>
      <c r="Z82" s="159"/>
      <c r="AA82" s="134" t="e">
        <f>VLOOKUP($D82,GaAsSem_Req!$R$2:$S$8,2)+VLOOKUP(GlobalParameters!$C$12,GaAsSem_Req!$T$2:$U$4,2)</f>
        <v>#N/A</v>
      </c>
    </row>
    <row r="83" spans="1:27" x14ac:dyDescent="0.25">
      <c r="A83" s="133"/>
      <c r="B83" s="283"/>
      <c r="C83" s="283"/>
      <c r="D83" s="284"/>
      <c r="E83" s="287"/>
      <c r="F83" s="166" t="str">
        <f t="shared" si="5"/>
        <v/>
      </c>
      <c r="G83" s="156" t="str">
        <f>IF($D83="","",VLOOKUP($AA83,GaAsSem_Req!$A$2:$N$22,4))</f>
        <v/>
      </c>
      <c r="H83" s="285"/>
      <c r="I83" s="155" t="str">
        <f t="shared" si="6"/>
        <v/>
      </c>
      <c r="J83" s="156" t="str">
        <f>IF($D83="","",VLOOKUP($AA83,GaAsSem_Req!$A$2:$N$22,5))</f>
        <v/>
      </c>
      <c r="K83" s="286"/>
      <c r="L83" s="162" t="str">
        <f t="shared" si="7"/>
        <v/>
      </c>
      <c r="M83" s="156" t="str">
        <f>IF($D83="","",VLOOKUP($AA83,GaAsSem_Req!$A$2:$N$22,6))</f>
        <v/>
      </c>
      <c r="N83" s="157" t="str">
        <f t="shared" si="4"/>
        <v/>
      </c>
      <c r="O83" s="158" t="str">
        <f>IF(OR($D83="",$W83="",GlobalParameters!$C$12=""),"",$W83)</f>
        <v/>
      </c>
      <c r="P83" s="159"/>
      <c r="Q83" s="283"/>
      <c r="R83" s="283"/>
      <c r="S83" s="283"/>
      <c r="T83" s="283"/>
      <c r="U83" s="283"/>
      <c r="V83" s="283"/>
      <c r="W83" s="160" t="str">
        <f>IF(OR($D83="",GlobalParameters!$C$12=""),"",MIN(VLOOKUP($AA83,GaAsSem_Req!$A$2:$N$22,13),$X83))</f>
        <v/>
      </c>
      <c r="X83" s="283"/>
      <c r="Y83" s="283"/>
      <c r="Z83" s="159"/>
      <c r="AA83" s="134" t="e">
        <f>VLOOKUP($D83,GaAsSem_Req!$R$2:$S$8,2)+VLOOKUP(GlobalParameters!$C$12,GaAsSem_Req!$T$2:$U$4,2)</f>
        <v>#N/A</v>
      </c>
    </row>
    <row r="84" spans="1:27" x14ac:dyDescent="0.25">
      <c r="A84" s="133"/>
      <c r="B84" s="283"/>
      <c r="C84" s="283"/>
      <c r="D84" s="284"/>
      <c r="E84" s="287"/>
      <c r="F84" s="166" t="str">
        <f t="shared" si="5"/>
        <v/>
      </c>
      <c r="G84" s="156" t="str">
        <f>IF($D84="","",VLOOKUP($AA84,GaAsSem_Req!$A$2:$N$22,4))</f>
        <v/>
      </c>
      <c r="H84" s="285"/>
      <c r="I84" s="155" t="str">
        <f t="shared" si="6"/>
        <v/>
      </c>
      <c r="J84" s="156" t="str">
        <f>IF($D84="","",VLOOKUP($AA84,GaAsSem_Req!$A$2:$N$22,5))</f>
        <v/>
      </c>
      <c r="K84" s="286"/>
      <c r="L84" s="162" t="str">
        <f t="shared" si="7"/>
        <v/>
      </c>
      <c r="M84" s="156" t="str">
        <f>IF($D84="","",VLOOKUP($AA84,GaAsSem_Req!$A$2:$N$22,6))</f>
        <v/>
      </c>
      <c r="N84" s="157" t="str">
        <f t="shared" si="4"/>
        <v/>
      </c>
      <c r="O84" s="158" t="str">
        <f>IF(OR($D84="",$W84="",GlobalParameters!$C$12=""),"",$W84)</f>
        <v/>
      </c>
      <c r="P84" s="159"/>
      <c r="Q84" s="283"/>
      <c r="R84" s="283"/>
      <c r="S84" s="283"/>
      <c r="T84" s="283"/>
      <c r="U84" s="283"/>
      <c r="V84" s="283"/>
      <c r="W84" s="160" t="str">
        <f>IF(OR($D84="",GlobalParameters!$C$12=""),"",MIN(VLOOKUP($AA84,GaAsSem_Req!$A$2:$N$22,13),$X84))</f>
        <v/>
      </c>
      <c r="X84" s="283"/>
      <c r="Y84" s="283"/>
      <c r="Z84" s="159"/>
      <c r="AA84" s="134" t="e">
        <f>VLOOKUP($D84,GaAsSem_Req!$R$2:$S$8,2)+VLOOKUP(GlobalParameters!$C$12,GaAsSem_Req!$T$2:$U$4,2)</f>
        <v>#N/A</v>
      </c>
    </row>
    <row r="85" spans="1:27" x14ac:dyDescent="0.25">
      <c r="A85" s="133"/>
      <c r="B85" s="283"/>
      <c r="C85" s="283"/>
      <c r="D85" s="284"/>
      <c r="E85" s="287"/>
      <c r="F85" s="166" t="str">
        <f t="shared" si="5"/>
        <v/>
      </c>
      <c r="G85" s="156" t="str">
        <f>IF($D85="","",VLOOKUP($AA85,GaAsSem_Req!$A$2:$N$22,4))</f>
        <v/>
      </c>
      <c r="H85" s="285"/>
      <c r="I85" s="155" t="str">
        <f t="shared" si="6"/>
        <v/>
      </c>
      <c r="J85" s="156" t="str">
        <f>IF($D85="","",VLOOKUP($AA85,GaAsSem_Req!$A$2:$N$22,5))</f>
        <v/>
      </c>
      <c r="K85" s="286"/>
      <c r="L85" s="162" t="str">
        <f t="shared" si="7"/>
        <v/>
      </c>
      <c r="M85" s="156" t="str">
        <f>IF($D85="","",VLOOKUP($AA85,GaAsSem_Req!$A$2:$N$22,6))</f>
        <v/>
      </c>
      <c r="N85" s="157" t="str">
        <f t="shared" si="4"/>
        <v/>
      </c>
      <c r="O85" s="158" t="str">
        <f>IF(OR($D85="",$W85="",GlobalParameters!$C$12=""),"",$W85)</f>
        <v/>
      </c>
      <c r="P85" s="159"/>
      <c r="Q85" s="283"/>
      <c r="R85" s="283"/>
      <c r="S85" s="283"/>
      <c r="T85" s="283"/>
      <c r="U85" s="283"/>
      <c r="V85" s="283"/>
      <c r="W85" s="160" t="str">
        <f>IF(OR($D85="",GlobalParameters!$C$12=""),"",MIN(VLOOKUP($AA85,GaAsSem_Req!$A$2:$N$22,13),$X85))</f>
        <v/>
      </c>
      <c r="X85" s="283"/>
      <c r="Y85" s="283"/>
      <c r="Z85" s="159"/>
      <c r="AA85" s="134" t="e">
        <f>VLOOKUP($D85,GaAsSem_Req!$R$2:$S$8,2)+VLOOKUP(GlobalParameters!$C$12,GaAsSem_Req!$T$2:$U$4,2)</f>
        <v>#N/A</v>
      </c>
    </row>
    <row r="86" spans="1:27" x14ac:dyDescent="0.25">
      <c r="A86" s="133"/>
      <c r="B86" s="283"/>
      <c r="C86" s="283"/>
      <c r="D86" s="284"/>
      <c r="E86" s="287"/>
      <c r="F86" s="166" t="str">
        <f t="shared" si="5"/>
        <v/>
      </c>
      <c r="G86" s="156" t="str">
        <f>IF($D86="","",VLOOKUP($AA86,GaAsSem_Req!$A$2:$N$22,4))</f>
        <v/>
      </c>
      <c r="H86" s="285"/>
      <c r="I86" s="155" t="str">
        <f t="shared" si="6"/>
        <v/>
      </c>
      <c r="J86" s="156" t="str">
        <f>IF($D86="","",VLOOKUP($AA86,GaAsSem_Req!$A$2:$N$22,5))</f>
        <v/>
      </c>
      <c r="K86" s="286"/>
      <c r="L86" s="162" t="str">
        <f t="shared" si="7"/>
        <v/>
      </c>
      <c r="M86" s="156" t="str">
        <f>IF($D86="","",VLOOKUP($AA86,GaAsSem_Req!$A$2:$N$22,6))</f>
        <v/>
      </c>
      <c r="N86" s="157" t="str">
        <f t="shared" si="4"/>
        <v/>
      </c>
      <c r="O86" s="158" t="str">
        <f>IF(OR($D86="",$W86="",GlobalParameters!$C$12=""),"",$W86)</f>
        <v/>
      </c>
      <c r="P86" s="159"/>
      <c r="Q86" s="283"/>
      <c r="R86" s="283"/>
      <c r="S86" s="283"/>
      <c r="T86" s="283"/>
      <c r="U86" s="283"/>
      <c r="V86" s="283"/>
      <c r="W86" s="160" t="str">
        <f>IF(OR($D86="",GlobalParameters!$C$12=""),"",MIN(VLOOKUP($AA86,GaAsSem_Req!$A$2:$N$22,13),$X86))</f>
        <v/>
      </c>
      <c r="X86" s="283"/>
      <c r="Y86" s="283"/>
      <c r="Z86" s="159"/>
      <c r="AA86" s="134" t="e">
        <f>VLOOKUP($D86,GaAsSem_Req!$R$2:$S$8,2)+VLOOKUP(GlobalParameters!$C$12,GaAsSem_Req!$T$2:$U$4,2)</f>
        <v>#N/A</v>
      </c>
    </row>
    <row r="87" spans="1:27" x14ac:dyDescent="0.25">
      <c r="A87" s="133"/>
      <c r="B87" s="283"/>
      <c r="C87" s="283"/>
      <c r="D87" s="284"/>
      <c r="E87" s="287"/>
      <c r="F87" s="166" t="str">
        <f t="shared" si="5"/>
        <v/>
      </c>
      <c r="G87" s="156" t="str">
        <f>IF($D87="","",VLOOKUP($AA87,GaAsSem_Req!$A$2:$N$22,4))</f>
        <v/>
      </c>
      <c r="H87" s="285"/>
      <c r="I87" s="155" t="str">
        <f t="shared" si="6"/>
        <v/>
      </c>
      <c r="J87" s="156" t="str">
        <f>IF($D87="","",VLOOKUP($AA87,GaAsSem_Req!$A$2:$N$22,5))</f>
        <v/>
      </c>
      <c r="K87" s="286"/>
      <c r="L87" s="162" t="str">
        <f t="shared" si="7"/>
        <v/>
      </c>
      <c r="M87" s="156" t="str">
        <f>IF($D87="","",VLOOKUP($AA87,GaAsSem_Req!$A$2:$N$22,6))</f>
        <v/>
      </c>
      <c r="N87" s="157" t="str">
        <f t="shared" si="4"/>
        <v/>
      </c>
      <c r="O87" s="158" t="str">
        <f>IF(OR($D87="",$W87="",GlobalParameters!$C$12=""),"",$W87)</f>
        <v/>
      </c>
      <c r="P87" s="159"/>
      <c r="Q87" s="283"/>
      <c r="R87" s="283"/>
      <c r="S87" s="283"/>
      <c r="T87" s="283"/>
      <c r="U87" s="283"/>
      <c r="V87" s="283"/>
      <c r="W87" s="160" t="str">
        <f>IF(OR($D87="",GlobalParameters!$C$12=""),"",MIN(VLOOKUP($AA87,GaAsSem_Req!$A$2:$N$22,13),$X87))</f>
        <v/>
      </c>
      <c r="X87" s="283"/>
      <c r="Y87" s="283"/>
      <c r="Z87" s="159"/>
      <c r="AA87" s="134" t="e">
        <f>VLOOKUP($D87,GaAsSem_Req!$R$2:$S$8,2)+VLOOKUP(GlobalParameters!$C$12,GaAsSem_Req!$T$2:$U$4,2)</f>
        <v>#N/A</v>
      </c>
    </row>
    <row r="88" spans="1:27" x14ac:dyDescent="0.25">
      <c r="A88" s="133"/>
      <c r="B88" s="283"/>
      <c r="C88" s="283"/>
      <c r="D88" s="284"/>
      <c r="E88" s="287"/>
      <c r="F88" s="166" t="str">
        <f t="shared" si="5"/>
        <v/>
      </c>
      <c r="G88" s="156" t="str">
        <f>IF($D88="","",VLOOKUP($AA88,GaAsSem_Req!$A$2:$N$22,4))</f>
        <v/>
      </c>
      <c r="H88" s="285"/>
      <c r="I88" s="155" t="str">
        <f t="shared" si="6"/>
        <v/>
      </c>
      <c r="J88" s="156" t="str">
        <f>IF($D88="","",VLOOKUP($AA88,GaAsSem_Req!$A$2:$N$22,5))</f>
        <v/>
      </c>
      <c r="K88" s="286"/>
      <c r="L88" s="162" t="str">
        <f t="shared" si="7"/>
        <v/>
      </c>
      <c r="M88" s="156" t="str">
        <f>IF($D88="","",VLOOKUP($AA88,GaAsSem_Req!$A$2:$N$22,6))</f>
        <v/>
      </c>
      <c r="N88" s="157" t="str">
        <f t="shared" si="4"/>
        <v/>
      </c>
      <c r="O88" s="158" t="str">
        <f>IF(OR($D88="",$W88="",GlobalParameters!$C$12=""),"",$W88)</f>
        <v/>
      </c>
      <c r="P88" s="159"/>
      <c r="Q88" s="283"/>
      <c r="R88" s="283"/>
      <c r="S88" s="283"/>
      <c r="T88" s="283"/>
      <c r="U88" s="283"/>
      <c r="V88" s="283"/>
      <c r="W88" s="160" t="str">
        <f>IF(OR($D88="",GlobalParameters!$C$12=""),"",MIN(VLOOKUP($AA88,GaAsSem_Req!$A$2:$N$22,13),$X88))</f>
        <v/>
      </c>
      <c r="X88" s="283"/>
      <c r="Y88" s="283"/>
      <c r="Z88" s="159"/>
      <c r="AA88" s="134" t="e">
        <f>VLOOKUP($D88,GaAsSem_Req!$R$2:$S$8,2)+VLOOKUP(GlobalParameters!$C$12,GaAsSem_Req!$T$2:$U$4,2)</f>
        <v>#N/A</v>
      </c>
    </row>
    <row r="89" spans="1:27" x14ac:dyDescent="0.25">
      <c r="A89" s="133"/>
      <c r="B89" s="283"/>
      <c r="C89" s="283"/>
      <c r="D89" s="284"/>
      <c r="E89" s="287"/>
      <c r="F89" s="166" t="str">
        <f t="shared" si="5"/>
        <v/>
      </c>
      <c r="G89" s="156" t="str">
        <f>IF($D89="","",VLOOKUP($AA89,GaAsSem_Req!$A$2:$N$22,4))</f>
        <v/>
      </c>
      <c r="H89" s="285"/>
      <c r="I89" s="155" t="str">
        <f t="shared" si="6"/>
        <v/>
      </c>
      <c r="J89" s="156" t="str">
        <f>IF($D89="","",VLOOKUP($AA89,GaAsSem_Req!$A$2:$N$22,5))</f>
        <v/>
      </c>
      <c r="K89" s="286"/>
      <c r="L89" s="162" t="str">
        <f t="shared" si="7"/>
        <v/>
      </c>
      <c r="M89" s="156" t="str">
        <f>IF($D89="","",VLOOKUP($AA89,GaAsSem_Req!$A$2:$N$22,6))</f>
        <v/>
      </c>
      <c r="N89" s="157" t="str">
        <f t="shared" si="4"/>
        <v/>
      </c>
      <c r="O89" s="158" t="str">
        <f>IF(OR($D89="",$W89="",GlobalParameters!$C$12=""),"",$W89)</f>
        <v/>
      </c>
      <c r="P89" s="159"/>
      <c r="Q89" s="283"/>
      <c r="R89" s="283"/>
      <c r="S89" s="283"/>
      <c r="T89" s="283"/>
      <c r="U89" s="283"/>
      <c r="V89" s="283"/>
      <c r="W89" s="160" t="str">
        <f>IF(OR($D89="",GlobalParameters!$C$12=""),"",MIN(VLOOKUP($AA89,GaAsSem_Req!$A$2:$N$22,13),$X89))</f>
        <v/>
      </c>
      <c r="X89" s="283"/>
      <c r="Y89" s="283"/>
      <c r="Z89" s="159"/>
      <c r="AA89" s="134" t="e">
        <f>VLOOKUP($D89,GaAsSem_Req!$R$2:$S$8,2)+VLOOKUP(GlobalParameters!$C$12,GaAsSem_Req!$T$2:$U$4,2)</f>
        <v>#N/A</v>
      </c>
    </row>
    <row r="90" spans="1:27" x14ac:dyDescent="0.25">
      <c r="A90" s="133"/>
      <c r="B90" s="283"/>
      <c r="C90" s="283"/>
      <c r="D90" s="284"/>
      <c r="E90" s="287"/>
      <c r="F90" s="166" t="str">
        <f t="shared" si="5"/>
        <v/>
      </c>
      <c r="G90" s="156" t="str">
        <f>IF($D90="","",VLOOKUP($AA90,GaAsSem_Req!$A$2:$N$22,4))</f>
        <v/>
      </c>
      <c r="H90" s="285"/>
      <c r="I90" s="155" t="str">
        <f t="shared" si="6"/>
        <v/>
      </c>
      <c r="J90" s="156" t="str">
        <f>IF($D90="","",VLOOKUP($AA90,GaAsSem_Req!$A$2:$N$22,5))</f>
        <v/>
      </c>
      <c r="K90" s="286"/>
      <c r="L90" s="162" t="str">
        <f t="shared" si="7"/>
        <v/>
      </c>
      <c r="M90" s="156" t="str">
        <f>IF($D90="","",VLOOKUP($AA90,GaAsSem_Req!$A$2:$N$22,6))</f>
        <v/>
      </c>
      <c r="N90" s="157" t="str">
        <f t="shared" si="4"/>
        <v/>
      </c>
      <c r="O90" s="158" t="str">
        <f>IF(OR($D90="",$W90="",GlobalParameters!$C$12=""),"",$W90)</f>
        <v/>
      </c>
      <c r="P90" s="159"/>
      <c r="Q90" s="283"/>
      <c r="R90" s="283"/>
      <c r="S90" s="283"/>
      <c r="T90" s="283"/>
      <c r="U90" s="283"/>
      <c r="V90" s="283"/>
      <c r="W90" s="160" t="str">
        <f>IF(OR($D90="",GlobalParameters!$C$12=""),"",MIN(VLOOKUP($AA90,GaAsSem_Req!$A$2:$N$22,13),$X90))</f>
        <v/>
      </c>
      <c r="X90" s="283"/>
      <c r="Y90" s="283"/>
      <c r="Z90" s="159"/>
      <c r="AA90" s="134" t="e">
        <f>VLOOKUP($D90,GaAsSem_Req!$R$2:$S$8,2)+VLOOKUP(GlobalParameters!$C$12,GaAsSem_Req!$T$2:$U$4,2)</f>
        <v>#N/A</v>
      </c>
    </row>
    <row r="91" spans="1:27" x14ac:dyDescent="0.25">
      <c r="A91" s="133"/>
      <c r="B91" s="283"/>
      <c r="C91" s="283"/>
      <c r="D91" s="284"/>
      <c r="E91" s="287"/>
      <c r="F91" s="166" t="str">
        <f t="shared" si="5"/>
        <v/>
      </c>
      <c r="G91" s="156" t="str">
        <f>IF($D91="","",VLOOKUP($AA91,GaAsSem_Req!$A$2:$N$22,4))</f>
        <v/>
      </c>
      <c r="H91" s="285"/>
      <c r="I91" s="155" t="str">
        <f t="shared" si="6"/>
        <v/>
      </c>
      <c r="J91" s="156" t="str">
        <f>IF($D91="","",VLOOKUP($AA91,GaAsSem_Req!$A$2:$N$22,5))</f>
        <v/>
      </c>
      <c r="K91" s="286"/>
      <c r="L91" s="162" t="str">
        <f t="shared" si="7"/>
        <v/>
      </c>
      <c r="M91" s="156" t="str">
        <f>IF($D91="","",VLOOKUP($AA91,GaAsSem_Req!$A$2:$N$22,6))</f>
        <v/>
      </c>
      <c r="N91" s="157" t="str">
        <f t="shared" si="4"/>
        <v/>
      </c>
      <c r="O91" s="158" t="str">
        <f>IF(OR($D91="",$W91="",GlobalParameters!$C$12=""),"",$W91)</f>
        <v/>
      </c>
      <c r="P91" s="159"/>
      <c r="Q91" s="283"/>
      <c r="R91" s="283"/>
      <c r="S91" s="283"/>
      <c r="T91" s="283"/>
      <c r="U91" s="283"/>
      <c r="V91" s="283"/>
      <c r="W91" s="160" t="str">
        <f>IF(OR($D91="",GlobalParameters!$C$12=""),"",MIN(VLOOKUP($AA91,GaAsSem_Req!$A$2:$N$22,13),$X91))</f>
        <v/>
      </c>
      <c r="X91" s="283"/>
      <c r="Y91" s="283"/>
      <c r="Z91" s="159"/>
      <c r="AA91" s="134" t="e">
        <f>VLOOKUP($D91,GaAsSem_Req!$R$2:$S$8,2)+VLOOKUP(GlobalParameters!$C$12,GaAsSem_Req!$T$2:$U$4,2)</f>
        <v>#N/A</v>
      </c>
    </row>
    <row r="92" spans="1:27" x14ac:dyDescent="0.25">
      <c r="A92" s="133"/>
      <c r="B92" s="283"/>
      <c r="C92" s="283"/>
      <c r="D92" s="284"/>
      <c r="E92" s="287"/>
      <c r="F92" s="166" t="str">
        <f t="shared" si="5"/>
        <v/>
      </c>
      <c r="G92" s="156" t="str">
        <f>IF($D92="","",VLOOKUP($AA92,GaAsSem_Req!$A$2:$N$22,4))</f>
        <v/>
      </c>
      <c r="H92" s="285"/>
      <c r="I92" s="155" t="str">
        <f t="shared" si="6"/>
        <v/>
      </c>
      <c r="J92" s="156" t="str">
        <f>IF($D92="","",VLOOKUP($AA92,GaAsSem_Req!$A$2:$N$22,5))</f>
        <v/>
      </c>
      <c r="K92" s="286"/>
      <c r="L92" s="162" t="str">
        <f t="shared" si="7"/>
        <v/>
      </c>
      <c r="M92" s="156" t="str">
        <f>IF($D92="","",VLOOKUP($AA92,GaAsSem_Req!$A$2:$N$22,6))</f>
        <v/>
      </c>
      <c r="N92" s="157" t="str">
        <f t="shared" si="4"/>
        <v/>
      </c>
      <c r="O92" s="158" t="str">
        <f>IF(OR($D92="",$W92="",GlobalParameters!$C$12=""),"",$W92)</f>
        <v/>
      </c>
      <c r="P92" s="159"/>
      <c r="Q92" s="283"/>
      <c r="R92" s="283"/>
      <c r="S92" s="283"/>
      <c r="T92" s="283"/>
      <c r="U92" s="283"/>
      <c r="V92" s="283"/>
      <c r="W92" s="160" t="str">
        <f>IF(OR($D92="",GlobalParameters!$C$12=""),"",MIN(VLOOKUP($AA92,GaAsSem_Req!$A$2:$N$22,13),$X92))</f>
        <v/>
      </c>
      <c r="X92" s="283"/>
      <c r="Y92" s="283"/>
      <c r="Z92" s="159"/>
      <c r="AA92" s="134" t="e">
        <f>VLOOKUP($D92,GaAsSem_Req!$R$2:$S$8,2)+VLOOKUP(GlobalParameters!$C$12,GaAsSem_Req!$T$2:$U$4,2)</f>
        <v>#N/A</v>
      </c>
    </row>
    <row r="93" spans="1:27" x14ac:dyDescent="0.25">
      <c r="A93" s="133"/>
      <c r="B93" s="283"/>
      <c r="C93" s="283"/>
      <c r="D93" s="284"/>
      <c r="E93" s="287"/>
      <c r="F93" s="166" t="str">
        <f t="shared" si="5"/>
        <v/>
      </c>
      <c r="G93" s="156" t="str">
        <f>IF($D93="","",VLOOKUP($AA93,GaAsSem_Req!$A$2:$N$22,4))</f>
        <v/>
      </c>
      <c r="H93" s="285"/>
      <c r="I93" s="155" t="str">
        <f t="shared" si="6"/>
        <v/>
      </c>
      <c r="J93" s="156" t="str">
        <f>IF($D93="","",VLOOKUP($AA93,GaAsSem_Req!$A$2:$N$22,5))</f>
        <v/>
      </c>
      <c r="K93" s="286"/>
      <c r="L93" s="162" t="str">
        <f t="shared" si="7"/>
        <v/>
      </c>
      <c r="M93" s="156" t="str">
        <f>IF($D93="","",VLOOKUP($AA93,GaAsSem_Req!$A$2:$N$22,6))</f>
        <v/>
      </c>
      <c r="N93" s="157" t="str">
        <f t="shared" si="4"/>
        <v/>
      </c>
      <c r="O93" s="158" t="str">
        <f>IF(OR($D93="",$W93="",GlobalParameters!$C$12=""),"",$W93)</f>
        <v/>
      </c>
      <c r="P93" s="159"/>
      <c r="Q93" s="283"/>
      <c r="R93" s="283"/>
      <c r="S93" s="283"/>
      <c r="T93" s="283"/>
      <c r="U93" s="283"/>
      <c r="V93" s="283"/>
      <c r="W93" s="160" t="str">
        <f>IF(OR($D93="",GlobalParameters!$C$12=""),"",MIN(VLOOKUP($AA93,GaAsSem_Req!$A$2:$N$22,13),$X93))</f>
        <v/>
      </c>
      <c r="X93" s="283"/>
      <c r="Y93" s="283"/>
      <c r="Z93" s="159"/>
      <c r="AA93" s="134" t="e">
        <f>VLOOKUP($D93,GaAsSem_Req!$R$2:$S$8,2)+VLOOKUP(GlobalParameters!$C$12,GaAsSem_Req!$T$2:$U$4,2)</f>
        <v>#N/A</v>
      </c>
    </row>
    <row r="94" spans="1:27" x14ac:dyDescent="0.25">
      <c r="A94" s="133"/>
      <c r="B94" s="283"/>
      <c r="C94" s="283"/>
      <c r="D94" s="284"/>
      <c r="E94" s="287"/>
      <c r="F94" s="166" t="str">
        <f t="shared" si="5"/>
        <v/>
      </c>
      <c r="G94" s="156" t="str">
        <f>IF($D94="","",VLOOKUP($AA94,GaAsSem_Req!$A$2:$N$22,4))</f>
        <v/>
      </c>
      <c r="H94" s="285"/>
      <c r="I94" s="155" t="str">
        <f t="shared" si="6"/>
        <v/>
      </c>
      <c r="J94" s="156" t="str">
        <f>IF($D94="","",VLOOKUP($AA94,GaAsSem_Req!$A$2:$N$22,5))</f>
        <v/>
      </c>
      <c r="K94" s="286"/>
      <c r="L94" s="162" t="str">
        <f t="shared" si="7"/>
        <v/>
      </c>
      <c r="M94" s="156" t="str">
        <f>IF($D94="","",VLOOKUP($AA94,GaAsSem_Req!$A$2:$N$22,6))</f>
        <v/>
      </c>
      <c r="N94" s="157" t="str">
        <f t="shared" si="4"/>
        <v/>
      </c>
      <c r="O94" s="158" t="str">
        <f>IF(OR($D94="",$W94="",GlobalParameters!$C$12=""),"",$W94)</f>
        <v/>
      </c>
      <c r="P94" s="159"/>
      <c r="Q94" s="283"/>
      <c r="R94" s="283"/>
      <c r="S94" s="283"/>
      <c r="T94" s="283"/>
      <c r="U94" s="283"/>
      <c r="V94" s="283"/>
      <c r="W94" s="160" t="str">
        <f>IF(OR($D94="",GlobalParameters!$C$12=""),"",MIN(VLOOKUP($AA94,GaAsSem_Req!$A$2:$N$22,13),$X94))</f>
        <v/>
      </c>
      <c r="X94" s="283"/>
      <c r="Y94" s="283"/>
      <c r="Z94" s="159"/>
      <c r="AA94" s="134" t="e">
        <f>VLOOKUP($D94,GaAsSem_Req!$R$2:$S$8,2)+VLOOKUP(GlobalParameters!$C$12,GaAsSem_Req!$T$2:$U$4,2)</f>
        <v>#N/A</v>
      </c>
    </row>
    <row r="95" spans="1:27" x14ac:dyDescent="0.25">
      <c r="A95" s="133"/>
      <c r="B95" s="283"/>
      <c r="C95" s="283"/>
      <c r="D95" s="284"/>
      <c r="E95" s="287"/>
      <c r="F95" s="166" t="str">
        <f t="shared" si="5"/>
        <v/>
      </c>
      <c r="G95" s="156" t="str">
        <f>IF($D95="","",VLOOKUP($AA95,GaAsSem_Req!$A$2:$N$22,4))</f>
        <v/>
      </c>
      <c r="H95" s="285"/>
      <c r="I95" s="155" t="str">
        <f t="shared" si="6"/>
        <v/>
      </c>
      <c r="J95" s="156" t="str">
        <f>IF($D95="","",VLOOKUP($AA95,GaAsSem_Req!$A$2:$N$22,5))</f>
        <v/>
      </c>
      <c r="K95" s="286"/>
      <c r="L95" s="162" t="str">
        <f t="shared" si="7"/>
        <v/>
      </c>
      <c r="M95" s="156" t="str">
        <f>IF($D95="","",VLOOKUP($AA95,GaAsSem_Req!$A$2:$N$22,6))</f>
        <v/>
      </c>
      <c r="N95" s="157" t="str">
        <f t="shared" ref="N95:N158" si="8">IF($D95="","",$J$6+Y95)</f>
        <v/>
      </c>
      <c r="O95" s="158" t="str">
        <f>IF(OR($D95="",$W95="",GlobalParameters!$C$12=""),"",$W95)</f>
        <v/>
      </c>
      <c r="P95" s="159"/>
      <c r="Q95" s="283"/>
      <c r="R95" s="283"/>
      <c r="S95" s="283"/>
      <c r="T95" s="283"/>
      <c r="U95" s="283"/>
      <c r="V95" s="283"/>
      <c r="W95" s="160" t="str">
        <f>IF(OR($D95="",GlobalParameters!$C$12=""),"",MIN(VLOOKUP($AA95,GaAsSem_Req!$A$2:$N$22,13),$X95))</f>
        <v/>
      </c>
      <c r="X95" s="283"/>
      <c r="Y95" s="283"/>
      <c r="Z95" s="159"/>
      <c r="AA95" s="134" t="e">
        <f>VLOOKUP($D95,GaAsSem_Req!$R$2:$S$8,2)+VLOOKUP(GlobalParameters!$C$12,GaAsSem_Req!$T$2:$U$4,2)</f>
        <v>#N/A</v>
      </c>
    </row>
    <row r="96" spans="1:27" x14ac:dyDescent="0.25">
      <c r="A96" s="133"/>
      <c r="B96" s="283"/>
      <c r="C96" s="283"/>
      <c r="D96" s="284"/>
      <c r="E96" s="287"/>
      <c r="F96" s="166" t="str">
        <f t="shared" si="5"/>
        <v/>
      </c>
      <c r="G96" s="156" t="str">
        <f>IF($D96="","",VLOOKUP($AA96,GaAsSem_Req!$A$2:$N$22,4))</f>
        <v/>
      </c>
      <c r="H96" s="285"/>
      <c r="I96" s="155" t="str">
        <f t="shared" si="6"/>
        <v/>
      </c>
      <c r="J96" s="156" t="str">
        <f>IF($D96="","",VLOOKUP($AA96,GaAsSem_Req!$A$2:$N$22,5))</f>
        <v/>
      </c>
      <c r="K96" s="286"/>
      <c r="L96" s="162" t="str">
        <f t="shared" si="7"/>
        <v/>
      </c>
      <c r="M96" s="156" t="str">
        <f>IF($D96="","",VLOOKUP($AA96,GaAsSem_Req!$A$2:$N$22,6))</f>
        <v/>
      </c>
      <c r="N96" s="157" t="str">
        <f t="shared" si="8"/>
        <v/>
      </c>
      <c r="O96" s="158" t="str">
        <f>IF(OR($D96="",$W96="",GlobalParameters!$C$12=""),"",$W96)</f>
        <v/>
      </c>
      <c r="P96" s="159"/>
      <c r="Q96" s="283"/>
      <c r="R96" s="283"/>
      <c r="S96" s="283"/>
      <c r="T96" s="283"/>
      <c r="U96" s="283"/>
      <c r="V96" s="283"/>
      <c r="W96" s="160" t="str">
        <f>IF(OR($D96="",GlobalParameters!$C$12=""),"",MIN(VLOOKUP($AA96,GaAsSem_Req!$A$2:$N$22,13),$X96))</f>
        <v/>
      </c>
      <c r="X96" s="283"/>
      <c r="Y96" s="283"/>
      <c r="Z96" s="159"/>
      <c r="AA96" s="134" t="e">
        <f>VLOOKUP($D96,GaAsSem_Req!$R$2:$S$8,2)+VLOOKUP(GlobalParameters!$C$12,GaAsSem_Req!$T$2:$U$4,2)</f>
        <v>#N/A</v>
      </c>
    </row>
    <row r="97" spans="1:27" x14ac:dyDescent="0.25">
      <c r="A97" s="133"/>
      <c r="B97" s="283"/>
      <c r="C97" s="283"/>
      <c r="D97" s="284"/>
      <c r="E97" s="287"/>
      <c r="F97" s="166" t="str">
        <f t="shared" si="5"/>
        <v/>
      </c>
      <c r="G97" s="156" t="str">
        <f>IF($D97="","",VLOOKUP($AA97,GaAsSem_Req!$A$2:$N$22,4))</f>
        <v/>
      </c>
      <c r="H97" s="285"/>
      <c r="I97" s="155" t="str">
        <f t="shared" si="6"/>
        <v/>
      </c>
      <c r="J97" s="156" t="str">
        <f>IF($D97="","",VLOOKUP($AA97,GaAsSem_Req!$A$2:$N$22,5))</f>
        <v/>
      </c>
      <c r="K97" s="286"/>
      <c r="L97" s="162" t="str">
        <f t="shared" si="7"/>
        <v/>
      </c>
      <c r="M97" s="156" t="str">
        <f>IF($D97="","",VLOOKUP($AA97,GaAsSem_Req!$A$2:$N$22,6))</f>
        <v/>
      </c>
      <c r="N97" s="157" t="str">
        <f t="shared" si="8"/>
        <v/>
      </c>
      <c r="O97" s="158" t="str">
        <f>IF(OR($D97="",$W97="",GlobalParameters!$C$12=""),"",$W97)</f>
        <v/>
      </c>
      <c r="P97" s="159"/>
      <c r="Q97" s="283"/>
      <c r="R97" s="283"/>
      <c r="S97" s="283"/>
      <c r="T97" s="283"/>
      <c r="U97" s="283"/>
      <c r="V97" s="283"/>
      <c r="W97" s="160" t="str">
        <f>IF(OR($D97="",GlobalParameters!$C$12=""),"",MIN(VLOOKUP($AA97,GaAsSem_Req!$A$2:$N$22,13),$X97))</f>
        <v/>
      </c>
      <c r="X97" s="283"/>
      <c r="Y97" s="283"/>
      <c r="Z97" s="159"/>
      <c r="AA97" s="134" t="e">
        <f>VLOOKUP($D97,GaAsSem_Req!$R$2:$S$8,2)+VLOOKUP(GlobalParameters!$C$12,GaAsSem_Req!$T$2:$U$4,2)</f>
        <v>#N/A</v>
      </c>
    </row>
    <row r="98" spans="1:27" x14ac:dyDescent="0.25">
      <c r="A98" s="133"/>
      <c r="B98" s="283"/>
      <c r="C98" s="283"/>
      <c r="D98" s="284"/>
      <c r="E98" s="287"/>
      <c r="F98" s="166" t="str">
        <f t="shared" si="5"/>
        <v/>
      </c>
      <c r="G98" s="156" t="str">
        <f>IF($D98="","",VLOOKUP($AA98,GaAsSem_Req!$A$2:$N$22,4))</f>
        <v/>
      </c>
      <c r="H98" s="285"/>
      <c r="I98" s="155" t="str">
        <f t="shared" si="6"/>
        <v/>
      </c>
      <c r="J98" s="156" t="str">
        <f>IF($D98="","",VLOOKUP($AA98,GaAsSem_Req!$A$2:$N$22,5))</f>
        <v/>
      </c>
      <c r="K98" s="286"/>
      <c r="L98" s="162" t="str">
        <f t="shared" si="7"/>
        <v/>
      </c>
      <c r="M98" s="156" t="str">
        <f>IF($D98="","",VLOOKUP($AA98,GaAsSem_Req!$A$2:$N$22,6))</f>
        <v/>
      </c>
      <c r="N98" s="157" t="str">
        <f t="shared" si="8"/>
        <v/>
      </c>
      <c r="O98" s="158" t="str">
        <f>IF(OR($D98="",$W98="",GlobalParameters!$C$12=""),"",$W98)</f>
        <v/>
      </c>
      <c r="P98" s="159"/>
      <c r="Q98" s="283"/>
      <c r="R98" s="283"/>
      <c r="S98" s="283"/>
      <c r="T98" s="283"/>
      <c r="U98" s="283"/>
      <c r="V98" s="283"/>
      <c r="W98" s="160" t="str">
        <f>IF(OR($D98="",GlobalParameters!$C$12=""),"",MIN(VLOOKUP($AA98,GaAsSem_Req!$A$2:$N$22,13),$X98))</f>
        <v/>
      </c>
      <c r="X98" s="283"/>
      <c r="Y98" s="283"/>
      <c r="Z98" s="159"/>
      <c r="AA98" s="134" t="e">
        <f>VLOOKUP($D98,GaAsSem_Req!$R$2:$S$8,2)+VLOOKUP(GlobalParameters!$C$12,GaAsSem_Req!$T$2:$U$4,2)</f>
        <v>#N/A</v>
      </c>
    </row>
    <row r="99" spans="1:27" x14ac:dyDescent="0.25">
      <c r="A99" s="133"/>
      <c r="B99" s="283"/>
      <c r="C99" s="283"/>
      <c r="D99" s="284"/>
      <c r="E99" s="287"/>
      <c r="F99" s="166" t="str">
        <f t="shared" si="5"/>
        <v/>
      </c>
      <c r="G99" s="156" t="str">
        <f>IF($D99="","",VLOOKUP($AA99,GaAsSem_Req!$A$2:$N$22,4))</f>
        <v/>
      </c>
      <c r="H99" s="285"/>
      <c r="I99" s="155" t="str">
        <f t="shared" si="6"/>
        <v/>
      </c>
      <c r="J99" s="156" t="str">
        <f>IF($D99="","",VLOOKUP($AA99,GaAsSem_Req!$A$2:$N$22,5))</f>
        <v/>
      </c>
      <c r="K99" s="286"/>
      <c r="L99" s="162" t="str">
        <f t="shared" si="7"/>
        <v/>
      </c>
      <c r="M99" s="156" t="str">
        <f>IF($D99="","",VLOOKUP($AA99,GaAsSem_Req!$A$2:$N$22,6))</f>
        <v/>
      </c>
      <c r="N99" s="157" t="str">
        <f t="shared" si="8"/>
        <v/>
      </c>
      <c r="O99" s="158" t="str">
        <f>IF(OR($D99="",$W99="",GlobalParameters!$C$12=""),"",$W99)</f>
        <v/>
      </c>
      <c r="P99" s="159"/>
      <c r="Q99" s="283"/>
      <c r="R99" s="283"/>
      <c r="S99" s="283"/>
      <c r="T99" s="283"/>
      <c r="U99" s="283"/>
      <c r="V99" s="283"/>
      <c r="W99" s="160" t="str">
        <f>IF(OR($D99="",GlobalParameters!$C$12=""),"",MIN(VLOOKUP($AA99,GaAsSem_Req!$A$2:$N$22,13),$X99))</f>
        <v/>
      </c>
      <c r="X99" s="283"/>
      <c r="Y99" s="283"/>
      <c r="Z99" s="159"/>
      <c r="AA99" s="134" t="e">
        <f>VLOOKUP($D99,GaAsSem_Req!$R$2:$S$8,2)+VLOOKUP(GlobalParameters!$C$12,GaAsSem_Req!$T$2:$U$4,2)</f>
        <v>#N/A</v>
      </c>
    </row>
    <row r="100" spans="1:27" x14ac:dyDescent="0.25">
      <c r="A100" s="133"/>
      <c r="B100" s="283"/>
      <c r="C100" s="283"/>
      <c r="D100" s="284"/>
      <c r="E100" s="287"/>
      <c r="F100" s="166" t="str">
        <f t="shared" si="5"/>
        <v/>
      </c>
      <c r="G100" s="156" t="str">
        <f>IF($D100="","",VLOOKUP($AA100,GaAsSem_Req!$A$2:$N$22,4))</f>
        <v/>
      </c>
      <c r="H100" s="285"/>
      <c r="I100" s="155" t="str">
        <f t="shared" si="6"/>
        <v/>
      </c>
      <c r="J100" s="156" t="str">
        <f>IF($D100="","",VLOOKUP($AA100,GaAsSem_Req!$A$2:$N$22,5))</f>
        <v/>
      </c>
      <c r="K100" s="286"/>
      <c r="L100" s="162" t="str">
        <f t="shared" si="7"/>
        <v/>
      </c>
      <c r="M100" s="156" t="str">
        <f>IF($D100="","",VLOOKUP($AA100,GaAsSem_Req!$A$2:$N$22,6))</f>
        <v/>
      </c>
      <c r="N100" s="157" t="str">
        <f t="shared" si="8"/>
        <v/>
      </c>
      <c r="O100" s="158" t="str">
        <f>IF(OR($D100="",$W100="",GlobalParameters!$C$12=""),"",$W100)</f>
        <v/>
      </c>
      <c r="P100" s="159"/>
      <c r="Q100" s="283"/>
      <c r="R100" s="283"/>
      <c r="S100" s="283"/>
      <c r="T100" s="283"/>
      <c r="U100" s="283"/>
      <c r="V100" s="283"/>
      <c r="W100" s="160" t="str">
        <f>IF(OR($D100="",GlobalParameters!$C$12=""),"",MIN(VLOOKUP($AA100,GaAsSem_Req!$A$2:$N$22,13),$X100))</f>
        <v/>
      </c>
      <c r="X100" s="283"/>
      <c r="Y100" s="283"/>
      <c r="Z100" s="159"/>
      <c r="AA100" s="134" t="e">
        <f>VLOOKUP($D100,GaAsSem_Req!$R$2:$S$8,2)+VLOOKUP(GlobalParameters!$C$12,GaAsSem_Req!$T$2:$U$4,2)</f>
        <v>#N/A</v>
      </c>
    </row>
    <row r="101" spans="1:27" x14ac:dyDescent="0.25">
      <c r="A101" s="133"/>
      <c r="B101" s="283"/>
      <c r="C101" s="283"/>
      <c r="D101" s="284"/>
      <c r="E101" s="287"/>
      <c r="F101" s="166" t="str">
        <f t="shared" si="5"/>
        <v/>
      </c>
      <c r="G101" s="156" t="str">
        <f>IF($D101="","",VLOOKUP($AA101,GaAsSem_Req!$A$2:$N$22,4))</f>
        <v/>
      </c>
      <c r="H101" s="285"/>
      <c r="I101" s="155" t="str">
        <f t="shared" si="6"/>
        <v/>
      </c>
      <c r="J101" s="156" t="str">
        <f>IF($D101="","",VLOOKUP($AA101,GaAsSem_Req!$A$2:$N$22,5))</f>
        <v/>
      </c>
      <c r="K101" s="286"/>
      <c r="L101" s="162" t="str">
        <f t="shared" si="7"/>
        <v/>
      </c>
      <c r="M101" s="156" t="str">
        <f>IF($D101="","",VLOOKUP($AA101,GaAsSem_Req!$A$2:$N$22,6))</f>
        <v/>
      </c>
      <c r="N101" s="157" t="str">
        <f t="shared" si="8"/>
        <v/>
      </c>
      <c r="O101" s="158" t="str">
        <f>IF(OR($D101="",$W101="",GlobalParameters!$C$12=""),"",$W101)</f>
        <v/>
      </c>
      <c r="P101" s="159"/>
      <c r="Q101" s="283"/>
      <c r="R101" s="283"/>
      <c r="S101" s="283"/>
      <c r="T101" s="283"/>
      <c r="U101" s="283"/>
      <c r="V101" s="283"/>
      <c r="W101" s="160" t="str">
        <f>IF(OR($D101="",GlobalParameters!$C$12=""),"",MIN(VLOOKUP($AA101,GaAsSem_Req!$A$2:$N$22,13),$X101))</f>
        <v/>
      </c>
      <c r="X101" s="283"/>
      <c r="Y101" s="283"/>
      <c r="Z101" s="159"/>
      <c r="AA101" s="134" t="e">
        <f>VLOOKUP($D101,GaAsSem_Req!$R$2:$S$8,2)+VLOOKUP(GlobalParameters!$C$12,GaAsSem_Req!$T$2:$U$4,2)</f>
        <v>#N/A</v>
      </c>
    </row>
    <row r="102" spans="1:27" x14ac:dyDescent="0.25">
      <c r="A102" s="133"/>
      <c r="B102" s="283"/>
      <c r="C102" s="283"/>
      <c r="D102" s="284"/>
      <c r="E102" s="287"/>
      <c r="F102" s="166" t="str">
        <f t="shared" si="5"/>
        <v/>
      </c>
      <c r="G102" s="156" t="str">
        <f>IF($D102="","",VLOOKUP($AA102,GaAsSem_Req!$A$2:$N$22,4))</f>
        <v/>
      </c>
      <c r="H102" s="285"/>
      <c r="I102" s="155" t="str">
        <f t="shared" si="6"/>
        <v/>
      </c>
      <c r="J102" s="156" t="str">
        <f>IF($D102="","",VLOOKUP($AA102,GaAsSem_Req!$A$2:$N$22,5))</f>
        <v/>
      </c>
      <c r="K102" s="286"/>
      <c r="L102" s="162" t="str">
        <f t="shared" si="7"/>
        <v/>
      </c>
      <c r="M102" s="156" t="str">
        <f>IF($D102="","",VLOOKUP($AA102,GaAsSem_Req!$A$2:$N$22,6))</f>
        <v/>
      </c>
      <c r="N102" s="157" t="str">
        <f t="shared" si="8"/>
        <v/>
      </c>
      <c r="O102" s="158" t="str">
        <f>IF(OR($D102="",$W102="",GlobalParameters!$C$12=""),"",$W102)</f>
        <v/>
      </c>
      <c r="P102" s="159"/>
      <c r="Q102" s="283"/>
      <c r="R102" s="283"/>
      <c r="S102" s="283"/>
      <c r="T102" s="283"/>
      <c r="U102" s="283"/>
      <c r="V102" s="283"/>
      <c r="W102" s="160" t="str">
        <f>IF(OR($D102="",GlobalParameters!$C$12=""),"",MIN(VLOOKUP($AA102,GaAsSem_Req!$A$2:$N$22,13),$X102))</f>
        <v/>
      </c>
      <c r="X102" s="283"/>
      <c r="Y102" s="283"/>
      <c r="Z102" s="159"/>
      <c r="AA102" s="134" t="e">
        <f>VLOOKUP($D102,GaAsSem_Req!$R$2:$S$8,2)+VLOOKUP(GlobalParameters!$C$12,GaAsSem_Req!$T$2:$U$4,2)</f>
        <v>#N/A</v>
      </c>
    </row>
    <row r="103" spans="1:27" x14ac:dyDescent="0.25">
      <c r="A103" s="133"/>
      <c r="B103" s="283"/>
      <c r="C103" s="283"/>
      <c r="D103" s="284"/>
      <c r="E103" s="287"/>
      <c r="F103" s="166" t="str">
        <f t="shared" si="5"/>
        <v/>
      </c>
      <c r="G103" s="156" t="str">
        <f>IF($D103="","",VLOOKUP($AA103,GaAsSem_Req!$A$2:$N$22,4))</f>
        <v/>
      </c>
      <c r="H103" s="285"/>
      <c r="I103" s="155" t="str">
        <f t="shared" si="6"/>
        <v/>
      </c>
      <c r="J103" s="156" t="str">
        <f>IF($D103="","",VLOOKUP($AA103,GaAsSem_Req!$A$2:$N$22,5))</f>
        <v/>
      </c>
      <c r="K103" s="286"/>
      <c r="L103" s="162" t="str">
        <f t="shared" si="7"/>
        <v/>
      </c>
      <c r="M103" s="156" t="str">
        <f>IF($D103="","",VLOOKUP($AA103,GaAsSem_Req!$A$2:$N$22,6))</f>
        <v/>
      </c>
      <c r="N103" s="157" t="str">
        <f t="shared" si="8"/>
        <v/>
      </c>
      <c r="O103" s="158" t="str">
        <f>IF(OR($D103="",$W103="",GlobalParameters!$C$12=""),"",$W103)</f>
        <v/>
      </c>
      <c r="P103" s="159"/>
      <c r="Q103" s="283"/>
      <c r="R103" s="283"/>
      <c r="S103" s="283"/>
      <c r="T103" s="283"/>
      <c r="U103" s="283"/>
      <c r="V103" s="283"/>
      <c r="W103" s="160" t="str">
        <f>IF(OR($D103="",GlobalParameters!$C$12=""),"",MIN(VLOOKUP($AA103,GaAsSem_Req!$A$2:$N$22,13),$X103))</f>
        <v/>
      </c>
      <c r="X103" s="283"/>
      <c r="Y103" s="283"/>
      <c r="Z103" s="159"/>
      <c r="AA103" s="134" t="e">
        <f>VLOOKUP($D103,GaAsSem_Req!$R$2:$S$8,2)+VLOOKUP(GlobalParameters!$C$12,GaAsSem_Req!$T$2:$U$4,2)</f>
        <v>#N/A</v>
      </c>
    </row>
    <row r="104" spans="1:27" x14ac:dyDescent="0.25">
      <c r="A104" s="133"/>
      <c r="B104" s="283"/>
      <c r="C104" s="283"/>
      <c r="D104" s="284"/>
      <c r="E104" s="287"/>
      <c r="F104" s="166" t="str">
        <f t="shared" si="5"/>
        <v/>
      </c>
      <c r="G104" s="156" t="str">
        <f>IF($D104="","",VLOOKUP($AA104,GaAsSem_Req!$A$2:$N$22,4))</f>
        <v/>
      </c>
      <c r="H104" s="285"/>
      <c r="I104" s="155" t="str">
        <f t="shared" si="6"/>
        <v/>
      </c>
      <c r="J104" s="156" t="str">
        <f>IF($D104="","",VLOOKUP($AA104,GaAsSem_Req!$A$2:$N$22,5))</f>
        <v/>
      </c>
      <c r="K104" s="286"/>
      <c r="L104" s="162" t="str">
        <f t="shared" si="7"/>
        <v/>
      </c>
      <c r="M104" s="156" t="str">
        <f>IF($D104="","",VLOOKUP($AA104,GaAsSem_Req!$A$2:$N$22,6))</f>
        <v/>
      </c>
      <c r="N104" s="157" t="str">
        <f t="shared" si="8"/>
        <v/>
      </c>
      <c r="O104" s="158" t="str">
        <f>IF(OR($D104="",$W104="",GlobalParameters!$C$12=""),"",$W104)</f>
        <v/>
      </c>
      <c r="P104" s="159"/>
      <c r="Q104" s="283"/>
      <c r="R104" s="283"/>
      <c r="S104" s="283"/>
      <c r="T104" s="283"/>
      <c r="U104" s="283"/>
      <c r="V104" s="283"/>
      <c r="W104" s="160" t="str">
        <f>IF(OR($D104="",GlobalParameters!$C$12=""),"",MIN(VLOOKUP($AA104,GaAsSem_Req!$A$2:$N$22,13),$X104))</f>
        <v/>
      </c>
      <c r="X104" s="283"/>
      <c r="Y104" s="283"/>
      <c r="Z104" s="159"/>
      <c r="AA104" s="134" t="e">
        <f>VLOOKUP($D104,GaAsSem_Req!$R$2:$S$8,2)+VLOOKUP(GlobalParameters!$C$12,GaAsSem_Req!$T$2:$U$4,2)</f>
        <v>#N/A</v>
      </c>
    </row>
    <row r="105" spans="1:27" x14ac:dyDescent="0.25">
      <c r="A105" s="133"/>
      <c r="B105" s="283"/>
      <c r="C105" s="283"/>
      <c r="D105" s="284"/>
      <c r="E105" s="287"/>
      <c r="F105" s="166" t="str">
        <f t="shared" si="5"/>
        <v/>
      </c>
      <c r="G105" s="156" t="str">
        <f>IF($D105="","",VLOOKUP($AA105,GaAsSem_Req!$A$2:$N$22,4))</f>
        <v/>
      </c>
      <c r="H105" s="285"/>
      <c r="I105" s="155" t="str">
        <f t="shared" si="6"/>
        <v/>
      </c>
      <c r="J105" s="156" t="str">
        <f>IF($D105="","",VLOOKUP($AA105,GaAsSem_Req!$A$2:$N$22,5))</f>
        <v/>
      </c>
      <c r="K105" s="286"/>
      <c r="L105" s="162" t="str">
        <f t="shared" si="7"/>
        <v/>
      </c>
      <c r="M105" s="156" t="str">
        <f>IF($D105="","",VLOOKUP($AA105,GaAsSem_Req!$A$2:$N$22,6))</f>
        <v/>
      </c>
      <c r="N105" s="157" t="str">
        <f t="shared" si="8"/>
        <v/>
      </c>
      <c r="O105" s="158" t="str">
        <f>IF(OR($D105="",$W105="",GlobalParameters!$C$12=""),"",$W105)</f>
        <v/>
      </c>
      <c r="P105" s="159"/>
      <c r="Q105" s="283"/>
      <c r="R105" s="283"/>
      <c r="S105" s="283"/>
      <c r="T105" s="283"/>
      <c r="U105" s="283"/>
      <c r="V105" s="283"/>
      <c r="W105" s="160" t="str">
        <f>IF(OR($D105="",GlobalParameters!$C$12=""),"",MIN(VLOOKUP($AA105,GaAsSem_Req!$A$2:$N$22,13),$X105))</f>
        <v/>
      </c>
      <c r="X105" s="283"/>
      <c r="Y105" s="283"/>
      <c r="Z105" s="159"/>
      <c r="AA105" s="134" t="e">
        <f>VLOOKUP($D105,GaAsSem_Req!$R$2:$S$8,2)+VLOOKUP(GlobalParameters!$C$12,GaAsSem_Req!$T$2:$U$4,2)</f>
        <v>#N/A</v>
      </c>
    </row>
    <row r="106" spans="1:27" x14ac:dyDescent="0.25">
      <c r="A106" s="133"/>
      <c r="B106" s="283"/>
      <c r="C106" s="283"/>
      <c r="D106" s="284"/>
      <c r="E106" s="287"/>
      <c r="F106" s="166" t="str">
        <f t="shared" si="5"/>
        <v/>
      </c>
      <c r="G106" s="156" t="str">
        <f>IF($D106="","",VLOOKUP($AA106,GaAsSem_Req!$A$2:$N$22,4))</f>
        <v/>
      </c>
      <c r="H106" s="285"/>
      <c r="I106" s="155" t="str">
        <f t="shared" si="6"/>
        <v/>
      </c>
      <c r="J106" s="156" t="str">
        <f>IF($D106="","",VLOOKUP($AA106,GaAsSem_Req!$A$2:$N$22,5))</f>
        <v/>
      </c>
      <c r="K106" s="286"/>
      <c r="L106" s="162" t="str">
        <f t="shared" si="7"/>
        <v/>
      </c>
      <c r="M106" s="156" t="str">
        <f>IF($D106="","",VLOOKUP($AA106,GaAsSem_Req!$A$2:$N$22,6))</f>
        <v/>
      </c>
      <c r="N106" s="157" t="str">
        <f t="shared" si="8"/>
        <v/>
      </c>
      <c r="O106" s="158" t="str">
        <f>IF(OR($D106="",$W106="",GlobalParameters!$C$12=""),"",$W106)</f>
        <v/>
      </c>
      <c r="P106" s="159"/>
      <c r="Q106" s="283"/>
      <c r="R106" s="283"/>
      <c r="S106" s="283"/>
      <c r="T106" s="283"/>
      <c r="U106" s="283"/>
      <c r="V106" s="283"/>
      <c r="W106" s="160" t="str">
        <f>IF(OR($D106="",GlobalParameters!$C$12=""),"",MIN(VLOOKUP($AA106,GaAsSem_Req!$A$2:$N$22,13),$X106))</f>
        <v/>
      </c>
      <c r="X106" s="283"/>
      <c r="Y106" s="283"/>
      <c r="Z106" s="159"/>
      <c r="AA106" s="134" t="e">
        <f>VLOOKUP($D106,GaAsSem_Req!$R$2:$S$8,2)+VLOOKUP(GlobalParameters!$C$12,GaAsSem_Req!$T$2:$U$4,2)</f>
        <v>#N/A</v>
      </c>
    </row>
    <row r="107" spans="1:27" x14ac:dyDescent="0.25">
      <c r="A107" s="133"/>
      <c r="B107" s="283"/>
      <c r="C107" s="283"/>
      <c r="D107" s="284"/>
      <c r="E107" s="287"/>
      <c r="F107" s="166" t="str">
        <f t="shared" si="5"/>
        <v/>
      </c>
      <c r="G107" s="156" t="str">
        <f>IF($D107="","",VLOOKUP($AA107,GaAsSem_Req!$A$2:$N$22,4))</f>
        <v/>
      </c>
      <c r="H107" s="285"/>
      <c r="I107" s="155" t="str">
        <f t="shared" si="6"/>
        <v/>
      </c>
      <c r="J107" s="156" t="str">
        <f>IF($D107="","",VLOOKUP($AA107,GaAsSem_Req!$A$2:$N$22,5))</f>
        <v/>
      </c>
      <c r="K107" s="286"/>
      <c r="L107" s="162" t="str">
        <f t="shared" si="7"/>
        <v/>
      </c>
      <c r="M107" s="156" t="str">
        <f>IF($D107="","",VLOOKUP($AA107,GaAsSem_Req!$A$2:$N$22,6))</f>
        <v/>
      </c>
      <c r="N107" s="157" t="str">
        <f t="shared" si="8"/>
        <v/>
      </c>
      <c r="O107" s="158" t="str">
        <f>IF(OR($D107="",$W107="",GlobalParameters!$C$12=""),"",$W107)</f>
        <v/>
      </c>
      <c r="P107" s="159"/>
      <c r="Q107" s="283"/>
      <c r="R107" s="283"/>
      <c r="S107" s="283"/>
      <c r="T107" s="283"/>
      <c r="U107" s="283"/>
      <c r="V107" s="283"/>
      <c r="W107" s="160" t="str">
        <f>IF(OR($D107="",GlobalParameters!$C$12=""),"",MIN(VLOOKUP($AA107,GaAsSem_Req!$A$2:$N$22,13),$X107))</f>
        <v/>
      </c>
      <c r="X107" s="283"/>
      <c r="Y107" s="283"/>
      <c r="Z107" s="159"/>
      <c r="AA107" s="134" t="e">
        <f>VLOOKUP($D107,GaAsSem_Req!$R$2:$S$8,2)+VLOOKUP(GlobalParameters!$C$12,GaAsSem_Req!$T$2:$U$4,2)</f>
        <v>#N/A</v>
      </c>
    </row>
    <row r="108" spans="1:27" x14ac:dyDescent="0.25">
      <c r="A108" s="133"/>
      <c r="B108" s="283"/>
      <c r="C108" s="283"/>
      <c r="D108" s="284"/>
      <c r="E108" s="287"/>
      <c r="F108" s="166" t="str">
        <f t="shared" si="5"/>
        <v/>
      </c>
      <c r="G108" s="156" t="str">
        <f>IF($D108="","",VLOOKUP($AA108,GaAsSem_Req!$A$2:$N$22,4))</f>
        <v/>
      </c>
      <c r="H108" s="285"/>
      <c r="I108" s="155" t="str">
        <f t="shared" si="6"/>
        <v/>
      </c>
      <c r="J108" s="156" t="str">
        <f>IF($D108="","",VLOOKUP($AA108,GaAsSem_Req!$A$2:$N$22,5))</f>
        <v/>
      </c>
      <c r="K108" s="286"/>
      <c r="L108" s="162" t="str">
        <f t="shared" si="7"/>
        <v/>
      </c>
      <c r="M108" s="156" t="str">
        <f>IF($D108="","",VLOOKUP($AA108,GaAsSem_Req!$A$2:$N$22,6))</f>
        <v/>
      </c>
      <c r="N108" s="157" t="str">
        <f t="shared" si="8"/>
        <v/>
      </c>
      <c r="O108" s="158" t="str">
        <f>IF(OR($D108="",$W108="",GlobalParameters!$C$12=""),"",$W108)</f>
        <v/>
      </c>
      <c r="P108" s="159"/>
      <c r="Q108" s="283"/>
      <c r="R108" s="283"/>
      <c r="S108" s="283"/>
      <c r="T108" s="283"/>
      <c r="U108" s="283"/>
      <c r="V108" s="283"/>
      <c r="W108" s="160" t="str">
        <f>IF(OR($D108="",GlobalParameters!$C$12=""),"",MIN(VLOOKUP($AA108,GaAsSem_Req!$A$2:$N$22,13),$X108))</f>
        <v/>
      </c>
      <c r="X108" s="283"/>
      <c r="Y108" s="283"/>
      <c r="Z108" s="159"/>
      <c r="AA108" s="134" t="e">
        <f>VLOOKUP($D108,GaAsSem_Req!$R$2:$S$8,2)+VLOOKUP(GlobalParameters!$C$12,GaAsSem_Req!$T$2:$U$4,2)</f>
        <v>#N/A</v>
      </c>
    </row>
    <row r="109" spans="1:27" x14ac:dyDescent="0.25">
      <c r="A109" s="133"/>
      <c r="B109" s="283"/>
      <c r="C109" s="283"/>
      <c r="D109" s="284"/>
      <c r="E109" s="287"/>
      <c r="F109" s="166" t="str">
        <f t="shared" si="5"/>
        <v/>
      </c>
      <c r="G109" s="156" t="str">
        <f>IF($D109="","",VLOOKUP($AA109,GaAsSem_Req!$A$2:$N$22,4))</f>
        <v/>
      </c>
      <c r="H109" s="285"/>
      <c r="I109" s="155" t="str">
        <f t="shared" si="6"/>
        <v/>
      </c>
      <c r="J109" s="156" t="str">
        <f>IF($D109="","",VLOOKUP($AA109,GaAsSem_Req!$A$2:$N$22,5))</f>
        <v/>
      </c>
      <c r="K109" s="286"/>
      <c r="L109" s="162" t="str">
        <f t="shared" si="7"/>
        <v/>
      </c>
      <c r="M109" s="156" t="str">
        <f>IF($D109="","",VLOOKUP($AA109,GaAsSem_Req!$A$2:$N$22,6))</f>
        <v/>
      </c>
      <c r="N109" s="157" t="str">
        <f t="shared" si="8"/>
        <v/>
      </c>
      <c r="O109" s="158" t="str">
        <f>IF(OR($D109="",$W109="",GlobalParameters!$C$12=""),"",$W109)</f>
        <v/>
      </c>
      <c r="P109" s="159"/>
      <c r="Q109" s="283"/>
      <c r="R109" s="283"/>
      <c r="S109" s="283"/>
      <c r="T109" s="283"/>
      <c r="U109" s="283"/>
      <c r="V109" s="283"/>
      <c r="W109" s="160" t="str">
        <f>IF(OR($D109="",GlobalParameters!$C$12=""),"",MIN(VLOOKUP($AA109,GaAsSem_Req!$A$2:$N$22,13),$X109))</f>
        <v/>
      </c>
      <c r="X109" s="283"/>
      <c r="Y109" s="283"/>
      <c r="Z109" s="159"/>
      <c r="AA109" s="134" t="e">
        <f>VLOOKUP($D109,GaAsSem_Req!$R$2:$S$8,2)+VLOOKUP(GlobalParameters!$C$12,GaAsSem_Req!$T$2:$U$4,2)</f>
        <v>#N/A</v>
      </c>
    </row>
    <row r="110" spans="1:27" x14ac:dyDescent="0.25">
      <c r="A110" s="133"/>
      <c r="B110" s="283"/>
      <c r="C110" s="283"/>
      <c r="D110" s="284"/>
      <c r="E110" s="287"/>
      <c r="F110" s="166" t="str">
        <f t="shared" si="5"/>
        <v/>
      </c>
      <c r="G110" s="156" t="str">
        <f>IF($D110="","",VLOOKUP($AA110,GaAsSem_Req!$A$2:$N$22,4))</f>
        <v/>
      </c>
      <c r="H110" s="285"/>
      <c r="I110" s="155" t="str">
        <f t="shared" si="6"/>
        <v/>
      </c>
      <c r="J110" s="156" t="str">
        <f>IF($D110="","",VLOOKUP($AA110,GaAsSem_Req!$A$2:$N$22,5))</f>
        <v/>
      </c>
      <c r="K110" s="286"/>
      <c r="L110" s="162" t="str">
        <f t="shared" si="7"/>
        <v/>
      </c>
      <c r="M110" s="156" t="str">
        <f>IF($D110="","",VLOOKUP($AA110,GaAsSem_Req!$A$2:$N$22,6))</f>
        <v/>
      </c>
      <c r="N110" s="157" t="str">
        <f t="shared" si="8"/>
        <v/>
      </c>
      <c r="O110" s="158" t="str">
        <f>IF(OR($D110="",$W110="",GlobalParameters!$C$12=""),"",$W110)</f>
        <v/>
      </c>
      <c r="P110" s="159"/>
      <c r="Q110" s="283"/>
      <c r="R110" s="283"/>
      <c r="S110" s="283"/>
      <c r="T110" s="283"/>
      <c r="U110" s="283"/>
      <c r="V110" s="283"/>
      <c r="W110" s="160" t="str">
        <f>IF(OR($D110="",GlobalParameters!$C$12=""),"",MIN(VLOOKUP($AA110,GaAsSem_Req!$A$2:$N$22,13),$X110))</f>
        <v/>
      </c>
      <c r="X110" s="283"/>
      <c r="Y110" s="283"/>
      <c r="Z110" s="159"/>
      <c r="AA110" s="134" t="e">
        <f>VLOOKUP($D110,GaAsSem_Req!$R$2:$S$8,2)+VLOOKUP(GlobalParameters!$C$12,GaAsSem_Req!$T$2:$U$4,2)</f>
        <v>#N/A</v>
      </c>
    </row>
    <row r="111" spans="1:27" x14ac:dyDescent="0.25">
      <c r="A111" s="133"/>
      <c r="B111" s="283"/>
      <c r="C111" s="283"/>
      <c r="D111" s="284"/>
      <c r="E111" s="287"/>
      <c r="F111" s="166" t="str">
        <f t="shared" si="5"/>
        <v/>
      </c>
      <c r="G111" s="156" t="str">
        <f>IF($D111="","",VLOOKUP($AA111,GaAsSem_Req!$A$2:$N$22,4))</f>
        <v/>
      </c>
      <c r="H111" s="285"/>
      <c r="I111" s="155" t="str">
        <f t="shared" si="6"/>
        <v/>
      </c>
      <c r="J111" s="156" t="str">
        <f>IF($D111="","",VLOOKUP($AA111,GaAsSem_Req!$A$2:$N$22,5))</f>
        <v/>
      </c>
      <c r="K111" s="286"/>
      <c r="L111" s="162" t="str">
        <f t="shared" si="7"/>
        <v/>
      </c>
      <c r="M111" s="156" t="str">
        <f>IF($D111="","",VLOOKUP($AA111,GaAsSem_Req!$A$2:$N$22,6))</f>
        <v/>
      </c>
      <c r="N111" s="157" t="str">
        <f t="shared" si="8"/>
        <v/>
      </c>
      <c r="O111" s="158" t="str">
        <f>IF(OR($D111="",$W111="",GlobalParameters!$C$12=""),"",$W111)</f>
        <v/>
      </c>
      <c r="P111" s="159"/>
      <c r="Q111" s="283"/>
      <c r="R111" s="283"/>
      <c r="S111" s="283"/>
      <c r="T111" s="283"/>
      <c r="U111" s="283"/>
      <c r="V111" s="283"/>
      <c r="W111" s="160" t="str">
        <f>IF(OR($D111="",GlobalParameters!$C$12=""),"",MIN(VLOOKUP($AA111,GaAsSem_Req!$A$2:$N$22,13),$X111))</f>
        <v/>
      </c>
      <c r="X111" s="283"/>
      <c r="Y111" s="283"/>
      <c r="Z111" s="159"/>
      <c r="AA111" s="134" t="e">
        <f>VLOOKUP($D111,GaAsSem_Req!$R$2:$S$8,2)+VLOOKUP(GlobalParameters!$C$12,GaAsSem_Req!$T$2:$U$4,2)</f>
        <v>#N/A</v>
      </c>
    </row>
    <row r="112" spans="1:27" x14ac:dyDescent="0.25">
      <c r="A112" s="133"/>
      <c r="B112" s="283"/>
      <c r="C112" s="283"/>
      <c r="D112" s="284"/>
      <c r="E112" s="287"/>
      <c r="F112" s="166" t="str">
        <f t="shared" si="5"/>
        <v/>
      </c>
      <c r="G112" s="156" t="str">
        <f>IF($D112="","",VLOOKUP($AA112,GaAsSem_Req!$A$2:$N$22,4))</f>
        <v/>
      </c>
      <c r="H112" s="285"/>
      <c r="I112" s="155" t="str">
        <f t="shared" si="6"/>
        <v/>
      </c>
      <c r="J112" s="156" t="str">
        <f>IF($D112="","",VLOOKUP($AA112,GaAsSem_Req!$A$2:$N$22,5))</f>
        <v/>
      </c>
      <c r="K112" s="286"/>
      <c r="L112" s="162" t="str">
        <f t="shared" si="7"/>
        <v/>
      </c>
      <c r="M112" s="156" t="str">
        <f>IF($D112="","",VLOOKUP($AA112,GaAsSem_Req!$A$2:$N$22,6))</f>
        <v/>
      </c>
      <c r="N112" s="157" t="str">
        <f t="shared" si="8"/>
        <v/>
      </c>
      <c r="O112" s="158" t="str">
        <f>IF(OR($D112="",$W112="",GlobalParameters!$C$12=""),"",$W112)</f>
        <v/>
      </c>
      <c r="P112" s="159"/>
      <c r="Q112" s="283"/>
      <c r="R112" s="283"/>
      <c r="S112" s="283"/>
      <c r="T112" s="283"/>
      <c r="U112" s="283"/>
      <c r="V112" s="283"/>
      <c r="W112" s="160" t="str">
        <f>IF(OR($D112="",GlobalParameters!$C$12=""),"",MIN(VLOOKUP($AA112,GaAsSem_Req!$A$2:$N$22,13),$X112))</f>
        <v/>
      </c>
      <c r="X112" s="283"/>
      <c r="Y112" s="283"/>
      <c r="Z112" s="159"/>
      <c r="AA112" s="134" t="e">
        <f>VLOOKUP($D112,GaAsSem_Req!$R$2:$S$8,2)+VLOOKUP(GlobalParameters!$C$12,GaAsSem_Req!$T$2:$U$4,2)</f>
        <v>#N/A</v>
      </c>
    </row>
    <row r="113" spans="1:27" x14ac:dyDescent="0.25">
      <c r="A113" s="133"/>
      <c r="B113" s="283"/>
      <c r="C113" s="283"/>
      <c r="D113" s="284"/>
      <c r="E113" s="287"/>
      <c r="F113" s="166" t="str">
        <f t="shared" si="5"/>
        <v/>
      </c>
      <c r="G113" s="156" t="str">
        <f>IF($D113="","",VLOOKUP($AA113,GaAsSem_Req!$A$2:$N$22,4))</f>
        <v/>
      </c>
      <c r="H113" s="285"/>
      <c r="I113" s="155" t="str">
        <f t="shared" si="6"/>
        <v/>
      </c>
      <c r="J113" s="156" t="str">
        <f>IF($D113="","",VLOOKUP($AA113,GaAsSem_Req!$A$2:$N$22,5))</f>
        <v/>
      </c>
      <c r="K113" s="286"/>
      <c r="L113" s="162" t="str">
        <f t="shared" si="7"/>
        <v/>
      </c>
      <c r="M113" s="156" t="str">
        <f>IF($D113="","",VLOOKUP($AA113,GaAsSem_Req!$A$2:$N$22,6))</f>
        <v/>
      </c>
      <c r="N113" s="157" t="str">
        <f t="shared" si="8"/>
        <v/>
      </c>
      <c r="O113" s="158" t="str">
        <f>IF(OR($D113="",$W113="",GlobalParameters!$C$12=""),"",$W113)</f>
        <v/>
      </c>
      <c r="P113" s="159"/>
      <c r="Q113" s="283"/>
      <c r="R113" s="283"/>
      <c r="S113" s="283"/>
      <c r="T113" s="283"/>
      <c r="U113" s="283"/>
      <c r="V113" s="283"/>
      <c r="W113" s="160" t="str">
        <f>IF(OR($D113="",GlobalParameters!$C$12=""),"",MIN(VLOOKUP($AA113,GaAsSem_Req!$A$2:$N$22,13),$X113))</f>
        <v/>
      </c>
      <c r="X113" s="283"/>
      <c r="Y113" s="283"/>
      <c r="Z113" s="159"/>
      <c r="AA113" s="134" t="e">
        <f>VLOOKUP($D113,GaAsSem_Req!$R$2:$S$8,2)+VLOOKUP(GlobalParameters!$C$12,GaAsSem_Req!$T$2:$U$4,2)</f>
        <v>#N/A</v>
      </c>
    </row>
    <row r="114" spans="1:27" x14ac:dyDescent="0.25">
      <c r="A114" s="133"/>
      <c r="B114" s="283"/>
      <c r="C114" s="283"/>
      <c r="D114" s="284"/>
      <c r="E114" s="287"/>
      <c r="F114" s="166" t="str">
        <f t="shared" si="5"/>
        <v/>
      </c>
      <c r="G114" s="156" t="str">
        <f>IF($D114="","",VLOOKUP($AA114,GaAsSem_Req!$A$2:$N$22,4))</f>
        <v/>
      </c>
      <c r="H114" s="285"/>
      <c r="I114" s="155" t="str">
        <f t="shared" si="6"/>
        <v/>
      </c>
      <c r="J114" s="156" t="str">
        <f>IF($D114="","",VLOOKUP($AA114,GaAsSem_Req!$A$2:$N$22,5))</f>
        <v/>
      </c>
      <c r="K114" s="286"/>
      <c r="L114" s="162" t="str">
        <f t="shared" si="7"/>
        <v/>
      </c>
      <c r="M114" s="156" t="str">
        <f>IF($D114="","",VLOOKUP($AA114,GaAsSem_Req!$A$2:$N$22,6))</f>
        <v/>
      </c>
      <c r="N114" s="157" t="str">
        <f t="shared" si="8"/>
        <v/>
      </c>
      <c r="O114" s="158" t="str">
        <f>IF(OR($D114="",$W114="",GlobalParameters!$C$12=""),"",$W114)</f>
        <v/>
      </c>
      <c r="P114" s="159"/>
      <c r="Q114" s="283"/>
      <c r="R114" s="283"/>
      <c r="S114" s="283"/>
      <c r="T114" s="283"/>
      <c r="U114" s="283"/>
      <c r="V114" s="283"/>
      <c r="W114" s="160" t="str">
        <f>IF(OR($D114="",GlobalParameters!$C$12=""),"",MIN(VLOOKUP($AA114,GaAsSem_Req!$A$2:$N$22,13),$X114))</f>
        <v/>
      </c>
      <c r="X114" s="283"/>
      <c r="Y114" s="283"/>
      <c r="Z114" s="159"/>
      <c r="AA114" s="134" t="e">
        <f>VLOOKUP($D114,GaAsSem_Req!$R$2:$S$8,2)+VLOOKUP(GlobalParameters!$C$12,GaAsSem_Req!$T$2:$U$4,2)</f>
        <v>#N/A</v>
      </c>
    </row>
    <row r="115" spans="1:27" x14ac:dyDescent="0.25">
      <c r="A115" s="133"/>
      <c r="B115" s="283"/>
      <c r="C115" s="283"/>
      <c r="D115" s="284"/>
      <c r="E115" s="287"/>
      <c r="F115" s="166" t="str">
        <f t="shared" si="5"/>
        <v/>
      </c>
      <c r="G115" s="156" t="str">
        <f>IF($D115="","",VLOOKUP($AA115,GaAsSem_Req!$A$2:$N$22,4))</f>
        <v/>
      </c>
      <c r="H115" s="285"/>
      <c r="I115" s="155" t="str">
        <f t="shared" si="6"/>
        <v/>
      </c>
      <c r="J115" s="156" t="str">
        <f>IF($D115="","",VLOOKUP($AA115,GaAsSem_Req!$A$2:$N$22,5))</f>
        <v/>
      </c>
      <c r="K115" s="286"/>
      <c r="L115" s="162" t="str">
        <f t="shared" si="7"/>
        <v/>
      </c>
      <c r="M115" s="156" t="str">
        <f>IF($D115="","",VLOOKUP($AA115,GaAsSem_Req!$A$2:$N$22,6))</f>
        <v/>
      </c>
      <c r="N115" s="157" t="str">
        <f t="shared" si="8"/>
        <v/>
      </c>
      <c r="O115" s="158" t="str">
        <f>IF(OR($D115="",$W115="",GlobalParameters!$C$12=""),"",$W115)</f>
        <v/>
      </c>
      <c r="P115" s="159"/>
      <c r="Q115" s="283"/>
      <c r="R115" s="283"/>
      <c r="S115" s="283"/>
      <c r="T115" s="283"/>
      <c r="U115" s="283"/>
      <c r="V115" s="283"/>
      <c r="W115" s="160" t="str">
        <f>IF(OR($D115="",GlobalParameters!$C$12=""),"",MIN(VLOOKUP($AA115,GaAsSem_Req!$A$2:$N$22,13),$X115))</f>
        <v/>
      </c>
      <c r="X115" s="283"/>
      <c r="Y115" s="283"/>
      <c r="Z115" s="159"/>
      <c r="AA115" s="134" t="e">
        <f>VLOOKUP($D115,GaAsSem_Req!$R$2:$S$8,2)+VLOOKUP(GlobalParameters!$C$12,GaAsSem_Req!$T$2:$U$4,2)</f>
        <v>#N/A</v>
      </c>
    </row>
    <row r="116" spans="1:27" x14ac:dyDescent="0.25">
      <c r="A116" s="133"/>
      <c r="B116" s="283"/>
      <c r="C116" s="283"/>
      <c r="D116" s="284"/>
      <c r="E116" s="287"/>
      <c r="F116" s="166" t="str">
        <f t="shared" si="5"/>
        <v/>
      </c>
      <c r="G116" s="156" t="str">
        <f>IF($D116="","",VLOOKUP($AA116,GaAsSem_Req!$A$2:$N$22,4))</f>
        <v/>
      </c>
      <c r="H116" s="285"/>
      <c r="I116" s="155" t="str">
        <f t="shared" si="6"/>
        <v/>
      </c>
      <c r="J116" s="156" t="str">
        <f>IF($D116="","",VLOOKUP($AA116,GaAsSem_Req!$A$2:$N$22,5))</f>
        <v/>
      </c>
      <c r="K116" s="286"/>
      <c r="L116" s="162" t="str">
        <f t="shared" si="7"/>
        <v/>
      </c>
      <c r="M116" s="156" t="str">
        <f>IF($D116="","",VLOOKUP($AA116,GaAsSem_Req!$A$2:$N$22,6))</f>
        <v/>
      </c>
      <c r="N116" s="157" t="str">
        <f t="shared" si="8"/>
        <v/>
      </c>
      <c r="O116" s="158" t="str">
        <f>IF(OR($D116="",$W116="",GlobalParameters!$C$12=""),"",$W116)</f>
        <v/>
      </c>
      <c r="P116" s="159"/>
      <c r="Q116" s="283"/>
      <c r="R116" s="283"/>
      <c r="S116" s="283"/>
      <c r="T116" s="283"/>
      <c r="U116" s="283"/>
      <c r="V116" s="283"/>
      <c r="W116" s="160" t="str">
        <f>IF(OR($D116="",GlobalParameters!$C$12=""),"",MIN(VLOOKUP($AA116,GaAsSem_Req!$A$2:$N$22,13),$X116))</f>
        <v/>
      </c>
      <c r="X116" s="283"/>
      <c r="Y116" s="283"/>
      <c r="Z116" s="159"/>
      <c r="AA116" s="134" t="e">
        <f>VLOOKUP($D116,GaAsSem_Req!$R$2:$S$8,2)+VLOOKUP(GlobalParameters!$C$12,GaAsSem_Req!$T$2:$U$4,2)</f>
        <v>#N/A</v>
      </c>
    </row>
    <row r="117" spans="1:27" x14ac:dyDescent="0.25">
      <c r="A117" s="133"/>
      <c r="B117" s="283"/>
      <c r="C117" s="283"/>
      <c r="D117" s="284"/>
      <c r="E117" s="287"/>
      <c r="F117" s="166" t="str">
        <f t="shared" si="5"/>
        <v/>
      </c>
      <c r="G117" s="156" t="str">
        <f>IF($D117="","",VLOOKUP($AA117,GaAsSem_Req!$A$2:$N$22,4))</f>
        <v/>
      </c>
      <c r="H117" s="285"/>
      <c r="I117" s="155" t="str">
        <f t="shared" si="6"/>
        <v/>
      </c>
      <c r="J117" s="156" t="str">
        <f>IF($D117="","",VLOOKUP($AA117,GaAsSem_Req!$A$2:$N$22,5))</f>
        <v/>
      </c>
      <c r="K117" s="286"/>
      <c r="L117" s="162" t="str">
        <f t="shared" si="7"/>
        <v/>
      </c>
      <c r="M117" s="156" t="str">
        <f>IF($D117="","",VLOOKUP($AA117,GaAsSem_Req!$A$2:$N$22,6))</f>
        <v/>
      </c>
      <c r="N117" s="157" t="str">
        <f t="shared" si="8"/>
        <v/>
      </c>
      <c r="O117" s="158" t="str">
        <f>IF(OR($D117="",$W117="",GlobalParameters!$C$12=""),"",$W117)</f>
        <v/>
      </c>
      <c r="P117" s="159"/>
      <c r="Q117" s="283"/>
      <c r="R117" s="283"/>
      <c r="S117" s="283"/>
      <c r="T117" s="283"/>
      <c r="U117" s="283"/>
      <c r="V117" s="283"/>
      <c r="W117" s="160" t="str">
        <f>IF(OR($D117="",GlobalParameters!$C$12=""),"",MIN(VLOOKUP($AA117,GaAsSem_Req!$A$2:$N$22,13),$X117))</f>
        <v/>
      </c>
      <c r="X117" s="283"/>
      <c r="Y117" s="283"/>
      <c r="Z117" s="159"/>
      <c r="AA117" s="134" t="e">
        <f>VLOOKUP($D117,GaAsSem_Req!$R$2:$S$8,2)+VLOOKUP(GlobalParameters!$C$12,GaAsSem_Req!$T$2:$U$4,2)</f>
        <v>#N/A</v>
      </c>
    </row>
    <row r="118" spans="1:27" x14ac:dyDescent="0.25">
      <c r="A118" s="133"/>
      <c r="B118" s="283"/>
      <c r="C118" s="283"/>
      <c r="D118" s="284"/>
      <c r="E118" s="287"/>
      <c r="F118" s="166" t="str">
        <f t="shared" si="5"/>
        <v/>
      </c>
      <c r="G118" s="156" t="str">
        <f>IF($D118="","",VLOOKUP($AA118,GaAsSem_Req!$A$2:$N$22,4))</f>
        <v/>
      </c>
      <c r="H118" s="285"/>
      <c r="I118" s="155" t="str">
        <f t="shared" si="6"/>
        <v/>
      </c>
      <c r="J118" s="156" t="str">
        <f>IF($D118="","",VLOOKUP($AA118,GaAsSem_Req!$A$2:$N$22,5))</f>
        <v/>
      </c>
      <c r="K118" s="286"/>
      <c r="L118" s="162" t="str">
        <f t="shared" si="7"/>
        <v/>
      </c>
      <c r="M118" s="156" t="str">
        <f>IF($D118="","",VLOOKUP($AA118,GaAsSem_Req!$A$2:$N$22,6))</f>
        <v/>
      </c>
      <c r="N118" s="157" t="str">
        <f t="shared" si="8"/>
        <v/>
      </c>
      <c r="O118" s="158" t="str">
        <f>IF(OR($D118="",$W118="",GlobalParameters!$C$12=""),"",$W118)</f>
        <v/>
      </c>
      <c r="P118" s="159"/>
      <c r="Q118" s="283"/>
      <c r="R118" s="283"/>
      <c r="S118" s="283"/>
      <c r="T118" s="283"/>
      <c r="U118" s="283"/>
      <c r="V118" s="283"/>
      <c r="W118" s="160" t="str">
        <f>IF(OR($D118="",GlobalParameters!$C$12=""),"",MIN(VLOOKUP($AA118,GaAsSem_Req!$A$2:$N$22,13),$X118))</f>
        <v/>
      </c>
      <c r="X118" s="283"/>
      <c r="Y118" s="283"/>
      <c r="Z118" s="159"/>
      <c r="AA118" s="134" t="e">
        <f>VLOOKUP($D118,GaAsSem_Req!$R$2:$S$8,2)+VLOOKUP(GlobalParameters!$C$12,GaAsSem_Req!$T$2:$U$4,2)</f>
        <v>#N/A</v>
      </c>
    </row>
    <row r="119" spans="1:27" x14ac:dyDescent="0.25">
      <c r="A119" s="133"/>
      <c r="B119" s="283"/>
      <c r="C119" s="283"/>
      <c r="D119" s="284"/>
      <c r="E119" s="287"/>
      <c r="F119" s="166" t="str">
        <f t="shared" si="5"/>
        <v/>
      </c>
      <c r="G119" s="156" t="str">
        <f>IF($D119="","",VLOOKUP($AA119,GaAsSem_Req!$A$2:$N$22,4))</f>
        <v/>
      </c>
      <c r="H119" s="285"/>
      <c r="I119" s="155" t="str">
        <f t="shared" si="6"/>
        <v/>
      </c>
      <c r="J119" s="156" t="str">
        <f>IF($D119="","",VLOOKUP($AA119,GaAsSem_Req!$A$2:$N$22,5))</f>
        <v/>
      </c>
      <c r="K119" s="286"/>
      <c r="L119" s="162" t="str">
        <f t="shared" si="7"/>
        <v/>
      </c>
      <c r="M119" s="156" t="str">
        <f>IF($D119="","",VLOOKUP($AA119,GaAsSem_Req!$A$2:$N$22,6))</f>
        <v/>
      </c>
      <c r="N119" s="157" t="str">
        <f t="shared" si="8"/>
        <v/>
      </c>
      <c r="O119" s="158" t="str">
        <f>IF(OR($D119="",$W119="",GlobalParameters!$C$12=""),"",$W119)</f>
        <v/>
      </c>
      <c r="P119" s="159"/>
      <c r="Q119" s="283"/>
      <c r="R119" s="283"/>
      <c r="S119" s="283"/>
      <c r="T119" s="283"/>
      <c r="U119" s="283"/>
      <c r="V119" s="283"/>
      <c r="W119" s="160" t="str">
        <f>IF(OR($D119="",GlobalParameters!$C$12=""),"",MIN(VLOOKUP($AA119,GaAsSem_Req!$A$2:$N$22,13),$X119))</f>
        <v/>
      </c>
      <c r="X119" s="283"/>
      <c r="Y119" s="283"/>
      <c r="Z119" s="159"/>
      <c r="AA119" s="134" t="e">
        <f>VLOOKUP($D119,GaAsSem_Req!$R$2:$S$8,2)+VLOOKUP(GlobalParameters!$C$12,GaAsSem_Req!$T$2:$U$4,2)</f>
        <v>#N/A</v>
      </c>
    </row>
    <row r="120" spans="1:27" x14ac:dyDescent="0.25">
      <c r="A120" s="133"/>
      <c r="B120" s="283"/>
      <c r="C120" s="283"/>
      <c r="D120" s="284"/>
      <c r="E120" s="287"/>
      <c r="F120" s="166" t="str">
        <f t="shared" si="5"/>
        <v/>
      </c>
      <c r="G120" s="156" t="str">
        <f>IF($D120="","",VLOOKUP($AA120,GaAsSem_Req!$A$2:$N$22,4))</f>
        <v/>
      </c>
      <c r="H120" s="285"/>
      <c r="I120" s="155" t="str">
        <f t="shared" si="6"/>
        <v/>
      </c>
      <c r="J120" s="156" t="str">
        <f>IF($D120="","",VLOOKUP($AA120,GaAsSem_Req!$A$2:$N$22,5))</f>
        <v/>
      </c>
      <c r="K120" s="286"/>
      <c r="L120" s="162" t="str">
        <f t="shared" si="7"/>
        <v/>
      </c>
      <c r="M120" s="156" t="str">
        <f>IF($D120="","",VLOOKUP($AA120,GaAsSem_Req!$A$2:$N$22,6))</f>
        <v/>
      </c>
      <c r="N120" s="157" t="str">
        <f t="shared" si="8"/>
        <v/>
      </c>
      <c r="O120" s="158" t="str">
        <f>IF(OR($D120="",$W120="",GlobalParameters!$C$12=""),"",$W120)</f>
        <v/>
      </c>
      <c r="P120" s="159"/>
      <c r="Q120" s="283"/>
      <c r="R120" s="283"/>
      <c r="S120" s="283"/>
      <c r="T120" s="283"/>
      <c r="U120" s="283"/>
      <c r="V120" s="283"/>
      <c r="W120" s="160" t="str">
        <f>IF(OR($D120="",GlobalParameters!$C$12=""),"",MIN(VLOOKUP($AA120,GaAsSem_Req!$A$2:$N$22,13),$X120))</f>
        <v/>
      </c>
      <c r="X120" s="283"/>
      <c r="Y120" s="283"/>
      <c r="Z120" s="159"/>
      <c r="AA120" s="134" t="e">
        <f>VLOOKUP($D120,GaAsSem_Req!$R$2:$S$8,2)+VLOOKUP(GlobalParameters!$C$12,GaAsSem_Req!$T$2:$U$4,2)</f>
        <v>#N/A</v>
      </c>
    </row>
    <row r="121" spans="1:27" x14ac:dyDescent="0.25">
      <c r="A121" s="133"/>
      <c r="B121" s="283"/>
      <c r="C121" s="283"/>
      <c r="D121" s="284"/>
      <c r="E121" s="287"/>
      <c r="F121" s="166" t="str">
        <f t="shared" si="5"/>
        <v/>
      </c>
      <c r="G121" s="156" t="str">
        <f>IF($D121="","",VLOOKUP($AA121,GaAsSem_Req!$A$2:$N$22,4))</f>
        <v/>
      </c>
      <c r="H121" s="285"/>
      <c r="I121" s="155" t="str">
        <f t="shared" si="6"/>
        <v/>
      </c>
      <c r="J121" s="156" t="str">
        <f>IF($D121="","",VLOOKUP($AA121,GaAsSem_Req!$A$2:$N$22,5))</f>
        <v/>
      </c>
      <c r="K121" s="286"/>
      <c r="L121" s="162" t="str">
        <f t="shared" si="7"/>
        <v/>
      </c>
      <c r="M121" s="156" t="str">
        <f>IF($D121="","",VLOOKUP($AA121,GaAsSem_Req!$A$2:$N$22,6))</f>
        <v/>
      </c>
      <c r="N121" s="157" t="str">
        <f t="shared" si="8"/>
        <v/>
      </c>
      <c r="O121" s="158" t="str">
        <f>IF(OR($D121="",$W121="",GlobalParameters!$C$12=""),"",$W121)</f>
        <v/>
      </c>
      <c r="P121" s="159"/>
      <c r="Q121" s="283"/>
      <c r="R121" s="283"/>
      <c r="S121" s="283"/>
      <c r="T121" s="283"/>
      <c r="U121" s="283"/>
      <c r="V121" s="283"/>
      <c r="W121" s="160" t="str">
        <f>IF(OR($D121="",GlobalParameters!$C$12=""),"",MIN(VLOOKUP($AA121,GaAsSem_Req!$A$2:$N$22,13),$X121))</f>
        <v/>
      </c>
      <c r="X121" s="283"/>
      <c r="Y121" s="283"/>
      <c r="Z121" s="159"/>
      <c r="AA121" s="134" t="e">
        <f>VLOOKUP($D121,GaAsSem_Req!$R$2:$S$8,2)+VLOOKUP(GlobalParameters!$C$12,GaAsSem_Req!$T$2:$U$4,2)</f>
        <v>#N/A</v>
      </c>
    </row>
    <row r="122" spans="1:27" x14ac:dyDescent="0.25">
      <c r="A122" s="133"/>
      <c r="B122" s="283"/>
      <c r="C122" s="283"/>
      <c r="D122" s="284"/>
      <c r="E122" s="287"/>
      <c r="F122" s="166" t="str">
        <f t="shared" si="5"/>
        <v/>
      </c>
      <c r="G122" s="156" t="str">
        <f>IF($D122="","",VLOOKUP($AA122,GaAsSem_Req!$A$2:$N$22,4))</f>
        <v/>
      </c>
      <c r="H122" s="285"/>
      <c r="I122" s="155" t="str">
        <f t="shared" si="6"/>
        <v/>
      </c>
      <c r="J122" s="156" t="str">
        <f>IF($D122="","",VLOOKUP($AA122,GaAsSem_Req!$A$2:$N$22,5))</f>
        <v/>
      </c>
      <c r="K122" s="286"/>
      <c r="L122" s="162" t="str">
        <f t="shared" si="7"/>
        <v/>
      </c>
      <c r="M122" s="156" t="str">
        <f>IF($D122="","",VLOOKUP($AA122,GaAsSem_Req!$A$2:$N$22,6))</f>
        <v/>
      </c>
      <c r="N122" s="157" t="str">
        <f t="shared" si="8"/>
        <v/>
      </c>
      <c r="O122" s="158" t="str">
        <f>IF(OR($D122="",$W122="",GlobalParameters!$C$12=""),"",$W122)</f>
        <v/>
      </c>
      <c r="P122" s="159"/>
      <c r="Q122" s="283"/>
      <c r="R122" s="283"/>
      <c r="S122" s="283"/>
      <c r="T122" s="283"/>
      <c r="U122" s="283"/>
      <c r="V122" s="283"/>
      <c r="W122" s="160" t="str">
        <f>IF(OR($D122="",GlobalParameters!$C$12=""),"",MIN(VLOOKUP($AA122,GaAsSem_Req!$A$2:$N$22,13),$X122))</f>
        <v/>
      </c>
      <c r="X122" s="283"/>
      <c r="Y122" s="283"/>
      <c r="Z122" s="159"/>
      <c r="AA122" s="134" t="e">
        <f>VLOOKUP($D122,GaAsSem_Req!$R$2:$S$8,2)+VLOOKUP(GlobalParameters!$C$12,GaAsSem_Req!$T$2:$U$4,2)</f>
        <v>#N/A</v>
      </c>
    </row>
    <row r="123" spans="1:27" x14ac:dyDescent="0.25">
      <c r="A123" s="133"/>
      <c r="B123" s="283"/>
      <c r="C123" s="283"/>
      <c r="D123" s="284"/>
      <c r="E123" s="287"/>
      <c r="F123" s="166" t="str">
        <f t="shared" si="5"/>
        <v/>
      </c>
      <c r="G123" s="156" t="str">
        <f>IF($D123="","",VLOOKUP($AA123,GaAsSem_Req!$A$2:$N$22,4))</f>
        <v/>
      </c>
      <c r="H123" s="285"/>
      <c r="I123" s="155" t="str">
        <f t="shared" si="6"/>
        <v/>
      </c>
      <c r="J123" s="156" t="str">
        <f>IF($D123="","",VLOOKUP($AA123,GaAsSem_Req!$A$2:$N$22,5))</f>
        <v/>
      </c>
      <c r="K123" s="286"/>
      <c r="L123" s="162" t="str">
        <f t="shared" si="7"/>
        <v/>
      </c>
      <c r="M123" s="156" t="str">
        <f>IF($D123="","",VLOOKUP($AA123,GaAsSem_Req!$A$2:$N$22,6))</f>
        <v/>
      </c>
      <c r="N123" s="157" t="str">
        <f t="shared" si="8"/>
        <v/>
      </c>
      <c r="O123" s="158" t="str">
        <f>IF(OR($D123="",$W123="",GlobalParameters!$C$12=""),"",$W123)</f>
        <v/>
      </c>
      <c r="P123" s="159"/>
      <c r="Q123" s="283"/>
      <c r="R123" s="283"/>
      <c r="S123" s="283"/>
      <c r="T123" s="283"/>
      <c r="U123" s="283"/>
      <c r="V123" s="283"/>
      <c r="W123" s="160" t="str">
        <f>IF(OR($D123="",GlobalParameters!$C$12=""),"",MIN(VLOOKUP($AA123,GaAsSem_Req!$A$2:$N$22,13),$X123))</f>
        <v/>
      </c>
      <c r="X123" s="283"/>
      <c r="Y123" s="283"/>
      <c r="Z123" s="159"/>
      <c r="AA123" s="134" t="e">
        <f>VLOOKUP($D123,GaAsSem_Req!$R$2:$S$8,2)+VLOOKUP(GlobalParameters!$C$12,GaAsSem_Req!$T$2:$U$4,2)</f>
        <v>#N/A</v>
      </c>
    </row>
    <row r="124" spans="1:27" x14ac:dyDescent="0.25">
      <c r="A124" s="133"/>
      <c r="B124" s="283"/>
      <c r="C124" s="283"/>
      <c r="D124" s="284"/>
      <c r="E124" s="287"/>
      <c r="F124" s="166" t="str">
        <f t="shared" si="5"/>
        <v/>
      </c>
      <c r="G124" s="156" t="str">
        <f>IF($D124="","",VLOOKUP($AA124,GaAsSem_Req!$A$2:$N$22,4))</f>
        <v/>
      </c>
      <c r="H124" s="285"/>
      <c r="I124" s="155" t="str">
        <f t="shared" si="6"/>
        <v/>
      </c>
      <c r="J124" s="156" t="str">
        <f>IF($D124="","",VLOOKUP($AA124,GaAsSem_Req!$A$2:$N$22,5))</f>
        <v/>
      </c>
      <c r="K124" s="286"/>
      <c r="L124" s="162" t="str">
        <f t="shared" si="7"/>
        <v/>
      </c>
      <c r="M124" s="156" t="str">
        <f>IF($D124="","",VLOOKUP($AA124,GaAsSem_Req!$A$2:$N$22,6))</f>
        <v/>
      </c>
      <c r="N124" s="157" t="str">
        <f t="shared" si="8"/>
        <v/>
      </c>
      <c r="O124" s="158" t="str">
        <f>IF(OR($D124="",$W124="",GlobalParameters!$C$12=""),"",$W124)</f>
        <v/>
      </c>
      <c r="P124" s="159"/>
      <c r="Q124" s="283"/>
      <c r="R124" s="283"/>
      <c r="S124" s="283"/>
      <c r="T124" s="283"/>
      <c r="U124" s="283"/>
      <c r="V124" s="283"/>
      <c r="W124" s="160" t="str">
        <f>IF(OR($D124="",GlobalParameters!$C$12=""),"",MIN(VLOOKUP($AA124,GaAsSem_Req!$A$2:$N$22,13),$X124))</f>
        <v/>
      </c>
      <c r="X124" s="283"/>
      <c r="Y124" s="283"/>
      <c r="Z124" s="159"/>
      <c r="AA124" s="134" t="e">
        <f>VLOOKUP($D124,GaAsSem_Req!$R$2:$S$8,2)+VLOOKUP(GlobalParameters!$C$12,GaAsSem_Req!$T$2:$U$4,2)</f>
        <v>#N/A</v>
      </c>
    </row>
    <row r="125" spans="1:27" x14ac:dyDescent="0.25">
      <c r="A125" s="133"/>
      <c r="B125" s="283"/>
      <c r="C125" s="283"/>
      <c r="D125" s="284"/>
      <c r="E125" s="287"/>
      <c r="F125" s="166" t="str">
        <f t="shared" si="5"/>
        <v/>
      </c>
      <c r="G125" s="156" t="str">
        <f>IF($D125="","",VLOOKUP($AA125,GaAsSem_Req!$A$2:$N$22,4))</f>
        <v/>
      </c>
      <c r="H125" s="285"/>
      <c r="I125" s="155" t="str">
        <f t="shared" si="6"/>
        <v/>
      </c>
      <c r="J125" s="156" t="str">
        <f>IF($D125="","",VLOOKUP($AA125,GaAsSem_Req!$A$2:$N$22,5))</f>
        <v/>
      </c>
      <c r="K125" s="286"/>
      <c r="L125" s="162" t="str">
        <f t="shared" si="7"/>
        <v/>
      </c>
      <c r="M125" s="156" t="str">
        <f>IF($D125="","",VLOOKUP($AA125,GaAsSem_Req!$A$2:$N$22,6))</f>
        <v/>
      </c>
      <c r="N125" s="157" t="str">
        <f t="shared" si="8"/>
        <v/>
      </c>
      <c r="O125" s="158" t="str">
        <f>IF(OR($D125="",$W125="",GlobalParameters!$C$12=""),"",$W125)</f>
        <v/>
      </c>
      <c r="P125" s="159"/>
      <c r="Q125" s="283"/>
      <c r="R125" s="283"/>
      <c r="S125" s="283"/>
      <c r="T125" s="283"/>
      <c r="U125" s="283"/>
      <c r="V125" s="283"/>
      <c r="W125" s="160" t="str">
        <f>IF(OR($D125="",GlobalParameters!$C$12=""),"",MIN(VLOOKUP($AA125,GaAsSem_Req!$A$2:$N$22,13),$X125))</f>
        <v/>
      </c>
      <c r="X125" s="283"/>
      <c r="Y125" s="283"/>
      <c r="Z125" s="159"/>
      <c r="AA125" s="134" t="e">
        <f>VLOOKUP($D125,GaAsSem_Req!$R$2:$S$8,2)+VLOOKUP(GlobalParameters!$C$12,GaAsSem_Req!$T$2:$U$4,2)</f>
        <v>#N/A</v>
      </c>
    </row>
    <row r="126" spans="1:27" x14ac:dyDescent="0.25">
      <c r="A126" s="133"/>
      <c r="B126" s="283"/>
      <c r="C126" s="283"/>
      <c r="D126" s="284"/>
      <c r="E126" s="287"/>
      <c r="F126" s="166" t="str">
        <f t="shared" si="5"/>
        <v/>
      </c>
      <c r="G126" s="156" t="str">
        <f>IF($D126="","",VLOOKUP($AA126,GaAsSem_Req!$A$2:$N$22,4))</f>
        <v/>
      </c>
      <c r="H126" s="285"/>
      <c r="I126" s="155" t="str">
        <f t="shared" si="6"/>
        <v/>
      </c>
      <c r="J126" s="156" t="str">
        <f>IF($D126="","",VLOOKUP($AA126,GaAsSem_Req!$A$2:$N$22,5))</f>
        <v/>
      </c>
      <c r="K126" s="286"/>
      <c r="L126" s="162" t="str">
        <f t="shared" si="7"/>
        <v/>
      </c>
      <c r="M126" s="156" t="str">
        <f>IF($D126="","",VLOOKUP($AA126,GaAsSem_Req!$A$2:$N$22,6))</f>
        <v/>
      </c>
      <c r="N126" s="157" t="str">
        <f t="shared" si="8"/>
        <v/>
      </c>
      <c r="O126" s="158" t="str">
        <f>IF(OR($D126="",$W126="",GlobalParameters!$C$12=""),"",$W126)</f>
        <v/>
      </c>
      <c r="P126" s="159"/>
      <c r="Q126" s="283"/>
      <c r="R126" s="283"/>
      <c r="S126" s="283"/>
      <c r="T126" s="283"/>
      <c r="U126" s="283"/>
      <c r="V126" s="283"/>
      <c r="W126" s="160" t="str">
        <f>IF(OR($D126="",GlobalParameters!$C$12=""),"",MIN(VLOOKUP($AA126,GaAsSem_Req!$A$2:$N$22,13),$X126))</f>
        <v/>
      </c>
      <c r="X126" s="283"/>
      <c r="Y126" s="283"/>
      <c r="Z126" s="159"/>
      <c r="AA126" s="134" t="e">
        <f>VLOOKUP($D126,GaAsSem_Req!$R$2:$S$8,2)+VLOOKUP(GlobalParameters!$C$12,GaAsSem_Req!$T$2:$U$4,2)</f>
        <v>#N/A</v>
      </c>
    </row>
    <row r="127" spans="1:27" x14ac:dyDescent="0.25">
      <c r="A127" s="133"/>
      <c r="B127" s="283"/>
      <c r="C127" s="283"/>
      <c r="D127" s="284"/>
      <c r="E127" s="287"/>
      <c r="F127" s="166" t="str">
        <f t="shared" si="5"/>
        <v/>
      </c>
      <c r="G127" s="156" t="str">
        <f>IF($D127="","",VLOOKUP($AA127,GaAsSem_Req!$A$2:$N$22,4))</f>
        <v/>
      </c>
      <c r="H127" s="285"/>
      <c r="I127" s="155" t="str">
        <f t="shared" si="6"/>
        <v/>
      </c>
      <c r="J127" s="156" t="str">
        <f>IF($D127="","",VLOOKUP($AA127,GaAsSem_Req!$A$2:$N$22,5))</f>
        <v/>
      </c>
      <c r="K127" s="286"/>
      <c r="L127" s="162" t="str">
        <f t="shared" si="7"/>
        <v/>
      </c>
      <c r="M127" s="156" t="str">
        <f>IF($D127="","",VLOOKUP($AA127,GaAsSem_Req!$A$2:$N$22,6))</f>
        <v/>
      </c>
      <c r="N127" s="157" t="str">
        <f t="shared" si="8"/>
        <v/>
      </c>
      <c r="O127" s="158" t="str">
        <f>IF(OR($D127="",$W127="",GlobalParameters!$C$12=""),"",$W127)</f>
        <v/>
      </c>
      <c r="P127" s="159"/>
      <c r="Q127" s="283"/>
      <c r="R127" s="283"/>
      <c r="S127" s="283"/>
      <c r="T127" s="283"/>
      <c r="U127" s="283"/>
      <c r="V127" s="283"/>
      <c r="W127" s="160" t="str">
        <f>IF(OR($D127="",GlobalParameters!$C$12=""),"",MIN(VLOOKUP($AA127,GaAsSem_Req!$A$2:$N$22,13),$X127))</f>
        <v/>
      </c>
      <c r="X127" s="283"/>
      <c r="Y127" s="283"/>
      <c r="Z127" s="159"/>
      <c r="AA127" s="134" t="e">
        <f>VLOOKUP($D127,GaAsSem_Req!$R$2:$S$8,2)+VLOOKUP(GlobalParameters!$C$12,GaAsSem_Req!$T$2:$U$4,2)</f>
        <v>#N/A</v>
      </c>
    </row>
    <row r="128" spans="1:27" x14ac:dyDescent="0.25">
      <c r="A128" s="133"/>
      <c r="B128" s="283"/>
      <c r="C128" s="283"/>
      <c r="D128" s="284"/>
      <c r="E128" s="287"/>
      <c r="F128" s="166" t="str">
        <f t="shared" si="5"/>
        <v/>
      </c>
      <c r="G128" s="156" t="str">
        <f>IF($D128="","",VLOOKUP($AA128,GaAsSem_Req!$A$2:$N$22,4))</f>
        <v/>
      </c>
      <c r="H128" s="285"/>
      <c r="I128" s="155" t="str">
        <f t="shared" si="6"/>
        <v/>
      </c>
      <c r="J128" s="156" t="str">
        <f>IF($D128="","",VLOOKUP($AA128,GaAsSem_Req!$A$2:$N$22,5))</f>
        <v/>
      </c>
      <c r="K128" s="286"/>
      <c r="L128" s="162" t="str">
        <f t="shared" si="7"/>
        <v/>
      </c>
      <c r="M128" s="156" t="str">
        <f>IF($D128="","",VLOOKUP($AA128,GaAsSem_Req!$A$2:$N$22,6))</f>
        <v/>
      </c>
      <c r="N128" s="157" t="str">
        <f t="shared" si="8"/>
        <v/>
      </c>
      <c r="O128" s="158" t="str">
        <f>IF(OR($D128="",$W128="",GlobalParameters!$C$12=""),"",$W128)</f>
        <v/>
      </c>
      <c r="P128" s="159"/>
      <c r="Q128" s="283"/>
      <c r="R128" s="283"/>
      <c r="S128" s="283"/>
      <c r="T128" s="283"/>
      <c r="U128" s="283"/>
      <c r="V128" s="283"/>
      <c r="W128" s="160" t="str">
        <f>IF(OR($D128="",GlobalParameters!$C$12=""),"",MIN(VLOOKUP($AA128,GaAsSem_Req!$A$2:$N$22,13),$X128))</f>
        <v/>
      </c>
      <c r="X128" s="283"/>
      <c r="Y128" s="283"/>
      <c r="Z128" s="159"/>
      <c r="AA128" s="134" t="e">
        <f>VLOOKUP($D128,GaAsSem_Req!$R$2:$S$8,2)+VLOOKUP(GlobalParameters!$C$12,GaAsSem_Req!$T$2:$U$4,2)</f>
        <v>#N/A</v>
      </c>
    </row>
    <row r="129" spans="1:27" x14ac:dyDescent="0.25">
      <c r="A129" s="133"/>
      <c r="B129" s="283"/>
      <c r="C129" s="283"/>
      <c r="D129" s="284"/>
      <c r="E129" s="287"/>
      <c r="F129" s="166" t="str">
        <f t="shared" si="5"/>
        <v/>
      </c>
      <c r="G129" s="156" t="str">
        <f>IF($D129="","",VLOOKUP($AA129,GaAsSem_Req!$A$2:$N$22,4))</f>
        <v/>
      </c>
      <c r="H129" s="285"/>
      <c r="I129" s="155" t="str">
        <f t="shared" si="6"/>
        <v/>
      </c>
      <c r="J129" s="156" t="str">
        <f>IF($D129="","",VLOOKUP($AA129,GaAsSem_Req!$A$2:$N$22,5))</f>
        <v/>
      </c>
      <c r="K129" s="286"/>
      <c r="L129" s="162" t="str">
        <f t="shared" si="7"/>
        <v/>
      </c>
      <c r="M129" s="156" t="str">
        <f>IF($D129="","",VLOOKUP($AA129,GaAsSem_Req!$A$2:$N$22,6))</f>
        <v/>
      </c>
      <c r="N129" s="157" t="str">
        <f t="shared" si="8"/>
        <v/>
      </c>
      <c r="O129" s="158" t="str">
        <f>IF(OR($D129="",$W129="",GlobalParameters!$C$12=""),"",$W129)</f>
        <v/>
      </c>
      <c r="P129" s="159"/>
      <c r="Q129" s="283"/>
      <c r="R129" s="283"/>
      <c r="S129" s="283"/>
      <c r="T129" s="283"/>
      <c r="U129" s="283"/>
      <c r="V129" s="283"/>
      <c r="W129" s="160" t="str">
        <f>IF(OR($D129="",GlobalParameters!$C$12=""),"",MIN(VLOOKUP($AA129,GaAsSem_Req!$A$2:$N$22,13),$X129))</f>
        <v/>
      </c>
      <c r="X129" s="283"/>
      <c r="Y129" s="283"/>
      <c r="Z129" s="159"/>
      <c r="AA129" s="134" t="e">
        <f>VLOOKUP($D129,GaAsSem_Req!$R$2:$S$8,2)+VLOOKUP(GlobalParameters!$C$12,GaAsSem_Req!$T$2:$U$4,2)</f>
        <v>#N/A</v>
      </c>
    </row>
    <row r="130" spans="1:27" x14ac:dyDescent="0.25">
      <c r="A130" s="133"/>
      <c r="B130" s="283"/>
      <c r="C130" s="283"/>
      <c r="D130" s="284"/>
      <c r="E130" s="287"/>
      <c r="F130" s="166" t="str">
        <f t="shared" si="5"/>
        <v/>
      </c>
      <c r="G130" s="156" t="str">
        <f>IF($D130="","",VLOOKUP($AA130,GaAsSem_Req!$A$2:$N$22,4))</f>
        <v/>
      </c>
      <c r="H130" s="285"/>
      <c r="I130" s="155" t="str">
        <f t="shared" si="6"/>
        <v/>
      </c>
      <c r="J130" s="156" t="str">
        <f>IF($D130="","",VLOOKUP($AA130,GaAsSem_Req!$A$2:$N$22,5))</f>
        <v/>
      </c>
      <c r="K130" s="286"/>
      <c r="L130" s="162" t="str">
        <f t="shared" si="7"/>
        <v/>
      </c>
      <c r="M130" s="156" t="str">
        <f>IF($D130="","",VLOOKUP($AA130,GaAsSem_Req!$A$2:$N$22,6))</f>
        <v/>
      </c>
      <c r="N130" s="157" t="str">
        <f t="shared" si="8"/>
        <v/>
      </c>
      <c r="O130" s="158" t="str">
        <f>IF(OR($D130="",$W130="",GlobalParameters!$C$12=""),"",$W130)</f>
        <v/>
      </c>
      <c r="P130" s="159"/>
      <c r="Q130" s="283"/>
      <c r="R130" s="283"/>
      <c r="S130" s="283"/>
      <c r="T130" s="283"/>
      <c r="U130" s="283"/>
      <c r="V130" s="283"/>
      <c r="W130" s="160" t="str">
        <f>IF(OR($D130="",GlobalParameters!$C$12=""),"",MIN(VLOOKUP($AA130,GaAsSem_Req!$A$2:$N$22,13),$X130))</f>
        <v/>
      </c>
      <c r="X130" s="283"/>
      <c r="Y130" s="283"/>
      <c r="Z130" s="159"/>
      <c r="AA130" s="134" t="e">
        <f>VLOOKUP($D130,GaAsSem_Req!$R$2:$S$8,2)+VLOOKUP(GlobalParameters!$C$12,GaAsSem_Req!$T$2:$U$4,2)</f>
        <v>#N/A</v>
      </c>
    </row>
    <row r="131" spans="1:27" x14ac:dyDescent="0.25">
      <c r="A131" s="133"/>
      <c r="B131" s="283"/>
      <c r="C131" s="283"/>
      <c r="D131" s="284"/>
      <c r="E131" s="287"/>
      <c r="F131" s="166" t="str">
        <f t="shared" si="5"/>
        <v/>
      </c>
      <c r="G131" s="156" t="str">
        <f>IF($D131="","",VLOOKUP($AA131,GaAsSem_Req!$A$2:$N$22,4))</f>
        <v/>
      </c>
      <c r="H131" s="285"/>
      <c r="I131" s="155" t="str">
        <f t="shared" si="6"/>
        <v/>
      </c>
      <c r="J131" s="156" t="str">
        <f>IF($D131="","",VLOOKUP($AA131,GaAsSem_Req!$A$2:$N$22,5))</f>
        <v/>
      </c>
      <c r="K131" s="286"/>
      <c r="L131" s="162" t="str">
        <f t="shared" si="7"/>
        <v/>
      </c>
      <c r="M131" s="156" t="str">
        <f>IF($D131="","",VLOOKUP($AA131,GaAsSem_Req!$A$2:$N$22,6))</f>
        <v/>
      </c>
      <c r="N131" s="157" t="str">
        <f t="shared" si="8"/>
        <v/>
      </c>
      <c r="O131" s="158" t="str">
        <f>IF(OR($D131="",$W131="",GlobalParameters!$C$12=""),"",$W131)</f>
        <v/>
      </c>
      <c r="P131" s="159"/>
      <c r="Q131" s="283"/>
      <c r="R131" s="283"/>
      <c r="S131" s="283"/>
      <c r="T131" s="283"/>
      <c r="U131" s="283"/>
      <c r="V131" s="283"/>
      <c r="W131" s="160" t="str">
        <f>IF(OR($D131="",GlobalParameters!$C$12=""),"",MIN(VLOOKUP($AA131,GaAsSem_Req!$A$2:$N$22,13),$X131))</f>
        <v/>
      </c>
      <c r="X131" s="283"/>
      <c r="Y131" s="283"/>
      <c r="Z131" s="159"/>
      <c r="AA131" s="134" t="e">
        <f>VLOOKUP($D131,GaAsSem_Req!$R$2:$S$8,2)+VLOOKUP(GlobalParameters!$C$12,GaAsSem_Req!$T$2:$U$4,2)</f>
        <v>#N/A</v>
      </c>
    </row>
    <row r="132" spans="1:27" x14ac:dyDescent="0.25">
      <c r="A132" s="133"/>
      <c r="B132" s="283"/>
      <c r="C132" s="283"/>
      <c r="D132" s="284"/>
      <c r="E132" s="287"/>
      <c r="F132" s="166" t="str">
        <f t="shared" si="5"/>
        <v/>
      </c>
      <c r="G132" s="156" t="str">
        <f>IF($D132="","",VLOOKUP($AA132,GaAsSem_Req!$A$2:$N$22,4))</f>
        <v/>
      </c>
      <c r="H132" s="285"/>
      <c r="I132" s="155" t="str">
        <f t="shared" si="6"/>
        <v/>
      </c>
      <c r="J132" s="156" t="str">
        <f>IF($D132="","",VLOOKUP($AA132,GaAsSem_Req!$A$2:$N$22,5))</f>
        <v/>
      </c>
      <c r="K132" s="286"/>
      <c r="L132" s="162" t="str">
        <f t="shared" si="7"/>
        <v/>
      </c>
      <c r="M132" s="156" t="str">
        <f>IF($D132="","",VLOOKUP($AA132,GaAsSem_Req!$A$2:$N$22,6))</f>
        <v/>
      </c>
      <c r="N132" s="157" t="str">
        <f t="shared" si="8"/>
        <v/>
      </c>
      <c r="O132" s="158" t="str">
        <f>IF(OR($D132="",$W132="",GlobalParameters!$C$12=""),"",$W132)</f>
        <v/>
      </c>
      <c r="P132" s="159"/>
      <c r="Q132" s="283"/>
      <c r="R132" s="283"/>
      <c r="S132" s="283"/>
      <c r="T132" s="283"/>
      <c r="U132" s="283"/>
      <c r="V132" s="283"/>
      <c r="W132" s="160" t="str">
        <f>IF(OR($D132="",GlobalParameters!$C$12=""),"",MIN(VLOOKUP($AA132,GaAsSem_Req!$A$2:$N$22,13),$X132))</f>
        <v/>
      </c>
      <c r="X132" s="283"/>
      <c r="Y132" s="283"/>
      <c r="Z132" s="159"/>
      <c r="AA132" s="134" t="e">
        <f>VLOOKUP($D132,GaAsSem_Req!$R$2:$S$8,2)+VLOOKUP(GlobalParameters!$C$12,GaAsSem_Req!$T$2:$U$4,2)</f>
        <v>#N/A</v>
      </c>
    </row>
    <row r="133" spans="1:27" x14ac:dyDescent="0.25">
      <c r="A133" s="133"/>
      <c r="B133" s="283"/>
      <c r="C133" s="283"/>
      <c r="D133" s="284"/>
      <c r="E133" s="287"/>
      <c r="F133" s="166" t="str">
        <f t="shared" si="5"/>
        <v/>
      </c>
      <c r="G133" s="156" t="str">
        <f>IF($D133="","",VLOOKUP($AA133,GaAsSem_Req!$A$2:$N$22,4))</f>
        <v/>
      </c>
      <c r="H133" s="285"/>
      <c r="I133" s="155" t="str">
        <f t="shared" si="6"/>
        <v/>
      </c>
      <c r="J133" s="156" t="str">
        <f>IF($D133="","",VLOOKUP($AA133,GaAsSem_Req!$A$2:$N$22,5))</f>
        <v/>
      </c>
      <c r="K133" s="286"/>
      <c r="L133" s="162" t="str">
        <f t="shared" si="7"/>
        <v/>
      </c>
      <c r="M133" s="156" t="str">
        <f>IF($D133="","",VLOOKUP($AA133,GaAsSem_Req!$A$2:$N$22,6))</f>
        <v/>
      </c>
      <c r="N133" s="157" t="str">
        <f t="shared" si="8"/>
        <v/>
      </c>
      <c r="O133" s="158" t="str">
        <f>IF(OR($D133="",$W133="",GlobalParameters!$C$12=""),"",$W133)</f>
        <v/>
      </c>
      <c r="P133" s="159"/>
      <c r="Q133" s="283"/>
      <c r="R133" s="283"/>
      <c r="S133" s="283"/>
      <c r="T133" s="283"/>
      <c r="U133" s="283"/>
      <c r="V133" s="283"/>
      <c r="W133" s="160" t="str">
        <f>IF(OR($D133="",GlobalParameters!$C$12=""),"",MIN(VLOOKUP($AA133,GaAsSem_Req!$A$2:$N$22,13),$X133))</f>
        <v/>
      </c>
      <c r="X133" s="283"/>
      <c r="Y133" s="283"/>
      <c r="Z133" s="159"/>
      <c r="AA133" s="134" t="e">
        <f>VLOOKUP($D133,GaAsSem_Req!$R$2:$S$8,2)+VLOOKUP(GlobalParameters!$C$12,GaAsSem_Req!$T$2:$U$4,2)</f>
        <v>#N/A</v>
      </c>
    </row>
    <row r="134" spans="1:27" x14ac:dyDescent="0.25">
      <c r="A134" s="133"/>
      <c r="B134" s="283"/>
      <c r="C134" s="283"/>
      <c r="D134" s="284"/>
      <c r="E134" s="287"/>
      <c r="F134" s="166" t="str">
        <f t="shared" si="5"/>
        <v/>
      </c>
      <c r="G134" s="156" t="str">
        <f>IF($D134="","",VLOOKUP($AA134,GaAsSem_Req!$A$2:$N$22,4))</f>
        <v/>
      </c>
      <c r="H134" s="285"/>
      <c r="I134" s="155" t="str">
        <f t="shared" si="6"/>
        <v/>
      </c>
      <c r="J134" s="156" t="str">
        <f>IF($D134="","",VLOOKUP($AA134,GaAsSem_Req!$A$2:$N$22,5))</f>
        <v/>
      </c>
      <c r="K134" s="286"/>
      <c r="L134" s="162" t="str">
        <f t="shared" si="7"/>
        <v/>
      </c>
      <c r="M134" s="156" t="str">
        <f>IF($D134="","",VLOOKUP($AA134,GaAsSem_Req!$A$2:$N$22,6))</f>
        <v/>
      </c>
      <c r="N134" s="157" t="str">
        <f t="shared" si="8"/>
        <v/>
      </c>
      <c r="O134" s="158" t="str">
        <f>IF(OR($D134="",$W134="",GlobalParameters!$C$12=""),"",$W134)</f>
        <v/>
      </c>
      <c r="P134" s="159"/>
      <c r="Q134" s="283"/>
      <c r="R134" s="283"/>
      <c r="S134" s="283"/>
      <c r="T134" s="283"/>
      <c r="U134" s="283"/>
      <c r="V134" s="283"/>
      <c r="W134" s="160" t="str">
        <f>IF(OR($D134="",GlobalParameters!$C$12=""),"",MIN(VLOOKUP($AA134,GaAsSem_Req!$A$2:$N$22,13),$X134))</f>
        <v/>
      </c>
      <c r="X134" s="283"/>
      <c r="Y134" s="283"/>
      <c r="Z134" s="159"/>
      <c r="AA134" s="134" t="e">
        <f>VLOOKUP($D134,GaAsSem_Req!$R$2:$S$8,2)+VLOOKUP(GlobalParameters!$C$12,GaAsSem_Req!$T$2:$U$4,2)</f>
        <v>#N/A</v>
      </c>
    </row>
    <row r="135" spans="1:27" x14ac:dyDescent="0.25">
      <c r="A135" s="133"/>
      <c r="B135" s="283"/>
      <c r="C135" s="283"/>
      <c r="D135" s="284"/>
      <c r="E135" s="287"/>
      <c r="F135" s="166" t="str">
        <f t="shared" si="5"/>
        <v/>
      </c>
      <c r="G135" s="156" t="str">
        <f>IF($D135="","",VLOOKUP($AA135,GaAsSem_Req!$A$2:$N$22,4))</f>
        <v/>
      </c>
      <c r="H135" s="285"/>
      <c r="I135" s="155" t="str">
        <f t="shared" si="6"/>
        <v/>
      </c>
      <c r="J135" s="156" t="str">
        <f>IF($D135="","",VLOOKUP($AA135,GaAsSem_Req!$A$2:$N$22,5))</f>
        <v/>
      </c>
      <c r="K135" s="286"/>
      <c r="L135" s="162" t="str">
        <f t="shared" si="7"/>
        <v/>
      </c>
      <c r="M135" s="156" t="str">
        <f>IF($D135="","",VLOOKUP($AA135,GaAsSem_Req!$A$2:$N$22,6))</f>
        <v/>
      </c>
      <c r="N135" s="157" t="str">
        <f t="shared" si="8"/>
        <v/>
      </c>
      <c r="O135" s="158" t="str">
        <f>IF(OR($D135="",$W135="",GlobalParameters!$C$12=""),"",$W135)</f>
        <v/>
      </c>
      <c r="P135" s="159"/>
      <c r="Q135" s="283"/>
      <c r="R135" s="283"/>
      <c r="S135" s="283"/>
      <c r="T135" s="283"/>
      <c r="U135" s="283"/>
      <c r="V135" s="283"/>
      <c r="W135" s="160" t="str">
        <f>IF(OR($D135="",GlobalParameters!$C$12=""),"",MIN(VLOOKUP($AA135,GaAsSem_Req!$A$2:$N$22,13),$X135))</f>
        <v/>
      </c>
      <c r="X135" s="283"/>
      <c r="Y135" s="283"/>
      <c r="Z135" s="159"/>
      <c r="AA135" s="134" t="e">
        <f>VLOOKUP($D135,GaAsSem_Req!$R$2:$S$8,2)+VLOOKUP(GlobalParameters!$C$12,GaAsSem_Req!$T$2:$U$4,2)</f>
        <v>#N/A</v>
      </c>
    </row>
    <row r="136" spans="1:27" x14ac:dyDescent="0.25">
      <c r="A136" s="133"/>
      <c r="B136" s="283"/>
      <c r="C136" s="283"/>
      <c r="D136" s="284"/>
      <c r="E136" s="287"/>
      <c r="F136" s="166" t="str">
        <f t="shared" si="5"/>
        <v/>
      </c>
      <c r="G136" s="156" t="str">
        <f>IF($D136="","",VLOOKUP($AA136,GaAsSem_Req!$A$2:$N$22,4))</f>
        <v/>
      </c>
      <c r="H136" s="285"/>
      <c r="I136" s="155" t="str">
        <f t="shared" si="6"/>
        <v/>
      </c>
      <c r="J136" s="156" t="str">
        <f>IF($D136="","",VLOOKUP($AA136,GaAsSem_Req!$A$2:$N$22,5))</f>
        <v/>
      </c>
      <c r="K136" s="286"/>
      <c r="L136" s="162" t="str">
        <f t="shared" si="7"/>
        <v/>
      </c>
      <c r="M136" s="156" t="str">
        <f>IF($D136="","",VLOOKUP($AA136,GaAsSem_Req!$A$2:$N$22,6))</f>
        <v/>
      </c>
      <c r="N136" s="157" t="str">
        <f t="shared" si="8"/>
        <v/>
      </c>
      <c r="O136" s="158" t="str">
        <f>IF(OR($D136="",$W136="",GlobalParameters!$C$12=""),"",$W136)</f>
        <v/>
      </c>
      <c r="P136" s="159"/>
      <c r="Q136" s="283"/>
      <c r="R136" s="283"/>
      <c r="S136" s="283"/>
      <c r="T136" s="283"/>
      <c r="U136" s="283"/>
      <c r="V136" s="283"/>
      <c r="W136" s="160" t="str">
        <f>IF(OR($D136="",GlobalParameters!$C$12=""),"",MIN(VLOOKUP($AA136,GaAsSem_Req!$A$2:$N$22,13),$X136))</f>
        <v/>
      </c>
      <c r="X136" s="283"/>
      <c r="Y136" s="283"/>
      <c r="Z136" s="159"/>
      <c r="AA136" s="134" t="e">
        <f>VLOOKUP($D136,GaAsSem_Req!$R$2:$S$8,2)+VLOOKUP(GlobalParameters!$C$12,GaAsSem_Req!$T$2:$U$4,2)</f>
        <v>#N/A</v>
      </c>
    </row>
    <row r="137" spans="1:27" x14ac:dyDescent="0.25">
      <c r="A137" s="133"/>
      <c r="B137" s="283"/>
      <c r="C137" s="283"/>
      <c r="D137" s="284"/>
      <c r="E137" s="287"/>
      <c r="F137" s="166" t="str">
        <f t="shared" si="5"/>
        <v/>
      </c>
      <c r="G137" s="156" t="str">
        <f>IF($D137="","",VLOOKUP($AA137,GaAsSem_Req!$A$2:$N$22,4))</f>
        <v/>
      </c>
      <c r="H137" s="285"/>
      <c r="I137" s="155" t="str">
        <f t="shared" si="6"/>
        <v/>
      </c>
      <c r="J137" s="156" t="str">
        <f>IF($D137="","",VLOOKUP($AA137,GaAsSem_Req!$A$2:$N$22,5))</f>
        <v/>
      </c>
      <c r="K137" s="286"/>
      <c r="L137" s="162" t="str">
        <f t="shared" si="7"/>
        <v/>
      </c>
      <c r="M137" s="156" t="str">
        <f>IF($D137="","",VLOOKUP($AA137,GaAsSem_Req!$A$2:$N$22,6))</f>
        <v/>
      </c>
      <c r="N137" s="157" t="str">
        <f t="shared" si="8"/>
        <v/>
      </c>
      <c r="O137" s="158" t="str">
        <f>IF(OR($D137="",$W137="",GlobalParameters!$C$12=""),"",$W137)</f>
        <v/>
      </c>
      <c r="P137" s="159"/>
      <c r="Q137" s="283"/>
      <c r="R137" s="283"/>
      <c r="S137" s="283"/>
      <c r="T137" s="283"/>
      <c r="U137" s="283"/>
      <c r="V137" s="283"/>
      <c r="W137" s="160" t="str">
        <f>IF(OR($D137="",GlobalParameters!$C$12=""),"",MIN(VLOOKUP($AA137,GaAsSem_Req!$A$2:$N$22,13),$X137))</f>
        <v/>
      </c>
      <c r="X137" s="283"/>
      <c r="Y137" s="283"/>
      <c r="Z137" s="159"/>
      <c r="AA137" s="134" t="e">
        <f>VLOOKUP($D137,GaAsSem_Req!$R$2:$S$8,2)+VLOOKUP(GlobalParameters!$C$12,GaAsSem_Req!$T$2:$U$4,2)</f>
        <v>#N/A</v>
      </c>
    </row>
    <row r="138" spans="1:27" x14ac:dyDescent="0.25">
      <c r="A138" s="133"/>
      <c r="B138" s="283"/>
      <c r="C138" s="283"/>
      <c r="D138" s="284"/>
      <c r="E138" s="287"/>
      <c r="F138" s="166" t="str">
        <f t="shared" si="5"/>
        <v/>
      </c>
      <c r="G138" s="156" t="str">
        <f>IF($D138="","",VLOOKUP($AA138,GaAsSem_Req!$A$2:$N$22,4))</f>
        <v/>
      </c>
      <c r="H138" s="285"/>
      <c r="I138" s="155" t="str">
        <f t="shared" si="6"/>
        <v/>
      </c>
      <c r="J138" s="156" t="str">
        <f>IF($D138="","",VLOOKUP($AA138,GaAsSem_Req!$A$2:$N$22,5))</f>
        <v/>
      </c>
      <c r="K138" s="286"/>
      <c r="L138" s="162" t="str">
        <f t="shared" si="7"/>
        <v/>
      </c>
      <c r="M138" s="156" t="str">
        <f>IF($D138="","",VLOOKUP($AA138,GaAsSem_Req!$A$2:$N$22,6))</f>
        <v/>
      </c>
      <c r="N138" s="157" t="str">
        <f t="shared" si="8"/>
        <v/>
      </c>
      <c r="O138" s="158" t="str">
        <f>IF(OR($D138="",$W138="",GlobalParameters!$C$12=""),"",$W138)</f>
        <v/>
      </c>
      <c r="P138" s="159"/>
      <c r="Q138" s="283"/>
      <c r="R138" s="283"/>
      <c r="S138" s="283"/>
      <c r="T138" s="283"/>
      <c r="U138" s="283"/>
      <c r="V138" s="283"/>
      <c r="W138" s="160" t="str">
        <f>IF(OR($D138="",GlobalParameters!$C$12=""),"",MIN(VLOOKUP($AA138,GaAsSem_Req!$A$2:$N$22,13),$X138))</f>
        <v/>
      </c>
      <c r="X138" s="283"/>
      <c r="Y138" s="283"/>
      <c r="Z138" s="159"/>
      <c r="AA138" s="134" t="e">
        <f>VLOOKUP($D138,GaAsSem_Req!$R$2:$S$8,2)+VLOOKUP(GlobalParameters!$C$12,GaAsSem_Req!$T$2:$U$4,2)</f>
        <v>#N/A</v>
      </c>
    </row>
    <row r="139" spans="1:27" x14ac:dyDescent="0.25">
      <c r="A139" s="133"/>
      <c r="B139" s="283"/>
      <c r="C139" s="283"/>
      <c r="D139" s="284"/>
      <c r="E139" s="287"/>
      <c r="F139" s="166" t="str">
        <f t="shared" si="5"/>
        <v/>
      </c>
      <c r="G139" s="156" t="str">
        <f>IF($D139="","",VLOOKUP($AA139,GaAsSem_Req!$A$2:$N$22,4))</f>
        <v/>
      </c>
      <c r="H139" s="285"/>
      <c r="I139" s="155" t="str">
        <f t="shared" si="6"/>
        <v/>
      </c>
      <c r="J139" s="156" t="str">
        <f>IF($D139="","",VLOOKUP($AA139,GaAsSem_Req!$A$2:$N$22,5))</f>
        <v/>
      </c>
      <c r="K139" s="286"/>
      <c r="L139" s="162" t="str">
        <f t="shared" si="7"/>
        <v/>
      </c>
      <c r="M139" s="156" t="str">
        <f>IF($D139="","",VLOOKUP($AA139,GaAsSem_Req!$A$2:$N$22,6))</f>
        <v/>
      </c>
      <c r="N139" s="157" t="str">
        <f t="shared" si="8"/>
        <v/>
      </c>
      <c r="O139" s="158" t="str">
        <f>IF(OR($D139="",$W139="",GlobalParameters!$C$12=""),"",$W139)</f>
        <v/>
      </c>
      <c r="P139" s="159"/>
      <c r="Q139" s="283"/>
      <c r="R139" s="283"/>
      <c r="S139" s="283"/>
      <c r="T139" s="283"/>
      <c r="U139" s="283"/>
      <c r="V139" s="283"/>
      <c r="W139" s="160" t="str">
        <f>IF(OR($D139="",GlobalParameters!$C$12=""),"",MIN(VLOOKUP($AA139,GaAsSem_Req!$A$2:$N$22,13),$X139))</f>
        <v/>
      </c>
      <c r="X139" s="283"/>
      <c r="Y139" s="283"/>
      <c r="Z139" s="159"/>
      <c r="AA139" s="134" t="e">
        <f>VLOOKUP($D139,GaAsSem_Req!$R$2:$S$8,2)+VLOOKUP(GlobalParameters!$C$12,GaAsSem_Req!$T$2:$U$4,2)</f>
        <v>#N/A</v>
      </c>
    </row>
    <row r="140" spans="1:27" x14ac:dyDescent="0.25">
      <c r="A140" s="133"/>
      <c r="B140" s="283"/>
      <c r="C140" s="283"/>
      <c r="D140" s="284"/>
      <c r="E140" s="287"/>
      <c r="F140" s="166" t="str">
        <f t="shared" si="5"/>
        <v/>
      </c>
      <c r="G140" s="156" t="str">
        <f>IF($D140="","",VLOOKUP($AA140,GaAsSem_Req!$A$2:$N$22,4))</f>
        <v/>
      </c>
      <c r="H140" s="285"/>
      <c r="I140" s="155" t="str">
        <f t="shared" si="6"/>
        <v/>
      </c>
      <c r="J140" s="156" t="str">
        <f>IF($D140="","",VLOOKUP($AA140,GaAsSem_Req!$A$2:$N$22,5))</f>
        <v/>
      </c>
      <c r="K140" s="286"/>
      <c r="L140" s="162" t="str">
        <f t="shared" si="7"/>
        <v/>
      </c>
      <c r="M140" s="156" t="str">
        <f>IF($D140="","",VLOOKUP($AA140,GaAsSem_Req!$A$2:$N$22,6))</f>
        <v/>
      </c>
      <c r="N140" s="157" t="str">
        <f t="shared" si="8"/>
        <v/>
      </c>
      <c r="O140" s="158" t="str">
        <f>IF(OR($D140="",$W140="",GlobalParameters!$C$12=""),"",$W140)</f>
        <v/>
      </c>
      <c r="P140" s="159"/>
      <c r="Q140" s="283"/>
      <c r="R140" s="283"/>
      <c r="S140" s="283"/>
      <c r="T140" s="283"/>
      <c r="U140" s="283"/>
      <c r="V140" s="283"/>
      <c r="W140" s="160" t="str">
        <f>IF(OR($D140="",GlobalParameters!$C$12=""),"",MIN(VLOOKUP($AA140,GaAsSem_Req!$A$2:$N$22,13),$X140))</f>
        <v/>
      </c>
      <c r="X140" s="283"/>
      <c r="Y140" s="283"/>
      <c r="Z140" s="159"/>
      <c r="AA140" s="134" t="e">
        <f>VLOOKUP($D140,GaAsSem_Req!$R$2:$S$8,2)+VLOOKUP(GlobalParameters!$C$12,GaAsSem_Req!$T$2:$U$4,2)</f>
        <v>#N/A</v>
      </c>
    </row>
    <row r="141" spans="1:27" x14ac:dyDescent="0.25">
      <c r="A141" s="133"/>
      <c r="B141" s="283"/>
      <c r="C141" s="283"/>
      <c r="D141" s="284"/>
      <c r="E141" s="287"/>
      <c r="F141" s="166" t="str">
        <f t="shared" ref="F141:F204" si="9">IF(OR($D141="",$Q141="",$R141="",$G141="",$V141="",$X141=""),"",IF($AA141&lt;300,IF($N141&lt;=$V141,$R141*$G141,IF(AND($N141&gt;$V141,$N141&lt;=$X141),$G141*($R141+((($Q141-$R141)/($X141-$V141))*($N141-$V141))),0)),""))</f>
        <v/>
      </c>
      <c r="G141" s="156" t="str">
        <f>IF($D141="","",VLOOKUP($AA141,GaAsSem_Req!$A$2:$N$22,4))</f>
        <v/>
      </c>
      <c r="H141" s="285"/>
      <c r="I141" s="155" t="str">
        <f t="shared" ref="I141:I204" si="10">IF(OR($D141="",$S141="",$J141=""),"",IF($AA141&lt;300,$S141*$J141,""))</f>
        <v/>
      </c>
      <c r="J141" s="156" t="str">
        <f>IF($D141="","",VLOOKUP($AA141,GaAsSem_Req!$A$2:$N$22,5))</f>
        <v/>
      </c>
      <c r="K141" s="286"/>
      <c r="L141" s="162" t="str">
        <f t="shared" ref="L141:L204" si="11">IF(OR($D141="",$T141="",$U141="",$M141="",$V141="",$X141=""),"",IF($AA141&lt;800,IF($N141&lt;=$V141,$U141*$M141,IF(AND($N141&gt;$V141,$N141&lt;=$X141),$M141*($U141+((($T141-$U141)/($X141-$V141))*($N141-$V141))),0)),""))</f>
        <v/>
      </c>
      <c r="M141" s="156" t="str">
        <f>IF($D141="","",VLOOKUP($AA141,GaAsSem_Req!$A$2:$N$22,6))</f>
        <v/>
      </c>
      <c r="N141" s="157" t="str">
        <f t="shared" si="8"/>
        <v/>
      </c>
      <c r="O141" s="158" t="str">
        <f>IF(OR($D141="",$W141="",GlobalParameters!$C$12=""),"",$W141)</f>
        <v/>
      </c>
      <c r="P141" s="159"/>
      <c r="Q141" s="283"/>
      <c r="R141" s="283"/>
      <c r="S141" s="283"/>
      <c r="T141" s="283"/>
      <c r="U141" s="283"/>
      <c r="V141" s="283"/>
      <c r="W141" s="160" t="str">
        <f>IF(OR($D141="",GlobalParameters!$C$12=""),"",MIN(VLOOKUP($AA141,GaAsSem_Req!$A$2:$N$22,13),$X141))</f>
        <v/>
      </c>
      <c r="X141" s="283"/>
      <c r="Y141" s="283"/>
      <c r="Z141" s="159"/>
      <c r="AA141" s="134" t="e">
        <f>VLOOKUP($D141,GaAsSem_Req!$R$2:$S$8,2)+VLOOKUP(GlobalParameters!$C$12,GaAsSem_Req!$T$2:$U$4,2)</f>
        <v>#N/A</v>
      </c>
    </row>
    <row r="142" spans="1:27" x14ac:dyDescent="0.25">
      <c r="A142" s="133"/>
      <c r="B142" s="283"/>
      <c r="C142" s="283"/>
      <c r="D142" s="284"/>
      <c r="E142" s="287"/>
      <c r="F142" s="166" t="str">
        <f t="shared" si="9"/>
        <v/>
      </c>
      <c r="G142" s="156" t="str">
        <f>IF($D142="","",VLOOKUP($AA142,GaAsSem_Req!$A$2:$N$22,4))</f>
        <v/>
      </c>
      <c r="H142" s="285"/>
      <c r="I142" s="155" t="str">
        <f t="shared" si="10"/>
        <v/>
      </c>
      <c r="J142" s="156" t="str">
        <f>IF($D142="","",VLOOKUP($AA142,GaAsSem_Req!$A$2:$N$22,5))</f>
        <v/>
      </c>
      <c r="K142" s="286"/>
      <c r="L142" s="162" t="str">
        <f t="shared" si="11"/>
        <v/>
      </c>
      <c r="M142" s="156" t="str">
        <f>IF($D142="","",VLOOKUP($AA142,GaAsSem_Req!$A$2:$N$22,6))</f>
        <v/>
      </c>
      <c r="N142" s="157" t="str">
        <f t="shared" si="8"/>
        <v/>
      </c>
      <c r="O142" s="158" t="str">
        <f>IF(OR($D142="",$W142="",GlobalParameters!$C$12=""),"",$W142)</f>
        <v/>
      </c>
      <c r="P142" s="159"/>
      <c r="Q142" s="283"/>
      <c r="R142" s="283"/>
      <c r="S142" s="283"/>
      <c r="T142" s="283"/>
      <c r="U142" s="283"/>
      <c r="V142" s="283"/>
      <c r="W142" s="160" t="str">
        <f>IF(OR($D142="",GlobalParameters!$C$12=""),"",MIN(VLOOKUP($AA142,GaAsSem_Req!$A$2:$N$22,13),$X142))</f>
        <v/>
      </c>
      <c r="X142" s="283"/>
      <c r="Y142" s="283"/>
      <c r="Z142" s="159"/>
      <c r="AA142" s="134" t="e">
        <f>VLOOKUP($D142,GaAsSem_Req!$R$2:$S$8,2)+VLOOKUP(GlobalParameters!$C$12,GaAsSem_Req!$T$2:$U$4,2)</f>
        <v>#N/A</v>
      </c>
    </row>
    <row r="143" spans="1:27" x14ac:dyDescent="0.25">
      <c r="A143" s="133"/>
      <c r="B143" s="283"/>
      <c r="C143" s="283"/>
      <c r="D143" s="284"/>
      <c r="E143" s="287"/>
      <c r="F143" s="166" t="str">
        <f t="shared" si="9"/>
        <v/>
      </c>
      <c r="G143" s="156" t="str">
        <f>IF($D143="","",VLOOKUP($AA143,GaAsSem_Req!$A$2:$N$22,4))</f>
        <v/>
      </c>
      <c r="H143" s="285"/>
      <c r="I143" s="155" t="str">
        <f t="shared" si="10"/>
        <v/>
      </c>
      <c r="J143" s="156" t="str">
        <f>IF($D143="","",VLOOKUP($AA143,GaAsSem_Req!$A$2:$N$22,5))</f>
        <v/>
      </c>
      <c r="K143" s="286"/>
      <c r="L143" s="162" t="str">
        <f t="shared" si="11"/>
        <v/>
      </c>
      <c r="M143" s="156" t="str">
        <f>IF($D143="","",VLOOKUP($AA143,GaAsSem_Req!$A$2:$N$22,6))</f>
        <v/>
      </c>
      <c r="N143" s="157" t="str">
        <f t="shared" si="8"/>
        <v/>
      </c>
      <c r="O143" s="158" t="str">
        <f>IF(OR($D143="",$W143="",GlobalParameters!$C$12=""),"",$W143)</f>
        <v/>
      </c>
      <c r="P143" s="159"/>
      <c r="Q143" s="283"/>
      <c r="R143" s="283"/>
      <c r="S143" s="283"/>
      <c r="T143" s="283"/>
      <c r="U143" s="283"/>
      <c r="V143" s="283"/>
      <c r="W143" s="160" t="str">
        <f>IF(OR($D143="",GlobalParameters!$C$12=""),"",MIN(VLOOKUP($AA143,GaAsSem_Req!$A$2:$N$22,13),$X143))</f>
        <v/>
      </c>
      <c r="X143" s="283"/>
      <c r="Y143" s="283"/>
      <c r="Z143" s="159"/>
      <c r="AA143" s="134" t="e">
        <f>VLOOKUP($D143,GaAsSem_Req!$R$2:$S$8,2)+VLOOKUP(GlobalParameters!$C$12,GaAsSem_Req!$T$2:$U$4,2)</f>
        <v>#N/A</v>
      </c>
    </row>
    <row r="144" spans="1:27" x14ac:dyDescent="0.25">
      <c r="A144" s="133"/>
      <c r="B144" s="283"/>
      <c r="C144" s="283"/>
      <c r="D144" s="284"/>
      <c r="E144" s="287"/>
      <c r="F144" s="166" t="str">
        <f t="shared" si="9"/>
        <v/>
      </c>
      <c r="G144" s="156" t="str">
        <f>IF($D144="","",VLOOKUP($AA144,GaAsSem_Req!$A$2:$N$22,4))</f>
        <v/>
      </c>
      <c r="H144" s="285"/>
      <c r="I144" s="155" t="str">
        <f t="shared" si="10"/>
        <v/>
      </c>
      <c r="J144" s="156" t="str">
        <f>IF($D144="","",VLOOKUP($AA144,GaAsSem_Req!$A$2:$N$22,5))</f>
        <v/>
      </c>
      <c r="K144" s="286"/>
      <c r="L144" s="162" t="str">
        <f t="shared" si="11"/>
        <v/>
      </c>
      <c r="M144" s="156" t="str">
        <f>IF($D144="","",VLOOKUP($AA144,GaAsSem_Req!$A$2:$N$22,6))</f>
        <v/>
      </c>
      <c r="N144" s="157" t="str">
        <f t="shared" si="8"/>
        <v/>
      </c>
      <c r="O144" s="158" t="str">
        <f>IF(OR($D144="",$W144="",GlobalParameters!$C$12=""),"",$W144)</f>
        <v/>
      </c>
      <c r="P144" s="159"/>
      <c r="Q144" s="283"/>
      <c r="R144" s="283"/>
      <c r="S144" s="283"/>
      <c r="T144" s="283"/>
      <c r="U144" s="283"/>
      <c r="V144" s="283"/>
      <c r="W144" s="160" t="str">
        <f>IF(OR($D144="",GlobalParameters!$C$12=""),"",MIN(VLOOKUP($AA144,GaAsSem_Req!$A$2:$N$22,13),$X144))</f>
        <v/>
      </c>
      <c r="X144" s="283"/>
      <c r="Y144" s="283"/>
      <c r="Z144" s="159"/>
      <c r="AA144" s="134" t="e">
        <f>VLOOKUP($D144,GaAsSem_Req!$R$2:$S$8,2)+VLOOKUP(GlobalParameters!$C$12,GaAsSem_Req!$T$2:$U$4,2)</f>
        <v>#N/A</v>
      </c>
    </row>
    <row r="145" spans="1:27" x14ac:dyDescent="0.25">
      <c r="A145" s="133"/>
      <c r="B145" s="283"/>
      <c r="C145" s="283"/>
      <c r="D145" s="284"/>
      <c r="E145" s="287"/>
      <c r="F145" s="166" t="str">
        <f t="shared" si="9"/>
        <v/>
      </c>
      <c r="G145" s="156" t="str">
        <f>IF($D145="","",VLOOKUP($AA145,GaAsSem_Req!$A$2:$N$22,4))</f>
        <v/>
      </c>
      <c r="H145" s="285"/>
      <c r="I145" s="155" t="str">
        <f t="shared" si="10"/>
        <v/>
      </c>
      <c r="J145" s="156" t="str">
        <f>IF($D145="","",VLOOKUP($AA145,GaAsSem_Req!$A$2:$N$22,5))</f>
        <v/>
      </c>
      <c r="K145" s="286"/>
      <c r="L145" s="162" t="str">
        <f t="shared" si="11"/>
        <v/>
      </c>
      <c r="M145" s="156" t="str">
        <f>IF($D145="","",VLOOKUP($AA145,GaAsSem_Req!$A$2:$N$22,6))</f>
        <v/>
      </c>
      <c r="N145" s="157" t="str">
        <f t="shared" si="8"/>
        <v/>
      </c>
      <c r="O145" s="158" t="str">
        <f>IF(OR($D145="",$W145="",GlobalParameters!$C$12=""),"",$W145)</f>
        <v/>
      </c>
      <c r="P145" s="159"/>
      <c r="Q145" s="283"/>
      <c r="R145" s="283"/>
      <c r="S145" s="283"/>
      <c r="T145" s="283"/>
      <c r="U145" s="283"/>
      <c r="V145" s="283"/>
      <c r="W145" s="160" t="str">
        <f>IF(OR($D145="",GlobalParameters!$C$12=""),"",MIN(VLOOKUP($AA145,GaAsSem_Req!$A$2:$N$22,13),$X145))</f>
        <v/>
      </c>
      <c r="X145" s="283"/>
      <c r="Y145" s="283"/>
      <c r="Z145" s="159"/>
      <c r="AA145" s="134" t="e">
        <f>VLOOKUP($D145,GaAsSem_Req!$R$2:$S$8,2)+VLOOKUP(GlobalParameters!$C$12,GaAsSem_Req!$T$2:$U$4,2)</f>
        <v>#N/A</v>
      </c>
    </row>
    <row r="146" spans="1:27" x14ac:dyDescent="0.25">
      <c r="A146" s="133"/>
      <c r="B146" s="283"/>
      <c r="C146" s="283"/>
      <c r="D146" s="284"/>
      <c r="E146" s="287"/>
      <c r="F146" s="166" t="str">
        <f t="shared" si="9"/>
        <v/>
      </c>
      <c r="G146" s="156" t="str">
        <f>IF($D146="","",VLOOKUP($AA146,GaAsSem_Req!$A$2:$N$22,4))</f>
        <v/>
      </c>
      <c r="H146" s="285"/>
      <c r="I146" s="155" t="str">
        <f t="shared" si="10"/>
        <v/>
      </c>
      <c r="J146" s="156" t="str">
        <f>IF($D146="","",VLOOKUP($AA146,GaAsSem_Req!$A$2:$N$22,5))</f>
        <v/>
      </c>
      <c r="K146" s="286"/>
      <c r="L146" s="162" t="str">
        <f t="shared" si="11"/>
        <v/>
      </c>
      <c r="M146" s="156" t="str">
        <f>IF($D146="","",VLOOKUP($AA146,GaAsSem_Req!$A$2:$N$22,6))</f>
        <v/>
      </c>
      <c r="N146" s="157" t="str">
        <f t="shared" si="8"/>
        <v/>
      </c>
      <c r="O146" s="158" t="str">
        <f>IF(OR($D146="",$W146="",GlobalParameters!$C$12=""),"",$W146)</f>
        <v/>
      </c>
      <c r="P146" s="159"/>
      <c r="Q146" s="283"/>
      <c r="R146" s="283"/>
      <c r="S146" s="283"/>
      <c r="T146" s="283"/>
      <c r="U146" s="283"/>
      <c r="V146" s="283"/>
      <c r="W146" s="160" t="str">
        <f>IF(OR($D146="",GlobalParameters!$C$12=""),"",MIN(VLOOKUP($AA146,GaAsSem_Req!$A$2:$N$22,13),$X146))</f>
        <v/>
      </c>
      <c r="X146" s="283"/>
      <c r="Y146" s="283"/>
      <c r="Z146" s="159"/>
      <c r="AA146" s="134" t="e">
        <f>VLOOKUP($D146,GaAsSem_Req!$R$2:$S$8,2)+VLOOKUP(GlobalParameters!$C$12,GaAsSem_Req!$T$2:$U$4,2)</f>
        <v>#N/A</v>
      </c>
    </row>
    <row r="147" spans="1:27" x14ac:dyDescent="0.25">
      <c r="A147" s="133"/>
      <c r="B147" s="283"/>
      <c r="C147" s="283"/>
      <c r="D147" s="284"/>
      <c r="E147" s="287"/>
      <c r="F147" s="166" t="str">
        <f t="shared" si="9"/>
        <v/>
      </c>
      <c r="G147" s="156" t="str">
        <f>IF($D147="","",VLOOKUP($AA147,GaAsSem_Req!$A$2:$N$22,4))</f>
        <v/>
      </c>
      <c r="H147" s="285"/>
      <c r="I147" s="155" t="str">
        <f t="shared" si="10"/>
        <v/>
      </c>
      <c r="J147" s="156" t="str">
        <f>IF($D147="","",VLOOKUP($AA147,GaAsSem_Req!$A$2:$N$22,5))</f>
        <v/>
      </c>
      <c r="K147" s="286"/>
      <c r="L147" s="162" t="str">
        <f t="shared" si="11"/>
        <v/>
      </c>
      <c r="M147" s="156" t="str">
        <f>IF($D147="","",VLOOKUP($AA147,GaAsSem_Req!$A$2:$N$22,6))</f>
        <v/>
      </c>
      <c r="N147" s="157" t="str">
        <f t="shared" si="8"/>
        <v/>
      </c>
      <c r="O147" s="158" t="str">
        <f>IF(OR($D147="",$W147="",GlobalParameters!$C$12=""),"",$W147)</f>
        <v/>
      </c>
      <c r="P147" s="159"/>
      <c r="Q147" s="283"/>
      <c r="R147" s="283"/>
      <c r="S147" s="283"/>
      <c r="T147" s="283"/>
      <c r="U147" s="283"/>
      <c r="V147" s="283"/>
      <c r="W147" s="160" t="str">
        <f>IF(OR($D147="",GlobalParameters!$C$12=""),"",MIN(VLOOKUP($AA147,GaAsSem_Req!$A$2:$N$22,13),$X147))</f>
        <v/>
      </c>
      <c r="X147" s="283"/>
      <c r="Y147" s="283"/>
      <c r="Z147" s="159"/>
      <c r="AA147" s="134" t="e">
        <f>VLOOKUP($D147,GaAsSem_Req!$R$2:$S$8,2)+VLOOKUP(GlobalParameters!$C$12,GaAsSem_Req!$T$2:$U$4,2)</f>
        <v>#N/A</v>
      </c>
    </row>
    <row r="148" spans="1:27" x14ac:dyDescent="0.25">
      <c r="A148" s="133"/>
      <c r="B148" s="283"/>
      <c r="C148" s="283"/>
      <c r="D148" s="284"/>
      <c r="E148" s="287"/>
      <c r="F148" s="166" t="str">
        <f t="shared" si="9"/>
        <v/>
      </c>
      <c r="G148" s="156" t="str">
        <f>IF($D148="","",VLOOKUP($AA148,GaAsSem_Req!$A$2:$N$22,4))</f>
        <v/>
      </c>
      <c r="H148" s="285"/>
      <c r="I148" s="155" t="str">
        <f t="shared" si="10"/>
        <v/>
      </c>
      <c r="J148" s="156" t="str">
        <f>IF($D148="","",VLOOKUP($AA148,GaAsSem_Req!$A$2:$N$22,5))</f>
        <v/>
      </c>
      <c r="K148" s="286"/>
      <c r="L148" s="162" t="str">
        <f t="shared" si="11"/>
        <v/>
      </c>
      <c r="M148" s="156" t="str">
        <f>IF($D148="","",VLOOKUP($AA148,GaAsSem_Req!$A$2:$N$22,6))</f>
        <v/>
      </c>
      <c r="N148" s="157" t="str">
        <f t="shared" si="8"/>
        <v/>
      </c>
      <c r="O148" s="158" t="str">
        <f>IF(OR($D148="",$W148="",GlobalParameters!$C$12=""),"",$W148)</f>
        <v/>
      </c>
      <c r="P148" s="159"/>
      <c r="Q148" s="283"/>
      <c r="R148" s="283"/>
      <c r="S148" s="283"/>
      <c r="T148" s="283"/>
      <c r="U148" s="283"/>
      <c r="V148" s="283"/>
      <c r="W148" s="160" t="str">
        <f>IF(OR($D148="",GlobalParameters!$C$12=""),"",MIN(VLOOKUP($AA148,GaAsSem_Req!$A$2:$N$22,13),$X148))</f>
        <v/>
      </c>
      <c r="X148" s="283"/>
      <c r="Y148" s="283"/>
      <c r="Z148" s="159"/>
      <c r="AA148" s="134" t="e">
        <f>VLOOKUP($D148,GaAsSem_Req!$R$2:$S$8,2)+VLOOKUP(GlobalParameters!$C$12,GaAsSem_Req!$T$2:$U$4,2)</f>
        <v>#N/A</v>
      </c>
    </row>
    <row r="149" spans="1:27" x14ac:dyDescent="0.25">
      <c r="A149" s="133"/>
      <c r="B149" s="283"/>
      <c r="C149" s="283"/>
      <c r="D149" s="284"/>
      <c r="E149" s="287"/>
      <c r="F149" s="166" t="str">
        <f t="shared" si="9"/>
        <v/>
      </c>
      <c r="G149" s="156" t="str">
        <f>IF($D149="","",VLOOKUP($AA149,GaAsSem_Req!$A$2:$N$22,4))</f>
        <v/>
      </c>
      <c r="H149" s="285"/>
      <c r="I149" s="155" t="str">
        <f t="shared" si="10"/>
        <v/>
      </c>
      <c r="J149" s="156" t="str">
        <f>IF($D149="","",VLOOKUP($AA149,GaAsSem_Req!$A$2:$N$22,5))</f>
        <v/>
      </c>
      <c r="K149" s="286"/>
      <c r="L149" s="162" t="str">
        <f t="shared" si="11"/>
        <v/>
      </c>
      <c r="M149" s="156" t="str">
        <f>IF($D149="","",VLOOKUP($AA149,GaAsSem_Req!$A$2:$N$22,6))</f>
        <v/>
      </c>
      <c r="N149" s="157" t="str">
        <f t="shared" si="8"/>
        <v/>
      </c>
      <c r="O149" s="158" t="str">
        <f>IF(OR($D149="",$W149="",GlobalParameters!$C$12=""),"",$W149)</f>
        <v/>
      </c>
      <c r="P149" s="159"/>
      <c r="Q149" s="283"/>
      <c r="R149" s="283"/>
      <c r="S149" s="283"/>
      <c r="T149" s="283"/>
      <c r="U149" s="283"/>
      <c r="V149" s="283"/>
      <c r="W149" s="160" t="str">
        <f>IF(OR($D149="",GlobalParameters!$C$12=""),"",MIN(VLOOKUP($AA149,GaAsSem_Req!$A$2:$N$22,13),$X149))</f>
        <v/>
      </c>
      <c r="X149" s="283"/>
      <c r="Y149" s="283"/>
      <c r="Z149" s="159"/>
      <c r="AA149" s="134" t="e">
        <f>VLOOKUP($D149,GaAsSem_Req!$R$2:$S$8,2)+VLOOKUP(GlobalParameters!$C$12,GaAsSem_Req!$T$2:$U$4,2)</f>
        <v>#N/A</v>
      </c>
    </row>
    <row r="150" spans="1:27" x14ac:dyDescent="0.25">
      <c r="A150" s="133"/>
      <c r="B150" s="283"/>
      <c r="C150" s="283"/>
      <c r="D150" s="284"/>
      <c r="E150" s="287"/>
      <c r="F150" s="166" t="str">
        <f t="shared" si="9"/>
        <v/>
      </c>
      <c r="G150" s="156" t="str">
        <f>IF($D150="","",VLOOKUP($AA150,GaAsSem_Req!$A$2:$N$22,4))</f>
        <v/>
      </c>
      <c r="H150" s="285"/>
      <c r="I150" s="155" t="str">
        <f t="shared" si="10"/>
        <v/>
      </c>
      <c r="J150" s="156" t="str">
        <f>IF($D150="","",VLOOKUP($AA150,GaAsSem_Req!$A$2:$N$22,5))</f>
        <v/>
      </c>
      <c r="K150" s="286"/>
      <c r="L150" s="162" t="str">
        <f t="shared" si="11"/>
        <v/>
      </c>
      <c r="M150" s="156" t="str">
        <f>IF($D150="","",VLOOKUP($AA150,GaAsSem_Req!$A$2:$N$22,6))</f>
        <v/>
      </c>
      <c r="N150" s="157" t="str">
        <f t="shared" si="8"/>
        <v/>
      </c>
      <c r="O150" s="158" t="str">
        <f>IF(OR($D150="",$W150="",GlobalParameters!$C$12=""),"",$W150)</f>
        <v/>
      </c>
      <c r="P150" s="159"/>
      <c r="Q150" s="283"/>
      <c r="R150" s="283"/>
      <c r="S150" s="283"/>
      <c r="T150" s="283"/>
      <c r="U150" s="283"/>
      <c r="V150" s="283"/>
      <c r="W150" s="160" t="str">
        <f>IF(OR($D150="",GlobalParameters!$C$12=""),"",MIN(VLOOKUP($AA150,GaAsSem_Req!$A$2:$N$22,13),$X150))</f>
        <v/>
      </c>
      <c r="X150" s="283"/>
      <c r="Y150" s="283"/>
      <c r="Z150" s="159"/>
      <c r="AA150" s="134" t="e">
        <f>VLOOKUP($D150,GaAsSem_Req!$R$2:$S$8,2)+VLOOKUP(GlobalParameters!$C$12,GaAsSem_Req!$T$2:$U$4,2)</f>
        <v>#N/A</v>
      </c>
    </row>
    <row r="151" spans="1:27" x14ac:dyDescent="0.25">
      <c r="A151" s="133"/>
      <c r="B151" s="283"/>
      <c r="C151" s="283"/>
      <c r="D151" s="284"/>
      <c r="E151" s="287"/>
      <c r="F151" s="166" t="str">
        <f t="shared" si="9"/>
        <v/>
      </c>
      <c r="G151" s="156" t="str">
        <f>IF($D151="","",VLOOKUP($AA151,GaAsSem_Req!$A$2:$N$22,4))</f>
        <v/>
      </c>
      <c r="H151" s="285"/>
      <c r="I151" s="155" t="str">
        <f t="shared" si="10"/>
        <v/>
      </c>
      <c r="J151" s="156" t="str">
        <f>IF($D151="","",VLOOKUP($AA151,GaAsSem_Req!$A$2:$N$22,5))</f>
        <v/>
      </c>
      <c r="K151" s="286"/>
      <c r="L151" s="162" t="str">
        <f t="shared" si="11"/>
        <v/>
      </c>
      <c r="M151" s="156" t="str">
        <f>IF($D151="","",VLOOKUP($AA151,GaAsSem_Req!$A$2:$N$22,6))</f>
        <v/>
      </c>
      <c r="N151" s="157" t="str">
        <f t="shared" si="8"/>
        <v/>
      </c>
      <c r="O151" s="158" t="str">
        <f>IF(OR($D151="",$W151="",GlobalParameters!$C$12=""),"",$W151)</f>
        <v/>
      </c>
      <c r="P151" s="159"/>
      <c r="Q151" s="283"/>
      <c r="R151" s="283"/>
      <c r="S151" s="283"/>
      <c r="T151" s="283"/>
      <c r="U151" s="283"/>
      <c r="V151" s="283"/>
      <c r="W151" s="160" t="str">
        <f>IF(OR($D151="",GlobalParameters!$C$12=""),"",MIN(VLOOKUP($AA151,GaAsSem_Req!$A$2:$N$22,13),$X151))</f>
        <v/>
      </c>
      <c r="X151" s="283"/>
      <c r="Y151" s="283"/>
      <c r="Z151" s="159"/>
      <c r="AA151" s="134" t="e">
        <f>VLOOKUP($D151,GaAsSem_Req!$R$2:$S$8,2)+VLOOKUP(GlobalParameters!$C$12,GaAsSem_Req!$T$2:$U$4,2)</f>
        <v>#N/A</v>
      </c>
    </row>
    <row r="152" spans="1:27" x14ac:dyDescent="0.25">
      <c r="A152" s="133"/>
      <c r="B152" s="283"/>
      <c r="C152" s="283"/>
      <c r="D152" s="284"/>
      <c r="E152" s="287"/>
      <c r="F152" s="166" t="str">
        <f t="shared" si="9"/>
        <v/>
      </c>
      <c r="G152" s="156" t="str">
        <f>IF($D152="","",VLOOKUP($AA152,GaAsSem_Req!$A$2:$N$22,4))</f>
        <v/>
      </c>
      <c r="H152" s="285"/>
      <c r="I152" s="155" t="str">
        <f t="shared" si="10"/>
        <v/>
      </c>
      <c r="J152" s="156" t="str">
        <f>IF($D152="","",VLOOKUP($AA152,GaAsSem_Req!$A$2:$N$22,5))</f>
        <v/>
      </c>
      <c r="K152" s="286"/>
      <c r="L152" s="162" t="str">
        <f t="shared" si="11"/>
        <v/>
      </c>
      <c r="M152" s="156" t="str">
        <f>IF($D152="","",VLOOKUP($AA152,GaAsSem_Req!$A$2:$N$22,6))</f>
        <v/>
      </c>
      <c r="N152" s="157" t="str">
        <f t="shared" si="8"/>
        <v/>
      </c>
      <c r="O152" s="158" t="str">
        <f>IF(OR($D152="",$W152="",GlobalParameters!$C$12=""),"",$W152)</f>
        <v/>
      </c>
      <c r="P152" s="159"/>
      <c r="Q152" s="283"/>
      <c r="R152" s="283"/>
      <c r="S152" s="283"/>
      <c r="T152" s="283"/>
      <c r="U152" s="283"/>
      <c r="V152" s="283"/>
      <c r="W152" s="160" t="str">
        <f>IF(OR($D152="",GlobalParameters!$C$12=""),"",MIN(VLOOKUP($AA152,GaAsSem_Req!$A$2:$N$22,13),$X152))</f>
        <v/>
      </c>
      <c r="X152" s="283"/>
      <c r="Y152" s="283"/>
      <c r="Z152" s="159"/>
      <c r="AA152" s="134" t="e">
        <f>VLOOKUP($D152,GaAsSem_Req!$R$2:$S$8,2)+VLOOKUP(GlobalParameters!$C$12,GaAsSem_Req!$T$2:$U$4,2)</f>
        <v>#N/A</v>
      </c>
    </row>
    <row r="153" spans="1:27" x14ac:dyDescent="0.25">
      <c r="A153" s="133"/>
      <c r="B153" s="283"/>
      <c r="C153" s="283"/>
      <c r="D153" s="284"/>
      <c r="E153" s="287"/>
      <c r="F153" s="166" t="str">
        <f t="shared" si="9"/>
        <v/>
      </c>
      <c r="G153" s="156" t="str">
        <f>IF($D153="","",VLOOKUP($AA153,GaAsSem_Req!$A$2:$N$22,4))</f>
        <v/>
      </c>
      <c r="H153" s="285"/>
      <c r="I153" s="155" t="str">
        <f t="shared" si="10"/>
        <v/>
      </c>
      <c r="J153" s="156" t="str">
        <f>IF($D153="","",VLOOKUP($AA153,GaAsSem_Req!$A$2:$N$22,5))</f>
        <v/>
      </c>
      <c r="K153" s="286"/>
      <c r="L153" s="162" t="str">
        <f t="shared" si="11"/>
        <v/>
      </c>
      <c r="M153" s="156" t="str">
        <f>IF($D153="","",VLOOKUP($AA153,GaAsSem_Req!$A$2:$N$22,6))</f>
        <v/>
      </c>
      <c r="N153" s="157" t="str">
        <f t="shared" si="8"/>
        <v/>
      </c>
      <c r="O153" s="158" t="str">
        <f>IF(OR($D153="",$W153="",GlobalParameters!$C$12=""),"",$W153)</f>
        <v/>
      </c>
      <c r="P153" s="159"/>
      <c r="Q153" s="283"/>
      <c r="R153" s="283"/>
      <c r="S153" s="283"/>
      <c r="T153" s="283"/>
      <c r="U153" s="283"/>
      <c r="V153" s="283"/>
      <c r="W153" s="160" t="str">
        <f>IF(OR($D153="",GlobalParameters!$C$12=""),"",MIN(VLOOKUP($AA153,GaAsSem_Req!$A$2:$N$22,13),$X153))</f>
        <v/>
      </c>
      <c r="X153" s="283"/>
      <c r="Y153" s="283"/>
      <c r="Z153" s="159"/>
      <c r="AA153" s="134" t="e">
        <f>VLOOKUP($D153,GaAsSem_Req!$R$2:$S$8,2)+VLOOKUP(GlobalParameters!$C$12,GaAsSem_Req!$T$2:$U$4,2)</f>
        <v>#N/A</v>
      </c>
    </row>
    <row r="154" spans="1:27" x14ac:dyDescent="0.25">
      <c r="A154" s="133"/>
      <c r="B154" s="283"/>
      <c r="C154" s="283"/>
      <c r="D154" s="284"/>
      <c r="E154" s="287"/>
      <c r="F154" s="166" t="str">
        <f t="shared" si="9"/>
        <v/>
      </c>
      <c r="G154" s="156" t="str">
        <f>IF($D154="","",VLOOKUP($AA154,GaAsSem_Req!$A$2:$N$22,4))</f>
        <v/>
      </c>
      <c r="H154" s="285"/>
      <c r="I154" s="155" t="str">
        <f t="shared" si="10"/>
        <v/>
      </c>
      <c r="J154" s="156" t="str">
        <f>IF($D154="","",VLOOKUP($AA154,GaAsSem_Req!$A$2:$N$22,5))</f>
        <v/>
      </c>
      <c r="K154" s="286"/>
      <c r="L154" s="162" t="str">
        <f t="shared" si="11"/>
        <v/>
      </c>
      <c r="M154" s="156" t="str">
        <f>IF($D154="","",VLOOKUP($AA154,GaAsSem_Req!$A$2:$N$22,6))</f>
        <v/>
      </c>
      <c r="N154" s="157" t="str">
        <f t="shared" si="8"/>
        <v/>
      </c>
      <c r="O154" s="158" t="str">
        <f>IF(OR($D154="",$W154="",GlobalParameters!$C$12=""),"",$W154)</f>
        <v/>
      </c>
      <c r="P154" s="159"/>
      <c r="Q154" s="283"/>
      <c r="R154" s="283"/>
      <c r="S154" s="283"/>
      <c r="T154" s="283"/>
      <c r="U154" s="283"/>
      <c r="V154" s="283"/>
      <c r="W154" s="160" t="str">
        <f>IF(OR($D154="",GlobalParameters!$C$12=""),"",MIN(VLOOKUP($AA154,GaAsSem_Req!$A$2:$N$22,13),$X154))</f>
        <v/>
      </c>
      <c r="X154" s="283"/>
      <c r="Y154" s="283"/>
      <c r="Z154" s="159"/>
      <c r="AA154" s="134" t="e">
        <f>VLOOKUP($D154,GaAsSem_Req!$R$2:$S$8,2)+VLOOKUP(GlobalParameters!$C$12,GaAsSem_Req!$T$2:$U$4,2)</f>
        <v>#N/A</v>
      </c>
    </row>
    <row r="155" spans="1:27" x14ac:dyDescent="0.25">
      <c r="A155" s="133"/>
      <c r="B155" s="283"/>
      <c r="C155" s="283"/>
      <c r="D155" s="284"/>
      <c r="E155" s="287"/>
      <c r="F155" s="166" t="str">
        <f t="shared" si="9"/>
        <v/>
      </c>
      <c r="G155" s="156" t="str">
        <f>IF($D155="","",VLOOKUP($AA155,GaAsSem_Req!$A$2:$N$22,4))</f>
        <v/>
      </c>
      <c r="H155" s="285"/>
      <c r="I155" s="155" t="str">
        <f t="shared" si="10"/>
        <v/>
      </c>
      <c r="J155" s="156" t="str">
        <f>IF($D155="","",VLOOKUP($AA155,GaAsSem_Req!$A$2:$N$22,5))</f>
        <v/>
      </c>
      <c r="K155" s="286"/>
      <c r="L155" s="162" t="str">
        <f t="shared" si="11"/>
        <v/>
      </c>
      <c r="M155" s="156" t="str">
        <f>IF($D155="","",VLOOKUP($AA155,GaAsSem_Req!$A$2:$N$22,6))</f>
        <v/>
      </c>
      <c r="N155" s="157" t="str">
        <f t="shared" si="8"/>
        <v/>
      </c>
      <c r="O155" s="158" t="str">
        <f>IF(OR($D155="",$W155="",GlobalParameters!$C$12=""),"",$W155)</f>
        <v/>
      </c>
      <c r="P155" s="159"/>
      <c r="Q155" s="283"/>
      <c r="R155" s="283"/>
      <c r="S155" s="283"/>
      <c r="T155" s="283"/>
      <c r="U155" s="283"/>
      <c r="V155" s="283"/>
      <c r="W155" s="160" t="str">
        <f>IF(OR($D155="",GlobalParameters!$C$12=""),"",MIN(VLOOKUP($AA155,GaAsSem_Req!$A$2:$N$22,13),$X155))</f>
        <v/>
      </c>
      <c r="X155" s="283"/>
      <c r="Y155" s="283"/>
      <c r="Z155" s="159"/>
      <c r="AA155" s="134" t="e">
        <f>VLOOKUP($D155,GaAsSem_Req!$R$2:$S$8,2)+VLOOKUP(GlobalParameters!$C$12,GaAsSem_Req!$T$2:$U$4,2)</f>
        <v>#N/A</v>
      </c>
    </row>
    <row r="156" spans="1:27" x14ac:dyDescent="0.25">
      <c r="A156" s="133"/>
      <c r="B156" s="283"/>
      <c r="C156" s="283"/>
      <c r="D156" s="284"/>
      <c r="E156" s="287"/>
      <c r="F156" s="166" t="str">
        <f t="shared" si="9"/>
        <v/>
      </c>
      <c r="G156" s="156" t="str">
        <f>IF($D156="","",VLOOKUP($AA156,GaAsSem_Req!$A$2:$N$22,4))</f>
        <v/>
      </c>
      <c r="H156" s="285"/>
      <c r="I156" s="155" t="str">
        <f t="shared" si="10"/>
        <v/>
      </c>
      <c r="J156" s="156" t="str">
        <f>IF($D156="","",VLOOKUP($AA156,GaAsSem_Req!$A$2:$N$22,5))</f>
        <v/>
      </c>
      <c r="K156" s="286"/>
      <c r="L156" s="162" t="str">
        <f t="shared" si="11"/>
        <v/>
      </c>
      <c r="M156" s="156" t="str">
        <f>IF($D156="","",VLOOKUP($AA156,GaAsSem_Req!$A$2:$N$22,6))</f>
        <v/>
      </c>
      <c r="N156" s="157" t="str">
        <f t="shared" si="8"/>
        <v/>
      </c>
      <c r="O156" s="158" t="str">
        <f>IF(OR($D156="",$W156="",GlobalParameters!$C$12=""),"",$W156)</f>
        <v/>
      </c>
      <c r="P156" s="159"/>
      <c r="Q156" s="283"/>
      <c r="R156" s="283"/>
      <c r="S156" s="283"/>
      <c r="T156" s="283"/>
      <c r="U156" s="283"/>
      <c r="V156" s="283"/>
      <c r="W156" s="160" t="str">
        <f>IF(OR($D156="",GlobalParameters!$C$12=""),"",MIN(VLOOKUP($AA156,GaAsSem_Req!$A$2:$N$22,13),$X156))</f>
        <v/>
      </c>
      <c r="X156" s="283"/>
      <c r="Y156" s="283"/>
      <c r="Z156" s="159"/>
      <c r="AA156" s="134" t="e">
        <f>VLOOKUP($D156,GaAsSem_Req!$R$2:$S$8,2)+VLOOKUP(GlobalParameters!$C$12,GaAsSem_Req!$T$2:$U$4,2)</f>
        <v>#N/A</v>
      </c>
    </row>
    <row r="157" spans="1:27" x14ac:dyDescent="0.25">
      <c r="A157" s="133"/>
      <c r="B157" s="283"/>
      <c r="C157" s="283"/>
      <c r="D157" s="284"/>
      <c r="E157" s="287"/>
      <c r="F157" s="166" t="str">
        <f t="shared" si="9"/>
        <v/>
      </c>
      <c r="G157" s="156" t="str">
        <f>IF($D157="","",VLOOKUP($AA157,GaAsSem_Req!$A$2:$N$22,4))</f>
        <v/>
      </c>
      <c r="H157" s="285"/>
      <c r="I157" s="155" t="str">
        <f t="shared" si="10"/>
        <v/>
      </c>
      <c r="J157" s="156" t="str">
        <f>IF($D157="","",VLOOKUP($AA157,GaAsSem_Req!$A$2:$N$22,5))</f>
        <v/>
      </c>
      <c r="K157" s="286"/>
      <c r="L157" s="162" t="str">
        <f t="shared" si="11"/>
        <v/>
      </c>
      <c r="M157" s="156" t="str">
        <f>IF($D157="","",VLOOKUP($AA157,GaAsSem_Req!$A$2:$N$22,6))</f>
        <v/>
      </c>
      <c r="N157" s="157" t="str">
        <f t="shared" si="8"/>
        <v/>
      </c>
      <c r="O157" s="158" t="str">
        <f>IF(OR($D157="",$W157="",GlobalParameters!$C$12=""),"",$W157)</f>
        <v/>
      </c>
      <c r="P157" s="159"/>
      <c r="Q157" s="283"/>
      <c r="R157" s="283"/>
      <c r="S157" s="283"/>
      <c r="T157" s="283"/>
      <c r="U157" s="283"/>
      <c r="V157" s="283"/>
      <c r="W157" s="160" t="str">
        <f>IF(OR($D157="",GlobalParameters!$C$12=""),"",MIN(VLOOKUP($AA157,GaAsSem_Req!$A$2:$N$22,13),$X157))</f>
        <v/>
      </c>
      <c r="X157" s="283"/>
      <c r="Y157" s="283"/>
      <c r="Z157" s="159"/>
      <c r="AA157" s="134" t="e">
        <f>VLOOKUP($D157,GaAsSem_Req!$R$2:$S$8,2)+VLOOKUP(GlobalParameters!$C$12,GaAsSem_Req!$T$2:$U$4,2)</f>
        <v>#N/A</v>
      </c>
    </row>
    <row r="158" spans="1:27" x14ac:dyDescent="0.25">
      <c r="A158" s="133"/>
      <c r="B158" s="283"/>
      <c r="C158" s="283"/>
      <c r="D158" s="284"/>
      <c r="E158" s="287"/>
      <c r="F158" s="166" t="str">
        <f t="shared" si="9"/>
        <v/>
      </c>
      <c r="G158" s="156" t="str">
        <f>IF($D158="","",VLOOKUP($AA158,GaAsSem_Req!$A$2:$N$22,4))</f>
        <v/>
      </c>
      <c r="H158" s="285"/>
      <c r="I158" s="155" t="str">
        <f t="shared" si="10"/>
        <v/>
      </c>
      <c r="J158" s="156" t="str">
        <f>IF($D158="","",VLOOKUP($AA158,GaAsSem_Req!$A$2:$N$22,5))</f>
        <v/>
      </c>
      <c r="K158" s="286"/>
      <c r="L158" s="162" t="str">
        <f t="shared" si="11"/>
        <v/>
      </c>
      <c r="M158" s="156" t="str">
        <f>IF($D158="","",VLOOKUP($AA158,GaAsSem_Req!$A$2:$N$22,6))</f>
        <v/>
      </c>
      <c r="N158" s="157" t="str">
        <f t="shared" si="8"/>
        <v/>
      </c>
      <c r="O158" s="158" t="str">
        <f>IF(OR($D158="",$W158="",GlobalParameters!$C$12=""),"",$W158)</f>
        <v/>
      </c>
      <c r="P158" s="159"/>
      <c r="Q158" s="283"/>
      <c r="R158" s="283"/>
      <c r="S158" s="283"/>
      <c r="T158" s="283"/>
      <c r="U158" s="283"/>
      <c r="V158" s="283"/>
      <c r="W158" s="160" t="str">
        <f>IF(OR($D158="",GlobalParameters!$C$12=""),"",MIN(VLOOKUP($AA158,GaAsSem_Req!$A$2:$N$22,13),$X158))</f>
        <v/>
      </c>
      <c r="X158" s="283"/>
      <c r="Y158" s="283"/>
      <c r="Z158" s="159"/>
      <c r="AA158" s="134" t="e">
        <f>VLOOKUP($D158,GaAsSem_Req!$R$2:$S$8,2)+VLOOKUP(GlobalParameters!$C$12,GaAsSem_Req!$T$2:$U$4,2)</f>
        <v>#N/A</v>
      </c>
    </row>
    <row r="159" spans="1:27" x14ac:dyDescent="0.25">
      <c r="A159" s="133"/>
      <c r="B159" s="283"/>
      <c r="C159" s="283"/>
      <c r="D159" s="284"/>
      <c r="E159" s="287"/>
      <c r="F159" s="166" t="str">
        <f t="shared" si="9"/>
        <v/>
      </c>
      <c r="G159" s="156" t="str">
        <f>IF($D159="","",VLOOKUP($AA159,GaAsSem_Req!$A$2:$N$22,4))</f>
        <v/>
      </c>
      <c r="H159" s="285"/>
      <c r="I159" s="155" t="str">
        <f t="shared" si="10"/>
        <v/>
      </c>
      <c r="J159" s="156" t="str">
        <f>IF($D159="","",VLOOKUP($AA159,GaAsSem_Req!$A$2:$N$22,5))</f>
        <v/>
      </c>
      <c r="K159" s="286"/>
      <c r="L159" s="162" t="str">
        <f t="shared" si="11"/>
        <v/>
      </c>
      <c r="M159" s="156" t="str">
        <f>IF($D159="","",VLOOKUP($AA159,GaAsSem_Req!$A$2:$N$22,6))</f>
        <v/>
      </c>
      <c r="N159" s="157" t="str">
        <f t="shared" ref="N159:N222" si="12">IF($D159="","",$J$6+Y159)</f>
        <v/>
      </c>
      <c r="O159" s="158" t="str">
        <f>IF(OR($D159="",$W159="",GlobalParameters!$C$12=""),"",$W159)</f>
        <v/>
      </c>
      <c r="P159" s="159"/>
      <c r="Q159" s="283"/>
      <c r="R159" s="283"/>
      <c r="S159" s="283"/>
      <c r="T159" s="283"/>
      <c r="U159" s="283"/>
      <c r="V159" s="283"/>
      <c r="W159" s="160" t="str">
        <f>IF(OR($D159="",GlobalParameters!$C$12=""),"",MIN(VLOOKUP($AA159,GaAsSem_Req!$A$2:$N$22,13),$X159))</f>
        <v/>
      </c>
      <c r="X159" s="283"/>
      <c r="Y159" s="283"/>
      <c r="Z159" s="159"/>
      <c r="AA159" s="134" t="e">
        <f>VLOOKUP($D159,GaAsSem_Req!$R$2:$S$8,2)+VLOOKUP(GlobalParameters!$C$12,GaAsSem_Req!$T$2:$U$4,2)</f>
        <v>#N/A</v>
      </c>
    </row>
    <row r="160" spans="1:27" x14ac:dyDescent="0.25">
      <c r="A160" s="133"/>
      <c r="B160" s="283"/>
      <c r="C160" s="283"/>
      <c r="D160" s="284"/>
      <c r="E160" s="287"/>
      <c r="F160" s="166" t="str">
        <f t="shared" si="9"/>
        <v/>
      </c>
      <c r="G160" s="156" t="str">
        <f>IF($D160="","",VLOOKUP($AA160,GaAsSem_Req!$A$2:$N$22,4))</f>
        <v/>
      </c>
      <c r="H160" s="285"/>
      <c r="I160" s="155" t="str">
        <f t="shared" si="10"/>
        <v/>
      </c>
      <c r="J160" s="156" t="str">
        <f>IF($D160="","",VLOOKUP($AA160,GaAsSem_Req!$A$2:$N$22,5))</f>
        <v/>
      </c>
      <c r="K160" s="286"/>
      <c r="L160" s="162" t="str">
        <f t="shared" si="11"/>
        <v/>
      </c>
      <c r="M160" s="156" t="str">
        <f>IF($D160="","",VLOOKUP($AA160,GaAsSem_Req!$A$2:$N$22,6))</f>
        <v/>
      </c>
      <c r="N160" s="157" t="str">
        <f t="shared" si="12"/>
        <v/>
      </c>
      <c r="O160" s="158" t="str">
        <f>IF(OR($D160="",$W160="",GlobalParameters!$C$12=""),"",$W160)</f>
        <v/>
      </c>
      <c r="P160" s="159"/>
      <c r="Q160" s="283"/>
      <c r="R160" s="283"/>
      <c r="S160" s="283"/>
      <c r="T160" s="283"/>
      <c r="U160" s="283"/>
      <c r="V160" s="283"/>
      <c r="W160" s="160" t="str">
        <f>IF(OR($D160="",GlobalParameters!$C$12=""),"",MIN(VLOOKUP($AA160,GaAsSem_Req!$A$2:$N$22,13),$X160))</f>
        <v/>
      </c>
      <c r="X160" s="283"/>
      <c r="Y160" s="283"/>
      <c r="Z160" s="159"/>
      <c r="AA160" s="134" t="e">
        <f>VLOOKUP($D160,GaAsSem_Req!$R$2:$S$8,2)+VLOOKUP(GlobalParameters!$C$12,GaAsSem_Req!$T$2:$U$4,2)</f>
        <v>#N/A</v>
      </c>
    </row>
    <row r="161" spans="1:27" x14ac:dyDescent="0.25">
      <c r="A161" s="133"/>
      <c r="B161" s="283"/>
      <c r="C161" s="283"/>
      <c r="D161" s="284"/>
      <c r="E161" s="287"/>
      <c r="F161" s="166" t="str">
        <f t="shared" si="9"/>
        <v/>
      </c>
      <c r="G161" s="156" t="str">
        <f>IF($D161="","",VLOOKUP($AA161,GaAsSem_Req!$A$2:$N$22,4))</f>
        <v/>
      </c>
      <c r="H161" s="285"/>
      <c r="I161" s="155" t="str">
        <f t="shared" si="10"/>
        <v/>
      </c>
      <c r="J161" s="156" t="str">
        <f>IF($D161="","",VLOOKUP($AA161,GaAsSem_Req!$A$2:$N$22,5))</f>
        <v/>
      </c>
      <c r="K161" s="286"/>
      <c r="L161" s="162" t="str">
        <f t="shared" si="11"/>
        <v/>
      </c>
      <c r="M161" s="156" t="str">
        <f>IF($D161="","",VLOOKUP($AA161,GaAsSem_Req!$A$2:$N$22,6))</f>
        <v/>
      </c>
      <c r="N161" s="157" t="str">
        <f t="shared" si="12"/>
        <v/>
      </c>
      <c r="O161" s="158" t="str">
        <f>IF(OR($D161="",$W161="",GlobalParameters!$C$12=""),"",$W161)</f>
        <v/>
      </c>
      <c r="P161" s="159"/>
      <c r="Q161" s="283"/>
      <c r="R161" s="283"/>
      <c r="S161" s="283"/>
      <c r="T161" s="283"/>
      <c r="U161" s="283"/>
      <c r="V161" s="283"/>
      <c r="W161" s="160" t="str">
        <f>IF(OR($D161="",GlobalParameters!$C$12=""),"",MIN(VLOOKUP($AA161,GaAsSem_Req!$A$2:$N$22,13),$X161))</f>
        <v/>
      </c>
      <c r="X161" s="283"/>
      <c r="Y161" s="283"/>
      <c r="Z161" s="159"/>
      <c r="AA161" s="134" t="e">
        <f>VLOOKUP($D161,GaAsSem_Req!$R$2:$S$8,2)+VLOOKUP(GlobalParameters!$C$12,GaAsSem_Req!$T$2:$U$4,2)</f>
        <v>#N/A</v>
      </c>
    </row>
    <row r="162" spans="1:27" x14ac:dyDescent="0.25">
      <c r="A162" s="133"/>
      <c r="B162" s="283"/>
      <c r="C162" s="283"/>
      <c r="D162" s="284"/>
      <c r="E162" s="287"/>
      <c r="F162" s="166" t="str">
        <f t="shared" si="9"/>
        <v/>
      </c>
      <c r="G162" s="156" t="str">
        <f>IF($D162="","",VLOOKUP($AA162,GaAsSem_Req!$A$2:$N$22,4))</f>
        <v/>
      </c>
      <c r="H162" s="285"/>
      <c r="I162" s="155" t="str">
        <f t="shared" si="10"/>
        <v/>
      </c>
      <c r="J162" s="156" t="str">
        <f>IF($D162="","",VLOOKUP($AA162,GaAsSem_Req!$A$2:$N$22,5))</f>
        <v/>
      </c>
      <c r="K162" s="286"/>
      <c r="L162" s="162" t="str">
        <f t="shared" si="11"/>
        <v/>
      </c>
      <c r="M162" s="156" t="str">
        <f>IF($D162="","",VLOOKUP($AA162,GaAsSem_Req!$A$2:$N$22,6))</f>
        <v/>
      </c>
      <c r="N162" s="157" t="str">
        <f t="shared" si="12"/>
        <v/>
      </c>
      <c r="O162" s="158" t="str">
        <f>IF(OR($D162="",$W162="",GlobalParameters!$C$12=""),"",$W162)</f>
        <v/>
      </c>
      <c r="P162" s="159"/>
      <c r="Q162" s="283"/>
      <c r="R162" s="283"/>
      <c r="S162" s="283"/>
      <c r="T162" s="283"/>
      <c r="U162" s="283"/>
      <c r="V162" s="283"/>
      <c r="W162" s="160" t="str">
        <f>IF(OR($D162="",GlobalParameters!$C$12=""),"",MIN(VLOOKUP($AA162,GaAsSem_Req!$A$2:$N$22,13),$X162))</f>
        <v/>
      </c>
      <c r="X162" s="283"/>
      <c r="Y162" s="283"/>
      <c r="Z162" s="159"/>
      <c r="AA162" s="134" t="e">
        <f>VLOOKUP($D162,GaAsSem_Req!$R$2:$S$8,2)+VLOOKUP(GlobalParameters!$C$12,GaAsSem_Req!$T$2:$U$4,2)</f>
        <v>#N/A</v>
      </c>
    </row>
    <row r="163" spans="1:27" x14ac:dyDescent="0.25">
      <c r="A163" s="133"/>
      <c r="B163" s="283"/>
      <c r="C163" s="283"/>
      <c r="D163" s="284"/>
      <c r="E163" s="287"/>
      <c r="F163" s="166" t="str">
        <f t="shared" si="9"/>
        <v/>
      </c>
      <c r="G163" s="156" t="str">
        <f>IF($D163="","",VLOOKUP($AA163,GaAsSem_Req!$A$2:$N$22,4))</f>
        <v/>
      </c>
      <c r="H163" s="285"/>
      <c r="I163" s="155" t="str">
        <f t="shared" si="10"/>
        <v/>
      </c>
      <c r="J163" s="156" t="str">
        <f>IF($D163="","",VLOOKUP($AA163,GaAsSem_Req!$A$2:$N$22,5))</f>
        <v/>
      </c>
      <c r="K163" s="286"/>
      <c r="L163" s="162" t="str">
        <f t="shared" si="11"/>
        <v/>
      </c>
      <c r="M163" s="156" t="str">
        <f>IF($D163="","",VLOOKUP($AA163,GaAsSem_Req!$A$2:$N$22,6))</f>
        <v/>
      </c>
      <c r="N163" s="157" t="str">
        <f t="shared" si="12"/>
        <v/>
      </c>
      <c r="O163" s="158" t="str">
        <f>IF(OR($D163="",$W163="",GlobalParameters!$C$12=""),"",$W163)</f>
        <v/>
      </c>
      <c r="P163" s="159"/>
      <c r="Q163" s="283"/>
      <c r="R163" s="283"/>
      <c r="S163" s="283"/>
      <c r="T163" s="283"/>
      <c r="U163" s="283"/>
      <c r="V163" s="283"/>
      <c r="W163" s="160" t="str">
        <f>IF(OR($D163="",GlobalParameters!$C$12=""),"",MIN(VLOOKUP($AA163,GaAsSem_Req!$A$2:$N$22,13),$X163))</f>
        <v/>
      </c>
      <c r="X163" s="283"/>
      <c r="Y163" s="283"/>
      <c r="Z163" s="159"/>
      <c r="AA163" s="134" t="e">
        <f>VLOOKUP($D163,GaAsSem_Req!$R$2:$S$8,2)+VLOOKUP(GlobalParameters!$C$12,GaAsSem_Req!$T$2:$U$4,2)</f>
        <v>#N/A</v>
      </c>
    </row>
    <row r="164" spans="1:27" x14ac:dyDescent="0.25">
      <c r="A164" s="133"/>
      <c r="B164" s="283"/>
      <c r="C164" s="283"/>
      <c r="D164" s="284"/>
      <c r="E164" s="287"/>
      <c r="F164" s="166" t="str">
        <f t="shared" si="9"/>
        <v/>
      </c>
      <c r="G164" s="156" t="str">
        <f>IF($D164="","",VLOOKUP($AA164,GaAsSem_Req!$A$2:$N$22,4))</f>
        <v/>
      </c>
      <c r="H164" s="285"/>
      <c r="I164" s="155" t="str">
        <f t="shared" si="10"/>
        <v/>
      </c>
      <c r="J164" s="156" t="str">
        <f>IF($D164="","",VLOOKUP($AA164,GaAsSem_Req!$A$2:$N$22,5))</f>
        <v/>
      </c>
      <c r="K164" s="286"/>
      <c r="L164" s="162" t="str">
        <f t="shared" si="11"/>
        <v/>
      </c>
      <c r="M164" s="156" t="str">
        <f>IF($D164="","",VLOOKUP($AA164,GaAsSem_Req!$A$2:$N$22,6))</f>
        <v/>
      </c>
      <c r="N164" s="157" t="str">
        <f t="shared" si="12"/>
        <v/>
      </c>
      <c r="O164" s="158" t="str">
        <f>IF(OR($D164="",$W164="",GlobalParameters!$C$12=""),"",$W164)</f>
        <v/>
      </c>
      <c r="P164" s="159"/>
      <c r="Q164" s="283"/>
      <c r="R164" s="283"/>
      <c r="S164" s="283"/>
      <c r="T164" s="283"/>
      <c r="U164" s="283"/>
      <c r="V164" s="283"/>
      <c r="W164" s="160" t="str">
        <f>IF(OR($D164="",GlobalParameters!$C$12=""),"",MIN(VLOOKUP($AA164,GaAsSem_Req!$A$2:$N$22,13),$X164))</f>
        <v/>
      </c>
      <c r="X164" s="283"/>
      <c r="Y164" s="283"/>
      <c r="Z164" s="159"/>
      <c r="AA164" s="134" t="e">
        <f>VLOOKUP($D164,GaAsSem_Req!$R$2:$S$8,2)+VLOOKUP(GlobalParameters!$C$12,GaAsSem_Req!$T$2:$U$4,2)</f>
        <v>#N/A</v>
      </c>
    </row>
    <row r="165" spans="1:27" x14ac:dyDescent="0.25">
      <c r="A165" s="133"/>
      <c r="B165" s="283"/>
      <c r="C165" s="283"/>
      <c r="D165" s="284"/>
      <c r="E165" s="287"/>
      <c r="F165" s="166" t="str">
        <f t="shared" si="9"/>
        <v/>
      </c>
      <c r="G165" s="156" t="str">
        <f>IF($D165="","",VLOOKUP($AA165,GaAsSem_Req!$A$2:$N$22,4))</f>
        <v/>
      </c>
      <c r="H165" s="285"/>
      <c r="I165" s="155" t="str">
        <f t="shared" si="10"/>
        <v/>
      </c>
      <c r="J165" s="156" t="str">
        <f>IF($D165="","",VLOOKUP($AA165,GaAsSem_Req!$A$2:$N$22,5))</f>
        <v/>
      </c>
      <c r="K165" s="286"/>
      <c r="L165" s="162" t="str">
        <f t="shared" si="11"/>
        <v/>
      </c>
      <c r="M165" s="156" t="str">
        <f>IF($D165="","",VLOOKUP($AA165,GaAsSem_Req!$A$2:$N$22,6))</f>
        <v/>
      </c>
      <c r="N165" s="157" t="str">
        <f t="shared" si="12"/>
        <v/>
      </c>
      <c r="O165" s="158" t="str">
        <f>IF(OR($D165="",$W165="",GlobalParameters!$C$12=""),"",$W165)</f>
        <v/>
      </c>
      <c r="P165" s="159"/>
      <c r="Q165" s="283"/>
      <c r="R165" s="283"/>
      <c r="S165" s="283"/>
      <c r="T165" s="283"/>
      <c r="U165" s="283"/>
      <c r="V165" s="283"/>
      <c r="W165" s="160" t="str">
        <f>IF(OR($D165="",GlobalParameters!$C$12=""),"",MIN(VLOOKUP($AA165,GaAsSem_Req!$A$2:$N$22,13),$X165))</f>
        <v/>
      </c>
      <c r="X165" s="283"/>
      <c r="Y165" s="283"/>
      <c r="Z165" s="159"/>
      <c r="AA165" s="134" t="e">
        <f>VLOOKUP($D165,GaAsSem_Req!$R$2:$S$8,2)+VLOOKUP(GlobalParameters!$C$12,GaAsSem_Req!$T$2:$U$4,2)</f>
        <v>#N/A</v>
      </c>
    </row>
    <row r="166" spans="1:27" x14ac:dyDescent="0.25">
      <c r="A166" s="133"/>
      <c r="B166" s="283"/>
      <c r="C166" s="283"/>
      <c r="D166" s="284"/>
      <c r="E166" s="287"/>
      <c r="F166" s="166" t="str">
        <f t="shared" si="9"/>
        <v/>
      </c>
      <c r="G166" s="156" t="str">
        <f>IF($D166="","",VLOOKUP($AA166,GaAsSem_Req!$A$2:$N$22,4))</f>
        <v/>
      </c>
      <c r="H166" s="285"/>
      <c r="I166" s="155" t="str">
        <f t="shared" si="10"/>
        <v/>
      </c>
      <c r="J166" s="156" t="str">
        <f>IF($D166="","",VLOOKUP($AA166,GaAsSem_Req!$A$2:$N$22,5))</f>
        <v/>
      </c>
      <c r="K166" s="286"/>
      <c r="L166" s="162" t="str">
        <f t="shared" si="11"/>
        <v/>
      </c>
      <c r="M166" s="156" t="str">
        <f>IF($D166="","",VLOOKUP($AA166,GaAsSem_Req!$A$2:$N$22,6))</f>
        <v/>
      </c>
      <c r="N166" s="157" t="str">
        <f t="shared" si="12"/>
        <v/>
      </c>
      <c r="O166" s="158" t="str">
        <f>IF(OR($D166="",$W166="",GlobalParameters!$C$12=""),"",$W166)</f>
        <v/>
      </c>
      <c r="P166" s="159"/>
      <c r="Q166" s="283"/>
      <c r="R166" s="283"/>
      <c r="S166" s="283"/>
      <c r="T166" s="283"/>
      <c r="U166" s="283"/>
      <c r="V166" s="283"/>
      <c r="W166" s="160" t="str">
        <f>IF(OR($D166="",GlobalParameters!$C$12=""),"",MIN(VLOOKUP($AA166,GaAsSem_Req!$A$2:$N$22,13),$X166))</f>
        <v/>
      </c>
      <c r="X166" s="283"/>
      <c r="Y166" s="283"/>
      <c r="Z166" s="159"/>
      <c r="AA166" s="134" t="e">
        <f>VLOOKUP($D166,GaAsSem_Req!$R$2:$S$8,2)+VLOOKUP(GlobalParameters!$C$12,GaAsSem_Req!$T$2:$U$4,2)</f>
        <v>#N/A</v>
      </c>
    </row>
    <row r="167" spans="1:27" x14ac:dyDescent="0.25">
      <c r="A167" s="133"/>
      <c r="B167" s="283"/>
      <c r="C167" s="283"/>
      <c r="D167" s="284"/>
      <c r="E167" s="287"/>
      <c r="F167" s="166" t="str">
        <f t="shared" si="9"/>
        <v/>
      </c>
      <c r="G167" s="156" t="str">
        <f>IF($D167="","",VLOOKUP($AA167,GaAsSem_Req!$A$2:$N$22,4))</f>
        <v/>
      </c>
      <c r="H167" s="285"/>
      <c r="I167" s="155" t="str">
        <f t="shared" si="10"/>
        <v/>
      </c>
      <c r="J167" s="156" t="str">
        <f>IF($D167="","",VLOOKUP($AA167,GaAsSem_Req!$A$2:$N$22,5))</f>
        <v/>
      </c>
      <c r="K167" s="286"/>
      <c r="L167" s="162" t="str">
        <f t="shared" si="11"/>
        <v/>
      </c>
      <c r="M167" s="156" t="str">
        <f>IF($D167="","",VLOOKUP($AA167,GaAsSem_Req!$A$2:$N$22,6))</f>
        <v/>
      </c>
      <c r="N167" s="157" t="str">
        <f t="shared" si="12"/>
        <v/>
      </c>
      <c r="O167" s="158" t="str">
        <f>IF(OR($D167="",$W167="",GlobalParameters!$C$12=""),"",$W167)</f>
        <v/>
      </c>
      <c r="P167" s="159"/>
      <c r="Q167" s="283"/>
      <c r="R167" s="283"/>
      <c r="S167" s="283"/>
      <c r="T167" s="283"/>
      <c r="U167" s="283"/>
      <c r="V167" s="283"/>
      <c r="W167" s="160" t="str">
        <f>IF(OR($D167="",GlobalParameters!$C$12=""),"",MIN(VLOOKUP($AA167,GaAsSem_Req!$A$2:$N$22,13),$X167))</f>
        <v/>
      </c>
      <c r="X167" s="283"/>
      <c r="Y167" s="283"/>
      <c r="Z167" s="159"/>
      <c r="AA167" s="134" t="e">
        <f>VLOOKUP($D167,GaAsSem_Req!$R$2:$S$8,2)+VLOOKUP(GlobalParameters!$C$12,GaAsSem_Req!$T$2:$U$4,2)</f>
        <v>#N/A</v>
      </c>
    </row>
    <row r="168" spans="1:27" x14ac:dyDescent="0.25">
      <c r="A168" s="133"/>
      <c r="B168" s="283"/>
      <c r="C168" s="283"/>
      <c r="D168" s="284"/>
      <c r="E168" s="287"/>
      <c r="F168" s="166" t="str">
        <f t="shared" si="9"/>
        <v/>
      </c>
      <c r="G168" s="156" t="str">
        <f>IF($D168="","",VLOOKUP($AA168,GaAsSem_Req!$A$2:$N$22,4))</f>
        <v/>
      </c>
      <c r="H168" s="285"/>
      <c r="I168" s="155" t="str">
        <f t="shared" si="10"/>
        <v/>
      </c>
      <c r="J168" s="156" t="str">
        <f>IF($D168="","",VLOOKUP($AA168,GaAsSem_Req!$A$2:$N$22,5))</f>
        <v/>
      </c>
      <c r="K168" s="286"/>
      <c r="L168" s="162" t="str">
        <f t="shared" si="11"/>
        <v/>
      </c>
      <c r="M168" s="156" t="str">
        <f>IF($D168="","",VLOOKUP($AA168,GaAsSem_Req!$A$2:$N$22,6))</f>
        <v/>
      </c>
      <c r="N168" s="157" t="str">
        <f t="shared" si="12"/>
        <v/>
      </c>
      <c r="O168" s="158" t="str">
        <f>IF(OR($D168="",$W168="",GlobalParameters!$C$12=""),"",$W168)</f>
        <v/>
      </c>
      <c r="P168" s="159"/>
      <c r="Q168" s="283"/>
      <c r="R168" s="283"/>
      <c r="S168" s="283"/>
      <c r="T168" s="283"/>
      <c r="U168" s="283"/>
      <c r="V168" s="283"/>
      <c r="W168" s="160" t="str">
        <f>IF(OR($D168="",GlobalParameters!$C$12=""),"",MIN(VLOOKUP($AA168,GaAsSem_Req!$A$2:$N$22,13),$X168))</f>
        <v/>
      </c>
      <c r="X168" s="283"/>
      <c r="Y168" s="283"/>
      <c r="Z168" s="159"/>
      <c r="AA168" s="134" t="e">
        <f>VLOOKUP($D168,GaAsSem_Req!$R$2:$S$8,2)+VLOOKUP(GlobalParameters!$C$12,GaAsSem_Req!$T$2:$U$4,2)</f>
        <v>#N/A</v>
      </c>
    </row>
    <row r="169" spans="1:27" x14ac:dyDescent="0.25">
      <c r="A169" s="133"/>
      <c r="B169" s="283"/>
      <c r="C169" s="283"/>
      <c r="D169" s="284"/>
      <c r="E169" s="287"/>
      <c r="F169" s="166" t="str">
        <f t="shared" si="9"/>
        <v/>
      </c>
      <c r="G169" s="156" t="str">
        <f>IF($D169="","",VLOOKUP($AA169,GaAsSem_Req!$A$2:$N$22,4))</f>
        <v/>
      </c>
      <c r="H169" s="285"/>
      <c r="I169" s="155" t="str">
        <f t="shared" si="10"/>
        <v/>
      </c>
      <c r="J169" s="156" t="str">
        <f>IF($D169="","",VLOOKUP($AA169,GaAsSem_Req!$A$2:$N$22,5))</f>
        <v/>
      </c>
      <c r="K169" s="286"/>
      <c r="L169" s="162" t="str">
        <f t="shared" si="11"/>
        <v/>
      </c>
      <c r="M169" s="156" t="str">
        <f>IF($D169="","",VLOOKUP($AA169,GaAsSem_Req!$A$2:$N$22,6))</f>
        <v/>
      </c>
      <c r="N169" s="157" t="str">
        <f t="shared" si="12"/>
        <v/>
      </c>
      <c r="O169" s="158" t="str">
        <f>IF(OR($D169="",$W169="",GlobalParameters!$C$12=""),"",$W169)</f>
        <v/>
      </c>
      <c r="P169" s="159"/>
      <c r="Q169" s="283"/>
      <c r="R169" s="283"/>
      <c r="S169" s="283"/>
      <c r="T169" s="283"/>
      <c r="U169" s="283"/>
      <c r="V169" s="283"/>
      <c r="W169" s="160" t="str">
        <f>IF(OR($D169="",GlobalParameters!$C$12=""),"",MIN(VLOOKUP($AA169,GaAsSem_Req!$A$2:$N$22,13),$X169))</f>
        <v/>
      </c>
      <c r="X169" s="283"/>
      <c r="Y169" s="283"/>
      <c r="Z169" s="159"/>
      <c r="AA169" s="134" t="e">
        <f>VLOOKUP($D169,GaAsSem_Req!$R$2:$S$8,2)+VLOOKUP(GlobalParameters!$C$12,GaAsSem_Req!$T$2:$U$4,2)</f>
        <v>#N/A</v>
      </c>
    </row>
    <row r="170" spans="1:27" x14ac:dyDescent="0.25">
      <c r="A170" s="133"/>
      <c r="B170" s="283"/>
      <c r="C170" s="283"/>
      <c r="D170" s="284"/>
      <c r="E170" s="287"/>
      <c r="F170" s="166" t="str">
        <f t="shared" si="9"/>
        <v/>
      </c>
      <c r="G170" s="156" t="str">
        <f>IF($D170="","",VLOOKUP($AA170,GaAsSem_Req!$A$2:$N$22,4))</f>
        <v/>
      </c>
      <c r="H170" s="285"/>
      <c r="I170" s="155" t="str">
        <f t="shared" si="10"/>
        <v/>
      </c>
      <c r="J170" s="156" t="str">
        <f>IF($D170="","",VLOOKUP($AA170,GaAsSem_Req!$A$2:$N$22,5))</f>
        <v/>
      </c>
      <c r="K170" s="286"/>
      <c r="L170" s="162" t="str">
        <f t="shared" si="11"/>
        <v/>
      </c>
      <c r="M170" s="156" t="str">
        <f>IF($D170="","",VLOOKUP($AA170,GaAsSem_Req!$A$2:$N$22,6))</f>
        <v/>
      </c>
      <c r="N170" s="157" t="str">
        <f t="shared" si="12"/>
        <v/>
      </c>
      <c r="O170" s="158" t="str">
        <f>IF(OR($D170="",$W170="",GlobalParameters!$C$12=""),"",$W170)</f>
        <v/>
      </c>
      <c r="P170" s="159"/>
      <c r="Q170" s="283"/>
      <c r="R170" s="283"/>
      <c r="S170" s="283"/>
      <c r="T170" s="283"/>
      <c r="U170" s="283"/>
      <c r="V170" s="283"/>
      <c r="W170" s="160" t="str">
        <f>IF(OR($D170="",GlobalParameters!$C$12=""),"",MIN(VLOOKUP($AA170,GaAsSem_Req!$A$2:$N$22,13),$X170))</f>
        <v/>
      </c>
      <c r="X170" s="283"/>
      <c r="Y170" s="283"/>
      <c r="Z170" s="159"/>
      <c r="AA170" s="134" t="e">
        <f>VLOOKUP($D170,GaAsSem_Req!$R$2:$S$8,2)+VLOOKUP(GlobalParameters!$C$12,GaAsSem_Req!$T$2:$U$4,2)</f>
        <v>#N/A</v>
      </c>
    </row>
    <row r="171" spans="1:27" x14ac:dyDescent="0.25">
      <c r="A171" s="133"/>
      <c r="B171" s="283"/>
      <c r="C171" s="283"/>
      <c r="D171" s="284"/>
      <c r="E171" s="287"/>
      <c r="F171" s="166" t="str">
        <f t="shared" si="9"/>
        <v/>
      </c>
      <c r="G171" s="156" t="str">
        <f>IF($D171="","",VLOOKUP($AA171,GaAsSem_Req!$A$2:$N$22,4))</f>
        <v/>
      </c>
      <c r="H171" s="285"/>
      <c r="I171" s="155" t="str">
        <f t="shared" si="10"/>
        <v/>
      </c>
      <c r="J171" s="156" t="str">
        <f>IF($D171="","",VLOOKUP($AA171,GaAsSem_Req!$A$2:$N$22,5))</f>
        <v/>
      </c>
      <c r="K171" s="286"/>
      <c r="L171" s="162" t="str">
        <f t="shared" si="11"/>
        <v/>
      </c>
      <c r="M171" s="156" t="str">
        <f>IF($D171="","",VLOOKUP($AA171,GaAsSem_Req!$A$2:$N$22,6))</f>
        <v/>
      </c>
      <c r="N171" s="157" t="str">
        <f t="shared" si="12"/>
        <v/>
      </c>
      <c r="O171" s="158" t="str">
        <f>IF(OR($D171="",$W171="",GlobalParameters!$C$12=""),"",$W171)</f>
        <v/>
      </c>
      <c r="P171" s="159"/>
      <c r="Q171" s="283"/>
      <c r="R171" s="283"/>
      <c r="S171" s="283"/>
      <c r="T171" s="283"/>
      <c r="U171" s="283"/>
      <c r="V171" s="283"/>
      <c r="W171" s="160" t="str">
        <f>IF(OR($D171="",GlobalParameters!$C$12=""),"",MIN(VLOOKUP($AA171,GaAsSem_Req!$A$2:$N$22,13),$X171))</f>
        <v/>
      </c>
      <c r="X171" s="283"/>
      <c r="Y171" s="283"/>
      <c r="Z171" s="159"/>
      <c r="AA171" s="134" t="e">
        <f>VLOOKUP($D171,GaAsSem_Req!$R$2:$S$8,2)+VLOOKUP(GlobalParameters!$C$12,GaAsSem_Req!$T$2:$U$4,2)</f>
        <v>#N/A</v>
      </c>
    </row>
    <row r="172" spans="1:27" x14ac:dyDescent="0.25">
      <c r="A172" s="133"/>
      <c r="B172" s="283"/>
      <c r="C172" s="283"/>
      <c r="D172" s="284"/>
      <c r="E172" s="287"/>
      <c r="F172" s="166" t="str">
        <f t="shared" si="9"/>
        <v/>
      </c>
      <c r="G172" s="156" t="str">
        <f>IF($D172="","",VLOOKUP($AA172,GaAsSem_Req!$A$2:$N$22,4))</f>
        <v/>
      </c>
      <c r="H172" s="285"/>
      <c r="I172" s="155" t="str">
        <f t="shared" si="10"/>
        <v/>
      </c>
      <c r="J172" s="156" t="str">
        <f>IF($D172="","",VLOOKUP($AA172,GaAsSem_Req!$A$2:$N$22,5))</f>
        <v/>
      </c>
      <c r="K172" s="286"/>
      <c r="L172" s="162" t="str">
        <f t="shared" si="11"/>
        <v/>
      </c>
      <c r="M172" s="156" t="str">
        <f>IF($D172="","",VLOOKUP($AA172,GaAsSem_Req!$A$2:$N$22,6))</f>
        <v/>
      </c>
      <c r="N172" s="157" t="str">
        <f t="shared" si="12"/>
        <v/>
      </c>
      <c r="O172" s="158" t="str">
        <f>IF(OR($D172="",$W172="",GlobalParameters!$C$12=""),"",$W172)</f>
        <v/>
      </c>
      <c r="P172" s="159"/>
      <c r="Q172" s="283"/>
      <c r="R172" s="283"/>
      <c r="S172" s="283"/>
      <c r="T172" s="283"/>
      <c r="U172" s="283"/>
      <c r="V172" s="283"/>
      <c r="W172" s="160" t="str">
        <f>IF(OR($D172="",GlobalParameters!$C$12=""),"",MIN(VLOOKUP($AA172,GaAsSem_Req!$A$2:$N$22,13),$X172))</f>
        <v/>
      </c>
      <c r="X172" s="283"/>
      <c r="Y172" s="283"/>
      <c r="Z172" s="159"/>
      <c r="AA172" s="134" t="e">
        <f>VLOOKUP($D172,GaAsSem_Req!$R$2:$S$8,2)+VLOOKUP(GlobalParameters!$C$12,GaAsSem_Req!$T$2:$U$4,2)</f>
        <v>#N/A</v>
      </c>
    </row>
    <row r="173" spans="1:27" x14ac:dyDescent="0.25">
      <c r="A173" s="133"/>
      <c r="B173" s="283"/>
      <c r="C173" s="283"/>
      <c r="D173" s="284"/>
      <c r="E173" s="287"/>
      <c r="F173" s="166" t="str">
        <f t="shared" si="9"/>
        <v/>
      </c>
      <c r="G173" s="156" t="str">
        <f>IF($D173="","",VLOOKUP($AA173,GaAsSem_Req!$A$2:$N$22,4))</f>
        <v/>
      </c>
      <c r="H173" s="285"/>
      <c r="I173" s="155" t="str">
        <f t="shared" si="10"/>
        <v/>
      </c>
      <c r="J173" s="156" t="str">
        <f>IF($D173="","",VLOOKUP($AA173,GaAsSem_Req!$A$2:$N$22,5))</f>
        <v/>
      </c>
      <c r="K173" s="286"/>
      <c r="L173" s="162" t="str">
        <f t="shared" si="11"/>
        <v/>
      </c>
      <c r="M173" s="156" t="str">
        <f>IF($D173="","",VLOOKUP($AA173,GaAsSem_Req!$A$2:$N$22,6))</f>
        <v/>
      </c>
      <c r="N173" s="157" t="str">
        <f t="shared" si="12"/>
        <v/>
      </c>
      <c r="O173" s="158" t="str">
        <f>IF(OR($D173="",$W173="",GlobalParameters!$C$12=""),"",$W173)</f>
        <v/>
      </c>
      <c r="P173" s="159"/>
      <c r="Q173" s="283"/>
      <c r="R173" s="283"/>
      <c r="S173" s="283"/>
      <c r="T173" s="283"/>
      <c r="U173" s="283"/>
      <c r="V173" s="283"/>
      <c r="W173" s="160" t="str">
        <f>IF(OR($D173="",GlobalParameters!$C$12=""),"",MIN(VLOOKUP($AA173,GaAsSem_Req!$A$2:$N$22,13),$X173))</f>
        <v/>
      </c>
      <c r="X173" s="283"/>
      <c r="Y173" s="283"/>
      <c r="Z173" s="159"/>
      <c r="AA173" s="134" t="e">
        <f>VLOOKUP($D173,GaAsSem_Req!$R$2:$S$8,2)+VLOOKUP(GlobalParameters!$C$12,GaAsSem_Req!$T$2:$U$4,2)</f>
        <v>#N/A</v>
      </c>
    </row>
    <row r="174" spans="1:27" x14ac:dyDescent="0.25">
      <c r="A174" s="133"/>
      <c r="B174" s="283"/>
      <c r="C174" s="283"/>
      <c r="D174" s="284"/>
      <c r="E174" s="287"/>
      <c r="F174" s="166" t="str">
        <f t="shared" si="9"/>
        <v/>
      </c>
      <c r="G174" s="156" t="str">
        <f>IF($D174="","",VLOOKUP($AA174,GaAsSem_Req!$A$2:$N$22,4))</f>
        <v/>
      </c>
      <c r="H174" s="285"/>
      <c r="I174" s="155" t="str">
        <f t="shared" si="10"/>
        <v/>
      </c>
      <c r="J174" s="156" t="str">
        <f>IF($D174="","",VLOOKUP($AA174,GaAsSem_Req!$A$2:$N$22,5))</f>
        <v/>
      </c>
      <c r="K174" s="286"/>
      <c r="L174" s="162" t="str">
        <f t="shared" si="11"/>
        <v/>
      </c>
      <c r="M174" s="156" t="str">
        <f>IF($D174="","",VLOOKUP($AA174,GaAsSem_Req!$A$2:$N$22,6))</f>
        <v/>
      </c>
      <c r="N174" s="157" t="str">
        <f t="shared" si="12"/>
        <v/>
      </c>
      <c r="O174" s="158" t="str">
        <f>IF(OR($D174="",$W174="",GlobalParameters!$C$12=""),"",$W174)</f>
        <v/>
      </c>
      <c r="P174" s="159"/>
      <c r="Q174" s="283"/>
      <c r="R174" s="283"/>
      <c r="S174" s="283"/>
      <c r="T174" s="283"/>
      <c r="U174" s="283"/>
      <c r="V174" s="283"/>
      <c r="W174" s="160" t="str">
        <f>IF(OR($D174="",GlobalParameters!$C$12=""),"",MIN(VLOOKUP($AA174,GaAsSem_Req!$A$2:$N$22,13),$X174))</f>
        <v/>
      </c>
      <c r="X174" s="283"/>
      <c r="Y174" s="283"/>
      <c r="Z174" s="159"/>
      <c r="AA174" s="134" t="e">
        <f>VLOOKUP($D174,GaAsSem_Req!$R$2:$S$8,2)+VLOOKUP(GlobalParameters!$C$12,GaAsSem_Req!$T$2:$U$4,2)</f>
        <v>#N/A</v>
      </c>
    </row>
    <row r="175" spans="1:27" x14ac:dyDescent="0.25">
      <c r="A175" s="133"/>
      <c r="B175" s="283"/>
      <c r="C175" s="283"/>
      <c r="D175" s="284"/>
      <c r="E175" s="287"/>
      <c r="F175" s="166" t="str">
        <f t="shared" si="9"/>
        <v/>
      </c>
      <c r="G175" s="156" t="str">
        <f>IF($D175="","",VLOOKUP($AA175,GaAsSem_Req!$A$2:$N$22,4))</f>
        <v/>
      </c>
      <c r="H175" s="285"/>
      <c r="I175" s="155" t="str">
        <f t="shared" si="10"/>
        <v/>
      </c>
      <c r="J175" s="156" t="str">
        <f>IF($D175="","",VLOOKUP($AA175,GaAsSem_Req!$A$2:$N$22,5))</f>
        <v/>
      </c>
      <c r="K175" s="286"/>
      <c r="L175" s="162" t="str">
        <f t="shared" si="11"/>
        <v/>
      </c>
      <c r="M175" s="156" t="str">
        <f>IF($D175="","",VLOOKUP($AA175,GaAsSem_Req!$A$2:$N$22,6))</f>
        <v/>
      </c>
      <c r="N175" s="157" t="str">
        <f t="shared" si="12"/>
        <v/>
      </c>
      <c r="O175" s="158" t="str">
        <f>IF(OR($D175="",$W175="",GlobalParameters!$C$12=""),"",$W175)</f>
        <v/>
      </c>
      <c r="P175" s="159"/>
      <c r="Q175" s="283"/>
      <c r="R175" s="283"/>
      <c r="S175" s="283"/>
      <c r="T175" s="283"/>
      <c r="U175" s="283"/>
      <c r="V175" s="283"/>
      <c r="W175" s="160" t="str">
        <f>IF(OR($D175="",GlobalParameters!$C$12=""),"",MIN(VLOOKUP($AA175,GaAsSem_Req!$A$2:$N$22,13),$X175))</f>
        <v/>
      </c>
      <c r="X175" s="283"/>
      <c r="Y175" s="283"/>
      <c r="Z175" s="159"/>
      <c r="AA175" s="134" t="e">
        <f>VLOOKUP($D175,GaAsSem_Req!$R$2:$S$8,2)+VLOOKUP(GlobalParameters!$C$12,GaAsSem_Req!$T$2:$U$4,2)</f>
        <v>#N/A</v>
      </c>
    </row>
    <row r="176" spans="1:27" x14ac:dyDescent="0.25">
      <c r="A176" s="133"/>
      <c r="B176" s="283"/>
      <c r="C176" s="283"/>
      <c r="D176" s="284"/>
      <c r="E176" s="287"/>
      <c r="F176" s="166" t="str">
        <f t="shared" si="9"/>
        <v/>
      </c>
      <c r="G176" s="156" t="str">
        <f>IF($D176="","",VLOOKUP($AA176,GaAsSem_Req!$A$2:$N$22,4))</f>
        <v/>
      </c>
      <c r="H176" s="285"/>
      <c r="I176" s="155" t="str">
        <f t="shared" si="10"/>
        <v/>
      </c>
      <c r="J176" s="156" t="str">
        <f>IF($D176="","",VLOOKUP($AA176,GaAsSem_Req!$A$2:$N$22,5))</f>
        <v/>
      </c>
      <c r="K176" s="286"/>
      <c r="L176" s="162" t="str">
        <f t="shared" si="11"/>
        <v/>
      </c>
      <c r="M176" s="156" t="str">
        <f>IF($D176="","",VLOOKUP($AA176,GaAsSem_Req!$A$2:$N$22,6))</f>
        <v/>
      </c>
      <c r="N176" s="157" t="str">
        <f t="shared" si="12"/>
        <v/>
      </c>
      <c r="O176" s="158" t="str">
        <f>IF(OR($D176="",$W176="",GlobalParameters!$C$12=""),"",$W176)</f>
        <v/>
      </c>
      <c r="P176" s="159"/>
      <c r="Q176" s="283"/>
      <c r="R176" s="283"/>
      <c r="S176" s="283"/>
      <c r="T176" s="283"/>
      <c r="U176" s="283"/>
      <c r="V176" s="283"/>
      <c r="W176" s="160" t="str">
        <f>IF(OR($D176="",GlobalParameters!$C$12=""),"",MIN(VLOOKUP($AA176,GaAsSem_Req!$A$2:$N$22,13),$X176))</f>
        <v/>
      </c>
      <c r="X176" s="283"/>
      <c r="Y176" s="283"/>
      <c r="Z176" s="159"/>
      <c r="AA176" s="134" t="e">
        <f>VLOOKUP($D176,GaAsSem_Req!$R$2:$S$8,2)+VLOOKUP(GlobalParameters!$C$12,GaAsSem_Req!$T$2:$U$4,2)</f>
        <v>#N/A</v>
      </c>
    </row>
    <row r="177" spans="1:27" x14ac:dyDescent="0.25">
      <c r="A177" s="133"/>
      <c r="B177" s="283"/>
      <c r="C177" s="283"/>
      <c r="D177" s="284"/>
      <c r="E177" s="287"/>
      <c r="F177" s="166" t="str">
        <f t="shared" si="9"/>
        <v/>
      </c>
      <c r="G177" s="156" t="str">
        <f>IF($D177="","",VLOOKUP($AA177,GaAsSem_Req!$A$2:$N$22,4))</f>
        <v/>
      </c>
      <c r="H177" s="285"/>
      <c r="I177" s="155" t="str">
        <f t="shared" si="10"/>
        <v/>
      </c>
      <c r="J177" s="156" t="str">
        <f>IF($D177="","",VLOOKUP($AA177,GaAsSem_Req!$A$2:$N$22,5))</f>
        <v/>
      </c>
      <c r="K177" s="286"/>
      <c r="L177" s="162" t="str">
        <f t="shared" si="11"/>
        <v/>
      </c>
      <c r="M177" s="156" t="str">
        <f>IF($D177="","",VLOOKUP($AA177,GaAsSem_Req!$A$2:$N$22,6))</f>
        <v/>
      </c>
      <c r="N177" s="157" t="str">
        <f t="shared" si="12"/>
        <v/>
      </c>
      <c r="O177" s="158" t="str">
        <f>IF(OR($D177="",$W177="",GlobalParameters!$C$12=""),"",$W177)</f>
        <v/>
      </c>
      <c r="P177" s="159"/>
      <c r="Q177" s="283"/>
      <c r="R177" s="283"/>
      <c r="S177" s="283"/>
      <c r="T177" s="283"/>
      <c r="U177" s="283"/>
      <c r="V177" s="283"/>
      <c r="W177" s="160" t="str">
        <f>IF(OR($D177="",GlobalParameters!$C$12=""),"",MIN(VLOOKUP($AA177,GaAsSem_Req!$A$2:$N$22,13),$X177))</f>
        <v/>
      </c>
      <c r="X177" s="283"/>
      <c r="Y177" s="283"/>
      <c r="Z177" s="159"/>
      <c r="AA177" s="134" t="e">
        <f>VLOOKUP($D177,GaAsSem_Req!$R$2:$S$8,2)+VLOOKUP(GlobalParameters!$C$12,GaAsSem_Req!$T$2:$U$4,2)</f>
        <v>#N/A</v>
      </c>
    </row>
    <row r="178" spans="1:27" x14ac:dyDescent="0.25">
      <c r="A178" s="133"/>
      <c r="B178" s="283"/>
      <c r="C178" s="283"/>
      <c r="D178" s="284"/>
      <c r="E178" s="287"/>
      <c r="F178" s="166" t="str">
        <f t="shared" si="9"/>
        <v/>
      </c>
      <c r="G178" s="156" t="str">
        <f>IF($D178="","",VLOOKUP($AA178,GaAsSem_Req!$A$2:$N$22,4))</f>
        <v/>
      </c>
      <c r="H178" s="285"/>
      <c r="I178" s="155" t="str">
        <f t="shared" si="10"/>
        <v/>
      </c>
      <c r="J178" s="156" t="str">
        <f>IF($D178="","",VLOOKUP($AA178,GaAsSem_Req!$A$2:$N$22,5))</f>
        <v/>
      </c>
      <c r="K178" s="286"/>
      <c r="L178" s="162" t="str">
        <f t="shared" si="11"/>
        <v/>
      </c>
      <c r="M178" s="156" t="str">
        <f>IF($D178="","",VLOOKUP($AA178,GaAsSem_Req!$A$2:$N$22,6))</f>
        <v/>
      </c>
      <c r="N178" s="157" t="str">
        <f t="shared" si="12"/>
        <v/>
      </c>
      <c r="O178" s="158" t="str">
        <f>IF(OR($D178="",$W178="",GlobalParameters!$C$12=""),"",$W178)</f>
        <v/>
      </c>
      <c r="P178" s="159"/>
      <c r="Q178" s="283"/>
      <c r="R178" s="283"/>
      <c r="S178" s="283"/>
      <c r="T178" s="283"/>
      <c r="U178" s="283"/>
      <c r="V178" s="283"/>
      <c r="W178" s="160" t="str">
        <f>IF(OR($D178="",GlobalParameters!$C$12=""),"",MIN(VLOOKUP($AA178,GaAsSem_Req!$A$2:$N$22,13),$X178))</f>
        <v/>
      </c>
      <c r="X178" s="283"/>
      <c r="Y178" s="283"/>
      <c r="Z178" s="159"/>
      <c r="AA178" s="134" t="e">
        <f>VLOOKUP($D178,GaAsSem_Req!$R$2:$S$8,2)+VLOOKUP(GlobalParameters!$C$12,GaAsSem_Req!$T$2:$U$4,2)</f>
        <v>#N/A</v>
      </c>
    </row>
    <row r="179" spans="1:27" x14ac:dyDescent="0.25">
      <c r="A179" s="133"/>
      <c r="B179" s="283"/>
      <c r="C179" s="283"/>
      <c r="D179" s="284"/>
      <c r="E179" s="287"/>
      <c r="F179" s="166" t="str">
        <f t="shared" si="9"/>
        <v/>
      </c>
      <c r="G179" s="156" t="str">
        <f>IF($D179="","",VLOOKUP($AA179,GaAsSem_Req!$A$2:$N$22,4))</f>
        <v/>
      </c>
      <c r="H179" s="285"/>
      <c r="I179" s="155" t="str">
        <f t="shared" si="10"/>
        <v/>
      </c>
      <c r="J179" s="156" t="str">
        <f>IF($D179="","",VLOOKUP($AA179,GaAsSem_Req!$A$2:$N$22,5))</f>
        <v/>
      </c>
      <c r="K179" s="286"/>
      <c r="L179" s="162" t="str">
        <f t="shared" si="11"/>
        <v/>
      </c>
      <c r="M179" s="156" t="str">
        <f>IF($D179="","",VLOOKUP($AA179,GaAsSem_Req!$A$2:$N$22,6))</f>
        <v/>
      </c>
      <c r="N179" s="157" t="str">
        <f t="shared" si="12"/>
        <v/>
      </c>
      <c r="O179" s="158" t="str">
        <f>IF(OR($D179="",$W179="",GlobalParameters!$C$12=""),"",$W179)</f>
        <v/>
      </c>
      <c r="P179" s="159"/>
      <c r="Q179" s="283"/>
      <c r="R179" s="283"/>
      <c r="S179" s="283"/>
      <c r="T179" s="283"/>
      <c r="U179" s="283"/>
      <c r="V179" s="283"/>
      <c r="W179" s="160" t="str">
        <f>IF(OR($D179="",GlobalParameters!$C$12=""),"",MIN(VLOOKUP($AA179,GaAsSem_Req!$A$2:$N$22,13),$X179))</f>
        <v/>
      </c>
      <c r="X179" s="283"/>
      <c r="Y179" s="283"/>
      <c r="Z179" s="159"/>
      <c r="AA179" s="134" t="e">
        <f>VLOOKUP($D179,GaAsSem_Req!$R$2:$S$8,2)+VLOOKUP(GlobalParameters!$C$12,GaAsSem_Req!$T$2:$U$4,2)</f>
        <v>#N/A</v>
      </c>
    </row>
    <row r="180" spans="1:27" x14ac:dyDescent="0.25">
      <c r="A180" s="133"/>
      <c r="B180" s="283"/>
      <c r="C180" s="283"/>
      <c r="D180" s="284"/>
      <c r="E180" s="287"/>
      <c r="F180" s="166" t="str">
        <f t="shared" si="9"/>
        <v/>
      </c>
      <c r="G180" s="156" t="str">
        <f>IF($D180="","",VLOOKUP($AA180,GaAsSem_Req!$A$2:$N$22,4))</f>
        <v/>
      </c>
      <c r="H180" s="285"/>
      <c r="I180" s="155" t="str">
        <f t="shared" si="10"/>
        <v/>
      </c>
      <c r="J180" s="156" t="str">
        <f>IF($D180="","",VLOOKUP($AA180,GaAsSem_Req!$A$2:$N$22,5))</f>
        <v/>
      </c>
      <c r="K180" s="286"/>
      <c r="L180" s="162" t="str">
        <f t="shared" si="11"/>
        <v/>
      </c>
      <c r="M180" s="156" t="str">
        <f>IF($D180="","",VLOOKUP($AA180,GaAsSem_Req!$A$2:$N$22,6))</f>
        <v/>
      </c>
      <c r="N180" s="157" t="str">
        <f t="shared" si="12"/>
        <v/>
      </c>
      <c r="O180" s="158" t="str">
        <f>IF(OR($D180="",$W180="",GlobalParameters!$C$12=""),"",$W180)</f>
        <v/>
      </c>
      <c r="P180" s="159"/>
      <c r="Q180" s="283"/>
      <c r="R180" s="283"/>
      <c r="S180" s="283"/>
      <c r="T180" s="283"/>
      <c r="U180" s="283"/>
      <c r="V180" s="283"/>
      <c r="W180" s="160" t="str">
        <f>IF(OR($D180="",GlobalParameters!$C$12=""),"",MIN(VLOOKUP($AA180,GaAsSem_Req!$A$2:$N$22,13),$X180))</f>
        <v/>
      </c>
      <c r="X180" s="283"/>
      <c r="Y180" s="283"/>
      <c r="Z180" s="159"/>
      <c r="AA180" s="134" t="e">
        <f>VLOOKUP($D180,GaAsSem_Req!$R$2:$S$8,2)+VLOOKUP(GlobalParameters!$C$12,GaAsSem_Req!$T$2:$U$4,2)</f>
        <v>#N/A</v>
      </c>
    </row>
    <row r="181" spans="1:27" x14ac:dyDescent="0.25">
      <c r="A181" s="133"/>
      <c r="B181" s="283"/>
      <c r="C181" s="283"/>
      <c r="D181" s="284"/>
      <c r="E181" s="287"/>
      <c r="F181" s="166" t="str">
        <f t="shared" si="9"/>
        <v/>
      </c>
      <c r="G181" s="156" t="str">
        <f>IF($D181="","",VLOOKUP($AA181,GaAsSem_Req!$A$2:$N$22,4))</f>
        <v/>
      </c>
      <c r="H181" s="285"/>
      <c r="I181" s="155" t="str">
        <f t="shared" si="10"/>
        <v/>
      </c>
      <c r="J181" s="156" t="str">
        <f>IF($D181="","",VLOOKUP($AA181,GaAsSem_Req!$A$2:$N$22,5))</f>
        <v/>
      </c>
      <c r="K181" s="286"/>
      <c r="L181" s="162" t="str">
        <f t="shared" si="11"/>
        <v/>
      </c>
      <c r="M181" s="156" t="str">
        <f>IF($D181="","",VLOOKUP($AA181,GaAsSem_Req!$A$2:$N$22,6))</f>
        <v/>
      </c>
      <c r="N181" s="157" t="str">
        <f t="shared" si="12"/>
        <v/>
      </c>
      <c r="O181" s="158" t="str">
        <f>IF(OR($D181="",$W181="",GlobalParameters!$C$12=""),"",$W181)</f>
        <v/>
      </c>
      <c r="P181" s="159"/>
      <c r="Q181" s="283"/>
      <c r="R181" s="283"/>
      <c r="S181" s="283"/>
      <c r="T181" s="283"/>
      <c r="U181" s="283"/>
      <c r="V181" s="283"/>
      <c r="W181" s="160" t="str">
        <f>IF(OR($D181="",GlobalParameters!$C$12=""),"",MIN(VLOOKUP($AA181,GaAsSem_Req!$A$2:$N$22,13),$X181))</f>
        <v/>
      </c>
      <c r="X181" s="283"/>
      <c r="Y181" s="283"/>
      <c r="Z181" s="159"/>
      <c r="AA181" s="134" t="e">
        <f>VLOOKUP($D181,GaAsSem_Req!$R$2:$S$8,2)+VLOOKUP(GlobalParameters!$C$12,GaAsSem_Req!$T$2:$U$4,2)</f>
        <v>#N/A</v>
      </c>
    </row>
    <row r="182" spans="1:27" x14ac:dyDescent="0.25">
      <c r="A182" s="133"/>
      <c r="B182" s="283"/>
      <c r="C182" s="283"/>
      <c r="D182" s="284"/>
      <c r="E182" s="287"/>
      <c r="F182" s="166" t="str">
        <f t="shared" si="9"/>
        <v/>
      </c>
      <c r="G182" s="156" t="str">
        <f>IF($D182="","",VLOOKUP($AA182,GaAsSem_Req!$A$2:$N$22,4))</f>
        <v/>
      </c>
      <c r="H182" s="285"/>
      <c r="I182" s="155" t="str">
        <f t="shared" si="10"/>
        <v/>
      </c>
      <c r="J182" s="156" t="str">
        <f>IF($D182="","",VLOOKUP($AA182,GaAsSem_Req!$A$2:$N$22,5))</f>
        <v/>
      </c>
      <c r="K182" s="286"/>
      <c r="L182" s="162" t="str">
        <f t="shared" si="11"/>
        <v/>
      </c>
      <c r="M182" s="156" t="str">
        <f>IF($D182="","",VLOOKUP($AA182,GaAsSem_Req!$A$2:$N$22,6))</f>
        <v/>
      </c>
      <c r="N182" s="157" t="str">
        <f t="shared" si="12"/>
        <v/>
      </c>
      <c r="O182" s="158" t="str">
        <f>IF(OR($D182="",$W182="",GlobalParameters!$C$12=""),"",$W182)</f>
        <v/>
      </c>
      <c r="P182" s="159"/>
      <c r="Q182" s="283"/>
      <c r="R182" s="283"/>
      <c r="S182" s="283"/>
      <c r="T182" s="283"/>
      <c r="U182" s="283"/>
      <c r="V182" s="283"/>
      <c r="W182" s="160" t="str">
        <f>IF(OR($D182="",GlobalParameters!$C$12=""),"",MIN(VLOOKUP($AA182,GaAsSem_Req!$A$2:$N$22,13),$X182))</f>
        <v/>
      </c>
      <c r="X182" s="283"/>
      <c r="Y182" s="283"/>
      <c r="Z182" s="159"/>
      <c r="AA182" s="134" t="e">
        <f>VLOOKUP($D182,GaAsSem_Req!$R$2:$S$8,2)+VLOOKUP(GlobalParameters!$C$12,GaAsSem_Req!$T$2:$U$4,2)</f>
        <v>#N/A</v>
      </c>
    </row>
    <row r="183" spans="1:27" x14ac:dyDescent="0.25">
      <c r="A183" s="133"/>
      <c r="B183" s="283"/>
      <c r="C183" s="283"/>
      <c r="D183" s="284"/>
      <c r="E183" s="287"/>
      <c r="F183" s="166" t="str">
        <f t="shared" si="9"/>
        <v/>
      </c>
      <c r="G183" s="156" t="str">
        <f>IF($D183="","",VLOOKUP($AA183,GaAsSem_Req!$A$2:$N$22,4))</f>
        <v/>
      </c>
      <c r="H183" s="285"/>
      <c r="I183" s="155" t="str">
        <f t="shared" si="10"/>
        <v/>
      </c>
      <c r="J183" s="156" t="str">
        <f>IF($D183="","",VLOOKUP($AA183,GaAsSem_Req!$A$2:$N$22,5))</f>
        <v/>
      </c>
      <c r="K183" s="286"/>
      <c r="L183" s="162" t="str">
        <f t="shared" si="11"/>
        <v/>
      </c>
      <c r="M183" s="156" t="str">
        <f>IF($D183="","",VLOOKUP($AA183,GaAsSem_Req!$A$2:$N$22,6))</f>
        <v/>
      </c>
      <c r="N183" s="157" t="str">
        <f t="shared" si="12"/>
        <v/>
      </c>
      <c r="O183" s="158" t="str">
        <f>IF(OR($D183="",$W183="",GlobalParameters!$C$12=""),"",$W183)</f>
        <v/>
      </c>
      <c r="P183" s="159"/>
      <c r="Q183" s="283"/>
      <c r="R183" s="283"/>
      <c r="S183" s="283"/>
      <c r="T183" s="283"/>
      <c r="U183" s="283"/>
      <c r="V183" s="283"/>
      <c r="W183" s="160" t="str">
        <f>IF(OR($D183="",GlobalParameters!$C$12=""),"",MIN(VLOOKUP($AA183,GaAsSem_Req!$A$2:$N$22,13),$X183))</f>
        <v/>
      </c>
      <c r="X183" s="283"/>
      <c r="Y183" s="283"/>
      <c r="Z183" s="159"/>
      <c r="AA183" s="134" t="e">
        <f>VLOOKUP($D183,GaAsSem_Req!$R$2:$S$8,2)+VLOOKUP(GlobalParameters!$C$12,GaAsSem_Req!$T$2:$U$4,2)</f>
        <v>#N/A</v>
      </c>
    </row>
    <row r="184" spans="1:27" x14ac:dyDescent="0.25">
      <c r="A184" s="133"/>
      <c r="B184" s="283"/>
      <c r="C184" s="283"/>
      <c r="D184" s="284"/>
      <c r="E184" s="287"/>
      <c r="F184" s="166" t="str">
        <f t="shared" si="9"/>
        <v/>
      </c>
      <c r="G184" s="156" t="str">
        <f>IF($D184="","",VLOOKUP($AA184,GaAsSem_Req!$A$2:$N$22,4))</f>
        <v/>
      </c>
      <c r="H184" s="285"/>
      <c r="I184" s="155" t="str">
        <f t="shared" si="10"/>
        <v/>
      </c>
      <c r="J184" s="156" t="str">
        <f>IF($D184="","",VLOOKUP($AA184,GaAsSem_Req!$A$2:$N$22,5))</f>
        <v/>
      </c>
      <c r="K184" s="286"/>
      <c r="L184" s="162" t="str">
        <f t="shared" si="11"/>
        <v/>
      </c>
      <c r="M184" s="156" t="str">
        <f>IF($D184="","",VLOOKUP($AA184,GaAsSem_Req!$A$2:$N$22,6))</f>
        <v/>
      </c>
      <c r="N184" s="157" t="str">
        <f t="shared" si="12"/>
        <v/>
      </c>
      <c r="O184" s="158" t="str">
        <f>IF(OR($D184="",$W184="",GlobalParameters!$C$12=""),"",$W184)</f>
        <v/>
      </c>
      <c r="P184" s="159"/>
      <c r="Q184" s="283"/>
      <c r="R184" s="283"/>
      <c r="S184" s="283"/>
      <c r="T184" s="283"/>
      <c r="U184" s="283"/>
      <c r="V184" s="283"/>
      <c r="W184" s="160" t="str">
        <f>IF(OR($D184="",GlobalParameters!$C$12=""),"",MIN(VLOOKUP($AA184,GaAsSem_Req!$A$2:$N$22,13),$X184))</f>
        <v/>
      </c>
      <c r="X184" s="283"/>
      <c r="Y184" s="283"/>
      <c r="Z184" s="159"/>
      <c r="AA184" s="134" t="e">
        <f>VLOOKUP($D184,GaAsSem_Req!$R$2:$S$8,2)+VLOOKUP(GlobalParameters!$C$12,GaAsSem_Req!$T$2:$U$4,2)</f>
        <v>#N/A</v>
      </c>
    </row>
    <row r="185" spans="1:27" x14ac:dyDescent="0.25">
      <c r="A185" s="133"/>
      <c r="B185" s="283"/>
      <c r="C185" s="283"/>
      <c r="D185" s="284"/>
      <c r="E185" s="287"/>
      <c r="F185" s="166" t="str">
        <f t="shared" si="9"/>
        <v/>
      </c>
      <c r="G185" s="156" t="str">
        <f>IF($D185="","",VLOOKUP($AA185,GaAsSem_Req!$A$2:$N$22,4))</f>
        <v/>
      </c>
      <c r="H185" s="285"/>
      <c r="I185" s="155" t="str">
        <f t="shared" si="10"/>
        <v/>
      </c>
      <c r="J185" s="156" t="str">
        <f>IF($D185="","",VLOOKUP($AA185,GaAsSem_Req!$A$2:$N$22,5))</f>
        <v/>
      </c>
      <c r="K185" s="286"/>
      <c r="L185" s="162" t="str">
        <f t="shared" si="11"/>
        <v/>
      </c>
      <c r="M185" s="156" t="str">
        <f>IF($D185="","",VLOOKUP($AA185,GaAsSem_Req!$A$2:$N$22,6))</f>
        <v/>
      </c>
      <c r="N185" s="157" t="str">
        <f t="shared" si="12"/>
        <v/>
      </c>
      <c r="O185" s="158" t="str">
        <f>IF(OR($D185="",$W185="",GlobalParameters!$C$12=""),"",$W185)</f>
        <v/>
      </c>
      <c r="P185" s="159"/>
      <c r="Q185" s="283"/>
      <c r="R185" s="283"/>
      <c r="S185" s="283"/>
      <c r="T185" s="283"/>
      <c r="U185" s="283"/>
      <c r="V185" s="283"/>
      <c r="W185" s="160" t="str">
        <f>IF(OR($D185="",GlobalParameters!$C$12=""),"",MIN(VLOOKUP($AA185,GaAsSem_Req!$A$2:$N$22,13),$X185))</f>
        <v/>
      </c>
      <c r="X185" s="283"/>
      <c r="Y185" s="283"/>
      <c r="Z185" s="159"/>
      <c r="AA185" s="134" t="e">
        <f>VLOOKUP($D185,GaAsSem_Req!$R$2:$S$8,2)+VLOOKUP(GlobalParameters!$C$12,GaAsSem_Req!$T$2:$U$4,2)</f>
        <v>#N/A</v>
      </c>
    </row>
    <row r="186" spans="1:27" x14ac:dyDescent="0.25">
      <c r="A186" s="133"/>
      <c r="B186" s="283"/>
      <c r="C186" s="283"/>
      <c r="D186" s="284"/>
      <c r="E186" s="287"/>
      <c r="F186" s="166" t="str">
        <f t="shared" si="9"/>
        <v/>
      </c>
      <c r="G186" s="156" t="str">
        <f>IF($D186="","",VLOOKUP($AA186,GaAsSem_Req!$A$2:$N$22,4))</f>
        <v/>
      </c>
      <c r="H186" s="285"/>
      <c r="I186" s="155" t="str">
        <f t="shared" si="10"/>
        <v/>
      </c>
      <c r="J186" s="156" t="str">
        <f>IF($D186="","",VLOOKUP($AA186,GaAsSem_Req!$A$2:$N$22,5))</f>
        <v/>
      </c>
      <c r="K186" s="286"/>
      <c r="L186" s="162" t="str">
        <f t="shared" si="11"/>
        <v/>
      </c>
      <c r="M186" s="156" t="str">
        <f>IF($D186="","",VLOOKUP($AA186,GaAsSem_Req!$A$2:$N$22,6))</f>
        <v/>
      </c>
      <c r="N186" s="157" t="str">
        <f t="shared" si="12"/>
        <v/>
      </c>
      <c r="O186" s="158" t="str">
        <f>IF(OR($D186="",$W186="",GlobalParameters!$C$12=""),"",$W186)</f>
        <v/>
      </c>
      <c r="P186" s="159"/>
      <c r="Q186" s="283"/>
      <c r="R186" s="283"/>
      <c r="S186" s="283"/>
      <c r="T186" s="283"/>
      <c r="U186" s="283"/>
      <c r="V186" s="283"/>
      <c r="W186" s="160" t="str">
        <f>IF(OR($D186="",GlobalParameters!$C$12=""),"",MIN(VLOOKUP($AA186,GaAsSem_Req!$A$2:$N$22,13),$X186))</f>
        <v/>
      </c>
      <c r="X186" s="283"/>
      <c r="Y186" s="283"/>
      <c r="Z186" s="159"/>
      <c r="AA186" s="134" t="e">
        <f>VLOOKUP($D186,GaAsSem_Req!$R$2:$S$8,2)+VLOOKUP(GlobalParameters!$C$12,GaAsSem_Req!$T$2:$U$4,2)</f>
        <v>#N/A</v>
      </c>
    </row>
    <row r="187" spans="1:27" x14ac:dyDescent="0.25">
      <c r="A187" s="133"/>
      <c r="B187" s="283"/>
      <c r="C187" s="283"/>
      <c r="D187" s="284"/>
      <c r="E187" s="287"/>
      <c r="F187" s="166" t="str">
        <f t="shared" si="9"/>
        <v/>
      </c>
      <c r="G187" s="156" t="str">
        <f>IF($D187="","",VLOOKUP($AA187,GaAsSem_Req!$A$2:$N$22,4))</f>
        <v/>
      </c>
      <c r="H187" s="285"/>
      <c r="I187" s="155" t="str">
        <f t="shared" si="10"/>
        <v/>
      </c>
      <c r="J187" s="156" t="str">
        <f>IF($D187="","",VLOOKUP($AA187,GaAsSem_Req!$A$2:$N$22,5))</f>
        <v/>
      </c>
      <c r="K187" s="286"/>
      <c r="L187" s="162" t="str">
        <f t="shared" si="11"/>
        <v/>
      </c>
      <c r="M187" s="156" t="str">
        <f>IF($D187="","",VLOOKUP($AA187,GaAsSem_Req!$A$2:$N$22,6))</f>
        <v/>
      </c>
      <c r="N187" s="157" t="str">
        <f t="shared" si="12"/>
        <v/>
      </c>
      <c r="O187" s="158" t="str">
        <f>IF(OR($D187="",$W187="",GlobalParameters!$C$12=""),"",$W187)</f>
        <v/>
      </c>
      <c r="P187" s="159"/>
      <c r="Q187" s="283"/>
      <c r="R187" s="283"/>
      <c r="S187" s="283"/>
      <c r="T187" s="283"/>
      <c r="U187" s="283"/>
      <c r="V187" s="283"/>
      <c r="W187" s="160" t="str">
        <f>IF(OR($D187="",GlobalParameters!$C$12=""),"",MIN(VLOOKUP($AA187,GaAsSem_Req!$A$2:$N$22,13),$X187))</f>
        <v/>
      </c>
      <c r="X187" s="283"/>
      <c r="Y187" s="283"/>
      <c r="Z187" s="159"/>
      <c r="AA187" s="134" t="e">
        <f>VLOOKUP($D187,GaAsSem_Req!$R$2:$S$8,2)+VLOOKUP(GlobalParameters!$C$12,GaAsSem_Req!$T$2:$U$4,2)</f>
        <v>#N/A</v>
      </c>
    </row>
    <row r="188" spans="1:27" x14ac:dyDescent="0.25">
      <c r="A188" s="133"/>
      <c r="B188" s="283"/>
      <c r="C188" s="283"/>
      <c r="D188" s="284"/>
      <c r="E188" s="287"/>
      <c r="F188" s="166" t="str">
        <f t="shared" si="9"/>
        <v/>
      </c>
      <c r="G188" s="156" t="str">
        <f>IF($D188="","",VLOOKUP($AA188,GaAsSem_Req!$A$2:$N$22,4))</f>
        <v/>
      </c>
      <c r="H188" s="285"/>
      <c r="I188" s="155" t="str">
        <f t="shared" si="10"/>
        <v/>
      </c>
      <c r="J188" s="156" t="str">
        <f>IF($D188="","",VLOOKUP($AA188,GaAsSem_Req!$A$2:$N$22,5))</f>
        <v/>
      </c>
      <c r="K188" s="286"/>
      <c r="L188" s="162" t="str">
        <f t="shared" si="11"/>
        <v/>
      </c>
      <c r="M188" s="156" t="str">
        <f>IF($D188="","",VLOOKUP($AA188,GaAsSem_Req!$A$2:$N$22,6))</f>
        <v/>
      </c>
      <c r="N188" s="157" t="str">
        <f t="shared" si="12"/>
        <v/>
      </c>
      <c r="O188" s="158" t="str">
        <f>IF(OR($D188="",$W188="",GlobalParameters!$C$12=""),"",$W188)</f>
        <v/>
      </c>
      <c r="P188" s="159"/>
      <c r="Q188" s="283"/>
      <c r="R188" s="283"/>
      <c r="S188" s="283"/>
      <c r="T188" s="283"/>
      <c r="U188" s="283"/>
      <c r="V188" s="283"/>
      <c r="W188" s="160" t="str">
        <f>IF(OR($D188="",GlobalParameters!$C$12=""),"",MIN(VLOOKUP($AA188,GaAsSem_Req!$A$2:$N$22,13),$X188))</f>
        <v/>
      </c>
      <c r="X188" s="283"/>
      <c r="Y188" s="283"/>
      <c r="Z188" s="159"/>
      <c r="AA188" s="134" t="e">
        <f>VLOOKUP($D188,GaAsSem_Req!$R$2:$S$8,2)+VLOOKUP(GlobalParameters!$C$12,GaAsSem_Req!$T$2:$U$4,2)</f>
        <v>#N/A</v>
      </c>
    </row>
    <row r="189" spans="1:27" x14ac:dyDescent="0.25">
      <c r="A189" s="133"/>
      <c r="B189" s="283"/>
      <c r="C189" s="283"/>
      <c r="D189" s="284"/>
      <c r="E189" s="287"/>
      <c r="F189" s="166" t="str">
        <f t="shared" si="9"/>
        <v/>
      </c>
      <c r="G189" s="156" t="str">
        <f>IF($D189="","",VLOOKUP($AA189,GaAsSem_Req!$A$2:$N$22,4))</f>
        <v/>
      </c>
      <c r="H189" s="285"/>
      <c r="I189" s="155" t="str">
        <f t="shared" si="10"/>
        <v/>
      </c>
      <c r="J189" s="156" t="str">
        <f>IF($D189="","",VLOOKUP($AA189,GaAsSem_Req!$A$2:$N$22,5))</f>
        <v/>
      </c>
      <c r="K189" s="286"/>
      <c r="L189" s="162" t="str">
        <f t="shared" si="11"/>
        <v/>
      </c>
      <c r="M189" s="156" t="str">
        <f>IF($D189="","",VLOOKUP($AA189,GaAsSem_Req!$A$2:$N$22,6))</f>
        <v/>
      </c>
      <c r="N189" s="157" t="str">
        <f t="shared" si="12"/>
        <v/>
      </c>
      <c r="O189" s="158" t="str">
        <f>IF(OR($D189="",$W189="",GlobalParameters!$C$12=""),"",$W189)</f>
        <v/>
      </c>
      <c r="P189" s="159"/>
      <c r="Q189" s="283"/>
      <c r="R189" s="283"/>
      <c r="S189" s="283"/>
      <c r="T189" s="283"/>
      <c r="U189" s="283"/>
      <c r="V189" s="283"/>
      <c r="W189" s="160" t="str">
        <f>IF(OR($D189="",GlobalParameters!$C$12=""),"",MIN(VLOOKUP($AA189,GaAsSem_Req!$A$2:$N$22,13),$X189))</f>
        <v/>
      </c>
      <c r="X189" s="283"/>
      <c r="Y189" s="283"/>
      <c r="Z189" s="159"/>
      <c r="AA189" s="134" t="e">
        <f>VLOOKUP($D189,GaAsSem_Req!$R$2:$S$8,2)+VLOOKUP(GlobalParameters!$C$12,GaAsSem_Req!$T$2:$U$4,2)</f>
        <v>#N/A</v>
      </c>
    </row>
    <row r="190" spans="1:27" x14ac:dyDescent="0.25">
      <c r="A190" s="133"/>
      <c r="B190" s="283"/>
      <c r="C190" s="283"/>
      <c r="D190" s="284"/>
      <c r="E190" s="287"/>
      <c r="F190" s="166" t="str">
        <f t="shared" si="9"/>
        <v/>
      </c>
      <c r="G190" s="156" t="str">
        <f>IF($D190="","",VLOOKUP($AA190,GaAsSem_Req!$A$2:$N$22,4))</f>
        <v/>
      </c>
      <c r="H190" s="285"/>
      <c r="I190" s="155" t="str">
        <f t="shared" si="10"/>
        <v/>
      </c>
      <c r="J190" s="156" t="str">
        <f>IF($D190="","",VLOOKUP($AA190,GaAsSem_Req!$A$2:$N$22,5))</f>
        <v/>
      </c>
      <c r="K190" s="286"/>
      <c r="L190" s="162" t="str">
        <f t="shared" si="11"/>
        <v/>
      </c>
      <c r="M190" s="156" t="str">
        <f>IF($D190="","",VLOOKUP($AA190,GaAsSem_Req!$A$2:$N$22,6))</f>
        <v/>
      </c>
      <c r="N190" s="157" t="str">
        <f t="shared" si="12"/>
        <v/>
      </c>
      <c r="O190" s="158" t="str">
        <f>IF(OR($D190="",$W190="",GlobalParameters!$C$12=""),"",$W190)</f>
        <v/>
      </c>
      <c r="P190" s="159"/>
      <c r="Q190" s="283"/>
      <c r="R190" s="283"/>
      <c r="S190" s="283"/>
      <c r="T190" s="283"/>
      <c r="U190" s="283"/>
      <c r="V190" s="283"/>
      <c r="W190" s="160" t="str">
        <f>IF(OR($D190="",GlobalParameters!$C$12=""),"",MIN(VLOOKUP($AA190,GaAsSem_Req!$A$2:$N$22,13),$X190))</f>
        <v/>
      </c>
      <c r="X190" s="283"/>
      <c r="Y190" s="283"/>
      <c r="Z190" s="159"/>
      <c r="AA190" s="134" t="e">
        <f>VLOOKUP($D190,GaAsSem_Req!$R$2:$S$8,2)+VLOOKUP(GlobalParameters!$C$12,GaAsSem_Req!$T$2:$U$4,2)</f>
        <v>#N/A</v>
      </c>
    </row>
    <row r="191" spans="1:27" x14ac:dyDescent="0.25">
      <c r="A191" s="133"/>
      <c r="B191" s="283"/>
      <c r="C191" s="283"/>
      <c r="D191" s="284"/>
      <c r="E191" s="287"/>
      <c r="F191" s="166" t="str">
        <f t="shared" si="9"/>
        <v/>
      </c>
      <c r="G191" s="156" t="str">
        <f>IF($D191="","",VLOOKUP($AA191,GaAsSem_Req!$A$2:$N$22,4))</f>
        <v/>
      </c>
      <c r="H191" s="285"/>
      <c r="I191" s="155" t="str">
        <f t="shared" si="10"/>
        <v/>
      </c>
      <c r="J191" s="156" t="str">
        <f>IF($D191="","",VLOOKUP($AA191,GaAsSem_Req!$A$2:$N$22,5))</f>
        <v/>
      </c>
      <c r="K191" s="286"/>
      <c r="L191" s="162" t="str">
        <f t="shared" si="11"/>
        <v/>
      </c>
      <c r="M191" s="156" t="str">
        <f>IF($D191="","",VLOOKUP($AA191,GaAsSem_Req!$A$2:$N$22,6))</f>
        <v/>
      </c>
      <c r="N191" s="157" t="str">
        <f t="shared" si="12"/>
        <v/>
      </c>
      <c r="O191" s="158" t="str">
        <f>IF(OR($D191="",$W191="",GlobalParameters!$C$12=""),"",$W191)</f>
        <v/>
      </c>
      <c r="P191" s="159"/>
      <c r="Q191" s="283"/>
      <c r="R191" s="283"/>
      <c r="S191" s="283"/>
      <c r="T191" s="283"/>
      <c r="U191" s="283"/>
      <c r="V191" s="283"/>
      <c r="W191" s="160" t="str">
        <f>IF(OR($D191="",GlobalParameters!$C$12=""),"",MIN(VLOOKUP($AA191,GaAsSem_Req!$A$2:$N$22,13),$X191))</f>
        <v/>
      </c>
      <c r="X191" s="283"/>
      <c r="Y191" s="283"/>
      <c r="Z191" s="159"/>
      <c r="AA191" s="134" t="e">
        <f>VLOOKUP($D191,GaAsSem_Req!$R$2:$S$8,2)+VLOOKUP(GlobalParameters!$C$12,GaAsSem_Req!$T$2:$U$4,2)</f>
        <v>#N/A</v>
      </c>
    </row>
    <row r="192" spans="1:27" x14ac:dyDescent="0.25">
      <c r="A192" s="133"/>
      <c r="B192" s="283"/>
      <c r="C192" s="283"/>
      <c r="D192" s="284"/>
      <c r="E192" s="287"/>
      <c r="F192" s="166" t="str">
        <f t="shared" si="9"/>
        <v/>
      </c>
      <c r="G192" s="156" t="str">
        <f>IF($D192="","",VLOOKUP($AA192,GaAsSem_Req!$A$2:$N$22,4))</f>
        <v/>
      </c>
      <c r="H192" s="285"/>
      <c r="I192" s="155" t="str">
        <f t="shared" si="10"/>
        <v/>
      </c>
      <c r="J192" s="156" t="str">
        <f>IF($D192="","",VLOOKUP($AA192,GaAsSem_Req!$A$2:$N$22,5))</f>
        <v/>
      </c>
      <c r="K192" s="286"/>
      <c r="L192" s="162" t="str">
        <f t="shared" si="11"/>
        <v/>
      </c>
      <c r="M192" s="156" t="str">
        <f>IF($D192="","",VLOOKUP($AA192,GaAsSem_Req!$A$2:$N$22,6))</f>
        <v/>
      </c>
      <c r="N192" s="157" t="str">
        <f t="shared" si="12"/>
        <v/>
      </c>
      <c r="O192" s="158" t="str">
        <f>IF(OR($D192="",$W192="",GlobalParameters!$C$12=""),"",$W192)</f>
        <v/>
      </c>
      <c r="P192" s="159"/>
      <c r="Q192" s="283"/>
      <c r="R192" s="283"/>
      <c r="S192" s="283"/>
      <c r="T192" s="283"/>
      <c r="U192" s="283"/>
      <c r="V192" s="283"/>
      <c r="W192" s="160" t="str">
        <f>IF(OR($D192="",GlobalParameters!$C$12=""),"",MIN(VLOOKUP($AA192,GaAsSem_Req!$A$2:$N$22,13),$X192))</f>
        <v/>
      </c>
      <c r="X192" s="283"/>
      <c r="Y192" s="283"/>
      <c r="Z192" s="159"/>
      <c r="AA192" s="134" t="e">
        <f>VLOOKUP($D192,GaAsSem_Req!$R$2:$S$8,2)+VLOOKUP(GlobalParameters!$C$12,GaAsSem_Req!$T$2:$U$4,2)</f>
        <v>#N/A</v>
      </c>
    </row>
    <row r="193" spans="1:27" x14ac:dyDescent="0.25">
      <c r="A193" s="133"/>
      <c r="B193" s="283"/>
      <c r="C193" s="283"/>
      <c r="D193" s="284"/>
      <c r="E193" s="287"/>
      <c r="F193" s="166" t="str">
        <f t="shared" si="9"/>
        <v/>
      </c>
      <c r="G193" s="156" t="str">
        <f>IF($D193="","",VLOOKUP($AA193,GaAsSem_Req!$A$2:$N$22,4))</f>
        <v/>
      </c>
      <c r="H193" s="285"/>
      <c r="I193" s="155" t="str">
        <f t="shared" si="10"/>
        <v/>
      </c>
      <c r="J193" s="156" t="str">
        <f>IF($D193="","",VLOOKUP($AA193,GaAsSem_Req!$A$2:$N$22,5))</f>
        <v/>
      </c>
      <c r="K193" s="286"/>
      <c r="L193" s="162" t="str">
        <f t="shared" si="11"/>
        <v/>
      </c>
      <c r="M193" s="156" t="str">
        <f>IF($D193="","",VLOOKUP($AA193,GaAsSem_Req!$A$2:$N$22,6))</f>
        <v/>
      </c>
      <c r="N193" s="157" t="str">
        <f t="shared" si="12"/>
        <v/>
      </c>
      <c r="O193" s="158" t="str">
        <f>IF(OR($D193="",$W193="",GlobalParameters!$C$12=""),"",$W193)</f>
        <v/>
      </c>
      <c r="P193" s="159"/>
      <c r="Q193" s="283"/>
      <c r="R193" s="283"/>
      <c r="S193" s="283"/>
      <c r="T193" s="283"/>
      <c r="U193" s="283"/>
      <c r="V193" s="283"/>
      <c r="W193" s="160" t="str">
        <f>IF(OR($D193="",GlobalParameters!$C$12=""),"",MIN(VLOOKUP($AA193,GaAsSem_Req!$A$2:$N$22,13),$X193))</f>
        <v/>
      </c>
      <c r="X193" s="283"/>
      <c r="Y193" s="283"/>
      <c r="Z193" s="159"/>
      <c r="AA193" s="134" t="e">
        <f>VLOOKUP($D193,GaAsSem_Req!$R$2:$S$8,2)+VLOOKUP(GlobalParameters!$C$12,GaAsSem_Req!$T$2:$U$4,2)</f>
        <v>#N/A</v>
      </c>
    </row>
    <row r="194" spans="1:27" x14ac:dyDescent="0.25">
      <c r="A194" s="133"/>
      <c r="B194" s="283"/>
      <c r="C194" s="283"/>
      <c r="D194" s="284"/>
      <c r="E194" s="287"/>
      <c r="F194" s="166" t="str">
        <f t="shared" si="9"/>
        <v/>
      </c>
      <c r="G194" s="156" t="str">
        <f>IF($D194="","",VLOOKUP($AA194,GaAsSem_Req!$A$2:$N$22,4))</f>
        <v/>
      </c>
      <c r="H194" s="285"/>
      <c r="I194" s="155" t="str">
        <f t="shared" si="10"/>
        <v/>
      </c>
      <c r="J194" s="156" t="str">
        <f>IF($D194="","",VLOOKUP($AA194,GaAsSem_Req!$A$2:$N$22,5))</f>
        <v/>
      </c>
      <c r="K194" s="286"/>
      <c r="L194" s="162" t="str">
        <f t="shared" si="11"/>
        <v/>
      </c>
      <c r="M194" s="156" t="str">
        <f>IF($D194="","",VLOOKUP($AA194,GaAsSem_Req!$A$2:$N$22,6))</f>
        <v/>
      </c>
      <c r="N194" s="157" t="str">
        <f t="shared" si="12"/>
        <v/>
      </c>
      <c r="O194" s="158" t="str">
        <f>IF(OR($D194="",$W194="",GlobalParameters!$C$12=""),"",$W194)</f>
        <v/>
      </c>
      <c r="P194" s="159"/>
      <c r="Q194" s="283"/>
      <c r="R194" s="283"/>
      <c r="S194" s="283"/>
      <c r="T194" s="283"/>
      <c r="U194" s="283"/>
      <c r="V194" s="283"/>
      <c r="W194" s="160" t="str">
        <f>IF(OR($D194="",GlobalParameters!$C$12=""),"",MIN(VLOOKUP($AA194,GaAsSem_Req!$A$2:$N$22,13),$X194))</f>
        <v/>
      </c>
      <c r="X194" s="283"/>
      <c r="Y194" s="283"/>
      <c r="Z194" s="159"/>
      <c r="AA194" s="134" t="e">
        <f>VLOOKUP($D194,GaAsSem_Req!$R$2:$S$8,2)+VLOOKUP(GlobalParameters!$C$12,GaAsSem_Req!$T$2:$U$4,2)</f>
        <v>#N/A</v>
      </c>
    </row>
    <row r="195" spans="1:27" x14ac:dyDescent="0.25">
      <c r="A195" s="133"/>
      <c r="B195" s="283"/>
      <c r="C195" s="283"/>
      <c r="D195" s="284"/>
      <c r="E195" s="287"/>
      <c r="F195" s="166" t="str">
        <f t="shared" si="9"/>
        <v/>
      </c>
      <c r="G195" s="156" t="str">
        <f>IF($D195="","",VLOOKUP($AA195,GaAsSem_Req!$A$2:$N$22,4))</f>
        <v/>
      </c>
      <c r="H195" s="285"/>
      <c r="I195" s="155" t="str">
        <f t="shared" si="10"/>
        <v/>
      </c>
      <c r="J195" s="156" t="str">
        <f>IF($D195="","",VLOOKUP($AA195,GaAsSem_Req!$A$2:$N$22,5))</f>
        <v/>
      </c>
      <c r="K195" s="286"/>
      <c r="L195" s="162" t="str">
        <f t="shared" si="11"/>
        <v/>
      </c>
      <c r="M195" s="156" t="str">
        <f>IF($D195="","",VLOOKUP($AA195,GaAsSem_Req!$A$2:$N$22,6))</f>
        <v/>
      </c>
      <c r="N195" s="157" t="str">
        <f t="shared" si="12"/>
        <v/>
      </c>
      <c r="O195" s="158" t="str">
        <f>IF(OR($D195="",$W195="",GlobalParameters!$C$12=""),"",$W195)</f>
        <v/>
      </c>
      <c r="P195" s="159"/>
      <c r="Q195" s="283"/>
      <c r="R195" s="283"/>
      <c r="S195" s="283"/>
      <c r="T195" s="283"/>
      <c r="U195" s="283"/>
      <c r="V195" s="283"/>
      <c r="W195" s="160" t="str">
        <f>IF(OR($D195="",GlobalParameters!$C$12=""),"",MIN(VLOOKUP($AA195,GaAsSem_Req!$A$2:$N$22,13),$X195))</f>
        <v/>
      </c>
      <c r="X195" s="283"/>
      <c r="Y195" s="283"/>
      <c r="Z195" s="159"/>
      <c r="AA195" s="134" t="e">
        <f>VLOOKUP($D195,GaAsSem_Req!$R$2:$S$8,2)+VLOOKUP(GlobalParameters!$C$12,GaAsSem_Req!$T$2:$U$4,2)</f>
        <v>#N/A</v>
      </c>
    </row>
    <row r="196" spans="1:27" x14ac:dyDescent="0.25">
      <c r="A196" s="133"/>
      <c r="B196" s="283"/>
      <c r="C196" s="283"/>
      <c r="D196" s="284"/>
      <c r="E196" s="287"/>
      <c r="F196" s="166" t="str">
        <f t="shared" si="9"/>
        <v/>
      </c>
      <c r="G196" s="156" t="str">
        <f>IF($D196="","",VLOOKUP($AA196,GaAsSem_Req!$A$2:$N$22,4))</f>
        <v/>
      </c>
      <c r="H196" s="285"/>
      <c r="I196" s="155" t="str">
        <f t="shared" si="10"/>
        <v/>
      </c>
      <c r="J196" s="156" t="str">
        <f>IF($D196="","",VLOOKUP($AA196,GaAsSem_Req!$A$2:$N$22,5))</f>
        <v/>
      </c>
      <c r="K196" s="286"/>
      <c r="L196" s="162" t="str">
        <f t="shared" si="11"/>
        <v/>
      </c>
      <c r="M196" s="156" t="str">
        <f>IF($D196="","",VLOOKUP($AA196,GaAsSem_Req!$A$2:$N$22,6))</f>
        <v/>
      </c>
      <c r="N196" s="157" t="str">
        <f t="shared" si="12"/>
        <v/>
      </c>
      <c r="O196" s="158" t="str">
        <f>IF(OR($D196="",$W196="",GlobalParameters!$C$12=""),"",$W196)</f>
        <v/>
      </c>
      <c r="P196" s="159"/>
      <c r="Q196" s="283"/>
      <c r="R196" s="283"/>
      <c r="S196" s="283"/>
      <c r="T196" s="283"/>
      <c r="U196" s="283"/>
      <c r="V196" s="283"/>
      <c r="W196" s="160" t="str">
        <f>IF(OR($D196="",GlobalParameters!$C$12=""),"",MIN(VLOOKUP($AA196,GaAsSem_Req!$A$2:$N$22,13),$X196))</f>
        <v/>
      </c>
      <c r="X196" s="283"/>
      <c r="Y196" s="283"/>
      <c r="Z196" s="159"/>
      <c r="AA196" s="134" t="e">
        <f>VLOOKUP($D196,GaAsSem_Req!$R$2:$S$8,2)+VLOOKUP(GlobalParameters!$C$12,GaAsSem_Req!$T$2:$U$4,2)</f>
        <v>#N/A</v>
      </c>
    </row>
    <row r="197" spans="1:27" x14ac:dyDescent="0.25">
      <c r="A197" s="133"/>
      <c r="B197" s="283"/>
      <c r="C197" s="283"/>
      <c r="D197" s="284"/>
      <c r="E197" s="287"/>
      <c r="F197" s="166" t="str">
        <f t="shared" si="9"/>
        <v/>
      </c>
      <c r="G197" s="156" t="str">
        <f>IF($D197="","",VLOOKUP($AA197,GaAsSem_Req!$A$2:$N$22,4))</f>
        <v/>
      </c>
      <c r="H197" s="285"/>
      <c r="I197" s="155" t="str">
        <f t="shared" si="10"/>
        <v/>
      </c>
      <c r="J197" s="156" t="str">
        <f>IF($D197="","",VLOOKUP($AA197,GaAsSem_Req!$A$2:$N$22,5))</f>
        <v/>
      </c>
      <c r="K197" s="286"/>
      <c r="L197" s="162" t="str">
        <f t="shared" si="11"/>
        <v/>
      </c>
      <c r="M197" s="156" t="str">
        <f>IF($D197="","",VLOOKUP($AA197,GaAsSem_Req!$A$2:$N$22,6))</f>
        <v/>
      </c>
      <c r="N197" s="157" t="str">
        <f t="shared" si="12"/>
        <v/>
      </c>
      <c r="O197" s="158" t="str">
        <f>IF(OR($D197="",$W197="",GlobalParameters!$C$12=""),"",$W197)</f>
        <v/>
      </c>
      <c r="P197" s="159"/>
      <c r="Q197" s="283"/>
      <c r="R197" s="283"/>
      <c r="S197" s="283"/>
      <c r="T197" s="283"/>
      <c r="U197" s="283"/>
      <c r="V197" s="283"/>
      <c r="W197" s="160" t="str">
        <f>IF(OR($D197="",GlobalParameters!$C$12=""),"",MIN(VLOOKUP($AA197,GaAsSem_Req!$A$2:$N$22,13),$X197))</f>
        <v/>
      </c>
      <c r="X197" s="283"/>
      <c r="Y197" s="283"/>
      <c r="Z197" s="159"/>
      <c r="AA197" s="134" t="e">
        <f>VLOOKUP($D197,GaAsSem_Req!$R$2:$S$8,2)+VLOOKUP(GlobalParameters!$C$12,GaAsSem_Req!$T$2:$U$4,2)</f>
        <v>#N/A</v>
      </c>
    </row>
    <row r="198" spans="1:27" x14ac:dyDescent="0.25">
      <c r="A198" s="133"/>
      <c r="B198" s="283"/>
      <c r="C198" s="283"/>
      <c r="D198" s="284"/>
      <c r="E198" s="287"/>
      <c r="F198" s="166" t="str">
        <f t="shared" si="9"/>
        <v/>
      </c>
      <c r="G198" s="156" t="str">
        <f>IF($D198="","",VLOOKUP($AA198,GaAsSem_Req!$A$2:$N$22,4))</f>
        <v/>
      </c>
      <c r="H198" s="285"/>
      <c r="I198" s="155" t="str">
        <f t="shared" si="10"/>
        <v/>
      </c>
      <c r="J198" s="156" t="str">
        <f>IF($D198="","",VLOOKUP($AA198,GaAsSem_Req!$A$2:$N$22,5))</f>
        <v/>
      </c>
      <c r="K198" s="286"/>
      <c r="L198" s="162" t="str">
        <f t="shared" si="11"/>
        <v/>
      </c>
      <c r="M198" s="156" t="str">
        <f>IF($D198="","",VLOOKUP($AA198,GaAsSem_Req!$A$2:$N$22,6))</f>
        <v/>
      </c>
      <c r="N198" s="157" t="str">
        <f t="shared" si="12"/>
        <v/>
      </c>
      <c r="O198" s="158" t="str">
        <f>IF(OR($D198="",$W198="",GlobalParameters!$C$12=""),"",$W198)</f>
        <v/>
      </c>
      <c r="P198" s="159"/>
      <c r="Q198" s="283"/>
      <c r="R198" s="283"/>
      <c r="S198" s="283"/>
      <c r="T198" s="283"/>
      <c r="U198" s="283"/>
      <c r="V198" s="283"/>
      <c r="W198" s="160" t="str">
        <f>IF(OR($D198="",GlobalParameters!$C$12=""),"",MIN(VLOOKUP($AA198,GaAsSem_Req!$A$2:$N$22,13),$X198))</f>
        <v/>
      </c>
      <c r="X198" s="283"/>
      <c r="Y198" s="283"/>
      <c r="Z198" s="159"/>
      <c r="AA198" s="134" t="e">
        <f>VLOOKUP($D198,GaAsSem_Req!$R$2:$S$8,2)+VLOOKUP(GlobalParameters!$C$12,GaAsSem_Req!$T$2:$U$4,2)</f>
        <v>#N/A</v>
      </c>
    </row>
    <row r="199" spans="1:27" x14ac:dyDescent="0.25">
      <c r="A199" s="133"/>
      <c r="B199" s="283"/>
      <c r="C199" s="283"/>
      <c r="D199" s="284"/>
      <c r="E199" s="287"/>
      <c r="F199" s="166" t="str">
        <f t="shared" si="9"/>
        <v/>
      </c>
      <c r="G199" s="156" t="str">
        <f>IF($D199="","",VLOOKUP($AA199,GaAsSem_Req!$A$2:$N$22,4))</f>
        <v/>
      </c>
      <c r="H199" s="285"/>
      <c r="I199" s="155" t="str">
        <f t="shared" si="10"/>
        <v/>
      </c>
      <c r="J199" s="156" t="str">
        <f>IF($D199="","",VLOOKUP($AA199,GaAsSem_Req!$A$2:$N$22,5))</f>
        <v/>
      </c>
      <c r="K199" s="286"/>
      <c r="L199" s="162" t="str">
        <f t="shared" si="11"/>
        <v/>
      </c>
      <c r="M199" s="156" t="str">
        <f>IF($D199="","",VLOOKUP($AA199,GaAsSem_Req!$A$2:$N$22,6))</f>
        <v/>
      </c>
      <c r="N199" s="157" t="str">
        <f t="shared" si="12"/>
        <v/>
      </c>
      <c r="O199" s="158" t="str">
        <f>IF(OR($D199="",$W199="",GlobalParameters!$C$12=""),"",$W199)</f>
        <v/>
      </c>
      <c r="P199" s="159"/>
      <c r="Q199" s="283"/>
      <c r="R199" s="283"/>
      <c r="S199" s="283"/>
      <c r="T199" s="283"/>
      <c r="U199" s="283"/>
      <c r="V199" s="283"/>
      <c r="W199" s="160" t="str">
        <f>IF(OR($D199="",GlobalParameters!$C$12=""),"",MIN(VLOOKUP($AA199,GaAsSem_Req!$A$2:$N$22,13),$X199))</f>
        <v/>
      </c>
      <c r="X199" s="283"/>
      <c r="Y199" s="283"/>
      <c r="Z199" s="159"/>
      <c r="AA199" s="134" t="e">
        <f>VLOOKUP($D199,GaAsSem_Req!$R$2:$S$8,2)+VLOOKUP(GlobalParameters!$C$12,GaAsSem_Req!$T$2:$U$4,2)</f>
        <v>#N/A</v>
      </c>
    </row>
    <row r="200" spans="1:27" x14ac:dyDescent="0.25">
      <c r="A200" s="133"/>
      <c r="B200" s="283"/>
      <c r="C200" s="283"/>
      <c r="D200" s="284"/>
      <c r="E200" s="287"/>
      <c r="F200" s="166" t="str">
        <f t="shared" si="9"/>
        <v/>
      </c>
      <c r="G200" s="156" t="str">
        <f>IF($D200="","",VLOOKUP($AA200,GaAsSem_Req!$A$2:$N$22,4))</f>
        <v/>
      </c>
      <c r="H200" s="285"/>
      <c r="I200" s="155" t="str">
        <f t="shared" si="10"/>
        <v/>
      </c>
      <c r="J200" s="156" t="str">
        <f>IF($D200="","",VLOOKUP($AA200,GaAsSem_Req!$A$2:$N$22,5))</f>
        <v/>
      </c>
      <c r="K200" s="286"/>
      <c r="L200" s="162" t="str">
        <f t="shared" si="11"/>
        <v/>
      </c>
      <c r="M200" s="156" t="str">
        <f>IF($D200="","",VLOOKUP($AA200,GaAsSem_Req!$A$2:$N$22,6))</f>
        <v/>
      </c>
      <c r="N200" s="157" t="str">
        <f t="shared" si="12"/>
        <v/>
      </c>
      <c r="O200" s="158" t="str">
        <f>IF(OR($D200="",$W200="",GlobalParameters!$C$12=""),"",$W200)</f>
        <v/>
      </c>
      <c r="P200" s="159"/>
      <c r="Q200" s="283"/>
      <c r="R200" s="283"/>
      <c r="S200" s="283"/>
      <c r="T200" s="283"/>
      <c r="U200" s="283"/>
      <c r="V200" s="283"/>
      <c r="W200" s="160" t="str">
        <f>IF(OR($D200="",GlobalParameters!$C$12=""),"",MIN(VLOOKUP($AA200,GaAsSem_Req!$A$2:$N$22,13),$X200))</f>
        <v/>
      </c>
      <c r="X200" s="283"/>
      <c r="Y200" s="283"/>
      <c r="Z200" s="159"/>
      <c r="AA200" s="134" t="e">
        <f>VLOOKUP($D200,GaAsSem_Req!$R$2:$S$8,2)+VLOOKUP(GlobalParameters!$C$12,GaAsSem_Req!$T$2:$U$4,2)</f>
        <v>#N/A</v>
      </c>
    </row>
    <row r="201" spans="1:27" x14ac:dyDescent="0.25">
      <c r="A201" s="133"/>
      <c r="B201" s="283"/>
      <c r="C201" s="283"/>
      <c r="D201" s="284"/>
      <c r="E201" s="287"/>
      <c r="F201" s="166" t="str">
        <f t="shared" si="9"/>
        <v/>
      </c>
      <c r="G201" s="156" t="str">
        <f>IF($D201="","",VLOOKUP($AA201,GaAsSem_Req!$A$2:$N$22,4))</f>
        <v/>
      </c>
      <c r="H201" s="285"/>
      <c r="I201" s="155" t="str">
        <f t="shared" si="10"/>
        <v/>
      </c>
      <c r="J201" s="156" t="str">
        <f>IF($D201="","",VLOOKUP($AA201,GaAsSem_Req!$A$2:$N$22,5))</f>
        <v/>
      </c>
      <c r="K201" s="286"/>
      <c r="L201" s="162" t="str">
        <f t="shared" si="11"/>
        <v/>
      </c>
      <c r="M201" s="156" t="str">
        <f>IF($D201="","",VLOOKUP($AA201,GaAsSem_Req!$A$2:$N$22,6))</f>
        <v/>
      </c>
      <c r="N201" s="157" t="str">
        <f t="shared" si="12"/>
        <v/>
      </c>
      <c r="O201" s="158" t="str">
        <f>IF(OR($D201="",$W201="",GlobalParameters!$C$12=""),"",$W201)</f>
        <v/>
      </c>
      <c r="P201" s="159"/>
      <c r="Q201" s="283"/>
      <c r="R201" s="283"/>
      <c r="S201" s="283"/>
      <c r="T201" s="283"/>
      <c r="U201" s="283"/>
      <c r="V201" s="283"/>
      <c r="W201" s="160" t="str">
        <f>IF(OR($D201="",GlobalParameters!$C$12=""),"",MIN(VLOOKUP($AA201,GaAsSem_Req!$A$2:$N$22,13),$X201))</f>
        <v/>
      </c>
      <c r="X201" s="283"/>
      <c r="Y201" s="283"/>
      <c r="Z201" s="159"/>
      <c r="AA201" s="134" t="e">
        <f>VLOOKUP($D201,GaAsSem_Req!$R$2:$S$8,2)+VLOOKUP(GlobalParameters!$C$12,GaAsSem_Req!$T$2:$U$4,2)</f>
        <v>#N/A</v>
      </c>
    </row>
    <row r="202" spans="1:27" x14ac:dyDescent="0.25">
      <c r="A202" s="133"/>
      <c r="B202" s="283"/>
      <c r="C202" s="283"/>
      <c r="D202" s="284"/>
      <c r="E202" s="287"/>
      <c r="F202" s="166" t="str">
        <f t="shared" si="9"/>
        <v/>
      </c>
      <c r="G202" s="156" t="str">
        <f>IF($D202="","",VLOOKUP($AA202,GaAsSem_Req!$A$2:$N$22,4))</f>
        <v/>
      </c>
      <c r="H202" s="285"/>
      <c r="I202" s="155" t="str">
        <f t="shared" si="10"/>
        <v/>
      </c>
      <c r="J202" s="156" t="str">
        <f>IF($D202="","",VLOOKUP($AA202,GaAsSem_Req!$A$2:$N$22,5))</f>
        <v/>
      </c>
      <c r="K202" s="286"/>
      <c r="L202" s="162" t="str">
        <f t="shared" si="11"/>
        <v/>
      </c>
      <c r="M202" s="156" t="str">
        <f>IF($D202="","",VLOOKUP($AA202,GaAsSem_Req!$A$2:$N$22,6))</f>
        <v/>
      </c>
      <c r="N202" s="157" t="str">
        <f t="shared" si="12"/>
        <v/>
      </c>
      <c r="O202" s="158" t="str">
        <f>IF(OR($D202="",$W202="",GlobalParameters!$C$12=""),"",$W202)</f>
        <v/>
      </c>
      <c r="P202" s="159"/>
      <c r="Q202" s="283"/>
      <c r="R202" s="283"/>
      <c r="S202" s="283"/>
      <c r="T202" s="283"/>
      <c r="U202" s="283"/>
      <c r="V202" s="283"/>
      <c r="W202" s="160" t="str">
        <f>IF(OR($D202="",GlobalParameters!$C$12=""),"",MIN(VLOOKUP($AA202,GaAsSem_Req!$A$2:$N$22,13),$X202))</f>
        <v/>
      </c>
      <c r="X202" s="283"/>
      <c r="Y202" s="283"/>
      <c r="Z202" s="159"/>
      <c r="AA202" s="134" t="e">
        <f>VLOOKUP($D202,GaAsSem_Req!$R$2:$S$8,2)+VLOOKUP(GlobalParameters!$C$12,GaAsSem_Req!$T$2:$U$4,2)</f>
        <v>#N/A</v>
      </c>
    </row>
    <row r="203" spans="1:27" x14ac:dyDescent="0.25">
      <c r="A203" s="133"/>
      <c r="B203" s="283"/>
      <c r="C203" s="283"/>
      <c r="D203" s="284"/>
      <c r="E203" s="287"/>
      <c r="F203" s="166" t="str">
        <f t="shared" si="9"/>
        <v/>
      </c>
      <c r="G203" s="156" t="str">
        <f>IF($D203="","",VLOOKUP($AA203,GaAsSem_Req!$A$2:$N$22,4))</f>
        <v/>
      </c>
      <c r="H203" s="285"/>
      <c r="I203" s="155" t="str">
        <f t="shared" si="10"/>
        <v/>
      </c>
      <c r="J203" s="156" t="str">
        <f>IF($D203="","",VLOOKUP($AA203,GaAsSem_Req!$A$2:$N$22,5))</f>
        <v/>
      </c>
      <c r="K203" s="286"/>
      <c r="L203" s="162" t="str">
        <f t="shared" si="11"/>
        <v/>
      </c>
      <c r="M203" s="156" t="str">
        <f>IF($D203="","",VLOOKUP($AA203,GaAsSem_Req!$A$2:$N$22,6))</f>
        <v/>
      </c>
      <c r="N203" s="157" t="str">
        <f t="shared" si="12"/>
        <v/>
      </c>
      <c r="O203" s="158" t="str">
        <f>IF(OR($D203="",$W203="",GlobalParameters!$C$12=""),"",$W203)</f>
        <v/>
      </c>
      <c r="P203" s="159"/>
      <c r="Q203" s="283"/>
      <c r="R203" s="283"/>
      <c r="S203" s="283"/>
      <c r="T203" s="283"/>
      <c r="U203" s="283"/>
      <c r="V203" s="283"/>
      <c r="W203" s="160" t="str">
        <f>IF(OR($D203="",GlobalParameters!$C$12=""),"",MIN(VLOOKUP($AA203,GaAsSem_Req!$A$2:$N$22,13),$X203))</f>
        <v/>
      </c>
      <c r="X203" s="283"/>
      <c r="Y203" s="283"/>
      <c r="Z203" s="159"/>
      <c r="AA203" s="134" t="e">
        <f>VLOOKUP($D203,GaAsSem_Req!$R$2:$S$8,2)+VLOOKUP(GlobalParameters!$C$12,GaAsSem_Req!$T$2:$U$4,2)</f>
        <v>#N/A</v>
      </c>
    </row>
    <row r="204" spans="1:27" x14ac:dyDescent="0.25">
      <c r="A204" s="133"/>
      <c r="B204" s="283"/>
      <c r="C204" s="283"/>
      <c r="D204" s="284"/>
      <c r="E204" s="287"/>
      <c r="F204" s="166" t="str">
        <f t="shared" si="9"/>
        <v/>
      </c>
      <c r="G204" s="156" t="str">
        <f>IF($D204="","",VLOOKUP($AA204,GaAsSem_Req!$A$2:$N$22,4))</f>
        <v/>
      </c>
      <c r="H204" s="285"/>
      <c r="I204" s="155" t="str">
        <f t="shared" si="10"/>
        <v/>
      </c>
      <c r="J204" s="156" t="str">
        <f>IF($D204="","",VLOOKUP($AA204,GaAsSem_Req!$A$2:$N$22,5))</f>
        <v/>
      </c>
      <c r="K204" s="286"/>
      <c r="L204" s="162" t="str">
        <f t="shared" si="11"/>
        <v/>
      </c>
      <c r="M204" s="156" t="str">
        <f>IF($D204="","",VLOOKUP($AA204,GaAsSem_Req!$A$2:$N$22,6))</f>
        <v/>
      </c>
      <c r="N204" s="157" t="str">
        <f t="shared" si="12"/>
        <v/>
      </c>
      <c r="O204" s="158" t="str">
        <f>IF(OR($D204="",$W204="",GlobalParameters!$C$12=""),"",$W204)</f>
        <v/>
      </c>
      <c r="P204" s="159"/>
      <c r="Q204" s="283"/>
      <c r="R204" s="283"/>
      <c r="S204" s="283"/>
      <c r="T204" s="283"/>
      <c r="U204" s="283"/>
      <c r="V204" s="283"/>
      <c r="W204" s="160" t="str">
        <f>IF(OR($D204="",GlobalParameters!$C$12=""),"",MIN(VLOOKUP($AA204,GaAsSem_Req!$A$2:$N$22,13),$X204))</f>
        <v/>
      </c>
      <c r="X204" s="283"/>
      <c r="Y204" s="283"/>
      <c r="Z204" s="159"/>
      <c r="AA204" s="134" t="e">
        <f>VLOOKUP($D204,GaAsSem_Req!$R$2:$S$8,2)+VLOOKUP(GlobalParameters!$C$12,GaAsSem_Req!$T$2:$U$4,2)</f>
        <v>#N/A</v>
      </c>
    </row>
    <row r="205" spans="1:27" x14ac:dyDescent="0.25">
      <c r="A205" s="133"/>
      <c r="B205" s="283"/>
      <c r="C205" s="283"/>
      <c r="D205" s="284"/>
      <c r="E205" s="287"/>
      <c r="F205" s="166" t="str">
        <f t="shared" ref="F205:F268" si="13">IF(OR($D205="",$Q205="",$R205="",$G205="",$V205="",$X205=""),"",IF($AA205&lt;300,IF($N205&lt;=$V205,$R205*$G205,IF(AND($N205&gt;$V205,$N205&lt;=$X205),$G205*($R205+((($Q205-$R205)/($X205-$V205))*($N205-$V205))),0)),""))</f>
        <v/>
      </c>
      <c r="G205" s="156" t="str">
        <f>IF($D205="","",VLOOKUP($AA205,GaAsSem_Req!$A$2:$N$22,4))</f>
        <v/>
      </c>
      <c r="H205" s="285"/>
      <c r="I205" s="155" t="str">
        <f t="shared" ref="I205:I268" si="14">IF(OR($D205="",$S205="",$J205=""),"",IF($AA205&lt;300,$S205*$J205,""))</f>
        <v/>
      </c>
      <c r="J205" s="156" t="str">
        <f>IF($D205="","",VLOOKUP($AA205,GaAsSem_Req!$A$2:$N$22,5))</f>
        <v/>
      </c>
      <c r="K205" s="286"/>
      <c r="L205" s="162" t="str">
        <f t="shared" ref="L205:L268" si="15">IF(OR($D205="",$T205="",$U205="",$M205="",$V205="",$X205=""),"",IF($AA205&lt;800,IF($N205&lt;=$V205,$U205*$M205,IF(AND($N205&gt;$V205,$N205&lt;=$X205),$M205*($U205+((($T205-$U205)/($X205-$V205))*($N205-$V205))),0)),""))</f>
        <v/>
      </c>
      <c r="M205" s="156" t="str">
        <f>IF($D205="","",VLOOKUP($AA205,GaAsSem_Req!$A$2:$N$22,6))</f>
        <v/>
      </c>
      <c r="N205" s="157" t="str">
        <f t="shared" si="12"/>
        <v/>
      </c>
      <c r="O205" s="158" t="str">
        <f>IF(OR($D205="",$W205="",GlobalParameters!$C$12=""),"",$W205)</f>
        <v/>
      </c>
      <c r="P205" s="159"/>
      <c r="Q205" s="283"/>
      <c r="R205" s="283"/>
      <c r="S205" s="283"/>
      <c r="T205" s="283"/>
      <c r="U205" s="283"/>
      <c r="V205" s="283"/>
      <c r="W205" s="160" t="str">
        <f>IF(OR($D205="",GlobalParameters!$C$12=""),"",MIN(VLOOKUP($AA205,GaAsSem_Req!$A$2:$N$22,13),$X205))</f>
        <v/>
      </c>
      <c r="X205" s="283"/>
      <c r="Y205" s="283"/>
      <c r="Z205" s="159"/>
      <c r="AA205" s="134" t="e">
        <f>VLOOKUP($D205,GaAsSem_Req!$R$2:$S$8,2)+VLOOKUP(GlobalParameters!$C$12,GaAsSem_Req!$T$2:$U$4,2)</f>
        <v>#N/A</v>
      </c>
    </row>
    <row r="206" spans="1:27" x14ac:dyDescent="0.25">
      <c r="A206" s="133"/>
      <c r="B206" s="283"/>
      <c r="C206" s="283"/>
      <c r="D206" s="284"/>
      <c r="E206" s="287"/>
      <c r="F206" s="166" t="str">
        <f t="shared" si="13"/>
        <v/>
      </c>
      <c r="G206" s="156" t="str">
        <f>IF($D206="","",VLOOKUP($AA206,GaAsSem_Req!$A$2:$N$22,4))</f>
        <v/>
      </c>
      <c r="H206" s="285"/>
      <c r="I206" s="155" t="str">
        <f t="shared" si="14"/>
        <v/>
      </c>
      <c r="J206" s="156" t="str">
        <f>IF($D206="","",VLOOKUP($AA206,GaAsSem_Req!$A$2:$N$22,5))</f>
        <v/>
      </c>
      <c r="K206" s="286"/>
      <c r="L206" s="162" t="str">
        <f t="shared" si="15"/>
        <v/>
      </c>
      <c r="M206" s="156" t="str">
        <f>IF($D206="","",VLOOKUP($AA206,GaAsSem_Req!$A$2:$N$22,6))</f>
        <v/>
      </c>
      <c r="N206" s="157" t="str">
        <f t="shared" si="12"/>
        <v/>
      </c>
      <c r="O206" s="158" t="str">
        <f>IF(OR($D206="",$W206="",GlobalParameters!$C$12=""),"",$W206)</f>
        <v/>
      </c>
      <c r="P206" s="159"/>
      <c r="Q206" s="283"/>
      <c r="R206" s="283"/>
      <c r="S206" s="283"/>
      <c r="T206" s="283"/>
      <c r="U206" s="283"/>
      <c r="V206" s="283"/>
      <c r="W206" s="160" t="str">
        <f>IF(OR($D206="",GlobalParameters!$C$12=""),"",MIN(VLOOKUP($AA206,GaAsSem_Req!$A$2:$N$22,13),$X206))</f>
        <v/>
      </c>
      <c r="X206" s="283"/>
      <c r="Y206" s="283"/>
      <c r="Z206" s="159"/>
      <c r="AA206" s="134" t="e">
        <f>VLOOKUP($D206,GaAsSem_Req!$R$2:$S$8,2)+VLOOKUP(GlobalParameters!$C$12,GaAsSem_Req!$T$2:$U$4,2)</f>
        <v>#N/A</v>
      </c>
    </row>
    <row r="207" spans="1:27" x14ac:dyDescent="0.25">
      <c r="A207" s="133"/>
      <c r="B207" s="283"/>
      <c r="C207" s="283"/>
      <c r="D207" s="284"/>
      <c r="E207" s="287"/>
      <c r="F207" s="166" t="str">
        <f t="shared" si="13"/>
        <v/>
      </c>
      <c r="G207" s="156" t="str">
        <f>IF($D207="","",VLOOKUP($AA207,GaAsSem_Req!$A$2:$N$22,4))</f>
        <v/>
      </c>
      <c r="H207" s="285"/>
      <c r="I207" s="155" t="str">
        <f t="shared" si="14"/>
        <v/>
      </c>
      <c r="J207" s="156" t="str">
        <f>IF($D207="","",VLOOKUP($AA207,GaAsSem_Req!$A$2:$N$22,5))</f>
        <v/>
      </c>
      <c r="K207" s="286"/>
      <c r="L207" s="162" t="str">
        <f t="shared" si="15"/>
        <v/>
      </c>
      <c r="M207" s="156" t="str">
        <f>IF($D207="","",VLOOKUP($AA207,GaAsSem_Req!$A$2:$N$22,6))</f>
        <v/>
      </c>
      <c r="N207" s="157" t="str">
        <f t="shared" si="12"/>
        <v/>
      </c>
      <c r="O207" s="158" t="str">
        <f>IF(OR($D207="",$W207="",GlobalParameters!$C$12=""),"",$W207)</f>
        <v/>
      </c>
      <c r="P207" s="159"/>
      <c r="Q207" s="283"/>
      <c r="R207" s="283"/>
      <c r="S207" s="283"/>
      <c r="T207" s="283"/>
      <c r="U207" s="283"/>
      <c r="V207" s="283"/>
      <c r="W207" s="160" t="str">
        <f>IF(OR($D207="",GlobalParameters!$C$12=""),"",MIN(VLOOKUP($AA207,GaAsSem_Req!$A$2:$N$22,13),$X207))</f>
        <v/>
      </c>
      <c r="X207" s="283"/>
      <c r="Y207" s="283"/>
      <c r="Z207" s="159"/>
      <c r="AA207" s="134" t="e">
        <f>VLOOKUP($D207,GaAsSem_Req!$R$2:$S$8,2)+VLOOKUP(GlobalParameters!$C$12,GaAsSem_Req!$T$2:$U$4,2)</f>
        <v>#N/A</v>
      </c>
    </row>
    <row r="208" spans="1:27" x14ac:dyDescent="0.25">
      <c r="A208" s="133"/>
      <c r="B208" s="283"/>
      <c r="C208" s="283"/>
      <c r="D208" s="284"/>
      <c r="E208" s="287"/>
      <c r="F208" s="166" t="str">
        <f t="shared" si="13"/>
        <v/>
      </c>
      <c r="G208" s="156" t="str">
        <f>IF($D208="","",VLOOKUP($AA208,GaAsSem_Req!$A$2:$N$22,4))</f>
        <v/>
      </c>
      <c r="H208" s="285"/>
      <c r="I208" s="155" t="str">
        <f t="shared" si="14"/>
        <v/>
      </c>
      <c r="J208" s="156" t="str">
        <f>IF($D208="","",VLOOKUP($AA208,GaAsSem_Req!$A$2:$N$22,5))</f>
        <v/>
      </c>
      <c r="K208" s="286"/>
      <c r="L208" s="162" t="str">
        <f t="shared" si="15"/>
        <v/>
      </c>
      <c r="M208" s="156" t="str">
        <f>IF($D208="","",VLOOKUP($AA208,GaAsSem_Req!$A$2:$N$22,6))</f>
        <v/>
      </c>
      <c r="N208" s="157" t="str">
        <f t="shared" si="12"/>
        <v/>
      </c>
      <c r="O208" s="158" t="str">
        <f>IF(OR($D208="",$W208="",GlobalParameters!$C$12=""),"",$W208)</f>
        <v/>
      </c>
      <c r="P208" s="159"/>
      <c r="Q208" s="283"/>
      <c r="R208" s="283"/>
      <c r="S208" s="283"/>
      <c r="T208" s="283"/>
      <c r="U208" s="283"/>
      <c r="V208" s="283"/>
      <c r="W208" s="160" t="str">
        <f>IF(OR($D208="",GlobalParameters!$C$12=""),"",MIN(VLOOKUP($AA208,GaAsSem_Req!$A$2:$N$22,13),$X208))</f>
        <v/>
      </c>
      <c r="X208" s="283"/>
      <c r="Y208" s="283"/>
      <c r="Z208" s="159"/>
      <c r="AA208" s="134" t="e">
        <f>VLOOKUP($D208,GaAsSem_Req!$R$2:$S$8,2)+VLOOKUP(GlobalParameters!$C$12,GaAsSem_Req!$T$2:$U$4,2)</f>
        <v>#N/A</v>
      </c>
    </row>
    <row r="209" spans="1:27" x14ac:dyDescent="0.25">
      <c r="A209" s="133"/>
      <c r="B209" s="283"/>
      <c r="C209" s="283"/>
      <c r="D209" s="284"/>
      <c r="E209" s="287"/>
      <c r="F209" s="166" t="str">
        <f t="shared" si="13"/>
        <v/>
      </c>
      <c r="G209" s="156" t="str">
        <f>IF($D209="","",VLOOKUP($AA209,GaAsSem_Req!$A$2:$N$22,4))</f>
        <v/>
      </c>
      <c r="H209" s="285"/>
      <c r="I209" s="155" t="str">
        <f t="shared" si="14"/>
        <v/>
      </c>
      <c r="J209" s="156" t="str">
        <f>IF($D209="","",VLOOKUP($AA209,GaAsSem_Req!$A$2:$N$22,5))</f>
        <v/>
      </c>
      <c r="K209" s="286"/>
      <c r="L209" s="162" t="str">
        <f t="shared" si="15"/>
        <v/>
      </c>
      <c r="M209" s="156" t="str">
        <f>IF($D209="","",VLOOKUP($AA209,GaAsSem_Req!$A$2:$N$22,6))</f>
        <v/>
      </c>
      <c r="N209" s="157" t="str">
        <f t="shared" si="12"/>
        <v/>
      </c>
      <c r="O209" s="158" t="str">
        <f>IF(OR($D209="",$W209="",GlobalParameters!$C$12=""),"",$W209)</f>
        <v/>
      </c>
      <c r="P209" s="159"/>
      <c r="Q209" s="283"/>
      <c r="R209" s="283"/>
      <c r="S209" s="283"/>
      <c r="T209" s="283"/>
      <c r="U209" s="283"/>
      <c r="V209" s="283"/>
      <c r="W209" s="160" t="str">
        <f>IF(OR($D209="",GlobalParameters!$C$12=""),"",MIN(VLOOKUP($AA209,GaAsSem_Req!$A$2:$N$22,13),$X209))</f>
        <v/>
      </c>
      <c r="X209" s="283"/>
      <c r="Y209" s="283"/>
      <c r="Z209" s="159"/>
      <c r="AA209" s="134" t="e">
        <f>VLOOKUP($D209,GaAsSem_Req!$R$2:$S$8,2)+VLOOKUP(GlobalParameters!$C$12,GaAsSem_Req!$T$2:$U$4,2)</f>
        <v>#N/A</v>
      </c>
    </row>
    <row r="210" spans="1:27" x14ac:dyDescent="0.25">
      <c r="A210" s="133"/>
      <c r="B210" s="283"/>
      <c r="C210" s="283"/>
      <c r="D210" s="284"/>
      <c r="E210" s="287"/>
      <c r="F210" s="166" t="str">
        <f t="shared" si="13"/>
        <v/>
      </c>
      <c r="G210" s="156" t="str">
        <f>IF($D210="","",VLOOKUP($AA210,GaAsSem_Req!$A$2:$N$22,4))</f>
        <v/>
      </c>
      <c r="H210" s="285"/>
      <c r="I210" s="155" t="str">
        <f t="shared" si="14"/>
        <v/>
      </c>
      <c r="J210" s="156" t="str">
        <f>IF($D210="","",VLOOKUP($AA210,GaAsSem_Req!$A$2:$N$22,5))</f>
        <v/>
      </c>
      <c r="K210" s="286"/>
      <c r="L210" s="162" t="str">
        <f t="shared" si="15"/>
        <v/>
      </c>
      <c r="M210" s="156" t="str">
        <f>IF($D210="","",VLOOKUP($AA210,GaAsSem_Req!$A$2:$N$22,6))</f>
        <v/>
      </c>
      <c r="N210" s="157" t="str">
        <f t="shared" si="12"/>
        <v/>
      </c>
      <c r="O210" s="158" t="str">
        <f>IF(OR($D210="",$W210="",GlobalParameters!$C$12=""),"",$W210)</f>
        <v/>
      </c>
      <c r="P210" s="159"/>
      <c r="Q210" s="283"/>
      <c r="R210" s="283"/>
      <c r="S210" s="283"/>
      <c r="T210" s="283"/>
      <c r="U210" s="283"/>
      <c r="V210" s="283"/>
      <c r="W210" s="160" t="str">
        <f>IF(OR($D210="",GlobalParameters!$C$12=""),"",MIN(VLOOKUP($AA210,GaAsSem_Req!$A$2:$N$22,13),$X210))</f>
        <v/>
      </c>
      <c r="X210" s="283"/>
      <c r="Y210" s="283"/>
      <c r="Z210" s="159"/>
      <c r="AA210" s="134" t="e">
        <f>VLOOKUP($D210,GaAsSem_Req!$R$2:$S$8,2)+VLOOKUP(GlobalParameters!$C$12,GaAsSem_Req!$T$2:$U$4,2)</f>
        <v>#N/A</v>
      </c>
    </row>
    <row r="211" spans="1:27" x14ac:dyDescent="0.25">
      <c r="A211" s="133"/>
      <c r="B211" s="283"/>
      <c r="C211" s="283"/>
      <c r="D211" s="284"/>
      <c r="E211" s="287"/>
      <c r="F211" s="166" t="str">
        <f t="shared" si="13"/>
        <v/>
      </c>
      <c r="G211" s="156" t="str">
        <f>IF($D211="","",VLOOKUP($AA211,GaAsSem_Req!$A$2:$N$22,4))</f>
        <v/>
      </c>
      <c r="H211" s="285"/>
      <c r="I211" s="155" t="str">
        <f t="shared" si="14"/>
        <v/>
      </c>
      <c r="J211" s="156" t="str">
        <f>IF($D211="","",VLOOKUP($AA211,GaAsSem_Req!$A$2:$N$22,5))</f>
        <v/>
      </c>
      <c r="K211" s="286"/>
      <c r="L211" s="162" t="str">
        <f t="shared" si="15"/>
        <v/>
      </c>
      <c r="M211" s="156" t="str">
        <f>IF($D211="","",VLOOKUP($AA211,GaAsSem_Req!$A$2:$N$22,6))</f>
        <v/>
      </c>
      <c r="N211" s="157" t="str">
        <f t="shared" si="12"/>
        <v/>
      </c>
      <c r="O211" s="158" t="str">
        <f>IF(OR($D211="",$W211="",GlobalParameters!$C$12=""),"",$W211)</f>
        <v/>
      </c>
      <c r="P211" s="159"/>
      <c r="Q211" s="283"/>
      <c r="R211" s="283"/>
      <c r="S211" s="283"/>
      <c r="T211" s="283"/>
      <c r="U211" s="283"/>
      <c r="V211" s="283"/>
      <c r="W211" s="160" t="str">
        <f>IF(OR($D211="",GlobalParameters!$C$12=""),"",MIN(VLOOKUP($AA211,GaAsSem_Req!$A$2:$N$22,13),$X211))</f>
        <v/>
      </c>
      <c r="X211" s="283"/>
      <c r="Y211" s="283"/>
      <c r="Z211" s="159"/>
      <c r="AA211" s="134" t="e">
        <f>VLOOKUP($D211,GaAsSem_Req!$R$2:$S$8,2)+VLOOKUP(GlobalParameters!$C$12,GaAsSem_Req!$T$2:$U$4,2)</f>
        <v>#N/A</v>
      </c>
    </row>
    <row r="212" spans="1:27" x14ac:dyDescent="0.25">
      <c r="A212" s="133"/>
      <c r="B212" s="283"/>
      <c r="C212" s="283"/>
      <c r="D212" s="284"/>
      <c r="E212" s="287"/>
      <c r="F212" s="166" t="str">
        <f t="shared" si="13"/>
        <v/>
      </c>
      <c r="G212" s="156" t="str">
        <f>IF($D212="","",VLOOKUP($AA212,GaAsSem_Req!$A$2:$N$22,4))</f>
        <v/>
      </c>
      <c r="H212" s="285"/>
      <c r="I212" s="155" t="str">
        <f t="shared" si="14"/>
        <v/>
      </c>
      <c r="J212" s="156" t="str">
        <f>IF($D212="","",VLOOKUP($AA212,GaAsSem_Req!$A$2:$N$22,5))</f>
        <v/>
      </c>
      <c r="K212" s="286"/>
      <c r="L212" s="162" t="str">
        <f t="shared" si="15"/>
        <v/>
      </c>
      <c r="M212" s="156" t="str">
        <f>IF($D212="","",VLOOKUP($AA212,GaAsSem_Req!$A$2:$N$22,6))</f>
        <v/>
      </c>
      <c r="N212" s="157" t="str">
        <f t="shared" si="12"/>
        <v/>
      </c>
      <c r="O212" s="158" t="str">
        <f>IF(OR($D212="",$W212="",GlobalParameters!$C$12=""),"",$W212)</f>
        <v/>
      </c>
      <c r="P212" s="159"/>
      <c r="Q212" s="283"/>
      <c r="R212" s="283"/>
      <c r="S212" s="283"/>
      <c r="T212" s="283"/>
      <c r="U212" s="283"/>
      <c r="V212" s="283"/>
      <c r="W212" s="160" t="str">
        <f>IF(OR($D212="",GlobalParameters!$C$12=""),"",MIN(VLOOKUP($AA212,GaAsSem_Req!$A$2:$N$22,13),$X212))</f>
        <v/>
      </c>
      <c r="X212" s="283"/>
      <c r="Y212" s="283"/>
      <c r="Z212" s="159"/>
      <c r="AA212" s="134" t="e">
        <f>VLOOKUP($D212,GaAsSem_Req!$R$2:$S$8,2)+VLOOKUP(GlobalParameters!$C$12,GaAsSem_Req!$T$2:$U$4,2)</f>
        <v>#N/A</v>
      </c>
    </row>
    <row r="213" spans="1:27" x14ac:dyDescent="0.25">
      <c r="A213" s="133"/>
      <c r="B213" s="283"/>
      <c r="C213" s="283"/>
      <c r="D213" s="284"/>
      <c r="E213" s="287"/>
      <c r="F213" s="166" t="str">
        <f t="shared" si="13"/>
        <v/>
      </c>
      <c r="G213" s="156" t="str">
        <f>IF($D213="","",VLOOKUP($AA213,GaAsSem_Req!$A$2:$N$22,4))</f>
        <v/>
      </c>
      <c r="H213" s="285"/>
      <c r="I213" s="155" t="str">
        <f t="shared" si="14"/>
        <v/>
      </c>
      <c r="J213" s="156" t="str">
        <f>IF($D213="","",VLOOKUP($AA213,GaAsSem_Req!$A$2:$N$22,5))</f>
        <v/>
      </c>
      <c r="K213" s="286"/>
      <c r="L213" s="162" t="str">
        <f t="shared" si="15"/>
        <v/>
      </c>
      <c r="M213" s="156" t="str">
        <f>IF($D213="","",VLOOKUP($AA213,GaAsSem_Req!$A$2:$N$22,6))</f>
        <v/>
      </c>
      <c r="N213" s="157" t="str">
        <f t="shared" si="12"/>
        <v/>
      </c>
      <c r="O213" s="158" t="str">
        <f>IF(OR($D213="",$W213="",GlobalParameters!$C$12=""),"",$W213)</f>
        <v/>
      </c>
      <c r="P213" s="159"/>
      <c r="Q213" s="283"/>
      <c r="R213" s="283"/>
      <c r="S213" s="283"/>
      <c r="T213" s="283"/>
      <c r="U213" s="283"/>
      <c r="V213" s="283"/>
      <c r="W213" s="160" t="str">
        <f>IF(OR($D213="",GlobalParameters!$C$12=""),"",MIN(VLOOKUP($AA213,GaAsSem_Req!$A$2:$N$22,13),$X213))</f>
        <v/>
      </c>
      <c r="X213" s="283"/>
      <c r="Y213" s="283"/>
      <c r="Z213" s="159"/>
      <c r="AA213" s="134" t="e">
        <f>VLOOKUP($D213,GaAsSem_Req!$R$2:$S$8,2)+VLOOKUP(GlobalParameters!$C$12,GaAsSem_Req!$T$2:$U$4,2)</f>
        <v>#N/A</v>
      </c>
    </row>
    <row r="214" spans="1:27" x14ac:dyDescent="0.25">
      <c r="A214" s="133"/>
      <c r="B214" s="283"/>
      <c r="C214" s="283"/>
      <c r="D214" s="284"/>
      <c r="E214" s="287"/>
      <c r="F214" s="166" t="str">
        <f t="shared" si="13"/>
        <v/>
      </c>
      <c r="G214" s="156" t="str">
        <f>IF($D214="","",VLOOKUP($AA214,GaAsSem_Req!$A$2:$N$22,4))</f>
        <v/>
      </c>
      <c r="H214" s="285"/>
      <c r="I214" s="155" t="str">
        <f t="shared" si="14"/>
        <v/>
      </c>
      <c r="J214" s="156" t="str">
        <f>IF($D214="","",VLOOKUP($AA214,GaAsSem_Req!$A$2:$N$22,5))</f>
        <v/>
      </c>
      <c r="K214" s="286"/>
      <c r="L214" s="162" t="str">
        <f t="shared" si="15"/>
        <v/>
      </c>
      <c r="M214" s="156" t="str">
        <f>IF($D214="","",VLOOKUP($AA214,GaAsSem_Req!$A$2:$N$22,6))</f>
        <v/>
      </c>
      <c r="N214" s="157" t="str">
        <f t="shared" si="12"/>
        <v/>
      </c>
      <c r="O214" s="158" t="str">
        <f>IF(OR($D214="",$W214="",GlobalParameters!$C$12=""),"",$W214)</f>
        <v/>
      </c>
      <c r="P214" s="159"/>
      <c r="Q214" s="283"/>
      <c r="R214" s="283"/>
      <c r="S214" s="283"/>
      <c r="T214" s="283"/>
      <c r="U214" s="283"/>
      <c r="V214" s="283"/>
      <c r="W214" s="160" t="str">
        <f>IF(OR($D214="",GlobalParameters!$C$12=""),"",MIN(VLOOKUP($AA214,GaAsSem_Req!$A$2:$N$22,13),$X214))</f>
        <v/>
      </c>
      <c r="X214" s="283"/>
      <c r="Y214" s="283"/>
      <c r="Z214" s="159"/>
      <c r="AA214" s="134" t="e">
        <f>VLOOKUP($D214,GaAsSem_Req!$R$2:$S$8,2)+VLOOKUP(GlobalParameters!$C$12,GaAsSem_Req!$T$2:$U$4,2)</f>
        <v>#N/A</v>
      </c>
    </row>
    <row r="215" spans="1:27" x14ac:dyDescent="0.25">
      <c r="A215" s="133"/>
      <c r="B215" s="283"/>
      <c r="C215" s="283"/>
      <c r="D215" s="284"/>
      <c r="E215" s="287"/>
      <c r="F215" s="166" t="str">
        <f t="shared" si="13"/>
        <v/>
      </c>
      <c r="G215" s="156" t="str">
        <f>IF($D215="","",VLOOKUP($AA215,GaAsSem_Req!$A$2:$N$22,4))</f>
        <v/>
      </c>
      <c r="H215" s="285"/>
      <c r="I215" s="155" t="str">
        <f t="shared" si="14"/>
        <v/>
      </c>
      <c r="J215" s="156" t="str">
        <f>IF($D215="","",VLOOKUP($AA215,GaAsSem_Req!$A$2:$N$22,5))</f>
        <v/>
      </c>
      <c r="K215" s="286"/>
      <c r="L215" s="162" t="str">
        <f t="shared" si="15"/>
        <v/>
      </c>
      <c r="M215" s="156" t="str">
        <f>IF($D215="","",VLOOKUP($AA215,GaAsSem_Req!$A$2:$N$22,6))</f>
        <v/>
      </c>
      <c r="N215" s="157" t="str">
        <f t="shared" si="12"/>
        <v/>
      </c>
      <c r="O215" s="158" t="str">
        <f>IF(OR($D215="",$W215="",GlobalParameters!$C$12=""),"",$W215)</f>
        <v/>
      </c>
      <c r="P215" s="159"/>
      <c r="Q215" s="283"/>
      <c r="R215" s="283"/>
      <c r="S215" s="283"/>
      <c r="T215" s="283"/>
      <c r="U215" s="283"/>
      <c r="V215" s="283"/>
      <c r="W215" s="160" t="str">
        <f>IF(OR($D215="",GlobalParameters!$C$12=""),"",MIN(VLOOKUP($AA215,GaAsSem_Req!$A$2:$N$22,13),$X215))</f>
        <v/>
      </c>
      <c r="X215" s="283"/>
      <c r="Y215" s="283"/>
      <c r="Z215" s="159"/>
      <c r="AA215" s="134" t="e">
        <f>VLOOKUP($D215,GaAsSem_Req!$R$2:$S$8,2)+VLOOKUP(GlobalParameters!$C$12,GaAsSem_Req!$T$2:$U$4,2)</f>
        <v>#N/A</v>
      </c>
    </row>
    <row r="216" spans="1:27" x14ac:dyDescent="0.25">
      <c r="A216" s="133"/>
      <c r="B216" s="283"/>
      <c r="C216" s="283"/>
      <c r="D216" s="284"/>
      <c r="E216" s="287"/>
      <c r="F216" s="166" t="str">
        <f t="shared" si="13"/>
        <v/>
      </c>
      <c r="G216" s="156" t="str">
        <f>IF($D216="","",VLOOKUP($AA216,GaAsSem_Req!$A$2:$N$22,4))</f>
        <v/>
      </c>
      <c r="H216" s="285"/>
      <c r="I216" s="155" t="str">
        <f t="shared" si="14"/>
        <v/>
      </c>
      <c r="J216" s="156" t="str">
        <f>IF($D216="","",VLOOKUP($AA216,GaAsSem_Req!$A$2:$N$22,5))</f>
        <v/>
      </c>
      <c r="K216" s="286"/>
      <c r="L216" s="162" t="str">
        <f t="shared" si="15"/>
        <v/>
      </c>
      <c r="M216" s="156" t="str">
        <f>IF($D216="","",VLOOKUP($AA216,GaAsSem_Req!$A$2:$N$22,6))</f>
        <v/>
      </c>
      <c r="N216" s="157" t="str">
        <f t="shared" si="12"/>
        <v/>
      </c>
      <c r="O216" s="158" t="str">
        <f>IF(OR($D216="",$W216="",GlobalParameters!$C$12=""),"",$W216)</f>
        <v/>
      </c>
      <c r="P216" s="159"/>
      <c r="Q216" s="283"/>
      <c r="R216" s="283"/>
      <c r="S216" s="283"/>
      <c r="T216" s="283"/>
      <c r="U216" s="283"/>
      <c r="V216" s="283"/>
      <c r="W216" s="160" t="str">
        <f>IF(OR($D216="",GlobalParameters!$C$12=""),"",MIN(VLOOKUP($AA216,GaAsSem_Req!$A$2:$N$22,13),$X216))</f>
        <v/>
      </c>
      <c r="X216" s="283"/>
      <c r="Y216" s="283"/>
      <c r="Z216" s="159"/>
      <c r="AA216" s="134" t="e">
        <f>VLOOKUP($D216,GaAsSem_Req!$R$2:$S$8,2)+VLOOKUP(GlobalParameters!$C$12,GaAsSem_Req!$T$2:$U$4,2)</f>
        <v>#N/A</v>
      </c>
    </row>
    <row r="217" spans="1:27" x14ac:dyDescent="0.25">
      <c r="A217" s="133"/>
      <c r="B217" s="283"/>
      <c r="C217" s="283"/>
      <c r="D217" s="284"/>
      <c r="E217" s="287"/>
      <c r="F217" s="166" t="str">
        <f t="shared" si="13"/>
        <v/>
      </c>
      <c r="G217" s="156" t="str">
        <f>IF($D217="","",VLOOKUP($AA217,GaAsSem_Req!$A$2:$N$22,4))</f>
        <v/>
      </c>
      <c r="H217" s="285"/>
      <c r="I217" s="155" t="str">
        <f t="shared" si="14"/>
        <v/>
      </c>
      <c r="J217" s="156" t="str">
        <f>IF($D217="","",VLOOKUP($AA217,GaAsSem_Req!$A$2:$N$22,5))</f>
        <v/>
      </c>
      <c r="K217" s="286"/>
      <c r="L217" s="162" t="str">
        <f t="shared" si="15"/>
        <v/>
      </c>
      <c r="M217" s="156" t="str">
        <f>IF($D217="","",VLOOKUP($AA217,GaAsSem_Req!$A$2:$N$22,6))</f>
        <v/>
      </c>
      <c r="N217" s="157" t="str">
        <f t="shared" si="12"/>
        <v/>
      </c>
      <c r="O217" s="158" t="str">
        <f>IF(OR($D217="",$W217="",GlobalParameters!$C$12=""),"",$W217)</f>
        <v/>
      </c>
      <c r="P217" s="159"/>
      <c r="Q217" s="283"/>
      <c r="R217" s="283"/>
      <c r="S217" s="283"/>
      <c r="T217" s="283"/>
      <c r="U217" s="283"/>
      <c r="V217" s="283"/>
      <c r="W217" s="160" t="str">
        <f>IF(OR($D217="",GlobalParameters!$C$12=""),"",MIN(VLOOKUP($AA217,GaAsSem_Req!$A$2:$N$22,13),$X217))</f>
        <v/>
      </c>
      <c r="X217" s="283"/>
      <c r="Y217" s="283"/>
      <c r="Z217" s="159"/>
      <c r="AA217" s="134" t="e">
        <f>VLOOKUP($D217,GaAsSem_Req!$R$2:$S$8,2)+VLOOKUP(GlobalParameters!$C$12,GaAsSem_Req!$T$2:$U$4,2)</f>
        <v>#N/A</v>
      </c>
    </row>
    <row r="218" spans="1:27" x14ac:dyDescent="0.25">
      <c r="A218" s="133"/>
      <c r="B218" s="283"/>
      <c r="C218" s="283"/>
      <c r="D218" s="284"/>
      <c r="E218" s="287"/>
      <c r="F218" s="166" t="str">
        <f t="shared" si="13"/>
        <v/>
      </c>
      <c r="G218" s="156" t="str">
        <f>IF($D218="","",VLOOKUP($AA218,GaAsSem_Req!$A$2:$N$22,4))</f>
        <v/>
      </c>
      <c r="H218" s="285"/>
      <c r="I218" s="155" t="str">
        <f t="shared" si="14"/>
        <v/>
      </c>
      <c r="J218" s="156" t="str">
        <f>IF($D218="","",VLOOKUP($AA218,GaAsSem_Req!$A$2:$N$22,5))</f>
        <v/>
      </c>
      <c r="K218" s="286"/>
      <c r="L218" s="162" t="str">
        <f t="shared" si="15"/>
        <v/>
      </c>
      <c r="M218" s="156" t="str">
        <f>IF($D218="","",VLOOKUP($AA218,GaAsSem_Req!$A$2:$N$22,6))</f>
        <v/>
      </c>
      <c r="N218" s="157" t="str">
        <f t="shared" si="12"/>
        <v/>
      </c>
      <c r="O218" s="158" t="str">
        <f>IF(OR($D218="",$W218="",GlobalParameters!$C$12=""),"",$W218)</f>
        <v/>
      </c>
      <c r="P218" s="159"/>
      <c r="Q218" s="283"/>
      <c r="R218" s="283"/>
      <c r="S218" s="283"/>
      <c r="T218" s="283"/>
      <c r="U218" s="283"/>
      <c r="V218" s="283"/>
      <c r="W218" s="160" t="str">
        <f>IF(OR($D218="",GlobalParameters!$C$12=""),"",MIN(VLOOKUP($AA218,GaAsSem_Req!$A$2:$N$22,13),$X218))</f>
        <v/>
      </c>
      <c r="X218" s="283"/>
      <c r="Y218" s="283"/>
      <c r="Z218" s="159"/>
      <c r="AA218" s="134" t="e">
        <f>VLOOKUP($D218,GaAsSem_Req!$R$2:$S$8,2)+VLOOKUP(GlobalParameters!$C$12,GaAsSem_Req!$T$2:$U$4,2)</f>
        <v>#N/A</v>
      </c>
    </row>
    <row r="219" spans="1:27" x14ac:dyDescent="0.25">
      <c r="A219" s="133"/>
      <c r="B219" s="283"/>
      <c r="C219" s="283"/>
      <c r="D219" s="284"/>
      <c r="E219" s="287"/>
      <c r="F219" s="166" t="str">
        <f t="shared" si="13"/>
        <v/>
      </c>
      <c r="G219" s="156" t="str">
        <f>IF($D219="","",VLOOKUP($AA219,GaAsSem_Req!$A$2:$N$22,4))</f>
        <v/>
      </c>
      <c r="H219" s="285"/>
      <c r="I219" s="155" t="str">
        <f t="shared" si="14"/>
        <v/>
      </c>
      <c r="J219" s="156" t="str">
        <f>IF($D219="","",VLOOKUP($AA219,GaAsSem_Req!$A$2:$N$22,5))</f>
        <v/>
      </c>
      <c r="K219" s="286"/>
      <c r="L219" s="162" t="str">
        <f t="shared" si="15"/>
        <v/>
      </c>
      <c r="M219" s="156" t="str">
        <f>IF($D219="","",VLOOKUP($AA219,GaAsSem_Req!$A$2:$N$22,6))</f>
        <v/>
      </c>
      <c r="N219" s="157" t="str">
        <f t="shared" si="12"/>
        <v/>
      </c>
      <c r="O219" s="158" t="str">
        <f>IF(OR($D219="",$W219="",GlobalParameters!$C$12=""),"",$W219)</f>
        <v/>
      </c>
      <c r="P219" s="159"/>
      <c r="Q219" s="283"/>
      <c r="R219" s="283"/>
      <c r="S219" s="283"/>
      <c r="T219" s="283"/>
      <c r="U219" s="283"/>
      <c r="V219" s="283"/>
      <c r="W219" s="160" t="str">
        <f>IF(OR($D219="",GlobalParameters!$C$12=""),"",MIN(VLOOKUP($AA219,GaAsSem_Req!$A$2:$N$22,13),$X219))</f>
        <v/>
      </c>
      <c r="X219" s="283"/>
      <c r="Y219" s="283"/>
      <c r="Z219" s="159"/>
      <c r="AA219" s="134" t="e">
        <f>VLOOKUP($D219,GaAsSem_Req!$R$2:$S$8,2)+VLOOKUP(GlobalParameters!$C$12,GaAsSem_Req!$T$2:$U$4,2)</f>
        <v>#N/A</v>
      </c>
    </row>
    <row r="220" spans="1:27" x14ac:dyDescent="0.25">
      <c r="A220" s="133"/>
      <c r="B220" s="283"/>
      <c r="C220" s="283"/>
      <c r="D220" s="284"/>
      <c r="E220" s="287"/>
      <c r="F220" s="166" t="str">
        <f t="shared" si="13"/>
        <v/>
      </c>
      <c r="G220" s="156" t="str">
        <f>IF($D220="","",VLOOKUP($AA220,GaAsSem_Req!$A$2:$N$22,4))</f>
        <v/>
      </c>
      <c r="H220" s="285"/>
      <c r="I220" s="155" t="str">
        <f t="shared" si="14"/>
        <v/>
      </c>
      <c r="J220" s="156" t="str">
        <f>IF($D220="","",VLOOKUP($AA220,GaAsSem_Req!$A$2:$N$22,5))</f>
        <v/>
      </c>
      <c r="K220" s="286"/>
      <c r="L220" s="162" t="str">
        <f t="shared" si="15"/>
        <v/>
      </c>
      <c r="M220" s="156" t="str">
        <f>IF($D220="","",VLOOKUP($AA220,GaAsSem_Req!$A$2:$N$22,6))</f>
        <v/>
      </c>
      <c r="N220" s="157" t="str">
        <f t="shared" si="12"/>
        <v/>
      </c>
      <c r="O220" s="158" t="str">
        <f>IF(OR($D220="",$W220="",GlobalParameters!$C$12=""),"",$W220)</f>
        <v/>
      </c>
      <c r="P220" s="159"/>
      <c r="Q220" s="283"/>
      <c r="R220" s="283"/>
      <c r="S220" s="283"/>
      <c r="T220" s="283"/>
      <c r="U220" s="283"/>
      <c r="V220" s="283"/>
      <c r="W220" s="160" t="str">
        <f>IF(OR($D220="",GlobalParameters!$C$12=""),"",MIN(VLOOKUP($AA220,GaAsSem_Req!$A$2:$N$22,13),$X220))</f>
        <v/>
      </c>
      <c r="X220" s="283"/>
      <c r="Y220" s="283"/>
      <c r="Z220" s="159"/>
      <c r="AA220" s="134" t="e">
        <f>VLOOKUP($D220,GaAsSem_Req!$R$2:$S$8,2)+VLOOKUP(GlobalParameters!$C$12,GaAsSem_Req!$T$2:$U$4,2)</f>
        <v>#N/A</v>
      </c>
    </row>
    <row r="221" spans="1:27" x14ac:dyDescent="0.25">
      <c r="A221" s="133"/>
      <c r="B221" s="283"/>
      <c r="C221" s="283"/>
      <c r="D221" s="284"/>
      <c r="E221" s="287"/>
      <c r="F221" s="166" t="str">
        <f t="shared" si="13"/>
        <v/>
      </c>
      <c r="G221" s="156" t="str">
        <f>IF($D221="","",VLOOKUP($AA221,GaAsSem_Req!$A$2:$N$22,4))</f>
        <v/>
      </c>
      <c r="H221" s="285"/>
      <c r="I221" s="155" t="str">
        <f t="shared" si="14"/>
        <v/>
      </c>
      <c r="J221" s="156" t="str">
        <f>IF($D221="","",VLOOKUP($AA221,GaAsSem_Req!$A$2:$N$22,5))</f>
        <v/>
      </c>
      <c r="K221" s="286"/>
      <c r="L221" s="162" t="str">
        <f t="shared" si="15"/>
        <v/>
      </c>
      <c r="M221" s="156" t="str">
        <f>IF($D221="","",VLOOKUP($AA221,GaAsSem_Req!$A$2:$N$22,6))</f>
        <v/>
      </c>
      <c r="N221" s="157" t="str">
        <f t="shared" si="12"/>
        <v/>
      </c>
      <c r="O221" s="158" t="str">
        <f>IF(OR($D221="",$W221="",GlobalParameters!$C$12=""),"",$W221)</f>
        <v/>
      </c>
      <c r="P221" s="159"/>
      <c r="Q221" s="283"/>
      <c r="R221" s="283"/>
      <c r="S221" s="283"/>
      <c r="T221" s="283"/>
      <c r="U221" s="283"/>
      <c r="V221" s="283"/>
      <c r="W221" s="160" t="str">
        <f>IF(OR($D221="",GlobalParameters!$C$12=""),"",MIN(VLOOKUP($AA221,GaAsSem_Req!$A$2:$N$22,13),$X221))</f>
        <v/>
      </c>
      <c r="X221" s="283"/>
      <c r="Y221" s="283"/>
      <c r="Z221" s="159"/>
      <c r="AA221" s="134" t="e">
        <f>VLOOKUP($D221,GaAsSem_Req!$R$2:$S$8,2)+VLOOKUP(GlobalParameters!$C$12,GaAsSem_Req!$T$2:$U$4,2)</f>
        <v>#N/A</v>
      </c>
    </row>
    <row r="222" spans="1:27" x14ac:dyDescent="0.25">
      <c r="A222" s="133"/>
      <c r="B222" s="283"/>
      <c r="C222" s="283"/>
      <c r="D222" s="284"/>
      <c r="E222" s="287"/>
      <c r="F222" s="166" t="str">
        <f t="shared" si="13"/>
        <v/>
      </c>
      <c r="G222" s="156" t="str">
        <f>IF($D222="","",VLOOKUP($AA222,GaAsSem_Req!$A$2:$N$22,4))</f>
        <v/>
      </c>
      <c r="H222" s="285"/>
      <c r="I222" s="155" t="str">
        <f t="shared" si="14"/>
        <v/>
      </c>
      <c r="J222" s="156" t="str">
        <f>IF($D222="","",VLOOKUP($AA222,GaAsSem_Req!$A$2:$N$22,5))</f>
        <v/>
      </c>
      <c r="K222" s="286"/>
      <c r="L222" s="162" t="str">
        <f t="shared" si="15"/>
        <v/>
      </c>
      <c r="M222" s="156" t="str">
        <f>IF($D222="","",VLOOKUP($AA222,GaAsSem_Req!$A$2:$N$22,6))</f>
        <v/>
      </c>
      <c r="N222" s="157" t="str">
        <f t="shared" si="12"/>
        <v/>
      </c>
      <c r="O222" s="158" t="str">
        <f>IF(OR($D222="",$W222="",GlobalParameters!$C$12=""),"",$W222)</f>
        <v/>
      </c>
      <c r="P222" s="159"/>
      <c r="Q222" s="283"/>
      <c r="R222" s="283"/>
      <c r="S222" s="283"/>
      <c r="T222" s="283"/>
      <c r="U222" s="283"/>
      <c r="V222" s="283"/>
      <c r="W222" s="160" t="str">
        <f>IF(OR($D222="",GlobalParameters!$C$12=""),"",MIN(VLOOKUP($AA222,GaAsSem_Req!$A$2:$N$22,13),$X222))</f>
        <v/>
      </c>
      <c r="X222" s="283"/>
      <c r="Y222" s="283"/>
      <c r="Z222" s="159"/>
      <c r="AA222" s="134" t="e">
        <f>VLOOKUP($D222,GaAsSem_Req!$R$2:$S$8,2)+VLOOKUP(GlobalParameters!$C$12,GaAsSem_Req!$T$2:$U$4,2)</f>
        <v>#N/A</v>
      </c>
    </row>
    <row r="223" spans="1:27" x14ac:dyDescent="0.25">
      <c r="A223" s="133"/>
      <c r="B223" s="283"/>
      <c r="C223" s="283"/>
      <c r="D223" s="284"/>
      <c r="E223" s="287"/>
      <c r="F223" s="166" t="str">
        <f t="shared" si="13"/>
        <v/>
      </c>
      <c r="G223" s="156" t="str">
        <f>IF($D223="","",VLOOKUP($AA223,GaAsSem_Req!$A$2:$N$22,4))</f>
        <v/>
      </c>
      <c r="H223" s="285"/>
      <c r="I223" s="155" t="str">
        <f t="shared" si="14"/>
        <v/>
      </c>
      <c r="J223" s="156" t="str">
        <f>IF($D223="","",VLOOKUP($AA223,GaAsSem_Req!$A$2:$N$22,5))</f>
        <v/>
      </c>
      <c r="K223" s="286"/>
      <c r="L223" s="162" t="str">
        <f t="shared" si="15"/>
        <v/>
      </c>
      <c r="M223" s="156" t="str">
        <f>IF($D223="","",VLOOKUP($AA223,GaAsSem_Req!$A$2:$N$22,6))</f>
        <v/>
      </c>
      <c r="N223" s="157" t="str">
        <f t="shared" ref="N223:N286" si="16">IF($D223="","",$J$6+Y223)</f>
        <v/>
      </c>
      <c r="O223" s="158" t="str">
        <f>IF(OR($D223="",$W223="",GlobalParameters!$C$12=""),"",$W223)</f>
        <v/>
      </c>
      <c r="P223" s="159"/>
      <c r="Q223" s="283"/>
      <c r="R223" s="283"/>
      <c r="S223" s="283"/>
      <c r="T223" s="283"/>
      <c r="U223" s="283"/>
      <c r="V223" s="283"/>
      <c r="W223" s="160" t="str">
        <f>IF(OR($D223="",GlobalParameters!$C$12=""),"",MIN(VLOOKUP($AA223,GaAsSem_Req!$A$2:$N$22,13),$X223))</f>
        <v/>
      </c>
      <c r="X223" s="283"/>
      <c r="Y223" s="283"/>
      <c r="Z223" s="159"/>
      <c r="AA223" s="134" t="e">
        <f>VLOOKUP($D223,GaAsSem_Req!$R$2:$S$8,2)+VLOOKUP(GlobalParameters!$C$12,GaAsSem_Req!$T$2:$U$4,2)</f>
        <v>#N/A</v>
      </c>
    </row>
    <row r="224" spans="1:27" x14ac:dyDescent="0.25">
      <c r="A224" s="133"/>
      <c r="B224" s="283"/>
      <c r="C224" s="283"/>
      <c r="D224" s="284"/>
      <c r="E224" s="287"/>
      <c r="F224" s="166" t="str">
        <f t="shared" si="13"/>
        <v/>
      </c>
      <c r="G224" s="156" t="str">
        <f>IF($D224="","",VLOOKUP($AA224,GaAsSem_Req!$A$2:$N$22,4))</f>
        <v/>
      </c>
      <c r="H224" s="285"/>
      <c r="I224" s="155" t="str">
        <f t="shared" si="14"/>
        <v/>
      </c>
      <c r="J224" s="156" t="str">
        <f>IF($D224="","",VLOOKUP($AA224,GaAsSem_Req!$A$2:$N$22,5))</f>
        <v/>
      </c>
      <c r="K224" s="286"/>
      <c r="L224" s="162" t="str">
        <f t="shared" si="15"/>
        <v/>
      </c>
      <c r="M224" s="156" t="str">
        <f>IF($D224="","",VLOOKUP($AA224,GaAsSem_Req!$A$2:$N$22,6))</f>
        <v/>
      </c>
      <c r="N224" s="157" t="str">
        <f t="shared" si="16"/>
        <v/>
      </c>
      <c r="O224" s="158" t="str">
        <f>IF(OR($D224="",$W224="",GlobalParameters!$C$12=""),"",$W224)</f>
        <v/>
      </c>
      <c r="P224" s="159"/>
      <c r="Q224" s="283"/>
      <c r="R224" s="283"/>
      <c r="S224" s="283"/>
      <c r="T224" s="283"/>
      <c r="U224" s="283"/>
      <c r="V224" s="283"/>
      <c r="W224" s="160" t="str">
        <f>IF(OR($D224="",GlobalParameters!$C$12=""),"",MIN(VLOOKUP($AA224,GaAsSem_Req!$A$2:$N$22,13),$X224))</f>
        <v/>
      </c>
      <c r="X224" s="283"/>
      <c r="Y224" s="283"/>
      <c r="Z224" s="159"/>
      <c r="AA224" s="134" t="e">
        <f>VLOOKUP($D224,GaAsSem_Req!$R$2:$S$8,2)+VLOOKUP(GlobalParameters!$C$12,GaAsSem_Req!$T$2:$U$4,2)</f>
        <v>#N/A</v>
      </c>
    </row>
    <row r="225" spans="1:27" x14ac:dyDescent="0.25">
      <c r="A225" s="133"/>
      <c r="B225" s="283"/>
      <c r="C225" s="283"/>
      <c r="D225" s="284"/>
      <c r="E225" s="287"/>
      <c r="F225" s="166" t="str">
        <f t="shared" si="13"/>
        <v/>
      </c>
      <c r="G225" s="156" t="str">
        <f>IF($D225="","",VLOOKUP($AA225,GaAsSem_Req!$A$2:$N$22,4))</f>
        <v/>
      </c>
      <c r="H225" s="285"/>
      <c r="I225" s="155" t="str">
        <f t="shared" si="14"/>
        <v/>
      </c>
      <c r="J225" s="156" t="str">
        <f>IF($D225="","",VLOOKUP($AA225,GaAsSem_Req!$A$2:$N$22,5))</f>
        <v/>
      </c>
      <c r="K225" s="286"/>
      <c r="L225" s="162" t="str">
        <f t="shared" si="15"/>
        <v/>
      </c>
      <c r="M225" s="156" t="str">
        <f>IF($D225="","",VLOOKUP($AA225,GaAsSem_Req!$A$2:$N$22,6))</f>
        <v/>
      </c>
      <c r="N225" s="157" t="str">
        <f t="shared" si="16"/>
        <v/>
      </c>
      <c r="O225" s="158" t="str">
        <f>IF(OR($D225="",$W225="",GlobalParameters!$C$12=""),"",$W225)</f>
        <v/>
      </c>
      <c r="P225" s="159"/>
      <c r="Q225" s="283"/>
      <c r="R225" s="283"/>
      <c r="S225" s="283"/>
      <c r="T225" s="283"/>
      <c r="U225" s="283"/>
      <c r="V225" s="283"/>
      <c r="W225" s="160" t="str">
        <f>IF(OR($D225="",GlobalParameters!$C$12=""),"",MIN(VLOOKUP($AA225,GaAsSem_Req!$A$2:$N$22,13),$X225))</f>
        <v/>
      </c>
      <c r="X225" s="283"/>
      <c r="Y225" s="283"/>
      <c r="Z225" s="159"/>
      <c r="AA225" s="134" t="e">
        <f>VLOOKUP($D225,GaAsSem_Req!$R$2:$S$8,2)+VLOOKUP(GlobalParameters!$C$12,GaAsSem_Req!$T$2:$U$4,2)</f>
        <v>#N/A</v>
      </c>
    </row>
    <row r="226" spans="1:27" x14ac:dyDescent="0.25">
      <c r="A226" s="133"/>
      <c r="B226" s="283"/>
      <c r="C226" s="283"/>
      <c r="D226" s="284"/>
      <c r="E226" s="287"/>
      <c r="F226" s="166" t="str">
        <f t="shared" si="13"/>
        <v/>
      </c>
      <c r="G226" s="156" t="str">
        <f>IF($D226="","",VLOOKUP($AA226,GaAsSem_Req!$A$2:$N$22,4))</f>
        <v/>
      </c>
      <c r="H226" s="285"/>
      <c r="I226" s="155" t="str">
        <f t="shared" si="14"/>
        <v/>
      </c>
      <c r="J226" s="156" t="str">
        <f>IF($D226="","",VLOOKUP($AA226,GaAsSem_Req!$A$2:$N$22,5))</f>
        <v/>
      </c>
      <c r="K226" s="286"/>
      <c r="L226" s="162" t="str">
        <f t="shared" si="15"/>
        <v/>
      </c>
      <c r="M226" s="156" t="str">
        <f>IF($D226="","",VLOOKUP($AA226,GaAsSem_Req!$A$2:$N$22,6))</f>
        <v/>
      </c>
      <c r="N226" s="157" t="str">
        <f t="shared" si="16"/>
        <v/>
      </c>
      <c r="O226" s="158" t="str">
        <f>IF(OR($D226="",$W226="",GlobalParameters!$C$12=""),"",$W226)</f>
        <v/>
      </c>
      <c r="P226" s="159"/>
      <c r="Q226" s="283"/>
      <c r="R226" s="283"/>
      <c r="S226" s="283"/>
      <c r="T226" s="283"/>
      <c r="U226" s="283"/>
      <c r="V226" s="283"/>
      <c r="W226" s="160" t="str">
        <f>IF(OR($D226="",GlobalParameters!$C$12=""),"",MIN(VLOOKUP($AA226,GaAsSem_Req!$A$2:$N$22,13),$X226))</f>
        <v/>
      </c>
      <c r="X226" s="283"/>
      <c r="Y226" s="283"/>
      <c r="Z226" s="159"/>
      <c r="AA226" s="134" t="e">
        <f>VLOOKUP($D226,GaAsSem_Req!$R$2:$S$8,2)+VLOOKUP(GlobalParameters!$C$12,GaAsSem_Req!$T$2:$U$4,2)</f>
        <v>#N/A</v>
      </c>
    </row>
    <row r="227" spans="1:27" x14ac:dyDescent="0.25">
      <c r="A227" s="133"/>
      <c r="B227" s="283"/>
      <c r="C227" s="283"/>
      <c r="D227" s="284"/>
      <c r="E227" s="287"/>
      <c r="F227" s="166" t="str">
        <f t="shared" si="13"/>
        <v/>
      </c>
      <c r="G227" s="156" t="str">
        <f>IF($D227="","",VLOOKUP($AA227,GaAsSem_Req!$A$2:$N$22,4))</f>
        <v/>
      </c>
      <c r="H227" s="285"/>
      <c r="I227" s="155" t="str">
        <f t="shared" si="14"/>
        <v/>
      </c>
      <c r="J227" s="156" t="str">
        <f>IF($D227="","",VLOOKUP($AA227,GaAsSem_Req!$A$2:$N$22,5))</f>
        <v/>
      </c>
      <c r="K227" s="286"/>
      <c r="L227" s="162" t="str">
        <f t="shared" si="15"/>
        <v/>
      </c>
      <c r="M227" s="156" t="str">
        <f>IF($D227="","",VLOOKUP($AA227,GaAsSem_Req!$A$2:$N$22,6))</f>
        <v/>
      </c>
      <c r="N227" s="157" t="str">
        <f t="shared" si="16"/>
        <v/>
      </c>
      <c r="O227" s="158" t="str">
        <f>IF(OR($D227="",$W227="",GlobalParameters!$C$12=""),"",$W227)</f>
        <v/>
      </c>
      <c r="P227" s="159"/>
      <c r="Q227" s="283"/>
      <c r="R227" s="283"/>
      <c r="S227" s="283"/>
      <c r="T227" s="283"/>
      <c r="U227" s="283"/>
      <c r="V227" s="283"/>
      <c r="W227" s="160" t="str">
        <f>IF(OR($D227="",GlobalParameters!$C$12=""),"",MIN(VLOOKUP($AA227,GaAsSem_Req!$A$2:$N$22,13),$X227))</f>
        <v/>
      </c>
      <c r="X227" s="283"/>
      <c r="Y227" s="283"/>
      <c r="Z227" s="159"/>
      <c r="AA227" s="134" t="e">
        <f>VLOOKUP($D227,GaAsSem_Req!$R$2:$S$8,2)+VLOOKUP(GlobalParameters!$C$12,GaAsSem_Req!$T$2:$U$4,2)</f>
        <v>#N/A</v>
      </c>
    </row>
    <row r="228" spans="1:27" x14ac:dyDescent="0.25">
      <c r="A228" s="133"/>
      <c r="B228" s="283"/>
      <c r="C228" s="283"/>
      <c r="D228" s="284"/>
      <c r="E228" s="287"/>
      <c r="F228" s="166" t="str">
        <f t="shared" si="13"/>
        <v/>
      </c>
      <c r="G228" s="156" t="str">
        <f>IF($D228="","",VLOOKUP($AA228,GaAsSem_Req!$A$2:$N$22,4))</f>
        <v/>
      </c>
      <c r="H228" s="285"/>
      <c r="I228" s="155" t="str">
        <f t="shared" si="14"/>
        <v/>
      </c>
      <c r="J228" s="156" t="str">
        <f>IF($D228="","",VLOOKUP($AA228,GaAsSem_Req!$A$2:$N$22,5))</f>
        <v/>
      </c>
      <c r="K228" s="286"/>
      <c r="L228" s="162" t="str">
        <f t="shared" si="15"/>
        <v/>
      </c>
      <c r="M228" s="156" t="str">
        <f>IF($D228="","",VLOOKUP($AA228,GaAsSem_Req!$A$2:$N$22,6))</f>
        <v/>
      </c>
      <c r="N228" s="157" t="str">
        <f t="shared" si="16"/>
        <v/>
      </c>
      <c r="O228" s="158" t="str">
        <f>IF(OR($D228="",$W228="",GlobalParameters!$C$12=""),"",$W228)</f>
        <v/>
      </c>
      <c r="P228" s="159"/>
      <c r="Q228" s="283"/>
      <c r="R228" s="283"/>
      <c r="S228" s="283"/>
      <c r="T228" s="283"/>
      <c r="U228" s="283"/>
      <c r="V228" s="283"/>
      <c r="W228" s="160" t="str">
        <f>IF(OR($D228="",GlobalParameters!$C$12=""),"",MIN(VLOOKUP($AA228,GaAsSem_Req!$A$2:$N$22,13),$X228))</f>
        <v/>
      </c>
      <c r="X228" s="283"/>
      <c r="Y228" s="283"/>
      <c r="Z228" s="159"/>
      <c r="AA228" s="134" t="e">
        <f>VLOOKUP($D228,GaAsSem_Req!$R$2:$S$8,2)+VLOOKUP(GlobalParameters!$C$12,GaAsSem_Req!$T$2:$U$4,2)</f>
        <v>#N/A</v>
      </c>
    </row>
    <row r="229" spans="1:27" x14ac:dyDescent="0.25">
      <c r="A229" s="133"/>
      <c r="B229" s="283"/>
      <c r="C229" s="283"/>
      <c r="D229" s="284"/>
      <c r="E229" s="287"/>
      <c r="F229" s="166" t="str">
        <f t="shared" si="13"/>
        <v/>
      </c>
      <c r="G229" s="156" t="str">
        <f>IF($D229="","",VLOOKUP($AA229,GaAsSem_Req!$A$2:$N$22,4))</f>
        <v/>
      </c>
      <c r="H229" s="285"/>
      <c r="I229" s="155" t="str">
        <f t="shared" si="14"/>
        <v/>
      </c>
      <c r="J229" s="156" t="str">
        <f>IF($D229="","",VLOOKUP($AA229,GaAsSem_Req!$A$2:$N$22,5))</f>
        <v/>
      </c>
      <c r="K229" s="286"/>
      <c r="L229" s="162" t="str">
        <f t="shared" si="15"/>
        <v/>
      </c>
      <c r="M229" s="156" t="str">
        <f>IF($D229="","",VLOOKUP($AA229,GaAsSem_Req!$A$2:$N$22,6))</f>
        <v/>
      </c>
      <c r="N229" s="157" t="str">
        <f t="shared" si="16"/>
        <v/>
      </c>
      <c r="O229" s="158" t="str">
        <f>IF(OR($D229="",$W229="",GlobalParameters!$C$12=""),"",$W229)</f>
        <v/>
      </c>
      <c r="P229" s="159"/>
      <c r="Q229" s="283"/>
      <c r="R229" s="283"/>
      <c r="S229" s="283"/>
      <c r="T229" s="283"/>
      <c r="U229" s="283"/>
      <c r="V229" s="283"/>
      <c r="W229" s="160" t="str">
        <f>IF(OR($D229="",GlobalParameters!$C$12=""),"",MIN(VLOOKUP($AA229,GaAsSem_Req!$A$2:$N$22,13),$X229))</f>
        <v/>
      </c>
      <c r="X229" s="283"/>
      <c r="Y229" s="283"/>
      <c r="Z229" s="159"/>
      <c r="AA229" s="134" t="e">
        <f>VLOOKUP($D229,GaAsSem_Req!$R$2:$S$8,2)+VLOOKUP(GlobalParameters!$C$12,GaAsSem_Req!$T$2:$U$4,2)</f>
        <v>#N/A</v>
      </c>
    </row>
    <row r="230" spans="1:27" x14ac:dyDescent="0.25">
      <c r="A230" s="133"/>
      <c r="B230" s="283"/>
      <c r="C230" s="283"/>
      <c r="D230" s="284"/>
      <c r="E230" s="287"/>
      <c r="F230" s="166" t="str">
        <f t="shared" si="13"/>
        <v/>
      </c>
      <c r="G230" s="156" t="str">
        <f>IF($D230="","",VLOOKUP($AA230,GaAsSem_Req!$A$2:$N$22,4))</f>
        <v/>
      </c>
      <c r="H230" s="285"/>
      <c r="I230" s="155" t="str">
        <f t="shared" si="14"/>
        <v/>
      </c>
      <c r="J230" s="156" t="str">
        <f>IF($D230="","",VLOOKUP($AA230,GaAsSem_Req!$A$2:$N$22,5))</f>
        <v/>
      </c>
      <c r="K230" s="286"/>
      <c r="L230" s="162" t="str">
        <f t="shared" si="15"/>
        <v/>
      </c>
      <c r="M230" s="156" t="str">
        <f>IF($D230="","",VLOOKUP($AA230,GaAsSem_Req!$A$2:$N$22,6))</f>
        <v/>
      </c>
      <c r="N230" s="157" t="str">
        <f t="shared" si="16"/>
        <v/>
      </c>
      <c r="O230" s="158" t="str">
        <f>IF(OR($D230="",$W230="",GlobalParameters!$C$12=""),"",$W230)</f>
        <v/>
      </c>
      <c r="P230" s="159"/>
      <c r="Q230" s="283"/>
      <c r="R230" s="283"/>
      <c r="S230" s="283"/>
      <c r="T230" s="283"/>
      <c r="U230" s="283"/>
      <c r="V230" s="283"/>
      <c r="W230" s="160" t="str">
        <f>IF(OR($D230="",GlobalParameters!$C$12=""),"",MIN(VLOOKUP($AA230,GaAsSem_Req!$A$2:$N$22,13),$X230))</f>
        <v/>
      </c>
      <c r="X230" s="283"/>
      <c r="Y230" s="283"/>
      <c r="Z230" s="159"/>
      <c r="AA230" s="134" t="e">
        <f>VLOOKUP($D230,GaAsSem_Req!$R$2:$S$8,2)+VLOOKUP(GlobalParameters!$C$12,GaAsSem_Req!$T$2:$U$4,2)</f>
        <v>#N/A</v>
      </c>
    </row>
    <row r="231" spans="1:27" x14ac:dyDescent="0.25">
      <c r="A231" s="133"/>
      <c r="B231" s="283"/>
      <c r="C231" s="283"/>
      <c r="D231" s="284"/>
      <c r="E231" s="287"/>
      <c r="F231" s="166" t="str">
        <f t="shared" si="13"/>
        <v/>
      </c>
      <c r="G231" s="156" t="str">
        <f>IF($D231="","",VLOOKUP($AA231,GaAsSem_Req!$A$2:$N$22,4))</f>
        <v/>
      </c>
      <c r="H231" s="285"/>
      <c r="I231" s="155" t="str">
        <f t="shared" si="14"/>
        <v/>
      </c>
      <c r="J231" s="156" t="str">
        <f>IF($D231="","",VLOOKUP($AA231,GaAsSem_Req!$A$2:$N$22,5))</f>
        <v/>
      </c>
      <c r="K231" s="286"/>
      <c r="L231" s="162" t="str">
        <f t="shared" si="15"/>
        <v/>
      </c>
      <c r="M231" s="156" t="str">
        <f>IF($D231="","",VLOOKUP($AA231,GaAsSem_Req!$A$2:$N$22,6))</f>
        <v/>
      </c>
      <c r="N231" s="157" t="str">
        <f t="shared" si="16"/>
        <v/>
      </c>
      <c r="O231" s="158" t="str">
        <f>IF(OR($D231="",$W231="",GlobalParameters!$C$12=""),"",$W231)</f>
        <v/>
      </c>
      <c r="P231" s="159"/>
      <c r="Q231" s="283"/>
      <c r="R231" s="283"/>
      <c r="S231" s="283"/>
      <c r="T231" s="283"/>
      <c r="U231" s="283"/>
      <c r="V231" s="283"/>
      <c r="W231" s="160" t="str">
        <f>IF(OR($D231="",GlobalParameters!$C$12=""),"",MIN(VLOOKUP($AA231,GaAsSem_Req!$A$2:$N$22,13),$X231))</f>
        <v/>
      </c>
      <c r="X231" s="283"/>
      <c r="Y231" s="283"/>
      <c r="Z231" s="159"/>
      <c r="AA231" s="134" t="e">
        <f>VLOOKUP($D231,GaAsSem_Req!$R$2:$S$8,2)+VLOOKUP(GlobalParameters!$C$12,GaAsSem_Req!$T$2:$U$4,2)</f>
        <v>#N/A</v>
      </c>
    </row>
    <row r="232" spans="1:27" x14ac:dyDescent="0.25">
      <c r="A232" s="133"/>
      <c r="B232" s="283"/>
      <c r="C232" s="283"/>
      <c r="D232" s="284"/>
      <c r="E232" s="287"/>
      <c r="F232" s="166" t="str">
        <f t="shared" si="13"/>
        <v/>
      </c>
      <c r="G232" s="156" t="str">
        <f>IF($D232="","",VLOOKUP($AA232,GaAsSem_Req!$A$2:$N$22,4))</f>
        <v/>
      </c>
      <c r="H232" s="285"/>
      <c r="I232" s="155" t="str">
        <f t="shared" si="14"/>
        <v/>
      </c>
      <c r="J232" s="156" t="str">
        <f>IF($D232="","",VLOOKUP($AA232,GaAsSem_Req!$A$2:$N$22,5))</f>
        <v/>
      </c>
      <c r="K232" s="286"/>
      <c r="L232" s="162" t="str">
        <f t="shared" si="15"/>
        <v/>
      </c>
      <c r="M232" s="156" t="str">
        <f>IF($D232="","",VLOOKUP($AA232,GaAsSem_Req!$A$2:$N$22,6))</f>
        <v/>
      </c>
      <c r="N232" s="157" t="str">
        <f t="shared" si="16"/>
        <v/>
      </c>
      <c r="O232" s="158" t="str">
        <f>IF(OR($D232="",$W232="",GlobalParameters!$C$12=""),"",$W232)</f>
        <v/>
      </c>
      <c r="P232" s="159"/>
      <c r="Q232" s="283"/>
      <c r="R232" s="283"/>
      <c r="S232" s="283"/>
      <c r="T232" s="283"/>
      <c r="U232" s="283"/>
      <c r="V232" s="283"/>
      <c r="W232" s="160" t="str">
        <f>IF(OR($D232="",GlobalParameters!$C$12=""),"",MIN(VLOOKUP($AA232,GaAsSem_Req!$A$2:$N$22,13),$X232))</f>
        <v/>
      </c>
      <c r="X232" s="283"/>
      <c r="Y232" s="283"/>
      <c r="Z232" s="159"/>
      <c r="AA232" s="134" t="e">
        <f>VLOOKUP($D232,GaAsSem_Req!$R$2:$S$8,2)+VLOOKUP(GlobalParameters!$C$12,GaAsSem_Req!$T$2:$U$4,2)</f>
        <v>#N/A</v>
      </c>
    </row>
    <row r="233" spans="1:27" x14ac:dyDescent="0.25">
      <c r="A233" s="133"/>
      <c r="B233" s="283"/>
      <c r="C233" s="283"/>
      <c r="D233" s="284"/>
      <c r="E233" s="287"/>
      <c r="F233" s="166" t="str">
        <f t="shared" si="13"/>
        <v/>
      </c>
      <c r="G233" s="156" t="str">
        <f>IF($D233="","",VLOOKUP($AA233,GaAsSem_Req!$A$2:$N$22,4))</f>
        <v/>
      </c>
      <c r="H233" s="285"/>
      <c r="I233" s="155" t="str">
        <f t="shared" si="14"/>
        <v/>
      </c>
      <c r="J233" s="156" t="str">
        <f>IF($D233="","",VLOOKUP($AA233,GaAsSem_Req!$A$2:$N$22,5))</f>
        <v/>
      </c>
      <c r="K233" s="286"/>
      <c r="L233" s="162" t="str">
        <f t="shared" si="15"/>
        <v/>
      </c>
      <c r="M233" s="156" t="str">
        <f>IF($D233="","",VLOOKUP($AA233,GaAsSem_Req!$A$2:$N$22,6))</f>
        <v/>
      </c>
      <c r="N233" s="157" t="str">
        <f t="shared" si="16"/>
        <v/>
      </c>
      <c r="O233" s="158" t="str">
        <f>IF(OR($D233="",$W233="",GlobalParameters!$C$12=""),"",$W233)</f>
        <v/>
      </c>
      <c r="P233" s="159"/>
      <c r="Q233" s="283"/>
      <c r="R233" s="283"/>
      <c r="S233" s="283"/>
      <c r="T233" s="283"/>
      <c r="U233" s="283"/>
      <c r="V233" s="283"/>
      <c r="W233" s="160" t="str">
        <f>IF(OR($D233="",GlobalParameters!$C$12=""),"",MIN(VLOOKUP($AA233,GaAsSem_Req!$A$2:$N$22,13),$X233))</f>
        <v/>
      </c>
      <c r="X233" s="283"/>
      <c r="Y233" s="283"/>
      <c r="Z233" s="159"/>
      <c r="AA233" s="134" t="e">
        <f>VLOOKUP($D233,GaAsSem_Req!$R$2:$S$8,2)+VLOOKUP(GlobalParameters!$C$12,GaAsSem_Req!$T$2:$U$4,2)</f>
        <v>#N/A</v>
      </c>
    </row>
    <row r="234" spans="1:27" x14ac:dyDescent="0.25">
      <c r="A234" s="133"/>
      <c r="B234" s="283"/>
      <c r="C234" s="283"/>
      <c r="D234" s="284"/>
      <c r="E234" s="287"/>
      <c r="F234" s="166" t="str">
        <f t="shared" si="13"/>
        <v/>
      </c>
      <c r="G234" s="156" t="str">
        <f>IF($D234="","",VLOOKUP($AA234,GaAsSem_Req!$A$2:$N$22,4))</f>
        <v/>
      </c>
      <c r="H234" s="285"/>
      <c r="I234" s="155" t="str">
        <f t="shared" si="14"/>
        <v/>
      </c>
      <c r="J234" s="156" t="str">
        <f>IF($D234="","",VLOOKUP($AA234,GaAsSem_Req!$A$2:$N$22,5))</f>
        <v/>
      </c>
      <c r="K234" s="286"/>
      <c r="L234" s="162" t="str">
        <f t="shared" si="15"/>
        <v/>
      </c>
      <c r="M234" s="156" t="str">
        <f>IF($D234="","",VLOOKUP($AA234,GaAsSem_Req!$A$2:$N$22,6))</f>
        <v/>
      </c>
      <c r="N234" s="157" t="str">
        <f t="shared" si="16"/>
        <v/>
      </c>
      <c r="O234" s="158" t="str">
        <f>IF(OR($D234="",$W234="",GlobalParameters!$C$12=""),"",$W234)</f>
        <v/>
      </c>
      <c r="P234" s="159"/>
      <c r="Q234" s="283"/>
      <c r="R234" s="283"/>
      <c r="S234" s="283"/>
      <c r="T234" s="283"/>
      <c r="U234" s="283"/>
      <c r="V234" s="283"/>
      <c r="W234" s="160" t="str">
        <f>IF(OR($D234="",GlobalParameters!$C$12=""),"",MIN(VLOOKUP($AA234,GaAsSem_Req!$A$2:$N$22,13),$X234))</f>
        <v/>
      </c>
      <c r="X234" s="283"/>
      <c r="Y234" s="283"/>
      <c r="Z234" s="159"/>
      <c r="AA234" s="134" t="e">
        <f>VLOOKUP($D234,GaAsSem_Req!$R$2:$S$8,2)+VLOOKUP(GlobalParameters!$C$12,GaAsSem_Req!$T$2:$U$4,2)</f>
        <v>#N/A</v>
      </c>
    </row>
    <row r="235" spans="1:27" x14ac:dyDescent="0.25">
      <c r="A235" s="133"/>
      <c r="B235" s="283"/>
      <c r="C235" s="283"/>
      <c r="D235" s="284"/>
      <c r="E235" s="287"/>
      <c r="F235" s="166" t="str">
        <f t="shared" si="13"/>
        <v/>
      </c>
      <c r="G235" s="156" t="str">
        <f>IF($D235="","",VLOOKUP($AA235,GaAsSem_Req!$A$2:$N$22,4))</f>
        <v/>
      </c>
      <c r="H235" s="285"/>
      <c r="I235" s="155" t="str">
        <f t="shared" si="14"/>
        <v/>
      </c>
      <c r="J235" s="156" t="str">
        <f>IF($D235="","",VLOOKUP($AA235,GaAsSem_Req!$A$2:$N$22,5))</f>
        <v/>
      </c>
      <c r="K235" s="286"/>
      <c r="L235" s="162" t="str">
        <f t="shared" si="15"/>
        <v/>
      </c>
      <c r="M235" s="156" t="str">
        <f>IF($D235="","",VLOOKUP($AA235,GaAsSem_Req!$A$2:$N$22,6))</f>
        <v/>
      </c>
      <c r="N235" s="157" t="str">
        <f t="shared" si="16"/>
        <v/>
      </c>
      <c r="O235" s="158" t="str">
        <f>IF(OR($D235="",$W235="",GlobalParameters!$C$12=""),"",$W235)</f>
        <v/>
      </c>
      <c r="P235" s="159"/>
      <c r="Q235" s="283"/>
      <c r="R235" s="283"/>
      <c r="S235" s="283"/>
      <c r="T235" s="283"/>
      <c r="U235" s="283"/>
      <c r="V235" s="283"/>
      <c r="W235" s="160" t="str">
        <f>IF(OR($D235="",GlobalParameters!$C$12=""),"",MIN(VLOOKUP($AA235,GaAsSem_Req!$A$2:$N$22,13),$X235))</f>
        <v/>
      </c>
      <c r="X235" s="283"/>
      <c r="Y235" s="283"/>
      <c r="Z235" s="159"/>
      <c r="AA235" s="134" t="e">
        <f>VLOOKUP($D235,GaAsSem_Req!$R$2:$S$8,2)+VLOOKUP(GlobalParameters!$C$12,GaAsSem_Req!$T$2:$U$4,2)</f>
        <v>#N/A</v>
      </c>
    </row>
    <row r="236" spans="1:27" x14ac:dyDescent="0.25">
      <c r="A236" s="133"/>
      <c r="B236" s="283"/>
      <c r="C236" s="283"/>
      <c r="D236" s="284"/>
      <c r="E236" s="287"/>
      <c r="F236" s="166" t="str">
        <f t="shared" si="13"/>
        <v/>
      </c>
      <c r="G236" s="156" t="str">
        <f>IF($D236="","",VLOOKUP($AA236,GaAsSem_Req!$A$2:$N$22,4))</f>
        <v/>
      </c>
      <c r="H236" s="285"/>
      <c r="I236" s="155" t="str">
        <f t="shared" si="14"/>
        <v/>
      </c>
      <c r="J236" s="156" t="str">
        <f>IF($D236="","",VLOOKUP($AA236,GaAsSem_Req!$A$2:$N$22,5))</f>
        <v/>
      </c>
      <c r="K236" s="286"/>
      <c r="L236" s="162" t="str">
        <f t="shared" si="15"/>
        <v/>
      </c>
      <c r="M236" s="156" t="str">
        <f>IF($D236="","",VLOOKUP($AA236,GaAsSem_Req!$A$2:$N$22,6))</f>
        <v/>
      </c>
      <c r="N236" s="157" t="str">
        <f t="shared" si="16"/>
        <v/>
      </c>
      <c r="O236" s="158" t="str">
        <f>IF(OR($D236="",$W236="",GlobalParameters!$C$12=""),"",$W236)</f>
        <v/>
      </c>
      <c r="P236" s="159"/>
      <c r="Q236" s="283"/>
      <c r="R236" s="283"/>
      <c r="S236" s="283"/>
      <c r="T236" s="283"/>
      <c r="U236" s="283"/>
      <c r="V236" s="283"/>
      <c r="W236" s="160" t="str">
        <f>IF(OR($D236="",GlobalParameters!$C$12=""),"",MIN(VLOOKUP($AA236,GaAsSem_Req!$A$2:$N$22,13),$X236))</f>
        <v/>
      </c>
      <c r="X236" s="283"/>
      <c r="Y236" s="283"/>
      <c r="Z236" s="159"/>
      <c r="AA236" s="134" t="e">
        <f>VLOOKUP($D236,GaAsSem_Req!$R$2:$S$8,2)+VLOOKUP(GlobalParameters!$C$12,GaAsSem_Req!$T$2:$U$4,2)</f>
        <v>#N/A</v>
      </c>
    </row>
    <row r="237" spans="1:27" x14ac:dyDescent="0.25">
      <c r="A237" s="133"/>
      <c r="B237" s="283"/>
      <c r="C237" s="283"/>
      <c r="D237" s="284"/>
      <c r="E237" s="287"/>
      <c r="F237" s="166" t="str">
        <f t="shared" si="13"/>
        <v/>
      </c>
      <c r="G237" s="156" t="str">
        <f>IF($D237="","",VLOOKUP($AA237,GaAsSem_Req!$A$2:$N$22,4))</f>
        <v/>
      </c>
      <c r="H237" s="285"/>
      <c r="I237" s="155" t="str">
        <f t="shared" si="14"/>
        <v/>
      </c>
      <c r="J237" s="156" t="str">
        <f>IF($D237="","",VLOOKUP($AA237,GaAsSem_Req!$A$2:$N$22,5))</f>
        <v/>
      </c>
      <c r="K237" s="286"/>
      <c r="L237" s="162" t="str">
        <f t="shared" si="15"/>
        <v/>
      </c>
      <c r="M237" s="156" t="str">
        <f>IF($D237="","",VLOOKUP($AA237,GaAsSem_Req!$A$2:$N$22,6))</f>
        <v/>
      </c>
      <c r="N237" s="157" t="str">
        <f t="shared" si="16"/>
        <v/>
      </c>
      <c r="O237" s="158" t="str">
        <f>IF(OR($D237="",$W237="",GlobalParameters!$C$12=""),"",$W237)</f>
        <v/>
      </c>
      <c r="P237" s="159"/>
      <c r="Q237" s="283"/>
      <c r="R237" s="283"/>
      <c r="S237" s="283"/>
      <c r="T237" s="283"/>
      <c r="U237" s="283"/>
      <c r="V237" s="283"/>
      <c r="W237" s="160" t="str">
        <f>IF(OR($D237="",GlobalParameters!$C$12=""),"",MIN(VLOOKUP($AA237,GaAsSem_Req!$A$2:$N$22,13),$X237))</f>
        <v/>
      </c>
      <c r="X237" s="283"/>
      <c r="Y237" s="283"/>
      <c r="Z237" s="159"/>
      <c r="AA237" s="134" t="e">
        <f>VLOOKUP($D237,GaAsSem_Req!$R$2:$S$8,2)+VLOOKUP(GlobalParameters!$C$12,GaAsSem_Req!$T$2:$U$4,2)</f>
        <v>#N/A</v>
      </c>
    </row>
    <row r="238" spans="1:27" x14ac:dyDescent="0.25">
      <c r="A238" s="133"/>
      <c r="B238" s="283"/>
      <c r="C238" s="283"/>
      <c r="D238" s="284"/>
      <c r="E238" s="287"/>
      <c r="F238" s="166" t="str">
        <f t="shared" si="13"/>
        <v/>
      </c>
      <c r="G238" s="156" t="str">
        <f>IF($D238="","",VLOOKUP($AA238,GaAsSem_Req!$A$2:$N$22,4))</f>
        <v/>
      </c>
      <c r="H238" s="285"/>
      <c r="I238" s="155" t="str">
        <f t="shared" si="14"/>
        <v/>
      </c>
      <c r="J238" s="156" t="str">
        <f>IF($D238="","",VLOOKUP($AA238,GaAsSem_Req!$A$2:$N$22,5))</f>
        <v/>
      </c>
      <c r="K238" s="286"/>
      <c r="L238" s="162" t="str">
        <f t="shared" si="15"/>
        <v/>
      </c>
      <c r="M238" s="156" t="str">
        <f>IF($D238="","",VLOOKUP($AA238,GaAsSem_Req!$A$2:$N$22,6))</f>
        <v/>
      </c>
      <c r="N238" s="157" t="str">
        <f t="shared" si="16"/>
        <v/>
      </c>
      <c r="O238" s="158" t="str">
        <f>IF(OR($D238="",$W238="",GlobalParameters!$C$12=""),"",$W238)</f>
        <v/>
      </c>
      <c r="P238" s="159"/>
      <c r="Q238" s="283"/>
      <c r="R238" s="283"/>
      <c r="S238" s="283"/>
      <c r="T238" s="283"/>
      <c r="U238" s="283"/>
      <c r="V238" s="283"/>
      <c r="W238" s="160" t="str">
        <f>IF(OR($D238="",GlobalParameters!$C$12=""),"",MIN(VLOOKUP($AA238,GaAsSem_Req!$A$2:$N$22,13),$X238))</f>
        <v/>
      </c>
      <c r="X238" s="283"/>
      <c r="Y238" s="283"/>
      <c r="Z238" s="159"/>
      <c r="AA238" s="134" t="e">
        <f>VLOOKUP($D238,GaAsSem_Req!$R$2:$S$8,2)+VLOOKUP(GlobalParameters!$C$12,GaAsSem_Req!$T$2:$U$4,2)</f>
        <v>#N/A</v>
      </c>
    </row>
    <row r="239" spans="1:27" x14ac:dyDescent="0.25">
      <c r="A239" s="133"/>
      <c r="B239" s="283"/>
      <c r="C239" s="283"/>
      <c r="D239" s="284"/>
      <c r="E239" s="287"/>
      <c r="F239" s="166" t="str">
        <f t="shared" si="13"/>
        <v/>
      </c>
      <c r="G239" s="156" t="str">
        <f>IF($D239="","",VLOOKUP($AA239,GaAsSem_Req!$A$2:$N$22,4))</f>
        <v/>
      </c>
      <c r="H239" s="285"/>
      <c r="I239" s="155" t="str">
        <f t="shared" si="14"/>
        <v/>
      </c>
      <c r="J239" s="156" t="str">
        <f>IF($D239="","",VLOOKUP($AA239,GaAsSem_Req!$A$2:$N$22,5))</f>
        <v/>
      </c>
      <c r="K239" s="286"/>
      <c r="L239" s="162" t="str">
        <f t="shared" si="15"/>
        <v/>
      </c>
      <c r="M239" s="156" t="str">
        <f>IF($D239="","",VLOOKUP($AA239,GaAsSem_Req!$A$2:$N$22,6))</f>
        <v/>
      </c>
      <c r="N239" s="157" t="str">
        <f t="shared" si="16"/>
        <v/>
      </c>
      <c r="O239" s="158" t="str">
        <f>IF(OR($D239="",$W239="",GlobalParameters!$C$12=""),"",$W239)</f>
        <v/>
      </c>
      <c r="P239" s="159"/>
      <c r="Q239" s="283"/>
      <c r="R239" s="283"/>
      <c r="S239" s="283"/>
      <c r="T239" s="283"/>
      <c r="U239" s="283"/>
      <c r="V239" s="283"/>
      <c r="W239" s="160" t="str">
        <f>IF(OR($D239="",GlobalParameters!$C$12=""),"",MIN(VLOOKUP($AA239,GaAsSem_Req!$A$2:$N$22,13),$X239))</f>
        <v/>
      </c>
      <c r="X239" s="283"/>
      <c r="Y239" s="283"/>
      <c r="Z239" s="159"/>
      <c r="AA239" s="134" t="e">
        <f>VLOOKUP($D239,GaAsSem_Req!$R$2:$S$8,2)+VLOOKUP(GlobalParameters!$C$12,GaAsSem_Req!$T$2:$U$4,2)</f>
        <v>#N/A</v>
      </c>
    </row>
    <row r="240" spans="1:27" x14ac:dyDescent="0.25">
      <c r="A240" s="133"/>
      <c r="B240" s="283"/>
      <c r="C240" s="283"/>
      <c r="D240" s="284"/>
      <c r="E240" s="287"/>
      <c r="F240" s="166" t="str">
        <f t="shared" si="13"/>
        <v/>
      </c>
      <c r="G240" s="156" t="str">
        <f>IF($D240="","",VLOOKUP($AA240,GaAsSem_Req!$A$2:$N$22,4))</f>
        <v/>
      </c>
      <c r="H240" s="285"/>
      <c r="I240" s="155" t="str">
        <f t="shared" si="14"/>
        <v/>
      </c>
      <c r="J240" s="156" t="str">
        <f>IF($D240="","",VLOOKUP($AA240,GaAsSem_Req!$A$2:$N$22,5))</f>
        <v/>
      </c>
      <c r="K240" s="286"/>
      <c r="L240" s="162" t="str">
        <f t="shared" si="15"/>
        <v/>
      </c>
      <c r="M240" s="156" t="str">
        <f>IF($D240="","",VLOOKUP($AA240,GaAsSem_Req!$A$2:$N$22,6))</f>
        <v/>
      </c>
      <c r="N240" s="157" t="str">
        <f t="shared" si="16"/>
        <v/>
      </c>
      <c r="O240" s="158" t="str">
        <f>IF(OR($D240="",$W240="",GlobalParameters!$C$12=""),"",$W240)</f>
        <v/>
      </c>
      <c r="P240" s="159"/>
      <c r="Q240" s="283"/>
      <c r="R240" s="283"/>
      <c r="S240" s="283"/>
      <c r="T240" s="283"/>
      <c r="U240" s="283"/>
      <c r="V240" s="283"/>
      <c r="W240" s="160" t="str">
        <f>IF(OR($D240="",GlobalParameters!$C$12=""),"",MIN(VLOOKUP($AA240,GaAsSem_Req!$A$2:$N$22,13),$X240))</f>
        <v/>
      </c>
      <c r="X240" s="283"/>
      <c r="Y240" s="283"/>
      <c r="Z240" s="159"/>
      <c r="AA240" s="134" t="e">
        <f>VLOOKUP($D240,GaAsSem_Req!$R$2:$S$8,2)+VLOOKUP(GlobalParameters!$C$12,GaAsSem_Req!$T$2:$U$4,2)</f>
        <v>#N/A</v>
      </c>
    </row>
    <row r="241" spans="1:27" x14ac:dyDescent="0.25">
      <c r="A241" s="133"/>
      <c r="B241" s="283"/>
      <c r="C241" s="283"/>
      <c r="D241" s="284"/>
      <c r="E241" s="287"/>
      <c r="F241" s="166" t="str">
        <f t="shared" si="13"/>
        <v/>
      </c>
      <c r="G241" s="156" t="str">
        <f>IF($D241="","",VLOOKUP($AA241,GaAsSem_Req!$A$2:$N$22,4))</f>
        <v/>
      </c>
      <c r="H241" s="285"/>
      <c r="I241" s="155" t="str">
        <f t="shared" si="14"/>
        <v/>
      </c>
      <c r="J241" s="156" t="str">
        <f>IF($D241="","",VLOOKUP($AA241,GaAsSem_Req!$A$2:$N$22,5))</f>
        <v/>
      </c>
      <c r="K241" s="286"/>
      <c r="L241" s="162" t="str">
        <f t="shared" si="15"/>
        <v/>
      </c>
      <c r="M241" s="156" t="str">
        <f>IF($D241="","",VLOOKUP($AA241,GaAsSem_Req!$A$2:$N$22,6))</f>
        <v/>
      </c>
      <c r="N241" s="157" t="str">
        <f t="shared" si="16"/>
        <v/>
      </c>
      <c r="O241" s="158" t="str">
        <f>IF(OR($D241="",$W241="",GlobalParameters!$C$12=""),"",$W241)</f>
        <v/>
      </c>
      <c r="P241" s="159"/>
      <c r="Q241" s="283"/>
      <c r="R241" s="283"/>
      <c r="S241" s="283"/>
      <c r="T241" s="283"/>
      <c r="U241" s="283"/>
      <c r="V241" s="283"/>
      <c r="W241" s="160" t="str">
        <f>IF(OR($D241="",GlobalParameters!$C$12=""),"",MIN(VLOOKUP($AA241,GaAsSem_Req!$A$2:$N$22,13),$X241))</f>
        <v/>
      </c>
      <c r="X241" s="283"/>
      <c r="Y241" s="283"/>
      <c r="Z241" s="159"/>
      <c r="AA241" s="134" t="e">
        <f>VLOOKUP($D241,GaAsSem_Req!$R$2:$S$8,2)+VLOOKUP(GlobalParameters!$C$12,GaAsSem_Req!$T$2:$U$4,2)</f>
        <v>#N/A</v>
      </c>
    </row>
    <row r="242" spans="1:27" x14ac:dyDescent="0.25">
      <c r="A242" s="133"/>
      <c r="B242" s="283"/>
      <c r="C242" s="283"/>
      <c r="D242" s="284"/>
      <c r="E242" s="287"/>
      <c r="F242" s="166" t="str">
        <f t="shared" si="13"/>
        <v/>
      </c>
      <c r="G242" s="156" t="str">
        <f>IF($D242="","",VLOOKUP($AA242,GaAsSem_Req!$A$2:$N$22,4))</f>
        <v/>
      </c>
      <c r="H242" s="285"/>
      <c r="I242" s="155" t="str">
        <f t="shared" si="14"/>
        <v/>
      </c>
      <c r="J242" s="156" t="str">
        <f>IF($D242="","",VLOOKUP($AA242,GaAsSem_Req!$A$2:$N$22,5))</f>
        <v/>
      </c>
      <c r="K242" s="286"/>
      <c r="L242" s="162" t="str">
        <f t="shared" si="15"/>
        <v/>
      </c>
      <c r="M242" s="156" t="str">
        <f>IF($D242="","",VLOOKUP($AA242,GaAsSem_Req!$A$2:$N$22,6))</f>
        <v/>
      </c>
      <c r="N242" s="157" t="str">
        <f t="shared" si="16"/>
        <v/>
      </c>
      <c r="O242" s="158" t="str">
        <f>IF(OR($D242="",$W242="",GlobalParameters!$C$12=""),"",$W242)</f>
        <v/>
      </c>
      <c r="P242" s="159"/>
      <c r="Q242" s="283"/>
      <c r="R242" s="283"/>
      <c r="S242" s="283"/>
      <c r="T242" s="283"/>
      <c r="U242" s="283"/>
      <c r="V242" s="283"/>
      <c r="W242" s="160" t="str">
        <f>IF(OR($D242="",GlobalParameters!$C$12=""),"",MIN(VLOOKUP($AA242,GaAsSem_Req!$A$2:$N$22,13),$X242))</f>
        <v/>
      </c>
      <c r="X242" s="283"/>
      <c r="Y242" s="283"/>
      <c r="Z242" s="159"/>
      <c r="AA242" s="134" t="e">
        <f>VLOOKUP($D242,GaAsSem_Req!$R$2:$S$8,2)+VLOOKUP(GlobalParameters!$C$12,GaAsSem_Req!$T$2:$U$4,2)</f>
        <v>#N/A</v>
      </c>
    </row>
    <row r="243" spans="1:27" x14ac:dyDescent="0.25">
      <c r="A243" s="133"/>
      <c r="B243" s="283"/>
      <c r="C243" s="283"/>
      <c r="D243" s="284"/>
      <c r="E243" s="287"/>
      <c r="F243" s="166" t="str">
        <f t="shared" si="13"/>
        <v/>
      </c>
      <c r="G243" s="156" t="str">
        <f>IF($D243="","",VLOOKUP($AA243,GaAsSem_Req!$A$2:$N$22,4))</f>
        <v/>
      </c>
      <c r="H243" s="285"/>
      <c r="I243" s="155" t="str">
        <f t="shared" si="14"/>
        <v/>
      </c>
      <c r="J243" s="156" t="str">
        <f>IF($D243="","",VLOOKUP($AA243,GaAsSem_Req!$A$2:$N$22,5))</f>
        <v/>
      </c>
      <c r="K243" s="286"/>
      <c r="L243" s="162" t="str">
        <f t="shared" si="15"/>
        <v/>
      </c>
      <c r="M243" s="156" t="str">
        <f>IF($D243="","",VLOOKUP($AA243,GaAsSem_Req!$A$2:$N$22,6))</f>
        <v/>
      </c>
      <c r="N243" s="157" t="str">
        <f t="shared" si="16"/>
        <v/>
      </c>
      <c r="O243" s="158" t="str">
        <f>IF(OR($D243="",$W243="",GlobalParameters!$C$12=""),"",$W243)</f>
        <v/>
      </c>
      <c r="P243" s="159"/>
      <c r="Q243" s="283"/>
      <c r="R243" s="283"/>
      <c r="S243" s="283"/>
      <c r="T243" s="283"/>
      <c r="U243" s="283"/>
      <c r="V243" s="283"/>
      <c r="W243" s="160" t="str">
        <f>IF(OR($D243="",GlobalParameters!$C$12=""),"",MIN(VLOOKUP($AA243,GaAsSem_Req!$A$2:$N$22,13),$X243))</f>
        <v/>
      </c>
      <c r="X243" s="283"/>
      <c r="Y243" s="283"/>
      <c r="Z243" s="159"/>
      <c r="AA243" s="134" t="e">
        <f>VLOOKUP($D243,GaAsSem_Req!$R$2:$S$8,2)+VLOOKUP(GlobalParameters!$C$12,GaAsSem_Req!$T$2:$U$4,2)</f>
        <v>#N/A</v>
      </c>
    </row>
    <row r="244" spans="1:27" x14ac:dyDescent="0.25">
      <c r="A244" s="133"/>
      <c r="B244" s="283"/>
      <c r="C244" s="283"/>
      <c r="D244" s="284"/>
      <c r="E244" s="287"/>
      <c r="F244" s="166" t="str">
        <f t="shared" si="13"/>
        <v/>
      </c>
      <c r="G244" s="156" t="str">
        <f>IF($D244="","",VLOOKUP($AA244,GaAsSem_Req!$A$2:$N$22,4))</f>
        <v/>
      </c>
      <c r="H244" s="285"/>
      <c r="I244" s="155" t="str">
        <f t="shared" si="14"/>
        <v/>
      </c>
      <c r="J244" s="156" t="str">
        <f>IF($D244="","",VLOOKUP($AA244,GaAsSem_Req!$A$2:$N$22,5))</f>
        <v/>
      </c>
      <c r="K244" s="286"/>
      <c r="L244" s="162" t="str">
        <f t="shared" si="15"/>
        <v/>
      </c>
      <c r="M244" s="156" t="str">
        <f>IF($D244="","",VLOOKUP($AA244,GaAsSem_Req!$A$2:$N$22,6))</f>
        <v/>
      </c>
      <c r="N244" s="157" t="str">
        <f t="shared" si="16"/>
        <v/>
      </c>
      <c r="O244" s="158" t="str">
        <f>IF(OR($D244="",$W244="",GlobalParameters!$C$12=""),"",$W244)</f>
        <v/>
      </c>
      <c r="P244" s="159"/>
      <c r="Q244" s="283"/>
      <c r="R244" s="283"/>
      <c r="S244" s="283"/>
      <c r="T244" s="283"/>
      <c r="U244" s="283"/>
      <c r="V244" s="283"/>
      <c r="W244" s="160" t="str">
        <f>IF(OR($D244="",GlobalParameters!$C$12=""),"",MIN(VLOOKUP($AA244,GaAsSem_Req!$A$2:$N$22,13),$X244))</f>
        <v/>
      </c>
      <c r="X244" s="283"/>
      <c r="Y244" s="283"/>
      <c r="Z244" s="159"/>
      <c r="AA244" s="134" t="e">
        <f>VLOOKUP($D244,GaAsSem_Req!$R$2:$S$8,2)+VLOOKUP(GlobalParameters!$C$12,GaAsSem_Req!$T$2:$U$4,2)</f>
        <v>#N/A</v>
      </c>
    </row>
    <row r="245" spans="1:27" x14ac:dyDescent="0.25">
      <c r="A245" s="133"/>
      <c r="B245" s="283"/>
      <c r="C245" s="283"/>
      <c r="D245" s="284"/>
      <c r="E245" s="287"/>
      <c r="F245" s="166" t="str">
        <f t="shared" si="13"/>
        <v/>
      </c>
      <c r="G245" s="156" t="str">
        <f>IF($D245="","",VLOOKUP($AA245,GaAsSem_Req!$A$2:$N$22,4))</f>
        <v/>
      </c>
      <c r="H245" s="285"/>
      <c r="I245" s="155" t="str">
        <f t="shared" si="14"/>
        <v/>
      </c>
      <c r="J245" s="156" t="str">
        <f>IF($D245="","",VLOOKUP($AA245,GaAsSem_Req!$A$2:$N$22,5))</f>
        <v/>
      </c>
      <c r="K245" s="286"/>
      <c r="L245" s="162" t="str">
        <f t="shared" si="15"/>
        <v/>
      </c>
      <c r="M245" s="156" t="str">
        <f>IF($D245="","",VLOOKUP($AA245,GaAsSem_Req!$A$2:$N$22,6))</f>
        <v/>
      </c>
      <c r="N245" s="157" t="str">
        <f t="shared" si="16"/>
        <v/>
      </c>
      <c r="O245" s="158" t="str">
        <f>IF(OR($D245="",$W245="",GlobalParameters!$C$12=""),"",$W245)</f>
        <v/>
      </c>
      <c r="P245" s="159"/>
      <c r="Q245" s="283"/>
      <c r="R245" s="283"/>
      <c r="S245" s="283"/>
      <c r="T245" s="283"/>
      <c r="U245" s="283"/>
      <c r="V245" s="283"/>
      <c r="W245" s="160" t="str">
        <f>IF(OR($D245="",GlobalParameters!$C$12=""),"",MIN(VLOOKUP($AA245,GaAsSem_Req!$A$2:$N$22,13),$X245))</f>
        <v/>
      </c>
      <c r="X245" s="283"/>
      <c r="Y245" s="283"/>
      <c r="Z245" s="159"/>
      <c r="AA245" s="134" t="e">
        <f>VLOOKUP($D245,GaAsSem_Req!$R$2:$S$8,2)+VLOOKUP(GlobalParameters!$C$12,GaAsSem_Req!$T$2:$U$4,2)</f>
        <v>#N/A</v>
      </c>
    </row>
    <row r="246" spans="1:27" x14ac:dyDescent="0.25">
      <c r="A246" s="133"/>
      <c r="B246" s="283"/>
      <c r="C246" s="283"/>
      <c r="D246" s="284"/>
      <c r="E246" s="287"/>
      <c r="F246" s="166" t="str">
        <f t="shared" si="13"/>
        <v/>
      </c>
      <c r="G246" s="156" t="str">
        <f>IF($D246="","",VLOOKUP($AA246,GaAsSem_Req!$A$2:$N$22,4))</f>
        <v/>
      </c>
      <c r="H246" s="285"/>
      <c r="I246" s="155" t="str">
        <f t="shared" si="14"/>
        <v/>
      </c>
      <c r="J246" s="156" t="str">
        <f>IF($D246="","",VLOOKUP($AA246,GaAsSem_Req!$A$2:$N$22,5))</f>
        <v/>
      </c>
      <c r="K246" s="286"/>
      <c r="L246" s="162" t="str">
        <f t="shared" si="15"/>
        <v/>
      </c>
      <c r="M246" s="156" t="str">
        <f>IF($D246="","",VLOOKUP($AA246,GaAsSem_Req!$A$2:$N$22,6))</f>
        <v/>
      </c>
      <c r="N246" s="157" t="str">
        <f t="shared" si="16"/>
        <v/>
      </c>
      <c r="O246" s="158" t="str">
        <f>IF(OR($D246="",$W246="",GlobalParameters!$C$12=""),"",$W246)</f>
        <v/>
      </c>
      <c r="P246" s="159"/>
      <c r="Q246" s="283"/>
      <c r="R246" s="283"/>
      <c r="S246" s="283"/>
      <c r="T246" s="283"/>
      <c r="U246" s="283"/>
      <c r="V246" s="283"/>
      <c r="W246" s="160" t="str">
        <f>IF(OR($D246="",GlobalParameters!$C$12=""),"",MIN(VLOOKUP($AA246,GaAsSem_Req!$A$2:$N$22,13),$X246))</f>
        <v/>
      </c>
      <c r="X246" s="283"/>
      <c r="Y246" s="283"/>
      <c r="Z246" s="159"/>
      <c r="AA246" s="134" t="e">
        <f>VLOOKUP($D246,GaAsSem_Req!$R$2:$S$8,2)+VLOOKUP(GlobalParameters!$C$12,GaAsSem_Req!$T$2:$U$4,2)</f>
        <v>#N/A</v>
      </c>
    </row>
    <row r="247" spans="1:27" x14ac:dyDescent="0.25">
      <c r="A247" s="133"/>
      <c r="B247" s="283"/>
      <c r="C247" s="283"/>
      <c r="D247" s="284"/>
      <c r="E247" s="287"/>
      <c r="F247" s="166" t="str">
        <f t="shared" si="13"/>
        <v/>
      </c>
      <c r="G247" s="156" t="str">
        <f>IF($D247="","",VLOOKUP($AA247,GaAsSem_Req!$A$2:$N$22,4))</f>
        <v/>
      </c>
      <c r="H247" s="285"/>
      <c r="I247" s="155" t="str">
        <f t="shared" si="14"/>
        <v/>
      </c>
      <c r="J247" s="156" t="str">
        <f>IF($D247="","",VLOOKUP($AA247,GaAsSem_Req!$A$2:$N$22,5))</f>
        <v/>
      </c>
      <c r="K247" s="286"/>
      <c r="L247" s="162" t="str">
        <f t="shared" si="15"/>
        <v/>
      </c>
      <c r="M247" s="156" t="str">
        <f>IF($D247="","",VLOOKUP($AA247,GaAsSem_Req!$A$2:$N$22,6))</f>
        <v/>
      </c>
      <c r="N247" s="157" t="str">
        <f t="shared" si="16"/>
        <v/>
      </c>
      <c r="O247" s="158" t="str">
        <f>IF(OR($D247="",$W247="",GlobalParameters!$C$12=""),"",$W247)</f>
        <v/>
      </c>
      <c r="P247" s="159"/>
      <c r="Q247" s="283"/>
      <c r="R247" s="283"/>
      <c r="S247" s="283"/>
      <c r="T247" s="283"/>
      <c r="U247" s="283"/>
      <c r="V247" s="283"/>
      <c r="W247" s="160" t="str">
        <f>IF(OR($D247="",GlobalParameters!$C$12=""),"",MIN(VLOOKUP($AA247,GaAsSem_Req!$A$2:$N$22,13),$X247))</f>
        <v/>
      </c>
      <c r="X247" s="283"/>
      <c r="Y247" s="283"/>
      <c r="Z247" s="159"/>
      <c r="AA247" s="134" t="e">
        <f>VLOOKUP($D247,GaAsSem_Req!$R$2:$S$8,2)+VLOOKUP(GlobalParameters!$C$12,GaAsSem_Req!$T$2:$U$4,2)</f>
        <v>#N/A</v>
      </c>
    </row>
    <row r="248" spans="1:27" x14ac:dyDescent="0.25">
      <c r="A248" s="133"/>
      <c r="B248" s="283"/>
      <c r="C248" s="283"/>
      <c r="D248" s="284"/>
      <c r="E248" s="287"/>
      <c r="F248" s="166" t="str">
        <f t="shared" si="13"/>
        <v/>
      </c>
      <c r="G248" s="156" t="str">
        <f>IF($D248="","",VLOOKUP($AA248,GaAsSem_Req!$A$2:$N$22,4))</f>
        <v/>
      </c>
      <c r="H248" s="285"/>
      <c r="I248" s="155" t="str">
        <f t="shared" si="14"/>
        <v/>
      </c>
      <c r="J248" s="156" t="str">
        <f>IF($D248="","",VLOOKUP($AA248,GaAsSem_Req!$A$2:$N$22,5))</f>
        <v/>
      </c>
      <c r="K248" s="286"/>
      <c r="L248" s="162" t="str">
        <f t="shared" si="15"/>
        <v/>
      </c>
      <c r="M248" s="156" t="str">
        <f>IF($D248="","",VLOOKUP($AA248,GaAsSem_Req!$A$2:$N$22,6))</f>
        <v/>
      </c>
      <c r="N248" s="157" t="str">
        <f t="shared" si="16"/>
        <v/>
      </c>
      <c r="O248" s="158" t="str">
        <f>IF(OR($D248="",$W248="",GlobalParameters!$C$12=""),"",$W248)</f>
        <v/>
      </c>
      <c r="P248" s="159"/>
      <c r="Q248" s="283"/>
      <c r="R248" s="283"/>
      <c r="S248" s="283"/>
      <c r="T248" s="283"/>
      <c r="U248" s="283"/>
      <c r="V248" s="283"/>
      <c r="W248" s="160" t="str">
        <f>IF(OR($D248="",GlobalParameters!$C$12=""),"",MIN(VLOOKUP($AA248,GaAsSem_Req!$A$2:$N$22,13),$X248))</f>
        <v/>
      </c>
      <c r="X248" s="283"/>
      <c r="Y248" s="283"/>
      <c r="Z248" s="159"/>
      <c r="AA248" s="134" t="e">
        <f>VLOOKUP($D248,GaAsSem_Req!$R$2:$S$8,2)+VLOOKUP(GlobalParameters!$C$12,GaAsSem_Req!$T$2:$U$4,2)</f>
        <v>#N/A</v>
      </c>
    </row>
    <row r="249" spans="1:27" x14ac:dyDescent="0.25">
      <c r="A249" s="133"/>
      <c r="B249" s="283"/>
      <c r="C249" s="283"/>
      <c r="D249" s="284"/>
      <c r="E249" s="287"/>
      <c r="F249" s="166" t="str">
        <f t="shared" si="13"/>
        <v/>
      </c>
      <c r="G249" s="156" t="str">
        <f>IF($D249="","",VLOOKUP($AA249,GaAsSem_Req!$A$2:$N$22,4))</f>
        <v/>
      </c>
      <c r="H249" s="285"/>
      <c r="I249" s="155" t="str">
        <f t="shared" si="14"/>
        <v/>
      </c>
      <c r="J249" s="156" t="str">
        <f>IF($D249="","",VLOOKUP($AA249,GaAsSem_Req!$A$2:$N$22,5))</f>
        <v/>
      </c>
      <c r="K249" s="286"/>
      <c r="L249" s="162" t="str">
        <f t="shared" si="15"/>
        <v/>
      </c>
      <c r="M249" s="156" t="str">
        <f>IF($D249="","",VLOOKUP($AA249,GaAsSem_Req!$A$2:$N$22,6))</f>
        <v/>
      </c>
      <c r="N249" s="157" t="str">
        <f t="shared" si="16"/>
        <v/>
      </c>
      <c r="O249" s="158" t="str">
        <f>IF(OR($D249="",$W249="",GlobalParameters!$C$12=""),"",$W249)</f>
        <v/>
      </c>
      <c r="P249" s="159"/>
      <c r="Q249" s="283"/>
      <c r="R249" s="283"/>
      <c r="S249" s="283"/>
      <c r="T249" s="283"/>
      <c r="U249" s="283"/>
      <c r="V249" s="283"/>
      <c r="W249" s="160" t="str">
        <f>IF(OR($D249="",GlobalParameters!$C$12=""),"",MIN(VLOOKUP($AA249,GaAsSem_Req!$A$2:$N$22,13),$X249))</f>
        <v/>
      </c>
      <c r="X249" s="283"/>
      <c r="Y249" s="283"/>
      <c r="Z249" s="159"/>
      <c r="AA249" s="134" t="e">
        <f>VLOOKUP($D249,GaAsSem_Req!$R$2:$S$8,2)+VLOOKUP(GlobalParameters!$C$12,GaAsSem_Req!$T$2:$U$4,2)</f>
        <v>#N/A</v>
      </c>
    </row>
    <row r="250" spans="1:27" x14ac:dyDescent="0.25">
      <c r="A250" s="133"/>
      <c r="B250" s="283"/>
      <c r="C250" s="283"/>
      <c r="D250" s="284"/>
      <c r="E250" s="287"/>
      <c r="F250" s="166" t="str">
        <f t="shared" si="13"/>
        <v/>
      </c>
      <c r="G250" s="156" t="str">
        <f>IF($D250="","",VLOOKUP($AA250,GaAsSem_Req!$A$2:$N$22,4))</f>
        <v/>
      </c>
      <c r="H250" s="285"/>
      <c r="I250" s="155" t="str">
        <f t="shared" si="14"/>
        <v/>
      </c>
      <c r="J250" s="156" t="str">
        <f>IF($D250="","",VLOOKUP($AA250,GaAsSem_Req!$A$2:$N$22,5))</f>
        <v/>
      </c>
      <c r="K250" s="286"/>
      <c r="L250" s="162" t="str">
        <f t="shared" si="15"/>
        <v/>
      </c>
      <c r="M250" s="156" t="str">
        <f>IF($D250="","",VLOOKUP($AA250,GaAsSem_Req!$A$2:$N$22,6))</f>
        <v/>
      </c>
      <c r="N250" s="157" t="str">
        <f t="shared" si="16"/>
        <v/>
      </c>
      <c r="O250" s="158" t="str">
        <f>IF(OR($D250="",$W250="",GlobalParameters!$C$12=""),"",$W250)</f>
        <v/>
      </c>
      <c r="P250" s="159"/>
      <c r="Q250" s="283"/>
      <c r="R250" s="283"/>
      <c r="S250" s="283"/>
      <c r="T250" s="283"/>
      <c r="U250" s="283"/>
      <c r="V250" s="283"/>
      <c r="W250" s="160" t="str">
        <f>IF(OR($D250="",GlobalParameters!$C$12=""),"",MIN(VLOOKUP($AA250,GaAsSem_Req!$A$2:$N$22,13),$X250))</f>
        <v/>
      </c>
      <c r="X250" s="283"/>
      <c r="Y250" s="283"/>
      <c r="Z250" s="159"/>
      <c r="AA250" s="134" t="e">
        <f>VLOOKUP($D250,GaAsSem_Req!$R$2:$S$8,2)+VLOOKUP(GlobalParameters!$C$12,GaAsSem_Req!$T$2:$U$4,2)</f>
        <v>#N/A</v>
      </c>
    </row>
    <row r="251" spans="1:27" x14ac:dyDescent="0.25">
      <c r="A251" s="133"/>
      <c r="B251" s="283"/>
      <c r="C251" s="283"/>
      <c r="D251" s="284"/>
      <c r="E251" s="287"/>
      <c r="F251" s="166" t="str">
        <f t="shared" si="13"/>
        <v/>
      </c>
      <c r="G251" s="156" t="str">
        <f>IF($D251="","",VLOOKUP($AA251,GaAsSem_Req!$A$2:$N$22,4))</f>
        <v/>
      </c>
      <c r="H251" s="285"/>
      <c r="I251" s="155" t="str">
        <f t="shared" si="14"/>
        <v/>
      </c>
      <c r="J251" s="156" t="str">
        <f>IF($D251="","",VLOOKUP($AA251,GaAsSem_Req!$A$2:$N$22,5))</f>
        <v/>
      </c>
      <c r="K251" s="286"/>
      <c r="L251" s="162" t="str">
        <f t="shared" si="15"/>
        <v/>
      </c>
      <c r="M251" s="156" t="str">
        <f>IF($D251="","",VLOOKUP($AA251,GaAsSem_Req!$A$2:$N$22,6))</f>
        <v/>
      </c>
      <c r="N251" s="157" t="str">
        <f t="shared" si="16"/>
        <v/>
      </c>
      <c r="O251" s="158" t="str">
        <f>IF(OR($D251="",$W251="",GlobalParameters!$C$12=""),"",$W251)</f>
        <v/>
      </c>
      <c r="P251" s="159"/>
      <c r="Q251" s="283"/>
      <c r="R251" s="283"/>
      <c r="S251" s="283"/>
      <c r="T251" s="283"/>
      <c r="U251" s="283"/>
      <c r="V251" s="283"/>
      <c r="W251" s="160" t="str">
        <f>IF(OR($D251="",GlobalParameters!$C$12=""),"",MIN(VLOOKUP($AA251,GaAsSem_Req!$A$2:$N$22,13),$X251))</f>
        <v/>
      </c>
      <c r="X251" s="283"/>
      <c r="Y251" s="283"/>
      <c r="Z251" s="159"/>
      <c r="AA251" s="134" t="e">
        <f>VLOOKUP($D251,GaAsSem_Req!$R$2:$S$8,2)+VLOOKUP(GlobalParameters!$C$12,GaAsSem_Req!$T$2:$U$4,2)</f>
        <v>#N/A</v>
      </c>
    </row>
    <row r="252" spans="1:27" x14ac:dyDescent="0.25">
      <c r="A252" s="133"/>
      <c r="B252" s="283"/>
      <c r="C252" s="283"/>
      <c r="D252" s="284"/>
      <c r="E252" s="287"/>
      <c r="F252" s="166" t="str">
        <f t="shared" si="13"/>
        <v/>
      </c>
      <c r="G252" s="156" t="str">
        <f>IF($D252="","",VLOOKUP($AA252,GaAsSem_Req!$A$2:$N$22,4))</f>
        <v/>
      </c>
      <c r="H252" s="285"/>
      <c r="I252" s="155" t="str">
        <f t="shared" si="14"/>
        <v/>
      </c>
      <c r="J252" s="156" t="str">
        <f>IF($D252="","",VLOOKUP($AA252,GaAsSem_Req!$A$2:$N$22,5))</f>
        <v/>
      </c>
      <c r="K252" s="286"/>
      <c r="L252" s="162" t="str">
        <f t="shared" si="15"/>
        <v/>
      </c>
      <c r="M252" s="156" t="str">
        <f>IF($D252="","",VLOOKUP($AA252,GaAsSem_Req!$A$2:$N$22,6))</f>
        <v/>
      </c>
      <c r="N252" s="157" t="str">
        <f t="shared" si="16"/>
        <v/>
      </c>
      <c r="O252" s="158" t="str">
        <f>IF(OR($D252="",$W252="",GlobalParameters!$C$12=""),"",$W252)</f>
        <v/>
      </c>
      <c r="P252" s="159"/>
      <c r="Q252" s="283"/>
      <c r="R252" s="283"/>
      <c r="S252" s="283"/>
      <c r="T252" s="283"/>
      <c r="U252" s="283"/>
      <c r="V252" s="283"/>
      <c r="W252" s="160" t="str">
        <f>IF(OR($D252="",GlobalParameters!$C$12=""),"",MIN(VLOOKUP($AA252,GaAsSem_Req!$A$2:$N$22,13),$X252))</f>
        <v/>
      </c>
      <c r="X252" s="283"/>
      <c r="Y252" s="283"/>
      <c r="Z252" s="159"/>
      <c r="AA252" s="134" t="e">
        <f>VLOOKUP($D252,GaAsSem_Req!$R$2:$S$8,2)+VLOOKUP(GlobalParameters!$C$12,GaAsSem_Req!$T$2:$U$4,2)</f>
        <v>#N/A</v>
      </c>
    </row>
    <row r="253" spans="1:27" x14ac:dyDescent="0.25">
      <c r="A253" s="133"/>
      <c r="B253" s="283"/>
      <c r="C253" s="283"/>
      <c r="D253" s="284"/>
      <c r="E253" s="287"/>
      <c r="F253" s="166" t="str">
        <f t="shared" si="13"/>
        <v/>
      </c>
      <c r="G253" s="156" t="str">
        <f>IF($D253="","",VLOOKUP($AA253,GaAsSem_Req!$A$2:$N$22,4))</f>
        <v/>
      </c>
      <c r="H253" s="285"/>
      <c r="I253" s="155" t="str">
        <f t="shared" si="14"/>
        <v/>
      </c>
      <c r="J253" s="156" t="str">
        <f>IF($D253="","",VLOOKUP($AA253,GaAsSem_Req!$A$2:$N$22,5))</f>
        <v/>
      </c>
      <c r="K253" s="286"/>
      <c r="L253" s="162" t="str">
        <f t="shared" si="15"/>
        <v/>
      </c>
      <c r="M253" s="156" t="str">
        <f>IF($D253="","",VLOOKUP($AA253,GaAsSem_Req!$A$2:$N$22,6))</f>
        <v/>
      </c>
      <c r="N253" s="157" t="str">
        <f t="shared" si="16"/>
        <v/>
      </c>
      <c r="O253" s="158" t="str">
        <f>IF(OR($D253="",$W253="",GlobalParameters!$C$12=""),"",$W253)</f>
        <v/>
      </c>
      <c r="P253" s="159"/>
      <c r="Q253" s="283"/>
      <c r="R253" s="283"/>
      <c r="S253" s="283"/>
      <c r="T253" s="283"/>
      <c r="U253" s="283"/>
      <c r="V253" s="283"/>
      <c r="W253" s="160" t="str">
        <f>IF(OR($D253="",GlobalParameters!$C$12=""),"",MIN(VLOOKUP($AA253,GaAsSem_Req!$A$2:$N$22,13),$X253))</f>
        <v/>
      </c>
      <c r="X253" s="283"/>
      <c r="Y253" s="283"/>
      <c r="Z253" s="159"/>
      <c r="AA253" s="134" t="e">
        <f>VLOOKUP($D253,GaAsSem_Req!$R$2:$S$8,2)+VLOOKUP(GlobalParameters!$C$12,GaAsSem_Req!$T$2:$U$4,2)</f>
        <v>#N/A</v>
      </c>
    </row>
    <row r="254" spans="1:27" x14ac:dyDescent="0.25">
      <c r="A254" s="133"/>
      <c r="B254" s="283"/>
      <c r="C254" s="283"/>
      <c r="D254" s="284"/>
      <c r="E254" s="287"/>
      <c r="F254" s="166" t="str">
        <f t="shared" si="13"/>
        <v/>
      </c>
      <c r="G254" s="156" t="str">
        <f>IF($D254="","",VLOOKUP($AA254,GaAsSem_Req!$A$2:$N$22,4))</f>
        <v/>
      </c>
      <c r="H254" s="285"/>
      <c r="I254" s="155" t="str">
        <f t="shared" si="14"/>
        <v/>
      </c>
      <c r="J254" s="156" t="str">
        <f>IF($D254="","",VLOOKUP($AA254,GaAsSem_Req!$A$2:$N$22,5))</f>
        <v/>
      </c>
      <c r="K254" s="286"/>
      <c r="L254" s="162" t="str">
        <f t="shared" si="15"/>
        <v/>
      </c>
      <c r="M254" s="156" t="str">
        <f>IF($D254="","",VLOOKUP($AA254,GaAsSem_Req!$A$2:$N$22,6))</f>
        <v/>
      </c>
      <c r="N254" s="157" t="str">
        <f t="shared" si="16"/>
        <v/>
      </c>
      <c r="O254" s="158" t="str">
        <f>IF(OR($D254="",$W254="",GlobalParameters!$C$12=""),"",$W254)</f>
        <v/>
      </c>
      <c r="P254" s="159"/>
      <c r="Q254" s="283"/>
      <c r="R254" s="283"/>
      <c r="S254" s="283"/>
      <c r="T254" s="283"/>
      <c r="U254" s="283"/>
      <c r="V254" s="283"/>
      <c r="W254" s="160" t="str">
        <f>IF(OR($D254="",GlobalParameters!$C$12=""),"",MIN(VLOOKUP($AA254,GaAsSem_Req!$A$2:$N$22,13),$X254))</f>
        <v/>
      </c>
      <c r="X254" s="283"/>
      <c r="Y254" s="283"/>
      <c r="Z254" s="159"/>
      <c r="AA254" s="134" t="e">
        <f>VLOOKUP($D254,GaAsSem_Req!$R$2:$S$8,2)+VLOOKUP(GlobalParameters!$C$12,GaAsSem_Req!$T$2:$U$4,2)</f>
        <v>#N/A</v>
      </c>
    </row>
    <row r="255" spans="1:27" x14ac:dyDescent="0.25">
      <c r="A255" s="133"/>
      <c r="B255" s="283"/>
      <c r="C255" s="283"/>
      <c r="D255" s="284"/>
      <c r="E255" s="287"/>
      <c r="F255" s="166" t="str">
        <f t="shared" si="13"/>
        <v/>
      </c>
      <c r="G255" s="156" t="str">
        <f>IF($D255="","",VLOOKUP($AA255,GaAsSem_Req!$A$2:$N$22,4))</f>
        <v/>
      </c>
      <c r="H255" s="285"/>
      <c r="I255" s="155" t="str">
        <f t="shared" si="14"/>
        <v/>
      </c>
      <c r="J255" s="156" t="str">
        <f>IF($D255="","",VLOOKUP($AA255,GaAsSem_Req!$A$2:$N$22,5))</f>
        <v/>
      </c>
      <c r="K255" s="286"/>
      <c r="L255" s="162" t="str">
        <f t="shared" si="15"/>
        <v/>
      </c>
      <c r="M255" s="156" t="str">
        <f>IF($D255="","",VLOOKUP($AA255,GaAsSem_Req!$A$2:$N$22,6))</f>
        <v/>
      </c>
      <c r="N255" s="157" t="str">
        <f t="shared" si="16"/>
        <v/>
      </c>
      <c r="O255" s="158" t="str">
        <f>IF(OR($D255="",$W255="",GlobalParameters!$C$12=""),"",$W255)</f>
        <v/>
      </c>
      <c r="P255" s="159"/>
      <c r="Q255" s="283"/>
      <c r="R255" s="283"/>
      <c r="S255" s="283"/>
      <c r="T255" s="283"/>
      <c r="U255" s="283"/>
      <c r="V255" s="283"/>
      <c r="W255" s="160" t="str">
        <f>IF(OR($D255="",GlobalParameters!$C$12=""),"",MIN(VLOOKUP($AA255,GaAsSem_Req!$A$2:$N$22,13),$X255))</f>
        <v/>
      </c>
      <c r="X255" s="283"/>
      <c r="Y255" s="283"/>
      <c r="Z255" s="159"/>
      <c r="AA255" s="134" t="e">
        <f>VLOOKUP($D255,GaAsSem_Req!$R$2:$S$8,2)+VLOOKUP(GlobalParameters!$C$12,GaAsSem_Req!$T$2:$U$4,2)</f>
        <v>#N/A</v>
      </c>
    </row>
    <row r="256" spans="1:27" x14ac:dyDescent="0.25">
      <c r="A256" s="133"/>
      <c r="B256" s="283"/>
      <c r="C256" s="283"/>
      <c r="D256" s="284"/>
      <c r="E256" s="287"/>
      <c r="F256" s="166" t="str">
        <f t="shared" si="13"/>
        <v/>
      </c>
      <c r="G256" s="156" t="str">
        <f>IF($D256="","",VLOOKUP($AA256,GaAsSem_Req!$A$2:$N$22,4))</f>
        <v/>
      </c>
      <c r="H256" s="285"/>
      <c r="I256" s="155" t="str">
        <f t="shared" si="14"/>
        <v/>
      </c>
      <c r="J256" s="156" t="str">
        <f>IF($D256="","",VLOOKUP($AA256,GaAsSem_Req!$A$2:$N$22,5))</f>
        <v/>
      </c>
      <c r="K256" s="286"/>
      <c r="L256" s="162" t="str">
        <f t="shared" si="15"/>
        <v/>
      </c>
      <c r="M256" s="156" t="str">
        <f>IF($D256="","",VLOOKUP($AA256,GaAsSem_Req!$A$2:$N$22,6))</f>
        <v/>
      </c>
      <c r="N256" s="157" t="str">
        <f t="shared" si="16"/>
        <v/>
      </c>
      <c r="O256" s="158" t="str">
        <f>IF(OR($D256="",$W256="",GlobalParameters!$C$12=""),"",$W256)</f>
        <v/>
      </c>
      <c r="P256" s="159"/>
      <c r="Q256" s="283"/>
      <c r="R256" s="283"/>
      <c r="S256" s="283"/>
      <c r="T256" s="283"/>
      <c r="U256" s="283"/>
      <c r="V256" s="283"/>
      <c r="W256" s="160" t="str">
        <f>IF(OR($D256="",GlobalParameters!$C$12=""),"",MIN(VLOOKUP($AA256,GaAsSem_Req!$A$2:$N$22,13),$X256))</f>
        <v/>
      </c>
      <c r="X256" s="283"/>
      <c r="Y256" s="283"/>
      <c r="Z256" s="159"/>
      <c r="AA256" s="134" t="e">
        <f>VLOOKUP($D256,GaAsSem_Req!$R$2:$S$8,2)+VLOOKUP(GlobalParameters!$C$12,GaAsSem_Req!$T$2:$U$4,2)</f>
        <v>#N/A</v>
      </c>
    </row>
    <row r="257" spans="1:27" x14ac:dyDescent="0.25">
      <c r="A257" s="133"/>
      <c r="B257" s="283"/>
      <c r="C257" s="283"/>
      <c r="D257" s="284"/>
      <c r="E257" s="287"/>
      <c r="F257" s="166" t="str">
        <f t="shared" si="13"/>
        <v/>
      </c>
      <c r="G257" s="156" t="str">
        <f>IF($D257="","",VLOOKUP($AA257,GaAsSem_Req!$A$2:$N$22,4))</f>
        <v/>
      </c>
      <c r="H257" s="285"/>
      <c r="I257" s="155" t="str">
        <f t="shared" si="14"/>
        <v/>
      </c>
      <c r="J257" s="156" t="str">
        <f>IF($D257="","",VLOOKUP($AA257,GaAsSem_Req!$A$2:$N$22,5))</f>
        <v/>
      </c>
      <c r="K257" s="286"/>
      <c r="L257" s="162" t="str">
        <f t="shared" si="15"/>
        <v/>
      </c>
      <c r="M257" s="156" t="str">
        <f>IF($D257="","",VLOOKUP($AA257,GaAsSem_Req!$A$2:$N$22,6))</f>
        <v/>
      </c>
      <c r="N257" s="157" t="str">
        <f t="shared" si="16"/>
        <v/>
      </c>
      <c r="O257" s="158" t="str">
        <f>IF(OR($D257="",$W257="",GlobalParameters!$C$12=""),"",$W257)</f>
        <v/>
      </c>
      <c r="P257" s="159"/>
      <c r="Q257" s="283"/>
      <c r="R257" s="283"/>
      <c r="S257" s="283"/>
      <c r="T257" s="283"/>
      <c r="U257" s="283"/>
      <c r="V257" s="283"/>
      <c r="W257" s="160" t="str">
        <f>IF(OR($D257="",GlobalParameters!$C$12=""),"",MIN(VLOOKUP($AA257,GaAsSem_Req!$A$2:$N$22,13),$X257))</f>
        <v/>
      </c>
      <c r="X257" s="283"/>
      <c r="Y257" s="283"/>
      <c r="Z257" s="159"/>
      <c r="AA257" s="134" t="e">
        <f>VLOOKUP($D257,GaAsSem_Req!$R$2:$S$8,2)+VLOOKUP(GlobalParameters!$C$12,GaAsSem_Req!$T$2:$U$4,2)</f>
        <v>#N/A</v>
      </c>
    </row>
    <row r="258" spans="1:27" x14ac:dyDescent="0.25">
      <c r="A258" s="133"/>
      <c r="B258" s="283"/>
      <c r="C258" s="283"/>
      <c r="D258" s="284"/>
      <c r="E258" s="287"/>
      <c r="F258" s="166" t="str">
        <f t="shared" si="13"/>
        <v/>
      </c>
      <c r="G258" s="156" t="str">
        <f>IF($D258="","",VLOOKUP($AA258,GaAsSem_Req!$A$2:$N$22,4))</f>
        <v/>
      </c>
      <c r="H258" s="285"/>
      <c r="I258" s="155" t="str">
        <f t="shared" si="14"/>
        <v/>
      </c>
      <c r="J258" s="156" t="str">
        <f>IF($D258="","",VLOOKUP($AA258,GaAsSem_Req!$A$2:$N$22,5))</f>
        <v/>
      </c>
      <c r="K258" s="286"/>
      <c r="L258" s="162" t="str">
        <f t="shared" si="15"/>
        <v/>
      </c>
      <c r="M258" s="156" t="str">
        <f>IF($D258="","",VLOOKUP($AA258,GaAsSem_Req!$A$2:$N$22,6))</f>
        <v/>
      </c>
      <c r="N258" s="157" t="str">
        <f t="shared" si="16"/>
        <v/>
      </c>
      <c r="O258" s="158" t="str">
        <f>IF(OR($D258="",$W258="",GlobalParameters!$C$12=""),"",$W258)</f>
        <v/>
      </c>
      <c r="P258" s="159"/>
      <c r="Q258" s="283"/>
      <c r="R258" s="283"/>
      <c r="S258" s="283"/>
      <c r="T258" s="283"/>
      <c r="U258" s="283"/>
      <c r="V258" s="283"/>
      <c r="W258" s="160" t="str">
        <f>IF(OR($D258="",GlobalParameters!$C$12=""),"",MIN(VLOOKUP($AA258,GaAsSem_Req!$A$2:$N$22,13),$X258))</f>
        <v/>
      </c>
      <c r="X258" s="283"/>
      <c r="Y258" s="283"/>
      <c r="Z258" s="159"/>
      <c r="AA258" s="134" t="e">
        <f>VLOOKUP($D258,GaAsSem_Req!$R$2:$S$8,2)+VLOOKUP(GlobalParameters!$C$12,GaAsSem_Req!$T$2:$U$4,2)</f>
        <v>#N/A</v>
      </c>
    </row>
    <row r="259" spans="1:27" x14ac:dyDescent="0.25">
      <c r="A259" s="133"/>
      <c r="B259" s="283"/>
      <c r="C259" s="283"/>
      <c r="D259" s="284"/>
      <c r="E259" s="287"/>
      <c r="F259" s="166" t="str">
        <f t="shared" si="13"/>
        <v/>
      </c>
      <c r="G259" s="156" t="str">
        <f>IF($D259="","",VLOOKUP($AA259,GaAsSem_Req!$A$2:$N$22,4))</f>
        <v/>
      </c>
      <c r="H259" s="285"/>
      <c r="I259" s="155" t="str">
        <f t="shared" si="14"/>
        <v/>
      </c>
      <c r="J259" s="156" t="str">
        <f>IF($D259="","",VLOOKUP($AA259,GaAsSem_Req!$A$2:$N$22,5))</f>
        <v/>
      </c>
      <c r="K259" s="286"/>
      <c r="L259" s="162" t="str">
        <f t="shared" si="15"/>
        <v/>
      </c>
      <c r="M259" s="156" t="str">
        <f>IF($D259="","",VLOOKUP($AA259,GaAsSem_Req!$A$2:$N$22,6))</f>
        <v/>
      </c>
      <c r="N259" s="157" t="str">
        <f t="shared" si="16"/>
        <v/>
      </c>
      <c r="O259" s="158" t="str">
        <f>IF(OR($D259="",$W259="",GlobalParameters!$C$12=""),"",$W259)</f>
        <v/>
      </c>
      <c r="P259" s="159"/>
      <c r="Q259" s="283"/>
      <c r="R259" s="283"/>
      <c r="S259" s="283"/>
      <c r="T259" s="283"/>
      <c r="U259" s="283"/>
      <c r="V259" s="283"/>
      <c r="W259" s="160" t="str">
        <f>IF(OR($D259="",GlobalParameters!$C$12=""),"",MIN(VLOOKUP($AA259,GaAsSem_Req!$A$2:$N$22,13),$X259))</f>
        <v/>
      </c>
      <c r="X259" s="283"/>
      <c r="Y259" s="283"/>
      <c r="Z259" s="159"/>
      <c r="AA259" s="134" t="e">
        <f>VLOOKUP($D259,GaAsSem_Req!$R$2:$S$8,2)+VLOOKUP(GlobalParameters!$C$12,GaAsSem_Req!$T$2:$U$4,2)</f>
        <v>#N/A</v>
      </c>
    </row>
    <row r="260" spans="1:27" x14ac:dyDescent="0.25">
      <c r="A260" s="133"/>
      <c r="B260" s="283"/>
      <c r="C260" s="283"/>
      <c r="D260" s="284"/>
      <c r="E260" s="287"/>
      <c r="F260" s="166" t="str">
        <f t="shared" si="13"/>
        <v/>
      </c>
      <c r="G260" s="156" t="str">
        <f>IF($D260="","",VLOOKUP($AA260,GaAsSem_Req!$A$2:$N$22,4))</f>
        <v/>
      </c>
      <c r="H260" s="285"/>
      <c r="I260" s="155" t="str">
        <f t="shared" si="14"/>
        <v/>
      </c>
      <c r="J260" s="156" t="str">
        <f>IF($D260="","",VLOOKUP($AA260,GaAsSem_Req!$A$2:$N$22,5))</f>
        <v/>
      </c>
      <c r="K260" s="286"/>
      <c r="L260" s="162" t="str">
        <f t="shared" si="15"/>
        <v/>
      </c>
      <c r="M260" s="156" t="str">
        <f>IF($D260="","",VLOOKUP($AA260,GaAsSem_Req!$A$2:$N$22,6))</f>
        <v/>
      </c>
      <c r="N260" s="157" t="str">
        <f t="shared" si="16"/>
        <v/>
      </c>
      <c r="O260" s="158" t="str">
        <f>IF(OR($D260="",$W260="",GlobalParameters!$C$12=""),"",$W260)</f>
        <v/>
      </c>
      <c r="P260" s="159"/>
      <c r="Q260" s="283"/>
      <c r="R260" s="283"/>
      <c r="S260" s="283"/>
      <c r="T260" s="283"/>
      <c r="U260" s="283"/>
      <c r="V260" s="283"/>
      <c r="W260" s="160" t="str">
        <f>IF(OR($D260="",GlobalParameters!$C$12=""),"",MIN(VLOOKUP($AA260,GaAsSem_Req!$A$2:$N$22,13),$X260))</f>
        <v/>
      </c>
      <c r="X260" s="283"/>
      <c r="Y260" s="283"/>
      <c r="Z260" s="159"/>
      <c r="AA260" s="134" t="e">
        <f>VLOOKUP($D260,GaAsSem_Req!$R$2:$S$8,2)+VLOOKUP(GlobalParameters!$C$12,GaAsSem_Req!$T$2:$U$4,2)</f>
        <v>#N/A</v>
      </c>
    </row>
    <row r="261" spans="1:27" x14ac:dyDescent="0.25">
      <c r="A261" s="133"/>
      <c r="B261" s="283"/>
      <c r="C261" s="283"/>
      <c r="D261" s="284"/>
      <c r="E261" s="287"/>
      <c r="F261" s="166" t="str">
        <f t="shared" si="13"/>
        <v/>
      </c>
      <c r="G261" s="156" t="str">
        <f>IF($D261="","",VLOOKUP($AA261,GaAsSem_Req!$A$2:$N$22,4))</f>
        <v/>
      </c>
      <c r="H261" s="285"/>
      <c r="I261" s="155" t="str">
        <f t="shared" si="14"/>
        <v/>
      </c>
      <c r="J261" s="156" t="str">
        <f>IF($D261="","",VLOOKUP($AA261,GaAsSem_Req!$A$2:$N$22,5))</f>
        <v/>
      </c>
      <c r="K261" s="286"/>
      <c r="L261" s="162" t="str">
        <f t="shared" si="15"/>
        <v/>
      </c>
      <c r="M261" s="156" t="str">
        <f>IF($D261="","",VLOOKUP($AA261,GaAsSem_Req!$A$2:$N$22,6))</f>
        <v/>
      </c>
      <c r="N261" s="157" t="str">
        <f t="shared" si="16"/>
        <v/>
      </c>
      <c r="O261" s="158" t="str">
        <f>IF(OR($D261="",$W261="",GlobalParameters!$C$12=""),"",$W261)</f>
        <v/>
      </c>
      <c r="P261" s="159"/>
      <c r="Q261" s="283"/>
      <c r="R261" s="283"/>
      <c r="S261" s="283"/>
      <c r="T261" s="283"/>
      <c r="U261" s="283"/>
      <c r="V261" s="283"/>
      <c r="W261" s="160" t="str">
        <f>IF(OR($D261="",GlobalParameters!$C$12=""),"",MIN(VLOOKUP($AA261,GaAsSem_Req!$A$2:$N$22,13),$X261))</f>
        <v/>
      </c>
      <c r="X261" s="283"/>
      <c r="Y261" s="283"/>
      <c r="Z261" s="159"/>
      <c r="AA261" s="134" t="e">
        <f>VLOOKUP($D261,GaAsSem_Req!$R$2:$S$8,2)+VLOOKUP(GlobalParameters!$C$12,GaAsSem_Req!$T$2:$U$4,2)</f>
        <v>#N/A</v>
      </c>
    </row>
    <row r="262" spans="1:27" x14ac:dyDescent="0.25">
      <c r="A262" s="133"/>
      <c r="B262" s="283"/>
      <c r="C262" s="283"/>
      <c r="D262" s="284"/>
      <c r="E262" s="287"/>
      <c r="F262" s="166" t="str">
        <f t="shared" si="13"/>
        <v/>
      </c>
      <c r="G262" s="156" t="str">
        <f>IF($D262="","",VLOOKUP($AA262,GaAsSem_Req!$A$2:$N$22,4))</f>
        <v/>
      </c>
      <c r="H262" s="285"/>
      <c r="I262" s="155" t="str">
        <f t="shared" si="14"/>
        <v/>
      </c>
      <c r="J262" s="156" t="str">
        <f>IF($D262="","",VLOOKUP($AA262,GaAsSem_Req!$A$2:$N$22,5))</f>
        <v/>
      </c>
      <c r="K262" s="286"/>
      <c r="L262" s="162" t="str">
        <f t="shared" si="15"/>
        <v/>
      </c>
      <c r="M262" s="156" t="str">
        <f>IF($D262="","",VLOOKUP($AA262,GaAsSem_Req!$A$2:$N$22,6))</f>
        <v/>
      </c>
      <c r="N262" s="157" t="str">
        <f t="shared" si="16"/>
        <v/>
      </c>
      <c r="O262" s="158" t="str">
        <f>IF(OR($D262="",$W262="",GlobalParameters!$C$12=""),"",$W262)</f>
        <v/>
      </c>
      <c r="P262" s="159"/>
      <c r="Q262" s="283"/>
      <c r="R262" s="283"/>
      <c r="S262" s="283"/>
      <c r="T262" s="283"/>
      <c r="U262" s="283"/>
      <c r="V262" s="283"/>
      <c r="W262" s="160" t="str">
        <f>IF(OR($D262="",GlobalParameters!$C$12=""),"",MIN(VLOOKUP($AA262,GaAsSem_Req!$A$2:$N$22,13),$X262))</f>
        <v/>
      </c>
      <c r="X262" s="283"/>
      <c r="Y262" s="283"/>
      <c r="Z262" s="159"/>
      <c r="AA262" s="134" t="e">
        <f>VLOOKUP($D262,GaAsSem_Req!$R$2:$S$8,2)+VLOOKUP(GlobalParameters!$C$12,GaAsSem_Req!$T$2:$U$4,2)</f>
        <v>#N/A</v>
      </c>
    </row>
    <row r="263" spans="1:27" x14ac:dyDescent="0.25">
      <c r="A263" s="133"/>
      <c r="B263" s="283"/>
      <c r="C263" s="283"/>
      <c r="D263" s="284"/>
      <c r="E263" s="287"/>
      <c r="F263" s="166" t="str">
        <f t="shared" si="13"/>
        <v/>
      </c>
      <c r="G263" s="156" t="str">
        <f>IF($D263="","",VLOOKUP($AA263,GaAsSem_Req!$A$2:$N$22,4))</f>
        <v/>
      </c>
      <c r="H263" s="285"/>
      <c r="I263" s="155" t="str">
        <f t="shared" si="14"/>
        <v/>
      </c>
      <c r="J263" s="156" t="str">
        <f>IF($D263="","",VLOOKUP($AA263,GaAsSem_Req!$A$2:$N$22,5))</f>
        <v/>
      </c>
      <c r="K263" s="286"/>
      <c r="L263" s="162" t="str">
        <f t="shared" si="15"/>
        <v/>
      </c>
      <c r="M263" s="156" t="str">
        <f>IF($D263="","",VLOOKUP($AA263,GaAsSem_Req!$A$2:$N$22,6))</f>
        <v/>
      </c>
      <c r="N263" s="157" t="str">
        <f t="shared" si="16"/>
        <v/>
      </c>
      <c r="O263" s="158" t="str">
        <f>IF(OR($D263="",$W263="",GlobalParameters!$C$12=""),"",$W263)</f>
        <v/>
      </c>
      <c r="P263" s="159"/>
      <c r="Q263" s="283"/>
      <c r="R263" s="283"/>
      <c r="S263" s="283"/>
      <c r="T263" s="283"/>
      <c r="U263" s="283"/>
      <c r="V263" s="283"/>
      <c r="W263" s="160" t="str">
        <f>IF(OR($D263="",GlobalParameters!$C$12=""),"",MIN(VLOOKUP($AA263,GaAsSem_Req!$A$2:$N$22,13),$X263))</f>
        <v/>
      </c>
      <c r="X263" s="283"/>
      <c r="Y263" s="283"/>
      <c r="Z263" s="159"/>
      <c r="AA263" s="134" t="e">
        <f>VLOOKUP($D263,GaAsSem_Req!$R$2:$S$8,2)+VLOOKUP(GlobalParameters!$C$12,GaAsSem_Req!$T$2:$U$4,2)</f>
        <v>#N/A</v>
      </c>
    </row>
    <row r="264" spans="1:27" x14ac:dyDescent="0.25">
      <c r="A264" s="133"/>
      <c r="B264" s="283"/>
      <c r="C264" s="283"/>
      <c r="D264" s="284"/>
      <c r="E264" s="287"/>
      <c r="F264" s="166" t="str">
        <f t="shared" si="13"/>
        <v/>
      </c>
      <c r="G264" s="156" t="str">
        <f>IF($D264="","",VLOOKUP($AA264,GaAsSem_Req!$A$2:$N$22,4))</f>
        <v/>
      </c>
      <c r="H264" s="285"/>
      <c r="I264" s="155" t="str">
        <f t="shared" si="14"/>
        <v/>
      </c>
      <c r="J264" s="156" t="str">
        <f>IF($D264="","",VLOOKUP($AA264,GaAsSem_Req!$A$2:$N$22,5))</f>
        <v/>
      </c>
      <c r="K264" s="286"/>
      <c r="L264" s="162" t="str">
        <f t="shared" si="15"/>
        <v/>
      </c>
      <c r="M264" s="156" t="str">
        <f>IF($D264="","",VLOOKUP($AA264,GaAsSem_Req!$A$2:$N$22,6))</f>
        <v/>
      </c>
      <c r="N264" s="157" t="str">
        <f t="shared" si="16"/>
        <v/>
      </c>
      <c r="O264" s="158" t="str">
        <f>IF(OR($D264="",$W264="",GlobalParameters!$C$12=""),"",$W264)</f>
        <v/>
      </c>
      <c r="P264" s="159"/>
      <c r="Q264" s="283"/>
      <c r="R264" s="283"/>
      <c r="S264" s="283"/>
      <c r="T264" s="283"/>
      <c r="U264" s="283"/>
      <c r="V264" s="283"/>
      <c r="W264" s="160" t="str">
        <f>IF(OR($D264="",GlobalParameters!$C$12=""),"",MIN(VLOOKUP($AA264,GaAsSem_Req!$A$2:$N$22,13),$X264))</f>
        <v/>
      </c>
      <c r="X264" s="283"/>
      <c r="Y264" s="283"/>
      <c r="Z264" s="159"/>
      <c r="AA264" s="134" t="e">
        <f>VLOOKUP($D264,GaAsSem_Req!$R$2:$S$8,2)+VLOOKUP(GlobalParameters!$C$12,GaAsSem_Req!$T$2:$U$4,2)</f>
        <v>#N/A</v>
      </c>
    </row>
    <row r="265" spans="1:27" x14ac:dyDescent="0.25">
      <c r="A265" s="133"/>
      <c r="B265" s="283"/>
      <c r="C265" s="283"/>
      <c r="D265" s="284"/>
      <c r="E265" s="287"/>
      <c r="F265" s="166" t="str">
        <f t="shared" si="13"/>
        <v/>
      </c>
      <c r="G265" s="156" t="str">
        <f>IF($D265="","",VLOOKUP($AA265,GaAsSem_Req!$A$2:$N$22,4))</f>
        <v/>
      </c>
      <c r="H265" s="285"/>
      <c r="I265" s="155" t="str">
        <f t="shared" si="14"/>
        <v/>
      </c>
      <c r="J265" s="156" t="str">
        <f>IF($D265="","",VLOOKUP($AA265,GaAsSem_Req!$A$2:$N$22,5))</f>
        <v/>
      </c>
      <c r="K265" s="286"/>
      <c r="L265" s="162" t="str">
        <f t="shared" si="15"/>
        <v/>
      </c>
      <c r="M265" s="156" t="str">
        <f>IF($D265="","",VLOOKUP($AA265,GaAsSem_Req!$A$2:$N$22,6))</f>
        <v/>
      </c>
      <c r="N265" s="157" t="str">
        <f t="shared" si="16"/>
        <v/>
      </c>
      <c r="O265" s="158" t="str">
        <f>IF(OR($D265="",$W265="",GlobalParameters!$C$12=""),"",$W265)</f>
        <v/>
      </c>
      <c r="P265" s="159"/>
      <c r="Q265" s="283"/>
      <c r="R265" s="283"/>
      <c r="S265" s="283"/>
      <c r="T265" s="283"/>
      <c r="U265" s="283"/>
      <c r="V265" s="283"/>
      <c r="W265" s="160" t="str">
        <f>IF(OR($D265="",GlobalParameters!$C$12=""),"",MIN(VLOOKUP($AA265,GaAsSem_Req!$A$2:$N$22,13),$X265))</f>
        <v/>
      </c>
      <c r="X265" s="283"/>
      <c r="Y265" s="283"/>
      <c r="Z265" s="159"/>
      <c r="AA265" s="134" t="e">
        <f>VLOOKUP($D265,GaAsSem_Req!$R$2:$S$8,2)+VLOOKUP(GlobalParameters!$C$12,GaAsSem_Req!$T$2:$U$4,2)</f>
        <v>#N/A</v>
      </c>
    </row>
    <row r="266" spans="1:27" x14ac:dyDescent="0.25">
      <c r="A266" s="133"/>
      <c r="B266" s="283"/>
      <c r="C266" s="283"/>
      <c r="D266" s="284"/>
      <c r="E266" s="287"/>
      <c r="F266" s="166" t="str">
        <f t="shared" si="13"/>
        <v/>
      </c>
      <c r="G266" s="156" t="str">
        <f>IF($D266="","",VLOOKUP($AA266,GaAsSem_Req!$A$2:$N$22,4))</f>
        <v/>
      </c>
      <c r="H266" s="285"/>
      <c r="I266" s="155" t="str">
        <f t="shared" si="14"/>
        <v/>
      </c>
      <c r="J266" s="156" t="str">
        <f>IF($D266="","",VLOOKUP($AA266,GaAsSem_Req!$A$2:$N$22,5))</f>
        <v/>
      </c>
      <c r="K266" s="286"/>
      <c r="L266" s="162" t="str">
        <f t="shared" si="15"/>
        <v/>
      </c>
      <c r="M266" s="156" t="str">
        <f>IF($D266="","",VLOOKUP($AA266,GaAsSem_Req!$A$2:$N$22,6))</f>
        <v/>
      </c>
      <c r="N266" s="157" t="str">
        <f t="shared" si="16"/>
        <v/>
      </c>
      <c r="O266" s="158" t="str">
        <f>IF(OR($D266="",$W266="",GlobalParameters!$C$12=""),"",$W266)</f>
        <v/>
      </c>
      <c r="P266" s="159"/>
      <c r="Q266" s="283"/>
      <c r="R266" s="283"/>
      <c r="S266" s="283"/>
      <c r="T266" s="283"/>
      <c r="U266" s="283"/>
      <c r="V266" s="283"/>
      <c r="W266" s="160" t="str">
        <f>IF(OR($D266="",GlobalParameters!$C$12=""),"",MIN(VLOOKUP($AA266,GaAsSem_Req!$A$2:$N$22,13),$X266))</f>
        <v/>
      </c>
      <c r="X266" s="283"/>
      <c r="Y266" s="283"/>
      <c r="Z266" s="159"/>
      <c r="AA266" s="134" t="e">
        <f>VLOOKUP($D266,GaAsSem_Req!$R$2:$S$8,2)+VLOOKUP(GlobalParameters!$C$12,GaAsSem_Req!$T$2:$U$4,2)</f>
        <v>#N/A</v>
      </c>
    </row>
    <row r="267" spans="1:27" x14ac:dyDescent="0.25">
      <c r="A267" s="133"/>
      <c r="B267" s="283"/>
      <c r="C267" s="283"/>
      <c r="D267" s="284"/>
      <c r="E267" s="287"/>
      <c r="F267" s="166" t="str">
        <f t="shared" si="13"/>
        <v/>
      </c>
      <c r="G267" s="156" t="str">
        <f>IF($D267="","",VLOOKUP($AA267,GaAsSem_Req!$A$2:$N$22,4))</f>
        <v/>
      </c>
      <c r="H267" s="285"/>
      <c r="I267" s="155" t="str">
        <f t="shared" si="14"/>
        <v/>
      </c>
      <c r="J267" s="156" t="str">
        <f>IF($D267="","",VLOOKUP($AA267,GaAsSem_Req!$A$2:$N$22,5))</f>
        <v/>
      </c>
      <c r="K267" s="286"/>
      <c r="L267" s="162" t="str">
        <f t="shared" si="15"/>
        <v/>
      </c>
      <c r="M267" s="156" t="str">
        <f>IF($D267="","",VLOOKUP($AA267,GaAsSem_Req!$A$2:$N$22,6))</f>
        <v/>
      </c>
      <c r="N267" s="157" t="str">
        <f t="shared" si="16"/>
        <v/>
      </c>
      <c r="O267" s="158" t="str">
        <f>IF(OR($D267="",$W267="",GlobalParameters!$C$12=""),"",$W267)</f>
        <v/>
      </c>
      <c r="P267" s="159"/>
      <c r="Q267" s="283"/>
      <c r="R267" s="283"/>
      <c r="S267" s="283"/>
      <c r="T267" s="283"/>
      <c r="U267" s="283"/>
      <c r="V267" s="283"/>
      <c r="W267" s="160" t="str">
        <f>IF(OR($D267="",GlobalParameters!$C$12=""),"",MIN(VLOOKUP($AA267,GaAsSem_Req!$A$2:$N$22,13),$X267))</f>
        <v/>
      </c>
      <c r="X267" s="283"/>
      <c r="Y267" s="283"/>
      <c r="Z267" s="159"/>
      <c r="AA267" s="134" t="e">
        <f>VLOOKUP($D267,GaAsSem_Req!$R$2:$S$8,2)+VLOOKUP(GlobalParameters!$C$12,GaAsSem_Req!$T$2:$U$4,2)</f>
        <v>#N/A</v>
      </c>
    </row>
    <row r="268" spans="1:27" x14ac:dyDescent="0.25">
      <c r="A268" s="133"/>
      <c r="B268" s="283"/>
      <c r="C268" s="283"/>
      <c r="D268" s="284"/>
      <c r="E268" s="287"/>
      <c r="F268" s="166" t="str">
        <f t="shared" si="13"/>
        <v/>
      </c>
      <c r="G268" s="156" t="str">
        <f>IF($D268="","",VLOOKUP($AA268,GaAsSem_Req!$A$2:$N$22,4))</f>
        <v/>
      </c>
      <c r="H268" s="285"/>
      <c r="I268" s="155" t="str">
        <f t="shared" si="14"/>
        <v/>
      </c>
      <c r="J268" s="156" t="str">
        <f>IF($D268="","",VLOOKUP($AA268,GaAsSem_Req!$A$2:$N$22,5))</f>
        <v/>
      </c>
      <c r="K268" s="286"/>
      <c r="L268" s="162" t="str">
        <f t="shared" si="15"/>
        <v/>
      </c>
      <c r="M268" s="156" t="str">
        <f>IF($D268="","",VLOOKUP($AA268,GaAsSem_Req!$A$2:$N$22,6))</f>
        <v/>
      </c>
      <c r="N268" s="157" t="str">
        <f t="shared" si="16"/>
        <v/>
      </c>
      <c r="O268" s="158" t="str">
        <f>IF(OR($D268="",$W268="",GlobalParameters!$C$12=""),"",$W268)</f>
        <v/>
      </c>
      <c r="P268" s="159"/>
      <c r="Q268" s="283"/>
      <c r="R268" s="283"/>
      <c r="S268" s="283"/>
      <c r="T268" s="283"/>
      <c r="U268" s="283"/>
      <c r="V268" s="283"/>
      <c r="W268" s="160" t="str">
        <f>IF(OR($D268="",GlobalParameters!$C$12=""),"",MIN(VLOOKUP($AA268,GaAsSem_Req!$A$2:$N$22,13),$X268))</f>
        <v/>
      </c>
      <c r="X268" s="283"/>
      <c r="Y268" s="283"/>
      <c r="Z268" s="159"/>
      <c r="AA268" s="134" t="e">
        <f>VLOOKUP($D268,GaAsSem_Req!$R$2:$S$8,2)+VLOOKUP(GlobalParameters!$C$12,GaAsSem_Req!$T$2:$U$4,2)</f>
        <v>#N/A</v>
      </c>
    </row>
    <row r="269" spans="1:27" x14ac:dyDescent="0.25">
      <c r="A269" s="133"/>
      <c r="B269" s="283"/>
      <c r="C269" s="283"/>
      <c r="D269" s="284"/>
      <c r="E269" s="287"/>
      <c r="F269" s="166" t="str">
        <f t="shared" ref="F269:F312" si="17">IF(OR($D269="",$Q269="",$R269="",$G269="",$V269="",$X269=""),"",IF($AA269&lt;300,IF($N269&lt;=$V269,$R269*$G269,IF(AND($N269&gt;$V269,$N269&lt;=$X269),$G269*($R269+((($Q269-$R269)/($X269-$V269))*($N269-$V269))),0)),""))</f>
        <v/>
      </c>
      <c r="G269" s="156" t="str">
        <f>IF($D269="","",VLOOKUP($AA269,GaAsSem_Req!$A$2:$N$22,4))</f>
        <v/>
      </c>
      <c r="H269" s="285"/>
      <c r="I269" s="155" t="str">
        <f t="shared" ref="I269:I312" si="18">IF(OR($D269="",$S269="",$J269=""),"",IF($AA269&lt;300,$S269*$J269,""))</f>
        <v/>
      </c>
      <c r="J269" s="156" t="str">
        <f>IF($D269="","",VLOOKUP($AA269,GaAsSem_Req!$A$2:$N$22,5))</f>
        <v/>
      </c>
      <c r="K269" s="286"/>
      <c r="L269" s="162" t="str">
        <f t="shared" ref="L269:L312" si="19">IF(OR($D269="",$T269="",$U269="",$M269="",$V269="",$X269=""),"",IF($AA269&lt;800,IF($N269&lt;=$V269,$U269*$M269,IF(AND($N269&gt;$V269,$N269&lt;=$X269),$M269*($U269+((($T269-$U269)/($X269-$V269))*($N269-$V269))),0)),""))</f>
        <v/>
      </c>
      <c r="M269" s="156" t="str">
        <f>IF($D269="","",VLOOKUP($AA269,GaAsSem_Req!$A$2:$N$22,6))</f>
        <v/>
      </c>
      <c r="N269" s="157" t="str">
        <f t="shared" si="16"/>
        <v/>
      </c>
      <c r="O269" s="158" t="str">
        <f>IF(OR($D269="",$W269="",GlobalParameters!$C$12=""),"",$W269)</f>
        <v/>
      </c>
      <c r="P269" s="159"/>
      <c r="Q269" s="283"/>
      <c r="R269" s="283"/>
      <c r="S269" s="283"/>
      <c r="T269" s="283"/>
      <c r="U269" s="283"/>
      <c r="V269" s="283"/>
      <c r="W269" s="160" t="str">
        <f>IF(OR($D269="",GlobalParameters!$C$12=""),"",MIN(VLOOKUP($AA269,GaAsSem_Req!$A$2:$N$22,13),$X269))</f>
        <v/>
      </c>
      <c r="X269" s="283"/>
      <c r="Y269" s="283"/>
      <c r="Z269" s="159"/>
      <c r="AA269" s="134" t="e">
        <f>VLOOKUP($D269,GaAsSem_Req!$R$2:$S$8,2)+VLOOKUP(GlobalParameters!$C$12,GaAsSem_Req!$T$2:$U$4,2)</f>
        <v>#N/A</v>
      </c>
    </row>
    <row r="270" spans="1:27" x14ac:dyDescent="0.25">
      <c r="A270" s="133"/>
      <c r="B270" s="283"/>
      <c r="C270" s="283"/>
      <c r="D270" s="284"/>
      <c r="E270" s="287"/>
      <c r="F270" s="166" t="str">
        <f t="shared" si="17"/>
        <v/>
      </c>
      <c r="G270" s="156" t="str">
        <f>IF($D270="","",VLOOKUP($AA270,GaAsSem_Req!$A$2:$N$22,4))</f>
        <v/>
      </c>
      <c r="H270" s="285"/>
      <c r="I270" s="155" t="str">
        <f t="shared" si="18"/>
        <v/>
      </c>
      <c r="J270" s="156" t="str">
        <f>IF($D270="","",VLOOKUP($AA270,GaAsSem_Req!$A$2:$N$22,5))</f>
        <v/>
      </c>
      <c r="K270" s="286"/>
      <c r="L270" s="162" t="str">
        <f t="shared" si="19"/>
        <v/>
      </c>
      <c r="M270" s="156" t="str">
        <f>IF($D270="","",VLOOKUP($AA270,GaAsSem_Req!$A$2:$N$22,6))</f>
        <v/>
      </c>
      <c r="N270" s="157" t="str">
        <f t="shared" si="16"/>
        <v/>
      </c>
      <c r="O270" s="158" t="str">
        <f>IF(OR($D270="",$W270="",GlobalParameters!$C$12=""),"",$W270)</f>
        <v/>
      </c>
      <c r="P270" s="159"/>
      <c r="Q270" s="283"/>
      <c r="R270" s="283"/>
      <c r="S270" s="283"/>
      <c r="T270" s="283"/>
      <c r="U270" s="283"/>
      <c r="V270" s="283"/>
      <c r="W270" s="160" t="str">
        <f>IF(OR($D270="",GlobalParameters!$C$12=""),"",MIN(VLOOKUP($AA270,GaAsSem_Req!$A$2:$N$22,13),$X270))</f>
        <v/>
      </c>
      <c r="X270" s="283"/>
      <c r="Y270" s="283"/>
      <c r="Z270" s="159"/>
      <c r="AA270" s="134" t="e">
        <f>VLOOKUP($D270,GaAsSem_Req!$R$2:$S$8,2)+VLOOKUP(GlobalParameters!$C$12,GaAsSem_Req!$T$2:$U$4,2)</f>
        <v>#N/A</v>
      </c>
    </row>
    <row r="271" spans="1:27" x14ac:dyDescent="0.25">
      <c r="A271" s="133"/>
      <c r="B271" s="283"/>
      <c r="C271" s="283"/>
      <c r="D271" s="284"/>
      <c r="E271" s="287"/>
      <c r="F271" s="166" t="str">
        <f t="shared" si="17"/>
        <v/>
      </c>
      <c r="G271" s="156" t="str">
        <f>IF($D271="","",VLOOKUP($AA271,GaAsSem_Req!$A$2:$N$22,4))</f>
        <v/>
      </c>
      <c r="H271" s="285"/>
      <c r="I271" s="155" t="str">
        <f t="shared" si="18"/>
        <v/>
      </c>
      <c r="J271" s="156" t="str">
        <f>IF($D271="","",VLOOKUP($AA271,GaAsSem_Req!$A$2:$N$22,5))</f>
        <v/>
      </c>
      <c r="K271" s="286"/>
      <c r="L271" s="162" t="str">
        <f t="shared" si="19"/>
        <v/>
      </c>
      <c r="M271" s="156" t="str">
        <f>IF($D271="","",VLOOKUP($AA271,GaAsSem_Req!$A$2:$N$22,6))</f>
        <v/>
      </c>
      <c r="N271" s="157" t="str">
        <f t="shared" si="16"/>
        <v/>
      </c>
      <c r="O271" s="158" t="str">
        <f>IF(OR($D271="",$W271="",GlobalParameters!$C$12=""),"",$W271)</f>
        <v/>
      </c>
      <c r="P271" s="159"/>
      <c r="Q271" s="283"/>
      <c r="R271" s="283"/>
      <c r="S271" s="283"/>
      <c r="T271" s="283"/>
      <c r="U271" s="283"/>
      <c r="V271" s="283"/>
      <c r="W271" s="160" t="str">
        <f>IF(OR($D271="",GlobalParameters!$C$12=""),"",MIN(VLOOKUP($AA271,GaAsSem_Req!$A$2:$N$22,13),$X271))</f>
        <v/>
      </c>
      <c r="X271" s="283"/>
      <c r="Y271" s="283"/>
      <c r="Z271" s="159"/>
      <c r="AA271" s="134" t="e">
        <f>VLOOKUP($D271,GaAsSem_Req!$R$2:$S$8,2)+VLOOKUP(GlobalParameters!$C$12,GaAsSem_Req!$T$2:$U$4,2)</f>
        <v>#N/A</v>
      </c>
    </row>
    <row r="272" spans="1:27" x14ac:dyDescent="0.25">
      <c r="A272" s="133"/>
      <c r="B272" s="283"/>
      <c r="C272" s="283"/>
      <c r="D272" s="284"/>
      <c r="E272" s="287"/>
      <c r="F272" s="166" t="str">
        <f t="shared" si="17"/>
        <v/>
      </c>
      <c r="G272" s="156" t="str">
        <f>IF($D272="","",VLOOKUP($AA272,GaAsSem_Req!$A$2:$N$22,4))</f>
        <v/>
      </c>
      <c r="H272" s="285"/>
      <c r="I272" s="155" t="str">
        <f t="shared" si="18"/>
        <v/>
      </c>
      <c r="J272" s="156" t="str">
        <f>IF($D272="","",VLOOKUP($AA272,GaAsSem_Req!$A$2:$N$22,5))</f>
        <v/>
      </c>
      <c r="K272" s="286"/>
      <c r="L272" s="162" t="str">
        <f t="shared" si="19"/>
        <v/>
      </c>
      <c r="M272" s="156" t="str">
        <f>IF($D272="","",VLOOKUP($AA272,GaAsSem_Req!$A$2:$N$22,6))</f>
        <v/>
      </c>
      <c r="N272" s="157" t="str">
        <f t="shared" si="16"/>
        <v/>
      </c>
      <c r="O272" s="158" t="str">
        <f>IF(OR($D272="",$W272="",GlobalParameters!$C$12=""),"",$W272)</f>
        <v/>
      </c>
      <c r="P272" s="159"/>
      <c r="Q272" s="283"/>
      <c r="R272" s="283"/>
      <c r="S272" s="283"/>
      <c r="T272" s="283"/>
      <c r="U272" s="283"/>
      <c r="V272" s="283"/>
      <c r="W272" s="160" t="str">
        <f>IF(OR($D272="",GlobalParameters!$C$12=""),"",MIN(VLOOKUP($AA272,GaAsSem_Req!$A$2:$N$22,13),$X272))</f>
        <v/>
      </c>
      <c r="X272" s="283"/>
      <c r="Y272" s="283"/>
      <c r="Z272" s="159"/>
      <c r="AA272" s="134" t="e">
        <f>VLOOKUP($D272,GaAsSem_Req!$R$2:$S$8,2)+VLOOKUP(GlobalParameters!$C$12,GaAsSem_Req!$T$2:$U$4,2)</f>
        <v>#N/A</v>
      </c>
    </row>
    <row r="273" spans="1:27" x14ac:dyDescent="0.25">
      <c r="A273" s="133"/>
      <c r="B273" s="283"/>
      <c r="C273" s="283"/>
      <c r="D273" s="284"/>
      <c r="E273" s="287"/>
      <c r="F273" s="166" t="str">
        <f t="shared" si="17"/>
        <v/>
      </c>
      <c r="G273" s="156" t="str">
        <f>IF($D273="","",VLOOKUP($AA273,GaAsSem_Req!$A$2:$N$22,4))</f>
        <v/>
      </c>
      <c r="H273" s="285"/>
      <c r="I273" s="155" t="str">
        <f t="shared" si="18"/>
        <v/>
      </c>
      <c r="J273" s="156" t="str">
        <f>IF($D273="","",VLOOKUP($AA273,GaAsSem_Req!$A$2:$N$22,5))</f>
        <v/>
      </c>
      <c r="K273" s="286"/>
      <c r="L273" s="162" t="str">
        <f t="shared" si="19"/>
        <v/>
      </c>
      <c r="M273" s="156" t="str">
        <f>IF($D273="","",VLOOKUP($AA273,GaAsSem_Req!$A$2:$N$22,6))</f>
        <v/>
      </c>
      <c r="N273" s="157" t="str">
        <f t="shared" si="16"/>
        <v/>
      </c>
      <c r="O273" s="158" t="str">
        <f>IF(OR($D273="",$W273="",GlobalParameters!$C$12=""),"",$W273)</f>
        <v/>
      </c>
      <c r="P273" s="159"/>
      <c r="Q273" s="283"/>
      <c r="R273" s="283"/>
      <c r="S273" s="283"/>
      <c r="T273" s="283"/>
      <c r="U273" s="283"/>
      <c r="V273" s="283"/>
      <c r="W273" s="160" t="str">
        <f>IF(OR($D273="",GlobalParameters!$C$12=""),"",MIN(VLOOKUP($AA273,GaAsSem_Req!$A$2:$N$22,13),$X273))</f>
        <v/>
      </c>
      <c r="X273" s="283"/>
      <c r="Y273" s="283"/>
      <c r="Z273" s="159"/>
      <c r="AA273" s="134" t="e">
        <f>VLOOKUP($D273,GaAsSem_Req!$R$2:$S$8,2)+VLOOKUP(GlobalParameters!$C$12,GaAsSem_Req!$T$2:$U$4,2)</f>
        <v>#N/A</v>
      </c>
    </row>
    <row r="274" spans="1:27" x14ac:dyDescent="0.25">
      <c r="A274" s="133"/>
      <c r="B274" s="283"/>
      <c r="C274" s="283"/>
      <c r="D274" s="284"/>
      <c r="E274" s="287"/>
      <c r="F274" s="166" t="str">
        <f t="shared" si="17"/>
        <v/>
      </c>
      <c r="G274" s="156" t="str">
        <f>IF($D274="","",VLOOKUP($AA274,GaAsSem_Req!$A$2:$N$22,4))</f>
        <v/>
      </c>
      <c r="H274" s="285"/>
      <c r="I274" s="155" t="str">
        <f t="shared" si="18"/>
        <v/>
      </c>
      <c r="J274" s="156" t="str">
        <f>IF($D274="","",VLOOKUP($AA274,GaAsSem_Req!$A$2:$N$22,5))</f>
        <v/>
      </c>
      <c r="K274" s="286"/>
      <c r="L274" s="162" t="str">
        <f t="shared" si="19"/>
        <v/>
      </c>
      <c r="M274" s="156" t="str">
        <f>IF($D274="","",VLOOKUP($AA274,GaAsSem_Req!$A$2:$N$22,6))</f>
        <v/>
      </c>
      <c r="N274" s="157" t="str">
        <f t="shared" si="16"/>
        <v/>
      </c>
      <c r="O274" s="158" t="str">
        <f>IF(OR($D274="",$W274="",GlobalParameters!$C$12=""),"",$W274)</f>
        <v/>
      </c>
      <c r="P274" s="159"/>
      <c r="Q274" s="283"/>
      <c r="R274" s="283"/>
      <c r="S274" s="283"/>
      <c r="T274" s="283"/>
      <c r="U274" s="283"/>
      <c r="V274" s="283"/>
      <c r="W274" s="160" t="str">
        <f>IF(OR($D274="",GlobalParameters!$C$12=""),"",MIN(VLOOKUP($AA274,GaAsSem_Req!$A$2:$N$22,13),$X274))</f>
        <v/>
      </c>
      <c r="X274" s="283"/>
      <c r="Y274" s="283"/>
      <c r="Z274" s="159"/>
      <c r="AA274" s="134" t="e">
        <f>VLOOKUP($D274,GaAsSem_Req!$R$2:$S$8,2)+VLOOKUP(GlobalParameters!$C$12,GaAsSem_Req!$T$2:$U$4,2)</f>
        <v>#N/A</v>
      </c>
    </row>
    <row r="275" spans="1:27" x14ac:dyDescent="0.25">
      <c r="A275" s="133"/>
      <c r="B275" s="283"/>
      <c r="C275" s="283"/>
      <c r="D275" s="284"/>
      <c r="E275" s="287"/>
      <c r="F275" s="166" t="str">
        <f t="shared" si="17"/>
        <v/>
      </c>
      <c r="G275" s="156" t="str">
        <f>IF($D275="","",VLOOKUP($AA275,GaAsSem_Req!$A$2:$N$22,4))</f>
        <v/>
      </c>
      <c r="H275" s="285"/>
      <c r="I275" s="155" t="str">
        <f t="shared" si="18"/>
        <v/>
      </c>
      <c r="J275" s="156" t="str">
        <f>IF($D275="","",VLOOKUP($AA275,GaAsSem_Req!$A$2:$N$22,5))</f>
        <v/>
      </c>
      <c r="K275" s="286"/>
      <c r="L275" s="162" t="str">
        <f t="shared" si="19"/>
        <v/>
      </c>
      <c r="M275" s="156" t="str">
        <f>IF($D275="","",VLOOKUP($AA275,GaAsSem_Req!$A$2:$N$22,6))</f>
        <v/>
      </c>
      <c r="N275" s="157" t="str">
        <f t="shared" si="16"/>
        <v/>
      </c>
      <c r="O275" s="158" t="str">
        <f>IF(OR($D275="",$W275="",GlobalParameters!$C$12=""),"",$W275)</f>
        <v/>
      </c>
      <c r="P275" s="159"/>
      <c r="Q275" s="283"/>
      <c r="R275" s="283"/>
      <c r="S275" s="283"/>
      <c r="T275" s="283"/>
      <c r="U275" s="283"/>
      <c r="V275" s="283"/>
      <c r="W275" s="160" t="str">
        <f>IF(OR($D275="",GlobalParameters!$C$12=""),"",MIN(VLOOKUP($AA275,GaAsSem_Req!$A$2:$N$22,13),$X275))</f>
        <v/>
      </c>
      <c r="X275" s="283"/>
      <c r="Y275" s="283"/>
      <c r="Z275" s="159"/>
      <c r="AA275" s="134" t="e">
        <f>VLOOKUP($D275,GaAsSem_Req!$R$2:$S$8,2)+VLOOKUP(GlobalParameters!$C$12,GaAsSem_Req!$T$2:$U$4,2)</f>
        <v>#N/A</v>
      </c>
    </row>
    <row r="276" spans="1:27" x14ac:dyDescent="0.25">
      <c r="A276" s="133"/>
      <c r="B276" s="283"/>
      <c r="C276" s="283"/>
      <c r="D276" s="284"/>
      <c r="E276" s="287"/>
      <c r="F276" s="166" t="str">
        <f t="shared" si="17"/>
        <v/>
      </c>
      <c r="G276" s="156" t="str">
        <f>IF($D276="","",VLOOKUP($AA276,GaAsSem_Req!$A$2:$N$22,4))</f>
        <v/>
      </c>
      <c r="H276" s="285"/>
      <c r="I276" s="155" t="str">
        <f t="shared" si="18"/>
        <v/>
      </c>
      <c r="J276" s="156" t="str">
        <f>IF($D276="","",VLOOKUP($AA276,GaAsSem_Req!$A$2:$N$22,5))</f>
        <v/>
      </c>
      <c r="K276" s="286"/>
      <c r="L276" s="162" t="str">
        <f t="shared" si="19"/>
        <v/>
      </c>
      <c r="M276" s="156" t="str">
        <f>IF($D276="","",VLOOKUP($AA276,GaAsSem_Req!$A$2:$N$22,6))</f>
        <v/>
      </c>
      <c r="N276" s="157" t="str">
        <f t="shared" si="16"/>
        <v/>
      </c>
      <c r="O276" s="158" t="str">
        <f>IF(OR($D276="",$W276="",GlobalParameters!$C$12=""),"",$W276)</f>
        <v/>
      </c>
      <c r="P276" s="159"/>
      <c r="Q276" s="283"/>
      <c r="R276" s="283"/>
      <c r="S276" s="283"/>
      <c r="T276" s="283"/>
      <c r="U276" s="283"/>
      <c r="V276" s="283"/>
      <c r="W276" s="160" t="str">
        <f>IF(OR($D276="",GlobalParameters!$C$12=""),"",MIN(VLOOKUP($AA276,GaAsSem_Req!$A$2:$N$22,13),$X276))</f>
        <v/>
      </c>
      <c r="X276" s="283"/>
      <c r="Y276" s="283"/>
      <c r="Z276" s="159"/>
      <c r="AA276" s="134" t="e">
        <f>VLOOKUP($D276,GaAsSem_Req!$R$2:$S$8,2)+VLOOKUP(GlobalParameters!$C$12,GaAsSem_Req!$T$2:$U$4,2)</f>
        <v>#N/A</v>
      </c>
    </row>
    <row r="277" spans="1:27" x14ac:dyDescent="0.25">
      <c r="A277" s="133"/>
      <c r="B277" s="283"/>
      <c r="C277" s="283"/>
      <c r="D277" s="284"/>
      <c r="E277" s="287"/>
      <c r="F277" s="166" t="str">
        <f t="shared" si="17"/>
        <v/>
      </c>
      <c r="G277" s="156" t="str">
        <f>IF($D277="","",VLOOKUP($AA277,GaAsSem_Req!$A$2:$N$22,4))</f>
        <v/>
      </c>
      <c r="H277" s="285"/>
      <c r="I277" s="155" t="str">
        <f t="shared" si="18"/>
        <v/>
      </c>
      <c r="J277" s="156" t="str">
        <f>IF($D277="","",VLOOKUP($AA277,GaAsSem_Req!$A$2:$N$22,5))</f>
        <v/>
      </c>
      <c r="K277" s="286"/>
      <c r="L277" s="162" t="str">
        <f t="shared" si="19"/>
        <v/>
      </c>
      <c r="M277" s="156" t="str">
        <f>IF($D277="","",VLOOKUP($AA277,GaAsSem_Req!$A$2:$N$22,6))</f>
        <v/>
      </c>
      <c r="N277" s="157" t="str">
        <f t="shared" si="16"/>
        <v/>
      </c>
      <c r="O277" s="158" t="str">
        <f>IF(OR($D277="",$W277="",GlobalParameters!$C$12=""),"",$W277)</f>
        <v/>
      </c>
      <c r="P277" s="159"/>
      <c r="Q277" s="283"/>
      <c r="R277" s="283"/>
      <c r="S277" s="283"/>
      <c r="T277" s="283"/>
      <c r="U277" s="283"/>
      <c r="V277" s="283"/>
      <c r="W277" s="160" t="str">
        <f>IF(OR($D277="",GlobalParameters!$C$12=""),"",MIN(VLOOKUP($AA277,GaAsSem_Req!$A$2:$N$22,13),$X277))</f>
        <v/>
      </c>
      <c r="X277" s="283"/>
      <c r="Y277" s="283"/>
      <c r="Z277" s="159"/>
      <c r="AA277" s="134" t="e">
        <f>VLOOKUP($D277,GaAsSem_Req!$R$2:$S$8,2)+VLOOKUP(GlobalParameters!$C$12,GaAsSem_Req!$T$2:$U$4,2)</f>
        <v>#N/A</v>
      </c>
    </row>
    <row r="278" spans="1:27" x14ac:dyDescent="0.25">
      <c r="A278" s="133"/>
      <c r="B278" s="283"/>
      <c r="C278" s="283"/>
      <c r="D278" s="284"/>
      <c r="E278" s="287"/>
      <c r="F278" s="166" t="str">
        <f t="shared" si="17"/>
        <v/>
      </c>
      <c r="G278" s="156" t="str">
        <f>IF($D278="","",VLOOKUP($AA278,GaAsSem_Req!$A$2:$N$22,4))</f>
        <v/>
      </c>
      <c r="H278" s="285"/>
      <c r="I278" s="155" t="str">
        <f t="shared" si="18"/>
        <v/>
      </c>
      <c r="J278" s="156" t="str">
        <f>IF($D278="","",VLOOKUP($AA278,GaAsSem_Req!$A$2:$N$22,5))</f>
        <v/>
      </c>
      <c r="K278" s="286"/>
      <c r="L278" s="162" t="str">
        <f t="shared" si="19"/>
        <v/>
      </c>
      <c r="M278" s="156" t="str">
        <f>IF($D278="","",VLOOKUP($AA278,GaAsSem_Req!$A$2:$N$22,6))</f>
        <v/>
      </c>
      <c r="N278" s="157" t="str">
        <f t="shared" si="16"/>
        <v/>
      </c>
      <c r="O278" s="158" t="str">
        <f>IF(OR($D278="",$W278="",GlobalParameters!$C$12=""),"",$W278)</f>
        <v/>
      </c>
      <c r="P278" s="159"/>
      <c r="Q278" s="283"/>
      <c r="R278" s="283"/>
      <c r="S278" s="283"/>
      <c r="T278" s="283"/>
      <c r="U278" s="283"/>
      <c r="V278" s="283"/>
      <c r="W278" s="160" t="str">
        <f>IF(OR($D278="",GlobalParameters!$C$12=""),"",MIN(VLOOKUP($AA278,GaAsSem_Req!$A$2:$N$22,13),$X278))</f>
        <v/>
      </c>
      <c r="X278" s="283"/>
      <c r="Y278" s="283"/>
      <c r="Z278" s="159"/>
      <c r="AA278" s="134" t="e">
        <f>VLOOKUP($D278,GaAsSem_Req!$R$2:$S$8,2)+VLOOKUP(GlobalParameters!$C$12,GaAsSem_Req!$T$2:$U$4,2)</f>
        <v>#N/A</v>
      </c>
    </row>
    <row r="279" spans="1:27" x14ac:dyDescent="0.25">
      <c r="A279" s="133"/>
      <c r="B279" s="283"/>
      <c r="C279" s="283"/>
      <c r="D279" s="284"/>
      <c r="E279" s="287"/>
      <c r="F279" s="166" t="str">
        <f t="shared" si="17"/>
        <v/>
      </c>
      <c r="G279" s="156" t="str">
        <f>IF($D279="","",VLOOKUP($AA279,GaAsSem_Req!$A$2:$N$22,4))</f>
        <v/>
      </c>
      <c r="H279" s="285"/>
      <c r="I279" s="155" t="str">
        <f t="shared" si="18"/>
        <v/>
      </c>
      <c r="J279" s="156" t="str">
        <f>IF($D279="","",VLOOKUP($AA279,GaAsSem_Req!$A$2:$N$22,5))</f>
        <v/>
      </c>
      <c r="K279" s="286"/>
      <c r="L279" s="162" t="str">
        <f t="shared" si="19"/>
        <v/>
      </c>
      <c r="M279" s="156" t="str">
        <f>IF($D279="","",VLOOKUP($AA279,GaAsSem_Req!$A$2:$N$22,6))</f>
        <v/>
      </c>
      <c r="N279" s="157" t="str">
        <f t="shared" si="16"/>
        <v/>
      </c>
      <c r="O279" s="158" t="str">
        <f>IF(OR($D279="",$W279="",GlobalParameters!$C$12=""),"",$W279)</f>
        <v/>
      </c>
      <c r="P279" s="159"/>
      <c r="Q279" s="283"/>
      <c r="R279" s="283"/>
      <c r="S279" s="283"/>
      <c r="T279" s="283"/>
      <c r="U279" s="283"/>
      <c r="V279" s="283"/>
      <c r="W279" s="160" t="str">
        <f>IF(OR($D279="",GlobalParameters!$C$12=""),"",MIN(VLOOKUP($AA279,GaAsSem_Req!$A$2:$N$22,13),$X279))</f>
        <v/>
      </c>
      <c r="X279" s="283"/>
      <c r="Y279" s="283"/>
      <c r="Z279" s="159"/>
      <c r="AA279" s="134" t="e">
        <f>VLOOKUP($D279,GaAsSem_Req!$R$2:$S$8,2)+VLOOKUP(GlobalParameters!$C$12,GaAsSem_Req!$T$2:$U$4,2)</f>
        <v>#N/A</v>
      </c>
    </row>
    <row r="280" spans="1:27" x14ac:dyDescent="0.25">
      <c r="A280" s="133"/>
      <c r="B280" s="283"/>
      <c r="C280" s="283"/>
      <c r="D280" s="284"/>
      <c r="E280" s="287"/>
      <c r="F280" s="166" t="str">
        <f t="shared" si="17"/>
        <v/>
      </c>
      <c r="G280" s="156" t="str">
        <f>IF($D280="","",VLOOKUP($AA280,GaAsSem_Req!$A$2:$N$22,4))</f>
        <v/>
      </c>
      <c r="H280" s="285"/>
      <c r="I280" s="155" t="str">
        <f t="shared" si="18"/>
        <v/>
      </c>
      <c r="J280" s="156" t="str">
        <f>IF($D280="","",VLOOKUP($AA280,GaAsSem_Req!$A$2:$N$22,5))</f>
        <v/>
      </c>
      <c r="K280" s="286"/>
      <c r="L280" s="162" t="str">
        <f t="shared" si="19"/>
        <v/>
      </c>
      <c r="M280" s="156" t="str">
        <f>IF($D280="","",VLOOKUP($AA280,GaAsSem_Req!$A$2:$N$22,6))</f>
        <v/>
      </c>
      <c r="N280" s="157" t="str">
        <f t="shared" si="16"/>
        <v/>
      </c>
      <c r="O280" s="158" t="str">
        <f>IF(OR($D280="",$W280="",GlobalParameters!$C$12=""),"",$W280)</f>
        <v/>
      </c>
      <c r="P280" s="159"/>
      <c r="Q280" s="283"/>
      <c r="R280" s="283"/>
      <c r="S280" s="283"/>
      <c r="T280" s="283"/>
      <c r="U280" s="283"/>
      <c r="V280" s="283"/>
      <c r="W280" s="160" t="str">
        <f>IF(OR($D280="",GlobalParameters!$C$12=""),"",MIN(VLOOKUP($AA280,GaAsSem_Req!$A$2:$N$22,13),$X280))</f>
        <v/>
      </c>
      <c r="X280" s="283"/>
      <c r="Y280" s="283"/>
      <c r="Z280" s="159"/>
      <c r="AA280" s="134" t="e">
        <f>VLOOKUP($D280,GaAsSem_Req!$R$2:$S$8,2)+VLOOKUP(GlobalParameters!$C$12,GaAsSem_Req!$T$2:$U$4,2)</f>
        <v>#N/A</v>
      </c>
    </row>
    <row r="281" spans="1:27" x14ac:dyDescent="0.25">
      <c r="A281" s="133"/>
      <c r="B281" s="283"/>
      <c r="C281" s="283"/>
      <c r="D281" s="284"/>
      <c r="E281" s="287"/>
      <c r="F281" s="166" t="str">
        <f t="shared" si="17"/>
        <v/>
      </c>
      <c r="G281" s="156" t="str">
        <f>IF($D281="","",VLOOKUP($AA281,GaAsSem_Req!$A$2:$N$22,4))</f>
        <v/>
      </c>
      <c r="H281" s="285"/>
      <c r="I281" s="155" t="str">
        <f t="shared" si="18"/>
        <v/>
      </c>
      <c r="J281" s="156" t="str">
        <f>IF($D281="","",VLOOKUP($AA281,GaAsSem_Req!$A$2:$N$22,5))</f>
        <v/>
      </c>
      <c r="K281" s="286"/>
      <c r="L281" s="162" t="str">
        <f t="shared" si="19"/>
        <v/>
      </c>
      <c r="M281" s="156" t="str">
        <f>IF($D281="","",VLOOKUP($AA281,GaAsSem_Req!$A$2:$N$22,6))</f>
        <v/>
      </c>
      <c r="N281" s="157" t="str">
        <f t="shared" si="16"/>
        <v/>
      </c>
      <c r="O281" s="158" t="str">
        <f>IF(OR($D281="",$W281="",GlobalParameters!$C$12=""),"",$W281)</f>
        <v/>
      </c>
      <c r="P281" s="159"/>
      <c r="Q281" s="283"/>
      <c r="R281" s="283"/>
      <c r="S281" s="283"/>
      <c r="T281" s="283"/>
      <c r="U281" s="283"/>
      <c r="V281" s="283"/>
      <c r="W281" s="160" t="str">
        <f>IF(OR($D281="",GlobalParameters!$C$12=""),"",MIN(VLOOKUP($AA281,GaAsSem_Req!$A$2:$N$22,13),$X281))</f>
        <v/>
      </c>
      <c r="X281" s="283"/>
      <c r="Y281" s="283"/>
      <c r="Z281" s="159"/>
      <c r="AA281" s="134" t="e">
        <f>VLOOKUP($D281,GaAsSem_Req!$R$2:$S$8,2)+VLOOKUP(GlobalParameters!$C$12,GaAsSem_Req!$T$2:$U$4,2)</f>
        <v>#N/A</v>
      </c>
    </row>
    <row r="282" spans="1:27" x14ac:dyDescent="0.25">
      <c r="A282" s="133"/>
      <c r="B282" s="283"/>
      <c r="C282" s="283"/>
      <c r="D282" s="284"/>
      <c r="E282" s="287"/>
      <c r="F282" s="166" t="str">
        <f t="shared" si="17"/>
        <v/>
      </c>
      <c r="G282" s="156" t="str">
        <f>IF($D282="","",VLOOKUP($AA282,GaAsSem_Req!$A$2:$N$22,4))</f>
        <v/>
      </c>
      <c r="H282" s="285"/>
      <c r="I282" s="155" t="str">
        <f t="shared" si="18"/>
        <v/>
      </c>
      <c r="J282" s="156" t="str">
        <f>IF($D282="","",VLOOKUP($AA282,GaAsSem_Req!$A$2:$N$22,5))</f>
        <v/>
      </c>
      <c r="K282" s="286"/>
      <c r="L282" s="162" t="str">
        <f t="shared" si="19"/>
        <v/>
      </c>
      <c r="M282" s="156" t="str">
        <f>IF($D282="","",VLOOKUP($AA282,GaAsSem_Req!$A$2:$N$22,6))</f>
        <v/>
      </c>
      <c r="N282" s="157" t="str">
        <f t="shared" si="16"/>
        <v/>
      </c>
      <c r="O282" s="158" t="str">
        <f>IF(OR($D282="",$W282="",GlobalParameters!$C$12=""),"",$W282)</f>
        <v/>
      </c>
      <c r="P282" s="159"/>
      <c r="Q282" s="283"/>
      <c r="R282" s="283"/>
      <c r="S282" s="283"/>
      <c r="T282" s="283"/>
      <c r="U282" s="283"/>
      <c r="V282" s="283"/>
      <c r="W282" s="160" t="str">
        <f>IF(OR($D282="",GlobalParameters!$C$12=""),"",MIN(VLOOKUP($AA282,GaAsSem_Req!$A$2:$N$22,13),$X282))</f>
        <v/>
      </c>
      <c r="X282" s="283"/>
      <c r="Y282" s="283"/>
      <c r="Z282" s="159"/>
      <c r="AA282" s="134" t="e">
        <f>VLOOKUP($D282,GaAsSem_Req!$R$2:$S$8,2)+VLOOKUP(GlobalParameters!$C$12,GaAsSem_Req!$T$2:$U$4,2)</f>
        <v>#N/A</v>
      </c>
    </row>
    <row r="283" spans="1:27" x14ac:dyDescent="0.25">
      <c r="A283" s="133"/>
      <c r="B283" s="283"/>
      <c r="C283" s="283"/>
      <c r="D283" s="284"/>
      <c r="E283" s="287"/>
      <c r="F283" s="166" t="str">
        <f t="shared" si="17"/>
        <v/>
      </c>
      <c r="G283" s="156" t="str">
        <f>IF($D283="","",VLOOKUP($AA283,GaAsSem_Req!$A$2:$N$22,4))</f>
        <v/>
      </c>
      <c r="H283" s="285"/>
      <c r="I283" s="155" t="str">
        <f t="shared" si="18"/>
        <v/>
      </c>
      <c r="J283" s="156" t="str">
        <f>IF($D283="","",VLOOKUP($AA283,GaAsSem_Req!$A$2:$N$22,5))</f>
        <v/>
      </c>
      <c r="K283" s="286"/>
      <c r="L283" s="162" t="str">
        <f t="shared" si="19"/>
        <v/>
      </c>
      <c r="M283" s="156" t="str">
        <f>IF($D283="","",VLOOKUP($AA283,GaAsSem_Req!$A$2:$N$22,6))</f>
        <v/>
      </c>
      <c r="N283" s="157" t="str">
        <f t="shared" si="16"/>
        <v/>
      </c>
      <c r="O283" s="158" t="str">
        <f>IF(OR($D283="",$W283="",GlobalParameters!$C$12=""),"",$W283)</f>
        <v/>
      </c>
      <c r="P283" s="159"/>
      <c r="Q283" s="283"/>
      <c r="R283" s="283"/>
      <c r="S283" s="283"/>
      <c r="T283" s="283"/>
      <c r="U283" s="283"/>
      <c r="V283" s="283"/>
      <c r="W283" s="160" t="str">
        <f>IF(OR($D283="",GlobalParameters!$C$12=""),"",MIN(VLOOKUP($AA283,GaAsSem_Req!$A$2:$N$22,13),$X283))</f>
        <v/>
      </c>
      <c r="X283" s="283"/>
      <c r="Y283" s="283"/>
      <c r="Z283" s="159"/>
      <c r="AA283" s="134" t="e">
        <f>VLOOKUP($D283,GaAsSem_Req!$R$2:$S$8,2)+VLOOKUP(GlobalParameters!$C$12,GaAsSem_Req!$T$2:$U$4,2)</f>
        <v>#N/A</v>
      </c>
    </row>
    <row r="284" spans="1:27" x14ac:dyDescent="0.25">
      <c r="A284" s="133"/>
      <c r="B284" s="283"/>
      <c r="C284" s="283"/>
      <c r="D284" s="284"/>
      <c r="E284" s="287"/>
      <c r="F284" s="166" t="str">
        <f t="shared" si="17"/>
        <v/>
      </c>
      <c r="G284" s="156" t="str">
        <f>IF($D284="","",VLOOKUP($AA284,GaAsSem_Req!$A$2:$N$22,4))</f>
        <v/>
      </c>
      <c r="H284" s="285"/>
      <c r="I284" s="155" t="str">
        <f t="shared" si="18"/>
        <v/>
      </c>
      <c r="J284" s="156" t="str">
        <f>IF($D284="","",VLOOKUP($AA284,GaAsSem_Req!$A$2:$N$22,5))</f>
        <v/>
      </c>
      <c r="K284" s="286"/>
      <c r="L284" s="162" t="str">
        <f t="shared" si="19"/>
        <v/>
      </c>
      <c r="M284" s="156" t="str">
        <f>IF($D284="","",VLOOKUP($AA284,GaAsSem_Req!$A$2:$N$22,6))</f>
        <v/>
      </c>
      <c r="N284" s="157" t="str">
        <f t="shared" si="16"/>
        <v/>
      </c>
      <c r="O284" s="158" t="str">
        <f>IF(OR($D284="",$W284="",GlobalParameters!$C$12=""),"",$W284)</f>
        <v/>
      </c>
      <c r="P284" s="159"/>
      <c r="Q284" s="283"/>
      <c r="R284" s="283"/>
      <c r="S284" s="283"/>
      <c r="T284" s="283"/>
      <c r="U284" s="283"/>
      <c r="V284" s="283"/>
      <c r="W284" s="160" t="str">
        <f>IF(OR($D284="",GlobalParameters!$C$12=""),"",MIN(VLOOKUP($AA284,GaAsSem_Req!$A$2:$N$22,13),$X284))</f>
        <v/>
      </c>
      <c r="X284" s="283"/>
      <c r="Y284" s="283"/>
      <c r="Z284" s="159"/>
      <c r="AA284" s="134" t="e">
        <f>VLOOKUP($D284,GaAsSem_Req!$R$2:$S$8,2)+VLOOKUP(GlobalParameters!$C$12,GaAsSem_Req!$T$2:$U$4,2)</f>
        <v>#N/A</v>
      </c>
    </row>
    <row r="285" spans="1:27" x14ac:dyDescent="0.25">
      <c r="A285" s="133"/>
      <c r="B285" s="283"/>
      <c r="C285" s="283"/>
      <c r="D285" s="284"/>
      <c r="E285" s="287"/>
      <c r="F285" s="166" t="str">
        <f t="shared" si="17"/>
        <v/>
      </c>
      <c r="G285" s="156" t="str">
        <f>IF($D285="","",VLOOKUP($AA285,GaAsSem_Req!$A$2:$N$22,4))</f>
        <v/>
      </c>
      <c r="H285" s="285"/>
      <c r="I285" s="155" t="str">
        <f t="shared" si="18"/>
        <v/>
      </c>
      <c r="J285" s="156" t="str">
        <f>IF($D285="","",VLOOKUP($AA285,GaAsSem_Req!$A$2:$N$22,5))</f>
        <v/>
      </c>
      <c r="K285" s="286"/>
      <c r="L285" s="162" t="str">
        <f t="shared" si="19"/>
        <v/>
      </c>
      <c r="M285" s="156" t="str">
        <f>IF($D285="","",VLOOKUP($AA285,GaAsSem_Req!$A$2:$N$22,6))</f>
        <v/>
      </c>
      <c r="N285" s="157" t="str">
        <f t="shared" si="16"/>
        <v/>
      </c>
      <c r="O285" s="158" t="str">
        <f>IF(OR($D285="",$W285="",GlobalParameters!$C$12=""),"",$W285)</f>
        <v/>
      </c>
      <c r="P285" s="159"/>
      <c r="Q285" s="283"/>
      <c r="R285" s="283"/>
      <c r="S285" s="283"/>
      <c r="T285" s="283"/>
      <c r="U285" s="283"/>
      <c r="V285" s="283"/>
      <c r="W285" s="160" t="str">
        <f>IF(OR($D285="",GlobalParameters!$C$12=""),"",MIN(VLOOKUP($AA285,GaAsSem_Req!$A$2:$N$22,13),$X285))</f>
        <v/>
      </c>
      <c r="X285" s="283"/>
      <c r="Y285" s="283"/>
      <c r="Z285" s="159"/>
      <c r="AA285" s="134" t="e">
        <f>VLOOKUP($D285,GaAsSem_Req!$R$2:$S$8,2)+VLOOKUP(GlobalParameters!$C$12,GaAsSem_Req!$T$2:$U$4,2)</f>
        <v>#N/A</v>
      </c>
    </row>
    <row r="286" spans="1:27" x14ac:dyDescent="0.25">
      <c r="A286" s="133"/>
      <c r="B286" s="283"/>
      <c r="C286" s="283"/>
      <c r="D286" s="284"/>
      <c r="E286" s="287"/>
      <c r="F286" s="166" t="str">
        <f t="shared" si="17"/>
        <v/>
      </c>
      <c r="G286" s="156" t="str">
        <f>IF($D286="","",VLOOKUP($AA286,GaAsSem_Req!$A$2:$N$22,4))</f>
        <v/>
      </c>
      <c r="H286" s="285"/>
      <c r="I286" s="155" t="str">
        <f t="shared" si="18"/>
        <v/>
      </c>
      <c r="J286" s="156" t="str">
        <f>IF($D286="","",VLOOKUP($AA286,GaAsSem_Req!$A$2:$N$22,5))</f>
        <v/>
      </c>
      <c r="K286" s="286"/>
      <c r="L286" s="162" t="str">
        <f t="shared" si="19"/>
        <v/>
      </c>
      <c r="M286" s="156" t="str">
        <f>IF($D286="","",VLOOKUP($AA286,GaAsSem_Req!$A$2:$N$22,6))</f>
        <v/>
      </c>
      <c r="N286" s="157" t="str">
        <f t="shared" si="16"/>
        <v/>
      </c>
      <c r="O286" s="158" t="str">
        <f>IF(OR($D286="",$W286="",GlobalParameters!$C$12=""),"",$W286)</f>
        <v/>
      </c>
      <c r="P286" s="159"/>
      <c r="Q286" s="283"/>
      <c r="R286" s="283"/>
      <c r="S286" s="283"/>
      <c r="T286" s="283"/>
      <c r="U286" s="283"/>
      <c r="V286" s="283"/>
      <c r="W286" s="160" t="str">
        <f>IF(OR($D286="",GlobalParameters!$C$12=""),"",MIN(VLOOKUP($AA286,GaAsSem_Req!$A$2:$N$22,13),$X286))</f>
        <v/>
      </c>
      <c r="X286" s="283"/>
      <c r="Y286" s="283"/>
      <c r="Z286" s="159"/>
      <c r="AA286" s="134" t="e">
        <f>VLOOKUP($D286,GaAsSem_Req!$R$2:$S$8,2)+VLOOKUP(GlobalParameters!$C$12,GaAsSem_Req!$T$2:$U$4,2)</f>
        <v>#N/A</v>
      </c>
    </row>
    <row r="287" spans="1:27" x14ac:dyDescent="0.25">
      <c r="A287" s="133"/>
      <c r="B287" s="283"/>
      <c r="C287" s="283"/>
      <c r="D287" s="284"/>
      <c r="E287" s="287"/>
      <c r="F287" s="166" t="str">
        <f t="shared" si="17"/>
        <v/>
      </c>
      <c r="G287" s="156" t="str">
        <f>IF($D287="","",VLOOKUP($AA287,GaAsSem_Req!$A$2:$N$22,4))</f>
        <v/>
      </c>
      <c r="H287" s="285"/>
      <c r="I287" s="155" t="str">
        <f t="shared" si="18"/>
        <v/>
      </c>
      <c r="J287" s="156" t="str">
        <f>IF($D287="","",VLOOKUP($AA287,GaAsSem_Req!$A$2:$N$22,5))</f>
        <v/>
      </c>
      <c r="K287" s="286"/>
      <c r="L287" s="162" t="str">
        <f t="shared" si="19"/>
        <v/>
      </c>
      <c r="M287" s="156" t="str">
        <f>IF($D287="","",VLOOKUP($AA287,GaAsSem_Req!$A$2:$N$22,6))</f>
        <v/>
      </c>
      <c r="N287" s="157" t="str">
        <f t="shared" ref="N287:N312" si="20">IF($D287="","",$J$6+Y287)</f>
        <v/>
      </c>
      <c r="O287" s="158" t="str">
        <f>IF(OR($D287="",$W287="",GlobalParameters!$C$12=""),"",$W287)</f>
        <v/>
      </c>
      <c r="P287" s="159"/>
      <c r="Q287" s="283"/>
      <c r="R287" s="283"/>
      <c r="S287" s="283"/>
      <c r="T287" s="283"/>
      <c r="U287" s="283"/>
      <c r="V287" s="283"/>
      <c r="W287" s="160" t="str">
        <f>IF(OR($D287="",GlobalParameters!$C$12=""),"",MIN(VLOOKUP($AA287,GaAsSem_Req!$A$2:$N$22,13),$X287))</f>
        <v/>
      </c>
      <c r="X287" s="283"/>
      <c r="Y287" s="283"/>
      <c r="Z287" s="159"/>
      <c r="AA287" s="134" t="e">
        <f>VLOOKUP($D287,GaAsSem_Req!$R$2:$S$8,2)+VLOOKUP(GlobalParameters!$C$12,GaAsSem_Req!$T$2:$U$4,2)</f>
        <v>#N/A</v>
      </c>
    </row>
    <row r="288" spans="1:27" x14ac:dyDescent="0.25">
      <c r="A288" s="133"/>
      <c r="B288" s="283"/>
      <c r="C288" s="283"/>
      <c r="D288" s="284"/>
      <c r="E288" s="287"/>
      <c r="F288" s="166" t="str">
        <f t="shared" si="17"/>
        <v/>
      </c>
      <c r="G288" s="156" t="str">
        <f>IF($D288="","",VLOOKUP($AA288,GaAsSem_Req!$A$2:$N$22,4))</f>
        <v/>
      </c>
      <c r="H288" s="285"/>
      <c r="I288" s="155" t="str">
        <f t="shared" si="18"/>
        <v/>
      </c>
      <c r="J288" s="156" t="str">
        <f>IF($D288="","",VLOOKUP($AA288,GaAsSem_Req!$A$2:$N$22,5))</f>
        <v/>
      </c>
      <c r="K288" s="286"/>
      <c r="L288" s="162" t="str">
        <f t="shared" si="19"/>
        <v/>
      </c>
      <c r="M288" s="156" t="str">
        <f>IF($D288="","",VLOOKUP($AA288,GaAsSem_Req!$A$2:$N$22,6))</f>
        <v/>
      </c>
      <c r="N288" s="157" t="str">
        <f t="shared" si="20"/>
        <v/>
      </c>
      <c r="O288" s="158" t="str">
        <f>IF(OR($D288="",$W288="",GlobalParameters!$C$12=""),"",$W288)</f>
        <v/>
      </c>
      <c r="P288" s="159"/>
      <c r="Q288" s="283"/>
      <c r="R288" s="283"/>
      <c r="S288" s="283"/>
      <c r="T288" s="283"/>
      <c r="U288" s="283"/>
      <c r="V288" s="283"/>
      <c r="W288" s="160" t="str">
        <f>IF(OR($D288="",GlobalParameters!$C$12=""),"",MIN(VLOOKUP($AA288,GaAsSem_Req!$A$2:$N$22,13),$X288))</f>
        <v/>
      </c>
      <c r="X288" s="283"/>
      <c r="Y288" s="283"/>
      <c r="Z288" s="159"/>
      <c r="AA288" s="134" t="e">
        <f>VLOOKUP($D288,GaAsSem_Req!$R$2:$S$8,2)+VLOOKUP(GlobalParameters!$C$12,GaAsSem_Req!$T$2:$U$4,2)</f>
        <v>#N/A</v>
      </c>
    </row>
    <row r="289" spans="1:27" x14ac:dyDescent="0.25">
      <c r="A289" s="133"/>
      <c r="B289" s="283"/>
      <c r="C289" s="283"/>
      <c r="D289" s="284"/>
      <c r="E289" s="287"/>
      <c r="F289" s="166" t="str">
        <f t="shared" si="17"/>
        <v/>
      </c>
      <c r="G289" s="156" t="str">
        <f>IF($D289="","",VLOOKUP($AA289,GaAsSem_Req!$A$2:$N$22,4))</f>
        <v/>
      </c>
      <c r="H289" s="285"/>
      <c r="I289" s="155" t="str">
        <f t="shared" si="18"/>
        <v/>
      </c>
      <c r="J289" s="156" t="str">
        <f>IF($D289="","",VLOOKUP($AA289,GaAsSem_Req!$A$2:$N$22,5))</f>
        <v/>
      </c>
      <c r="K289" s="286"/>
      <c r="L289" s="162" t="str">
        <f t="shared" si="19"/>
        <v/>
      </c>
      <c r="M289" s="156" t="str">
        <f>IF($D289="","",VLOOKUP($AA289,GaAsSem_Req!$A$2:$N$22,6))</f>
        <v/>
      </c>
      <c r="N289" s="157" t="str">
        <f t="shared" si="20"/>
        <v/>
      </c>
      <c r="O289" s="158" t="str">
        <f>IF(OR($D289="",$W289="",GlobalParameters!$C$12=""),"",$W289)</f>
        <v/>
      </c>
      <c r="P289" s="159"/>
      <c r="Q289" s="283"/>
      <c r="R289" s="283"/>
      <c r="S289" s="283"/>
      <c r="T289" s="283"/>
      <c r="U289" s="283"/>
      <c r="V289" s="283"/>
      <c r="W289" s="160" t="str">
        <f>IF(OR($D289="",GlobalParameters!$C$12=""),"",MIN(VLOOKUP($AA289,GaAsSem_Req!$A$2:$N$22,13),$X289))</f>
        <v/>
      </c>
      <c r="X289" s="283"/>
      <c r="Y289" s="283"/>
      <c r="Z289" s="159"/>
      <c r="AA289" s="134" t="e">
        <f>VLOOKUP($D289,GaAsSem_Req!$R$2:$S$8,2)+VLOOKUP(GlobalParameters!$C$12,GaAsSem_Req!$T$2:$U$4,2)</f>
        <v>#N/A</v>
      </c>
    </row>
    <row r="290" spans="1:27" x14ac:dyDescent="0.25">
      <c r="A290" s="133"/>
      <c r="B290" s="283"/>
      <c r="C290" s="283"/>
      <c r="D290" s="284"/>
      <c r="E290" s="287"/>
      <c r="F290" s="166" t="str">
        <f t="shared" si="17"/>
        <v/>
      </c>
      <c r="G290" s="156" t="str">
        <f>IF($D290="","",VLOOKUP($AA290,GaAsSem_Req!$A$2:$N$22,4))</f>
        <v/>
      </c>
      <c r="H290" s="285"/>
      <c r="I290" s="155" t="str">
        <f t="shared" si="18"/>
        <v/>
      </c>
      <c r="J290" s="156" t="str">
        <f>IF($D290="","",VLOOKUP($AA290,GaAsSem_Req!$A$2:$N$22,5))</f>
        <v/>
      </c>
      <c r="K290" s="286"/>
      <c r="L290" s="162" t="str">
        <f t="shared" si="19"/>
        <v/>
      </c>
      <c r="M290" s="156" t="str">
        <f>IF($D290="","",VLOOKUP($AA290,GaAsSem_Req!$A$2:$N$22,6))</f>
        <v/>
      </c>
      <c r="N290" s="157" t="str">
        <f t="shared" si="20"/>
        <v/>
      </c>
      <c r="O290" s="158" t="str">
        <f>IF(OR($D290="",$W290="",GlobalParameters!$C$12=""),"",$W290)</f>
        <v/>
      </c>
      <c r="P290" s="159"/>
      <c r="Q290" s="283"/>
      <c r="R290" s="283"/>
      <c r="S290" s="283"/>
      <c r="T290" s="283"/>
      <c r="U290" s="283"/>
      <c r="V290" s="283"/>
      <c r="W290" s="160" t="str">
        <f>IF(OR($D290="",GlobalParameters!$C$12=""),"",MIN(VLOOKUP($AA290,GaAsSem_Req!$A$2:$N$22,13),$X290))</f>
        <v/>
      </c>
      <c r="X290" s="283"/>
      <c r="Y290" s="283"/>
      <c r="Z290" s="159"/>
      <c r="AA290" s="134" t="e">
        <f>VLOOKUP($D290,GaAsSem_Req!$R$2:$S$8,2)+VLOOKUP(GlobalParameters!$C$12,GaAsSem_Req!$T$2:$U$4,2)</f>
        <v>#N/A</v>
      </c>
    </row>
    <row r="291" spans="1:27" x14ac:dyDescent="0.25">
      <c r="A291" s="133"/>
      <c r="B291" s="283"/>
      <c r="C291" s="283"/>
      <c r="D291" s="284"/>
      <c r="E291" s="287"/>
      <c r="F291" s="166" t="str">
        <f t="shared" si="17"/>
        <v/>
      </c>
      <c r="G291" s="156" t="str">
        <f>IF($D291="","",VLOOKUP($AA291,GaAsSem_Req!$A$2:$N$22,4))</f>
        <v/>
      </c>
      <c r="H291" s="285"/>
      <c r="I291" s="155" t="str">
        <f t="shared" si="18"/>
        <v/>
      </c>
      <c r="J291" s="156" t="str">
        <f>IF($D291="","",VLOOKUP($AA291,GaAsSem_Req!$A$2:$N$22,5))</f>
        <v/>
      </c>
      <c r="K291" s="286"/>
      <c r="L291" s="162" t="str">
        <f t="shared" si="19"/>
        <v/>
      </c>
      <c r="M291" s="156" t="str">
        <f>IF($D291="","",VLOOKUP($AA291,GaAsSem_Req!$A$2:$N$22,6))</f>
        <v/>
      </c>
      <c r="N291" s="157" t="str">
        <f t="shared" si="20"/>
        <v/>
      </c>
      <c r="O291" s="158" t="str">
        <f>IF(OR($D291="",$W291="",GlobalParameters!$C$12=""),"",$W291)</f>
        <v/>
      </c>
      <c r="P291" s="159"/>
      <c r="Q291" s="283"/>
      <c r="R291" s="283"/>
      <c r="S291" s="283"/>
      <c r="T291" s="283"/>
      <c r="U291" s="283"/>
      <c r="V291" s="283"/>
      <c r="W291" s="160" t="str">
        <f>IF(OR($D291="",GlobalParameters!$C$12=""),"",MIN(VLOOKUP($AA291,GaAsSem_Req!$A$2:$N$22,13),$X291))</f>
        <v/>
      </c>
      <c r="X291" s="283"/>
      <c r="Y291" s="283"/>
      <c r="Z291" s="159"/>
      <c r="AA291" s="134" t="e">
        <f>VLOOKUP($D291,GaAsSem_Req!$R$2:$S$8,2)+VLOOKUP(GlobalParameters!$C$12,GaAsSem_Req!$T$2:$U$4,2)</f>
        <v>#N/A</v>
      </c>
    </row>
    <row r="292" spans="1:27" x14ac:dyDescent="0.25">
      <c r="A292" s="133"/>
      <c r="B292" s="283"/>
      <c r="C292" s="283"/>
      <c r="D292" s="284"/>
      <c r="E292" s="287"/>
      <c r="F292" s="166" t="str">
        <f t="shared" si="17"/>
        <v/>
      </c>
      <c r="G292" s="156" t="str">
        <f>IF($D292="","",VLOOKUP($AA292,GaAsSem_Req!$A$2:$N$22,4))</f>
        <v/>
      </c>
      <c r="H292" s="285"/>
      <c r="I292" s="155" t="str">
        <f t="shared" si="18"/>
        <v/>
      </c>
      <c r="J292" s="156" t="str">
        <f>IF($D292="","",VLOOKUP($AA292,GaAsSem_Req!$A$2:$N$22,5))</f>
        <v/>
      </c>
      <c r="K292" s="286"/>
      <c r="L292" s="162" t="str">
        <f t="shared" si="19"/>
        <v/>
      </c>
      <c r="M292" s="156" t="str">
        <f>IF($D292="","",VLOOKUP($AA292,GaAsSem_Req!$A$2:$N$22,6))</f>
        <v/>
      </c>
      <c r="N292" s="157" t="str">
        <f t="shared" si="20"/>
        <v/>
      </c>
      <c r="O292" s="158" t="str">
        <f>IF(OR($D292="",$W292="",GlobalParameters!$C$12=""),"",$W292)</f>
        <v/>
      </c>
      <c r="P292" s="159"/>
      <c r="Q292" s="283"/>
      <c r="R292" s="283"/>
      <c r="S292" s="283"/>
      <c r="T292" s="283"/>
      <c r="U292" s="283"/>
      <c r="V292" s="283"/>
      <c r="W292" s="160" t="str">
        <f>IF(OR($D292="",GlobalParameters!$C$12=""),"",MIN(VLOOKUP($AA292,GaAsSem_Req!$A$2:$N$22,13),$X292))</f>
        <v/>
      </c>
      <c r="X292" s="283"/>
      <c r="Y292" s="283"/>
      <c r="Z292" s="159"/>
      <c r="AA292" s="134" t="e">
        <f>VLOOKUP($D292,GaAsSem_Req!$R$2:$S$8,2)+VLOOKUP(GlobalParameters!$C$12,GaAsSem_Req!$T$2:$U$4,2)</f>
        <v>#N/A</v>
      </c>
    </row>
    <row r="293" spans="1:27" x14ac:dyDescent="0.25">
      <c r="A293" s="133"/>
      <c r="B293" s="283"/>
      <c r="C293" s="283"/>
      <c r="D293" s="284"/>
      <c r="E293" s="287"/>
      <c r="F293" s="166" t="str">
        <f t="shared" si="17"/>
        <v/>
      </c>
      <c r="G293" s="156" t="str">
        <f>IF($D293="","",VLOOKUP($AA293,GaAsSem_Req!$A$2:$N$22,4))</f>
        <v/>
      </c>
      <c r="H293" s="285"/>
      <c r="I293" s="155" t="str">
        <f t="shared" si="18"/>
        <v/>
      </c>
      <c r="J293" s="156" t="str">
        <f>IF($D293="","",VLOOKUP($AA293,GaAsSem_Req!$A$2:$N$22,5))</f>
        <v/>
      </c>
      <c r="K293" s="286"/>
      <c r="L293" s="162" t="str">
        <f t="shared" si="19"/>
        <v/>
      </c>
      <c r="M293" s="156" t="str">
        <f>IF($D293="","",VLOOKUP($AA293,GaAsSem_Req!$A$2:$N$22,6))</f>
        <v/>
      </c>
      <c r="N293" s="157" t="str">
        <f t="shared" si="20"/>
        <v/>
      </c>
      <c r="O293" s="158" t="str">
        <f>IF(OR($D293="",$W293="",GlobalParameters!$C$12=""),"",$W293)</f>
        <v/>
      </c>
      <c r="P293" s="159"/>
      <c r="Q293" s="283"/>
      <c r="R293" s="283"/>
      <c r="S293" s="283"/>
      <c r="T293" s="283"/>
      <c r="U293" s="283"/>
      <c r="V293" s="283"/>
      <c r="W293" s="160" t="str">
        <f>IF(OR($D293="",GlobalParameters!$C$12=""),"",MIN(VLOOKUP($AA293,GaAsSem_Req!$A$2:$N$22,13),$X293))</f>
        <v/>
      </c>
      <c r="X293" s="283"/>
      <c r="Y293" s="283"/>
      <c r="Z293" s="159"/>
      <c r="AA293" s="134" t="e">
        <f>VLOOKUP($D293,GaAsSem_Req!$R$2:$S$8,2)+VLOOKUP(GlobalParameters!$C$12,GaAsSem_Req!$T$2:$U$4,2)</f>
        <v>#N/A</v>
      </c>
    </row>
    <row r="294" spans="1:27" x14ac:dyDescent="0.25">
      <c r="A294" s="133"/>
      <c r="B294" s="283"/>
      <c r="C294" s="283"/>
      <c r="D294" s="284"/>
      <c r="E294" s="287"/>
      <c r="F294" s="166" t="str">
        <f t="shared" si="17"/>
        <v/>
      </c>
      <c r="G294" s="156" t="str">
        <f>IF($D294="","",VLOOKUP($AA294,GaAsSem_Req!$A$2:$N$22,4))</f>
        <v/>
      </c>
      <c r="H294" s="285"/>
      <c r="I294" s="155" t="str">
        <f t="shared" si="18"/>
        <v/>
      </c>
      <c r="J294" s="156" t="str">
        <f>IF($D294="","",VLOOKUP($AA294,GaAsSem_Req!$A$2:$N$22,5))</f>
        <v/>
      </c>
      <c r="K294" s="286"/>
      <c r="L294" s="162" t="str">
        <f t="shared" si="19"/>
        <v/>
      </c>
      <c r="M294" s="156" t="str">
        <f>IF($D294="","",VLOOKUP($AA294,GaAsSem_Req!$A$2:$N$22,6))</f>
        <v/>
      </c>
      <c r="N294" s="157" t="str">
        <f t="shared" si="20"/>
        <v/>
      </c>
      <c r="O294" s="158" t="str">
        <f>IF(OR($D294="",$W294="",GlobalParameters!$C$12=""),"",$W294)</f>
        <v/>
      </c>
      <c r="P294" s="159"/>
      <c r="Q294" s="283"/>
      <c r="R294" s="283"/>
      <c r="S294" s="283"/>
      <c r="T294" s="283"/>
      <c r="U294" s="283"/>
      <c r="V294" s="283"/>
      <c r="W294" s="160" t="str">
        <f>IF(OR($D294="",GlobalParameters!$C$12=""),"",MIN(VLOOKUP($AA294,GaAsSem_Req!$A$2:$N$22,13),$X294))</f>
        <v/>
      </c>
      <c r="X294" s="283"/>
      <c r="Y294" s="283"/>
      <c r="Z294" s="159"/>
      <c r="AA294" s="134" t="e">
        <f>VLOOKUP($D294,GaAsSem_Req!$R$2:$S$8,2)+VLOOKUP(GlobalParameters!$C$12,GaAsSem_Req!$T$2:$U$4,2)</f>
        <v>#N/A</v>
      </c>
    </row>
    <row r="295" spans="1:27" x14ac:dyDescent="0.25">
      <c r="A295" s="133"/>
      <c r="B295" s="283"/>
      <c r="C295" s="283"/>
      <c r="D295" s="284"/>
      <c r="E295" s="287"/>
      <c r="F295" s="166" t="str">
        <f t="shared" si="17"/>
        <v/>
      </c>
      <c r="G295" s="156" t="str">
        <f>IF($D295="","",VLOOKUP($AA295,GaAsSem_Req!$A$2:$N$22,4))</f>
        <v/>
      </c>
      <c r="H295" s="285"/>
      <c r="I295" s="155" t="str">
        <f t="shared" si="18"/>
        <v/>
      </c>
      <c r="J295" s="156" t="str">
        <f>IF($D295="","",VLOOKUP($AA295,GaAsSem_Req!$A$2:$N$22,5))</f>
        <v/>
      </c>
      <c r="K295" s="286"/>
      <c r="L295" s="162" t="str">
        <f t="shared" si="19"/>
        <v/>
      </c>
      <c r="M295" s="156" t="str">
        <f>IF($D295="","",VLOOKUP($AA295,GaAsSem_Req!$A$2:$N$22,6))</f>
        <v/>
      </c>
      <c r="N295" s="157" t="str">
        <f t="shared" si="20"/>
        <v/>
      </c>
      <c r="O295" s="158" t="str">
        <f>IF(OR($D295="",$W295="",GlobalParameters!$C$12=""),"",$W295)</f>
        <v/>
      </c>
      <c r="P295" s="159"/>
      <c r="Q295" s="283"/>
      <c r="R295" s="283"/>
      <c r="S295" s="283"/>
      <c r="T295" s="283"/>
      <c r="U295" s="283"/>
      <c r="V295" s="283"/>
      <c r="W295" s="160" t="str">
        <f>IF(OR($D295="",GlobalParameters!$C$12=""),"",MIN(VLOOKUP($AA295,GaAsSem_Req!$A$2:$N$22,13),$X295))</f>
        <v/>
      </c>
      <c r="X295" s="283"/>
      <c r="Y295" s="283"/>
      <c r="Z295" s="159"/>
      <c r="AA295" s="134" t="e">
        <f>VLOOKUP($D295,GaAsSem_Req!$R$2:$S$8,2)+VLOOKUP(GlobalParameters!$C$12,GaAsSem_Req!$T$2:$U$4,2)</f>
        <v>#N/A</v>
      </c>
    </row>
    <row r="296" spans="1:27" x14ac:dyDescent="0.25">
      <c r="A296" s="133"/>
      <c r="B296" s="283"/>
      <c r="C296" s="283"/>
      <c r="D296" s="284"/>
      <c r="E296" s="287"/>
      <c r="F296" s="166" t="str">
        <f t="shared" si="17"/>
        <v/>
      </c>
      <c r="G296" s="156" t="str">
        <f>IF($D296="","",VLOOKUP($AA296,GaAsSem_Req!$A$2:$N$22,4))</f>
        <v/>
      </c>
      <c r="H296" s="285"/>
      <c r="I296" s="155" t="str">
        <f t="shared" si="18"/>
        <v/>
      </c>
      <c r="J296" s="156" t="str">
        <f>IF($D296="","",VLOOKUP($AA296,GaAsSem_Req!$A$2:$N$22,5))</f>
        <v/>
      </c>
      <c r="K296" s="286"/>
      <c r="L296" s="162" t="str">
        <f t="shared" si="19"/>
        <v/>
      </c>
      <c r="M296" s="156" t="str">
        <f>IF($D296="","",VLOOKUP($AA296,GaAsSem_Req!$A$2:$N$22,6))</f>
        <v/>
      </c>
      <c r="N296" s="157" t="str">
        <f t="shared" si="20"/>
        <v/>
      </c>
      <c r="O296" s="158" t="str">
        <f>IF(OR($D296="",$W296="",GlobalParameters!$C$12=""),"",$W296)</f>
        <v/>
      </c>
      <c r="P296" s="159"/>
      <c r="Q296" s="283"/>
      <c r="R296" s="283"/>
      <c r="S296" s="283"/>
      <c r="T296" s="283"/>
      <c r="U296" s="283"/>
      <c r="V296" s="283"/>
      <c r="W296" s="160" t="str">
        <f>IF(OR($D296="",GlobalParameters!$C$12=""),"",MIN(VLOOKUP($AA296,GaAsSem_Req!$A$2:$N$22,13),$X296))</f>
        <v/>
      </c>
      <c r="X296" s="283"/>
      <c r="Y296" s="283"/>
      <c r="Z296" s="159"/>
      <c r="AA296" s="134" t="e">
        <f>VLOOKUP($D296,GaAsSem_Req!$R$2:$S$8,2)+VLOOKUP(GlobalParameters!$C$12,GaAsSem_Req!$T$2:$U$4,2)</f>
        <v>#N/A</v>
      </c>
    </row>
    <row r="297" spans="1:27" x14ac:dyDescent="0.25">
      <c r="A297" s="133"/>
      <c r="B297" s="283"/>
      <c r="C297" s="283"/>
      <c r="D297" s="284"/>
      <c r="E297" s="287"/>
      <c r="F297" s="166" t="str">
        <f t="shared" si="17"/>
        <v/>
      </c>
      <c r="G297" s="156" t="str">
        <f>IF($D297="","",VLOOKUP($AA297,GaAsSem_Req!$A$2:$N$22,4))</f>
        <v/>
      </c>
      <c r="H297" s="285"/>
      <c r="I297" s="155" t="str">
        <f t="shared" si="18"/>
        <v/>
      </c>
      <c r="J297" s="156" t="str">
        <f>IF($D297="","",VLOOKUP($AA297,GaAsSem_Req!$A$2:$N$22,5))</f>
        <v/>
      </c>
      <c r="K297" s="286"/>
      <c r="L297" s="162" t="str">
        <f t="shared" si="19"/>
        <v/>
      </c>
      <c r="M297" s="156" t="str">
        <f>IF($D297="","",VLOOKUP($AA297,GaAsSem_Req!$A$2:$N$22,6))</f>
        <v/>
      </c>
      <c r="N297" s="157" t="str">
        <f t="shared" si="20"/>
        <v/>
      </c>
      <c r="O297" s="158" t="str">
        <f>IF(OR($D297="",$W297="",GlobalParameters!$C$12=""),"",$W297)</f>
        <v/>
      </c>
      <c r="P297" s="159"/>
      <c r="Q297" s="283"/>
      <c r="R297" s="283"/>
      <c r="S297" s="283"/>
      <c r="T297" s="283"/>
      <c r="U297" s="283"/>
      <c r="V297" s="283"/>
      <c r="W297" s="160" t="str">
        <f>IF(OR($D297="",GlobalParameters!$C$12=""),"",MIN(VLOOKUP($AA297,GaAsSem_Req!$A$2:$N$22,13),$X297))</f>
        <v/>
      </c>
      <c r="X297" s="283"/>
      <c r="Y297" s="283"/>
      <c r="Z297" s="159"/>
      <c r="AA297" s="134" t="e">
        <f>VLOOKUP($D297,GaAsSem_Req!$R$2:$S$8,2)+VLOOKUP(GlobalParameters!$C$12,GaAsSem_Req!$T$2:$U$4,2)</f>
        <v>#N/A</v>
      </c>
    </row>
    <row r="298" spans="1:27" x14ac:dyDescent="0.25">
      <c r="A298" s="133"/>
      <c r="B298" s="283"/>
      <c r="C298" s="283"/>
      <c r="D298" s="284"/>
      <c r="E298" s="287"/>
      <c r="F298" s="166" t="str">
        <f t="shared" si="17"/>
        <v/>
      </c>
      <c r="G298" s="156" t="str">
        <f>IF($D298="","",VLOOKUP($AA298,GaAsSem_Req!$A$2:$N$22,4))</f>
        <v/>
      </c>
      <c r="H298" s="285"/>
      <c r="I298" s="155" t="str">
        <f t="shared" si="18"/>
        <v/>
      </c>
      <c r="J298" s="156" t="str">
        <f>IF($D298="","",VLOOKUP($AA298,GaAsSem_Req!$A$2:$N$22,5))</f>
        <v/>
      </c>
      <c r="K298" s="286"/>
      <c r="L298" s="162" t="str">
        <f t="shared" si="19"/>
        <v/>
      </c>
      <c r="M298" s="156" t="str">
        <f>IF($D298="","",VLOOKUP($AA298,GaAsSem_Req!$A$2:$N$22,6))</f>
        <v/>
      </c>
      <c r="N298" s="157" t="str">
        <f t="shared" si="20"/>
        <v/>
      </c>
      <c r="O298" s="158" t="str">
        <f>IF(OR($D298="",$W298="",GlobalParameters!$C$12=""),"",$W298)</f>
        <v/>
      </c>
      <c r="P298" s="159"/>
      <c r="Q298" s="283"/>
      <c r="R298" s="283"/>
      <c r="S298" s="283"/>
      <c r="T298" s="283"/>
      <c r="U298" s="283"/>
      <c r="V298" s="283"/>
      <c r="W298" s="160" t="str">
        <f>IF(OR($D298="",GlobalParameters!$C$12=""),"",MIN(VLOOKUP($AA298,GaAsSem_Req!$A$2:$N$22,13),$X298))</f>
        <v/>
      </c>
      <c r="X298" s="283"/>
      <c r="Y298" s="283"/>
      <c r="Z298" s="159"/>
      <c r="AA298" s="134" t="e">
        <f>VLOOKUP($D298,GaAsSem_Req!$R$2:$S$8,2)+VLOOKUP(GlobalParameters!$C$12,GaAsSem_Req!$T$2:$U$4,2)</f>
        <v>#N/A</v>
      </c>
    </row>
    <row r="299" spans="1:27" x14ac:dyDescent="0.25">
      <c r="A299" s="133"/>
      <c r="B299" s="283"/>
      <c r="C299" s="283"/>
      <c r="D299" s="284"/>
      <c r="E299" s="287"/>
      <c r="F299" s="166" t="str">
        <f t="shared" si="17"/>
        <v/>
      </c>
      <c r="G299" s="156" t="str">
        <f>IF($D299="","",VLOOKUP($AA299,GaAsSem_Req!$A$2:$N$22,4))</f>
        <v/>
      </c>
      <c r="H299" s="285"/>
      <c r="I299" s="155" t="str">
        <f t="shared" si="18"/>
        <v/>
      </c>
      <c r="J299" s="156" t="str">
        <f>IF($D299="","",VLOOKUP($AA299,GaAsSem_Req!$A$2:$N$22,5))</f>
        <v/>
      </c>
      <c r="K299" s="286"/>
      <c r="L299" s="162" t="str">
        <f t="shared" si="19"/>
        <v/>
      </c>
      <c r="M299" s="156" t="str">
        <f>IF($D299="","",VLOOKUP($AA299,GaAsSem_Req!$A$2:$N$22,6))</f>
        <v/>
      </c>
      <c r="N299" s="157" t="str">
        <f t="shared" si="20"/>
        <v/>
      </c>
      <c r="O299" s="158" t="str">
        <f>IF(OR($D299="",$W299="",GlobalParameters!$C$12=""),"",$W299)</f>
        <v/>
      </c>
      <c r="P299" s="159"/>
      <c r="Q299" s="283"/>
      <c r="R299" s="283"/>
      <c r="S299" s="283"/>
      <c r="T299" s="283"/>
      <c r="U299" s="283"/>
      <c r="V299" s="283"/>
      <c r="W299" s="160" t="str">
        <f>IF(OR($D299="",GlobalParameters!$C$12=""),"",MIN(VLOOKUP($AA299,GaAsSem_Req!$A$2:$N$22,13),$X299))</f>
        <v/>
      </c>
      <c r="X299" s="283"/>
      <c r="Y299" s="283"/>
      <c r="Z299" s="159"/>
      <c r="AA299" s="134" t="e">
        <f>VLOOKUP($D299,GaAsSem_Req!$R$2:$S$8,2)+VLOOKUP(GlobalParameters!$C$12,GaAsSem_Req!$T$2:$U$4,2)</f>
        <v>#N/A</v>
      </c>
    </row>
    <row r="300" spans="1:27" x14ac:dyDescent="0.25">
      <c r="A300" s="133"/>
      <c r="B300" s="283"/>
      <c r="C300" s="283"/>
      <c r="D300" s="284"/>
      <c r="E300" s="287"/>
      <c r="F300" s="166" t="str">
        <f t="shared" si="17"/>
        <v/>
      </c>
      <c r="G300" s="156" t="str">
        <f>IF($D300="","",VLOOKUP($AA300,GaAsSem_Req!$A$2:$N$22,4))</f>
        <v/>
      </c>
      <c r="H300" s="285"/>
      <c r="I300" s="155" t="str">
        <f t="shared" si="18"/>
        <v/>
      </c>
      <c r="J300" s="156" t="str">
        <f>IF($D300="","",VLOOKUP($AA300,GaAsSem_Req!$A$2:$N$22,5))</f>
        <v/>
      </c>
      <c r="K300" s="286"/>
      <c r="L300" s="162" t="str">
        <f t="shared" si="19"/>
        <v/>
      </c>
      <c r="M300" s="156" t="str">
        <f>IF($D300="","",VLOOKUP($AA300,GaAsSem_Req!$A$2:$N$22,6))</f>
        <v/>
      </c>
      <c r="N300" s="157" t="str">
        <f t="shared" si="20"/>
        <v/>
      </c>
      <c r="O300" s="158" t="str">
        <f>IF(OR($D300="",$W300="",GlobalParameters!$C$12=""),"",$W300)</f>
        <v/>
      </c>
      <c r="P300" s="159"/>
      <c r="Q300" s="283"/>
      <c r="R300" s="283"/>
      <c r="S300" s="283"/>
      <c r="T300" s="283"/>
      <c r="U300" s="283"/>
      <c r="V300" s="283"/>
      <c r="W300" s="160" t="str">
        <f>IF(OR($D300="",GlobalParameters!$C$12=""),"",MIN(VLOOKUP($AA300,GaAsSem_Req!$A$2:$N$22,13),$X300))</f>
        <v/>
      </c>
      <c r="X300" s="283"/>
      <c r="Y300" s="283"/>
      <c r="Z300" s="159"/>
      <c r="AA300" s="134" t="e">
        <f>VLOOKUP($D300,GaAsSem_Req!$R$2:$S$8,2)+VLOOKUP(GlobalParameters!$C$12,GaAsSem_Req!$T$2:$U$4,2)</f>
        <v>#N/A</v>
      </c>
    </row>
    <row r="301" spans="1:27" x14ac:dyDescent="0.25">
      <c r="A301" s="133"/>
      <c r="B301" s="283"/>
      <c r="C301" s="283"/>
      <c r="D301" s="284"/>
      <c r="E301" s="287"/>
      <c r="F301" s="166" t="str">
        <f t="shared" si="17"/>
        <v/>
      </c>
      <c r="G301" s="156" t="str">
        <f>IF($D301="","",VLOOKUP($AA301,GaAsSem_Req!$A$2:$N$22,4))</f>
        <v/>
      </c>
      <c r="H301" s="285"/>
      <c r="I301" s="155" t="str">
        <f t="shared" si="18"/>
        <v/>
      </c>
      <c r="J301" s="156" t="str">
        <f>IF($D301="","",VLOOKUP($AA301,GaAsSem_Req!$A$2:$N$22,5))</f>
        <v/>
      </c>
      <c r="K301" s="286"/>
      <c r="L301" s="162" t="str">
        <f t="shared" si="19"/>
        <v/>
      </c>
      <c r="M301" s="156" t="str">
        <f>IF($D301="","",VLOOKUP($AA301,GaAsSem_Req!$A$2:$N$22,6))</f>
        <v/>
      </c>
      <c r="N301" s="157" t="str">
        <f t="shared" si="20"/>
        <v/>
      </c>
      <c r="O301" s="158" t="str">
        <f>IF(OR($D301="",$W301="",GlobalParameters!$C$12=""),"",$W301)</f>
        <v/>
      </c>
      <c r="P301" s="159"/>
      <c r="Q301" s="283"/>
      <c r="R301" s="283"/>
      <c r="S301" s="283"/>
      <c r="T301" s="283"/>
      <c r="U301" s="283"/>
      <c r="V301" s="283"/>
      <c r="W301" s="160" t="str">
        <f>IF(OR($D301="",GlobalParameters!$C$12=""),"",MIN(VLOOKUP($AA301,GaAsSem_Req!$A$2:$N$22,13),$X301))</f>
        <v/>
      </c>
      <c r="X301" s="283"/>
      <c r="Y301" s="283"/>
      <c r="Z301" s="159"/>
      <c r="AA301" s="134" t="e">
        <f>VLOOKUP($D301,GaAsSem_Req!$R$2:$S$8,2)+VLOOKUP(GlobalParameters!$C$12,GaAsSem_Req!$T$2:$U$4,2)</f>
        <v>#N/A</v>
      </c>
    </row>
    <row r="302" spans="1:27" x14ac:dyDescent="0.25">
      <c r="A302" s="133"/>
      <c r="B302" s="283"/>
      <c r="C302" s="283"/>
      <c r="D302" s="284"/>
      <c r="E302" s="287"/>
      <c r="F302" s="166" t="str">
        <f t="shared" si="17"/>
        <v/>
      </c>
      <c r="G302" s="156" t="str">
        <f>IF($D302="","",VLOOKUP($AA302,GaAsSem_Req!$A$2:$N$22,4))</f>
        <v/>
      </c>
      <c r="H302" s="285"/>
      <c r="I302" s="155" t="str">
        <f t="shared" si="18"/>
        <v/>
      </c>
      <c r="J302" s="156" t="str">
        <f>IF($D302="","",VLOOKUP($AA302,GaAsSem_Req!$A$2:$N$22,5))</f>
        <v/>
      </c>
      <c r="K302" s="286"/>
      <c r="L302" s="162" t="str">
        <f t="shared" si="19"/>
        <v/>
      </c>
      <c r="M302" s="156" t="str">
        <f>IF($D302="","",VLOOKUP($AA302,GaAsSem_Req!$A$2:$N$22,6))</f>
        <v/>
      </c>
      <c r="N302" s="157" t="str">
        <f t="shared" si="20"/>
        <v/>
      </c>
      <c r="O302" s="158" t="str">
        <f>IF(OR($D302="",$W302="",GlobalParameters!$C$12=""),"",$W302)</f>
        <v/>
      </c>
      <c r="P302" s="159"/>
      <c r="Q302" s="283"/>
      <c r="R302" s="283"/>
      <c r="S302" s="283"/>
      <c r="T302" s="283"/>
      <c r="U302" s="283"/>
      <c r="V302" s="283"/>
      <c r="W302" s="160" t="str">
        <f>IF(OR($D302="",GlobalParameters!$C$12=""),"",MIN(VLOOKUP($AA302,GaAsSem_Req!$A$2:$N$22,13),$X302))</f>
        <v/>
      </c>
      <c r="X302" s="283"/>
      <c r="Y302" s="283"/>
      <c r="Z302" s="159"/>
      <c r="AA302" s="134" t="e">
        <f>VLOOKUP($D302,GaAsSem_Req!$R$2:$S$8,2)+VLOOKUP(GlobalParameters!$C$12,GaAsSem_Req!$T$2:$U$4,2)</f>
        <v>#N/A</v>
      </c>
    </row>
    <row r="303" spans="1:27" x14ac:dyDescent="0.25">
      <c r="A303" s="133"/>
      <c r="B303" s="283"/>
      <c r="C303" s="283"/>
      <c r="D303" s="284"/>
      <c r="E303" s="287"/>
      <c r="F303" s="166" t="str">
        <f t="shared" si="17"/>
        <v/>
      </c>
      <c r="G303" s="156" t="str">
        <f>IF($D303="","",VLOOKUP($AA303,GaAsSem_Req!$A$2:$N$22,4))</f>
        <v/>
      </c>
      <c r="H303" s="285"/>
      <c r="I303" s="155" t="str">
        <f t="shared" si="18"/>
        <v/>
      </c>
      <c r="J303" s="156" t="str">
        <f>IF($D303="","",VLOOKUP($AA303,GaAsSem_Req!$A$2:$N$22,5))</f>
        <v/>
      </c>
      <c r="K303" s="286"/>
      <c r="L303" s="162" t="str">
        <f t="shared" si="19"/>
        <v/>
      </c>
      <c r="M303" s="156" t="str">
        <f>IF($D303="","",VLOOKUP($AA303,GaAsSem_Req!$A$2:$N$22,6))</f>
        <v/>
      </c>
      <c r="N303" s="157" t="str">
        <f t="shared" si="20"/>
        <v/>
      </c>
      <c r="O303" s="158" t="str">
        <f>IF(OR($D303="",$W303="",GlobalParameters!$C$12=""),"",$W303)</f>
        <v/>
      </c>
      <c r="P303" s="159"/>
      <c r="Q303" s="283"/>
      <c r="R303" s="283"/>
      <c r="S303" s="283"/>
      <c r="T303" s="283"/>
      <c r="U303" s="283"/>
      <c r="V303" s="283"/>
      <c r="W303" s="160" t="str">
        <f>IF(OR($D303="",GlobalParameters!$C$12=""),"",MIN(VLOOKUP($AA303,GaAsSem_Req!$A$2:$N$22,13),$X303))</f>
        <v/>
      </c>
      <c r="X303" s="283"/>
      <c r="Y303" s="283"/>
      <c r="Z303" s="159"/>
      <c r="AA303" s="134" t="e">
        <f>VLOOKUP($D303,GaAsSem_Req!$R$2:$S$8,2)+VLOOKUP(GlobalParameters!$C$12,GaAsSem_Req!$T$2:$U$4,2)</f>
        <v>#N/A</v>
      </c>
    </row>
    <row r="304" spans="1:27" x14ac:dyDescent="0.25">
      <c r="A304" s="133"/>
      <c r="B304" s="283"/>
      <c r="C304" s="283"/>
      <c r="D304" s="284"/>
      <c r="E304" s="287"/>
      <c r="F304" s="166" t="str">
        <f t="shared" si="17"/>
        <v/>
      </c>
      <c r="G304" s="156" t="str">
        <f>IF($D304="","",VLOOKUP($AA304,GaAsSem_Req!$A$2:$N$22,4))</f>
        <v/>
      </c>
      <c r="H304" s="285"/>
      <c r="I304" s="155" t="str">
        <f t="shared" si="18"/>
        <v/>
      </c>
      <c r="J304" s="156" t="str">
        <f>IF($D304="","",VLOOKUP($AA304,GaAsSem_Req!$A$2:$N$22,5))</f>
        <v/>
      </c>
      <c r="K304" s="286"/>
      <c r="L304" s="162" t="str">
        <f t="shared" si="19"/>
        <v/>
      </c>
      <c r="M304" s="156" t="str">
        <f>IF($D304="","",VLOOKUP($AA304,GaAsSem_Req!$A$2:$N$22,6))</f>
        <v/>
      </c>
      <c r="N304" s="157" t="str">
        <f t="shared" si="20"/>
        <v/>
      </c>
      <c r="O304" s="158" t="str">
        <f>IF(OR($D304="",$W304="",GlobalParameters!$C$12=""),"",$W304)</f>
        <v/>
      </c>
      <c r="P304" s="159"/>
      <c r="Q304" s="283"/>
      <c r="R304" s="283"/>
      <c r="S304" s="283"/>
      <c r="T304" s="283"/>
      <c r="U304" s="283"/>
      <c r="V304" s="283"/>
      <c r="W304" s="160" t="str">
        <f>IF(OR($D304="",GlobalParameters!$C$12=""),"",MIN(VLOOKUP($AA304,GaAsSem_Req!$A$2:$N$22,13),$X304))</f>
        <v/>
      </c>
      <c r="X304" s="283"/>
      <c r="Y304" s="283"/>
      <c r="Z304" s="159"/>
      <c r="AA304" s="134" t="e">
        <f>VLOOKUP($D304,GaAsSem_Req!$R$2:$S$8,2)+VLOOKUP(GlobalParameters!$C$12,GaAsSem_Req!$T$2:$U$4,2)</f>
        <v>#N/A</v>
      </c>
    </row>
    <row r="305" spans="1:27" x14ac:dyDescent="0.25">
      <c r="A305" s="133"/>
      <c r="B305" s="283"/>
      <c r="C305" s="283"/>
      <c r="D305" s="284"/>
      <c r="E305" s="287"/>
      <c r="F305" s="166" t="str">
        <f t="shared" si="17"/>
        <v/>
      </c>
      <c r="G305" s="156" t="str">
        <f>IF($D305="","",VLOOKUP($AA305,GaAsSem_Req!$A$2:$N$22,4))</f>
        <v/>
      </c>
      <c r="H305" s="285"/>
      <c r="I305" s="155" t="str">
        <f t="shared" si="18"/>
        <v/>
      </c>
      <c r="J305" s="156" t="str">
        <f>IF($D305="","",VLOOKUP($AA305,GaAsSem_Req!$A$2:$N$22,5))</f>
        <v/>
      </c>
      <c r="K305" s="286"/>
      <c r="L305" s="162" t="str">
        <f t="shared" si="19"/>
        <v/>
      </c>
      <c r="M305" s="156" t="str">
        <f>IF($D305="","",VLOOKUP($AA305,GaAsSem_Req!$A$2:$N$22,6))</f>
        <v/>
      </c>
      <c r="N305" s="157" t="str">
        <f t="shared" si="20"/>
        <v/>
      </c>
      <c r="O305" s="158" t="str">
        <f>IF(OR($D305="",$W305="",GlobalParameters!$C$12=""),"",$W305)</f>
        <v/>
      </c>
      <c r="P305" s="159"/>
      <c r="Q305" s="283"/>
      <c r="R305" s="283"/>
      <c r="S305" s="283"/>
      <c r="T305" s="283"/>
      <c r="U305" s="283"/>
      <c r="V305" s="283"/>
      <c r="W305" s="160" t="str">
        <f>IF(OR($D305="",GlobalParameters!$C$12=""),"",MIN(VLOOKUP($AA305,GaAsSem_Req!$A$2:$N$22,13),$X305))</f>
        <v/>
      </c>
      <c r="X305" s="283"/>
      <c r="Y305" s="283"/>
      <c r="Z305" s="159"/>
      <c r="AA305" s="134" t="e">
        <f>VLOOKUP($D305,GaAsSem_Req!$R$2:$S$8,2)+VLOOKUP(GlobalParameters!$C$12,GaAsSem_Req!$T$2:$U$4,2)</f>
        <v>#N/A</v>
      </c>
    </row>
    <row r="306" spans="1:27" x14ac:dyDescent="0.25">
      <c r="A306" s="133"/>
      <c r="B306" s="283"/>
      <c r="C306" s="283"/>
      <c r="D306" s="284"/>
      <c r="E306" s="287"/>
      <c r="F306" s="166" t="str">
        <f t="shared" si="17"/>
        <v/>
      </c>
      <c r="G306" s="156" t="str">
        <f>IF($D306="","",VLOOKUP($AA306,GaAsSem_Req!$A$2:$N$22,4))</f>
        <v/>
      </c>
      <c r="H306" s="285"/>
      <c r="I306" s="155" t="str">
        <f t="shared" si="18"/>
        <v/>
      </c>
      <c r="J306" s="156" t="str">
        <f>IF($D306="","",VLOOKUP($AA306,GaAsSem_Req!$A$2:$N$22,5))</f>
        <v/>
      </c>
      <c r="K306" s="286"/>
      <c r="L306" s="162" t="str">
        <f t="shared" si="19"/>
        <v/>
      </c>
      <c r="M306" s="156" t="str">
        <f>IF($D306="","",VLOOKUP($AA306,GaAsSem_Req!$A$2:$N$22,6))</f>
        <v/>
      </c>
      <c r="N306" s="157" t="str">
        <f t="shared" si="20"/>
        <v/>
      </c>
      <c r="O306" s="158" t="str">
        <f>IF(OR($D306="",$W306="",GlobalParameters!$C$12=""),"",$W306)</f>
        <v/>
      </c>
      <c r="P306" s="159"/>
      <c r="Q306" s="283"/>
      <c r="R306" s="283"/>
      <c r="S306" s="283"/>
      <c r="T306" s="283"/>
      <c r="U306" s="283"/>
      <c r="V306" s="283"/>
      <c r="W306" s="160" t="str">
        <f>IF(OR($D306="",GlobalParameters!$C$12=""),"",MIN(VLOOKUP($AA306,GaAsSem_Req!$A$2:$N$22,13),$X306))</f>
        <v/>
      </c>
      <c r="X306" s="283"/>
      <c r="Y306" s="283"/>
      <c r="Z306" s="159"/>
      <c r="AA306" s="134" t="e">
        <f>VLOOKUP($D306,GaAsSem_Req!$R$2:$S$8,2)+VLOOKUP(GlobalParameters!$C$12,GaAsSem_Req!$T$2:$U$4,2)</f>
        <v>#N/A</v>
      </c>
    </row>
    <row r="307" spans="1:27" x14ac:dyDescent="0.25">
      <c r="A307" s="133"/>
      <c r="B307" s="283"/>
      <c r="C307" s="283"/>
      <c r="D307" s="284"/>
      <c r="E307" s="287"/>
      <c r="F307" s="166" t="str">
        <f t="shared" si="17"/>
        <v/>
      </c>
      <c r="G307" s="156" t="str">
        <f>IF($D307="","",VLOOKUP($AA307,GaAsSem_Req!$A$2:$N$22,4))</f>
        <v/>
      </c>
      <c r="H307" s="285"/>
      <c r="I307" s="155" t="str">
        <f t="shared" si="18"/>
        <v/>
      </c>
      <c r="J307" s="156" t="str">
        <f>IF($D307="","",VLOOKUP($AA307,GaAsSem_Req!$A$2:$N$22,5))</f>
        <v/>
      </c>
      <c r="K307" s="286"/>
      <c r="L307" s="162" t="str">
        <f t="shared" si="19"/>
        <v/>
      </c>
      <c r="M307" s="156" t="str">
        <f>IF($D307="","",VLOOKUP($AA307,GaAsSem_Req!$A$2:$N$22,6))</f>
        <v/>
      </c>
      <c r="N307" s="157" t="str">
        <f t="shared" si="20"/>
        <v/>
      </c>
      <c r="O307" s="158" t="str">
        <f>IF(OR($D307="",$W307="",GlobalParameters!$C$12=""),"",$W307)</f>
        <v/>
      </c>
      <c r="P307" s="159"/>
      <c r="Q307" s="283"/>
      <c r="R307" s="283"/>
      <c r="S307" s="283"/>
      <c r="T307" s="283"/>
      <c r="U307" s="283"/>
      <c r="V307" s="283"/>
      <c r="W307" s="160" t="str">
        <f>IF(OR($D307="",GlobalParameters!$C$12=""),"",MIN(VLOOKUP($AA307,GaAsSem_Req!$A$2:$N$22,13),$X307))</f>
        <v/>
      </c>
      <c r="X307" s="283"/>
      <c r="Y307" s="283"/>
      <c r="Z307" s="159"/>
      <c r="AA307" s="134" t="e">
        <f>VLOOKUP($D307,GaAsSem_Req!$R$2:$S$8,2)+VLOOKUP(GlobalParameters!$C$12,GaAsSem_Req!$T$2:$U$4,2)</f>
        <v>#N/A</v>
      </c>
    </row>
    <row r="308" spans="1:27" x14ac:dyDescent="0.25">
      <c r="A308" s="133"/>
      <c r="B308" s="283"/>
      <c r="C308" s="283"/>
      <c r="D308" s="284"/>
      <c r="E308" s="287"/>
      <c r="F308" s="166" t="str">
        <f t="shared" si="17"/>
        <v/>
      </c>
      <c r="G308" s="156" t="str">
        <f>IF($D308="","",VLOOKUP($AA308,GaAsSem_Req!$A$2:$N$22,4))</f>
        <v/>
      </c>
      <c r="H308" s="285"/>
      <c r="I308" s="155" t="str">
        <f t="shared" si="18"/>
        <v/>
      </c>
      <c r="J308" s="156" t="str">
        <f>IF($D308="","",VLOOKUP($AA308,GaAsSem_Req!$A$2:$N$22,5))</f>
        <v/>
      </c>
      <c r="K308" s="286"/>
      <c r="L308" s="162" t="str">
        <f t="shared" si="19"/>
        <v/>
      </c>
      <c r="M308" s="156" t="str">
        <f>IF($D308="","",VLOOKUP($AA308,GaAsSem_Req!$A$2:$N$22,6))</f>
        <v/>
      </c>
      <c r="N308" s="157" t="str">
        <f t="shared" si="20"/>
        <v/>
      </c>
      <c r="O308" s="158" t="str">
        <f>IF(OR($D308="",$W308="",GlobalParameters!$C$12=""),"",$W308)</f>
        <v/>
      </c>
      <c r="P308" s="159"/>
      <c r="Q308" s="283"/>
      <c r="R308" s="283"/>
      <c r="S308" s="283"/>
      <c r="T308" s="283"/>
      <c r="U308" s="283"/>
      <c r="V308" s="283"/>
      <c r="W308" s="160" t="str">
        <f>IF(OR($D308="",GlobalParameters!$C$12=""),"",MIN(VLOOKUP($AA308,GaAsSem_Req!$A$2:$N$22,13),$X308))</f>
        <v/>
      </c>
      <c r="X308" s="283"/>
      <c r="Y308" s="283"/>
      <c r="Z308" s="159"/>
      <c r="AA308" s="134" t="e">
        <f>VLOOKUP($D308,GaAsSem_Req!$R$2:$S$8,2)+VLOOKUP(GlobalParameters!$C$12,GaAsSem_Req!$T$2:$U$4,2)</f>
        <v>#N/A</v>
      </c>
    </row>
    <row r="309" spans="1:27" x14ac:dyDescent="0.25">
      <c r="A309" s="133"/>
      <c r="B309" s="283"/>
      <c r="C309" s="283"/>
      <c r="D309" s="284"/>
      <c r="E309" s="287"/>
      <c r="F309" s="166" t="str">
        <f t="shared" si="17"/>
        <v/>
      </c>
      <c r="G309" s="156" t="str">
        <f>IF($D309="","",VLOOKUP($AA309,GaAsSem_Req!$A$2:$N$22,4))</f>
        <v/>
      </c>
      <c r="H309" s="285"/>
      <c r="I309" s="155" t="str">
        <f t="shared" si="18"/>
        <v/>
      </c>
      <c r="J309" s="156" t="str">
        <f>IF($D309="","",VLOOKUP($AA309,GaAsSem_Req!$A$2:$N$22,5))</f>
        <v/>
      </c>
      <c r="K309" s="286"/>
      <c r="L309" s="162" t="str">
        <f t="shared" si="19"/>
        <v/>
      </c>
      <c r="M309" s="156" t="str">
        <f>IF($D309="","",VLOOKUP($AA309,GaAsSem_Req!$A$2:$N$22,6))</f>
        <v/>
      </c>
      <c r="N309" s="157" t="str">
        <f t="shared" si="20"/>
        <v/>
      </c>
      <c r="O309" s="158" t="str">
        <f>IF(OR($D309="",$W309="",GlobalParameters!$C$12=""),"",$W309)</f>
        <v/>
      </c>
      <c r="P309" s="159"/>
      <c r="Q309" s="283"/>
      <c r="R309" s="283"/>
      <c r="S309" s="283"/>
      <c r="T309" s="283"/>
      <c r="U309" s="283"/>
      <c r="V309" s="283"/>
      <c r="W309" s="160" t="str">
        <f>IF(OR($D309="",GlobalParameters!$C$12=""),"",MIN(VLOOKUP($AA309,GaAsSem_Req!$A$2:$N$22,13),$X309))</f>
        <v/>
      </c>
      <c r="X309" s="283"/>
      <c r="Y309" s="283"/>
      <c r="Z309" s="159"/>
      <c r="AA309" s="134" t="e">
        <f>VLOOKUP($D309,GaAsSem_Req!$R$2:$S$8,2)+VLOOKUP(GlobalParameters!$C$12,GaAsSem_Req!$T$2:$U$4,2)</f>
        <v>#N/A</v>
      </c>
    </row>
    <row r="310" spans="1:27" x14ac:dyDescent="0.25">
      <c r="A310" s="133"/>
      <c r="B310" s="283"/>
      <c r="C310" s="283"/>
      <c r="D310" s="284"/>
      <c r="E310" s="287"/>
      <c r="F310" s="166" t="str">
        <f t="shared" si="17"/>
        <v/>
      </c>
      <c r="G310" s="156" t="str">
        <f>IF($D310="","",VLOOKUP($AA310,GaAsSem_Req!$A$2:$N$22,4))</f>
        <v/>
      </c>
      <c r="H310" s="285"/>
      <c r="I310" s="155" t="str">
        <f t="shared" si="18"/>
        <v/>
      </c>
      <c r="J310" s="156" t="str">
        <f>IF($D310="","",VLOOKUP($AA310,GaAsSem_Req!$A$2:$N$22,5))</f>
        <v/>
      </c>
      <c r="K310" s="286"/>
      <c r="L310" s="162" t="str">
        <f t="shared" si="19"/>
        <v/>
      </c>
      <c r="M310" s="156" t="str">
        <f>IF($D310="","",VLOOKUP($AA310,GaAsSem_Req!$A$2:$N$22,6))</f>
        <v/>
      </c>
      <c r="N310" s="157" t="str">
        <f t="shared" si="20"/>
        <v/>
      </c>
      <c r="O310" s="158" t="str">
        <f>IF(OR($D310="",$W310="",GlobalParameters!$C$12=""),"",$W310)</f>
        <v/>
      </c>
      <c r="P310" s="159"/>
      <c r="Q310" s="283"/>
      <c r="R310" s="283"/>
      <c r="S310" s="283"/>
      <c r="T310" s="283"/>
      <c r="U310" s="283"/>
      <c r="V310" s="283"/>
      <c r="W310" s="160" t="str">
        <f>IF(OR($D310="",GlobalParameters!$C$12=""),"",MIN(VLOOKUP($AA310,GaAsSem_Req!$A$2:$N$22,13),$X310))</f>
        <v/>
      </c>
      <c r="X310" s="283"/>
      <c r="Y310" s="283"/>
      <c r="Z310" s="159"/>
      <c r="AA310" s="134" t="e">
        <f>VLOOKUP($D310,GaAsSem_Req!$R$2:$S$8,2)+VLOOKUP(GlobalParameters!$C$12,GaAsSem_Req!$T$2:$U$4,2)</f>
        <v>#N/A</v>
      </c>
    </row>
    <row r="311" spans="1:27" x14ac:dyDescent="0.25">
      <c r="A311" s="133"/>
      <c r="B311" s="283"/>
      <c r="C311" s="283"/>
      <c r="D311" s="284"/>
      <c r="E311" s="287"/>
      <c r="F311" s="166" t="str">
        <f t="shared" si="17"/>
        <v/>
      </c>
      <c r="G311" s="156" t="str">
        <f>IF($D311="","",VLOOKUP($AA311,GaAsSem_Req!$A$2:$N$22,4))</f>
        <v/>
      </c>
      <c r="H311" s="285"/>
      <c r="I311" s="155" t="str">
        <f t="shared" si="18"/>
        <v/>
      </c>
      <c r="J311" s="156" t="str">
        <f>IF($D311="","",VLOOKUP($AA311,GaAsSem_Req!$A$2:$N$22,5))</f>
        <v/>
      </c>
      <c r="K311" s="286"/>
      <c r="L311" s="162" t="str">
        <f t="shared" si="19"/>
        <v/>
      </c>
      <c r="M311" s="156" t="str">
        <f>IF($D311="","",VLOOKUP($AA311,GaAsSem_Req!$A$2:$N$22,6))</f>
        <v/>
      </c>
      <c r="N311" s="157" t="str">
        <f t="shared" si="20"/>
        <v/>
      </c>
      <c r="O311" s="158" t="str">
        <f>IF(OR($D311="",$W311="",GlobalParameters!$C$12=""),"",$W311)</f>
        <v/>
      </c>
      <c r="P311" s="159"/>
      <c r="Q311" s="283"/>
      <c r="R311" s="283"/>
      <c r="S311" s="283"/>
      <c r="T311" s="283"/>
      <c r="U311" s="283"/>
      <c r="V311" s="283"/>
      <c r="W311" s="160" t="str">
        <f>IF(OR($D311="",GlobalParameters!$C$12=""),"",MIN(VLOOKUP($AA311,GaAsSem_Req!$A$2:$N$22,13),$X311))</f>
        <v/>
      </c>
      <c r="X311" s="283"/>
      <c r="Y311" s="283"/>
      <c r="Z311" s="159"/>
      <c r="AA311" s="134" t="e">
        <f>VLOOKUP($D311,GaAsSem_Req!$R$2:$S$8,2)+VLOOKUP(GlobalParameters!$C$12,GaAsSem_Req!$T$2:$U$4,2)</f>
        <v>#N/A</v>
      </c>
    </row>
    <row r="312" spans="1:27" x14ac:dyDescent="0.25">
      <c r="A312" s="133"/>
      <c r="B312" s="283"/>
      <c r="C312" s="283"/>
      <c r="D312" s="284"/>
      <c r="E312" s="287"/>
      <c r="F312" s="166" t="str">
        <f t="shared" si="17"/>
        <v/>
      </c>
      <c r="G312" s="156" t="str">
        <f>IF($D312="","",VLOOKUP($AA312,GaAsSem_Req!$A$2:$N$22,4))</f>
        <v/>
      </c>
      <c r="H312" s="285"/>
      <c r="I312" s="155" t="str">
        <f t="shared" si="18"/>
        <v/>
      </c>
      <c r="J312" s="156" t="str">
        <f>IF($D312="","",VLOOKUP($AA312,GaAsSem_Req!$A$2:$N$22,5))</f>
        <v/>
      </c>
      <c r="K312" s="286"/>
      <c r="L312" s="162" t="str">
        <f t="shared" si="19"/>
        <v/>
      </c>
      <c r="M312" s="156" t="str">
        <f>IF($D312="","",VLOOKUP($AA312,GaAsSem_Req!$A$2:$N$22,6))</f>
        <v/>
      </c>
      <c r="N312" s="157" t="str">
        <f t="shared" si="20"/>
        <v/>
      </c>
      <c r="O312" s="158" t="str">
        <f>IF(OR($D312="",$W312="",GlobalParameters!$C$12=""),"",$W312)</f>
        <v/>
      </c>
      <c r="P312" s="159"/>
      <c r="Q312" s="283"/>
      <c r="R312" s="283"/>
      <c r="S312" s="283"/>
      <c r="T312" s="283"/>
      <c r="U312" s="283"/>
      <c r="V312" s="283"/>
      <c r="W312" s="160" t="str">
        <f>IF(OR($D312="",GlobalParameters!$C$12=""),"",MIN(VLOOKUP($AA312,GaAsSem_Req!$A$2:$N$22,13),$X312))</f>
        <v/>
      </c>
      <c r="X312" s="283"/>
      <c r="Y312" s="283"/>
      <c r="Z312" s="159"/>
      <c r="AA312" s="134" t="e">
        <f>VLOOKUP($D312,GaAsSem_Req!$R$2:$S$8,2)+VLOOKUP(GlobalParameters!$C$12,GaAsSem_Req!$T$2:$U$4,2)</f>
        <v>#N/A</v>
      </c>
    </row>
    <row r="313" spans="1:27"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7"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7"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7"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7"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7"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7"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7"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sheetData>
  <sheetProtection password="C070" sheet="1" objects="1" scenarios="1"/>
  <mergeCells count="19">
    <mergeCell ref="C6:D6"/>
    <mergeCell ref="G6:I6"/>
    <mergeCell ref="E11:G11"/>
    <mergeCell ref="H11:J11"/>
    <mergeCell ref="K11:M11"/>
    <mergeCell ref="G5:I5"/>
    <mergeCell ref="J5:M5"/>
    <mergeCell ref="C3:D3"/>
    <mergeCell ref="G3:I3"/>
    <mergeCell ref="J3:M3"/>
    <mergeCell ref="C4:D4"/>
    <mergeCell ref="G4:I4"/>
    <mergeCell ref="J4:M4"/>
    <mergeCell ref="O3:Z3"/>
    <mergeCell ref="O4:Z4"/>
    <mergeCell ref="O5:Z5"/>
    <mergeCell ref="O6:Z6"/>
    <mergeCell ref="Q11:X11"/>
    <mergeCell ref="N11:O11"/>
  </mergeCells>
  <conditionalFormatting sqref="T13:U312">
    <cfRule type="expression" dxfId="502" priority="1065">
      <formula>$AA13&gt;=800</formula>
    </cfRule>
  </conditionalFormatting>
  <conditionalFormatting sqref="F13:G312">
    <cfRule type="expression" dxfId="501" priority="1064">
      <formula>$AA13&gt;=300</formula>
    </cfRule>
  </conditionalFormatting>
  <conditionalFormatting sqref="I13:J312">
    <cfRule type="expression" dxfId="500" priority="1063">
      <formula>$AA13&gt;=300</formula>
    </cfRule>
  </conditionalFormatting>
  <conditionalFormatting sqref="Q13:Q312">
    <cfRule type="expression" dxfId="499" priority="1061">
      <formula>$AA13&gt;=300</formula>
    </cfRule>
  </conditionalFormatting>
  <conditionalFormatting sqref="R13:R312">
    <cfRule type="expression" dxfId="498" priority="1060">
      <formula>$AA13&gt;=300</formula>
    </cfRule>
  </conditionalFormatting>
  <conditionalFormatting sqref="S13:S312">
    <cfRule type="expression" dxfId="497" priority="1058">
      <formula>$AA13&gt;=300</formula>
    </cfRule>
  </conditionalFormatting>
  <conditionalFormatting sqref="L13:M312">
    <cfRule type="expression" dxfId="496" priority="415">
      <formula>$AA13&gt;=800</formula>
    </cfRule>
  </conditionalFormatting>
  <conditionalFormatting sqref="E13:E312">
    <cfRule type="expression" dxfId="495" priority="2811">
      <formula>$AA13&gt;=300</formula>
    </cfRule>
    <cfRule type="expression" dxfId="494" priority="2812">
      <formula>OR($E13="",$F13="")</formula>
    </cfRule>
    <cfRule type="cellIs" dxfId="493" priority="2813" operator="between">
      <formula>0</formula>
      <formula>$F13</formula>
    </cfRule>
    <cfRule type="cellIs" dxfId="492" priority="2814" operator="greaterThan">
      <formula>$F13</formula>
    </cfRule>
  </conditionalFormatting>
  <conditionalFormatting sqref="K13:K312">
    <cfRule type="expression" dxfId="491" priority="2815">
      <formula>$AA13&gt;=800</formula>
    </cfRule>
    <cfRule type="expression" dxfId="490" priority="2816">
      <formula>OR($K13="",$L13="")</formula>
    </cfRule>
    <cfRule type="cellIs" dxfId="489" priority="2817" operator="between">
      <formula>0</formula>
      <formula>$L13</formula>
    </cfRule>
    <cfRule type="cellIs" dxfId="488" priority="2818" operator="greaterThan">
      <formula>$L13</formula>
    </cfRule>
  </conditionalFormatting>
  <conditionalFormatting sqref="H13:H312">
    <cfRule type="expression" dxfId="487" priority="2819">
      <formula>$AA13&gt;=300</formula>
    </cfRule>
    <cfRule type="expression" dxfId="486" priority="2820">
      <formula>OR($H13="",$I13="")</formula>
    </cfRule>
    <cfRule type="cellIs" dxfId="485" priority="2821" operator="between">
      <formula>0</formula>
      <formula>$I13</formula>
    </cfRule>
    <cfRule type="cellIs" dxfId="484" priority="2822" operator="greaterThan">
      <formula>$I13</formula>
    </cfRule>
  </conditionalFormatting>
  <conditionalFormatting sqref="N14">
    <cfRule type="cellIs" dxfId="483" priority="377" operator="equal">
      <formula>""</formula>
    </cfRule>
    <cfRule type="cellIs" dxfId="482" priority="378" operator="between">
      <formula>0</formula>
      <formula>$O14</formula>
    </cfRule>
    <cfRule type="cellIs" dxfId="481" priority="379" operator="greaterThan">
      <formula>$O14</formula>
    </cfRule>
  </conditionalFormatting>
  <conditionalFormatting sqref="N15">
    <cfRule type="cellIs" dxfId="480" priority="354" operator="equal">
      <formula>""</formula>
    </cfRule>
    <cfRule type="cellIs" dxfId="479" priority="355" operator="between">
      <formula>0</formula>
      <formula>$O15</formula>
    </cfRule>
    <cfRule type="cellIs" dxfId="478" priority="356" operator="greaterThan">
      <formula>$O15</formula>
    </cfRule>
  </conditionalFormatting>
  <conditionalFormatting sqref="N16">
    <cfRule type="cellIs" dxfId="477" priority="331" operator="equal">
      <formula>""</formula>
    </cfRule>
    <cfRule type="cellIs" dxfId="476" priority="332" operator="between">
      <formula>0</formula>
      <formula>$O16</formula>
    </cfRule>
    <cfRule type="cellIs" dxfId="475" priority="333" operator="greaterThan">
      <formula>$O16</formula>
    </cfRule>
  </conditionalFormatting>
  <conditionalFormatting sqref="N17">
    <cfRule type="cellIs" dxfId="474" priority="308" operator="equal">
      <formula>""</formula>
    </cfRule>
    <cfRule type="cellIs" dxfId="473" priority="309" operator="between">
      <formula>0</formula>
      <formula>$O17</formula>
    </cfRule>
    <cfRule type="cellIs" dxfId="472" priority="310" operator="greaterThan">
      <formula>$O17</formula>
    </cfRule>
  </conditionalFormatting>
  <conditionalFormatting sqref="N18">
    <cfRule type="cellIs" dxfId="471" priority="285" operator="equal">
      <formula>""</formula>
    </cfRule>
    <cfRule type="cellIs" dxfId="470" priority="286" operator="between">
      <formula>0</formula>
      <formula>$O18</formula>
    </cfRule>
    <cfRule type="cellIs" dxfId="469" priority="287" operator="greaterThan">
      <formula>$O18</formula>
    </cfRule>
  </conditionalFormatting>
  <conditionalFormatting sqref="N19">
    <cfRule type="cellIs" dxfId="468" priority="262" operator="equal">
      <formula>""</formula>
    </cfRule>
    <cfRule type="cellIs" dxfId="467" priority="263" operator="between">
      <formula>0</formula>
      <formula>$O19</formula>
    </cfRule>
    <cfRule type="cellIs" dxfId="466" priority="264" operator="greaterThan">
      <formula>$O19</formula>
    </cfRule>
  </conditionalFormatting>
  <conditionalFormatting sqref="N20">
    <cfRule type="cellIs" dxfId="465" priority="239" operator="equal">
      <formula>""</formula>
    </cfRule>
    <cfRule type="cellIs" dxfId="464" priority="240" operator="between">
      <formula>0</formula>
      <formula>$O20</formula>
    </cfRule>
    <cfRule type="cellIs" dxfId="463" priority="241" operator="greaterThan">
      <formula>$O20</formula>
    </cfRule>
  </conditionalFormatting>
  <conditionalFormatting sqref="N21">
    <cfRule type="cellIs" dxfId="462" priority="216" operator="equal">
      <formula>""</formula>
    </cfRule>
    <cfRule type="cellIs" dxfId="461" priority="217" operator="between">
      <formula>0</formula>
      <formula>$O21</formula>
    </cfRule>
    <cfRule type="cellIs" dxfId="460" priority="218" operator="greaterThan">
      <formula>$O21</formula>
    </cfRule>
  </conditionalFormatting>
  <conditionalFormatting sqref="N22">
    <cfRule type="cellIs" dxfId="459" priority="193" operator="equal">
      <formula>""</formula>
    </cfRule>
    <cfRule type="cellIs" dxfId="458" priority="194" operator="between">
      <formula>0</formula>
      <formula>$O22</formula>
    </cfRule>
    <cfRule type="cellIs" dxfId="457" priority="195" operator="greaterThan">
      <formula>$O22</formula>
    </cfRule>
  </conditionalFormatting>
  <conditionalFormatting sqref="N23">
    <cfRule type="cellIs" dxfId="456" priority="170" operator="equal">
      <formula>""</formula>
    </cfRule>
    <cfRule type="cellIs" dxfId="455" priority="171" operator="between">
      <formula>0</formula>
      <formula>$O23</formula>
    </cfRule>
    <cfRule type="cellIs" dxfId="454" priority="172" operator="greaterThan">
      <formula>$O23</formula>
    </cfRule>
  </conditionalFormatting>
  <conditionalFormatting sqref="N24">
    <cfRule type="cellIs" dxfId="453" priority="147" operator="equal">
      <formula>""</formula>
    </cfRule>
    <cfRule type="cellIs" dxfId="452" priority="148" operator="between">
      <formula>0</formula>
      <formula>$O24</formula>
    </cfRule>
    <cfRule type="cellIs" dxfId="451" priority="149" operator="greaterThan">
      <formula>$O24</formula>
    </cfRule>
  </conditionalFormatting>
  <conditionalFormatting sqref="N25">
    <cfRule type="cellIs" dxfId="450" priority="124" operator="equal">
      <formula>""</formula>
    </cfRule>
    <cfRule type="cellIs" dxfId="449" priority="125" operator="between">
      <formula>0</formula>
      <formula>$O25</formula>
    </cfRule>
    <cfRule type="cellIs" dxfId="448" priority="126" operator="greaterThan">
      <formula>$O25</formula>
    </cfRule>
  </conditionalFormatting>
  <conditionalFormatting sqref="N26">
    <cfRule type="cellIs" dxfId="447" priority="101" operator="equal">
      <formula>""</formula>
    </cfRule>
    <cfRule type="cellIs" dxfId="446" priority="102" operator="between">
      <formula>0</formula>
      <formula>$O26</formula>
    </cfRule>
    <cfRule type="cellIs" dxfId="445" priority="103" operator="greaterThan">
      <formula>$O26</formula>
    </cfRule>
  </conditionalFormatting>
  <conditionalFormatting sqref="N27">
    <cfRule type="cellIs" dxfId="444" priority="78" operator="equal">
      <formula>""</formula>
    </cfRule>
    <cfRule type="cellIs" dxfId="443" priority="79" operator="between">
      <formula>0</formula>
      <formula>$O27</formula>
    </cfRule>
    <cfRule type="cellIs" dxfId="442" priority="80" operator="greaterThan">
      <formula>$O27</formula>
    </cfRule>
  </conditionalFormatting>
  <conditionalFormatting sqref="N28">
    <cfRule type="cellIs" dxfId="441" priority="55" operator="equal">
      <formula>""</formula>
    </cfRule>
    <cfRule type="cellIs" dxfId="440" priority="56" operator="between">
      <formula>0</formula>
      <formula>$O28</formula>
    </cfRule>
    <cfRule type="cellIs" dxfId="439" priority="57" operator="greaterThan">
      <formula>$O28</formula>
    </cfRule>
  </conditionalFormatting>
  <conditionalFormatting sqref="N29">
    <cfRule type="cellIs" dxfId="438" priority="32" operator="equal">
      <formula>""</formula>
    </cfRule>
    <cfRule type="cellIs" dxfId="437" priority="33" operator="between">
      <formula>0</formula>
      <formula>$O29</formula>
    </cfRule>
    <cfRule type="cellIs" dxfId="436" priority="34" operator="greaterThan">
      <formula>$O29</formula>
    </cfRule>
  </conditionalFormatting>
  <conditionalFormatting sqref="N30:N312">
    <cfRule type="cellIs" dxfId="435" priority="9" operator="equal">
      <formula>""</formula>
    </cfRule>
    <cfRule type="cellIs" dxfId="434" priority="10" operator="between">
      <formula>0</formula>
      <formula>$O30</formula>
    </cfRule>
    <cfRule type="cellIs" dxfId="433" priority="11" operator="greaterThan">
      <formula>$O30</formula>
    </cfRule>
  </conditionalFormatting>
  <conditionalFormatting sqref="N13:N312">
    <cfRule type="expression" dxfId="432" priority="1068">
      <formula>OR($N13="",$O13="")</formula>
    </cfRule>
    <cfRule type="cellIs" dxfId="431" priority="1069" operator="between">
      <formula>0</formula>
      <formula>$O13</formula>
    </cfRule>
    <cfRule type="cellIs" dxfId="430" priority="1070" operator="greaterThan">
      <formula>$O13</formula>
    </cfRule>
  </conditionalFormatting>
  <dataValidations count="8">
    <dataValidation type="decimal" operator="greaterThanOrEqual" allowBlank="1" showInputMessage="1" showErrorMessage="1" error="Data must be a numeric value greater than or equal to 0" sqref="H13:H312 X13:X312 E13:E312 S13:S312 K13:K312">
      <formula1>0</formula1>
    </dataValidation>
    <dataValidation type="decimal" operator="greaterThanOrEqual" allowBlank="1" showInputMessage="1" showErrorMessage="1" error="Data must be a numeric value greater than or equal to 0" prompt="Maximum Rated Forward Current at the Maximum Rated Junction Temperature (Tmax) must be less than or equal to the Maximum Rated Forward Current at the Breakpoint Temperature (Ts)" sqref="Q13:Q312">
      <formula1>0</formula1>
    </dataValidation>
    <dataValidation type="decimal" operator="greaterThanOrEqual" allowBlank="1" showInputMessage="1" showErrorMessage="1" error="Data must be a numeric value greater than or equal to 0" prompt="Maximum Rated Forward Current at the Breakpoint Temperature (Ts) must be greater than or equal to the Maximum Rated Forward Current at the Maximum Rated Junction Temperature (Tmax)" sqref="R13:R312">
      <formula1>0</formula1>
    </dataValidation>
    <dataValidation type="decimal" operator="greaterThanOrEqual" allowBlank="1" showInputMessage="1" showErrorMessage="1" error="Data must be a numeric value greater than or equal to 0" prompt="Maximum Rated Power Dissipation at the Maximum Rated Junction Temperature (Tmax) must be less than or equal to the Maximum Rated Power Dissipation at the Breakpoint Temperature (Ts)" sqref="T13:T312">
      <formula1>0</formula1>
    </dataValidation>
    <dataValidation type="decimal" operator="greaterThanOrEqual" allowBlank="1" showInputMessage="1" showErrorMessage="1" error="Data must be a numeric value greater than or equal to 0" prompt="Maximum Rated Power Dissipation at the Breakpoint Temperature (Ts) must be greater than or equal to the Maximum Rated Power Dissipation at the Maximum Rated Junction Temperature (Tmax)" sqref="U13:U312">
      <formula1>0</formula1>
    </dataValidation>
    <dataValidation type="decimal" operator="lessThanOrEqual" allowBlank="1" showInputMessage="1" showErrorMessage="1" error="Ts must be less than or equal to the Maximum Rated Junction Temperature" prompt="Breakpoint Temperature (Ts) must be less than or equal to the Maximum Rated Junction Temperature (Tmax)" sqref="V13:V312">
      <formula1>$X13</formula1>
    </dataValidation>
    <dataValidation type="decimal" allowBlank="1" showInputMessage="1" showErrorMessage="1" error="Data must be a numeric value" prompt="Enter the temperature rise from the ambient (reference) to the component junction" sqref="Y13:Y312">
      <formula1>-500</formula1>
      <formula2>500</formula2>
    </dataValidation>
    <dataValidation type="list" allowBlank="1" showInputMessage="1" showErrorMessage="1" sqref="D13:D312">
      <formula1>$AD$13:$AD$15</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O322"/>
  <sheetViews>
    <sheetView workbookViewId="0">
      <pane ySplit="12" topLeftCell="A13" activePane="bottomLeft" state="frozen"/>
      <selection pane="bottomLeft" activeCell="F23" sqref="F23"/>
    </sheetView>
  </sheetViews>
  <sheetFormatPr defaultRowHeight="15" x14ac:dyDescent="0.25"/>
  <cols>
    <col min="1" max="1" width="3.140625" style="134" customWidth="1"/>
    <col min="2" max="2" width="9.140625" style="134" customWidth="1"/>
    <col min="3" max="3" width="23.42578125" style="134" customWidth="1"/>
    <col min="4" max="4" width="30.7109375" style="134" customWidth="1"/>
    <col min="5" max="29" width="9.140625" style="134"/>
    <col min="30" max="30" width="9.140625" style="134" customWidth="1"/>
    <col min="31" max="31" width="9.7109375" style="134" customWidth="1"/>
    <col min="32" max="37" width="9.140625" style="134"/>
    <col min="38" max="38" width="9.140625" style="134" hidden="1" customWidth="1"/>
    <col min="39" max="40" width="9.140625" style="134"/>
    <col min="41" max="41" width="9.140625" style="178"/>
    <col min="42" max="16384" width="9.140625" style="134"/>
  </cols>
  <sheetData>
    <row r="1" spans="1:4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row>
    <row r="2" spans="1:41" ht="15.75" thickBot="1" x14ac:dyDescent="0.3">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row>
    <row r="3" spans="1:41" ht="15.75" thickBot="1" x14ac:dyDescent="0.3">
      <c r="A3" s="133"/>
      <c r="B3" s="133"/>
      <c r="C3" s="238" t="s">
        <v>17</v>
      </c>
      <c r="D3" s="221"/>
      <c r="E3" s="135"/>
      <c r="F3" s="135"/>
      <c r="G3" s="238" t="s">
        <v>19</v>
      </c>
      <c r="H3" s="242"/>
      <c r="I3" s="243"/>
      <c r="J3" s="244" t="str">
        <f>IF(GlobalParameters!$C$8="","",GlobalParameters!$C$8)</f>
        <v/>
      </c>
      <c r="K3" s="288"/>
      <c r="L3" s="288"/>
      <c r="M3" s="289"/>
      <c r="N3" s="135"/>
      <c r="O3" s="224" t="s">
        <v>325</v>
      </c>
      <c r="P3" s="259"/>
      <c r="Q3" s="259"/>
      <c r="R3" s="259"/>
      <c r="S3" s="259"/>
      <c r="T3" s="259"/>
      <c r="U3" s="259"/>
      <c r="V3" s="259"/>
      <c r="W3" s="259"/>
      <c r="X3" s="259"/>
      <c r="Y3" s="259"/>
      <c r="Z3" s="260"/>
      <c r="AA3" s="133"/>
      <c r="AB3" s="133"/>
      <c r="AC3" s="133"/>
      <c r="AD3" s="133"/>
      <c r="AE3" s="133"/>
      <c r="AF3" s="133"/>
      <c r="AG3" s="133"/>
      <c r="AH3" s="133"/>
      <c r="AI3" s="133"/>
      <c r="AJ3" s="133"/>
      <c r="AK3" s="133"/>
    </row>
    <row r="4" spans="1:41" ht="15.75" thickBot="1" x14ac:dyDescent="0.3">
      <c r="A4" s="133"/>
      <c r="B4" s="133"/>
      <c r="C4" s="238" t="s">
        <v>18</v>
      </c>
      <c r="D4" s="221"/>
      <c r="E4" s="135"/>
      <c r="F4" s="136"/>
      <c r="G4" s="238" t="s">
        <v>20</v>
      </c>
      <c r="H4" s="242"/>
      <c r="I4" s="243"/>
      <c r="J4" s="244" t="str">
        <f>IF(GlobalParameters!$E$8="","",GlobalParameters!$E$8)</f>
        <v/>
      </c>
      <c r="K4" s="288"/>
      <c r="L4" s="288"/>
      <c r="M4" s="289"/>
      <c r="N4" s="163"/>
      <c r="O4" s="227" t="s">
        <v>338</v>
      </c>
      <c r="P4" s="228"/>
      <c r="Q4" s="228"/>
      <c r="R4" s="228"/>
      <c r="S4" s="228"/>
      <c r="T4" s="228"/>
      <c r="U4" s="228"/>
      <c r="V4" s="228"/>
      <c r="W4" s="228"/>
      <c r="X4" s="228"/>
      <c r="Y4" s="228"/>
      <c r="Z4" s="229"/>
      <c r="AA4" s="133"/>
      <c r="AB4" s="133"/>
      <c r="AC4" s="133"/>
      <c r="AD4" s="133"/>
      <c r="AE4" s="133"/>
      <c r="AF4" s="133"/>
      <c r="AG4" s="133"/>
      <c r="AH4" s="133"/>
      <c r="AI4" s="133"/>
      <c r="AJ4" s="133"/>
      <c r="AK4" s="133"/>
    </row>
    <row r="5" spans="1:41" ht="15.75" thickBot="1" x14ac:dyDescent="0.3">
      <c r="A5" s="133"/>
      <c r="B5" s="133"/>
      <c r="C5" s="133"/>
      <c r="D5" s="133"/>
      <c r="E5" s="133"/>
      <c r="F5" s="133"/>
      <c r="G5" s="238" t="s">
        <v>21</v>
      </c>
      <c r="H5" s="220"/>
      <c r="I5" s="221"/>
      <c r="J5" s="244" t="str">
        <f>IF(GlobalParameters!$C$12="","",GlobalParameters!$C$12)</f>
        <v/>
      </c>
      <c r="K5" s="247"/>
      <c r="L5" s="247"/>
      <c r="M5" s="248"/>
      <c r="N5" s="135"/>
      <c r="O5" s="227" t="s">
        <v>345</v>
      </c>
      <c r="P5" s="228"/>
      <c r="Q5" s="228"/>
      <c r="R5" s="228"/>
      <c r="S5" s="228"/>
      <c r="T5" s="228"/>
      <c r="U5" s="228"/>
      <c r="V5" s="228"/>
      <c r="W5" s="228"/>
      <c r="X5" s="228"/>
      <c r="Y5" s="228"/>
      <c r="Z5" s="229"/>
      <c r="AA5" s="133"/>
      <c r="AB5" s="133"/>
      <c r="AC5" s="133"/>
      <c r="AD5" s="133"/>
      <c r="AE5" s="133"/>
      <c r="AF5" s="133"/>
      <c r="AG5" s="133"/>
      <c r="AH5" s="133"/>
      <c r="AI5" s="133"/>
      <c r="AJ5" s="133"/>
      <c r="AK5" s="133"/>
    </row>
    <row r="6" spans="1:41" ht="15.75" customHeight="1" thickBot="1" x14ac:dyDescent="0.3">
      <c r="A6" s="133"/>
      <c r="B6" s="133"/>
      <c r="C6" s="239" t="s">
        <v>351</v>
      </c>
      <c r="D6" s="241"/>
      <c r="E6" s="137"/>
      <c r="F6" s="137"/>
      <c r="G6" s="238" t="s">
        <v>337</v>
      </c>
      <c r="H6" s="242"/>
      <c r="I6" s="243"/>
      <c r="J6" s="138" t="str">
        <f>IF(GlobalParameters!$K$11="","",GlobalParameters!$K$11)</f>
        <v/>
      </c>
      <c r="K6" s="133"/>
      <c r="L6" s="133"/>
      <c r="M6" s="133"/>
      <c r="N6" s="133"/>
      <c r="O6" s="233" t="s">
        <v>346</v>
      </c>
      <c r="P6" s="234"/>
      <c r="Q6" s="234"/>
      <c r="R6" s="234"/>
      <c r="S6" s="234"/>
      <c r="T6" s="234"/>
      <c r="U6" s="234"/>
      <c r="V6" s="234"/>
      <c r="W6" s="234"/>
      <c r="X6" s="234"/>
      <c r="Y6" s="234"/>
      <c r="Z6" s="235"/>
      <c r="AA6" s="133"/>
      <c r="AB6" s="133"/>
      <c r="AC6" s="133"/>
      <c r="AD6" s="133"/>
      <c r="AE6" s="133"/>
      <c r="AF6" s="133"/>
      <c r="AG6" s="133"/>
      <c r="AH6" s="133"/>
      <c r="AI6" s="133"/>
      <c r="AJ6" s="133"/>
      <c r="AK6" s="133"/>
    </row>
    <row r="7" spans="1:41" x14ac:dyDescent="0.25">
      <c r="A7" s="133"/>
      <c r="B7" s="133"/>
      <c r="C7" s="139"/>
      <c r="D7" s="184"/>
      <c r="E7" s="135"/>
      <c r="F7" s="135"/>
      <c r="G7" s="136"/>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row>
    <row r="8" spans="1:41" x14ac:dyDescent="0.25">
      <c r="A8" s="133"/>
      <c r="B8" s="141" t="s">
        <v>301</v>
      </c>
      <c r="C8" s="142" t="s">
        <v>300</v>
      </c>
      <c r="D8" s="135"/>
      <c r="E8" s="136" t="s">
        <v>398</v>
      </c>
      <c r="F8" s="135"/>
      <c r="G8" s="136"/>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row>
    <row r="9" spans="1:41" x14ac:dyDescent="0.25">
      <c r="A9" s="133"/>
      <c r="B9" s="133"/>
      <c r="C9" s="143" t="s">
        <v>200</v>
      </c>
      <c r="D9" s="135"/>
      <c r="E9" s="135"/>
      <c r="F9" s="135"/>
      <c r="G9" s="136"/>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row>
    <row r="10" spans="1:41" x14ac:dyDescent="0.25">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row>
    <row r="11" spans="1:41" ht="30" customHeight="1" x14ac:dyDescent="0.35">
      <c r="A11" s="133"/>
      <c r="B11" s="133"/>
      <c r="C11" s="133"/>
      <c r="D11" s="133"/>
      <c r="E11" s="256" t="s">
        <v>305</v>
      </c>
      <c r="F11" s="265"/>
      <c r="G11" s="266"/>
      <c r="H11" s="256" t="s">
        <v>311</v>
      </c>
      <c r="I11" s="263"/>
      <c r="J11" s="264"/>
      <c r="K11" s="256" t="s">
        <v>312</v>
      </c>
      <c r="L11" s="263"/>
      <c r="M11" s="264"/>
      <c r="N11" s="256" t="s">
        <v>313</v>
      </c>
      <c r="O11" s="263"/>
      <c r="P11" s="264"/>
      <c r="Q11" s="261" t="s">
        <v>314</v>
      </c>
      <c r="R11" s="272"/>
      <c r="S11" s="273"/>
      <c r="T11" s="261" t="s">
        <v>315</v>
      </c>
      <c r="U11" s="272"/>
      <c r="V11" s="273"/>
      <c r="W11" s="261" t="s">
        <v>135</v>
      </c>
      <c r="X11" s="262"/>
      <c r="Y11" s="133"/>
      <c r="Z11" s="230" t="s">
        <v>302</v>
      </c>
      <c r="AA11" s="231"/>
      <c r="AB11" s="231"/>
      <c r="AC11" s="231"/>
      <c r="AD11" s="231"/>
      <c r="AE11" s="231"/>
      <c r="AF11" s="231"/>
      <c r="AG11" s="231"/>
      <c r="AH11" s="231"/>
      <c r="AI11" s="232"/>
      <c r="AJ11" s="133"/>
      <c r="AK11" s="133"/>
      <c r="AL11" s="151"/>
    </row>
    <row r="12" spans="1:41" ht="64.5" x14ac:dyDescent="0.25">
      <c r="A12" s="144"/>
      <c r="B12" s="145" t="s">
        <v>22</v>
      </c>
      <c r="C12" s="145" t="s">
        <v>23</v>
      </c>
      <c r="D12" s="145" t="s">
        <v>25</v>
      </c>
      <c r="E12" s="146" t="s">
        <v>86</v>
      </c>
      <c r="F12" s="146" t="s">
        <v>87</v>
      </c>
      <c r="G12" s="146" t="s">
        <v>28</v>
      </c>
      <c r="H12" s="146" t="s">
        <v>26</v>
      </c>
      <c r="I12" s="146" t="s">
        <v>27</v>
      </c>
      <c r="J12" s="146" t="s">
        <v>28</v>
      </c>
      <c r="K12" s="147" t="s">
        <v>26</v>
      </c>
      <c r="L12" s="147" t="s">
        <v>27</v>
      </c>
      <c r="M12" s="146" t="s">
        <v>28</v>
      </c>
      <c r="N12" s="146" t="s">
        <v>133</v>
      </c>
      <c r="O12" s="146" t="s">
        <v>134</v>
      </c>
      <c r="P12" s="146" t="s">
        <v>28</v>
      </c>
      <c r="Q12" s="146" t="s">
        <v>133</v>
      </c>
      <c r="R12" s="146" t="s">
        <v>134</v>
      </c>
      <c r="S12" s="146" t="s">
        <v>28</v>
      </c>
      <c r="T12" s="146" t="s">
        <v>133</v>
      </c>
      <c r="U12" s="146" t="s">
        <v>134</v>
      </c>
      <c r="V12" s="146" t="s">
        <v>28</v>
      </c>
      <c r="W12" s="146" t="s">
        <v>32</v>
      </c>
      <c r="X12" s="146" t="s">
        <v>33</v>
      </c>
      <c r="Y12" s="148"/>
      <c r="Z12" s="149" t="s">
        <v>94</v>
      </c>
      <c r="AA12" s="149" t="s">
        <v>93</v>
      </c>
      <c r="AB12" s="149" t="s">
        <v>164</v>
      </c>
      <c r="AC12" s="149" t="s">
        <v>165</v>
      </c>
      <c r="AD12" s="149" t="s">
        <v>166</v>
      </c>
      <c r="AE12" s="149" t="s">
        <v>167</v>
      </c>
      <c r="AF12" s="149" t="s">
        <v>168</v>
      </c>
      <c r="AG12" s="150" t="s">
        <v>341</v>
      </c>
      <c r="AH12" s="150" t="s">
        <v>342</v>
      </c>
      <c r="AI12" s="150" t="s">
        <v>348</v>
      </c>
      <c r="AJ12" s="147" t="s">
        <v>343</v>
      </c>
      <c r="AK12" s="133"/>
      <c r="AL12" s="164" t="s">
        <v>130</v>
      </c>
    </row>
    <row r="13" spans="1:41" x14ac:dyDescent="0.25">
      <c r="A13" s="133"/>
      <c r="B13" s="283"/>
      <c r="C13" s="283"/>
      <c r="D13" s="284"/>
      <c r="E13" s="286"/>
      <c r="F13" s="162" t="str">
        <f t="shared" ref="F13:F76" si="0">IF(OR($D13="",$Z13="",$AA13="",$G13="",$AG13="",$AI13=""),"",IF($AL13&gt;=400,IF($W13&lt;=$AG13,$AA13*$G13,IF(AND($W13&gt;$AG13,$W13&lt;=$AI13),$G13*($AA13+((($Z13-$AA13)/($AI13-$AG13))*($W13-$AG13))),0)),""))</f>
        <v/>
      </c>
      <c r="G13" s="156" t="str">
        <f>IF($D13="","",VLOOKUP($AL13,GaAsSem_Req!$A$2:$N$22,6))</f>
        <v/>
      </c>
      <c r="H13" s="285"/>
      <c r="I13" s="155" t="str">
        <f t="shared" ref="I13:I76" si="1">IF(OR($D13="",$AB13="",$J13=""),"",IF($AL13&gt;=400,$AB13*$J13,""))</f>
        <v/>
      </c>
      <c r="J13" s="156" t="str">
        <f>IF($D13="","",VLOOKUP($AL13,GaAsSem_Req!$A$2:$N$22,7))</f>
        <v/>
      </c>
      <c r="K13" s="285"/>
      <c r="L13" s="155" t="str">
        <f t="shared" ref="L13:L76" si="2">IF(OR($D13="",$AC13="",$M13=""),"",IF($AL13&gt;=400,$AC13*$M13,""))</f>
        <v/>
      </c>
      <c r="M13" s="156" t="str">
        <f>IF($D13="","",VLOOKUP($AL13,GaAsSem_Req!$A$2:$N$22,8))</f>
        <v/>
      </c>
      <c r="N13" s="287"/>
      <c r="O13" s="166" t="str">
        <f t="shared" ref="O13:O76" si="3">IF(OR($D13="",$AD13="",$P13=""),"",IF($AL13&gt;=400,$AD13*$P13,""))</f>
        <v/>
      </c>
      <c r="P13" s="156" t="str">
        <f>IF($D13="","",VLOOKUP($AL13,GaAsSem_Req!$A$2:$N$22,9))</f>
        <v/>
      </c>
      <c r="Q13" s="287"/>
      <c r="R13" s="166" t="str">
        <f t="shared" ref="R13:R76" si="4">IF(OR($D13="",$AE13="",$S13=""),"",IF($AL13&gt;=400,$AE13*$S13,""))</f>
        <v/>
      </c>
      <c r="S13" s="156" t="str">
        <f>IF($D13="","",VLOOKUP($AL13,GaAsSem_Req!$A$2:$N$22,10))</f>
        <v/>
      </c>
      <c r="T13" s="287"/>
      <c r="U13" s="166" t="str">
        <f t="shared" ref="U13:U76" si="5">IF(OR($D13="",$AF13="",$V13=""),"",IF(OR(AND($AL13&gt;=400,$AL13&lt;500),AND($AL13&gt;=600,$AL13&lt;700)),$AF13*$V13,""))</f>
        <v/>
      </c>
      <c r="V13" s="156" t="str">
        <f>IF($D13="","",VLOOKUP($AL13,GaAsSem_Req!$A$2:$N$22,11))</f>
        <v/>
      </c>
      <c r="W13" s="157" t="str">
        <f t="shared" ref="W13:W30" si="6">IF($D13="","",$J$6+AJ13)</f>
        <v/>
      </c>
      <c r="X13" s="158" t="str">
        <f>IF(OR($D13="",$AH13="",GlobalParameters!$C$12=""),"",$AH13)</f>
        <v/>
      </c>
      <c r="Y13" s="159"/>
      <c r="Z13" s="283"/>
      <c r="AA13" s="283"/>
      <c r="AB13" s="283"/>
      <c r="AC13" s="283"/>
      <c r="AD13" s="283"/>
      <c r="AE13" s="283"/>
      <c r="AF13" s="283"/>
      <c r="AG13" s="283"/>
      <c r="AH13" s="160" t="str">
        <f>IF(OR($D13="",GlobalParameters!$C$12=""),"",MIN(VLOOKUP($AL13,GaAsSem_Req!$A$2:$N$22,13),$AI13))</f>
        <v/>
      </c>
      <c r="AI13" s="283"/>
      <c r="AJ13" s="283"/>
      <c r="AK13" s="159"/>
      <c r="AL13" s="134" t="e">
        <f>VLOOKUP($D13,GaAsSem_Req!$R$2:$S$8,2)+VLOOKUP(GlobalParameters!$C$12,GaAsSem_Req!$T$2:$U$4,2)</f>
        <v>#N/A</v>
      </c>
      <c r="AO13" s="178" t="s">
        <v>155</v>
      </c>
    </row>
    <row r="14" spans="1:41" x14ac:dyDescent="0.25">
      <c r="A14" s="133"/>
      <c r="B14" s="283"/>
      <c r="C14" s="283"/>
      <c r="D14" s="284"/>
      <c r="E14" s="286"/>
      <c r="F14" s="162" t="str">
        <f t="shared" si="0"/>
        <v/>
      </c>
      <c r="G14" s="156" t="str">
        <f>IF($D14="","",VLOOKUP($AL14,GaAsSem_Req!$A$2:$N$22,6))</f>
        <v/>
      </c>
      <c r="H14" s="285"/>
      <c r="I14" s="155" t="str">
        <f t="shared" si="1"/>
        <v/>
      </c>
      <c r="J14" s="156" t="str">
        <f>IF($D14="","",VLOOKUP($AL14,GaAsSem_Req!$A$2:$N$22,7))</f>
        <v/>
      </c>
      <c r="K14" s="285"/>
      <c r="L14" s="155" t="str">
        <f t="shared" si="2"/>
        <v/>
      </c>
      <c r="M14" s="156" t="str">
        <f>IF($D14="","",VLOOKUP($AL14,GaAsSem_Req!$A$2:$N$22,8))</f>
        <v/>
      </c>
      <c r="N14" s="287"/>
      <c r="O14" s="166" t="str">
        <f t="shared" si="3"/>
        <v/>
      </c>
      <c r="P14" s="156" t="str">
        <f>IF($D14="","",VLOOKUP($AL14,GaAsSem_Req!$A$2:$N$22,9))</f>
        <v/>
      </c>
      <c r="Q14" s="287"/>
      <c r="R14" s="166" t="str">
        <f t="shared" si="4"/>
        <v/>
      </c>
      <c r="S14" s="156" t="str">
        <f>IF($D14="","",VLOOKUP($AL14,GaAsSem_Req!$A$2:$N$22,10))</f>
        <v/>
      </c>
      <c r="T14" s="287"/>
      <c r="U14" s="166" t="str">
        <f t="shared" si="5"/>
        <v/>
      </c>
      <c r="V14" s="156" t="str">
        <f>IF($D14="","",VLOOKUP($AL14,GaAsSem_Req!$A$2:$N$22,11))</f>
        <v/>
      </c>
      <c r="W14" s="157" t="str">
        <f t="shared" si="6"/>
        <v/>
      </c>
      <c r="X14" s="158" t="str">
        <f>IF(OR($D14="",$AH14="",GlobalParameters!$C$12=""),"",$AH14)</f>
        <v/>
      </c>
      <c r="Y14" s="159"/>
      <c r="Z14" s="283"/>
      <c r="AA14" s="283"/>
      <c r="AB14" s="283"/>
      <c r="AC14" s="283"/>
      <c r="AD14" s="283"/>
      <c r="AE14" s="283"/>
      <c r="AF14" s="283"/>
      <c r="AG14" s="283"/>
      <c r="AH14" s="160" t="str">
        <f>IF(OR($D14="",GlobalParameters!$C$12=""),"",MIN(VLOOKUP($AL14,GaAsSem_Req!$A$2:$N$22,13),$AI14))</f>
        <v/>
      </c>
      <c r="AI14" s="283"/>
      <c r="AJ14" s="283"/>
      <c r="AK14" s="159"/>
      <c r="AL14" s="134" t="e">
        <f>VLOOKUP($D14,GaAsSem_Req!$R$2:$S$8,2)+VLOOKUP(GlobalParameters!$C$12,GaAsSem_Req!$T$2:$U$4,2)</f>
        <v>#N/A</v>
      </c>
      <c r="AO14" s="178" t="s">
        <v>152</v>
      </c>
    </row>
    <row r="15" spans="1:41" x14ac:dyDescent="0.25">
      <c r="A15" s="133"/>
      <c r="B15" s="283"/>
      <c r="C15" s="283"/>
      <c r="D15" s="284"/>
      <c r="E15" s="286"/>
      <c r="F15" s="162" t="str">
        <f t="shared" si="0"/>
        <v/>
      </c>
      <c r="G15" s="156" t="str">
        <f>IF($D15="","",VLOOKUP($AL15,GaAsSem_Req!$A$2:$N$22,6))</f>
        <v/>
      </c>
      <c r="H15" s="285"/>
      <c r="I15" s="155" t="str">
        <f t="shared" si="1"/>
        <v/>
      </c>
      <c r="J15" s="156" t="str">
        <f>IF($D15="","",VLOOKUP($AL15,GaAsSem_Req!$A$2:$N$22,7))</f>
        <v/>
      </c>
      <c r="K15" s="285"/>
      <c r="L15" s="155" t="str">
        <f t="shared" si="2"/>
        <v/>
      </c>
      <c r="M15" s="156" t="str">
        <f>IF($D15="","",VLOOKUP($AL15,GaAsSem_Req!$A$2:$N$22,8))</f>
        <v/>
      </c>
      <c r="N15" s="287"/>
      <c r="O15" s="166" t="str">
        <f t="shared" si="3"/>
        <v/>
      </c>
      <c r="P15" s="156" t="str">
        <f>IF($D15="","",VLOOKUP($AL15,GaAsSem_Req!$A$2:$N$22,9))</f>
        <v/>
      </c>
      <c r="Q15" s="287"/>
      <c r="R15" s="166" t="str">
        <f t="shared" si="4"/>
        <v/>
      </c>
      <c r="S15" s="156" t="str">
        <f>IF($D15="","",VLOOKUP($AL15,GaAsSem_Req!$A$2:$N$22,10))</f>
        <v/>
      </c>
      <c r="T15" s="287"/>
      <c r="U15" s="166" t="str">
        <f t="shared" si="5"/>
        <v/>
      </c>
      <c r="V15" s="156" t="str">
        <f>IF($D15="","",VLOOKUP($AL15,GaAsSem_Req!$A$2:$N$22,11))</f>
        <v/>
      </c>
      <c r="W15" s="157" t="str">
        <f t="shared" si="6"/>
        <v/>
      </c>
      <c r="X15" s="158" t="str">
        <f>IF(OR($D15="",$AH15="",GlobalParameters!$C$12=""),"",$AH15)</f>
        <v/>
      </c>
      <c r="Y15" s="159"/>
      <c r="Z15" s="283"/>
      <c r="AA15" s="283"/>
      <c r="AB15" s="283"/>
      <c r="AC15" s="283"/>
      <c r="AD15" s="283"/>
      <c r="AE15" s="283"/>
      <c r="AF15" s="283"/>
      <c r="AG15" s="283"/>
      <c r="AH15" s="160" t="str">
        <f>IF(OR($D15="",GlobalParameters!$C$12=""),"",MIN(VLOOKUP($AL15,GaAsSem_Req!$A$2:$N$22,13),$AI15))</f>
        <v/>
      </c>
      <c r="AI15" s="283"/>
      <c r="AJ15" s="283"/>
      <c r="AK15" s="159"/>
      <c r="AL15" s="134" t="e">
        <f>VLOOKUP($D15,GaAsSem_Req!$R$2:$S$8,2)+VLOOKUP(GlobalParameters!$C$12,GaAsSem_Req!$T$2:$U$4,2)</f>
        <v>#N/A</v>
      </c>
      <c r="AO15" s="178" t="s">
        <v>154</v>
      </c>
    </row>
    <row r="16" spans="1:41" x14ac:dyDescent="0.25">
      <c r="A16" s="133"/>
      <c r="B16" s="283"/>
      <c r="C16" s="283"/>
      <c r="D16" s="284"/>
      <c r="E16" s="286"/>
      <c r="F16" s="162" t="str">
        <f t="shared" si="0"/>
        <v/>
      </c>
      <c r="G16" s="156" t="str">
        <f>IF($D16="","",VLOOKUP($AL16,GaAsSem_Req!$A$2:$N$22,6))</f>
        <v/>
      </c>
      <c r="H16" s="285"/>
      <c r="I16" s="155" t="str">
        <f t="shared" si="1"/>
        <v/>
      </c>
      <c r="J16" s="156" t="str">
        <f>IF($D16="","",VLOOKUP($AL16,GaAsSem_Req!$A$2:$N$22,7))</f>
        <v/>
      </c>
      <c r="K16" s="285"/>
      <c r="L16" s="155" t="str">
        <f t="shared" si="2"/>
        <v/>
      </c>
      <c r="M16" s="156" t="str">
        <f>IF($D16="","",VLOOKUP($AL16,GaAsSem_Req!$A$2:$N$22,8))</f>
        <v/>
      </c>
      <c r="N16" s="287"/>
      <c r="O16" s="166" t="str">
        <f t="shared" si="3"/>
        <v/>
      </c>
      <c r="P16" s="156" t="str">
        <f>IF($D16="","",VLOOKUP($AL16,GaAsSem_Req!$A$2:$N$22,9))</f>
        <v/>
      </c>
      <c r="Q16" s="287"/>
      <c r="R16" s="166" t="str">
        <f t="shared" si="4"/>
        <v/>
      </c>
      <c r="S16" s="156" t="str">
        <f>IF($D16="","",VLOOKUP($AL16,GaAsSem_Req!$A$2:$N$22,10))</f>
        <v/>
      </c>
      <c r="T16" s="287"/>
      <c r="U16" s="166" t="str">
        <f t="shared" si="5"/>
        <v/>
      </c>
      <c r="V16" s="156" t="str">
        <f>IF($D16="","",VLOOKUP($AL16,GaAsSem_Req!$A$2:$N$22,11))</f>
        <v/>
      </c>
      <c r="W16" s="157" t="str">
        <f t="shared" si="6"/>
        <v/>
      </c>
      <c r="X16" s="158" t="str">
        <f>IF(OR($D16="",$AH16="",GlobalParameters!$C$12=""),"",$AH16)</f>
        <v/>
      </c>
      <c r="Y16" s="159"/>
      <c r="Z16" s="283"/>
      <c r="AA16" s="283"/>
      <c r="AB16" s="283"/>
      <c r="AC16" s="283"/>
      <c r="AD16" s="283"/>
      <c r="AE16" s="283"/>
      <c r="AF16" s="283"/>
      <c r="AG16" s="283"/>
      <c r="AH16" s="160" t="str">
        <f>IF(OR($D16="",GlobalParameters!$C$12=""),"",MIN(VLOOKUP($AL16,GaAsSem_Req!$A$2:$N$22,13),$AI16))</f>
        <v/>
      </c>
      <c r="AI16" s="283"/>
      <c r="AJ16" s="283"/>
      <c r="AK16" s="159"/>
      <c r="AL16" s="134" t="e">
        <f>VLOOKUP($D16,GaAsSem_Req!$R$2:$S$8,2)+VLOOKUP(GlobalParameters!$C$12,GaAsSem_Req!$T$2:$U$4,2)</f>
        <v>#N/A</v>
      </c>
      <c r="AO16" s="178" t="s">
        <v>153</v>
      </c>
    </row>
    <row r="17" spans="1:38" x14ac:dyDescent="0.25">
      <c r="A17" s="133"/>
      <c r="B17" s="283"/>
      <c r="C17" s="283"/>
      <c r="D17" s="284"/>
      <c r="E17" s="286"/>
      <c r="F17" s="162" t="str">
        <f t="shared" si="0"/>
        <v/>
      </c>
      <c r="G17" s="156" t="str">
        <f>IF($D17="","",VLOOKUP($AL17,GaAsSem_Req!$A$2:$N$22,6))</f>
        <v/>
      </c>
      <c r="H17" s="285"/>
      <c r="I17" s="155" t="str">
        <f t="shared" si="1"/>
        <v/>
      </c>
      <c r="J17" s="156" t="str">
        <f>IF($D17="","",VLOOKUP($AL17,GaAsSem_Req!$A$2:$N$22,7))</f>
        <v/>
      </c>
      <c r="K17" s="285"/>
      <c r="L17" s="155" t="str">
        <f t="shared" si="2"/>
        <v/>
      </c>
      <c r="M17" s="156" t="str">
        <f>IF($D17="","",VLOOKUP($AL17,GaAsSem_Req!$A$2:$N$22,8))</f>
        <v/>
      </c>
      <c r="N17" s="287"/>
      <c r="O17" s="166" t="str">
        <f t="shared" si="3"/>
        <v/>
      </c>
      <c r="P17" s="156" t="str">
        <f>IF($D17="","",VLOOKUP($AL17,GaAsSem_Req!$A$2:$N$22,9))</f>
        <v/>
      </c>
      <c r="Q17" s="287"/>
      <c r="R17" s="166" t="str">
        <f t="shared" si="4"/>
        <v/>
      </c>
      <c r="S17" s="156" t="str">
        <f>IF($D17="","",VLOOKUP($AL17,GaAsSem_Req!$A$2:$N$22,10))</f>
        <v/>
      </c>
      <c r="T17" s="287"/>
      <c r="U17" s="166" t="str">
        <f t="shared" si="5"/>
        <v/>
      </c>
      <c r="V17" s="156" t="str">
        <f>IF($D17="","",VLOOKUP($AL17,GaAsSem_Req!$A$2:$N$22,11))</f>
        <v/>
      </c>
      <c r="W17" s="157" t="str">
        <f t="shared" si="6"/>
        <v/>
      </c>
      <c r="X17" s="158" t="str">
        <f>IF(OR($D17="",$AH17="",GlobalParameters!$C$12=""),"",$AH17)</f>
        <v/>
      </c>
      <c r="Y17" s="159"/>
      <c r="Z17" s="283"/>
      <c r="AA17" s="283"/>
      <c r="AB17" s="283"/>
      <c r="AC17" s="283"/>
      <c r="AD17" s="283"/>
      <c r="AE17" s="283"/>
      <c r="AF17" s="283"/>
      <c r="AG17" s="283"/>
      <c r="AH17" s="160" t="str">
        <f>IF(OR($D17="",GlobalParameters!$C$12=""),"",MIN(VLOOKUP($AL17,GaAsSem_Req!$A$2:$N$22,13),$AI17))</f>
        <v/>
      </c>
      <c r="AI17" s="283"/>
      <c r="AJ17" s="283"/>
      <c r="AK17" s="159"/>
      <c r="AL17" s="134" t="e">
        <f>VLOOKUP($D17,GaAsSem_Req!$R$2:$S$8,2)+VLOOKUP(GlobalParameters!$C$12,GaAsSem_Req!$T$2:$U$4,2)</f>
        <v>#N/A</v>
      </c>
    </row>
    <row r="18" spans="1:38" x14ac:dyDescent="0.25">
      <c r="A18" s="133"/>
      <c r="B18" s="283"/>
      <c r="C18" s="283"/>
      <c r="D18" s="284"/>
      <c r="E18" s="286"/>
      <c r="F18" s="162" t="str">
        <f t="shared" si="0"/>
        <v/>
      </c>
      <c r="G18" s="156" t="str">
        <f>IF($D18="","",VLOOKUP($AL18,GaAsSem_Req!$A$2:$N$22,6))</f>
        <v/>
      </c>
      <c r="H18" s="285"/>
      <c r="I18" s="155" t="str">
        <f t="shared" si="1"/>
        <v/>
      </c>
      <c r="J18" s="156" t="str">
        <f>IF($D18="","",VLOOKUP($AL18,GaAsSem_Req!$A$2:$N$22,7))</f>
        <v/>
      </c>
      <c r="K18" s="285"/>
      <c r="L18" s="155" t="str">
        <f t="shared" si="2"/>
        <v/>
      </c>
      <c r="M18" s="156" t="str">
        <f>IF($D18="","",VLOOKUP($AL18,GaAsSem_Req!$A$2:$N$22,8))</f>
        <v/>
      </c>
      <c r="N18" s="287"/>
      <c r="O18" s="166" t="str">
        <f t="shared" si="3"/>
        <v/>
      </c>
      <c r="P18" s="156" t="str">
        <f>IF($D18="","",VLOOKUP($AL18,GaAsSem_Req!$A$2:$N$22,9))</f>
        <v/>
      </c>
      <c r="Q18" s="287"/>
      <c r="R18" s="166" t="str">
        <f t="shared" si="4"/>
        <v/>
      </c>
      <c r="S18" s="156" t="str">
        <f>IF($D18="","",VLOOKUP($AL18,GaAsSem_Req!$A$2:$N$22,10))</f>
        <v/>
      </c>
      <c r="T18" s="287"/>
      <c r="U18" s="166" t="str">
        <f t="shared" si="5"/>
        <v/>
      </c>
      <c r="V18" s="156" t="str">
        <f>IF($D18="","",VLOOKUP($AL18,GaAsSem_Req!$A$2:$N$22,11))</f>
        <v/>
      </c>
      <c r="W18" s="157" t="str">
        <f t="shared" si="6"/>
        <v/>
      </c>
      <c r="X18" s="158" t="str">
        <f>IF(OR($D18="",$AH18="",GlobalParameters!$C$12=""),"",$AH18)</f>
        <v/>
      </c>
      <c r="Y18" s="159"/>
      <c r="Z18" s="283"/>
      <c r="AA18" s="283"/>
      <c r="AB18" s="283"/>
      <c r="AC18" s="283"/>
      <c r="AD18" s="283"/>
      <c r="AE18" s="283"/>
      <c r="AF18" s="283"/>
      <c r="AG18" s="283"/>
      <c r="AH18" s="160" t="str">
        <f>IF(OR($D18="",GlobalParameters!$C$12=""),"",MIN(VLOOKUP($AL18,GaAsSem_Req!$A$2:$N$22,13),$AI18))</f>
        <v/>
      </c>
      <c r="AI18" s="283"/>
      <c r="AJ18" s="283"/>
      <c r="AK18" s="159"/>
      <c r="AL18" s="134" t="e">
        <f>VLOOKUP($D18,GaAsSem_Req!$R$2:$S$8,2)+VLOOKUP(GlobalParameters!$C$12,GaAsSem_Req!$T$2:$U$4,2)</f>
        <v>#N/A</v>
      </c>
    </row>
    <row r="19" spans="1:38" x14ac:dyDescent="0.25">
      <c r="A19" s="133"/>
      <c r="B19" s="283"/>
      <c r="C19" s="283"/>
      <c r="D19" s="284"/>
      <c r="E19" s="286"/>
      <c r="F19" s="162" t="str">
        <f t="shared" si="0"/>
        <v/>
      </c>
      <c r="G19" s="156" t="str">
        <f>IF($D19="","",VLOOKUP($AL19,GaAsSem_Req!$A$2:$N$22,6))</f>
        <v/>
      </c>
      <c r="H19" s="285"/>
      <c r="I19" s="155" t="str">
        <f t="shared" si="1"/>
        <v/>
      </c>
      <c r="J19" s="156" t="str">
        <f>IF($D19="","",VLOOKUP($AL19,GaAsSem_Req!$A$2:$N$22,7))</f>
        <v/>
      </c>
      <c r="K19" s="285"/>
      <c r="L19" s="155" t="str">
        <f t="shared" si="2"/>
        <v/>
      </c>
      <c r="M19" s="156" t="str">
        <f>IF($D19="","",VLOOKUP($AL19,GaAsSem_Req!$A$2:$N$22,8))</f>
        <v/>
      </c>
      <c r="N19" s="287"/>
      <c r="O19" s="166" t="str">
        <f t="shared" si="3"/>
        <v/>
      </c>
      <c r="P19" s="156" t="str">
        <f>IF($D19="","",VLOOKUP($AL19,GaAsSem_Req!$A$2:$N$22,9))</f>
        <v/>
      </c>
      <c r="Q19" s="287"/>
      <c r="R19" s="166" t="str">
        <f t="shared" si="4"/>
        <v/>
      </c>
      <c r="S19" s="156" t="str">
        <f>IF($D19="","",VLOOKUP($AL19,GaAsSem_Req!$A$2:$N$22,10))</f>
        <v/>
      </c>
      <c r="T19" s="287"/>
      <c r="U19" s="166" t="str">
        <f t="shared" si="5"/>
        <v/>
      </c>
      <c r="V19" s="156" t="str">
        <f>IF($D19="","",VLOOKUP($AL19,GaAsSem_Req!$A$2:$N$22,11))</f>
        <v/>
      </c>
      <c r="W19" s="157" t="str">
        <f t="shared" si="6"/>
        <v/>
      </c>
      <c r="X19" s="158" t="str">
        <f>IF(OR($D19="",$AH19="",GlobalParameters!$C$12=""),"",$AH19)</f>
        <v/>
      </c>
      <c r="Y19" s="159"/>
      <c r="Z19" s="283"/>
      <c r="AA19" s="283"/>
      <c r="AB19" s="283"/>
      <c r="AC19" s="283"/>
      <c r="AD19" s="283"/>
      <c r="AE19" s="283"/>
      <c r="AF19" s="283"/>
      <c r="AG19" s="283"/>
      <c r="AH19" s="160" t="str">
        <f>IF(OR($D19="",GlobalParameters!$C$12=""),"",MIN(VLOOKUP($AL19,GaAsSem_Req!$A$2:$N$22,13),$AI19))</f>
        <v/>
      </c>
      <c r="AI19" s="283"/>
      <c r="AJ19" s="283"/>
      <c r="AK19" s="159"/>
      <c r="AL19" s="134" t="e">
        <f>VLOOKUP($D19,GaAsSem_Req!$R$2:$S$8,2)+VLOOKUP(GlobalParameters!$C$12,GaAsSem_Req!$T$2:$U$4,2)</f>
        <v>#N/A</v>
      </c>
    </row>
    <row r="20" spans="1:38" x14ac:dyDescent="0.25">
      <c r="A20" s="133"/>
      <c r="B20" s="283"/>
      <c r="C20" s="283"/>
      <c r="D20" s="284"/>
      <c r="E20" s="286"/>
      <c r="F20" s="162" t="str">
        <f t="shared" si="0"/>
        <v/>
      </c>
      <c r="G20" s="156" t="str">
        <f>IF($D20="","",VLOOKUP($AL20,GaAsSem_Req!$A$2:$N$22,6))</f>
        <v/>
      </c>
      <c r="H20" s="285"/>
      <c r="I20" s="155" t="str">
        <f t="shared" si="1"/>
        <v/>
      </c>
      <c r="J20" s="156" t="str">
        <f>IF($D20="","",VLOOKUP($AL20,GaAsSem_Req!$A$2:$N$22,7))</f>
        <v/>
      </c>
      <c r="K20" s="285"/>
      <c r="L20" s="155" t="str">
        <f t="shared" si="2"/>
        <v/>
      </c>
      <c r="M20" s="156" t="str">
        <f>IF($D20="","",VLOOKUP($AL20,GaAsSem_Req!$A$2:$N$22,8))</f>
        <v/>
      </c>
      <c r="N20" s="287"/>
      <c r="O20" s="166" t="str">
        <f t="shared" si="3"/>
        <v/>
      </c>
      <c r="P20" s="156" t="str">
        <f>IF($D20="","",VLOOKUP($AL20,GaAsSem_Req!$A$2:$N$22,9))</f>
        <v/>
      </c>
      <c r="Q20" s="287"/>
      <c r="R20" s="166" t="str">
        <f t="shared" si="4"/>
        <v/>
      </c>
      <c r="S20" s="156" t="str">
        <f>IF($D20="","",VLOOKUP($AL20,GaAsSem_Req!$A$2:$N$22,10))</f>
        <v/>
      </c>
      <c r="T20" s="287"/>
      <c r="U20" s="166" t="str">
        <f t="shared" si="5"/>
        <v/>
      </c>
      <c r="V20" s="156" t="str">
        <f>IF($D20="","",VLOOKUP($AL20,GaAsSem_Req!$A$2:$N$22,11))</f>
        <v/>
      </c>
      <c r="W20" s="157" t="str">
        <f t="shared" si="6"/>
        <v/>
      </c>
      <c r="X20" s="158" t="str">
        <f>IF(OR($D20="",$AH20="",GlobalParameters!$C$12=""),"",$AH20)</f>
        <v/>
      </c>
      <c r="Y20" s="159"/>
      <c r="Z20" s="283"/>
      <c r="AA20" s="283"/>
      <c r="AB20" s="283"/>
      <c r="AC20" s="283"/>
      <c r="AD20" s="283"/>
      <c r="AE20" s="283"/>
      <c r="AF20" s="283"/>
      <c r="AG20" s="283"/>
      <c r="AH20" s="160" t="str">
        <f>IF(OR($D20="",GlobalParameters!$C$12=""),"",MIN(VLOOKUP($AL20,GaAsSem_Req!$A$2:$N$22,13),$AI20))</f>
        <v/>
      </c>
      <c r="AI20" s="283"/>
      <c r="AJ20" s="283"/>
      <c r="AK20" s="159"/>
      <c r="AL20" s="134" t="e">
        <f>VLOOKUP($D20,GaAsSem_Req!$R$2:$S$8,2)+VLOOKUP(GlobalParameters!$C$12,GaAsSem_Req!$T$2:$U$4,2)</f>
        <v>#N/A</v>
      </c>
    </row>
    <row r="21" spans="1:38" x14ac:dyDescent="0.25">
      <c r="A21" s="133"/>
      <c r="B21" s="283"/>
      <c r="C21" s="283"/>
      <c r="D21" s="284"/>
      <c r="E21" s="286"/>
      <c r="F21" s="162" t="str">
        <f t="shared" si="0"/>
        <v/>
      </c>
      <c r="G21" s="156" t="str">
        <f>IF($D21="","",VLOOKUP($AL21,GaAsSem_Req!$A$2:$N$22,6))</f>
        <v/>
      </c>
      <c r="H21" s="285"/>
      <c r="I21" s="155" t="str">
        <f t="shared" si="1"/>
        <v/>
      </c>
      <c r="J21" s="156" t="str">
        <f>IF($D21="","",VLOOKUP($AL21,GaAsSem_Req!$A$2:$N$22,7))</f>
        <v/>
      </c>
      <c r="K21" s="285"/>
      <c r="L21" s="155" t="str">
        <f t="shared" si="2"/>
        <v/>
      </c>
      <c r="M21" s="156" t="str">
        <f>IF($D21="","",VLOOKUP($AL21,GaAsSem_Req!$A$2:$N$22,8))</f>
        <v/>
      </c>
      <c r="N21" s="287"/>
      <c r="O21" s="166" t="str">
        <f t="shared" si="3"/>
        <v/>
      </c>
      <c r="P21" s="156" t="str">
        <f>IF($D21="","",VLOOKUP($AL21,GaAsSem_Req!$A$2:$N$22,9))</f>
        <v/>
      </c>
      <c r="Q21" s="287"/>
      <c r="R21" s="166" t="str">
        <f t="shared" si="4"/>
        <v/>
      </c>
      <c r="S21" s="156" t="str">
        <f>IF($D21="","",VLOOKUP($AL21,GaAsSem_Req!$A$2:$N$22,10))</f>
        <v/>
      </c>
      <c r="T21" s="287"/>
      <c r="U21" s="166" t="str">
        <f t="shared" si="5"/>
        <v/>
      </c>
      <c r="V21" s="156" t="str">
        <f>IF($D21="","",VLOOKUP($AL21,GaAsSem_Req!$A$2:$N$22,11))</f>
        <v/>
      </c>
      <c r="W21" s="157" t="str">
        <f t="shared" si="6"/>
        <v/>
      </c>
      <c r="X21" s="158" t="str">
        <f>IF(OR($D21="",$AH21="",GlobalParameters!$C$12=""),"",$AH21)</f>
        <v/>
      </c>
      <c r="Y21" s="159"/>
      <c r="Z21" s="283"/>
      <c r="AA21" s="283"/>
      <c r="AB21" s="283"/>
      <c r="AC21" s="283"/>
      <c r="AD21" s="283"/>
      <c r="AE21" s="283"/>
      <c r="AF21" s="283"/>
      <c r="AG21" s="283"/>
      <c r="AH21" s="160" t="str">
        <f>IF(OR($D21="",GlobalParameters!$C$12=""),"",MIN(VLOOKUP($AL21,GaAsSem_Req!$A$2:$N$22,13),$AI21))</f>
        <v/>
      </c>
      <c r="AI21" s="283"/>
      <c r="AJ21" s="283"/>
      <c r="AK21" s="159"/>
      <c r="AL21" s="134" t="e">
        <f>VLOOKUP($D21,GaAsSem_Req!$R$2:$S$8,2)+VLOOKUP(GlobalParameters!$C$12,GaAsSem_Req!$T$2:$U$4,2)</f>
        <v>#N/A</v>
      </c>
    </row>
    <row r="22" spans="1:38" x14ac:dyDescent="0.25">
      <c r="A22" s="133"/>
      <c r="B22" s="283"/>
      <c r="C22" s="283"/>
      <c r="D22" s="284"/>
      <c r="E22" s="286"/>
      <c r="F22" s="162" t="str">
        <f t="shared" si="0"/>
        <v/>
      </c>
      <c r="G22" s="156" t="str">
        <f>IF($D22="","",VLOOKUP($AL22,GaAsSem_Req!$A$2:$N$22,6))</f>
        <v/>
      </c>
      <c r="H22" s="285"/>
      <c r="I22" s="155" t="str">
        <f t="shared" si="1"/>
        <v/>
      </c>
      <c r="J22" s="156" t="str">
        <f>IF($D22="","",VLOOKUP($AL22,GaAsSem_Req!$A$2:$N$22,7))</f>
        <v/>
      </c>
      <c r="K22" s="285"/>
      <c r="L22" s="155" t="str">
        <f t="shared" si="2"/>
        <v/>
      </c>
      <c r="M22" s="156" t="str">
        <f>IF($D22="","",VLOOKUP($AL22,GaAsSem_Req!$A$2:$N$22,8))</f>
        <v/>
      </c>
      <c r="N22" s="287"/>
      <c r="O22" s="166" t="str">
        <f t="shared" si="3"/>
        <v/>
      </c>
      <c r="P22" s="156" t="str">
        <f>IF($D22="","",VLOOKUP($AL22,GaAsSem_Req!$A$2:$N$22,9))</f>
        <v/>
      </c>
      <c r="Q22" s="287"/>
      <c r="R22" s="166" t="str">
        <f t="shared" si="4"/>
        <v/>
      </c>
      <c r="S22" s="156" t="str">
        <f>IF($D22="","",VLOOKUP($AL22,GaAsSem_Req!$A$2:$N$22,10))</f>
        <v/>
      </c>
      <c r="T22" s="287"/>
      <c r="U22" s="166" t="str">
        <f t="shared" si="5"/>
        <v/>
      </c>
      <c r="V22" s="156" t="str">
        <f>IF($D22="","",VLOOKUP($AL22,GaAsSem_Req!$A$2:$N$22,11))</f>
        <v/>
      </c>
      <c r="W22" s="157" t="str">
        <f t="shared" si="6"/>
        <v/>
      </c>
      <c r="X22" s="158" t="str">
        <f>IF(OR($D22="",$AH22="",GlobalParameters!$C$12=""),"",$AH22)</f>
        <v/>
      </c>
      <c r="Y22" s="159"/>
      <c r="Z22" s="283"/>
      <c r="AA22" s="283"/>
      <c r="AB22" s="283"/>
      <c r="AC22" s="283"/>
      <c r="AD22" s="283"/>
      <c r="AE22" s="283"/>
      <c r="AF22" s="283"/>
      <c r="AG22" s="283"/>
      <c r="AH22" s="160" t="str">
        <f>IF(OR($D22="",GlobalParameters!$C$12=""),"",MIN(VLOOKUP($AL22,GaAsSem_Req!$A$2:$N$22,13),$AI22))</f>
        <v/>
      </c>
      <c r="AI22" s="283"/>
      <c r="AJ22" s="283"/>
      <c r="AK22" s="159"/>
      <c r="AL22" s="134" t="e">
        <f>VLOOKUP($D22,GaAsSem_Req!$R$2:$S$8,2)+VLOOKUP(GlobalParameters!$C$12,GaAsSem_Req!$T$2:$U$4,2)</f>
        <v>#N/A</v>
      </c>
    </row>
    <row r="23" spans="1:38" x14ac:dyDescent="0.25">
      <c r="A23" s="133"/>
      <c r="B23" s="283"/>
      <c r="C23" s="283"/>
      <c r="D23" s="284"/>
      <c r="E23" s="286"/>
      <c r="F23" s="162" t="str">
        <f t="shared" si="0"/>
        <v/>
      </c>
      <c r="G23" s="156" t="str">
        <f>IF($D23="","",VLOOKUP($AL23,GaAsSem_Req!$A$2:$N$22,6))</f>
        <v/>
      </c>
      <c r="H23" s="285"/>
      <c r="I23" s="155" t="str">
        <f t="shared" si="1"/>
        <v/>
      </c>
      <c r="J23" s="156" t="str">
        <f>IF($D23="","",VLOOKUP($AL23,GaAsSem_Req!$A$2:$N$22,7))</f>
        <v/>
      </c>
      <c r="K23" s="285"/>
      <c r="L23" s="155" t="str">
        <f t="shared" si="2"/>
        <v/>
      </c>
      <c r="M23" s="156" t="str">
        <f>IF($D23="","",VLOOKUP($AL23,GaAsSem_Req!$A$2:$N$22,8))</f>
        <v/>
      </c>
      <c r="N23" s="287"/>
      <c r="O23" s="166" t="str">
        <f t="shared" si="3"/>
        <v/>
      </c>
      <c r="P23" s="156" t="str">
        <f>IF($D23="","",VLOOKUP($AL23,GaAsSem_Req!$A$2:$N$22,9))</f>
        <v/>
      </c>
      <c r="Q23" s="287"/>
      <c r="R23" s="166" t="str">
        <f t="shared" si="4"/>
        <v/>
      </c>
      <c r="S23" s="156" t="str">
        <f>IF($D23="","",VLOOKUP($AL23,GaAsSem_Req!$A$2:$N$22,10))</f>
        <v/>
      </c>
      <c r="T23" s="287"/>
      <c r="U23" s="166" t="str">
        <f t="shared" si="5"/>
        <v/>
      </c>
      <c r="V23" s="156" t="str">
        <f>IF($D23="","",VLOOKUP($AL23,GaAsSem_Req!$A$2:$N$22,11))</f>
        <v/>
      </c>
      <c r="W23" s="157" t="str">
        <f t="shared" si="6"/>
        <v/>
      </c>
      <c r="X23" s="158" t="str">
        <f>IF(OR($D23="",$AH23="",GlobalParameters!$C$12=""),"",$AH23)</f>
        <v/>
      </c>
      <c r="Y23" s="159"/>
      <c r="Z23" s="283"/>
      <c r="AA23" s="283"/>
      <c r="AB23" s="283"/>
      <c r="AC23" s="283"/>
      <c r="AD23" s="283"/>
      <c r="AE23" s="283"/>
      <c r="AF23" s="283"/>
      <c r="AG23" s="283"/>
      <c r="AH23" s="160" t="str">
        <f>IF(OR($D23="",GlobalParameters!$C$12=""),"",MIN(VLOOKUP($AL23,GaAsSem_Req!$A$2:$N$22,13),$AI23))</f>
        <v/>
      </c>
      <c r="AI23" s="283"/>
      <c r="AJ23" s="283"/>
      <c r="AK23" s="159"/>
      <c r="AL23" s="134" t="e">
        <f>VLOOKUP($D23,GaAsSem_Req!$R$2:$S$8,2)+VLOOKUP(GlobalParameters!$C$12,GaAsSem_Req!$T$2:$U$4,2)</f>
        <v>#N/A</v>
      </c>
    </row>
    <row r="24" spans="1:38" x14ac:dyDescent="0.25">
      <c r="A24" s="133"/>
      <c r="B24" s="283"/>
      <c r="C24" s="283"/>
      <c r="D24" s="284"/>
      <c r="E24" s="286"/>
      <c r="F24" s="162" t="str">
        <f t="shared" si="0"/>
        <v/>
      </c>
      <c r="G24" s="156" t="str">
        <f>IF($D24="","",VLOOKUP($AL24,GaAsSem_Req!$A$2:$N$22,6))</f>
        <v/>
      </c>
      <c r="H24" s="285"/>
      <c r="I24" s="155" t="str">
        <f t="shared" si="1"/>
        <v/>
      </c>
      <c r="J24" s="156" t="str">
        <f>IF($D24="","",VLOOKUP($AL24,GaAsSem_Req!$A$2:$N$22,7))</f>
        <v/>
      </c>
      <c r="K24" s="285"/>
      <c r="L24" s="155" t="str">
        <f t="shared" si="2"/>
        <v/>
      </c>
      <c r="M24" s="156" t="str">
        <f>IF($D24="","",VLOOKUP($AL24,GaAsSem_Req!$A$2:$N$22,8))</f>
        <v/>
      </c>
      <c r="N24" s="287"/>
      <c r="O24" s="166" t="str">
        <f t="shared" si="3"/>
        <v/>
      </c>
      <c r="P24" s="156" t="str">
        <f>IF($D24="","",VLOOKUP($AL24,GaAsSem_Req!$A$2:$N$22,9))</f>
        <v/>
      </c>
      <c r="Q24" s="287"/>
      <c r="R24" s="166" t="str">
        <f t="shared" si="4"/>
        <v/>
      </c>
      <c r="S24" s="156" t="str">
        <f>IF($D24="","",VLOOKUP($AL24,GaAsSem_Req!$A$2:$N$22,10))</f>
        <v/>
      </c>
      <c r="T24" s="287"/>
      <c r="U24" s="166" t="str">
        <f t="shared" si="5"/>
        <v/>
      </c>
      <c r="V24" s="156" t="str">
        <f>IF($D24="","",VLOOKUP($AL24,GaAsSem_Req!$A$2:$N$22,11))</f>
        <v/>
      </c>
      <c r="W24" s="157" t="str">
        <f t="shared" si="6"/>
        <v/>
      </c>
      <c r="X24" s="158" t="str">
        <f>IF(OR($D24="",$AH24="",GlobalParameters!$C$12=""),"",$AH24)</f>
        <v/>
      </c>
      <c r="Y24" s="159"/>
      <c r="Z24" s="283"/>
      <c r="AA24" s="283"/>
      <c r="AB24" s="283"/>
      <c r="AC24" s="283"/>
      <c r="AD24" s="283"/>
      <c r="AE24" s="283"/>
      <c r="AF24" s="283"/>
      <c r="AG24" s="283"/>
      <c r="AH24" s="160" t="str">
        <f>IF(OR($D24="",GlobalParameters!$C$12=""),"",MIN(VLOOKUP($AL24,GaAsSem_Req!$A$2:$N$22,13),$AI24))</f>
        <v/>
      </c>
      <c r="AI24" s="283"/>
      <c r="AJ24" s="283"/>
      <c r="AK24" s="159"/>
      <c r="AL24" s="134" t="e">
        <f>VLOOKUP($D24,GaAsSem_Req!$R$2:$S$8,2)+VLOOKUP(GlobalParameters!$C$12,GaAsSem_Req!$T$2:$U$4,2)</f>
        <v>#N/A</v>
      </c>
    </row>
    <row r="25" spans="1:38" x14ac:dyDescent="0.25">
      <c r="A25" s="133"/>
      <c r="B25" s="283"/>
      <c r="C25" s="283"/>
      <c r="D25" s="284"/>
      <c r="E25" s="286"/>
      <c r="F25" s="162" t="str">
        <f t="shared" si="0"/>
        <v/>
      </c>
      <c r="G25" s="156" t="str">
        <f>IF($D25="","",VLOOKUP($AL25,GaAsSem_Req!$A$2:$N$22,6))</f>
        <v/>
      </c>
      <c r="H25" s="285"/>
      <c r="I25" s="155" t="str">
        <f t="shared" si="1"/>
        <v/>
      </c>
      <c r="J25" s="156" t="str">
        <f>IF($D25="","",VLOOKUP($AL25,GaAsSem_Req!$A$2:$N$22,7))</f>
        <v/>
      </c>
      <c r="K25" s="285"/>
      <c r="L25" s="155" t="str">
        <f t="shared" si="2"/>
        <v/>
      </c>
      <c r="M25" s="156" t="str">
        <f>IF($D25="","",VLOOKUP($AL25,GaAsSem_Req!$A$2:$N$22,8))</f>
        <v/>
      </c>
      <c r="N25" s="287"/>
      <c r="O25" s="166" t="str">
        <f t="shared" si="3"/>
        <v/>
      </c>
      <c r="P25" s="156" t="str">
        <f>IF($D25="","",VLOOKUP($AL25,GaAsSem_Req!$A$2:$N$22,9))</f>
        <v/>
      </c>
      <c r="Q25" s="287"/>
      <c r="R25" s="166" t="str">
        <f t="shared" si="4"/>
        <v/>
      </c>
      <c r="S25" s="156" t="str">
        <f>IF($D25="","",VLOOKUP($AL25,GaAsSem_Req!$A$2:$N$22,10))</f>
        <v/>
      </c>
      <c r="T25" s="287"/>
      <c r="U25" s="166" t="str">
        <f t="shared" si="5"/>
        <v/>
      </c>
      <c r="V25" s="156" t="str">
        <f>IF($D25="","",VLOOKUP($AL25,GaAsSem_Req!$A$2:$N$22,11))</f>
        <v/>
      </c>
      <c r="W25" s="157" t="str">
        <f t="shared" si="6"/>
        <v/>
      </c>
      <c r="X25" s="158" t="str">
        <f>IF(OR($D25="",$AH25="",GlobalParameters!$C$12=""),"",$AH25)</f>
        <v/>
      </c>
      <c r="Y25" s="159"/>
      <c r="Z25" s="283"/>
      <c r="AA25" s="283"/>
      <c r="AB25" s="283"/>
      <c r="AC25" s="283"/>
      <c r="AD25" s="283"/>
      <c r="AE25" s="283"/>
      <c r="AF25" s="283"/>
      <c r="AG25" s="283"/>
      <c r="AH25" s="160" t="str">
        <f>IF(OR($D25="",GlobalParameters!$C$12=""),"",MIN(VLOOKUP($AL25,GaAsSem_Req!$A$2:$N$22,13),$AI25))</f>
        <v/>
      </c>
      <c r="AI25" s="283"/>
      <c r="AJ25" s="283"/>
      <c r="AK25" s="159"/>
      <c r="AL25" s="134" t="e">
        <f>VLOOKUP($D25,GaAsSem_Req!$R$2:$S$8,2)+VLOOKUP(GlobalParameters!$C$12,GaAsSem_Req!$T$2:$U$4,2)</f>
        <v>#N/A</v>
      </c>
    </row>
    <row r="26" spans="1:38" x14ac:dyDescent="0.25">
      <c r="A26" s="133"/>
      <c r="B26" s="283"/>
      <c r="C26" s="283"/>
      <c r="D26" s="284"/>
      <c r="E26" s="286"/>
      <c r="F26" s="162" t="str">
        <f t="shared" si="0"/>
        <v/>
      </c>
      <c r="G26" s="156" t="str">
        <f>IF($D26="","",VLOOKUP($AL26,GaAsSem_Req!$A$2:$N$22,6))</f>
        <v/>
      </c>
      <c r="H26" s="285"/>
      <c r="I26" s="155" t="str">
        <f t="shared" si="1"/>
        <v/>
      </c>
      <c r="J26" s="156" t="str">
        <f>IF($D26="","",VLOOKUP($AL26,GaAsSem_Req!$A$2:$N$22,7))</f>
        <v/>
      </c>
      <c r="K26" s="285"/>
      <c r="L26" s="155" t="str">
        <f t="shared" si="2"/>
        <v/>
      </c>
      <c r="M26" s="156" t="str">
        <f>IF($D26="","",VLOOKUP($AL26,GaAsSem_Req!$A$2:$N$22,8))</f>
        <v/>
      </c>
      <c r="N26" s="287"/>
      <c r="O26" s="166" t="str">
        <f t="shared" si="3"/>
        <v/>
      </c>
      <c r="P26" s="156" t="str">
        <f>IF($D26="","",VLOOKUP($AL26,GaAsSem_Req!$A$2:$N$22,9))</f>
        <v/>
      </c>
      <c r="Q26" s="287"/>
      <c r="R26" s="166" t="str">
        <f t="shared" si="4"/>
        <v/>
      </c>
      <c r="S26" s="156" t="str">
        <f>IF($D26="","",VLOOKUP($AL26,GaAsSem_Req!$A$2:$N$22,10))</f>
        <v/>
      </c>
      <c r="T26" s="287"/>
      <c r="U26" s="166" t="str">
        <f t="shared" si="5"/>
        <v/>
      </c>
      <c r="V26" s="156" t="str">
        <f>IF($D26="","",VLOOKUP($AL26,GaAsSem_Req!$A$2:$N$22,11))</f>
        <v/>
      </c>
      <c r="W26" s="157" t="str">
        <f t="shared" si="6"/>
        <v/>
      </c>
      <c r="X26" s="158" t="str">
        <f>IF(OR($D26="",$AH26="",GlobalParameters!$C$12=""),"",$AH26)</f>
        <v/>
      </c>
      <c r="Y26" s="159"/>
      <c r="Z26" s="283"/>
      <c r="AA26" s="283"/>
      <c r="AB26" s="283"/>
      <c r="AC26" s="283"/>
      <c r="AD26" s="283"/>
      <c r="AE26" s="283"/>
      <c r="AF26" s="283"/>
      <c r="AG26" s="283"/>
      <c r="AH26" s="160" t="str">
        <f>IF(OR($D26="",GlobalParameters!$C$12=""),"",MIN(VLOOKUP($AL26,GaAsSem_Req!$A$2:$N$22,13),$AI26))</f>
        <v/>
      </c>
      <c r="AI26" s="283"/>
      <c r="AJ26" s="283"/>
      <c r="AK26" s="159"/>
      <c r="AL26" s="134" t="e">
        <f>VLOOKUP($D26,GaAsSem_Req!$R$2:$S$8,2)+VLOOKUP(GlobalParameters!$C$12,GaAsSem_Req!$T$2:$U$4,2)</f>
        <v>#N/A</v>
      </c>
    </row>
    <row r="27" spans="1:38" x14ac:dyDescent="0.25">
      <c r="A27" s="133"/>
      <c r="B27" s="283"/>
      <c r="C27" s="283"/>
      <c r="D27" s="284"/>
      <c r="E27" s="286"/>
      <c r="F27" s="162" t="str">
        <f t="shared" si="0"/>
        <v/>
      </c>
      <c r="G27" s="156" t="str">
        <f>IF($D27="","",VLOOKUP($AL27,GaAsSem_Req!$A$2:$N$22,6))</f>
        <v/>
      </c>
      <c r="H27" s="285"/>
      <c r="I27" s="155" t="str">
        <f t="shared" si="1"/>
        <v/>
      </c>
      <c r="J27" s="156" t="str">
        <f>IF($D27="","",VLOOKUP($AL27,GaAsSem_Req!$A$2:$N$22,7))</f>
        <v/>
      </c>
      <c r="K27" s="285"/>
      <c r="L27" s="155" t="str">
        <f t="shared" si="2"/>
        <v/>
      </c>
      <c r="M27" s="156" t="str">
        <f>IF($D27="","",VLOOKUP($AL27,GaAsSem_Req!$A$2:$N$22,8))</f>
        <v/>
      </c>
      <c r="N27" s="287"/>
      <c r="O27" s="166" t="str">
        <f t="shared" si="3"/>
        <v/>
      </c>
      <c r="P27" s="156" t="str">
        <f>IF($D27="","",VLOOKUP($AL27,GaAsSem_Req!$A$2:$N$22,9))</f>
        <v/>
      </c>
      <c r="Q27" s="287"/>
      <c r="R27" s="166" t="str">
        <f t="shared" si="4"/>
        <v/>
      </c>
      <c r="S27" s="156" t="str">
        <f>IF($D27="","",VLOOKUP($AL27,GaAsSem_Req!$A$2:$N$22,10))</f>
        <v/>
      </c>
      <c r="T27" s="287"/>
      <c r="U27" s="166" t="str">
        <f t="shared" si="5"/>
        <v/>
      </c>
      <c r="V27" s="156" t="str">
        <f>IF($D27="","",VLOOKUP($AL27,GaAsSem_Req!$A$2:$N$22,11))</f>
        <v/>
      </c>
      <c r="W27" s="157" t="str">
        <f t="shared" si="6"/>
        <v/>
      </c>
      <c r="X27" s="158" t="str">
        <f>IF(OR($D27="",$AH27="",GlobalParameters!$C$12=""),"",$AH27)</f>
        <v/>
      </c>
      <c r="Y27" s="159"/>
      <c r="Z27" s="283"/>
      <c r="AA27" s="283"/>
      <c r="AB27" s="283"/>
      <c r="AC27" s="283"/>
      <c r="AD27" s="283"/>
      <c r="AE27" s="283"/>
      <c r="AF27" s="283"/>
      <c r="AG27" s="283"/>
      <c r="AH27" s="160" t="str">
        <f>IF(OR($D27="",GlobalParameters!$C$12=""),"",MIN(VLOOKUP($AL27,GaAsSem_Req!$A$2:$N$22,13),$AI27))</f>
        <v/>
      </c>
      <c r="AI27" s="283"/>
      <c r="AJ27" s="283"/>
      <c r="AK27" s="159"/>
      <c r="AL27" s="134" t="e">
        <f>VLOOKUP($D27,GaAsSem_Req!$R$2:$S$8,2)+VLOOKUP(GlobalParameters!$C$12,GaAsSem_Req!$T$2:$U$4,2)</f>
        <v>#N/A</v>
      </c>
    </row>
    <row r="28" spans="1:38" x14ac:dyDescent="0.25">
      <c r="A28" s="133"/>
      <c r="B28" s="283"/>
      <c r="C28" s="283"/>
      <c r="D28" s="284"/>
      <c r="E28" s="286"/>
      <c r="F28" s="162" t="str">
        <f t="shared" si="0"/>
        <v/>
      </c>
      <c r="G28" s="156" t="str">
        <f>IF($D28="","",VLOOKUP($AL28,GaAsSem_Req!$A$2:$N$22,6))</f>
        <v/>
      </c>
      <c r="H28" s="285"/>
      <c r="I28" s="155" t="str">
        <f t="shared" si="1"/>
        <v/>
      </c>
      <c r="J28" s="156" t="str">
        <f>IF($D28="","",VLOOKUP($AL28,GaAsSem_Req!$A$2:$N$22,7))</f>
        <v/>
      </c>
      <c r="K28" s="285"/>
      <c r="L28" s="155" t="str">
        <f t="shared" si="2"/>
        <v/>
      </c>
      <c r="M28" s="156" t="str">
        <f>IF($D28="","",VLOOKUP($AL28,GaAsSem_Req!$A$2:$N$22,8))</f>
        <v/>
      </c>
      <c r="N28" s="287"/>
      <c r="O28" s="166" t="str">
        <f t="shared" si="3"/>
        <v/>
      </c>
      <c r="P28" s="156" t="str">
        <f>IF($D28="","",VLOOKUP($AL28,GaAsSem_Req!$A$2:$N$22,9))</f>
        <v/>
      </c>
      <c r="Q28" s="287"/>
      <c r="R28" s="166" t="str">
        <f t="shared" si="4"/>
        <v/>
      </c>
      <c r="S28" s="156" t="str">
        <f>IF($D28="","",VLOOKUP($AL28,GaAsSem_Req!$A$2:$N$22,10))</f>
        <v/>
      </c>
      <c r="T28" s="287"/>
      <c r="U28" s="166" t="str">
        <f t="shared" si="5"/>
        <v/>
      </c>
      <c r="V28" s="156" t="str">
        <f>IF($D28="","",VLOOKUP($AL28,GaAsSem_Req!$A$2:$N$22,11))</f>
        <v/>
      </c>
      <c r="W28" s="157" t="str">
        <f t="shared" si="6"/>
        <v/>
      </c>
      <c r="X28" s="158" t="str">
        <f>IF(OR($D28="",$AH28="",GlobalParameters!$C$12=""),"",$AH28)</f>
        <v/>
      </c>
      <c r="Y28" s="159"/>
      <c r="Z28" s="283"/>
      <c r="AA28" s="283"/>
      <c r="AB28" s="283"/>
      <c r="AC28" s="283"/>
      <c r="AD28" s="283"/>
      <c r="AE28" s="283"/>
      <c r="AF28" s="283"/>
      <c r="AG28" s="283"/>
      <c r="AH28" s="160" t="str">
        <f>IF(OR($D28="",GlobalParameters!$C$12=""),"",MIN(VLOOKUP($AL28,GaAsSem_Req!$A$2:$N$22,13),$AI28))</f>
        <v/>
      </c>
      <c r="AI28" s="283"/>
      <c r="AJ28" s="283"/>
      <c r="AK28" s="159"/>
      <c r="AL28" s="134" t="e">
        <f>VLOOKUP($D28,GaAsSem_Req!$R$2:$S$8,2)+VLOOKUP(GlobalParameters!$C$12,GaAsSem_Req!$T$2:$U$4,2)</f>
        <v>#N/A</v>
      </c>
    </row>
    <row r="29" spans="1:38" x14ac:dyDescent="0.25">
      <c r="A29" s="133"/>
      <c r="B29" s="283"/>
      <c r="C29" s="283"/>
      <c r="D29" s="284"/>
      <c r="E29" s="286"/>
      <c r="F29" s="162" t="str">
        <f t="shared" si="0"/>
        <v/>
      </c>
      <c r="G29" s="156" t="str">
        <f>IF($D29="","",VLOOKUP($AL29,GaAsSem_Req!$A$2:$N$22,6))</f>
        <v/>
      </c>
      <c r="H29" s="285"/>
      <c r="I29" s="155" t="str">
        <f t="shared" si="1"/>
        <v/>
      </c>
      <c r="J29" s="156" t="str">
        <f>IF($D29="","",VLOOKUP($AL29,GaAsSem_Req!$A$2:$N$22,7))</f>
        <v/>
      </c>
      <c r="K29" s="285"/>
      <c r="L29" s="155" t="str">
        <f t="shared" si="2"/>
        <v/>
      </c>
      <c r="M29" s="156" t="str">
        <f>IF($D29="","",VLOOKUP($AL29,GaAsSem_Req!$A$2:$N$22,8))</f>
        <v/>
      </c>
      <c r="N29" s="287"/>
      <c r="O29" s="166" t="str">
        <f t="shared" si="3"/>
        <v/>
      </c>
      <c r="P29" s="156" t="str">
        <f>IF($D29="","",VLOOKUP($AL29,GaAsSem_Req!$A$2:$N$22,9))</f>
        <v/>
      </c>
      <c r="Q29" s="287"/>
      <c r="R29" s="166" t="str">
        <f t="shared" si="4"/>
        <v/>
      </c>
      <c r="S29" s="156" t="str">
        <f>IF($D29="","",VLOOKUP($AL29,GaAsSem_Req!$A$2:$N$22,10))</f>
        <v/>
      </c>
      <c r="T29" s="287"/>
      <c r="U29" s="166" t="str">
        <f t="shared" si="5"/>
        <v/>
      </c>
      <c r="V29" s="156" t="str">
        <f>IF($D29="","",VLOOKUP($AL29,GaAsSem_Req!$A$2:$N$22,11))</f>
        <v/>
      </c>
      <c r="W29" s="157" t="str">
        <f t="shared" si="6"/>
        <v/>
      </c>
      <c r="X29" s="158" t="str">
        <f>IF(OR($D29="",$AH29="",GlobalParameters!$C$12=""),"",$AH29)</f>
        <v/>
      </c>
      <c r="Y29" s="159"/>
      <c r="Z29" s="283"/>
      <c r="AA29" s="283"/>
      <c r="AB29" s="283"/>
      <c r="AC29" s="283"/>
      <c r="AD29" s="283"/>
      <c r="AE29" s="283"/>
      <c r="AF29" s="283"/>
      <c r="AG29" s="283"/>
      <c r="AH29" s="160" t="str">
        <f>IF(OR($D29="",GlobalParameters!$C$12=""),"",MIN(VLOOKUP($AL29,GaAsSem_Req!$A$2:$N$22,13),$AI29))</f>
        <v/>
      </c>
      <c r="AI29" s="283"/>
      <c r="AJ29" s="283"/>
      <c r="AK29" s="159"/>
      <c r="AL29" s="134" t="e">
        <f>VLOOKUP($D29,GaAsSem_Req!$R$2:$S$8,2)+VLOOKUP(GlobalParameters!$C$12,GaAsSem_Req!$T$2:$U$4,2)</f>
        <v>#N/A</v>
      </c>
    </row>
    <row r="30" spans="1:38" x14ac:dyDescent="0.25">
      <c r="A30" s="133"/>
      <c r="B30" s="283"/>
      <c r="C30" s="283"/>
      <c r="D30" s="284"/>
      <c r="E30" s="286"/>
      <c r="F30" s="162" t="str">
        <f t="shared" si="0"/>
        <v/>
      </c>
      <c r="G30" s="156" t="str">
        <f>IF($D30="","",VLOOKUP($AL30,GaAsSem_Req!$A$2:$N$22,6))</f>
        <v/>
      </c>
      <c r="H30" s="285"/>
      <c r="I30" s="155" t="str">
        <f t="shared" si="1"/>
        <v/>
      </c>
      <c r="J30" s="156" t="str">
        <f>IF($D30="","",VLOOKUP($AL30,GaAsSem_Req!$A$2:$N$22,7))</f>
        <v/>
      </c>
      <c r="K30" s="285"/>
      <c r="L30" s="155" t="str">
        <f t="shared" si="2"/>
        <v/>
      </c>
      <c r="M30" s="156" t="str">
        <f>IF($D30="","",VLOOKUP($AL30,GaAsSem_Req!$A$2:$N$22,8))</f>
        <v/>
      </c>
      <c r="N30" s="287"/>
      <c r="O30" s="166" t="str">
        <f t="shared" si="3"/>
        <v/>
      </c>
      <c r="P30" s="156" t="str">
        <f>IF($D30="","",VLOOKUP($AL30,GaAsSem_Req!$A$2:$N$22,9))</f>
        <v/>
      </c>
      <c r="Q30" s="287"/>
      <c r="R30" s="166" t="str">
        <f t="shared" si="4"/>
        <v/>
      </c>
      <c r="S30" s="156" t="str">
        <f>IF($D30="","",VLOOKUP($AL30,GaAsSem_Req!$A$2:$N$22,10))</f>
        <v/>
      </c>
      <c r="T30" s="287"/>
      <c r="U30" s="166" t="str">
        <f t="shared" si="5"/>
        <v/>
      </c>
      <c r="V30" s="156" t="str">
        <f>IF($D30="","",VLOOKUP($AL30,GaAsSem_Req!$A$2:$N$22,11))</f>
        <v/>
      </c>
      <c r="W30" s="157" t="str">
        <f t="shared" si="6"/>
        <v/>
      </c>
      <c r="X30" s="158" t="str">
        <f>IF(OR($D30="",$AH30="",GlobalParameters!$C$12=""),"",$AH30)</f>
        <v/>
      </c>
      <c r="Y30" s="159"/>
      <c r="Z30" s="283"/>
      <c r="AA30" s="283"/>
      <c r="AB30" s="283"/>
      <c r="AC30" s="283"/>
      <c r="AD30" s="283"/>
      <c r="AE30" s="283"/>
      <c r="AF30" s="283"/>
      <c r="AG30" s="283"/>
      <c r="AH30" s="160" t="str">
        <f>IF(OR($D30="",GlobalParameters!$C$12=""),"",MIN(VLOOKUP($AL30,GaAsSem_Req!$A$2:$N$22,13),$AI30))</f>
        <v/>
      </c>
      <c r="AI30" s="283"/>
      <c r="AJ30" s="283"/>
      <c r="AK30" s="159"/>
      <c r="AL30" s="134" t="e">
        <f>VLOOKUP($D30,GaAsSem_Req!$R$2:$S$8,2)+VLOOKUP(GlobalParameters!$C$12,GaAsSem_Req!$T$2:$U$4,2)</f>
        <v>#N/A</v>
      </c>
    </row>
    <row r="31" spans="1:38" x14ac:dyDescent="0.25">
      <c r="A31" s="133"/>
      <c r="B31" s="283"/>
      <c r="C31" s="283"/>
      <c r="D31" s="284"/>
      <c r="E31" s="286"/>
      <c r="F31" s="162" t="str">
        <f t="shared" si="0"/>
        <v/>
      </c>
      <c r="G31" s="156" t="str">
        <f>IF($D31="","",VLOOKUP($AL31,GaAsSem_Req!$A$2:$N$22,6))</f>
        <v/>
      </c>
      <c r="H31" s="285"/>
      <c r="I31" s="155" t="str">
        <f t="shared" si="1"/>
        <v/>
      </c>
      <c r="J31" s="156" t="str">
        <f>IF($D31="","",VLOOKUP($AL31,GaAsSem_Req!$A$2:$N$22,7))</f>
        <v/>
      </c>
      <c r="K31" s="285"/>
      <c r="L31" s="155" t="str">
        <f t="shared" si="2"/>
        <v/>
      </c>
      <c r="M31" s="156" t="str">
        <f>IF($D31="","",VLOOKUP($AL31,GaAsSem_Req!$A$2:$N$22,8))</f>
        <v/>
      </c>
      <c r="N31" s="287"/>
      <c r="O31" s="166" t="str">
        <f t="shared" si="3"/>
        <v/>
      </c>
      <c r="P31" s="156" t="str">
        <f>IF($D31="","",VLOOKUP($AL31,GaAsSem_Req!$A$2:$N$22,9))</f>
        <v/>
      </c>
      <c r="Q31" s="287"/>
      <c r="R31" s="166" t="str">
        <f t="shared" si="4"/>
        <v/>
      </c>
      <c r="S31" s="156" t="str">
        <f>IF($D31="","",VLOOKUP($AL31,GaAsSem_Req!$A$2:$N$22,10))</f>
        <v/>
      </c>
      <c r="T31" s="287"/>
      <c r="U31" s="166" t="str">
        <f t="shared" si="5"/>
        <v/>
      </c>
      <c r="V31" s="156" t="str">
        <f>IF($D31="","",VLOOKUP($AL31,GaAsSem_Req!$A$2:$N$22,11))</f>
        <v/>
      </c>
      <c r="W31" s="157" t="str">
        <f t="shared" ref="W31:W94" si="7">IF($D31="","",$J$6+AJ31)</f>
        <v/>
      </c>
      <c r="X31" s="158" t="str">
        <f>IF(OR($D31="",$AH31="",GlobalParameters!$C$12=""),"",$AH31)</f>
        <v/>
      </c>
      <c r="Y31" s="159"/>
      <c r="Z31" s="283"/>
      <c r="AA31" s="283"/>
      <c r="AB31" s="283"/>
      <c r="AC31" s="283"/>
      <c r="AD31" s="283"/>
      <c r="AE31" s="283"/>
      <c r="AF31" s="283"/>
      <c r="AG31" s="283"/>
      <c r="AH31" s="160" t="str">
        <f>IF(OR($D31="",GlobalParameters!$C$12=""),"",MIN(VLOOKUP($AL31,GaAsSem_Req!$A$2:$N$22,13),$AI31))</f>
        <v/>
      </c>
      <c r="AI31" s="283"/>
      <c r="AJ31" s="283"/>
      <c r="AK31" s="159"/>
      <c r="AL31" s="134" t="e">
        <f>VLOOKUP($D31,GaAsSem_Req!$R$2:$S$8,2)+VLOOKUP(GlobalParameters!$C$12,GaAsSem_Req!$T$2:$U$4,2)</f>
        <v>#N/A</v>
      </c>
    </row>
    <row r="32" spans="1:38" x14ac:dyDescent="0.25">
      <c r="A32" s="133"/>
      <c r="B32" s="283"/>
      <c r="C32" s="283"/>
      <c r="D32" s="284"/>
      <c r="E32" s="286"/>
      <c r="F32" s="162" t="str">
        <f t="shared" si="0"/>
        <v/>
      </c>
      <c r="G32" s="156" t="str">
        <f>IF($D32="","",VLOOKUP($AL32,GaAsSem_Req!$A$2:$N$22,6))</f>
        <v/>
      </c>
      <c r="H32" s="285"/>
      <c r="I32" s="155" t="str">
        <f t="shared" si="1"/>
        <v/>
      </c>
      <c r="J32" s="156" t="str">
        <f>IF($D32="","",VLOOKUP($AL32,GaAsSem_Req!$A$2:$N$22,7))</f>
        <v/>
      </c>
      <c r="K32" s="285"/>
      <c r="L32" s="155" t="str">
        <f t="shared" si="2"/>
        <v/>
      </c>
      <c r="M32" s="156" t="str">
        <f>IF($D32="","",VLOOKUP($AL32,GaAsSem_Req!$A$2:$N$22,8))</f>
        <v/>
      </c>
      <c r="N32" s="287"/>
      <c r="O32" s="166" t="str">
        <f t="shared" si="3"/>
        <v/>
      </c>
      <c r="P32" s="156" t="str">
        <f>IF($D32="","",VLOOKUP($AL32,GaAsSem_Req!$A$2:$N$22,9))</f>
        <v/>
      </c>
      <c r="Q32" s="287"/>
      <c r="R32" s="166" t="str">
        <f t="shared" si="4"/>
        <v/>
      </c>
      <c r="S32" s="156" t="str">
        <f>IF($D32="","",VLOOKUP($AL32,GaAsSem_Req!$A$2:$N$22,10))</f>
        <v/>
      </c>
      <c r="T32" s="287"/>
      <c r="U32" s="166" t="str">
        <f t="shared" si="5"/>
        <v/>
      </c>
      <c r="V32" s="156" t="str">
        <f>IF($D32="","",VLOOKUP($AL32,GaAsSem_Req!$A$2:$N$22,11))</f>
        <v/>
      </c>
      <c r="W32" s="157" t="str">
        <f t="shared" si="7"/>
        <v/>
      </c>
      <c r="X32" s="158" t="str">
        <f>IF(OR($D32="",$AH32="",GlobalParameters!$C$12=""),"",$AH32)</f>
        <v/>
      </c>
      <c r="Y32" s="159"/>
      <c r="Z32" s="283"/>
      <c r="AA32" s="283"/>
      <c r="AB32" s="283"/>
      <c r="AC32" s="283"/>
      <c r="AD32" s="283"/>
      <c r="AE32" s="283"/>
      <c r="AF32" s="283"/>
      <c r="AG32" s="283"/>
      <c r="AH32" s="160" t="str">
        <f>IF(OR($D32="",GlobalParameters!$C$12=""),"",MIN(VLOOKUP($AL32,GaAsSem_Req!$A$2:$N$22,13),$AI32))</f>
        <v/>
      </c>
      <c r="AI32" s="283"/>
      <c r="AJ32" s="283"/>
      <c r="AK32" s="159"/>
      <c r="AL32" s="134" t="e">
        <f>VLOOKUP($D32,GaAsSem_Req!$R$2:$S$8,2)+VLOOKUP(GlobalParameters!$C$12,GaAsSem_Req!$T$2:$U$4,2)</f>
        <v>#N/A</v>
      </c>
    </row>
    <row r="33" spans="1:38" x14ac:dyDescent="0.25">
      <c r="A33" s="133"/>
      <c r="B33" s="283"/>
      <c r="C33" s="283"/>
      <c r="D33" s="284"/>
      <c r="E33" s="286"/>
      <c r="F33" s="162" t="str">
        <f t="shared" si="0"/>
        <v/>
      </c>
      <c r="G33" s="156" t="str">
        <f>IF($D33="","",VLOOKUP($AL33,GaAsSem_Req!$A$2:$N$22,6))</f>
        <v/>
      </c>
      <c r="H33" s="285"/>
      <c r="I33" s="155" t="str">
        <f t="shared" si="1"/>
        <v/>
      </c>
      <c r="J33" s="156" t="str">
        <f>IF($D33="","",VLOOKUP($AL33,GaAsSem_Req!$A$2:$N$22,7))</f>
        <v/>
      </c>
      <c r="K33" s="285"/>
      <c r="L33" s="155" t="str">
        <f t="shared" si="2"/>
        <v/>
      </c>
      <c r="M33" s="156" t="str">
        <f>IF($D33="","",VLOOKUP($AL33,GaAsSem_Req!$A$2:$N$22,8))</f>
        <v/>
      </c>
      <c r="N33" s="287"/>
      <c r="O33" s="166" t="str">
        <f t="shared" si="3"/>
        <v/>
      </c>
      <c r="P33" s="156" t="str">
        <f>IF($D33="","",VLOOKUP($AL33,GaAsSem_Req!$A$2:$N$22,9))</f>
        <v/>
      </c>
      <c r="Q33" s="287"/>
      <c r="R33" s="166" t="str">
        <f t="shared" si="4"/>
        <v/>
      </c>
      <c r="S33" s="156" t="str">
        <f>IF($D33="","",VLOOKUP($AL33,GaAsSem_Req!$A$2:$N$22,10))</f>
        <v/>
      </c>
      <c r="T33" s="287"/>
      <c r="U33" s="166" t="str">
        <f t="shared" si="5"/>
        <v/>
      </c>
      <c r="V33" s="156" t="str">
        <f>IF($D33="","",VLOOKUP($AL33,GaAsSem_Req!$A$2:$N$22,11))</f>
        <v/>
      </c>
      <c r="W33" s="157" t="str">
        <f t="shared" si="7"/>
        <v/>
      </c>
      <c r="X33" s="158" t="str">
        <f>IF(OR($D33="",$AH33="",GlobalParameters!$C$12=""),"",$AH33)</f>
        <v/>
      </c>
      <c r="Y33" s="159"/>
      <c r="Z33" s="283"/>
      <c r="AA33" s="283"/>
      <c r="AB33" s="283"/>
      <c r="AC33" s="283"/>
      <c r="AD33" s="283"/>
      <c r="AE33" s="283"/>
      <c r="AF33" s="283"/>
      <c r="AG33" s="283"/>
      <c r="AH33" s="160" t="str">
        <f>IF(OR($D33="",GlobalParameters!$C$12=""),"",MIN(VLOOKUP($AL33,GaAsSem_Req!$A$2:$N$22,13),$AI33))</f>
        <v/>
      </c>
      <c r="AI33" s="283"/>
      <c r="AJ33" s="283"/>
      <c r="AK33" s="159"/>
      <c r="AL33" s="134" t="e">
        <f>VLOOKUP($D33,GaAsSem_Req!$R$2:$S$8,2)+VLOOKUP(GlobalParameters!$C$12,GaAsSem_Req!$T$2:$U$4,2)</f>
        <v>#N/A</v>
      </c>
    </row>
    <row r="34" spans="1:38" x14ac:dyDescent="0.25">
      <c r="A34" s="133"/>
      <c r="B34" s="283"/>
      <c r="C34" s="283"/>
      <c r="D34" s="284"/>
      <c r="E34" s="286"/>
      <c r="F34" s="162" t="str">
        <f t="shared" si="0"/>
        <v/>
      </c>
      <c r="G34" s="156" t="str">
        <f>IF($D34="","",VLOOKUP($AL34,GaAsSem_Req!$A$2:$N$22,6))</f>
        <v/>
      </c>
      <c r="H34" s="285"/>
      <c r="I34" s="155" t="str">
        <f t="shared" si="1"/>
        <v/>
      </c>
      <c r="J34" s="156" t="str">
        <f>IF($D34="","",VLOOKUP($AL34,GaAsSem_Req!$A$2:$N$22,7))</f>
        <v/>
      </c>
      <c r="K34" s="285"/>
      <c r="L34" s="155" t="str">
        <f t="shared" si="2"/>
        <v/>
      </c>
      <c r="M34" s="156" t="str">
        <f>IF($D34="","",VLOOKUP($AL34,GaAsSem_Req!$A$2:$N$22,8))</f>
        <v/>
      </c>
      <c r="N34" s="287"/>
      <c r="O34" s="166" t="str">
        <f t="shared" si="3"/>
        <v/>
      </c>
      <c r="P34" s="156" t="str">
        <f>IF($D34="","",VLOOKUP($AL34,GaAsSem_Req!$A$2:$N$22,9))</f>
        <v/>
      </c>
      <c r="Q34" s="287"/>
      <c r="R34" s="166" t="str">
        <f t="shared" si="4"/>
        <v/>
      </c>
      <c r="S34" s="156" t="str">
        <f>IF($D34="","",VLOOKUP($AL34,GaAsSem_Req!$A$2:$N$22,10))</f>
        <v/>
      </c>
      <c r="T34" s="287"/>
      <c r="U34" s="166" t="str">
        <f t="shared" si="5"/>
        <v/>
      </c>
      <c r="V34" s="156" t="str">
        <f>IF($D34="","",VLOOKUP($AL34,GaAsSem_Req!$A$2:$N$22,11))</f>
        <v/>
      </c>
      <c r="W34" s="157" t="str">
        <f t="shared" si="7"/>
        <v/>
      </c>
      <c r="X34" s="158" t="str">
        <f>IF(OR($D34="",$AH34="",GlobalParameters!$C$12=""),"",$AH34)</f>
        <v/>
      </c>
      <c r="Y34" s="159"/>
      <c r="Z34" s="283"/>
      <c r="AA34" s="283"/>
      <c r="AB34" s="283"/>
      <c r="AC34" s="283"/>
      <c r="AD34" s="283"/>
      <c r="AE34" s="283"/>
      <c r="AF34" s="283"/>
      <c r="AG34" s="283"/>
      <c r="AH34" s="160" t="str">
        <f>IF(OR($D34="",GlobalParameters!$C$12=""),"",MIN(VLOOKUP($AL34,GaAsSem_Req!$A$2:$N$22,13),$AI34))</f>
        <v/>
      </c>
      <c r="AI34" s="283"/>
      <c r="AJ34" s="283"/>
      <c r="AK34" s="159"/>
      <c r="AL34" s="134" t="e">
        <f>VLOOKUP($D34,GaAsSem_Req!$R$2:$S$8,2)+VLOOKUP(GlobalParameters!$C$12,GaAsSem_Req!$T$2:$U$4,2)</f>
        <v>#N/A</v>
      </c>
    </row>
    <row r="35" spans="1:38" x14ac:dyDescent="0.25">
      <c r="A35" s="133"/>
      <c r="B35" s="283"/>
      <c r="C35" s="283"/>
      <c r="D35" s="284"/>
      <c r="E35" s="286"/>
      <c r="F35" s="162" t="str">
        <f t="shared" si="0"/>
        <v/>
      </c>
      <c r="G35" s="156" t="str">
        <f>IF($D35="","",VLOOKUP($AL35,GaAsSem_Req!$A$2:$N$22,6))</f>
        <v/>
      </c>
      <c r="H35" s="285"/>
      <c r="I35" s="155" t="str">
        <f t="shared" si="1"/>
        <v/>
      </c>
      <c r="J35" s="156" t="str">
        <f>IF($D35="","",VLOOKUP($AL35,GaAsSem_Req!$A$2:$N$22,7))</f>
        <v/>
      </c>
      <c r="K35" s="285"/>
      <c r="L35" s="155" t="str">
        <f t="shared" si="2"/>
        <v/>
      </c>
      <c r="M35" s="156" t="str">
        <f>IF($D35="","",VLOOKUP($AL35,GaAsSem_Req!$A$2:$N$22,8))</f>
        <v/>
      </c>
      <c r="N35" s="287"/>
      <c r="O35" s="166" t="str">
        <f t="shared" si="3"/>
        <v/>
      </c>
      <c r="P35" s="156" t="str">
        <f>IF($D35="","",VLOOKUP($AL35,GaAsSem_Req!$A$2:$N$22,9))</f>
        <v/>
      </c>
      <c r="Q35" s="287"/>
      <c r="R35" s="166" t="str">
        <f t="shared" si="4"/>
        <v/>
      </c>
      <c r="S35" s="156" t="str">
        <f>IF($D35="","",VLOOKUP($AL35,GaAsSem_Req!$A$2:$N$22,10))</f>
        <v/>
      </c>
      <c r="T35" s="287"/>
      <c r="U35" s="166" t="str">
        <f t="shared" si="5"/>
        <v/>
      </c>
      <c r="V35" s="156" t="str">
        <f>IF($D35="","",VLOOKUP($AL35,GaAsSem_Req!$A$2:$N$22,11))</f>
        <v/>
      </c>
      <c r="W35" s="157" t="str">
        <f t="shared" si="7"/>
        <v/>
      </c>
      <c r="X35" s="158" t="str">
        <f>IF(OR($D35="",$AH35="",GlobalParameters!$C$12=""),"",$AH35)</f>
        <v/>
      </c>
      <c r="Y35" s="159"/>
      <c r="Z35" s="283"/>
      <c r="AA35" s="283"/>
      <c r="AB35" s="283"/>
      <c r="AC35" s="283"/>
      <c r="AD35" s="283"/>
      <c r="AE35" s="283"/>
      <c r="AF35" s="283"/>
      <c r="AG35" s="283"/>
      <c r="AH35" s="160" t="str">
        <f>IF(OR($D35="",GlobalParameters!$C$12=""),"",MIN(VLOOKUP($AL35,GaAsSem_Req!$A$2:$N$22,13),$AI35))</f>
        <v/>
      </c>
      <c r="AI35" s="283"/>
      <c r="AJ35" s="283"/>
      <c r="AK35" s="159"/>
      <c r="AL35" s="134" t="e">
        <f>VLOOKUP($D35,GaAsSem_Req!$R$2:$S$8,2)+VLOOKUP(GlobalParameters!$C$12,GaAsSem_Req!$T$2:$U$4,2)</f>
        <v>#N/A</v>
      </c>
    </row>
    <row r="36" spans="1:38" x14ac:dyDescent="0.25">
      <c r="A36" s="133"/>
      <c r="B36" s="283"/>
      <c r="C36" s="283"/>
      <c r="D36" s="284"/>
      <c r="E36" s="286"/>
      <c r="F36" s="162" t="str">
        <f t="shared" si="0"/>
        <v/>
      </c>
      <c r="G36" s="156" t="str">
        <f>IF($D36="","",VLOOKUP($AL36,GaAsSem_Req!$A$2:$N$22,6))</f>
        <v/>
      </c>
      <c r="H36" s="285"/>
      <c r="I36" s="155" t="str">
        <f t="shared" si="1"/>
        <v/>
      </c>
      <c r="J36" s="156" t="str">
        <f>IF($D36="","",VLOOKUP($AL36,GaAsSem_Req!$A$2:$N$22,7))</f>
        <v/>
      </c>
      <c r="K36" s="285"/>
      <c r="L36" s="155" t="str">
        <f t="shared" si="2"/>
        <v/>
      </c>
      <c r="M36" s="156" t="str">
        <f>IF($D36="","",VLOOKUP($AL36,GaAsSem_Req!$A$2:$N$22,8))</f>
        <v/>
      </c>
      <c r="N36" s="287"/>
      <c r="O36" s="166" t="str">
        <f t="shared" si="3"/>
        <v/>
      </c>
      <c r="P36" s="156" t="str">
        <f>IF($D36="","",VLOOKUP($AL36,GaAsSem_Req!$A$2:$N$22,9))</f>
        <v/>
      </c>
      <c r="Q36" s="287"/>
      <c r="R36" s="166" t="str">
        <f t="shared" si="4"/>
        <v/>
      </c>
      <c r="S36" s="156" t="str">
        <f>IF($D36="","",VLOOKUP($AL36,GaAsSem_Req!$A$2:$N$22,10))</f>
        <v/>
      </c>
      <c r="T36" s="287"/>
      <c r="U36" s="166" t="str">
        <f t="shared" si="5"/>
        <v/>
      </c>
      <c r="V36" s="156" t="str">
        <f>IF($D36="","",VLOOKUP($AL36,GaAsSem_Req!$A$2:$N$22,11))</f>
        <v/>
      </c>
      <c r="W36" s="157" t="str">
        <f t="shared" si="7"/>
        <v/>
      </c>
      <c r="X36" s="158" t="str">
        <f>IF(OR($D36="",$AH36="",GlobalParameters!$C$12=""),"",$AH36)</f>
        <v/>
      </c>
      <c r="Y36" s="159"/>
      <c r="Z36" s="283"/>
      <c r="AA36" s="283"/>
      <c r="AB36" s="283"/>
      <c r="AC36" s="283"/>
      <c r="AD36" s="283"/>
      <c r="AE36" s="283"/>
      <c r="AF36" s="283"/>
      <c r="AG36" s="283"/>
      <c r="AH36" s="160" t="str">
        <f>IF(OR($D36="",GlobalParameters!$C$12=""),"",MIN(VLOOKUP($AL36,GaAsSem_Req!$A$2:$N$22,13),$AI36))</f>
        <v/>
      </c>
      <c r="AI36" s="283"/>
      <c r="AJ36" s="283"/>
      <c r="AK36" s="159"/>
      <c r="AL36" s="134" t="e">
        <f>VLOOKUP($D36,GaAsSem_Req!$R$2:$S$8,2)+VLOOKUP(GlobalParameters!$C$12,GaAsSem_Req!$T$2:$U$4,2)</f>
        <v>#N/A</v>
      </c>
    </row>
    <row r="37" spans="1:38" x14ac:dyDescent="0.25">
      <c r="A37" s="133"/>
      <c r="B37" s="283"/>
      <c r="C37" s="283"/>
      <c r="D37" s="284"/>
      <c r="E37" s="286"/>
      <c r="F37" s="162" t="str">
        <f t="shared" si="0"/>
        <v/>
      </c>
      <c r="G37" s="156" t="str">
        <f>IF($D37="","",VLOOKUP($AL37,GaAsSem_Req!$A$2:$N$22,6))</f>
        <v/>
      </c>
      <c r="H37" s="285"/>
      <c r="I37" s="155" t="str">
        <f t="shared" si="1"/>
        <v/>
      </c>
      <c r="J37" s="156" t="str">
        <f>IF($D37="","",VLOOKUP($AL37,GaAsSem_Req!$A$2:$N$22,7))</f>
        <v/>
      </c>
      <c r="K37" s="285"/>
      <c r="L37" s="155" t="str">
        <f t="shared" si="2"/>
        <v/>
      </c>
      <c r="M37" s="156" t="str">
        <f>IF($D37="","",VLOOKUP($AL37,GaAsSem_Req!$A$2:$N$22,8))</f>
        <v/>
      </c>
      <c r="N37" s="287"/>
      <c r="O37" s="166" t="str">
        <f t="shared" si="3"/>
        <v/>
      </c>
      <c r="P37" s="156" t="str">
        <f>IF($D37="","",VLOOKUP($AL37,GaAsSem_Req!$A$2:$N$22,9))</f>
        <v/>
      </c>
      <c r="Q37" s="287"/>
      <c r="R37" s="166" t="str">
        <f t="shared" si="4"/>
        <v/>
      </c>
      <c r="S37" s="156" t="str">
        <f>IF($D37="","",VLOOKUP($AL37,GaAsSem_Req!$A$2:$N$22,10))</f>
        <v/>
      </c>
      <c r="T37" s="287"/>
      <c r="U37" s="166" t="str">
        <f t="shared" si="5"/>
        <v/>
      </c>
      <c r="V37" s="156" t="str">
        <f>IF($D37="","",VLOOKUP($AL37,GaAsSem_Req!$A$2:$N$22,11))</f>
        <v/>
      </c>
      <c r="W37" s="157" t="str">
        <f t="shared" si="7"/>
        <v/>
      </c>
      <c r="X37" s="158" t="str">
        <f>IF(OR($D37="",$AH37="",GlobalParameters!$C$12=""),"",$AH37)</f>
        <v/>
      </c>
      <c r="Y37" s="159"/>
      <c r="Z37" s="283"/>
      <c r="AA37" s="283"/>
      <c r="AB37" s="283"/>
      <c r="AC37" s="283"/>
      <c r="AD37" s="283"/>
      <c r="AE37" s="283"/>
      <c r="AF37" s="283"/>
      <c r="AG37" s="283"/>
      <c r="AH37" s="160" t="str">
        <f>IF(OR($D37="",GlobalParameters!$C$12=""),"",MIN(VLOOKUP($AL37,GaAsSem_Req!$A$2:$N$22,13),$AI37))</f>
        <v/>
      </c>
      <c r="AI37" s="283"/>
      <c r="AJ37" s="283"/>
      <c r="AK37" s="159"/>
      <c r="AL37" s="134" t="e">
        <f>VLOOKUP($D37,GaAsSem_Req!$R$2:$S$8,2)+VLOOKUP(GlobalParameters!$C$12,GaAsSem_Req!$T$2:$U$4,2)</f>
        <v>#N/A</v>
      </c>
    </row>
    <row r="38" spans="1:38" x14ac:dyDescent="0.25">
      <c r="A38" s="133"/>
      <c r="B38" s="283"/>
      <c r="C38" s="283"/>
      <c r="D38" s="284"/>
      <c r="E38" s="286"/>
      <c r="F38" s="162" t="str">
        <f t="shared" si="0"/>
        <v/>
      </c>
      <c r="G38" s="156" t="str">
        <f>IF($D38="","",VLOOKUP($AL38,GaAsSem_Req!$A$2:$N$22,6))</f>
        <v/>
      </c>
      <c r="H38" s="285"/>
      <c r="I38" s="155" t="str">
        <f t="shared" si="1"/>
        <v/>
      </c>
      <c r="J38" s="156" t="str">
        <f>IF($D38="","",VLOOKUP($AL38,GaAsSem_Req!$A$2:$N$22,7))</f>
        <v/>
      </c>
      <c r="K38" s="285"/>
      <c r="L38" s="155" t="str">
        <f t="shared" si="2"/>
        <v/>
      </c>
      <c r="M38" s="156" t="str">
        <f>IF($D38="","",VLOOKUP($AL38,GaAsSem_Req!$A$2:$N$22,8))</f>
        <v/>
      </c>
      <c r="N38" s="287"/>
      <c r="O38" s="166" t="str">
        <f t="shared" si="3"/>
        <v/>
      </c>
      <c r="P38" s="156" t="str">
        <f>IF($D38="","",VLOOKUP($AL38,GaAsSem_Req!$A$2:$N$22,9))</f>
        <v/>
      </c>
      <c r="Q38" s="287"/>
      <c r="R38" s="166" t="str">
        <f t="shared" si="4"/>
        <v/>
      </c>
      <c r="S38" s="156" t="str">
        <f>IF($D38="","",VLOOKUP($AL38,GaAsSem_Req!$A$2:$N$22,10))</f>
        <v/>
      </c>
      <c r="T38" s="287"/>
      <c r="U38" s="166" t="str">
        <f t="shared" si="5"/>
        <v/>
      </c>
      <c r="V38" s="156" t="str">
        <f>IF($D38="","",VLOOKUP($AL38,GaAsSem_Req!$A$2:$N$22,11))</f>
        <v/>
      </c>
      <c r="W38" s="157" t="str">
        <f t="shared" si="7"/>
        <v/>
      </c>
      <c r="X38" s="158" t="str">
        <f>IF(OR($D38="",$AH38="",GlobalParameters!$C$12=""),"",$AH38)</f>
        <v/>
      </c>
      <c r="Y38" s="159"/>
      <c r="Z38" s="283"/>
      <c r="AA38" s="283"/>
      <c r="AB38" s="283"/>
      <c r="AC38" s="283"/>
      <c r="AD38" s="283"/>
      <c r="AE38" s="283"/>
      <c r="AF38" s="283"/>
      <c r="AG38" s="283"/>
      <c r="AH38" s="160" t="str">
        <f>IF(OR($D38="",GlobalParameters!$C$12=""),"",MIN(VLOOKUP($AL38,GaAsSem_Req!$A$2:$N$22,13),$AI38))</f>
        <v/>
      </c>
      <c r="AI38" s="283"/>
      <c r="AJ38" s="283"/>
      <c r="AK38" s="159"/>
      <c r="AL38" s="134" t="e">
        <f>VLOOKUP($D38,GaAsSem_Req!$R$2:$S$8,2)+VLOOKUP(GlobalParameters!$C$12,GaAsSem_Req!$T$2:$U$4,2)</f>
        <v>#N/A</v>
      </c>
    </row>
    <row r="39" spans="1:38" x14ac:dyDescent="0.25">
      <c r="A39" s="133"/>
      <c r="B39" s="283"/>
      <c r="C39" s="283"/>
      <c r="D39" s="284"/>
      <c r="E39" s="286"/>
      <c r="F39" s="162" t="str">
        <f t="shared" si="0"/>
        <v/>
      </c>
      <c r="G39" s="156" t="str">
        <f>IF($D39="","",VLOOKUP($AL39,GaAsSem_Req!$A$2:$N$22,6))</f>
        <v/>
      </c>
      <c r="H39" s="285"/>
      <c r="I39" s="155" t="str">
        <f t="shared" si="1"/>
        <v/>
      </c>
      <c r="J39" s="156" t="str">
        <f>IF($D39="","",VLOOKUP($AL39,GaAsSem_Req!$A$2:$N$22,7))</f>
        <v/>
      </c>
      <c r="K39" s="285"/>
      <c r="L39" s="155" t="str">
        <f t="shared" si="2"/>
        <v/>
      </c>
      <c r="M39" s="156" t="str">
        <f>IF($D39="","",VLOOKUP($AL39,GaAsSem_Req!$A$2:$N$22,8))</f>
        <v/>
      </c>
      <c r="N39" s="287"/>
      <c r="O39" s="166" t="str">
        <f t="shared" si="3"/>
        <v/>
      </c>
      <c r="P39" s="156" t="str">
        <f>IF($D39="","",VLOOKUP($AL39,GaAsSem_Req!$A$2:$N$22,9))</f>
        <v/>
      </c>
      <c r="Q39" s="287"/>
      <c r="R39" s="166" t="str">
        <f t="shared" si="4"/>
        <v/>
      </c>
      <c r="S39" s="156" t="str">
        <f>IF($D39="","",VLOOKUP($AL39,GaAsSem_Req!$A$2:$N$22,10))</f>
        <v/>
      </c>
      <c r="T39" s="287"/>
      <c r="U39" s="166" t="str">
        <f t="shared" si="5"/>
        <v/>
      </c>
      <c r="V39" s="156" t="str">
        <f>IF($D39="","",VLOOKUP($AL39,GaAsSem_Req!$A$2:$N$22,11))</f>
        <v/>
      </c>
      <c r="W39" s="157" t="str">
        <f t="shared" si="7"/>
        <v/>
      </c>
      <c r="X39" s="158" t="str">
        <f>IF(OR($D39="",$AH39="",GlobalParameters!$C$12=""),"",$AH39)</f>
        <v/>
      </c>
      <c r="Y39" s="159"/>
      <c r="Z39" s="283"/>
      <c r="AA39" s="283"/>
      <c r="AB39" s="283"/>
      <c r="AC39" s="283"/>
      <c r="AD39" s="283"/>
      <c r="AE39" s="283"/>
      <c r="AF39" s="283"/>
      <c r="AG39" s="283"/>
      <c r="AH39" s="160" t="str">
        <f>IF(OR($D39="",GlobalParameters!$C$12=""),"",MIN(VLOOKUP($AL39,GaAsSem_Req!$A$2:$N$22,13),$AI39))</f>
        <v/>
      </c>
      <c r="AI39" s="283"/>
      <c r="AJ39" s="283"/>
      <c r="AK39" s="159"/>
      <c r="AL39" s="134" t="e">
        <f>VLOOKUP($D39,GaAsSem_Req!$R$2:$S$8,2)+VLOOKUP(GlobalParameters!$C$12,GaAsSem_Req!$T$2:$U$4,2)</f>
        <v>#N/A</v>
      </c>
    </row>
    <row r="40" spans="1:38" x14ac:dyDescent="0.25">
      <c r="A40" s="133"/>
      <c r="B40" s="283"/>
      <c r="C40" s="283"/>
      <c r="D40" s="284"/>
      <c r="E40" s="286"/>
      <c r="F40" s="162" t="str">
        <f t="shared" si="0"/>
        <v/>
      </c>
      <c r="G40" s="156" t="str">
        <f>IF($D40="","",VLOOKUP($AL40,GaAsSem_Req!$A$2:$N$22,6))</f>
        <v/>
      </c>
      <c r="H40" s="285"/>
      <c r="I40" s="155" t="str">
        <f t="shared" si="1"/>
        <v/>
      </c>
      <c r="J40" s="156" t="str">
        <f>IF($D40="","",VLOOKUP($AL40,GaAsSem_Req!$A$2:$N$22,7))</f>
        <v/>
      </c>
      <c r="K40" s="285"/>
      <c r="L40" s="155" t="str">
        <f t="shared" si="2"/>
        <v/>
      </c>
      <c r="M40" s="156" t="str">
        <f>IF($D40="","",VLOOKUP($AL40,GaAsSem_Req!$A$2:$N$22,8))</f>
        <v/>
      </c>
      <c r="N40" s="287"/>
      <c r="O40" s="166" t="str">
        <f t="shared" si="3"/>
        <v/>
      </c>
      <c r="P40" s="156" t="str">
        <f>IF($D40="","",VLOOKUP($AL40,GaAsSem_Req!$A$2:$N$22,9))</f>
        <v/>
      </c>
      <c r="Q40" s="287"/>
      <c r="R40" s="166" t="str">
        <f t="shared" si="4"/>
        <v/>
      </c>
      <c r="S40" s="156" t="str">
        <f>IF($D40="","",VLOOKUP($AL40,GaAsSem_Req!$A$2:$N$22,10))</f>
        <v/>
      </c>
      <c r="T40" s="287"/>
      <c r="U40" s="166" t="str">
        <f t="shared" si="5"/>
        <v/>
      </c>
      <c r="V40" s="156" t="str">
        <f>IF($D40="","",VLOOKUP($AL40,GaAsSem_Req!$A$2:$N$22,11))</f>
        <v/>
      </c>
      <c r="W40" s="157" t="str">
        <f t="shared" si="7"/>
        <v/>
      </c>
      <c r="X40" s="158" t="str">
        <f>IF(OR($D40="",$AH40="",GlobalParameters!$C$12=""),"",$AH40)</f>
        <v/>
      </c>
      <c r="Y40" s="159"/>
      <c r="Z40" s="283"/>
      <c r="AA40" s="283"/>
      <c r="AB40" s="283"/>
      <c r="AC40" s="283"/>
      <c r="AD40" s="283"/>
      <c r="AE40" s="283"/>
      <c r="AF40" s="283"/>
      <c r="AG40" s="283"/>
      <c r="AH40" s="160" t="str">
        <f>IF(OR($D40="",GlobalParameters!$C$12=""),"",MIN(VLOOKUP($AL40,GaAsSem_Req!$A$2:$N$22,13),$AI40))</f>
        <v/>
      </c>
      <c r="AI40" s="283"/>
      <c r="AJ40" s="283"/>
      <c r="AK40" s="159"/>
      <c r="AL40" s="134" t="e">
        <f>VLOOKUP($D40,GaAsSem_Req!$R$2:$S$8,2)+VLOOKUP(GlobalParameters!$C$12,GaAsSem_Req!$T$2:$U$4,2)</f>
        <v>#N/A</v>
      </c>
    </row>
    <row r="41" spans="1:38" x14ac:dyDescent="0.25">
      <c r="A41" s="133"/>
      <c r="B41" s="283"/>
      <c r="C41" s="283"/>
      <c r="D41" s="284"/>
      <c r="E41" s="286"/>
      <c r="F41" s="162" t="str">
        <f t="shared" si="0"/>
        <v/>
      </c>
      <c r="G41" s="156" t="str">
        <f>IF($D41="","",VLOOKUP($AL41,GaAsSem_Req!$A$2:$N$22,6))</f>
        <v/>
      </c>
      <c r="H41" s="285"/>
      <c r="I41" s="155" t="str">
        <f t="shared" si="1"/>
        <v/>
      </c>
      <c r="J41" s="156" t="str">
        <f>IF($D41="","",VLOOKUP($AL41,GaAsSem_Req!$A$2:$N$22,7))</f>
        <v/>
      </c>
      <c r="K41" s="285"/>
      <c r="L41" s="155" t="str">
        <f t="shared" si="2"/>
        <v/>
      </c>
      <c r="M41" s="156" t="str">
        <f>IF($D41="","",VLOOKUP($AL41,GaAsSem_Req!$A$2:$N$22,8))</f>
        <v/>
      </c>
      <c r="N41" s="287"/>
      <c r="O41" s="166" t="str">
        <f t="shared" si="3"/>
        <v/>
      </c>
      <c r="P41" s="156" t="str">
        <f>IF($D41="","",VLOOKUP($AL41,GaAsSem_Req!$A$2:$N$22,9))</f>
        <v/>
      </c>
      <c r="Q41" s="287"/>
      <c r="R41" s="166" t="str">
        <f t="shared" si="4"/>
        <v/>
      </c>
      <c r="S41" s="156" t="str">
        <f>IF($D41="","",VLOOKUP($AL41,GaAsSem_Req!$A$2:$N$22,10))</f>
        <v/>
      </c>
      <c r="T41" s="287"/>
      <c r="U41" s="166" t="str">
        <f t="shared" si="5"/>
        <v/>
      </c>
      <c r="V41" s="156" t="str">
        <f>IF($D41="","",VLOOKUP($AL41,GaAsSem_Req!$A$2:$N$22,11))</f>
        <v/>
      </c>
      <c r="W41" s="157" t="str">
        <f t="shared" si="7"/>
        <v/>
      </c>
      <c r="X41" s="158" t="str">
        <f>IF(OR($D41="",$AH41="",GlobalParameters!$C$12=""),"",$AH41)</f>
        <v/>
      </c>
      <c r="Y41" s="159"/>
      <c r="Z41" s="283"/>
      <c r="AA41" s="283"/>
      <c r="AB41" s="283"/>
      <c r="AC41" s="283"/>
      <c r="AD41" s="283"/>
      <c r="AE41" s="283"/>
      <c r="AF41" s="283"/>
      <c r="AG41" s="283"/>
      <c r="AH41" s="160" t="str">
        <f>IF(OR($D41="",GlobalParameters!$C$12=""),"",MIN(VLOOKUP($AL41,GaAsSem_Req!$A$2:$N$22,13),$AI41))</f>
        <v/>
      </c>
      <c r="AI41" s="283"/>
      <c r="AJ41" s="283"/>
      <c r="AK41" s="159"/>
      <c r="AL41" s="134" t="e">
        <f>VLOOKUP($D41,GaAsSem_Req!$R$2:$S$8,2)+VLOOKUP(GlobalParameters!$C$12,GaAsSem_Req!$T$2:$U$4,2)</f>
        <v>#N/A</v>
      </c>
    </row>
    <row r="42" spans="1:38" x14ac:dyDescent="0.25">
      <c r="A42" s="133"/>
      <c r="B42" s="283"/>
      <c r="C42" s="283"/>
      <c r="D42" s="284"/>
      <c r="E42" s="286"/>
      <c r="F42" s="162" t="str">
        <f t="shared" si="0"/>
        <v/>
      </c>
      <c r="G42" s="156" t="str">
        <f>IF($D42="","",VLOOKUP($AL42,GaAsSem_Req!$A$2:$N$22,6))</f>
        <v/>
      </c>
      <c r="H42" s="285"/>
      <c r="I42" s="155" t="str">
        <f t="shared" si="1"/>
        <v/>
      </c>
      <c r="J42" s="156" t="str">
        <f>IF($D42="","",VLOOKUP($AL42,GaAsSem_Req!$A$2:$N$22,7))</f>
        <v/>
      </c>
      <c r="K42" s="285"/>
      <c r="L42" s="155" t="str">
        <f t="shared" si="2"/>
        <v/>
      </c>
      <c r="M42" s="156" t="str">
        <f>IF($D42="","",VLOOKUP($AL42,GaAsSem_Req!$A$2:$N$22,8))</f>
        <v/>
      </c>
      <c r="N42" s="287"/>
      <c r="O42" s="166" t="str">
        <f t="shared" si="3"/>
        <v/>
      </c>
      <c r="P42" s="156" t="str">
        <f>IF($D42="","",VLOOKUP($AL42,GaAsSem_Req!$A$2:$N$22,9))</f>
        <v/>
      </c>
      <c r="Q42" s="287"/>
      <c r="R42" s="166" t="str">
        <f t="shared" si="4"/>
        <v/>
      </c>
      <c r="S42" s="156" t="str">
        <f>IF($D42="","",VLOOKUP($AL42,GaAsSem_Req!$A$2:$N$22,10))</f>
        <v/>
      </c>
      <c r="T42" s="287"/>
      <c r="U42" s="166" t="str">
        <f t="shared" si="5"/>
        <v/>
      </c>
      <c r="V42" s="156" t="str">
        <f>IF($D42="","",VLOOKUP($AL42,GaAsSem_Req!$A$2:$N$22,11))</f>
        <v/>
      </c>
      <c r="W42" s="157" t="str">
        <f t="shared" si="7"/>
        <v/>
      </c>
      <c r="X42" s="158" t="str">
        <f>IF(OR($D42="",$AH42="",GlobalParameters!$C$12=""),"",$AH42)</f>
        <v/>
      </c>
      <c r="Y42" s="159"/>
      <c r="Z42" s="283"/>
      <c r="AA42" s="283"/>
      <c r="AB42" s="283"/>
      <c r="AC42" s="283"/>
      <c r="AD42" s="283"/>
      <c r="AE42" s="283"/>
      <c r="AF42" s="283"/>
      <c r="AG42" s="283"/>
      <c r="AH42" s="160" t="str">
        <f>IF(OR($D42="",GlobalParameters!$C$12=""),"",MIN(VLOOKUP($AL42,GaAsSem_Req!$A$2:$N$22,13),$AI42))</f>
        <v/>
      </c>
      <c r="AI42" s="283"/>
      <c r="AJ42" s="283"/>
      <c r="AK42" s="159"/>
      <c r="AL42" s="134" t="e">
        <f>VLOOKUP($D42,GaAsSem_Req!$R$2:$S$8,2)+VLOOKUP(GlobalParameters!$C$12,GaAsSem_Req!$T$2:$U$4,2)</f>
        <v>#N/A</v>
      </c>
    </row>
    <row r="43" spans="1:38" x14ac:dyDescent="0.25">
      <c r="A43" s="133"/>
      <c r="B43" s="283"/>
      <c r="C43" s="283"/>
      <c r="D43" s="284"/>
      <c r="E43" s="286"/>
      <c r="F43" s="162" t="str">
        <f t="shared" si="0"/>
        <v/>
      </c>
      <c r="G43" s="156" t="str">
        <f>IF($D43="","",VLOOKUP($AL43,GaAsSem_Req!$A$2:$N$22,6))</f>
        <v/>
      </c>
      <c r="H43" s="285"/>
      <c r="I43" s="155" t="str">
        <f t="shared" si="1"/>
        <v/>
      </c>
      <c r="J43" s="156" t="str">
        <f>IF($D43="","",VLOOKUP($AL43,GaAsSem_Req!$A$2:$N$22,7))</f>
        <v/>
      </c>
      <c r="K43" s="285"/>
      <c r="L43" s="155" t="str">
        <f t="shared" si="2"/>
        <v/>
      </c>
      <c r="M43" s="156" t="str">
        <f>IF($D43="","",VLOOKUP($AL43,GaAsSem_Req!$A$2:$N$22,8))</f>
        <v/>
      </c>
      <c r="N43" s="287"/>
      <c r="O43" s="166" t="str">
        <f t="shared" si="3"/>
        <v/>
      </c>
      <c r="P43" s="156" t="str">
        <f>IF($D43="","",VLOOKUP($AL43,GaAsSem_Req!$A$2:$N$22,9))</f>
        <v/>
      </c>
      <c r="Q43" s="287"/>
      <c r="R43" s="166" t="str">
        <f t="shared" si="4"/>
        <v/>
      </c>
      <c r="S43" s="156" t="str">
        <f>IF($D43="","",VLOOKUP($AL43,GaAsSem_Req!$A$2:$N$22,10))</f>
        <v/>
      </c>
      <c r="T43" s="287"/>
      <c r="U43" s="166" t="str">
        <f t="shared" si="5"/>
        <v/>
      </c>
      <c r="V43" s="156" t="str">
        <f>IF($D43="","",VLOOKUP($AL43,GaAsSem_Req!$A$2:$N$22,11))</f>
        <v/>
      </c>
      <c r="W43" s="157" t="str">
        <f t="shared" si="7"/>
        <v/>
      </c>
      <c r="X43" s="158" t="str">
        <f>IF(OR($D43="",$AH43="",GlobalParameters!$C$12=""),"",$AH43)</f>
        <v/>
      </c>
      <c r="Y43" s="159"/>
      <c r="Z43" s="283"/>
      <c r="AA43" s="283"/>
      <c r="AB43" s="283"/>
      <c r="AC43" s="283"/>
      <c r="AD43" s="283"/>
      <c r="AE43" s="283"/>
      <c r="AF43" s="283"/>
      <c r="AG43" s="283"/>
      <c r="AH43" s="160" t="str">
        <f>IF(OR($D43="",GlobalParameters!$C$12=""),"",MIN(VLOOKUP($AL43,GaAsSem_Req!$A$2:$N$22,13),$AI43))</f>
        <v/>
      </c>
      <c r="AI43" s="283"/>
      <c r="AJ43" s="283"/>
      <c r="AK43" s="159"/>
      <c r="AL43" s="134" t="e">
        <f>VLOOKUP($D43,GaAsSem_Req!$R$2:$S$8,2)+VLOOKUP(GlobalParameters!$C$12,GaAsSem_Req!$T$2:$U$4,2)</f>
        <v>#N/A</v>
      </c>
    </row>
    <row r="44" spans="1:38" x14ac:dyDescent="0.25">
      <c r="A44" s="133"/>
      <c r="B44" s="283"/>
      <c r="C44" s="283"/>
      <c r="D44" s="284"/>
      <c r="E44" s="286"/>
      <c r="F44" s="162" t="str">
        <f t="shared" si="0"/>
        <v/>
      </c>
      <c r="G44" s="156" t="str">
        <f>IF($D44="","",VLOOKUP($AL44,GaAsSem_Req!$A$2:$N$22,6))</f>
        <v/>
      </c>
      <c r="H44" s="285"/>
      <c r="I44" s="155" t="str">
        <f t="shared" si="1"/>
        <v/>
      </c>
      <c r="J44" s="156" t="str">
        <f>IF($D44="","",VLOOKUP($AL44,GaAsSem_Req!$A$2:$N$22,7))</f>
        <v/>
      </c>
      <c r="K44" s="285"/>
      <c r="L44" s="155" t="str">
        <f t="shared" si="2"/>
        <v/>
      </c>
      <c r="M44" s="156" t="str">
        <f>IF($D44="","",VLOOKUP($AL44,GaAsSem_Req!$A$2:$N$22,8))</f>
        <v/>
      </c>
      <c r="N44" s="287"/>
      <c r="O44" s="166" t="str">
        <f t="shared" si="3"/>
        <v/>
      </c>
      <c r="P44" s="156" t="str">
        <f>IF($D44="","",VLOOKUP($AL44,GaAsSem_Req!$A$2:$N$22,9))</f>
        <v/>
      </c>
      <c r="Q44" s="287"/>
      <c r="R44" s="166" t="str">
        <f t="shared" si="4"/>
        <v/>
      </c>
      <c r="S44" s="156" t="str">
        <f>IF($D44="","",VLOOKUP($AL44,GaAsSem_Req!$A$2:$N$22,10))</f>
        <v/>
      </c>
      <c r="T44" s="287"/>
      <c r="U44" s="166" t="str">
        <f t="shared" si="5"/>
        <v/>
      </c>
      <c r="V44" s="156" t="str">
        <f>IF($D44="","",VLOOKUP($AL44,GaAsSem_Req!$A$2:$N$22,11))</f>
        <v/>
      </c>
      <c r="W44" s="157" t="str">
        <f t="shared" si="7"/>
        <v/>
      </c>
      <c r="X44" s="158" t="str">
        <f>IF(OR($D44="",$AH44="",GlobalParameters!$C$12=""),"",$AH44)</f>
        <v/>
      </c>
      <c r="Y44" s="159"/>
      <c r="Z44" s="283"/>
      <c r="AA44" s="283"/>
      <c r="AB44" s="283"/>
      <c r="AC44" s="283"/>
      <c r="AD44" s="283"/>
      <c r="AE44" s="283"/>
      <c r="AF44" s="283"/>
      <c r="AG44" s="283"/>
      <c r="AH44" s="160" t="str">
        <f>IF(OR($D44="",GlobalParameters!$C$12=""),"",MIN(VLOOKUP($AL44,GaAsSem_Req!$A$2:$N$22,13),$AI44))</f>
        <v/>
      </c>
      <c r="AI44" s="283"/>
      <c r="AJ44" s="283"/>
      <c r="AK44" s="159"/>
      <c r="AL44" s="134" t="e">
        <f>VLOOKUP($D44,GaAsSem_Req!$R$2:$S$8,2)+VLOOKUP(GlobalParameters!$C$12,GaAsSem_Req!$T$2:$U$4,2)</f>
        <v>#N/A</v>
      </c>
    </row>
    <row r="45" spans="1:38" x14ac:dyDescent="0.25">
      <c r="A45" s="133"/>
      <c r="B45" s="283"/>
      <c r="C45" s="283"/>
      <c r="D45" s="284"/>
      <c r="E45" s="286"/>
      <c r="F45" s="162" t="str">
        <f t="shared" si="0"/>
        <v/>
      </c>
      <c r="G45" s="156" t="str">
        <f>IF($D45="","",VLOOKUP($AL45,GaAsSem_Req!$A$2:$N$22,6))</f>
        <v/>
      </c>
      <c r="H45" s="285"/>
      <c r="I45" s="155" t="str">
        <f t="shared" si="1"/>
        <v/>
      </c>
      <c r="J45" s="156" t="str">
        <f>IF($D45="","",VLOOKUP($AL45,GaAsSem_Req!$A$2:$N$22,7))</f>
        <v/>
      </c>
      <c r="K45" s="285"/>
      <c r="L45" s="155" t="str">
        <f t="shared" si="2"/>
        <v/>
      </c>
      <c r="M45" s="156" t="str">
        <f>IF($D45="","",VLOOKUP($AL45,GaAsSem_Req!$A$2:$N$22,8))</f>
        <v/>
      </c>
      <c r="N45" s="287"/>
      <c r="O45" s="166" t="str">
        <f t="shared" si="3"/>
        <v/>
      </c>
      <c r="P45" s="156" t="str">
        <f>IF($D45="","",VLOOKUP($AL45,GaAsSem_Req!$A$2:$N$22,9))</f>
        <v/>
      </c>
      <c r="Q45" s="287"/>
      <c r="R45" s="166" t="str">
        <f t="shared" si="4"/>
        <v/>
      </c>
      <c r="S45" s="156" t="str">
        <f>IF($D45="","",VLOOKUP($AL45,GaAsSem_Req!$A$2:$N$22,10))</f>
        <v/>
      </c>
      <c r="T45" s="287"/>
      <c r="U45" s="166" t="str">
        <f t="shared" si="5"/>
        <v/>
      </c>
      <c r="V45" s="156" t="str">
        <f>IF($D45="","",VLOOKUP($AL45,GaAsSem_Req!$A$2:$N$22,11))</f>
        <v/>
      </c>
      <c r="W45" s="157" t="str">
        <f t="shared" si="7"/>
        <v/>
      </c>
      <c r="X45" s="158" t="str">
        <f>IF(OR($D45="",$AH45="",GlobalParameters!$C$12=""),"",$AH45)</f>
        <v/>
      </c>
      <c r="Y45" s="159"/>
      <c r="Z45" s="283"/>
      <c r="AA45" s="283"/>
      <c r="AB45" s="283"/>
      <c r="AC45" s="283"/>
      <c r="AD45" s="283"/>
      <c r="AE45" s="283"/>
      <c r="AF45" s="283"/>
      <c r="AG45" s="283"/>
      <c r="AH45" s="160" t="str">
        <f>IF(OR($D45="",GlobalParameters!$C$12=""),"",MIN(VLOOKUP($AL45,GaAsSem_Req!$A$2:$N$22,13),$AI45))</f>
        <v/>
      </c>
      <c r="AI45" s="283"/>
      <c r="AJ45" s="283"/>
      <c r="AK45" s="159"/>
      <c r="AL45" s="134" t="e">
        <f>VLOOKUP($D45,GaAsSem_Req!$R$2:$S$8,2)+VLOOKUP(GlobalParameters!$C$12,GaAsSem_Req!$T$2:$U$4,2)</f>
        <v>#N/A</v>
      </c>
    </row>
    <row r="46" spans="1:38" x14ac:dyDescent="0.25">
      <c r="A46" s="133"/>
      <c r="B46" s="283"/>
      <c r="C46" s="283"/>
      <c r="D46" s="284"/>
      <c r="E46" s="286"/>
      <c r="F46" s="162" t="str">
        <f t="shared" si="0"/>
        <v/>
      </c>
      <c r="G46" s="156" t="str">
        <f>IF($D46="","",VLOOKUP($AL46,GaAsSem_Req!$A$2:$N$22,6))</f>
        <v/>
      </c>
      <c r="H46" s="285"/>
      <c r="I46" s="155" t="str">
        <f t="shared" si="1"/>
        <v/>
      </c>
      <c r="J46" s="156" t="str">
        <f>IF($D46="","",VLOOKUP($AL46,GaAsSem_Req!$A$2:$N$22,7))</f>
        <v/>
      </c>
      <c r="K46" s="285"/>
      <c r="L46" s="155" t="str">
        <f t="shared" si="2"/>
        <v/>
      </c>
      <c r="M46" s="156" t="str">
        <f>IF($D46="","",VLOOKUP($AL46,GaAsSem_Req!$A$2:$N$22,8))</f>
        <v/>
      </c>
      <c r="N46" s="287"/>
      <c r="O46" s="166" t="str">
        <f t="shared" si="3"/>
        <v/>
      </c>
      <c r="P46" s="156" t="str">
        <f>IF($D46="","",VLOOKUP($AL46,GaAsSem_Req!$A$2:$N$22,9))</f>
        <v/>
      </c>
      <c r="Q46" s="287"/>
      <c r="R46" s="166" t="str">
        <f t="shared" si="4"/>
        <v/>
      </c>
      <c r="S46" s="156" t="str">
        <f>IF($D46="","",VLOOKUP($AL46,GaAsSem_Req!$A$2:$N$22,10))</f>
        <v/>
      </c>
      <c r="T46" s="287"/>
      <c r="U46" s="166" t="str">
        <f t="shared" si="5"/>
        <v/>
      </c>
      <c r="V46" s="156" t="str">
        <f>IF($D46="","",VLOOKUP($AL46,GaAsSem_Req!$A$2:$N$22,11))</f>
        <v/>
      </c>
      <c r="W46" s="157" t="str">
        <f t="shared" si="7"/>
        <v/>
      </c>
      <c r="X46" s="158" t="str">
        <f>IF(OR($D46="",$AH46="",GlobalParameters!$C$12=""),"",$AH46)</f>
        <v/>
      </c>
      <c r="Y46" s="159"/>
      <c r="Z46" s="283"/>
      <c r="AA46" s="283"/>
      <c r="AB46" s="283"/>
      <c r="AC46" s="283"/>
      <c r="AD46" s="283"/>
      <c r="AE46" s="283"/>
      <c r="AF46" s="283"/>
      <c r="AG46" s="283"/>
      <c r="AH46" s="160" t="str">
        <f>IF(OR($D46="",GlobalParameters!$C$12=""),"",MIN(VLOOKUP($AL46,GaAsSem_Req!$A$2:$N$22,13),$AI46))</f>
        <v/>
      </c>
      <c r="AI46" s="283"/>
      <c r="AJ46" s="283"/>
      <c r="AK46" s="159"/>
      <c r="AL46" s="134" t="e">
        <f>VLOOKUP($D46,GaAsSem_Req!$R$2:$S$8,2)+VLOOKUP(GlobalParameters!$C$12,GaAsSem_Req!$T$2:$U$4,2)</f>
        <v>#N/A</v>
      </c>
    </row>
    <row r="47" spans="1:38" x14ac:dyDescent="0.25">
      <c r="A47" s="133"/>
      <c r="B47" s="283"/>
      <c r="C47" s="283"/>
      <c r="D47" s="284"/>
      <c r="E47" s="286"/>
      <c r="F47" s="162" t="str">
        <f t="shared" si="0"/>
        <v/>
      </c>
      <c r="G47" s="156" t="str">
        <f>IF($D47="","",VLOOKUP($AL47,GaAsSem_Req!$A$2:$N$22,6))</f>
        <v/>
      </c>
      <c r="H47" s="285"/>
      <c r="I47" s="155" t="str">
        <f t="shared" si="1"/>
        <v/>
      </c>
      <c r="J47" s="156" t="str">
        <f>IF($D47="","",VLOOKUP($AL47,GaAsSem_Req!$A$2:$N$22,7))</f>
        <v/>
      </c>
      <c r="K47" s="285"/>
      <c r="L47" s="155" t="str">
        <f t="shared" si="2"/>
        <v/>
      </c>
      <c r="M47" s="156" t="str">
        <f>IF($D47="","",VLOOKUP($AL47,GaAsSem_Req!$A$2:$N$22,8))</f>
        <v/>
      </c>
      <c r="N47" s="287"/>
      <c r="O47" s="166" t="str">
        <f t="shared" si="3"/>
        <v/>
      </c>
      <c r="P47" s="156" t="str">
        <f>IF($D47="","",VLOOKUP($AL47,GaAsSem_Req!$A$2:$N$22,9))</f>
        <v/>
      </c>
      <c r="Q47" s="287"/>
      <c r="R47" s="166" t="str">
        <f t="shared" si="4"/>
        <v/>
      </c>
      <c r="S47" s="156" t="str">
        <f>IF($D47="","",VLOOKUP($AL47,GaAsSem_Req!$A$2:$N$22,10))</f>
        <v/>
      </c>
      <c r="T47" s="287"/>
      <c r="U47" s="166" t="str">
        <f t="shared" si="5"/>
        <v/>
      </c>
      <c r="V47" s="156" t="str">
        <f>IF($D47="","",VLOOKUP($AL47,GaAsSem_Req!$A$2:$N$22,11))</f>
        <v/>
      </c>
      <c r="W47" s="157" t="str">
        <f t="shared" si="7"/>
        <v/>
      </c>
      <c r="X47" s="158" t="str">
        <f>IF(OR($D47="",$AH47="",GlobalParameters!$C$12=""),"",$AH47)</f>
        <v/>
      </c>
      <c r="Y47" s="159"/>
      <c r="Z47" s="283"/>
      <c r="AA47" s="283"/>
      <c r="AB47" s="283"/>
      <c r="AC47" s="283"/>
      <c r="AD47" s="283"/>
      <c r="AE47" s="283"/>
      <c r="AF47" s="283"/>
      <c r="AG47" s="283"/>
      <c r="AH47" s="160" t="str">
        <f>IF(OR($D47="",GlobalParameters!$C$12=""),"",MIN(VLOOKUP($AL47,GaAsSem_Req!$A$2:$N$22,13),$AI47))</f>
        <v/>
      </c>
      <c r="AI47" s="283"/>
      <c r="AJ47" s="283"/>
      <c r="AK47" s="159"/>
      <c r="AL47" s="134" t="e">
        <f>VLOOKUP($D47,GaAsSem_Req!$R$2:$S$8,2)+VLOOKUP(GlobalParameters!$C$12,GaAsSem_Req!$T$2:$U$4,2)</f>
        <v>#N/A</v>
      </c>
    </row>
    <row r="48" spans="1:38" x14ac:dyDescent="0.25">
      <c r="A48" s="133"/>
      <c r="B48" s="283"/>
      <c r="C48" s="283"/>
      <c r="D48" s="284"/>
      <c r="E48" s="286"/>
      <c r="F48" s="162" t="str">
        <f t="shared" si="0"/>
        <v/>
      </c>
      <c r="G48" s="156" t="str">
        <f>IF($D48="","",VLOOKUP($AL48,GaAsSem_Req!$A$2:$N$22,6))</f>
        <v/>
      </c>
      <c r="H48" s="285"/>
      <c r="I48" s="155" t="str">
        <f t="shared" si="1"/>
        <v/>
      </c>
      <c r="J48" s="156" t="str">
        <f>IF($D48="","",VLOOKUP($AL48,GaAsSem_Req!$A$2:$N$22,7))</f>
        <v/>
      </c>
      <c r="K48" s="285"/>
      <c r="L48" s="155" t="str">
        <f t="shared" si="2"/>
        <v/>
      </c>
      <c r="M48" s="156" t="str">
        <f>IF($D48="","",VLOOKUP($AL48,GaAsSem_Req!$A$2:$N$22,8))</f>
        <v/>
      </c>
      <c r="N48" s="287"/>
      <c r="O48" s="166" t="str">
        <f t="shared" si="3"/>
        <v/>
      </c>
      <c r="P48" s="156" t="str">
        <f>IF($D48="","",VLOOKUP($AL48,GaAsSem_Req!$A$2:$N$22,9))</f>
        <v/>
      </c>
      <c r="Q48" s="287"/>
      <c r="R48" s="166" t="str">
        <f t="shared" si="4"/>
        <v/>
      </c>
      <c r="S48" s="156" t="str">
        <f>IF($D48="","",VLOOKUP($AL48,GaAsSem_Req!$A$2:$N$22,10))</f>
        <v/>
      </c>
      <c r="T48" s="287"/>
      <c r="U48" s="166" t="str">
        <f t="shared" si="5"/>
        <v/>
      </c>
      <c r="V48" s="156" t="str">
        <f>IF($D48="","",VLOOKUP($AL48,GaAsSem_Req!$A$2:$N$22,11))</f>
        <v/>
      </c>
      <c r="W48" s="157" t="str">
        <f t="shared" si="7"/>
        <v/>
      </c>
      <c r="X48" s="158" t="str">
        <f>IF(OR($D48="",$AH48="",GlobalParameters!$C$12=""),"",$AH48)</f>
        <v/>
      </c>
      <c r="Y48" s="159"/>
      <c r="Z48" s="283"/>
      <c r="AA48" s="283"/>
      <c r="AB48" s="283"/>
      <c r="AC48" s="283"/>
      <c r="AD48" s="283"/>
      <c r="AE48" s="283"/>
      <c r="AF48" s="283"/>
      <c r="AG48" s="283"/>
      <c r="AH48" s="160" t="str">
        <f>IF(OR($D48="",GlobalParameters!$C$12=""),"",MIN(VLOOKUP($AL48,GaAsSem_Req!$A$2:$N$22,13),$AI48))</f>
        <v/>
      </c>
      <c r="AI48" s="283"/>
      <c r="AJ48" s="283"/>
      <c r="AK48" s="159"/>
      <c r="AL48" s="134" t="e">
        <f>VLOOKUP($D48,GaAsSem_Req!$R$2:$S$8,2)+VLOOKUP(GlobalParameters!$C$12,GaAsSem_Req!$T$2:$U$4,2)</f>
        <v>#N/A</v>
      </c>
    </row>
    <row r="49" spans="1:38" x14ac:dyDescent="0.25">
      <c r="A49" s="133"/>
      <c r="B49" s="283"/>
      <c r="C49" s="283"/>
      <c r="D49" s="284"/>
      <c r="E49" s="286"/>
      <c r="F49" s="162" t="str">
        <f t="shared" si="0"/>
        <v/>
      </c>
      <c r="G49" s="156" t="str">
        <f>IF($D49="","",VLOOKUP($AL49,GaAsSem_Req!$A$2:$N$22,6))</f>
        <v/>
      </c>
      <c r="H49" s="285"/>
      <c r="I49" s="155" t="str">
        <f t="shared" si="1"/>
        <v/>
      </c>
      <c r="J49" s="156" t="str">
        <f>IF($D49="","",VLOOKUP($AL49,GaAsSem_Req!$A$2:$N$22,7))</f>
        <v/>
      </c>
      <c r="K49" s="285"/>
      <c r="L49" s="155" t="str">
        <f t="shared" si="2"/>
        <v/>
      </c>
      <c r="M49" s="156" t="str">
        <f>IF($D49="","",VLOOKUP($AL49,GaAsSem_Req!$A$2:$N$22,8))</f>
        <v/>
      </c>
      <c r="N49" s="287"/>
      <c r="O49" s="166" t="str">
        <f t="shared" si="3"/>
        <v/>
      </c>
      <c r="P49" s="156" t="str">
        <f>IF($D49="","",VLOOKUP($AL49,GaAsSem_Req!$A$2:$N$22,9))</f>
        <v/>
      </c>
      <c r="Q49" s="287"/>
      <c r="R49" s="166" t="str">
        <f t="shared" si="4"/>
        <v/>
      </c>
      <c r="S49" s="156" t="str">
        <f>IF($D49="","",VLOOKUP($AL49,GaAsSem_Req!$A$2:$N$22,10))</f>
        <v/>
      </c>
      <c r="T49" s="287"/>
      <c r="U49" s="166" t="str">
        <f t="shared" si="5"/>
        <v/>
      </c>
      <c r="V49" s="156" t="str">
        <f>IF($D49="","",VLOOKUP($AL49,GaAsSem_Req!$A$2:$N$22,11))</f>
        <v/>
      </c>
      <c r="W49" s="157" t="str">
        <f t="shared" si="7"/>
        <v/>
      </c>
      <c r="X49" s="158" t="str">
        <f>IF(OR($D49="",$AH49="",GlobalParameters!$C$12=""),"",$AH49)</f>
        <v/>
      </c>
      <c r="Y49" s="159"/>
      <c r="Z49" s="283"/>
      <c r="AA49" s="283"/>
      <c r="AB49" s="283"/>
      <c r="AC49" s="283"/>
      <c r="AD49" s="283"/>
      <c r="AE49" s="283"/>
      <c r="AF49" s="283"/>
      <c r="AG49" s="283"/>
      <c r="AH49" s="160" t="str">
        <f>IF(OR($D49="",GlobalParameters!$C$12=""),"",MIN(VLOOKUP($AL49,GaAsSem_Req!$A$2:$N$22,13),$AI49))</f>
        <v/>
      </c>
      <c r="AI49" s="283"/>
      <c r="AJ49" s="283"/>
      <c r="AK49" s="159"/>
      <c r="AL49" s="134" t="e">
        <f>VLOOKUP($D49,GaAsSem_Req!$R$2:$S$8,2)+VLOOKUP(GlobalParameters!$C$12,GaAsSem_Req!$T$2:$U$4,2)</f>
        <v>#N/A</v>
      </c>
    </row>
    <row r="50" spans="1:38" x14ac:dyDescent="0.25">
      <c r="A50" s="133"/>
      <c r="B50" s="283"/>
      <c r="C50" s="283"/>
      <c r="D50" s="284"/>
      <c r="E50" s="286"/>
      <c r="F50" s="162" t="str">
        <f t="shared" si="0"/>
        <v/>
      </c>
      <c r="G50" s="156" t="str">
        <f>IF($D50="","",VLOOKUP($AL50,GaAsSem_Req!$A$2:$N$22,6))</f>
        <v/>
      </c>
      <c r="H50" s="285"/>
      <c r="I50" s="155" t="str">
        <f t="shared" si="1"/>
        <v/>
      </c>
      <c r="J50" s="156" t="str">
        <f>IF($D50="","",VLOOKUP($AL50,GaAsSem_Req!$A$2:$N$22,7))</f>
        <v/>
      </c>
      <c r="K50" s="285"/>
      <c r="L50" s="155" t="str">
        <f t="shared" si="2"/>
        <v/>
      </c>
      <c r="M50" s="156" t="str">
        <f>IF($D50="","",VLOOKUP($AL50,GaAsSem_Req!$A$2:$N$22,8))</f>
        <v/>
      </c>
      <c r="N50" s="287"/>
      <c r="O50" s="166" t="str">
        <f t="shared" si="3"/>
        <v/>
      </c>
      <c r="P50" s="156" t="str">
        <f>IF($D50="","",VLOOKUP($AL50,GaAsSem_Req!$A$2:$N$22,9))</f>
        <v/>
      </c>
      <c r="Q50" s="287"/>
      <c r="R50" s="166" t="str">
        <f t="shared" si="4"/>
        <v/>
      </c>
      <c r="S50" s="156" t="str">
        <f>IF($D50="","",VLOOKUP($AL50,GaAsSem_Req!$A$2:$N$22,10))</f>
        <v/>
      </c>
      <c r="T50" s="287"/>
      <c r="U50" s="166" t="str">
        <f t="shared" si="5"/>
        <v/>
      </c>
      <c r="V50" s="156" t="str">
        <f>IF($D50="","",VLOOKUP($AL50,GaAsSem_Req!$A$2:$N$22,11))</f>
        <v/>
      </c>
      <c r="W50" s="157" t="str">
        <f t="shared" si="7"/>
        <v/>
      </c>
      <c r="X50" s="158" t="str">
        <f>IF(OR($D50="",$AH50="",GlobalParameters!$C$12=""),"",$AH50)</f>
        <v/>
      </c>
      <c r="Y50" s="159"/>
      <c r="Z50" s="283"/>
      <c r="AA50" s="283"/>
      <c r="AB50" s="283"/>
      <c r="AC50" s="283"/>
      <c r="AD50" s="283"/>
      <c r="AE50" s="283"/>
      <c r="AF50" s="283"/>
      <c r="AG50" s="283"/>
      <c r="AH50" s="160" t="str">
        <f>IF(OR($D50="",GlobalParameters!$C$12=""),"",MIN(VLOOKUP($AL50,GaAsSem_Req!$A$2:$N$22,13),$AI50))</f>
        <v/>
      </c>
      <c r="AI50" s="283"/>
      <c r="AJ50" s="283"/>
      <c r="AK50" s="159"/>
      <c r="AL50" s="134" t="e">
        <f>VLOOKUP($D50,GaAsSem_Req!$R$2:$S$8,2)+VLOOKUP(GlobalParameters!$C$12,GaAsSem_Req!$T$2:$U$4,2)</f>
        <v>#N/A</v>
      </c>
    </row>
    <row r="51" spans="1:38" x14ac:dyDescent="0.25">
      <c r="A51" s="133"/>
      <c r="B51" s="283"/>
      <c r="C51" s="283"/>
      <c r="D51" s="284"/>
      <c r="E51" s="286"/>
      <c r="F51" s="162" t="str">
        <f t="shared" si="0"/>
        <v/>
      </c>
      <c r="G51" s="156" t="str">
        <f>IF($D51="","",VLOOKUP($AL51,GaAsSem_Req!$A$2:$N$22,6))</f>
        <v/>
      </c>
      <c r="H51" s="285"/>
      <c r="I51" s="155" t="str">
        <f t="shared" si="1"/>
        <v/>
      </c>
      <c r="J51" s="156" t="str">
        <f>IF($D51="","",VLOOKUP($AL51,GaAsSem_Req!$A$2:$N$22,7))</f>
        <v/>
      </c>
      <c r="K51" s="285"/>
      <c r="L51" s="155" t="str">
        <f t="shared" si="2"/>
        <v/>
      </c>
      <c r="M51" s="156" t="str">
        <f>IF($D51="","",VLOOKUP($AL51,GaAsSem_Req!$A$2:$N$22,8))</f>
        <v/>
      </c>
      <c r="N51" s="287"/>
      <c r="O51" s="166" t="str">
        <f t="shared" si="3"/>
        <v/>
      </c>
      <c r="P51" s="156" t="str">
        <f>IF($D51="","",VLOOKUP($AL51,GaAsSem_Req!$A$2:$N$22,9))</f>
        <v/>
      </c>
      <c r="Q51" s="287"/>
      <c r="R51" s="166" t="str">
        <f t="shared" si="4"/>
        <v/>
      </c>
      <c r="S51" s="156" t="str">
        <f>IF($D51="","",VLOOKUP($AL51,GaAsSem_Req!$A$2:$N$22,10))</f>
        <v/>
      </c>
      <c r="T51" s="287"/>
      <c r="U51" s="166" t="str">
        <f t="shared" si="5"/>
        <v/>
      </c>
      <c r="V51" s="156" t="str">
        <f>IF($D51="","",VLOOKUP($AL51,GaAsSem_Req!$A$2:$N$22,11))</f>
        <v/>
      </c>
      <c r="W51" s="157" t="str">
        <f t="shared" si="7"/>
        <v/>
      </c>
      <c r="X51" s="158" t="str">
        <f>IF(OR($D51="",$AH51="",GlobalParameters!$C$12=""),"",$AH51)</f>
        <v/>
      </c>
      <c r="Y51" s="159"/>
      <c r="Z51" s="283"/>
      <c r="AA51" s="283"/>
      <c r="AB51" s="283"/>
      <c r="AC51" s="283"/>
      <c r="AD51" s="283"/>
      <c r="AE51" s="283"/>
      <c r="AF51" s="283"/>
      <c r="AG51" s="283"/>
      <c r="AH51" s="160" t="str">
        <f>IF(OR($D51="",GlobalParameters!$C$12=""),"",MIN(VLOOKUP($AL51,GaAsSem_Req!$A$2:$N$22,13),$AI51))</f>
        <v/>
      </c>
      <c r="AI51" s="283"/>
      <c r="AJ51" s="283"/>
      <c r="AK51" s="159"/>
      <c r="AL51" s="134" t="e">
        <f>VLOOKUP($D51,GaAsSem_Req!$R$2:$S$8,2)+VLOOKUP(GlobalParameters!$C$12,GaAsSem_Req!$T$2:$U$4,2)</f>
        <v>#N/A</v>
      </c>
    </row>
    <row r="52" spans="1:38" x14ac:dyDescent="0.25">
      <c r="A52" s="133"/>
      <c r="B52" s="283"/>
      <c r="C52" s="283"/>
      <c r="D52" s="284"/>
      <c r="E52" s="286"/>
      <c r="F52" s="162" t="str">
        <f t="shared" si="0"/>
        <v/>
      </c>
      <c r="G52" s="156" t="str">
        <f>IF($D52="","",VLOOKUP($AL52,GaAsSem_Req!$A$2:$N$22,6))</f>
        <v/>
      </c>
      <c r="H52" s="285"/>
      <c r="I52" s="155" t="str">
        <f t="shared" si="1"/>
        <v/>
      </c>
      <c r="J52" s="156" t="str">
        <f>IF($D52="","",VLOOKUP($AL52,GaAsSem_Req!$A$2:$N$22,7))</f>
        <v/>
      </c>
      <c r="K52" s="285"/>
      <c r="L52" s="155" t="str">
        <f t="shared" si="2"/>
        <v/>
      </c>
      <c r="M52" s="156" t="str">
        <f>IF($D52="","",VLOOKUP($AL52,GaAsSem_Req!$A$2:$N$22,8))</f>
        <v/>
      </c>
      <c r="N52" s="287"/>
      <c r="O52" s="166" t="str">
        <f t="shared" si="3"/>
        <v/>
      </c>
      <c r="P52" s="156" t="str">
        <f>IF($D52="","",VLOOKUP($AL52,GaAsSem_Req!$A$2:$N$22,9))</f>
        <v/>
      </c>
      <c r="Q52" s="287"/>
      <c r="R52" s="166" t="str">
        <f t="shared" si="4"/>
        <v/>
      </c>
      <c r="S52" s="156" t="str">
        <f>IF($D52="","",VLOOKUP($AL52,GaAsSem_Req!$A$2:$N$22,10))</f>
        <v/>
      </c>
      <c r="T52" s="287"/>
      <c r="U52" s="166" t="str">
        <f t="shared" si="5"/>
        <v/>
      </c>
      <c r="V52" s="156" t="str">
        <f>IF($D52="","",VLOOKUP($AL52,GaAsSem_Req!$A$2:$N$22,11))</f>
        <v/>
      </c>
      <c r="W52" s="157" t="str">
        <f t="shared" si="7"/>
        <v/>
      </c>
      <c r="X52" s="158" t="str">
        <f>IF(OR($D52="",$AH52="",GlobalParameters!$C$12=""),"",$AH52)</f>
        <v/>
      </c>
      <c r="Y52" s="159"/>
      <c r="Z52" s="283"/>
      <c r="AA52" s="283"/>
      <c r="AB52" s="283"/>
      <c r="AC52" s="283"/>
      <c r="AD52" s="283"/>
      <c r="AE52" s="283"/>
      <c r="AF52" s="283"/>
      <c r="AG52" s="283"/>
      <c r="AH52" s="160" t="str">
        <f>IF(OR($D52="",GlobalParameters!$C$12=""),"",MIN(VLOOKUP($AL52,GaAsSem_Req!$A$2:$N$22,13),$AI52))</f>
        <v/>
      </c>
      <c r="AI52" s="283"/>
      <c r="AJ52" s="283"/>
      <c r="AK52" s="159"/>
      <c r="AL52" s="134" t="e">
        <f>VLOOKUP($D52,GaAsSem_Req!$R$2:$S$8,2)+VLOOKUP(GlobalParameters!$C$12,GaAsSem_Req!$T$2:$U$4,2)</f>
        <v>#N/A</v>
      </c>
    </row>
    <row r="53" spans="1:38" x14ac:dyDescent="0.25">
      <c r="A53" s="133"/>
      <c r="B53" s="283"/>
      <c r="C53" s="283"/>
      <c r="D53" s="284"/>
      <c r="E53" s="286"/>
      <c r="F53" s="162" t="str">
        <f t="shared" si="0"/>
        <v/>
      </c>
      <c r="G53" s="156" t="str">
        <f>IF($D53="","",VLOOKUP($AL53,GaAsSem_Req!$A$2:$N$22,6))</f>
        <v/>
      </c>
      <c r="H53" s="285"/>
      <c r="I53" s="155" t="str">
        <f t="shared" si="1"/>
        <v/>
      </c>
      <c r="J53" s="156" t="str">
        <f>IF($D53="","",VLOOKUP($AL53,GaAsSem_Req!$A$2:$N$22,7))</f>
        <v/>
      </c>
      <c r="K53" s="285"/>
      <c r="L53" s="155" t="str">
        <f t="shared" si="2"/>
        <v/>
      </c>
      <c r="M53" s="156" t="str">
        <f>IF($D53="","",VLOOKUP($AL53,GaAsSem_Req!$A$2:$N$22,8))</f>
        <v/>
      </c>
      <c r="N53" s="287"/>
      <c r="O53" s="166" t="str">
        <f t="shared" si="3"/>
        <v/>
      </c>
      <c r="P53" s="156" t="str">
        <f>IF($D53="","",VLOOKUP($AL53,GaAsSem_Req!$A$2:$N$22,9))</f>
        <v/>
      </c>
      <c r="Q53" s="287"/>
      <c r="R53" s="166" t="str">
        <f t="shared" si="4"/>
        <v/>
      </c>
      <c r="S53" s="156" t="str">
        <f>IF($D53="","",VLOOKUP($AL53,GaAsSem_Req!$A$2:$N$22,10))</f>
        <v/>
      </c>
      <c r="T53" s="287"/>
      <c r="U53" s="166" t="str">
        <f t="shared" si="5"/>
        <v/>
      </c>
      <c r="V53" s="156" t="str">
        <f>IF($D53="","",VLOOKUP($AL53,GaAsSem_Req!$A$2:$N$22,11))</f>
        <v/>
      </c>
      <c r="W53" s="157" t="str">
        <f t="shared" si="7"/>
        <v/>
      </c>
      <c r="X53" s="158" t="str">
        <f>IF(OR($D53="",$AH53="",GlobalParameters!$C$12=""),"",$AH53)</f>
        <v/>
      </c>
      <c r="Y53" s="159"/>
      <c r="Z53" s="283"/>
      <c r="AA53" s="283"/>
      <c r="AB53" s="283"/>
      <c r="AC53" s="283"/>
      <c r="AD53" s="283"/>
      <c r="AE53" s="283"/>
      <c r="AF53" s="283"/>
      <c r="AG53" s="283"/>
      <c r="AH53" s="160" t="str">
        <f>IF(OR($D53="",GlobalParameters!$C$12=""),"",MIN(VLOOKUP($AL53,GaAsSem_Req!$A$2:$N$22,13),$AI53))</f>
        <v/>
      </c>
      <c r="AI53" s="283"/>
      <c r="AJ53" s="283"/>
      <c r="AK53" s="159"/>
      <c r="AL53" s="134" t="e">
        <f>VLOOKUP($D53,GaAsSem_Req!$R$2:$S$8,2)+VLOOKUP(GlobalParameters!$C$12,GaAsSem_Req!$T$2:$U$4,2)</f>
        <v>#N/A</v>
      </c>
    </row>
    <row r="54" spans="1:38" x14ac:dyDescent="0.25">
      <c r="A54" s="133"/>
      <c r="B54" s="283"/>
      <c r="C54" s="283"/>
      <c r="D54" s="284"/>
      <c r="E54" s="286"/>
      <c r="F54" s="162" t="str">
        <f t="shared" si="0"/>
        <v/>
      </c>
      <c r="G54" s="156" t="str">
        <f>IF($D54="","",VLOOKUP($AL54,GaAsSem_Req!$A$2:$N$22,6))</f>
        <v/>
      </c>
      <c r="H54" s="285"/>
      <c r="I54" s="155" t="str">
        <f t="shared" si="1"/>
        <v/>
      </c>
      <c r="J54" s="156" t="str">
        <f>IF($D54="","",VLOOKUP($AL54,GaAsSem_Req!$A$2:$N$22,7))</f>
        <v/>
      </c>
      <c r="K54" s="285"/>
      <c r="L54" s="155" t="str">
        <f t="shared" si="2"/>
        <v/>
      </c>
      <c r="M54" s="156" t="str">
        <f>IF($D54="","",VLOOKUP($AL54,GaAsSem_Req!$A$2:$N$22,8))</f>
        <v/>
      </c>
      <c r="N54" s="287"/>
      <c r="O54" s="166" t="str">
        <f t="shared" si="3"/>
        <v/>
      </c>
      <c r="P54" s="156" t="str">
        <f>IF($D54="","",VLOOKUP($AL54,GaAsSem_Req!$A$2:$N$22,9))</f>
        <v/>
      </c>
      <c r="Q54" s="287"/>
      <c r="R54" s="166" t="str">
        <f t="shared" si="4"/>
        <v/>
      </c>
      <c r="S54" s="156" t="str">
        <f>IF($D54="","",VLOOKUP($AL54,GaAsSem_Req!$A$2:$N$22,10))</f>
        <v/>
      </c>
      <c r="T54" s="287"/>
      <c r="U54" s="166" t="str">
        <f t="shared" si="5"/>
        <v/>
      </c>
      <c r="V54" s="156" t="str">
        <f>IF($D54="","",VLOOKUP($AL54,GaAsSem_Req!$A$2:$N$22,11))</f>
        <v/>
      </c>
      <c r="W54" s="157" t="str">
        <f t="shared" si="7"/>
        <v/>
      </c>
      <c r="X54" s="158" t="str">
        <f>IF(OR($D54="",$AH54="",GlobalParameters!$C$12=""),"",$AH54)</f>
        <v/>
      </c>
      <c r="Y54" s="159"/>
      <c r="Z54" s="283"/>
      <c r="AA54" s="283"/>
      <c r="AB54" s="283"/>
      <c r="AC54" s="283"/>
      <c r="AD54" s="283"/>
      <c r="AE54" s="283"/>
      <c r="AF54" s="283"/>
      <c r="AG54" s="283"/>
      <c r="AH54" s="160" t="str">
        <f>IF(OR($D54="",GlobalParameters!$C$12=""),"",MIN(VLOOKUP($AL54,GaAsSem_Req!$A$2:$N$22,13),$AI54))</f>
        <v/>
      </c>
      <c r="AI54" s="283"/>
      <c r="AJ54" s="283"/>
      <c r="AK54" s="159"/>
      <c r="AL54" s="134" t="e">
        <f>VLOOKUP($D54,GaAsSem_Req!$R$2:$S$8,2)+VLOOKUP(GlobalParameters!$C$12,GaAsSem_Req!$T$2:$U$4,2)</f>
        <v>#N/A</v>
      </c>
    </row>
    <row r="55" spans="1:38" x14ac:dyDescent="0.25">
      <c r="A55" s="133"/>
      <c r="B55" s="283"/>
      <c r="C55" s="283"/>
      <c r="D55" s="284"/>
      <c r="E55" s="286"/>
      <c r="F55" s="162" t="str">
        <f t="shared" si="0"/>
        <v/>
      </c>
      <c r="G55" s="156" t="str">
        <f>IF($D55="","",VLOOKUP($AL55,GaAsSem_Req!$A$2:$N$22,6))</f>
        <v/>
      </c>
      <c r="H55" s="285"/>
      <c r="I55" s="155" t="str">
        <f t="shared" si="1"/>
        <v/>
      </c>
      <c r="J55" s="156" t="str">
        <f>IF($D55="","",VLOOKUP($AL55,GaAsSem_Req!$A$2:$N$22,7))</f>
        <v/>
      </c>
      <c r="K55" s="285"/>
      <c r="L55" s="155" t="str">
        <f t="shared" si="2"/>
        <v/>
      </c>
      <c r="M55" s="156" t="str">
        <f>IF($D55="","",VLOOKUP($AL55,GaAsSem_Req!$A$2:$N$22,8))</f>
        <v/>
      </c>
      <c r="N55" s="287"/>
      <c r="O55" s="166" t="str">
        <f t="shared" si="3"/>
        <v/>
      </c>
      <c r="P55" s="156" t="str">
        <f>IF($D55="","",VLOOKUP($AL55,GaAsSem_Req!$A$2:$N$22,9))</f>
        <v/>
      </c>
      <c r="Q55" s="287"/>
      <c r="R55" s="166" t="str">
        <f t="shared" si="4"/>
        <v/>
      </c>
      <c r="S55" s="156" t="str">
        <f>IF($D55="","",VLOOKUP($AL55,GaAsSem_Req!$A$2:$N$22,10))</f>
        <v/>
      </c>
      <c r="T55" s="287"/>
      <c r="U55" s="166" t="str">
        <f t="shared" si="5"/>
        <v/>
      </c>
      <c r="V55" s="156" t="str">
        <f>IF($D55="","",VLOOKUP($AL55,GaAsSem_Req!$A$2:$N$22,11))</f>
        <v/>
      </c>
      <c r="W55" s="157" t="str">
        <f t="shared" si="7"/>
        <v/>
      </c>
      <c r="X55" s="158" t="str">
        <f>IF(OR($D55="",$AH55="",GlobalParameters!$C$12=""),"",$AH55)</f>
        <v/>
      </c>
      <c r="Y55" s="159"/>
      <c r="Z55" s="283"/>
      <c r="AA55" s="283"/>
      <c r="AB55" s="283"/>
      <c r="AC55" s="283"/>
      <c r="AD55" s="283"/>
      <c r="AE55" s="283"/>
      <c r="AF55" s="283"/>
      <c r="AG55" s="283"/>
      <c r="AH55" s="160" t="str">
        <f>IF(OR($D55="",GlobalParameters!$C$12=""),"",MIN(VLOOKUP($AL55,GaAsSem_Req!$A$2:$N$22,13),$AI55))</f>
        <v/>
      </c>
      <c r="AI55" s="283"/>
      <c r="AJ55" s="283"/>
      <c r="AK55" s="159"/>
      <c r="AL55" s="134" t="e">
        <f>VLOOKUP($D55,GaAsSem_Req!$R$2:$S$8,2)+VLOOKUP(GlobalParameters!$C$12,GaAsSem_Req!$T$2:$U$4,2)</f>
        <v>#N/A</v>
      </c>
    </row>
    <row r="56" spans="1:38" x14ac:dyDescent="0.25">
      <c r="A56" s="133"/>
      <c r="B56" s="283"/>
      <c r="C56" s="283"/>
      <c r="D56" s="284"/>
      <c r="E56" s="286"/>
      <c r="F56" s="162" t="str">
        <f t="shared" si="0"/>
        <v/>
      </c>
      <c r="G56" s="156" t="str">
        <f>IF($D56="","",VLOOKUP($AL56,GaAsSem_Req!$A$2:$N$22,6))</f>
        <v/>
      </c>
      <c r="H56" s="285"/>
      <c r="I56" s="155" t="str">
        <f t="shared" si="1"/>
        <v/>
      </c>
      <c r="J56" s="156" t="str">
        <f>IF($D56="","",VLOOKUP($AL56,GaAsSem_Req!$A$2:$N$22,7))</f>
        <v/>
      </c>
      <c r="K56" s="285"/>
      <c r="L56" s="155" t="str">
        <f t="shared" si="2"/>
        <v/>
      </c>
      <c r="M56" s="156" t="str">
        <f>IF($D56="","",VLOOKUP($AL56,GaAsSem_Req!$A$2:$N$22,8))</f>
        <v/>
      </c>
      <c r="N56" s="287"/>
      <c r="O56" s="166" t="str">
        <f t="shared" si="3"/>
        <v/>
      </c>
      <c r="P56" s="156" t="str">
        <f>IF($D56="","",VLOOKUP($AL56,GaAsSem_Req!$A$2:$N$22,9))</f>
        <v/>
      </c>
      <c r="Q56" s="287"/>
      <c r="R56" s="166" t="str">
        <f t="shared" si="4"/>
        <v/>
      </c>
      <c r="S56" s="156" t="str">
        <f>IF($D56="","",VLOOKUP($AL56,GaAsSem_Req!$A$2:$N$22,10))</f>
        <v/>
      </c>
      <c r="T56" s="287"/>
      <c r="U56" s="166" t="str">
        <f t="shared" si="5"/>
        <v/>
      </c>
      <c r="V56" s="156" t="str">
        <f>IF($D56="","",VLOOKUP($AL56,GaAsSem_Req!$A$2:$N$22,11))</f>
        <v/>
      </c>
      <c r="W56" s="157" t="str">
        <f t="shared" si="7"/>
        <v/>
      </c>
      <c r="X56" s="158" t="str">
        <f>IF(OR($D56="",$AH56="",GlobalParameters!$C$12=""),"",$AH56)</f>
        <v/>
      </c>
      <c r="Y56" s="159"/>
      <c r="Z56" s="283"/>
      <c r="AA56" s="283"/>
      <c r="AB56" s="283"/>
      <c r="AC56" s="283"/>
      <c r="AD56" s="283"/>
      <c r="AE56" s="283"/>
      <c r="AF56" s="283"/>
      <c r="AG56" s="283"/>
      <c r="AH56" s="160" t="str">
        <f>IF(OR($D56="",GlobalParameters!$C$12=""),"",MIN(VLOOKUP($AL56,GaAsSem_Req!$A$2:$N$22,13),$AI56))</f>
        <v/>
      </c>
      <c r="AI56" s="283"/>
      <c r="AJ56" s="283"/>
      <c r="AK56" s="159"/>
      <c r="AL56" s="134" t="e">
        <f>VLOOKUP($D56,GaAsSem_Req!$R$2:$S$8,2)+VLOOKUP(GlobalParameters!$C$12,GaAsSem_Req!$T$2:$U$4,2)</f>
        <v>#N/A</v>
      </c>
    </row>
    <row r="57" spans="1:38" x14ac:dyDescent="0.25">
      <c r="A57" s="133"/>
      <c r="B57" s="283"/>
      <c r="C57" s="283"/>
      <c r="D57" s="284"/>
      <c r="E57" s="286"/>
      <c r="F57" s="162" t="str">
        <f t="shared" si="0"/>
        <v/>
      </c>
      <c r="G57" s="156" t="str">
        <f>IF($D57="","",VLOOKUP($AL57,GaAsSem_Req!$A$2:$N$22,6))</f>
        <v/>
      </c>
      <c r="H57" s="285"/>
      <c r="I57" s="155" t="str">
        <f t="shared" si="1"/>
        <v/>
      </c>
      <c r="J57" s="156" t="str">
        <f>IF($D57="","",VLOOKUP($AL57,GaAsSem_Req!$A$2:$N$22,7))</f>
        <v/>
      </c>
      <c r="K57" s="285"/>
      <c r="L57" s="155" t="str">
        <f t="shared" si="2"/>
        <v/>
      </c>
      <c r="M57" s="156" t="str">
        <f>IF($D57="","",VLOOKUP($AL57,GaAsSem_Req!$A$2:$N$22,8))</f>
        <v/>
      </c>
      <c r="N57" s="287"/>
      <c r="O57" s="166" t="str">
        <f t="shared" si="3"/>
        <v/>
      </c>
      <c r="P57" s="156" t="str">
        <f>IF($D57="","",VLOOKUP($AL57,GaAsSem_Req!$A$2:$N$22,9))</f>
        <v/>
      </c>
      <c r="Q57" s="287"/>
      <c r="R57" s="166" t="str">
        <f t="shared" si="4"/>
        <v/>
      </c>
      <c r="S57" s="156" t="str">
        <f>IF($D57="","",VLOOKUP($AL57,GaAsSem_Req!$A$2:$N$22,10))</f>
        <v/>
      </c>
      <c r="T57" s="287"/>
      <c r="U57" s="166" t="str">
        <f t="shared" si="5"/>
        <v/>
      </c>
      <c r="V57" s="156" t="str">
        <f>IF($D57="","",VLOOKUP($AL57,GaAsSem_Req!$A$2:$N$22,11))</f>
        <v/>
      </c>
      <c r="W57" s="157" t="str">
        <f t="shared" si="7"/>
        <v/>
      </c>
      <c r="X57" s="158" t="str">
        <f>IF(OR($D57="",$AH57="",GlobalParameters!$C$12=""),"",$AH57)</f>
        <v/>
      </c>
      <c r="Y57" s="159"/>
      <c r="Z57" s="283"/>
      <c r="AA57" s="283"/>
      <c r="AB57" s="283"/>
      <c r="AC57" s="283"/>
      <c r="AD57" s="283"/>
      <c r="AE57" s="283"/>
      <c r="AF57" s="283"/>
      <c r="AG57" s="283"/>
      <c r="AH57" s="160" t="str">
        <f>IF(OR($D57="",GlobalParameters!$C$12=""),"",MIN(VLOOKUP($AL57,GaAsSem_Req!$A$2:$N$22,13),$AI57))</f>
        <v/>
      </c>
      <c r="AI57" s="283"/>
      <c r="AJ57" s="283"/>
      <c r="AK57" s="159"/>
      <c r="AL57" s="134" t="e">
        <f>VLOOKUP($D57,GaAsSem_Req!$R$2:$S$8,2)+VLOOKUP(GlobalParameters!$C$12,GaAsSem_Req!$T$2:$U$4,2)</f>
        <v>#N/A</v>
      </c>
    </row>
    <row r="58" spans="1:38" x14ac:dyDescent="0.25">
      <c r="A58" s="133"/>
      <c r="B58" s="283"/>
      <c r="C58" s="283"/>
      <c r="D58" s="284"/>
      <c r="E58" s="286"/>
      <c r="F58" s="162" t="str">
        <f t="shared" si="0"/>
        <v/>
      </c>
      <c r="G58" s="156" t="str">
        <f>IF($D58="","",VLOOKUP($AL58,GaAsSem_Req!$A$2:$N$22,6))</f>
        <v/>
      </c>
      <c r="H58" s="285"/>
      <c r="I58" s="155" t="str">
        <f t="shared" si="1"/>
        <v/>
      </c>
      <c r="J58" s="156" t="str">
        <f>IF($D58="","",VLOOKUP($AL58,GaAsSem_Req!$A$2:$N$22,7))</f>
        <v/>
      </c>
      <c r="K58" s="285"/>
      <c r="L58" s="155" t="str">
        <f t="shared" si="2"/>
        <v/>
      </c>
      <c r="M58" s="156" t="str">
        <f>IF($D58="","",VLOOKUP($AL58,GaAsSem_Req!$A$2:$N$22,8))</f>
        <v/>
      </c>
      <c r="N58" s="287"/>
      <c r="O58" s="166" t="str">
        <f t="shared" si="3"/>
        <v/>
      </c>
      <c r="P58" s="156" t="str">
        <f>IF($D58="","",VLOOKUP($AL58,GaAsSem_Req!$A$2:$N$22,9))</f>
        <v/>
      </c>
      <c r="Q58" s="287"/>
      <c r="R58" s="166" t="str">
        <f t="shared" si="4"/>
        <v/>
      </c>
      <c r="S58" s="156" t="str">
        <f>IF($D58="","",VLOOKUP($AL58,GaAsSem_Req!$A$2:$N$22,10))</f>
        <v/>
      </c>
      <c r="T58" s="287"/>
      <c r="U58" s="166" t="str">
        <f t="shared" si="5"/>
        <v/>
      </c>
      <c r="V58" s="156" t="str">
        <f>IF($D58="","",VLOOKUP($AL58,GaAsSem_Req!$A$2:$N$22,11))</f>
        <v/>
      </c>
      <c r="W58" s="157" t="str">
        <f t="shared" si="7"/>
        <v/>
      </c>
      <c r="X58" s="158" t="str">
        <f>IF(OR($D58="",$AH58="",GlobalParameters!$C$12=""),"",$AH58)</f>
        <v/>
      </c>
      <c r="Y58" s="159"/>
      <c r="Z58" s="283"/>
      <c r="AA58" s="283"/>
      <c r="AB58" s="283"/>
      <c r="AC58" s="283"/>
      <c r="AD58" s="283"/>
      <c r="AE58" s="283"/>
      <c r="AF58" s="283"/>
      <c r="AG58" s="283"/>
      <c r="AH58" s="160" t="str">
        <f>IF(OR($D58="",GlobalParameters!$C$12=""),"",MIN(VLOOKUP($AL58,GaAsSem_Req!$A$2:$N$22,13),$AI58))</f>
        <v/>
      </c>
      <c r="AI58" s="283"/>
      <c r="AJ58" s="283"/>
      <c r="AK58" s="159"/>
      <c r="AL58" s="134" t="e">
        <f>VLOOKUP($D58,GaAsSem_Req!$R$2:$S$8,2)+VLOOKUP(GlobalParameters!$C$12,GaAsSem_Req!$T$2:$U$4,2)</f>
        <v>#N/A</v>
      </c>
    </row>
    <row r="59" spans="1:38" x14ac:dyDescent="0.25">
      <c r="A59" s="133"/>
      <c r="B59" s="283"/>
      <c r="C59" s="283"/>
      <c r="D59" s="284"/>
      <c r="E59" s="286"/>
      <c r="F59" s="162" t="str">
        <f t="shared" si="0"/>
        <v/>
      </c>
      <c r="G59" s="156" t="str">
        <f>IF($D59="","",VLOOKUP($AL59,GaAsSem_Req!$A$2:$N$22,6))</f>
        <v/>
      </c>
      <c r="H59" s="285"/>
      <c r="I59" s="155" t="str">
        <f t="shared" si="1"/>
        <v/>
      </c>
      <c r="J59" s="156" t="str">
        <f>IF($D59="","",VLOOKUP($AL59,GaAsSem_Req!$A$2:$N$22,7))</f>
        <v/>
      </c>
      <c r="K59" s="285"/>
      <c r="L59" s="155" t="str">
        <f t="shared" si="2"/>
        <v/>
      </c>
      <c r="M59" s="156" t="str">
        <f>IF($D59="","",VLOOKUP($AL59,GaAsSem_Req!$A$2:$N$22,8))</f>
        <v/>
      </c>
      <c r="N59" s="287"/>
      <c r="O59" s="166" t="str">
        <f t="shared" si="3"/>
        <v/>
      </c>
      <c r="P59" s="156" t="str">
        <f>IF($D59="","",VLOOKUP($AL59,GaAsSem_Req!$A$2:$N$22,9))</f>
        <v/>
      </c>
      <c r="Q59" s="287"/>
      <c r="R59" s="166" t="str">
        <f t="shared" si="4"/>
        <v/>
      </c>
      <c r="S59" s="156" t="str">
        <f>IF($D59="","",VLOOKUP($AL59,GaAsSem_Req!$A$2:$N$22,10))</f>
        <v/>
      </c>
      <c r="T59" s="287"/>
      <c r="U59" s="166" t="str">
        <f t="shared" si="5"/>
        <v/>
      </c>
      <c r="V59" s="156" t="str">
        <f>IF($D59="","",VLOOKUP($AL59,GaAsSem_Req!$A$2:$N$22,11))</f>
        <v/>
      </c>
      <c r="W59" s="157" t="str">
        <f t="shared" si="7"/>
        <v/>
      </c>
      <c r="X59" s="158" t="str">
        <f>IF(OR($D59="",$AH59="",GlobalParameters!$C$12=""),"",$AH59)</f>
        <v/>
      </c>
      <c r="Y59" s="159"/>
      <c r="Z59" s="283"/>
      <c r="AA59" s="283"/>
      <c r="AB59" s="283"/>
      <c r="AC59" s="283"/>
      <c r="AD59" s="283"/>
      <c r="AE59" s="283"/>
      <c r="AF59" s="283"/>
      <c r="AG59" s="283"/>
      <c r="AH59" s="160" t="str">
        <f>IF(OR($D59="",GlobalParameters!$C$12=""),"",MIN(VLOOKUP($AL59,GaAsSem_Req!$A$2:$N$22,13),$AI59))</f>
        <v/>
      </c>
      <c r="AI59" s="283"/>
      <c r="AJ59" s="283"/>
      <c r="AK59" s="159"/>
      <c r="AL59" s="134" t="e">
        <f>VLOOKUP($D59,GaAsSem_Req!$R$2:$S$8,2)+VLOOKUP(GlobalParameters!$C$12,GaAsSem_Req!$T$2:$U$4,2)</f>
        <v>#N/A</v>
      </c>
    </row>
    <row r="60" spans="1:38" x14ac:dyDescent="0.25">
      <c r="A60" s="133"/>
      <c r="B60" s="283"/>
      <c r="C60" s="283"/>
      <c r="D60" s="284"/>
      <c r="E60" s="286"/>
      <c r="F60" s="162" t="str">
        <f t="shared" si="0"/>
        <v/>
      </c>
      <c r="G60" s="156" t="str">
        <f>IF($D60="","",VLOOKUP($AL60,GaAsSem_Req!$A$2:$N$22,6))</f>
        <v/>
      </c>
      <c r="H60" s="285"/>
      <c r="I60" s="155" t="str">
        <f t="shared" si="1"/>
        <v/>
      </c>
      <c r="J60" s="156" t="str">
        <f>IF($D60="","",VLOOKUP($AL60,GaAsSem_Req!$A$2:$N$22,7))</f>
        <v/>
      </c>
      <c r="K60" s="285"/>
      <c r="L60" s="155" t="str">
        <f t="shared" si="2"/>
        <v/>
      </c>
      <c r="M60" s="156" t="str">
        <f>IF($D60="","",VLOOKUP($AL60,GaAsSem_Req!$A$2:$N$22,8))</f>
        <v/>
      </c>
      <c r="N60" s="287"/>
      <c r="O60" s="166" t="str">
        <f t="shared" si="3"/>
        <v/>
      </c>
      <c r="P60" s="156" t="str">
        <f>IF($D60="","",VLOOKUP($AL60,GaAsSem_Req!$A$2:$N$22,9))</f>
        <v/>
      </c>
      <c r="Q60" s="287"/>
      <c r="R60" s="166" t="str">
        <f t="shared" si="4"/>
        <v/>
      </c>
      <c r="S60" s="156" t="str">
        <f>IF($D60="","",VLOOKUP($AL60,GaAsSem_Req!$A$2:$N$22,10))</f>
        <v/>
      </c>
      <c r="T60" s="287"/>
      <c r="U60" s="166" t="str">
        <f t="shared" si="5"/>
        <v/>
      </c>
      <c r="V60" s="156" t="str">
        <f>IF($D60="","",VLOOKUP($AL60,GaAsSem_Req!$A$2:$N$22,11))</f>
        <v/>
      </c>
      <c r="W60" s="157" t="str">
        <f t="shared" si="7"/>
        <v/>
      </c>
      <c r="X60" s="158" t="str">
        <f>IF(OR($D60="",$AH60="",GlobalParameters!$C$12=""),"",$AH60)</f>
        <v/>
      </c>
      <c r="Y60" s="159"/>
      <c r="Z60" s="283"/>
      <c r="AA60" s="283"/>
      <c r="AB60" s="283"/>
      <c r="AC60" s="283"/>
      <c r="AD60" s="283"/>
      <c r="AE60" s="283"/>
      <c r="AF60" s="283"/>
      <c r="AG60" s="283"/>
      <c r="AH60" s="160" t="str">
        <f>IF(OR($D60="",GlobalParameters!$C$12=""),"",MIN(VLOOKUP($AL60,GaAsSem_Req!$A$2:$N$22,13),$AI60))</f>
        <v/>
      </c>
      <c r="AI60" s="283"/>
      <c r="AJ60" s="283"/>
      <c r="AK60" s="159"/>
      <c r="AL60" s="134" t="e">
        <f>VLOOKUP($D60,GaAsSem_Req!$R$2:$S$8,2)+VLOOKUP(GlobalParameters!$C$12,GaAsSem_Req!$T$2:$U$4,2)</f>
        <v>#N/A</v>
      </c>
    </row>
    <row r="61" spans="1:38" x14ac:dyDescent="0.25">
      <c r="A61" s="133"/>
      <c r="B61" s="283"/>
      <c r="C61" s="283"/>
      <c r="D61" s="284"/>
      <c r="E61" s="286"/>
      <c r="F61" s="162" t="str">
        <f t="shared" si="0"/>
        <v/>
      </c>
      <c r="G61" s="156" t="str">
        <f>IF($D61="","",VLOOKUP($AL61,GaAsSem_Req!$A$2:$N$22,6))</f>
        <v/>
      </c>
      <c r="H61" s="285"/>
      <c r="I61" s="155" t="str">
        <f t="shared" si="1"/>
        <v/>
      </c>
      <c r="J61" s="156" t="str">
        <f>IF($D61="","",VLOOKUP($AL61,GaAsSem_Req!$A$2:$N$22,7))</f>
        <v/>
      </c>
      <c r="K61" s="285"/>
      <c r="L61" s="155" t="str">
        <f t="shared" si="2"/>
        <v/>
      </c>
      <c r="M61" s="156" t="str">
        <f>IF($D61="","",VLOOKUP($AL61,GaAsSem_Req!$A$2:$N$22,8))</f>
        <v/>
      </c>
      <c r="N61" s="287"/>
      <c r="O61" s="166" t="str">
        <f t="shared" si="3"/>
        <v/>
      </c>
      <c r="P61" s="156" t="str">
        <f>IF($D61="","",VLOOKUP($AL61,GaAsSem_Req!$A$2:$N$22,9))</f>
        <v/>
      </c>
      <c r="Q61" s="287"/>
      <c r="R61" s="166" t="str">
        <f t="shared" si="4"/>
        <v/>
      </c>
      <c r="S61" s="156" t="str">
        <f>IF($D61="","",VLOOKUP($AL61,GaAsSem_Req!$A$2:$N$22,10))</f>
        <v/>
      </c>
      <c r="T61" s="287"/>
      <c r="U61" s="166" t="str">
        <f t="shared" si="5"/>
        <v/>
      </c>
      <c r="V61" s="156" t="str">
        <f>IF($D61="","",VLOOKUP($AL61,GaAsSem_Req!$A$2:$N$22,11))</f>
        <v/>
      </c>
      <c r="W61" s="157" t="str">
        <f t="shared" si="7"/>
        <v/>
      </c>
      <c r="X61" s="158" t="str">
        <f>IF(OR($D61="",$AH61="",GlobalParameters!$C$12=""),"",$AH61)</f>
        <v/>
      </c>
      <c r="Y61" s="159"/>
      <c r="Z61" s="283"/>
      <c r="AA61" s="283"/>
      <c r="AB61" s="283"/>
      <c r="AC61" s="283"/>
      <c r="AD61" s="283"/>
      <c r="AE61" s="283"/>
      <c r="AF61" s="283"/>
      <c r="AG61" s="283"/>
      <c r="AH61" s="160" t="str">
        <f>IF(OR($D61="",GlobalParameters!$C$12=""),"",MIN(VLOOKUP($AL61,GaAsSem_Req!$A$2:$N$22,13),$AI61))</f>
        <v/>
      </c>
      <c r="AI61" s="283"/>
      <c r="AJ61" s="283"/>
      <c r="AK61" s="159"/>
      <c r="AL61" s="134" t="e">
        <f>VLOOKUP($D61,GaAsSem_Req!$R$2:$S$8,2)+VLOOKUP(GlobalParameters!$C$12,GaAsSem_Req!$T$2:$U$4,2)</f>
        <v>#N/A</v>
      </c>
    </row>
    <row r="62" spans="1:38" x14ac:dyDescent="0.25">
      <c r="A62" s="133"/>
      <c r="B62" s="283"/>
      <c r="C62" s="283"/>
      <c r="D62" s="284"/>
      <c r="E62" s="286"/>
      <c r="F62" s="162" t="str">
        <f t="shared" si="0"/>
        <v/>
      </c>
      <c r="G62" s="156" t="str">
        <f>IF($D62="","",VLOOKUP($AL62,GaAsSem_Req!$A$2:$N$22,6))</f>
        <v/>
      </c>
      <c r="H62" s="285"/>
      <c r="I62" s="155" t="str">
        <f t="shared" si="1"/>
        <v/>
      </c>
      <c r="J62" s="156" t="str">
        <f>IF($D62="","",VLOOKUP($AL62,GaAsSem_Req!$A$2:$N$22,7))</f>
        <v/>
      </c>
      <c r="K62" s="285"/>
      <c r="L62" s="155" t="str">
        <f t="shared" si="2"/>
        <v/>
      </c>
      <c r="M62" s="156" t="str">
        <f>IF($D62="","",VLOOKUP($AL62,GaAsSem_Req!$A$2:$N$22,8))</f>
        <v/>
      </c>
      <c r="N62" s="287"/>
      <c r="O62" s="166" t="str">
        <f t="shared" si="3"/>
        <v/>
      </c>
      <c r="P62" s="156" t="str">
        <f>IF($D62="","",VLOOKUP($AL62,GaAsSem_Req!$A$2:$N$22,9))</f>
        <v/>
      </c>
      <c r="Q62" s="287"/>
      <c r="R62" s="166" t="str">
        <f t="shared" si="4"/>
        <v/>
      </c>
      <c r="S62" s="156" t="str">
        <f>IF($D62="","",VLOOKUP($AL62,GaAsSem_Req!$A$2:$N$22,10))</f>
        <v/>
      </c>
      <c r="T62" s="287"/>
      <c r="U62" s="166" t="str">
        <f t="shared" si="5"/>
        <v/>
      </c>
      <c r="V62" s="156" t="str">
        <f>IF($D62="","",VLOOKUP($AL62,GaAsSem_Req!$A$2:$N$22,11))</f>
        <v/>
      </c>
      <c r="W62" s="157" t="str">
        <f t="shared" si="7"/>
        <v/>
      </c>
      <c r="X62" s="158" t="str">
        <f>IF(OR($D62="",$AH62="",GlobalParameters!$C$12=""),"",$AH62)</f>
        <v/>
      </c>
      <c r="Y62" s="159"/>
      <c r="Z62" s="283"/>
      <c r="AA62" s="283"/>
      <c r="AB62" s="283"/>
      <c r="AC62" s="283"/>
      <c r="AD62" s="283"/>
      <c r="AE62" s="283"/>
      <c r="AF62" s="283"/>
      <c r="AG62" s="283"/>
      <c r="AH62" s="160" t="str">
        <f>IF(OR($D62="",GlobalParameters!$C$12=""),"",MIN(VLOOKUP($AL62,GaAsSem_Req!$A$2:$N$22,13),$AI62))</f>
        <v/>
      </c>
      <c r="AI62" s="283"/>
      <c r="AJ62" s="283"/>
      <c r="AK62" s="159"/>
      <c r="AL62" s="134" t="e">
        <f>VLOOKUP($D62,GaAsSem_Req!$R$2:$S$8,2)+VLOOKUP(GlobalParameters!$C$12,GaAsSem_Req!$T$2:$U$4,2)</f>
        <v>#N/A</v>
      </c>
    </row>
    <row r="63" spans="1:38" x14ac:dyDescent="0.25">
      <c r="A63" s="133"/>
      <c r="B63" s="283"/>
      <c r="C63" s="283"/>
      <c r="D63" s="284"/>
      <c r="E63" s="286"/>
      <c r="F63" s="162" t="str">
        <f t="shared" si="0"/>
        <v/>
      </c>
      <c r="G63" s="156" t="str">
        <f>IF($D63="","",VLOOKUP($AL63,GaAsSem_Req!$A$2:$N$22,6))</f>
        <v/>
      </c>
      <c r="H63" s="285"/>
      <c r="I63" s="155" t="str">
        <f t="shared" si="1"/>
        <v/>
      </c>
      <c r="J63" s="156" t="str">
        <f>IF($D63="","",VLOOKUP($AL63,GaAsSem_Req!$A$2:$N$22,7))</f>
        <v/>
      </c>
      <c r="K63" s="285"/>
      <c r="L63" s="155" t="str">
        <f t="shared" si="2"/>
        <v/>
      </c>
      <c r="M63" s="156" t="str">
        <f>IF($D63="","",VLOOKUP($AL63,GaAsSem_Req!$A$2:$N$22,8))</f>
        <v/>
      </c>
      <c r="N63" s="287"/>
      <c r="O63" s="166" t="str">
        <f t="shared" si="3"/>
        <v/>
      </c>
      <c r="P63" s="156" t="str">
        <f>IF($D63="","",VLOOKUP($AL63,GaAsSem_Req!$A$2:$N$22,9))</f>
        <v/>
      </c>
      <c r="Q63" s="287"/>
      <c r="R63" s="166" t="str">
        <f t="shared" si="4"/>
        <v/>
      </c>
      <c r="S63" s="156" t="str">
        <f>IF($D63="","",VLOOKUP($AL63,GaAsSem_Req!$A$2:$N$22,10))</f>
        <v/>
      </c>
      <c r="T63" s="287"/>
      <c r="U63" s="166" t="str">
        <f t="shared" si="5"/>
        <v/>
      </c>
      <c r="V63" s="156" t="str">
        <f>IF($D63="","",VLOOKUP($AL63,GaAsSem_Req!$A$2:$N$22,11))</f>
        <v/>
      </c>
      <c r="W63" s="157" t="str">
        <f t="shared" si="7"/>
        <v/>
      </c>
      <c r="X63" s="158" t="str">
        <f>IF(OR($D63="",$AH63="",GlobalParameters!$C$12=""),"",$AH63)</f>
        <v/>
      </c>
      <c r="Y63" s="159"/>
      <c r="Z63" s="283"/>
      <c r="AA63" s="283"/>
      <c r="AB63" s="283"/>
      <c r="AC63" s="283"/>
      <c r="AD63" s="283"/>
      <c r="AE63" s="283"/>
      <c r="AF63" s="283"/>
      <c r="AG63" s="283"/>
      <c r="AH63" s="160" t="str">
        <f>IF(OR($D63="",GlobalParameters!$C$12=""),"",MIN(VLOOKUP($AL63,GaAsSem_Req!$A$2:$N$22,13),$AI63))</f>
        <v/>
      </c>
      <c r="AI63" s="283"/>
      <c r="AJ63" s="283"/>
      <c r="AK63" s="159"/>
      <c r="AL63" s="134" t="e">
        <f>VLOOKUP($D63,GaAsSem_Req!$R$2:$S$8,2)+VLOOKUP(GlobalParameters!$C$12,GaAsSem_Req!$T$2:$U$4,2)</f>
        <v>#N/A</v>
      </c>
    </row>
    <row r="64" spans="1:38" x14ac:dyDescent="0.25">
      <c r="A64" s="133"/>
      <c r="B64" s="283"/>
      <c r="C64" s="283"/>
      <c r="D64" s="284"/>
      <c r="E64" s="286"/>
      <c r="F64" s="162" t="str">
        <f t="shared" si="0"/>
        <v/>
      </c>
      <c r="G64" s="156" t="str">
        <f>IF($D64="","",VLOOKUP($AL64,GaAsSem_Req!$A$2:$N$22,6))</f>
        <v/>
      </c>
      <c r="H64" s="285"/>
      <c r="I64" s="155" t="str">
        <f t="shared" si="1"/>
        <v/>
      </c>
      <c r="J64" s="156" t="str">
        <f>IF($D64="","",VLOOKUP($AL64,GaAsSem_Req!$A$2:$N$22,7))</f>
        <v/>
      </c>
      <c r="K64" s="285"/>
      <c r="L64" s="155" t="str">
        <f t="shared" si="2"/>
        <v/>
      </c>
      <c r="M64" s="156" t="str">
        <f>IF($D64="","",VLOOKUP($AL64,GaAsSem_Req!$A$2:$N$22,8))</f>
        <v/>
      </c>
      <c r="N64" s="287"/>
      <c r="O64" s="166" t="str">
        <f t="shared" si="3"/>
        <v/>
      </c>
      <c r="P64" s="156" t="str">
        <f>IF($D64="","",VLOOKUP($AL64,GaAsSem_Req!$A$2:$N$22,9))</f>
        <v/>
      </c>
      <c r="Q64" s="287"/>
      <c r="R64" s="166" t="str">
        <f t="shared" si="4"/>
        <v/>
      </c>
      <c r="S64" s="156" t="str">
        <f>IF($D64="","",VLOOKUP($AL64,GaAsSem_Req!$A$2:$N$22,10))</f>
        <v/>
      </c>
      <c r="T64" s="287"/>
      <c r="U64" s="166" t="str">
        <f t="shared" si="5"/>
        <v/>
      </c>
      <c r="V64" s="156" t="str">
        <f>IF($D64="","",VLOOKUP($AL64,GaAsSem_Req!$A$2:$N$22,11))</f>
        <v/>
      </c>
      <c r="W64" s="157" t="str">
        <f t="shared" si="7"/>
        <v/>
      </c>
      <c r="X64" s="158" t="str">
        <f>IF(OR($D64="",$AH64="",GlobalParameters!$C$12=""),"",$AH64)</f>
        <v/>
      </c>
      <c r="Y64" s="159"/>
      <c r="Z64" s="283"/>
      <c r="AA64" s="283"/>
      <c r="AB64" s="283"/>
      <c r="AC64" s="283"/>
      <c r="AD64" s="283"/>
      <c r="AE64" s="283"/>
      <c r="AF64" s="283"/>
      <c r="AG64" s="283"/>
      <c r="AH64" s="160" t="str">
        <f>IF(OR($D64="",GlobalParameters!$C$12=""),"",MIN(VLOOKUP($AL64,GaAsSem_Req!$A$2:$N$22,13),$AI64))</f>
        <v/>
      </c>
      <c r="AI64" s="283"/>
      <c r="AJ64" s="283"/>
      <c r="AK64" s="159"/>
      <c r="AL64" s="134" t="e">
        <f>VLOOKUP($D64,GaAsSem_Req!$R$2:$S$8,2)+VLOOKUP(GlobalParameters!$C$12,GaAsSem_Req!$T$2:$U$4,2)</f>
        <v>#N/A</v>
      </c>
    </row>
    <row r="65" spans="1:38" x14ac:dyDescent="0.25">
      <c r="A65" s="133"/>
      <c r="B65" s="283"/>
      <c r="C65" s="283"/>
      <c r="D65" s="284"/>
      <c r="E65" s="286"/>
      <c r="F65" s="162" t="str">
        <f t="shared" si="0"/>
        <v/>
      </c>
      <c r="G65" s="156" t="str">
        <f>IF($D65="","",VLOOKUP($AL65,GaAsSem_Req!$A$2:$N$22,6))</f>
        <v/>
      </c>
      <c r="H65" s="285"/>
      <c r="I65" s="155" t="str">
        <f t="shared" si="1"/>
        <v/>
      </c>
      <c r="J65" s="156" t="str">
        <f>IF($D65="","",VLOOKUP($AL65,GaAsSem_Req!$A$2:$N$22,7))</f>
        <v/>
      </c>
      <c r="K65" s="285"/>
      <c r="L65" s="155" t="str">
        <f t="shared" si="2"/>
        <v/>
      </c>
      <c r="M65" s="156" t="str">
        <f>IF($D65="","",VLOOKUP($AL65,GaAsSem_Req!$A$2:$N$22,8))</f>
        <v/>
      </c>
      <c r="N65" s="287"/>
      <c r="O65" s="166" t="str">
        <f t="shared" si="3"/>
        <v/>
      </c>
      <c r="P65" s="156" t="str">
        <f>IF($D65="","",VLOOKUP($AL65,GaAsSem_Req!$A$2:$N$22,9))</f>
        <v/>
      </c>
      <c r="Q65" s="287"/>
      <c r="R65" s="166" t="str">
        <f t="shared" si="4"/>
        <v/>
      </c>
      <c r="S65" s="156" t="str">
        <f>IF($D65="","",VLOOKUP($AL65,GaAsSem_Req!$A$2:$N$22,10))</f>
        <v/>
      </c>
      <c r="T65" s="287"/>
      <c r="U65" s="166" t="str">
        <f t="shared" si="5"/>
        <v/>
      </c>
      <c r="V65" s="156" t="str">
        <f>IF($D65="","",VLOOKUP($AL65,GaAsSem_Req!$A$2:$N$22,11))</f>
        <v/>
      </c>
      <c r="W65" s="157" t="str">
        <f t="shared" si="7"/>
        <v/>
      </c>
      <c r="X65" s="158" t="str">
        <f>IF(OR($D65="",$AH65="",GlobalParameters!$C$12=""),"",$AH65)</f>
        <v/>
      </c>
      <c r="Y65" s="159"/>
      <c r="Z65" s="283"/>
      <c r="AA65" s="283"/>
      <c r="AB65" s="283"/>
      <c r="AC65" s="283"/>
      <c r="AD65" s="283"/>
      <c r="AE65" s="283"/>
      <c r="AF65" s="283"/>
      <c r="AG65" s="283"/>
      <c r="AH65" s="160" t="str">
        <f>IF(OR($D65="",GlobalParameters!$C$12=""),"",MIN(VLOOKUP($AL65,GaAsSem_Req!$A$2:$N$22,13),$AI65))</f>
        <v/>
      </c>
      <c r="AI65" s="283"/>
      <c r="AJ65" s="283"/>
      <c r="AK65" s="159"/>
      <c r="AL65" s="134" t="e">
        <f>VLOOKUP($D65,GaAsSem_Req!$R$2:$S$8,2)+VLOOKUP(GlobalParameters!$C$12,GaAsSem_Req!$T$2:$U$4,2)</f>
        <v>#N/A</v>
      </c>
    </row>
    <row r="66" spans="1:38" x14ac:dyDescent="0.25">
      <c r="A66" s="133"/>
      <c r="B66" s="283"/>
      <c r="C66" s="283"/>
      <c r="D66" s="284"/>
      <c r="E66" s="286"/>
      <c r="F66" s="162" t="str">
        <f t="shared" si="0"/>
        <v/>
      </c>
      <c r="G66" s="156" t="str">
        <f>IF($D66="","",VLOOKUP($AL66,GaAsSem_Req!$A$2:$N$22,6))</f>
        <v/>
      </c>
      <c r="H66" s="285"/>
      <c r="I66" s="155" t="str">
        <f t="shared" si="1"/>
        <v/>
      </c>
      <c r="J66" s="156" t="str">
        <f>IF($D66="","",VLOOKUP($AL66,GaAsSem_Req!$A$2:$N$22,7))</f>
        <v/>
      </c>
      <c r="K66" s="285"/>
      <c r="L66" s="155" t="str">
        <f t="shared" si="2"/>
        <v/>
      </c>
      <c r="M66" s="156" t="str">
        <f>IF($D66="","",VLOOKUP($AL66,GaAsSem_Req!$A$2:$N$22,8))</f>
        <v/>
      </c>
      <c r="N66" s="287"/>
      <c r="O66" s="166" t="str">
        <f t="shared" si="3"/>
        <v/>
      </c>
      <c r="P66" s="156" t="str">
        <f>IF($D66="","",VLOOKUP($AL66,GaAsSem_Req!$A$2:$N$22,9))</f>
        <v/>
      </c>
      <c r="Q66" s="287"/>
      <c r="R66" s="166" t="str">
        <f t="shared" si="4"/>
        <v/>
      </c>
      <c r="S66" s="156" t="str">
        <f>IF($D66="","",VLOOKUP($AL66,GaAsSem_Req!$A$2:$N$22,10))</f>
        <v/>
      </c>
      <c r="T66" s="287"/>
      <c r="U66" s="166" t="str">
        <f t="shared" si="5"/>
        <v/>
      </c>
      <c r="V66" s="156" t="str">
        <f>IF($D66="","",VLOOKUP($AL66,GaAsSem_Req!$A$2:$N$22,11))</f>
        <v/>
      </c>
      <c r="W66" s="157" t="str">
        <f t="shared" si="7"/>
        <v/>
      </c>
      <c r="X66" s="158" t="str">
        <f>IF(OR($D66="",$AH66="",GlobalParameters!$C$12=""),"",$AH66)</f>
        <v/>
      </c>
      <c r="Y66" s="159"/>
      <c r="Z66" s="283"/>
      <c r="AA66" s="283"/>
      <c r="AB66" s="283"/>
      <c r="AC66" s="283"/>
      <c r="AD66" s="283"/>
      <c r="AE66" s="283"/>
      <c r="AF66" s="283"/>
      <c r="AG66" s="283"/>
      <c r="AH66" s="160" t="str">
        <f>IF(OR($D66="",GlobalParameters!$C$12=""),"",MIN(VLOOKUP($AL66,GaAsSem_Req!$A$2:$N$22,13),$AI66))</f>
        <v/>
      </c>
      <c r="AI66" s="283"/>
      <c r="AJ66" s="283"/>
      <c r="AK66" s="159"/>
      <c r="AL66" s="134" t="e">
        <f>VLOOKUP($D66,GaAsSem_Req!$R$2:$S$8,2)+VLOOKUP(GlobalParameters!$C$12,GaAsSem_Req!$T$2:$U$4,2)</f>
        <v>#N/A</v>
      </c>
    </row>
    <row r="67" spans="1:38" x14ac:dyDescent="0.25">
      <c r="A67" s="133"/>
      <c r="B67" s="283"/>
      <c r="C67" s="283"/>
      <c r="D67" s="284"/>
      <c r="E67" s="286"/>
      <c r="F67" s="162" t="str">
        <f t="shared" si="0"/>
        <v/>
      </c>
      <c r="G67" s="156" t="str">
        <f>IF($D67="","",VLOOKUP($AL67,GaAsSem_Req!$A$2:$N$22,6))</f>
        <v/>
      </c>
      <c r="H67" s="285"/>
      <c r="I67" s="155" t="str">
        <f t="shared" si="1"/>
        <v/>
      </c>
      <c r="J67" s="156" t="str">
        <f>IF($D67="","",VLOOKUP($AL67,GaAsSem_Req!$A$2:$N$22,7))</f>
        <v/>
      </c>
      <c r="K67" s="285"/>
      <c r="L67" s="155" t="str">
        <f t="shared" si="2"/>
        <v/>
      </c>
      <c r="M67" s="156" t="str">
        <f>IF($D67="","",VLOOKUP($AL67,GaAsSem_Req!$A$2:$N$22,8))</f>
        <v/>
      </c>
      <c r="N67" s="287"/>
      <c r="O67" s="166" t="str">
        <f t="shared" si="3"/>
        <v/>
      </c>
      <c r="P67" s="156" t="str">
        <f>IF($D67="","",VLOOKUP($AL67,GaAsSem_Req!$A$2:$N$22,9))</f>
        <v/>
      </c>
      <c r="Q67" s="287"/>
      <c r="R67" s="166" t="str">
        <f t="shared" si="4"/>
        <v/>
      </c>
      <c r="S67" s="156" t="str">
        <f>IF($D67="","",VLOOKUP($AL67,GaAsSem_Req!$A$2:$N$22,10))</f>
        <v/>
      </c>
      <c r="T67" s="287"/>
      <c r="U67" s="166" t="str">
        <f t="shared" si="5"/>
        <v/>
      </c>
      <c r="V67" s="156" t="str">
        <f>IF($D67="","",VLOOKUP($AL67,GaAsSem_Req!$A$2:$N$22,11))</f>
        <v/>
      </c>
      <c r="W67" s="157" t="str">
        <f t="shared" si="7"/>
        <v/>
      </c>
      <c r="X67" s="158" t="str">
        <f>IF(OR($D67="",$AH67="",GlobalParameters!$C$12=""),"",$AH67)</f>
        <v/>
      </c>
      <c r="Y67" s="159"/>
      <c r="Z67" s="283"/>
      <c r="AA67" s="283"/>
      <c r="AB67" s="283"/>
      <c r="AC67" s="283"/>
      <c r="AD67" s="283"/>
      <c r="AE67" s="283"/>
      <c r="AF67" s="283"/>
      <c r="AG67" s="283"/>
      <c r="AH67" s="160" t="str">
        <f>IF(OR($D67="",GlobalParameters!$C$12=""),"",MIN(VLOOKUP($AL67,GaAsSem_Req!$A$2:$N$22,13),$AI67))</f>
        <v/>
      </c>
      <c r="AI67" s="283"/>
      <c r="AJ67" s="283"/>
      <c r="AK67" s="159"/>
      <c r="AL67" s="134" t="e">
        <f>VLOOKUP($D67,GaAsSem_Req!$R$2:$S$8,2)+VLOOKUP(GlobalParameters!$C$12,GaAsSem_Req!$T$2:$U$4,2)</f>
        <v>#N/A</v>
      </c>
    </row>
    <row r="68" spans="1:38" x14ac:dyDescent="0.25">
      <c r="A68" s="133"/>
      <c r="B68" s="283"/>
      <c r="C68" s="283"/>
      <c r="D68" s="284"/>
      <c r="E68" s="286"/>
      <c r="F68" s="162" t="str">
        <f t="shared" si="0"/>
        <v/>
      </c>
      <c r="G68" s="156" t="str">
        <f>IF($D68="","",VLOOKUP($AL68,GaAsSem_Req!$A$2:$N$22,6))</f>
        <v/>
      </c>
      <c r="H68" s="285"/>
      <c r="I68" s="155" t="str">
        <f t="shared" si="1"/>
        <v/>
      </c>
      <c r="J68" s="156" t="str">
        <f>IF($D68="","",VLOOKUP($AL68,GaAsSem_Req!$A$2:$N$22,7))</f>
        <v/>
      </c>
      <c r="K68" s="285"/>
      <c r="L68" s="155" t="str">
        <f t="shared" si="2"/>
        <v/>
      </c>
      <c r="M68" s="156" t="str">
        <f>IF($D68="","",VLOOKUP($AL68,GaAsSem_Req!$A$2:$N$22,8))</f>
        <v/>
      </c>
      <c r="N68" s="287"/>
      <c r="O68" s="166" t="str">
        <f t="shared" si="3"/>
        <v/>
      </c>
      <c r="P68" s="156" t="str">
        <f>IF($D68="","",VLOOKUP($AL68,GaAsSem_Req!$A$2:$N$22,9))</f>
        <v/>
      </c>
      <c r="Q68" s="287"/>
      <c r="R68" s="166" t="str">
        <f t="shared" si="4"/>
        <v/>
      </c>
      <c r="S68" s="156" t="str">
        <f>IF($D68="","",VLOOKUP($AL68,GaAsSem_Req!$A$2:$N$22,10))</f>
        <v/>
      </c>
      <c r="T68" s="287"/>
      <c r="U68" s="166" t="str">
        <f t="shared" si="5"/>
        <v/>
      </c>
      <c r="V68" s="156" t="str">
        <f>IF($D68="","",VLOOKUP($AL68,GaAsSem_Req!$A$2:$N$22,11))</f>
        <v/>
      </c>
      <c r="W68" s="157" t="str">
        <f t="shared" si="7"/>
        <v/>
      </c>
      <c r="X68" s="158" t="str">
        <f>IF(OR($D68="",$AH68="",GlobalParameters!$C$12=""),"",$AH68)</f>
        <v/>
      </c>
      <c r="Y68" s="159"/>
      <c r="Z68" s="283"/>
      <c r="AA68" s="283"/>
      <c r="AB68" s="283"/>
      <c r="AC68" s="283"/>
      <c r="AD68" s="283"/>
      <c r="AE68" s="283"/>
      <c r="AF68" s="283"/>
      <c r="AG68" s="283"/>
      <c r="AH68" s="160" t="str">
        <f>IF(OR($D68="",GlobalParameters!$C$12=""),"",MIN(VLOOKUP($AL68,GaAsSem_Req!$A$2:$N$22,13),$AI68))</f>
        <v/>
      </c>
      <c r="AI68" s="283"/>
      <c r="AJ68" s="283"/>
      <c r="AK68" s="159"/>
      <c r="AL68" s="134" t="e">
        <f>VLOOKUP($D68,GaAsSem_Req!$R$2:$S$8,2)+VLOOKUP(GlobalParameters!$C$12,GaAsSem_Req!$T$2:$U$4,2)</f>
        <v>#N/A</v>
      </c>
    </row>
    <row r="69" spans="1:38" x14ac:dyDescent="0.25">
      <c r="A69" s="133"/>
      <c r="B69" s="283"/>
      <c r="C69" s="283"/>
      <c r="D69" s="284"/>
      <c r="E69" s="286"/>
      <c r="F69" s="162" t="str">
        <f t="shared" si="0"/>
        <v/>
      </c>
      <c r="G69" s="156" t="str">
        <f>IF($D69="","",VLOOKUP($AL69,GaAsSem_Req!$A$2:$N$22,6))</f>
        <v/>
      </c>
      <c r="H69" s="285"/>
      <c r="I69" s="155" t="str">
        <f t="shared" si="1"/>
        <v/>
      </c>
      <c r="J69" s="156" t="str">
        <f>IF($D69="","",VLOOKUP($AL69,GaAsSem_Req!$A$2:$N$22,7))</f>
        <v/>
      </c>
      <c r="K69" s="285"/>
      <c r="L69" s="155" t="str">
        <f t="shared" si="2"/>
        <v/>
      </c>
      <c r="M69" s="156" t="str">
        <f>IF($D69="","",VLOOKUP($AL69,GaAsSem_Req!$A$2:$N$22,8))</f>
        <v/>
      </c>
      <c r="N69" s="287"/>
      <c r="O69" s="166" t="str">
        <f t="shared" si="3"/>
        <v/>
      </c>
      <c r="P69" s="156" t="str">
        <f>IF($D69="","",VLOOKUP($AL69,GaAsSem_Req!$A$2:$N$22,9))</f>
        <v/>
      </c>
      <c r="Q69" s="287"/>
      <c r="R69" s="166" t="str">
        <f t="shared" si="4"/>
        <v/>
      </c>
      <c r="S69" s="156" t="str">
        <f>IF($D69="","",VLOOKUP($AL69,GaAsSem_Req!$A$2:$N$22,10))</f>
        <v/>
      </c>
      <c r="T69" s="287"/>
      <c r="U69" s="166" t="str">
        <f t="shared" si="5"/>
        <v/>
      </c>
      <c r="V69" s="156" t="str">
        <f>IF($D69="","",VLOOKUP($AL69,GaAsSem_Req!$A$2:$N$22,11))</f>
        <v/>
      </c>
      <c r="W69" s="157" t="str">
        <f t="shared" si="7"/>
        <v/>
      </c>
      <c r="X69" s="158" t="str">
        <f>IF(OR($D69="",$AH69="",GlobalParameters!$C$12=""),"",$AH69)</f>
        <v/>
      </c>
      <c r="Y69" s="159"/>
      <c r="Z69" s="283"/>
      <c r="AA69" s="283"/>
      <c r="AB69" s="283"/>
      <c r="AC69" s="283"/>
      <c r="AD69" s="283"/>
      <c r="AE69" s="283"/>
      <c r="AF69" s="283"/>
      <c r="AG69" s="283"/>
      <c r="AH69" s="160" t="str">
        <f>IF(OR($D69="",GlobalParameters!$C$12=""),"",MIN(VLOOKUP($AL69,GaAsSem_Req!$A$2:$N$22,13),$AI69))</f>
        <v/>
      </c>
      <c r="AI69" s="283"/>
      <c r="AJ69" s="283"/>
      <c r="AK69" s="159"/>
      <c r="AL69" s="134" t="e">
        <f>VLOOKUP($D69,GaAsSem_Req!$R$2:$S$8,2)+VLOOKUP(GlobalParameters!$C$12,GaAsSem_Req!$T$2:$U$4,2)</f>
        <v>#N/A</v>
      </c>
    </row>
    <row r="70" spans="1:38" x14ac:dyDescent="0.25">
      <c r="A70" s="133"/>
      <c r="B70" s="283"/>
      <c r="C70" s="283"/>
      <c r="D70" s="284"/>
      <c r="E70" s="286"/>
      <c r="F70" s="162" t="str">
        <f t="shared" si="0"/>
        <v/>
      </c>
      <c r="G70" s="156" t="str">
        <f>IF($D70="","",VLOOKUP($AL70,GaAsSem_Req!$A$2:$N$22,6))</f>
        <v/>
      </c>
      <c r="H70" s="285"/>
      <c r="I70" s="155" t="str">
        <f t="shared" si="1"/>
        <v/>
      </c>
      <c r="J70" s="156" t="str">
        <f>IF($D70="","",VLOOKUP($AL70,GaAsSem_Req!$A$2:$N$22,7))</f>
        <v/>
      </c>
      <c r="K70" s="285"/>
      <c r="L70" s="155" t="str">
        <f t="shared" si="2"/>
        <v/>
      </c>
      <c r="M70" s="156" t="str">
        <f>IF($D70="","",VLOOKUP($AL70,GaAsSem_Req!$A$2:$N$22,8))</f>
        <v/>
      </c>
      <c r="N70" s="287"/>
      <c r="O70" s="166" t="str">
        <f t="shared" si="3"/>
        <v/>
      </c>
      <c r="P70" s="156" t="str">
        <f>IF($D70="","",VLOOKUP($AL70,GaAsSem_Req!$A$2:$N$22,9))</f>
        <v/>
      </c>
      <c r="Q70" s="287"/>
      <c r="R70" s="166" t="str">
        <f t="shared" si="4"/>
        <v/>
      </c>
      <c r="S70" s="156" t="str">
        <f>IF($D70="","",VLOOKUP($AL70,GaAsSem_Req!$A$2:$N$22,10))</f>
        <v/>
      </c>
      <c r="T70" s="287"/>
      <c r="U70" s="166" t="str">
        <f t="shared" si="5"/>
        <v/>
      </c>
      <c r="V70" s="156" t="str">
        <f>IF($D70="","",VLOOKUP($AL70,GaAsSem_Req!$A$2:$N$22,11))</f>
        <v/>
      </c>
      <c r="W70" s="157" t="str">
        <f t="shared" si="7"/>
        <v/>
      </c>
      <c r="X70" s="158" t="str">
        <f>IF(OR($D70="",$AH70="",GlobalParameters!$C$12=""),"",$AH70)</f>
        <v/>
      </c>
      <c r="Y70" s="159"/>
      <c r="Z70" s="283"/>
      <c r="AA70" s="283"/>
      <c r="AB70" s="283"/>
      <c r="AC70" s="283"/>
      <c r="AD70" s="283"/>
      <c r="AE70" s="283"/>
      <c r="AF70" s="283"/>
      <c r="AG70" s="283"/>
      <c r="AH70" s="160" t="str">
        <f>IF(OR($D70="",GlobalParameters!$C$12=""),"",MIN(VLOOKUP($AL70,GaAsSem_Req!$A$2:$N$22,13),$AI70))</f>
        <v/>
      </c>
      <c r="AI70" s="283"/>
      <c r="AJ70" s="283"/>
      <c r="AK70" s="159"/>
      <c r="AL70" s="134" t="e">
        <f>VLOOKUP($D70,GaAsSem_Req!$R$2:$S$8,2)+VLOOKUP(GlobalParameters!$C$12,GaAsSem_Req!$T$2:$U$4,2)</f>
        <v>#N/A</v>
      </c>
    </row>
    <row r="71" spans="1:38" x14ac:dyDescent="0.25">
      <c r="A71" s="133"/>
      <c r="B71" s="283"/>
      <c r="C71" s="283"/>
      <c r="D71" s="284"/>
      <c r="E71" s="286"/>
      <c r="F71" s="162" t="str">
        <f t="shared" si="0"/>
        <v/>
      </c>
      <c r="G71" s="156" t="str">
        <f>IF($D71="","",VLOOKUP($AL71,GaAsSem_Req!$A$2:$N$22,6))</f>
        <v/>
      </c>
      <c r="H71" s="285"/>
      <c r="I71" s="155" t="str">
        <f t="shared" si="1"/>
        <v/>
      </c>
      <c r="J71" s="156" t="str">
        <f>IF($D71="","",VLOOKUP($AL71,GaAsSem_Req!$A$2:$N$22,7))</f>
        <v/>
      </c>
      <c r="K71" s="285"/>
      <c r="L71" s="155" t="str">
        <f t="shared" si="2"/>
        <v/>
      </c>
      <c r="M71" s="156" t="str">
        <f>IF($D71="","",VLOOKUP($AL71,GaAsSem_Req!$A$2:$N$22,8))</f>
        <v/>
      </c>
      <c r="N71" s="287"/>
      <c r="O71" s="166" t="str">
        <f t="shared" si="3"/>
        <v/>
      </c>
      <c r="P71" s="156" t="str">
        <f>IF($D71="","",VLOOKUP($AL71,GaAsSem_Req!$A$2:$N$22,9))</f>
        <v/>
      </c>
      <c r="Q71" s="287"/>
      <c r="R71" s="166" t="str">
        <f t="shared" si="4"/>
        <v/>
      </c>
      <c r="S71" s="156" t="str">
        <f>IF($D71="","",VLOOKUP($AL71,GaAsSem_Req!$A$2:$N$22,10))</f>
        <v/>
      </c>
      <c r="T71" s="287"/>
      <c r="U71" s="166" t="str">
        <f t="shared" si="5"/>
        <v/>
      </c>
      <c r="V71" s="156" t="str">
        <f>IF($D71="","",VLOOKUP($AL71,GaAsSem_Req!$A$2:$N$22,11))</f>
        <v/>
      </c>
      <c r="W71" s="157" t="str">
        <f t="shared" si="7"/>
        <v/>
      </c>
      <c r="X71" s="158" t="str">
        <f>IF(OR($D71="",$AH71="",GlobalParameters!$C$12=""),"",$AH71)</f>
        <v/>
      </c>
      <c r="Y71" s="159"/>
      <c r="Z71" s="283"/>
      <c r="AA71" s="283"/>
      <c r="AB71" s="283"/>
      <c r="AC71" s="283"/>
      <c r="AD71" s="283"/>
      <c r="AE71" s="283"/>
      <c r="AF71" s="283"/>
      <c r="AG71" s="283"/>
      <c r="AH71" s="160" t="str">
        <f>IF(OR($D71="",GlobalParameters!$C$12=""),"",MIN(VLOOKUP($AL71,GaAsSem_Req!$A$2:$N$22,13),$AI71))</f>
        <v/>
      </c>
      <c r="AI71" s="283"/>
      <c r="AJ71" s="283"/>
      <c r="AK71" s="159"/>
      <c r="AL71" s="134" t="e">
        <f>VLOOKUP($D71,GaAsSem_Req!$R$2:$S$8,2)+VLOOKUP(GlobalParameters!$C$12,GaAsSem_Req!$T$2:$U$4,2)</f>
        <v>#N/A</v>
      </c>
    </row>
    <row r="72" spans="1:38" x14ac:dyDescent="0.25">
      <c r="A72" s="133"/>
      <c r="B72" s="283"/>
      <c r="C72" s="283"/>
      <c r="D72" s="284"/>
      <c r="E72" s="286"/>
      <c r="F72" s="162" t="str">
        <f t="shared" si="0"/>
        <v/>
      </c>
      <c r="G72" s="156" t="str">
        <f>IF($D72="","",VLOOKUP($AL72,GaAsSem_Req!$A$2:$N$22,6))</f>
        <v/>
      </c>
      <c r="H72" s="285"/>
      <c r="I72" s="155" t="str">
        <f t="shared" si="1"/>
        <v/>
      </c>
      <c r="J72" s="156" t="str">
        <f>IF($D72="","",VLOOKUP($AL72,GaAsSem_Req!$A$2:$N$22,7))</f>
        <v/>
      </c>
      <c r="K72" s="285"/>
      <c r="L72" s="155" t="str">
        <f t="shared" si="2"/>
        <v/>
      </c>
      <c r="M72" s="156" t="str">
        <f>IF($D72="","",VLOOKUP($AL72,GaAsSem_Req!$A$2:$N$22,8))</f>
        <v/>
      </c>
      <c r="N72" s="287"/>
      <c r="O72" s="166" t="str">
        <f t="shared" si="3"/>
        <v/>
      </c>
      <c r="P72" s="156" t="str">
        <f>IF($D72="","",VLOOKUP($AL72,GaAsSem_Req!$A$2:$N$22,9))</f>
        <v/>
      </c>
      <c r="Q72" s="287"/>
      <c r="R72" s="166" t="str">
        <f t="shared" si="4"/>
        <v/>
      </c>
      <c r="S72" s="156" t="str">
        <f>IF($D72="","",VLOOKUP($AL72,GaAsSem_Req!$A$2:$N$22,10))</f>
        <v/>
      </c>
      <c r="T72" s="287"/>
      <c r="U72" s="166" t="str">
        <f t="shared" si="5"/>
        <v/>
      </c>
      <c r="V72" s="156" t="str">
        <f>IF($D72="","",VLOOKUP($AL72,GaAsSem_Req!$A$2:$N$22,11))</f>
        <v/>
      </c>
      <c r="W72" s="157" t="str">
        <f t="shared" si="7"/>
        <v/>
      </c>
      <c r="X72" s="158" t="str">
        <f>IF(OR($D72="",$AH72="",GlobalParameters!$C$12=""),"",$AH72)</f>
        <v/>
      </c>
      <c r="Y72" s="159"/>
      <c r="Z72" s="283"/>
      <c r="AA72" s="283"/>
      <c r="AB72" s="283"/>
      <c r="AC72" s="283"/>
      <c r="AD72" s="283"/>
      <c r="AE72" s="283"/>
      <c r="AF72" s="283"/>
      <c r="AG72" s="283"/>
      <c r="AH72" s="160" t="str">
        <f>IF(OR($D72="",GlobalParameters!$C$12=""),"",MIN(VLOOKUP($AL72,GaAsSem_Req!$A$2:$N$22,13),$AI72))</f>
        <v/>
      </c>
      <c r="AI72" s="283"/>
      <c r="AJ72" s="283"/>
      <c r="AK72" s="159"/>
      <c r="AL72" s="134" t="e">
        <f>VLOOKUP($D72,GaAsSem_Req!$R$2:$S$8,2)+VLOOKUP(GlobalParameters!$C$12,GaAsSem_Req!$T$2:$U$4,2)</f>
        <v>#N/A</v>
      </c>
    </row>
    <row r="73" spans="1:38" x14ac:dyDescent="0.25">
      <c r="A73" s="133"/>
      <c r="B73" s="283"/>
      <c r="C73" s="283"/>
      <c r="D73" s="284"/>
      <c r="E73" s="286"/>
      <c r="F73" s="162" t="str">
        <f t="shared" si="0"/>
        <v/>
      </c>
      <c r="G73" s="156" t="str">
        <f>IF($D73="","",VLOOKUP($AL73,GaAsSem_Req!$A$2:$N$22,6))</f>
        <v/>
      </c>
      <c r="H73" s="285"/>
      <c r="I73" s="155" t="str">
        <f t="shared" si="1"/>
        <v/>
      </c>
      <c r="J73" s="156" t="str">
        <f>IF($D73="","",VLOOKUP($AL73,GaAsSem_Req!$A$2:$N$22,7))</f>
        <v/>
      </c>
      <c r="K73" s="285"/>
      <c r="L73" s="155" t="str">
        <f t="shared" si="2"/>
        <v/>
      </c>
      <c r="M73" s="156" t="str">
        <f>IF($D73="","",VLOOKUP($AL73,GaAsSem_Req!$A$2:$N$22,8))</f>
        <v/>
      </c>
      <c r="N73" s="287"/>
      <c r="O73" s="166" t="str">
        <f t="shared" si="3"/>
        <v/>
      </c>
      <c r="P73" s="156" t="str">
        <f>IF($D73="","",VLOOKUP($AL73,GaAsSem_Req!$A$2:$N$22,9))</f>
        <v/>
      </c>
      <c r="Q73" s="287"/>
      <c r="R73" s="166" t="str">
        <f t="shared" si="4"/>
        <v/>
      </c>
      <c r="S73" s="156" t="str">
        <f>IF($D73="","",VLOOKUP($AL73,GaAsSem_Req!$A$2:$N$22,10))</f>
        <v/>
      </c>
      <c r="T73" s="287"/>
      <c r="U73" s="166" t="str">
        <f t="shared" si="5"/>
        <v/>
      </c>
      <c r="V73" s="156" t="str">
        <f>IF($D73="","",VLOOKUP($AL73,GaAsSem_Req!$A$2:$N$22,11))</f>
        <v/>
      </c>
      <c r="W73" s="157" t="str">
        <f t="shared" si="7"/>
        <v/>
      </c>
      <c r="X73" s="158" t="str">
        <f>IF(OR($D73="",$AH73="",GlobalParameters!$C$12=""),"",$AH73)</f>
        <v/>
      </c>
      <c r="Y73" s="159"/>
      <c r="Z73" s="283"/>
      <c r="AA73" s="283"/>
      <c r="AB73" s="283"/>
      <c r="AC73" s="283"/>
      <c r="AD73" s="283"/>
      <c r="AE73" s="283"/>
      <c r="AF73" s="283"/>
      <c r="AG73" s="283"/>
      <c r="AH73" s="160" t="str">
        <f>IF(OR($D73="",GlobalParameters!$C$12=""),"",MIN(VLOOKUP($AL73,GaAsSem_Req!$A$2:$N$22,13),$AI73))</f>
        <v/>
      </c>
      <c r="AI73" s="283"/>
      <c r="AJ73" s="283"/>
      <c r="AK73" s="159"/>
      <c r="AL73" s="134" t="e">
        <f>VLOOKUP($D73,GaAsSem_Req!$R$2:$S$8,2)+VLOOKUP(GlobalParameters!$C$12,GaAsSem_Req!$T$2:$U$4,2)</f>
        <v>#N/A</v>
      </c>
    </row>
    <row r="74" spans="1:38" x14ac:dyDescent="0.25">
      <c r="A74" s="133"/>
      <c r="B74" s="283"/>
      <c r="C74" s="283"/>
      <c r="D74" s="284"/>
      <c r="E74" s="286"/>
      <c r="F74" s="162" t="str">
        <f t="shared" si="0"/>
        <v/>
      </c>
      <c r="G74" s="156" t="str">
        <f>IF($D74="","",VLOOKUP($AL74,GaAsSem_Req!$A$2:$N$22,6))</f>
        <v/>
      </c>
      <c r="H74" s="285"/>
      <c r="I74" s="155" t="str">
        <f t="shared" si="1"/>
        <v/>
      </c>
      <c r="J74" s="156" t="str">
        <f>IF($D74="","",VLOOKUP($AL74,GaAsSem_Req!$A$2:$N$22,7))</f>
        <v/>
      </c>
      <c r="K74" s="285"/>
      <c r="L74" s="155" t="str">
        <f t="shared" si="2"/>
        <v/>
      </c>
      <c r="M74" s="156" t="str">
        <f>IF($D74="","",VLOOKUP($AL74,GaAsSem_Req!$A$2:$N$22,8))</f>
        <v/>
      </c>
      <c r="N74" s="287"/>
      <c r="O74" s="166" t="str">
        <f t="shared" si="3"/>
        <v/>
      </c>
      <c r="P74" s="156" t="str">
        <f>IF($D74="","",VLOOKUP($AL74,GaAsSem_Req!$A$2:$N$22,9))</f>
        <v/>
      </c>
      <c r="Q74" s="287"/>
      <c r="R74" s="166" t="str">
        <f t="shared" si="4"/>
        <v/>
      </c>
      <c r="S74" s="156" t="str">
        <f>IF($D74="","",VLOOKUP($AL74,GaAsSem_Req!$A$2:$N$22,10))</f>
        <v/>
      </c>
      <c r="T74" s="287"/>
      <c r="U74" s="166" t="str">
        <f t="shared" si="5"/>
        <v/>
      </c>
      <c r="V74" s="156" t="str">
        <f>IF($D74="","",VLOOKUP($AL74,GaAsSem_Req!$A$2:$N$22,11))</f>
        <v/>
      </c>
      <c r="W74" s="157" t="str">
        <f t="shared" si="7"/>
        <v/>
      </c>
      <c r="X74" s="158" t="str">
        <f>IF(OR($D74="",$AH74="",GlobalParameters!$C$12=""),"",$AH74)</f>
        <v/>
      </c>
      <c r="Y74" s="159"/>
      <c r="Z74" s="283"/>
      <c r="AA74" s="283"/>
      <c r="AB74" s="283"/>
      <c r="AC74" s="283"/>
      <c r="AD74" s="283"/>
      <c r="AE74" s="283"/>
      <c r="AF74" s="283"/>
      <c r="AG74" s="283"/>
      <c r="AH74" s="160" t="str">
        <f>IF(OR($D74="",GlobalParameters!$C$12=""),"",MIN(VLOOKUP($AL74,GaAsSem_Req!$A$2:$N$22,13),$AI74))</f>
        <v/>
      </c>
      <c r="AI74" s="283"/>
      <c r="AJ74" s="283"/>
      <c r="AK74" s="159"/>
      <c r="AL74" s="134" t="e">
        <f>VLOOKUP($D74,GaAsSem_Req!$R$2:$S$8,2)+VLOOKUP(GlobalParameters!$C$12,GaAsSem_Req!$T$2:$U$4,2)</f>
        <v>#N/A</v>
      </c>
    </row>
    <row r="75" spans="1:38" x14ac:dyDescent="0.25">
      <c r="A75" s="133"/>
      <c r="B75" s="283"/>
      <c r="C75" s="283"/>
      <c r="D75" s="284"/>
      <c r="E75" s="286"/>
      <c r="F75" s="162" t="str">
        <f t="shared" si="0"/>
        <v/>
      </c>
      <c r="G75" s="156" t="str">
        <f>IF($D75="","",VLOOKUP($AL75,GaAsSem_Req!$A$2:$N$22,6))</f>
        <v/>
      </c>
      <c r="H75" s="285"/>
      <c r="I75" s="155" t="str">
        <f t="shared" si="1"/>
        <v/>
      </c>
      <c r="J75" s="156" t="str">
        <f>IF($D75="","",VLOOKUP($AL75,GaAsSem_Req!$A$2:$N$22,7))</f>
        <v/>
      </c>
      <c r="K75" s="285"/>
      <c r="L75" s="155" t="str">
        <f t="shared" si="2"/>
        <v/>
      </c>
      <c r="M75" s="156" t="str">
        <f>IF($D75="","",VLOOKUP($AL75,GaAsSem_Req!$A$2:$N$22,8))</f>
        <v/>
      </c>
      <c r="N75" s="287"/>
      <c r="O75" s="166" t="str">
        <f t="shared" si="3"/>
        <v/>
      </c>
      <c r="P75" s="156" t="str">
        <f>IF($D75="","",VLOOKUP($AL75,GaAsSem_Req!$A$2:$N$22,9))</f>
        <v/>
      </c>
      <c r="Q75" s="287"/>
      <c r="R75" s="166" t="str">
        <f t="shared" si="4"/>
        <v/>
      </c>
      <c r="S75" s="156" t="str">
        <f>IF($D75="","",VLOOKUP($AL75,GaAsSem_Req!$A$2:$N$22,10))</f>
        <v/>
      </c>
      <c r="T75" s="287"/>
      <c r="U75" s="166" t="str">
        <f t="shared" si="5"/>
        <v/>
      </c>
      <c r="V75" s="156" t="str">
        <f>IF($D75="","",VLOOKUP($AL75,GaAsSem_Req!$A$2:$N$22,11))</f>
        <v/>
      </c>
      <c r="W75" s="157" t="str">
        <f t="shared" si="7"/>
        <v/>
      </c>
      <c r="X75" s="158" t="str">
        <f>IF(OR($D75="",$AH75="",GlobalParameters!$C$12=""),"",$AH75)</f>
        <v/>
      </c>
      <c r="Y75" s="159"/>
      <c r="Z75" s="283"/>
      <c r="AA75" s="283"/>
      <c r="AB75" s="283"/>
      <c r="AC75" s="283"/>
      <c r="AD75" s="283"/>
      <c r="AE75" s="283"/>
      <c r="AF75" s="283"/>
      <c r="AG75" s="283"/>
      <c r="AH75" s="160" t="str">
        <f>IF(OR($D75="",GlobalParameters!$C$12=""),"",MIN(VLOOKUP($AL75,GaAsSem_Req!$A$2:$N$22,13),$AI75))</f>
        <v/>
      </c>
      <c r="AI75" s="283"/>
      <c r="AJ75" s="283"/>
      <c r="AK75" s="159"/>
      <c r="AL75" s="134" t="e">
        <f>VLOOKUP($D75,GaAsSem_Req!$R$2:$S$8,2)+VLOOKUP(GlobalParameters!$C$12,GaAsSem_Req!$T$2:$U$4,2)</f>
        <v>#N/A</v>
      </c>
    </row>
    <row r="76" spans="1:38" x14ac:dyDescent="0.25">
      <c r="A76" s="133"/>
      <c r="B76" s="283"/>
      <c r="C76" s="283"/>
      <c r="D76" s="284"/>
      <c r="E76" s="286"/>
      <c r="F76" s="162" t="str">
        <f t="shared" si="0"/>
        <v/>
      </c>
      <c r="G76" s="156" t="str">
        <f>IF($D76="","",VLOOKUP($AL76,GaAsSem_Req!$A$2:$N$22,6))</f>
        <v/>
      </c>
      <c r="H76" s="285"/>
      <c r="I76" s="155" t="str">
        <f t="shared" si="1"/>
        <v/>
      </c>
      <c r="J76" s="156" t="str">
        <f>IF($D76="","",VLOOKUP($AL76,GaAsSem_Req!$A$2:$N$22,7))</f>
        <v/>
      </c>
      <c r="K76" s="285"/>
      <c r="L76" s="155" t="str">
        <f t="shared" si="2"/>
        <v/>
      </c>
      <c r="M76" s="156" t="str">
        <f>IF($D76="","",VLOOKUP($AL76,GaAsSem_Req!$A$2:$N$22,8))</f>
        <v/>
      </c>
      <c r="N76" s="287"/>
      <c r="O76" s="166" t="str">
        <f t="shared" si="3"/>
        <v/>
      </c>
      <c r="P76" s="156" t="str">
        <f>IF($D76="","",VLOOKUP($AL76,GaAsSem_Req!$A$2:$N$22,9))</f>
        <v/>
      </c>
      <c r="Q76" s="287"/>
      <c r="R76" s="166" t="str">
        <f t="shared" si="4"/>
        <v/>
      </c>
      <c r="S76" s="156" t="str">
        <f>IF($D76="","",VLOOKUP($AL76,GaAsSem_Req!$A$2:$N$22,10))</f>
        <v/>
      </c>
      <c r="T76" s="287"/>
      <c r="U76" s="166" t="str">
        <f t="shared" si="5"/>
        <v/>
      </c>
      <c r="V76" s="156" t="str">
        <f>IF($D76="","",VLOOKUP($AL76,GaAsSem_Req!$A$2:$N$22,11))</f>
        <v/>
      </c>
      <c r="W76" s="157" t="str">
        <f t="shared" si="7"/>
        <v/>
      </c>
      <c r="X76" s="158" t="str">
        <f>IF(OR($D76="",$AH76="",GlobalParameters!$C$12=""),"",$AH76)</f>
        <v/>
      </c>
      <c r="Y76" s="159"/>
      <c r="Z76" s="283"/>
      <c r="AA76" s="283"/>
      <c r="AB76" s="283"/>
      <c r="AC76" s="283"/>
      <c r="AD76" s="283"/>
      <c r="AE76" s="283"/>
      <c r="AF76" s="283"/>
      <c r="AG76" s="283"/>
      <c r="AH76" s="160" t="str">
        <f>IF(OR($D76="",GlobalParameters!$C$12=""),"",MIN(VLOOKUP($AL76,GaAsSem_Req!$A$2:$N$22,13),$AI76))</f>
        <v/>
      </c>
      <c r="AI76" s="283"/>
      <c r="AJ76" s="283"/>
      <c r="AK76" s="159"/>
      <c r="AL76" s="134" t="e">
        <f>VLOOKUP($D76,GaAsSem_Req!$R$2:$S$8,2)+VLOOKUP(GlobalParameters!$C$12,GaAsSem_Req!$T$2:$U$4,2)</f>
        <v>#N/A</v>
      </c>
    </row>
    <row r="77" spans="1:38" x14ac:dyDescent="0.25">
      <c r="A77" s="133"/>
      <c r="B77" s="283"/>
      <c r="C77" s="283"/>
      <c r="D77" s="284"/>
      <c r="E77" s="286"/>
      <c r="F77" s="162" t="str">
        <f t="shared" ref="F77:F140" si="8">IF(OR($D77="",$Z77="",$AA77="",$G77="",$AG77="",$AI77=""),"",IF($AL77&gt;=400,IF($W77&lt;=$AG77,$AA77*$G77,IF(AND($W77&gt;$AG77,$W77&lt;=$AI77),$G77*($AA77+((($Z77-$AA77)/($AI77-$AG77))*($W77-$AG77))),0)),""))</f>
        <v/>
      </c>
      <c r="G77" s="156" t="str">
        <f>IF($D77="","",VLOOKUP($AL77,GaAsSem_Req!$A$2:$N$22,6))</f>
        <v/>
      </c>
      <c r="H77" s="285"/>
      <c r="I77" s="155" t="str">
        <f t="shared" ref="I77:I140" si="9">IF(OR($D77="",$AB77="",$J77=""),"",IF($AL77&gt;=400,$AB77*$J77,""))</f>
        <v/>
      </c>
      <c r="J77" s="156" t="str">
        <f>IF($D77="","",VLOOKUP($AL77,GaAsSem_Req!$A$2:$N$22,7))</f>
        <v/>
      </c>
      <c r="K77" s="285"/>
      <c r="L77" s="155" t="str">
        <f t="shared" ref="L77:L140" si="10">IF(OR($D77="",$AC77="",$M77=""),"",IF($AL77&gt;=400,$AC77*$M77,""))</f>
        <v/>
      </c>
      <c r="M77" s="156" t="str">
        <f>IF($D77="","",VLOOKUP($AL77,GaAsSem_Req!$A$2:$N$22,8))</f>
        <v/>
      </c>
      <c r="N77" s="287"/>
      <c r="O77" s="166" t="str">
        <f t="shared" ref="O77:O140" si="11">IF(OR($D77="",$AD77="",$P77=""),"",IF($AL77&gt;=400,$AD77*$P77,""))</f>
        <v/>
      </c>
      <c r="P77" s="156" t="str">
        <f>IF($D77="","",VLOOKUP($AL77,GaAsSem_Req!$A$2:$N$22,9))</f>
        <v/>
      </c>
      <c r="Q77" s="287"/>
      <c r="R77" s="166" t="str">
        <f t="shared" ref="R77:R140" si="12">IF(OR($D77="",$AE77="",$S77=""),"",IF($AL77&gt;=400,$AE77*$S77,""))</f>
        <v/>
      </c>
      <c r="S77" s="156" t="str">
        <f>IF($D77="","",VLOOKUP($AL77,GaAsSem_Req!$A$2:$N$22,10))</f>
        <v/>
      </c>
      <c r="T77" s="287"/>
      <c r="U77" s="166" t="str">
        <f t="shared" ref="U77:U140" si="13">IF(OR($D77="",$AF77="",$V77=""),"",IF(OR(AND($AL77&gt;=400,$AL77&lt;500),AND($AL77&gt;=600,$AL77&lt;700)),$AF77*$V77,""))</f>
        <v/>
      </c>
      <c r="V77" s="156" t="str">
        <f>IF($D77="","",VLOOKUP($AL77,GaAsSem_Req!$A$2:$N$22,11))</f>
        <v/>
      </c>
      <c r="W77" s="157" t="str">
        <f t="shared" si="7"/>
        <v/>
      </c>
      <c r="X77" s="158" t="str">
        <f>IF(OR($D77="",$AH77="",GlobalParameters!$C$12=""),"",$AH77)</f>
        <v/>
      </c>
      <c r="Y77" s="159"/>
      <c r="Z77" s="283"/>
      <c r="AA77" s="283"/>
      <c r="AB77" s="283"/>
      <c r="AC77" s="283"/>
      <c r="AD77" s="283"/>
      <c r="AE77" s="283"/>
      <c r="AF77" s="283"/>
      <c r="AG77" s="283"/>
      <c r="AH77" s="160" t="str">
        <f>IF(OR($D77="",GlobalParameters!$C$12=""),"",MIN(VLOOKUP($AL77,GaAsSem_Req!$A$2:$N$22,13),$AI77))</f>
        <v/>
      </c>
      <c r="AI77" s="283"/>
      <c r="AJ77" s="283"/>
      <c r="AK77" s="159"/>
      <c r="AL77" s="134" t="e">
        <f>VLOOKUP($D77,GaAsSem_Req!$R$2:$S$8,2)+VLOOKUP(GlobalParameters!$C$12,GaAsSem_Req!$T$2:$U$4,2)</f>
        <v>#N/A</v>
      </c>
    </row>
    <row r="78" spans="1:38" x14ac:dyDescent="0.25">
      <c r="A78" s="133"/>
      <c r="B78" s="283"/>
      <c r="C78" s="283"/>
      <c r="D78" s="284"/>
      <c r="E78" s="286"/>
      <c r="F78" s="162" t="str">
        <f t="shared" si="8"/>
        <v/>
      </c>
      <c r="G78" s="156" t="str">
        <f>IF($D78="","",VLOOKUP($AL78,GaAsSem_Req!$A$2:$N$22,6))</f>
        <v/>
      </c>
      <c r="H78" s="285"/>
      <c r="I78" s="155" t="str">
        <f t="shared" si="9"/>
        <v/>
      </c>
      <c r="J78" s="156" t="str">
        <f>IF($D78="","",VLOOKUP($AL78,GaAsSem_Req!$A$2:$N$22,7))</f>
        <v/>
      </c>
      <c r="K78" s="285"/>
      <c r="L78" s="155" t="str">
        <f t="shared" si="10"/>
        <v/>
      </c>
      <c r="M78" s="156" t="str">
        <f>IF($D78="","",VLOOKUP($AL78,GaAsSem_Req!$A$2:$N$22,8))</f>
        <v/>
      </c>
      <c r="N78" s="287"/>
      <c r="O78" s="166" t="str">
        <f t="shared" si="11"/>
        <v/>
      </c>
      <c r="P78" s="156" t="str">
        <f>IF($D78="","",VLOOKUP($AL78,GaAsSem_Req!$A$2:$N$22,9))</f>
        <v/>
      </c>
      <c r="Q78" s="287"/>
      <c r="R78" s="166" t="str">
        <f t="shared" si="12"/>
        <v/>
      </c>
      <c r="S78" s="156" t="str">
        <f>IF($D78="","",VLOOKUP($AL78,GaAsSem_Req!$A$2:$N$22,10))</f>
        <v/>
      </c>
      <c r="T78" s="287"/>
      <c r="U78" s="166" t="str">
        <f t="shared" si="13"/>
        <v/>
      </c>
      <c r="V78" s="156" t="str">
        <f>IF($D78="","",VLOOKUP($AL78,GaAsSem_Req!$A$2:$N$22,11))</f>
        <v/>
      </c>
      <c r="W78" s="157" t="str">
        <f t="shared" si="7"/>
        <v/>
      </c>
      <c r="X78" s="158" t="str">
        <f>IF(OR($D78="",$AH78="",GlobalParameters!$C$12=""),"",$AH78)</f>
        <v/>
      </c>
      <c r="Y78" s="159"/>
      <c r="Z78" s="283"/>
      <c r="AA78" s="283"/>
      <c r="AB78" s="283"/>
      <c r="AC78" s="283"/>
      <c r="AD78" s="283"/>
      <c r="AE78" s="283"/>
      <c r="AF78" s="283"/>
      <c r="AG78" s="283"/>
      <c r="AH78" s="160" t="str">
        <f>IF(OR($D78="",GlobalParameters!$C$12=""),"",MIN(VLOOKUP($AL78,GaAsSem_Req!$A$2:$N$22,13),$AI78))</f>
        <v/>
      </c>
      <c r="AI78" s="283"/>
      <c r="AJ78" s="283"/>
      <c r="AK78" s="159"/>
      <c r="AL78" s="134" t="e">
        <f>VLOOKUP($D78,GaAsSem_Req!$R$2:$S$8,2)+VLOOKUP(GlobalParameters!$C$12,GaAsSem_Req!$T$2:$U$4,2)</f>
        <v>#N/A</v>
      </c>
    </row>
    <row r="79" spans="1:38" x14ac:dyDescent="0.25">
      <c r="A79" s="133"/>
      <c r="B79" s="283"/>
      <c r="C79" s="283"/>
      <c r="D79" s="284"/>
      <c r="E79" s="286"/>
      <c r="F79" s="162" t="str">
        <f t="shared" si="8"/>
        <v/>
      </c>
      <c r="G79" s="156" t="str">
        <f>IF($D79="","",VLOOKUP($AL79,GaAsSem_Req!$A$2:$N$22,6))</f>
        <v/>
      </c>
      <c r="H79" s="285"/>
      <c r="I79" s="155" t="str">
        <f t="shared" si="9"/>
        <v/>
      </c>
      <c r="J79" s="156" t="str">
        <f>IF($D79="","",VLOOKUP($AL79,GaAsSem_Req!$A$2:$N$22,7))</f>
        <v/>
      </c>
      <c r="K79" s="285"/>
      <c r="L79" s="155" t="str">
        <f t="shared" si="10"/>
        <v/>
      </c>
      <c r="M79" s="156" t="str">
        <f>IF($D79="","",VLOOKUP($AL79,GaAsSem_Req!$A$2:$N$22,8))</f>
        <v/>
      </c>
      <c r="N79" s="287"/>
      <c r="O79" s="166" t="str">
        <f t="shared" si="11"/>
        <v/>
      </c>
      <c r="P79" s="156" t="str">
        <f>IF($D79="","",VLOOKUP($AL79,GaAsSem_Req!$A$2:$N$22,9))</f>
        <v/>
      </c>
      <c r="Q79" s="287"/>
      <c r="R79" s="166" t="str">
        <f t="shared" si="12"/>
        <v/>
      </c>
      <c r="S79" s="156" t="str">
        <f>IF($D79="","",VLOOKUP($AL79,GaAsSem_Req!$A$2:$N$22,10))</f>
        <v/>
      </c>
      <c r="T79" s="287"/>
      <c r="U79" s="166" t="str">
        <f t="shared" si="13"/>
        <v/>
      </c>
      <c r="V79" s="156" t="str">
        <f>IF($D79="","",VLOOKUP($AL79,GaAsSem_Req!$A$2:$N$22,11))</f>
        <v/>
      </c>
      <c r="W79" s="157" t="str">
        <f t="shared" si="7"/>
        <v/>
      </c>
      <c r="X79" s="158" t="str">
        <f>IF(OR($D79="",$AH79="",GlobalParameters!$C$12=""),"",$AH79)</f>
        <v/>
      </c>
      <c r="Y79" s="159"/>
      <c r="Z79" s="283"/>
      <c r="AA79" s="283"/>
      <c r="AB79" s="283"/>
      <c r="AC79" s="283"/>
      <c r="AD79" s="283"/>
      <c r="AE79" s="283"/>
      <c r="AF79" s="283"/>
      <c r="AG79" s="283"/>
      <c r="AH79" s="160" t="str">
        <f>IF(OR($D79="",GlobalParameters!$C$12=""),"",MIN(VLOOKUP($AL79,GaAsSem_Req!$A$2:$N$22,13),$AI79))</f>
        <v/>
      </c>
      <c r="AI79" s="283"/>
      <c r="AJ79" s="283"/>
      <c r="AK79" s="159"/>
      <c r="AL79" s="134" t="e">
        <f>VLOOKUP($D79,GaAsSem_Req!$R$2:$S$8,2)+VLOOKUP(GlobalParameters!$C$12,GaAsSem_Req!$T$2:$U$4,2)</f>
        <v>#N/A</v>
      </c>
    </row>
    <row r="80" spans="1:38" x14ac:dyDescent="0.25">
      <c r="A80" s="133"/>
      <c r="B80" s="283"/>
      <c r="C80" s="283"/>
      <c r="D80" s="284"/>
      <c r="E80" s="286"/>
      <c r="F80" s="162" t="str">
        <f t="shared" si="8"/>
        <v/>
      </c>
      <c r="G80" s="156" t="str">
        <f>IF($D80="","",VLOOKUP($AL80,GaAsSem_Req!$A$2:$N$22,6))</f>
        <v/>
      </c>
      <c r="H80" s="285"/>
      <c r="I80" s="155" t="str">
        <f t="shared" si="9"/>
        <v/>
      </c>
      <c r="J80" s="156" t="str">
        <f>IF($D80="","",VLOOKUP($AL80,GaAsSem_Req!$A$2:$N$22,7))</f>
        <v/>
      </c>
      <c r="K80" s="285"/>
      <c r="L80" s="155" t="str">
        <f t="shared" si="10"/>
        <v/>
      </c>
      <c r="M80" s="156" t="str">
        <f>IF($D80="","",VLOOKUP($AL80,GaAsSem_Req!$A$2:$N$22,8))</f>
        <v/>
      </c>
      <c r="N80" s="287"/>
      <c r="O80" s="166" t="str">
        <f t="shared" si="11"/>
        <v/>
      </c>
      <c r="P80" s="156" t="str">
        <f>IF($D80="","",VLOOKUP($AL80,GaAsSem_Req!$A$2:$N$22,9))</f>
        <v/>
      </c>
      <c r="Q80" s="287"/>
      <c r="R80" s="166" t="str">
        <f t="shared" si="12"/>
        <v/>
      </c>
      <c r="S80" s="156" t="str">
        <f>IF($D80="","",VLOOKUP($AL80,GaAsSem_Req!$A$2:$N$22,10))</f>
        <v/>
      </c>
      <c r="T80" s="287"/>
      <c r="U80" s="166" t="str">
        <f t="shared" si="13"/>
        <v/>
      </c>
      <c r="V80" s="156" t="str">
        <f>IF($D80="","",VLOOKUP($AL80,GaAsSem_Req!$A$2:$N$22,11))</f>
        <v/>
      </c>
      <c r="W80" s="157" t="str">
        <f t="shared" si="7"/>
        <v/>
      </c>
      <c r="X80" s="158" t="str">
        <f>IF(OR($D80="",$AH80="",GlobalParameters!$C$12=""),"",$AH80)</f>
        <v/>
      </c>
      <c r="Y80" s="159"/>
      <c r="Z80" s="283"/>
      <c r="AA80" s="283"/>
      <c r="AB80" s="283"/>
      <c r="AC80" s="283"/>
      <c r="AD80" s="283"/>
      <c r="AE80" s="283"/>
      <c r="AF80" s="283"/>
      <c r="AG80" s="283"/>
      <c r="AH80" s="160" t="str">
        <f>IF(OR($D80="",GlobalParameters!$C$12=""),"",MIN(VLOOKUP($AL80,GaAsSem_Req!$A$2:$N$22,13),$AI80))</f>
        <v/>
      </c>
      <c r="AI80" s="283"/>
      <c r="AJ80" s="283"/>
      <c r="AK80" s="159"/>
      <c r="AL80" s="134" t="e">
        <f>VLOOKUP($D80,GaAsSem_Req!$R$2:$S$8,2)+VLOOKUP(GlobalParameters!$C$12,GaAsSem_Req!$T$2:$U$4,2)</f>
        <v>#N/A</v>
      </c>
    </row>
    <row r="81" spans="1:38" x14ac:dyDescent="0.25">
      <c r="A81" s="133"/>
      <c r="B81" s="283"/>
      <c r="C81" s="283"/>
      <c r="D81" s="284"/>
      <c r="E81" s="286"/>
      <c r="F81" s="162" t="str">
        <f t="shared" si="8"/>
        <v/>
      </c>
      <c r="G81" s="156" t="str">
        <f>IF($D81="","",VLOOKUP($AL81,GaAsSem_Req!$A$2:$N$22,6))</f>
        <v/>
      </c>
      <c r="H81" s="285"/>
      <c r="I81" s="155" t="str">
        <f t="shared" si="9"/>
        <v/>
      </c>
      <c r="J81" s="156" t="str">
        <f>IF($D81="","",VLOOKUP($AL81,GaAsSem_Req!$A$2:$N$22,7))</f>
        <v/>
      </c>
      <c r="K81" s="285"/>
      <c r="L81" s="155" t="str">
        <f t="shared" si="10"/>
        <v/>
      </c>
      <c r="M81" s="156" t="str">
        <f>IF($D81="","",VLOOKUP($AL81,GaAsSem_Req!$A$2:$N$22,8))</f>
        <v/>
      </c>
      <c r="N81" s="287"/>
      <c r="O81" s="166" t="str">
        <f t="shared" si="11"/>
        <v/>
      </c>
      <c r="P81" s="156" t="str">
        <f>IF($D81="","",VLOOKUP($AL81,GaAsSem_Req!$A$2:$N$22,9))</f>
        <v/>
      </c>
      <c r="Q81" s="287"/>
      <c r="R81" s="166" t="str">
        <f t="shared" si="12"/>
        <v/>
      </c>
      <c r="S81" s="156" t="str">
        <f>IF($D81="","",VLOOKUP($AL81,GaAsSem_Req!$A$2:$N$22,10))</f>
        <v/>
      </c>
      <c r="T81" s="287"/>
      <c r="U81" s="166" t="str">
        <f t="shared" si="13"/>
        <v/>
      </c>
      <c r="V81" s="156" t="str">
        <f>IF($D81="","",VLOOKUP($AL81,GaAsSem_Req!$A$2:$N$22,11))</f>
        <v/>
      </c>
      <c r="W81" s="157" t="str">
        <f t="shared" si="7"/>
        <v/>
      </c>
      <c r="X81" s="158" t="str">
        <f>IF(OR($D81="",$AH81="",GlobalParameters!$C$12=""),"",$AH81)</f>
        <v/>
      </c>
      <c r="Y81" s="159"/>
      <c r="Z81" s="283"/>
      <c r="AA81" s="283"/>
      <c r="AB81" s="283"/>
      <c r="AC81" s="283"/>
      <c r="AD81" s="283"/>
      <c r="AE81" s="283"/>
      <c r="AF81" s="283"/>
      <c r="AG81" s="283"/>
      <c r="AH81" s="160" t="str">
        <f>IF(OR($D81="",GlobalParameters!$C$12=""),"",MIN(VLOOKUP($AL81,GaAsSem_Req!$A$2:$N$22,13),$AI81))</f>
        <v/>
      </c>
      <c r="AI81" s="283"/>
      <c r="AJ81" s="283"/>
      <c r="AK81" s="159"/>
      <c r="AL81" s="134" t="e">
        <f>VLOOKUP($D81,GaAsSem_Req!$R$2:$S$8,2)+VLOOKUP(GlobalParameters!$C$12,GaAsSem_Req!$T$2:$U$4,2)</f>
        <v>#N/A</v>
      </c>
    </row>
    <row r="82" spans="1:38" x14ac:dyDescent="0.25">
      <c r="A82" s="133"/>
      <c r="B82" s="283"/>
      <c r="C82" s="283"/>
      <c r="D82" s="284"/>
      <c r="E82" s="286"/>
      <c r="F82" s="162" t="str">
        <f t="shared" si="8"/>
        <v/>
      </c>
      <c r="G82" s="156" t="str">
        <f>IF($D82="","",VLOOKUP($AL82,GaAsSem_Req!$A$2:$N$22,6))</f>
        <v/>
      </c>
      <c r="H82" s="285"/>
      <c r="I82" s="155" t="str">
        <f t="shared" si="9"/>
        <v/>
      </c>
      <c r="J82" s="156" t="str">
        <f>IF($D82="","",VLOOKUP($AL82,GaAsSem_Req!$A$2:$N$22,7))</f>
        <v/>
      </c>
      <c r="K82" s="285"/>
      <c r="L82" s="155" t="str">
        <f t="shared" si="10"/>
        <v/>
      </c>
      <c r="M82" s="156" t="str">
        <f>IF($D82="","",VLOOKUP($AL82,GaAsSem_Req!$A$2:$N$22,8))</f>
        <v/>
      </c>
      <c r="N82" s="287"/>
      <c r="O82" s="166" t="str">
        <f t="shared" si="11"/>
        <v/>
      </c>
      <c r="P82" s="156" t="str">
        <f>IF($D82="","",VLOOKUP($AL82,GaAsSem_Req!$A$2:$N$22,9))</f>
        <v/>
      </c>
      <c r="Q82" s="287"/>
      <c r="R82" s="166" t="str">
        <f t="shared" si="12"/>
        <v/>
      </c>
      <c r="S82" s="156" t="str">
        <f>IF($D82="","",VLOOKUP($AL82,GaAsSem_Req!$A$2:$N$22,10))</f>
        <v/>
      </c>
      <c r="T82" s="287"/>
      <c r="U82" s="166" t="str">
        <f t="shared" si="13"/>
        <v/>
      </c>
      <c r="V82" s="156" t="str">
        <f>IF($D82="","",VLOOKUP($AL82,GaAsSem_Req!$A$2:$N$22,11))</f>
        <v/>
      </c>
      <c r="W82" s="157" t="str">
        <f t="shared" si="7"/>
        <v/>
      </c>
      <c r="X82" s="158" t="str">
        <f>IF(OR($D82="",$AH82="",GlobalParameters!$C$12=""),"",$AH82)</f>
        <v/>
      </c>
      <c r="Y82" s="159"/>
      <c r="Z82" s="283"/>
      <c r="AA82" s="283"/>
      <c r="AB82" s="283"/>
      <c r="AC82" s="283"/>
      <c r="AD82" s="283"/>
      <c r="AE82" s="283"/>
      <c r="AF82" s="283"/>
      <c r="AG82" s="283"/>
      <c r="AH82" s="160" t="str">
        <f>IF(OR($D82="",GlobalParameters!$C$12=""),"",MIN(VLOOKUP($AL82,GaAsSem_Req!$A$2:$N$22,13),$AI82))</f>
        <v/>
      </c>
      <c r="AI82" s="283"/>
      <c r="AJ82" s="283"/>
      <c r="AK82" s="159"/>
      <c r="AL82" s="134" t="e">
        <f>VLOOKUP($D82,GaAsSem_Req!$R$2:$S$8,2)+VLOOKUP(GlobalParameters!$C$12,GaAsSem_Req!$T$2:$U$4,2)</f>
        <v>#N/A</v>
      </c>
    </row>
    <row r="83" spans="1:38" x14ac:dyDescent="0.25">
      <c r="A83" s="133"/>
      <c r="B83" s="283"/>
      <c r="C83" s="283"/>
      <c r="D83" s="284"/>
      <c r="E83" s="286"/>
      <c r="F83" s="162" t="str">
        <f t="shared" si="8"/>
        <v/>
      </c>
      <c r="G83" s="156" t="str">
        <f>IF($D83="","",VLOOKUP($AL83,GaAsSem_Req!$A$2:$N$22,6))</f>
        <v/>
      </c>
      <c r="H83" s="285"/>
      <c r="I83" s="155" t="str">
        <f t="shared" si="9"/>
        <v/>
      </c>
      <c r="J83" s="156" t="str">
        <f>IF($D83="","",VLOOKUP($AL83,GaAsSem_Req!$A$2:$N$22,7))</f>
        <v/>
      </c>
      <c r="K83" s="285"/>
      <c r="L83" s="155" t="str">
        <f t="shared" si="10"/>
        <v/>
      </c>
      <c r="M83" s="156" t="str">
        <f>IF($D83="","",VLOOKUP($AL83,GaAsSem_Req!$A$2:$N$22,8))</f>
        <v/>
      </c>
      <c r="N83" s="287"/>
      <c r="O83" s="166" t="str">
        <f t="shared" si="11"/>
        <v/>
      </c>
      <c r="P83" s="156" t="str">
        <f>IF($D83="","",VLOOKUP($AL83,GaAsSem_Req!$A$2:$N$22,9))</f>
        <v/>
      </c>
      <c r="Q83" s="287"/>
      <c r="R83" s="166" t="str">
        <f t="shared" si="12"/>
        <v/>
      </c>
      <c r="S83" s="156" t="str">
        <f>IF($D83="","",VLOOKUP($AL83,GaAsSem_Req!$A$2:$N$22,10))</f>
        <v/>
      </c>
      <c r="T83" s="287"/>
      <c r="U83" s="166" t="str">
        <f t="shared" si="13"/>
        <v/>
      </c>
      <c r="V83" s="156" t="str">
        <f>IF($D83="","",VLOOKUP($AL83,GaAsSem_Req!$A$2:$N$22,11))</f>
        <v/>
      </c>
      <c r="W83" s="157" t="str">
        <f t="shared" si="7"/>
        <v/>
      </c>
      <c r="X83" s="158" t="str">
        <f>IF(OR($D83="",$AH83="",GlobalParameters!$C$12=""),"",$AH83)</f>
        <v/>
      </c>
      <c r="Y83" s="159"/>
      <c r="Z83" s="283"/>
      <c r="AA83" s="283"/>
      <c r="AB83" s="283"/>
      <c r="AC83" s="283"/>
      <c r="AD83" s="283"/>
      <c r="AE83" s="283"/>
      <c r="AF83" s="283"/>
      <c r="AG83" s="283"/>
      <c r="AH83" s="160" t="str">
        <f>IF(OR($D83="",GlobalParameters!$C$12=""),"",MIN(VLOOKUP($AL83,GaAsSem_Req!$A$2:$N$22,13),$AI83))</f>
        <v/>
      </c>
      <c r="AI83" s="283"/>
      <c r="AJ83" s="283"/>
      <c r="AK83" s="159"/>
      <c r="AL83" s="134" t="e">
        <f>VLOOKUP($D83,GaAsSem_Req!$R$2:$S$8,2)+VLOOKUP(GlobalParameters!$C$12,GaAsSem_Req!$T$2:$U$4,2)</f>
        <v>#N/A</v>
      </c>
    </row>
    <row r="84" spans="1:38" x14ac:dyDescent="0.25">
      <c r="A84" s="133"/>
      <c r="B84" s="283"/>
      <c r="C84" s="283"/>
      <c r="D84" s="284"/>
      <c r="E84" s="286"/>
      <c r="F84" s="162" t="str">
        <f t="shared" si="8"/>
        <v/>
      </c>
      <c r="G84" s="156" t="str">
        <f>IF($D84="","",VLOOKUP($AL84,GaAsSem_Req!$A$2:$N$22,6))</f>
        <v/>
      </c>
      <c r="H84" s="285"/>
      <c r="I84" s="155" t="str">
        <f t="shared" si="9"/>
        <v/>
      </c>
      <c r="J84" s="156" t="str">
        <f>IF($D84="","",VLOOKUP($AL84,GaAsSem_Req!$A$2:$N$22,7))</f>
        <v/>
      </c>
      <c r="K84" s="285"/>
      <c r="L84" s="155" t="str">
        <f t="shared" si="10"/>
        <v/>
      </c>
      <c r="M84" s="156" t="str">
        <f>IF($D84="","",VLOOKUP($AL84,GaAsSem_Req!$A$2:$N$22,8))</f>
        <v/>
      </c>
      <c r="N84" s="287"/>
      <c r="O84" s="166" t="str">
        <f t="shared" si="11"/>
        <v/>
      </c>
      <c r="P84" s="156" t="str">
        <f>IF($D84="","",VLOOKUP($AL84,GaAsSem_Req!$A$2:$N$22,9))</f>
        <v/>
      </c>
      <c r="Q84" s="287"/>
      <c r="R84" s="166" t="str">
        <f t="shared" si="12"/>
        <v/>
      </c>
      <c r="S84" s="156" t="str">
        <f>IF($D84="","",VLOOKUP($AL84,GaAsSem_Req!$A$2:$N$22,10))</f>
        <v/>
      </c>
      <c r="T84" s="287"/>
      <c r="U84" s="166" t="str">
        <f t="shared" si="13"/>
        <v/>
      </c>
      <c r="V84" s="156" t="str">
        <f>IF($D84="","",VLOOKUP($AL84,GaAsSem_Req!$A$2:$N$22,11))</f>
        <v/>
      </c>
      <c r="W84" s="157" t="str">
        <f t="shared" si="7"/>
        <v/>
      </c>
      <c r="X84" s="158" t="str">
        <f>IF(OR($D84="",$AH84="",GlobalParameters!$C$12=""),"",$AH84)</f>
        <v/>
      </c>
      <c r="Y84" s="159"/>
      <c r="Z84" s="283"/>
      <c r="AA84" s="283"/>
      <c r="AB84" s="283"/>
      <c r="AC84" s="283"/>
      <c r="AD84" s="283"/>
      <c r="AE84" s="283"/>
      <c r="AF84" s="283"/>
      <c r="AG84" s="283"/>
      <c r="AH84" s="160" t="str">
        <f>IF(OR($D84="",GlobalParameters!$C$12=""),"",MIN(VLOOKUP($AL84,GaAsSem_Req!$A$2:$N$22,13),$AI84))</f>
        <v/>
      </c>
      <c r="AI84" s="283"/>
      <c r="AJ84" s="283"/>
      <c r="AK84" s="159"/>
      <c r="AL84" s="134" t="e">
        <f>VLOOKUP($D84,GaAsSem_Req!$R$2:$S$8,2)+VLOOKUP(GlobalParameters!$C$12,GaAsSem_Req!$T$2:$U$4,2)</f>
        <v>#N/A</v>
      </c>
    </row>
    <row r="85" spans="1:38" x14ac:dyDescent="0.25">
      <c r="A85" s="133"/>
      <c r="B85" s="283"/>
      <c r="C85" s="283"/>
      <c r="D85" s="284"/>
      <c r="E85" s="286"/>
      <c r="F85" s="162" t="str">
        <f t="shared" si="8"/>
        <v/>
      </c>
      <c r="G85" s="156" t="str">
        <f>IF($D85="","",VLOOKUP($AL85,GaAsSem_Req!$A$2:$N$22,6))</f>
        <v/>
      </c>
      <c r="H85" s="285"/>
      <c r="I85" s="155" t="str">
        <f t="shared" si="9"/>
        <v/>
      </c>
      <c r="J85" s="156" t="str">
        <f>IF($D85="","",VLOOKUP($AL85,GaAsSem_Req!$A$2:$N$22,7))</f>
        <v/>
      </c>
      <c r="K85" s="285"/>
      <c r="L85" s="155" t="str">
        <f t="shared" si="10"/>
        <v/>
      </c>
      <c r="M85" s="156" t="str">
        <f>IF($D85="","",VLOOKUP($AL85,GaAsSem_Req!$A$2:$N$22,8))</f>
        <v/>
      </c>
      <c r="N85" s="287"/>
      <c r="O85" s="166" t="str">
        <f t="shared" si="11"/>
        <v/>
      </c>
      <c r="P85" s="156" t="str">
        <f>IF($D85="","",VLOOKUP($AL85,GaAsSem_Req!$A$2:$N$22,9))</f>
        <v/>
      </c>
      <c r="Q85" s="287"/>
      <c r="R85" s="166" t="str">
        <f t="shared" si="12"/>
        <v/>
      </c>
      <c r="S85" s="156" t="str">
        <f>IF($D85="","",VLOOKUP($AL85,GaAsSem_Req!$A$2:$N$22,10))</f>
        <v/>
      </c>
      <c r="T85" s="287"/>
      <c r="U85" s="166" t="str">
        <f t="shared" si="13"/>
        <v/>
      </c>
      <c r="V85" s="156" t="str">
        <f>IF($D85="","",VLOOKUP($AL85,GaAsSem_Req!$A$2:$N$22,11))</f>
        <v/>
      </c>
      <c r="W85" s="157" t="str">
        <f t="shared" si="7"/>
        <v/>
      </c>
      <c r="X85" s="158" t="str">
        <f>IF(OR($D85="",$AH85="",GlobalParameters!$C$12=""),"",$AH85)</f>
        <v/>
      </c>
      <c r="Y85" s="159"/>
      <c r="Z85" s="283"/>
      <c r="AA85" s="283"/>
      <c r="AB85" s="283"/>
      <c r="AC85" s="283"/>
      <c r="AD85" s="283"/>
      <c r="AE85" s="283"/>
      <c r="AF85" s="283"/>
      <c r="AG85" s="283"/>
      <c r="AH85" s="160" t="str">
        <f>IF(OR($D85="",GlobalParameters!$C$12=""),"",MIN(VLOOKUP($AL85,GaAsSem_Req!$A$2:$N$22,13),$AI85))</f>
        <v/>
      </c>
      <c r="AI85" s="283"/>
      <c r="AJ85" s="283"/>
      <c r="AK85" s="159"/>
      <c r="AL85" s="134" t="e">
        <f>VLOOKUP($D85,GaAsSem_Req!$R$2:$S$8,2)+VLOOKUP(GlobalParameters!$C$12,GaAsSem_Req!$T$2:$U$4,2)</f>
        <v>#N/A</v>
      </c>
    </row>
    <row r="86" spans="1:38" x14ac:dyDescent="0.25">
      <c r="A86" s="133"/>
      <c r="B86" s="283"/>
      <c r="C86" s="283"/>
      <c r="D86" s="284"/>
      <c r="E86" s="286"/>
      <c r="F86" s="162" t="str">
        <f t="shared" si="8"/>
        <v/>
      </c>
      <c r="G86" s="156" t="str">
        <f>IF($D86="","",VLOOKUP($AL86,GaAsSem_Req!$A$2:$N$22,6))</f>
        <v/>
      </c>
      <c r="H86" s="285"/>
      <c r="I86" s="155" t="str">
        <f t="shared" si="9"/>
        <v/>
      </c>
      <c r="J86" s="156" t="str">
        <f>IF($D86="","",VLOOKUP($AL86,GaAsSem_Req!$A$2:$N$22,7))</f>
        <v/>
      </c>
      <c r="K86" s="285"/>
      <c r="L86" s="155" t="str">
        <f t="shared" si="10"/>
        <v/>
      </c>
      <c r="M86" s="156" t="str">
        <f>IF($D86="","",VLOOKUP($AL86,GaAsSem_Req!$A$2:$N$22,8))</f>
        <v/>
      </c>
      <c r="N86" s="287"/>
      <c r="O86" s="166" t="str">
        <f t="shared" si="11"/>
        <v/>
      </c>
      <c r="P86" s="156" t="str">
        <f>IF($D86="","",VLOOKUP($AL86,GaAsSem_Req!$A$2:$N$22,9))</f>
        <v/>
      </c>
      <c r="Q86" s="287"/>
      <c r="R86" s="166" t="str">
        <f t="shared" si="12"/>
        <v/>
      </c>
      <c r="S86" s="156" t="str">
        <f>IF($D86="","",VLOOKUP($AL86,GaAsSem_Req!$A$2:$N$22,10))</f>
        <v/>
      </c>
      <c r="T86" s="287"/>
      <c r="U86" s="166" t="str">
        <f t="shared" si="13"/>
        <v/>
      </c>
      <c r="V86" s="156" t="str">
        <f>IF($D86="","",VLOOKUP($AL86,GaAsSem_Req!$A$2:$N$22,11))</f>
        <v/>
      </c>
      <c r="W86" s="157" t="str">
        <f t="shared" si="7"/>
        <v/>
      </c>
      <c r="X86" s="158" t="str">
        <f>IF(OR($D86="",$AH86="",GlobalParameters!$C$12=""),"",$AH86)</f>
        <v/>
      </c>
      <c r="Y86" s="159"/>
      <c r="Z86" s="283"/>
      <c r="AA86" s="283"/>
      <c r="AB86" s="283"/>
      <c r="AC86" s="283"/>
      <c r="AD86" s="283"/>
      <c r="AE86" s="283"/>
      <c r="AF86" s="283"/>
      <c r="AG86" s="283"/>
      <c r="AH86" s="160" t="str">
        <f>IF(OR($D86="",GlobalParameters!$C$12=""),"",MIN(VLOOKUP($AL86,GaAsSem_Req!$A$2:$N$22,13),$AI86))</f>
        <v/>
      </c>
      <c r="AI86" s="283"/>
      <c r="AJ86" s="283"/>
      <c r="AK86" s="159"/>
      <c r="AL86" s="134" t="e">
        <f>VLOOKUP($D86,GaAsSem_Req!$R$2:$S$8,2)+VLOOKUP(GlobalParameters!$C$12,GaAsSem_Req!$T$2:$U$4,2)</f>
        <v>#N/A</v>
      </c>
    </row>
    <row r="87" spans="1:38" x14ac:dyDescent="0.25">
      <c r="A87" s="133"/>
      <c r="B87" s="283"/>
      <c r="C87" s="283"/>
      <c r="D87" s="284"/>
      <c r="E87" s="286"/>
      <c r="F87" s="162" t="str">
        <f t="shared" si="8"/>
        <v/>
      </c>
      <c r="G87" s="156" t="str">
        <f>IF($D87="","",VLOOKUP($AL87,GaAsSem_Req!$A$2:$N$22,6))</f>
        <v/>
      </c>
      <c r="H87" s="285"/>
      <c r="I87" s="155" t="str">
        <f t="shared" si="9"/>
        <v/>
      </c>
      <c r="J87" s="156" t="str">
        <f>IF($D87="","",VLOOKUP($AL87,GaAsSem_Req!$A$2:$N$22,7))</f>
        <v/>
      </c>
      <c r="K87" s="285"/>
      <c r="L87" s="155" t="str">
        <f t="shared" si="10"/>
        <v/>
      </c>
      <c r="M87" s="156" t="str">
        <f>IF($D87="","",VLOOKUP($AL87,GaAsSem_Req!$A$2:$N$22,8))</f>
        <v/>
      </c>
      <c r="N87" s="287"/>
      <c r="O87" s="166" t="str">
        <f t="shared" si="11"/>
        <v/>
      </c>
      <c r="P87" s="156" t="str">
        <f>IF($D87="","",VLOOKUP($AL87,GaAsSem_Req!$A$2:$N$22,9))</f>
        <v/>
      </c>
      <c r="Q87" s="287"/>
      <c r="R87" s="166" t="str">
        <f t="shared" si="12"/>
        <v/>
      </c>
      <c r="S87" s="156" t="str">
        <f>IF($D87="","",VLOOKUP($AL87,GaAsSem_Req!$A$2:$N$22,10))</f>
        <v/>
      </c>
      <c r="T87" s="287"/>
      <c r="U87" s="166" t="str">
        <f t="shared" si="13"/>
        <v/>
      </c>
      <c r="V87" s="156" t="str">
        <f>IF($D87="","",VLOOKUP($AL87,GaAsSem_Req!$A$2:$N$22,11))</f>
        <v/>
      </c>
      <c r="W87" s="157" t="str">
        <f t="shared" si="7"/>
        <v/>
      </c>
      <c r="X87" s="158" t="str">
        <f>IF(OR($D87="",$AH87="",GlobalParameters!$C$12=""),"",$AH87)</f>
        <v/>
      </c>
      <c r="Y87" s="159"/>
      <c r="Z87" s="283"/>
      <c r="AA87" s="283"/>
      <c r="AB87" s="283"/>
      <c r="AC87" s="283"/>
      <c r="AD87" s="283"/>
      <c r="AE87" s="283"/>
      <c r="AF87" s="283"/>
      <c r="AG87" s="283"/>
      <c r="AH87" s="160" t="str">
        <f>IF(OR($D87="",GlobalParameters!$C$12=""),"",MIN(VLOOKUP($AL87,GaAsSem_Req!$A$2:$N$22,13),$AI87))</f>
        <v/>
      </c>
      <c r="AI87" s="283"/>
      <c r="AJ87" s="283"/>
      <c r="AK87" s="159"/>
      <c r="AL87" s="134" t="e">
        <f>VLOOKUP($D87,GaAsSem_Req!$R$2:$S$8,2)+VLOOKUP(GlobalParameters!$C$12,GaAsSem_Req!$T$2:$U$4,2)</f>
        <v>#N/A</v>
      </c>
    </row>
    <row r="88" spans="1:38" x14ac:dyDescent="0.25">
      <c r="A88" s="133"/>
      <c r="B88" s="283"/>
      <c r="C88" s="283"/>
      <c r="D88" s="284"/>
      <c r="E88" s="286"/>
      <c r="F88" s="162" t="str">
        <f t="shared" si="8"/>
        <v/>
      </c>
      <c r="G88" s="156" t="str">
        <f>IF($D88="","",VLOOKUP($AL88,GaAsSem_Req!$A$2:$N$22,6))</f>
        <v/>
      </c>
      <c r="H88" s="285"/>
      <c r="I88" s="155" t="str">
        <f t="shared" si="9"/>
        <v/>
      </c>
      <c r="J88" s="156" t="str">
        <f>IF($D88="","",VLOOKUP($AL88,GaAsSem_Req!$A$2:$N$22,7))</f>
        <v/>
      </c>
      <c r="K88" s="285"/>
      <c r="L88" s="155" t="str">
        <f t="shared" si="10"/>
        <v/>
      </c>
      <c r="M88" s="156" t="str">
        <f>IF($D88="","",VLOOKUP($AL88,GaAsSem_Req!$A$2:$N$22,8))</f>
        <v/>
      </c>
      <c r="N88" s="287"/>
      <c r="O88" s="166" t="str">
        <f t="shared" si="11"/>
        <v/>
      </c>
      <c r="P88" s="156" t="str">
        <f>IF($D88="","",VLOOKUP($AL88,GaAsSem_Req!$A$2:$N$22,9))</f>
        <v/>
      </c>
      <c r="Q88" s="287"/>
      <c r="R88" s="166" t="str">
        <f t="shared" si="12"/>
        <v/>
      </c>
      <c r="S88" s="156" t="str">
        <f>IF($D88="","",VLOOKUP($AL88,GaAsSem_Req!$A$2:$N$22,10))</f>
        <v/>
      </c>
      <c r="T88" s="287"/>
      <c r="U88" s="166" t="str">
        <f t="shared" si="13"/>
        <v/>
      </c>
      <c r="V88" s="156" t="str">
        <f>IF($D88="","",VLOOKUP($AL88,GaAsSem_Req!$A$2:$N$22,11))</f>
        <v/>
      </c>
      <c r="W88" s="157" t="str">
        <f t="shared" si="7"/>
        <v/>
      </c>
      <c r="X88" s="158" t="str">
        <f>IF(OR($D88="",$AH88="",GlobalParameters!$C$12=""),"",$AH88)</f>
        <v/>
      </c>
      <c r="Y88" s="159"/>
      <c r="Z88" s="283"/>
      <c r="AA88" s="283"/>
      <c r="AB88" s="283"/>
      <c r="AC88" s="283"/>
      <c r="AD88" s="283"/>
      <c r="AE88" s="283"/>
      <c r="AF88" s="283"/>
      <c r="AG88" s="283"/>
      <c r="AH88" s="160" t="str">
        <f>IF(OR($D88="",GlobalParameters!$C$12=""),"",MIN(VLOOKUP($AL88,GaAsSem_Req!$A$2:$N$22,13),$AI88))</f>
        <v/>
      </c>
      <c r="AI88" s="283"/>
      <c r="AJ88" s="283"/>
      <c r="AK88" s="159"/>
      <c r="AL88" s="134" t="e">
        <f>VLOOKUP($D88,GaAsSem_Req!$R$2:$S$8,2)+VLOOKUP(GlobalParameters!$C$12,GaAsSem_Req!$T$2:$U$4,2)</f>
        <v>#N/A</v>
      </c>
    </row>
    <row r="89" spans="1:38" x14ac:dyDescent="0.25">
      <c r="A89" s="133"/>
      <c r="B89" s="283"/>
      <c r="C89" s="283"/>
      <c r="D89" s="284"/>
      <c r="E89" s="286"/>
      <c r="F89" s="162" t="str">
        <f t="shared" si="8"/>
        <v/>
      </c>
      <c r="G89" s="156" t="str">
        <f>IF($D89="","",VLOOKUP($AL89,GaAsSem_Req!$A$2:$N$22,6))</f>
        <v/>
      </c>
      <c r="H89" s="285"/>
      <c r="I89" s="155" t="str">
        <f t="shared" si="9"/>
        <v/>
      </c>
      <c r="J89" s="156" t="str">
        <f>IF($D89="","",VLOOKUP($AL89,GaAsSem_Req!$A$2:$N$22,7))</f>
        <v/>
      </c>
      <c r="K89" s="285"/>
      <c r="L89" s="155" t="str">
        <f t="shared" si="10"/>
        <v/>
      </c>
      <c r="M89" s="156" t="str">
        <f>IF($D89="","",VLOOKUP($AL89,GaAsSem_Req!$A$2:$N$22,8))</f>
        <v/>
      </c>
      <c r="N89" s="287"/>
      <c r="O89" s="166" t="str">
        <f t="shared" si="11"/>
        <v/>
      </c>
      <c r="P89" s="156" t="str">
        <f>IF($D89="","",VLOOKUP($AL89,GaAsSem_Req!$A$2:$N$22,9))</f>
        <v/>
      </c>
      <c r="Q89" s="287"/>
      <c r="R89" s="166" t="str">
        <f t="shared" si="12"/>
        <v/>
      </c>
      <c r="S89" s="156" t="str">
        <f>IF($D89="","",VLOOKUP($AL89,GaAsSem_Req!$A$2:$N$22,10))</f>
        <v/>
      </c>
      <c r="T89" s="287"/>
      <c r="U89" s="166" t="str">
        <f t="shared" si="13"/>
        <v/>
      </c>
      <c r="V89" s="156" t="str">
        <f>IF($D89="","",VLOOKUP($AL89,GaAsSem_Req!$A$2:$N$22,11))</f>
        <v/>
      </c>
      <c r="W89" s="157" t="str">
        <f t="shared" si="7"/>
        <v/>
      </c>
      <c r="X89" s="158" t="str">
        <f>IF(OR($D89="",$AH89="",GlobalParameters!$C$12=""),"",$AH89)</f>
        <v/>
      </c>
      <c r="Y89" s="159"/>
      <c r="Z89" s="283"/>
      <c r="AA89" s="283"/>
      <c r="AB89" s="283"/>
      <c r="AC89" s="283"/>
      <c r="AD89" s="283"/>
      <c r="AE89" s="283"/>
      <c r="AF89" s="283"/>
      <c r="AG89" s="283"/>
      <c r="AH89" s="160" t="str">
        <f>IF(OR($D89="",GlobalParameters!$C$12=""),"",MIN(VLOOKUP($AL89,GaAsSem_Req!$A$2:$N$22,13),$AI89))</f>
        <v/>
      </c>
      <c r="AI89" s="283"/>
      <c r="AJ89" s="283"/>
      <c r="AK89" s="159"/>
      <c r="AL89" s="134" t="e">
        <f>VLOOKUP($D89,GaAsSem_Req!$R$2:$S$8,2)+VLOOKUP(GlobalParameters!$C$12,GaAsSem_Req!$T$2:$U$4,2)</f>
        <v>#N/A</v>
      </c>
    </row>
    <row r="90" spans="1:38" x14ac:dyDescent="0.25">
      <c r="A90" s="133"/>
      <c r="B90" s="283"/>
      <c r="C90" s="283"/>
      <c r="D90" s="284"/>
      <c r="E90" s="286"/>
      <c r="F90" s="162" t="str">
        <f t="shared" si="8"/>
        <v/>
      </c>
      <c r="G90" s="156" t="str">
        <f>IF($D90="","",VLOOKUP($AL90,GaAsSem_Req!$A$2:$N$22,6))</f>
        <v/>
      </c>
      <c r="H90" s="285"/>
      <c r="I90" s="155" t="str">
        <f t="shared" si="9"/>
        <v/>
      </c>
      <c r="J90" s="156" t="str">
        <f>IF($D90="","",VLOOKUP($AL90,GaAsSem_Req!$A$2:$N$22,7))</f>
        <v/>
      </c>
      <c r="K90" s="285"/>
      <c r="L90" s="155" t="str">
        <f t="shared" si="10"/>
        <v/>
      </c>
      <c r="M90" s="156" t="str">
        <f>IF($D90="","",VLOOKUP($AL90,GaAsSem_Req!$A$2:$N$22,8))</f>
        <v/>
      </c>
      <c r="N90" s="287"/>
      <c r="O90" s="166" t="str">
        <f t="shared" si="11"/>
        <v/>
      </c>
      <c r="P90" s="156" t="str">
        <f>IF($D90="","",VLOOKUP($AL90,GaAsSem_Req!$A$2:$N$22,9))</f>
        <v/>
      </c>
      <c r="Q90" s="287"/>
      <c r="R90" s="166" t="str">
        <f t="shared" si="12"/>
        <v/>
      </c>
      <c r="S90" s="156" t="str">
        <f>IF($D90="","",VLOOKUP($AL90,GaAsSem_Req!$A$2:$N$22,10))</f>
        <v/>
      </c>
      <c r="T90" s="287"/>
      <c r="U90" s="166" t="str">
        <f t="shared" si="13"/>
        <v/>
      </c>
      <c r="V90" s="156" t="str">
        <f>IF($D90="","",VLOOKUP($AL90,GaAsSem_Req!$A$2:$N$22,11))</f>
        <v/>
      </c>
      <c r="W90" s="157" t="str">
        <f t="shared" si="7"/>
        <v/>
      </c>
      <c r="X90" s="158" t="str">
        <f>IF(OR($D90="",$AH90="",GlobalParameters!$C$12=""),"",$AH90)</f>
        <v/>
      </c>
      <c r="Y90" s="159"/>
      <c r="Z90" s="283"/>
      <c r="AA90" s="283"/>
      <c r="AB90" s="283"/>
      <c r="AC90" s="283"/>
      <c r="AD90" s="283"/>
      <c r="AE90" s="283"/>
      <c r="AF90" s="283"/>
      <c r="AG90" s="283"/>
      <c r="AH90" s="160" t="str">
        <f>IF(OR($D90="",GlobalParameters!$C$12=""),"",MIN(VLOOKUP($AL90,GaAsSem_Req!$A$2:$N$22,13),$AI90))</f>
        <v/>
      </c>
      <c r="AI90" s="283"/>
      <c r="AJ90" s="283"/>
      <c r="AK90" s="159"/>
      <c r="AL90" s="134" t="e">
        <f>VLOOKUP($D90,GaAsSem_Req!$R$2:$S$8,2)+VLOOKUP(GlobalParameters!$C$12,GaAsSem_Req!$T$2:$U$4,2)</f>
        <v>#N/A</v>
      </c>
    </row>
    <row r="91" spans="1:38" x14ac:dyDescent="0.25">
      <c r="A91" s="133"/>
      <c r="B91" s="283"/>
      <c r="C91" s="283"/>
      <c r="D91" s="284"/>
      <c r="E91" s="286"/>
      <c r="F91" s="162" t="str">
        <f t="shared" si="8"/>
        <v/>
      </c>
      <c r="G91" s="156" t="str">
        <f>IF($D91="","",VLOOKUP($AL91,GaAsSem_Req!$A$2:$N$22,6))</f>
        <v/>
      </c>
      <c r="H91" s="285"/>
      <c r="I91" s="155" t="str">
        <f t="shared" si="9"/>
        <v/>
      </c>
      <c r="J91" s="156" t="str">
        <f>IF($D91="","",VLOOKUP($AL91,GaAsSem_Req!$A$2:$N$22,7))</f>
        <v/>
      </c>
      <c r="K91" s="285"/>
      <c r="L91" s="155" t="str">
        <f t="shared" si="10"/>
        <v/>
      </c>
      <c r="M91" s="156" t="str">
        <f>IF($D91="","",VLOOKUP($AL91,GaAsSem_Req!$A$2:$N$22,8))</f>
        <v/>
      </c>
      <c r="N91" s="287"/>
      <c r="O91" s="166" t="str">
        <f t="shared" si="11"/>
        <v/>
      </c>
      <c r="P91" s="156" t="str">
        <f>IF($D91="","",VLOOKUP($AL91,GaAsSem_Req!$A$2:$N$22,9))</f>
        <v/>
      </c>
      <c r="Q91" s="287"/>
      <c r="R91" s="166" t="str">
        <f t="shared" si="12"/>
        <v/>
      </c>
      <c r="S91" s="156" t="str">
        <f>IF($D91="","",VLOOKUP($AL91,GaAsSem_Req!$A$2:$N$22,10))</f>
        <v/>
      </c>
      <c r="T91" s="287"/>
      <c r="U91" s="166" t="str">
        <f t="shared" si="13"/>
        <v/>
      </c>
      <c r="V91" s="156" t="str">
        <f>IF($D91="","",VLOOKUP($AL91,GaAsSem_Req!$A$2:$N$22,11))</f>
        <v/>
      </c>
      <c r="W91" s="157" t="str">
        <f t="shared" si="7"/>
        <v/>
      </c>
      <c r="X91" s="158" t="str">
        <f>IF(OR($D91="",$AH91="",GlobalParameters!$C$12=""),"",$AH91)</f>
        <v/>
      </c>
      <c r="Y91" s="159"/>
      <c r="Z91" s="283"/>
      <c r="AA91" s="283"/>
      <c r="AB91" s="283"/>
      <c r="AC91" s="283"/>
      <c r="AD91" s="283"/>
      <c r="AE91" s="283"/>
      <c r="AF91" s="283"/>
      <c r="AG91" s="283"/>
      <c r="AH91" s="160" t="str">
        <f>IF(OR($D91="",GlobalParameters!$C$12=""),"",MIN(VLOOKUP($AL91,GaAsSem_Req!$A$2:$N$22,13),$AI91))</f>
        <v/>
      </c>
      <c r="AI91" s="283"/>
      <c r="AJ91" s="283"/>
      <c r="AK91" s="159"/>
      <c r="AL91" s="134" t="e">
        <f>VLOOKUP($D91,GaAsSem_Req!$R$2:$S$8,2)+VLOOKUP(GlobalParameters!$C$12,GaAsSem_Req!$T$2:$U$4,2)</f>
        <v>#N/A</v>
      </c>
    </row>
    <row r="92" spans="1:38" x14ac:dyDescent="0.25">
      <c r="A92" s="133"/>
      <c r="B92" s="283"/>
      <c r="C92" s="283"/>
      <c r="D92" s="284"/>
      <c r="E92" s="286"/>
      <c r="F92" s="162" t="str">
        <f t="shared" si="8"/>
        <v/>
      </c>
      <c r="G92" s="156" t="str">
        <f>IF($D92="","",VLOOKUP($AL92,GaAsSem_Req!$A$2:$N$22,6))</f>
        <v/>
      </c>
      <c r="H92" s="285"/>
      <c r="I92" s="155" t="str">
        <f t="shared" si="9"/>
        <v/>
      </c>
      <c r="J92" s="156" t="str">
        <f>IF($D92="","",VLOOKUP($AL92,GaAsSem_Req!$A$2:$N$22,7))</f>
        <v/>
      </c>
      <c r="K92" s="285"/>
      <c r="L92" s="155" t="str">
        <f t="shared" si="10"/>
        <v/>
      </c>
      <c r="M92" s="156" t="str">
        <f>IF($D92="","",VLOOKUP($AL92,GaAsSem_Req!$A$2:$N$22,8))</f>
        <v/>
      </c>
      <c r="N92" s="287"/>
      <c r="O92" s="166" t="str">
        <f t="shared" si="11"/>
        <v/>
      </c>
      <c r="P92" s="156" t="str">
        <f>IF($D92="","",VLOOKUP($AL92,GaAsSem_Req!$A$2:$N$22,9))</f>
        <v/>
      </c>
      <c r="Q92" s="287"/>
      <c r="R92" s="166" t="str">
        <f t="shared" si="12"/>
        <v/>
      </c>
      <c r="S92" s="156" t="str">
        <f>IF($D92="","",VLOOKUP($AL92,GaAsSem_Req!$A$2:$N$22,10))</f>
        <v/>
      </c>
      <c r="T92" s="287"/>
      <c r="U92" s="166" t="str">
        <f t="shared" si="13"/>
        <v/>
      </c>
      <c r="V92" s="156" t="str">
        <f>IF($D92="","",VLOOKUP($AL92,GaAsSem_Req!$A$2:$N$22,11))</f>
        <v/>
      </c>
      <c r="W92" s="157" t="str">
        <f t="shared" si="7"/>
        <v/>
      </c>
      <c r="X92" s="158" t="str">
        <f>IF(OR($D92="",$AH92="",GlobalParameters!$C$12=""),"",$AH92)</f>
        <v/>
      </c>
      <c r="Y92" s="159"/>
      <c r="Z92" s="283"/>
      <c r="AA92" s="283"/>
      <c r="AB92" s="283"/>
      <c r="AC92" s="283"/>
      <c r="AD92" s="283"/>
      <c r="AE92" s="283"/>
      <c r="AF92" s="283"/>
      <c r="AG92" s="283"/>
      <c r="AH92" s="160" t="str">
        <f>IF(OR($D92="",GlobalParameters!$C$12=""),"",MIN(VLOOKUP($AL92,GaAsSem_Req!$A$2:$N$22,13),$AI92))</f>
        <v/>
      </c>
      <c r="AI92" s="283"/>
      <c r="AJ92" s="283"/>
      <c r="AK92" s="159"/>
      <c r="AL92" s="134" t="e">
        <f>VLOOKUP($D92,GaAsSem_Req!$R$2:$S$8,2)+VLOOKUP(GlobalParameters!$C$12,GaAsSem_Req!$T$2:$U$4,2)</f>
        <v>#N/A</v>
      </c>
    </row>
    <row r="93" spans="1:38" x14ac:dyDescent="0.25">
      <c r="A93" s="133"/>
      <c r="B93" s="283"/>
      <c r="C93" s="283"/>
      <c r="D93" s="284"/>
      <c r="E93" s="286"/>
      <c r="F93" s="162" t="str">
        <f t="shared" si="8"/>
        <v/>
      </c>
      <c r="G93" s="156" t="str">
        <f>IF($D93="","",VLOOKUP($AL93,GaAsSem_Req!$A$2:$N$22,6))</f>
        <v/>
      </c>
      <c r="H93" s="285"/>
      <c r="I93" s="155" t="str">
        <f t="shared" si="9"/>
        <v/>
      </c>
      <c r="J93" s="156" t="str">
        <f>IF($D93="","",VLOOKUP($AL93,GaAsSem_Req!$A$2:$N$22,7))</f>
        <v/>
      </c>
      <c r="K93" s="285"/>
      <c r="L93" s="155" t="str">
        <f t="shared" si="10"/>
        <v/>
      </c>
      <c r="M93" s="156" t="str">
        <f>IF($D93="","",VLOOKUP($AL93,GaAsSem_Req!$A$2:$N$22,8))</f>
        <v/>
      </c>
      <c r="N93" s="287"/>
      <c r="O93" s="166" t="str">
        <f t="shared" si="11"/>
        <v/>
      </c>
      <c r="P93" s="156" t="str">
        <f>IF($D93="","",VLOOKUP($AL93,GaAsSem_Req!$A$2:$N$22,9))</f>
        <v/>
      </c>
      <c r="Q93" s="287"/>
      <c r="R93" s="166" t="str">
        <f t="shared" si="12"/>
        <v/>
      </c>
      <c r="S93" s="156" t="str">
        <f>IF($D93="","",VLOOKUP($AL93,GaAsSem_Req!$A$2:$N$22,10))</f>
        <v/>
      </c>
      <c r="T93" s="287"/>
      <c r="U93" s="166" t="str">
        <f t="shared" si="13"/>
        <v/>
      </c>
      <c r="V93" s="156" t="str">
        <f>IF($D93="","",VLOOKUP($AL93,GaAsSem_Req!$A$2:$N$22,11))</f>
        <v/>
      </c>
      <c r="W93" s="157" t="str">
        <f t="shared" si="7"/>
        <v/>
      </c>
      <c r="X93" s="158" t="str">
        <f>IF(OR($D93="",$AH93="",GlobalParameters!$C$12=""),"",$AH93)</f>
        <v/>
      </c>
      <c r="Y93" s="159"/>
      <c r="Z93" s="283"/>
      <c r="AA93" s="283"/>
      <c r="AB93" s="283"/>
      <c r="AC93" s="283"/>
      <c r="AD93" s="283"/>
      <c r="AE93" s="283"/>
      <c r="AF93" s="283"/>
      <c r="AG93" s="283"/>
      <c r="AH93" s="160" t="str">
        <f>IF(OR($D93="",GlobalParameters!$C$12=""),"",MIN(VLOOKUP($AL93,GaAsSem_Req!$A$2:$N$22,13),$AI93))</f>
        <v/>
      </c>
      <c r="AI93" s="283"/>
      <c r="AJ93" s="283"/>
      <c r="AK93" s="159"/>
      <c r="AL93" s="134" t="e">
        <f>VLOOKUP($D93,GaAsSem_Req!$R$2:$S$8,2)+VLOOKUP(GlobalParameters!$C$12,GaAsSem_Req!$T$2:$U$4,2)</f>
        <v>#N/A</v>
      </c>
    </row>
    <row r="94" spans="1:38" x14ac:dyDescent="0.25">
      <c r="A94" s="133"/>
      <c r="B94" s="283"/>
      <c r="C94" s="283"/>
      <c r="D94" s="284"/>
      <c r="E94" s="286"/>
      <c r="F94" s="162" t="str">
        <f t="shared" si="8"/>
        <v/>
      </c>
      <c r="G94" s="156" t="str">
        <f>IF($D94="","",VLOOKUP($AL94,GaAsSem_Req!$A$2:$N$22,6))</f>
        <v/>
      </c>
      <c r="H94" s="285"/>
      <c r="I94" s="155" t="str">
        <f t="shared" si="9"/>
        <v/>
      </c>
      <c r="J94" s="156" t="str">
        <f>IF($D94="","",VLOOKUP($AL94,GaAsSem_Req!$A$2:$N$22,7))</f>
        <v/>
      </c>
      <c r="K94" s="285"/>
      <c r="L94" s="155" t="str">
        <f t="shared" si="10"/>
        <v/>
      </c>
      <c r="M94" s="156" t="str">
        <f>IF($D94="","",VLOOKUP($AL94,GaAsSem_Req!$A$2:$N$22,8))</f>
        <v/>
      </c>
      <c r="N94" s="287"/>
      <c r="O94" s="166" t="str">
        <f t="shared" si="11"/>
        <v/>
      </c>
      <c r="P94" s="156" t="str">
        <f>IF($D94="","",VLOOKUP($AL94,GaAsSem_Req!$A$2:$N$22,9))</f>
        <v/>
      </c>
      <c r="Q94" s="287"/>
      <c r="R94" s="166" t="str">
        <f t="shared" si="12"/>
        <v/>
      </c>
      <c r="S94" s="156" t="str">
        <f>IF($D94="","",VLOOKUP($AL94,GaAsSem_Req!$A$2:$N$22,10))</f>
        <v/>
      </c>
      <c r="T94" s="287"/>
      <c r="U94" s="166" t="str">
        <f t="shared" si="13"/>
        <v/>
      </c>
      <c r="V94" s="156" t="str">
        <f>IF($D94="","",VLOOKUP($AL94,GaAsSem_Req!$A$2:$N$22,11))</f>
        <v/>
      </c>
      <c r="W94" s="157" t="str">
        <f t="shared" si="7"/>
        <v/>
      </c>
      <c r="X94" s="158" t="str">
        <f>IF(OR($D94="",$AH94="",GlobalParameters!$C$12=""),"",$AH94)</f>
        <v/>
      </c>
      <c r="Y94" s="159"/>
      <c r="Z94" s="283"/>
      <c r="AA94" s="283"/>
      <c r="AB94" s="283"/>
      <c r="AC94" s="283"/>
      <c r="AD94" s="283"/>
      <c r="AE94" s="283"/>
      <c r="AF94" s="283"/>
      <c r="AG94" s="283"/>
      <c r="AH94" s="160" t="str">
        <f>IF(OR($D94="",GlobalParameters!$C$12=""),"",MIN(VLOOKUP($AL94,GaAsSem_Req!$A$2:$N$22,13),$AI94))</f>
        <v/>
      </c>
      <c r="AI94" s="283"/>
      <c r="AJ94" s="283"/>
      <c r="AK94" s="159"/>
      <c r="AL94" s="134" t="e">
        <f>VLOOKUP($D94,GaAsSem_Req!$R$2:$S$8,2)+VLOOKUP(GlobalParameters!$C$12,GaAsSem_Req!$T$2:$U$4,2)</f>
        <v>#N/A</v>
      </c>
    </row>
    <row r="95" spans="1:38" x14ac:dyDescent="0.25">
      <c r="A95" s="133"/>
      <c r="B95" s="283"/>
      <c r="C95" s="283"/>
      <c r="D95" s="284"/>
      <c r="E95" s="286"/>
      <c r="F95" s="162" t="str">
        <f t="shared" si="8"/>
        <v/>
      </c>
      <c r="G95" s="156" t="str">
        <f>IF($D95="","",VLOOKUP($AL95,GaAsSem_Req!$A$2:$N$22,6))</f>
        <v/>
      </c>
      <c r="H95" s="285"/>
      <c r="I95" s="155" t="str">
        <f t="shared" si="9"/>
        <v/>
      </c>
      <c r="J95" s="156" t="str">
        <f>IF($D95="","",VLOOKUP($AL95,GaAsSem_Req!$A$2:$N$22,7))</f>
        <v/>
      </c>
      <c r="K95" s="285"/>
      <c r="L95" s="155" t="str">
        <f t="shared" si="10"/>
        <v/>
      </c>
      <c r="M95" s="156" t="str">
        <f>IF($D95="","",VLOOKUP($AL95,GaAsSem_Req!$A$2:$N$22,8))</f>
        <v/>
      </c>
      <c r="N95" s="287"/>
      <c r="O95" s="166" t="str">
        <f t="shared" si="11"/>
        <v/>
      </c>
      <c r="P95" s="156" t="str">
        <f>IF($D95="","",VLOOKUP($AL95,GaAsSem_Req!$A$2:$N$22,9))</f>
        <v/>
      </c>
      <c r="Q95" s="287"/>
      <c r="R95" s="166" t="str">
        <f t="shared" si="12"/>
        <v/>
      </c>
      <c r="S95" s="156" t="str">
        <f>IF($D95="","",VLOOKUP($AL95,GaAsSem_Req!$A$2:$N$22,10))</f>
        <v/>
      </c>
      <c r="T95" s="287"/>
      <c r="U95" s="166" t="str">
        <f t="shared" si="13"/>
        <v/>
      </c>
      <c r="V95" s="156" t="str">
        <f>IF($D95="","",VLOOKUP($AL95,GaAsSem_Req!$A$2:$N$22,11))</f>
        <v/>
      </c>
      <c r="W95" s="157" t="str">
        <f t="shared" ref="W95:W158" si="14">IF($D95="","",$J$6+AJ95)</f>
        <v/>
      </c>
      <c r="X95" s="158" t="str">
        <f>IF(OR($D95="",$AH95="",GlobalParameters!$C$12=""),"",$AH95)</f>
        <v/>
      </c>
      <c r="Y95" s="159"/>
      <c r="Z95" s="283"/>
      <c r="AA95" s="283"/>
      <c r="AB95" s="283"/>
      <c r="AC95" s="283"/>
      <c r="AD95" s="283"/>
      <c r="AE95" s="283"/>
      <c r="AF95" s="283"/>
      <c r="AG95" s="283"/>
      <c r="AH95" s="160" t="str">
        <f>IF(OR($D95="",GlobalParameters!$C$12=""),"",MIN(VLOOKUP($AL95,GaAsSem_Req!$A$2:$N$22,13),$AI95))</f>
        <v/>
      </c>
      <c r="AI95" s="283"/>
      <c r="AJ95" s="283"/>
      <c r="AK95" s="159"/>
      <c r="AL95" s="134" t="e">
        <f>VLOOKUP($D95,GaAsSem_Req!$R$2:$S$8,2)+VLOOKUP(GlobalParameters!$C$12,GaAsSem_Req!$T$2:$U$4,2)</f>
        <v>#N/A</v>
      </c>
    </row>
    <row r="96" spans="1:38" x14ac:dyDescent="0.25">
      <c r="A96" s="133"/>
      <c r="B96" s="283"/>
      <c r="C96" s="283"/>
      <c r="D96" s="284"/>
      <c r="E96" s="286"/>
      <c r="F96" s="162" t="str">
        <f t="shared" si="8"/>
        <v/>
      </c>
      <c r="G96" s="156" t="str">
        <f>IF($D96="","",VLOOKUP($AL96,GaAsSem_Req!$A$2:$N$22,6))</f>
        <v/>
      </c>
      <c r="H96" s="285"/>
      <c r="I96" s="155" t="str">
        <f t="shared" si="9"/>
        <v/>
      </c>
      <c r="J96" s="156" t="str">
        <f>IF($D96="","",VLOOKUP($AL96,GaAsSem_Req!$A$2:$N$22,7))</f>
        <v/>
      </c>
      <c r="K96" s="285"/>
      <c r="L96" s="155" t="str">
        <f t="shared" si="10"/>
        <v/>
      </c>
      <c r="M96" s="156" t="str">
        <f>IF($D96="","",VLOOKUP($AL96,GaAsSem_Req!$A$2:$N$22,8))</f>
        <v/>
      </c>
      <c r="N96" s="287"/>
      <c r="O96" s="166" t="str">
        <f t="shared" si="11"/>
        <v/>
      </c>
      <c r="P96" s="156" t="str">
        <f>IF($D96="","",VLOOKUP($AL96,GaAsSem_Req!$A$2:$N$22,9))</f>
        <v/>
      </c>
      <c r="Q96" s="287"/>
      <c r="R96" s="166" t="str">
        <f t="shared" si="12"/>
        <v/>
      </c>
      <c r="S96" s="156" t="str">
        <f>IF($D96="","",VLOOKUP($AL96,GaAsSem_Req!$A$2:$N$22,10))</f>
        <v/>
      </c>
      <c r="T96" s="287"/>
      <c r="U96" s="166" t="str">
        <f t="shared" si="13"/>
        <v/>
      </c>
      <c r="V96" s="156" t="str">
        <f>IF($D96="","",VLOOKUP($AL96,GaAsSem_Req!$A$2:$N$22,11))</f>
        <v/>
      </c>
      <c r="W96" s="157" t="str">
        <f t="shared" si="14"/>
        <v/>
      </c>
      <c r="X96" s="158" t="str">
        <f>IF(OR($D96="",$AH96="",GlobalParameters!$C$12=""),"",$AH96)</f>
        <v/>
      </c>
      <c r="Y96" s="159"/>
      <c r="Z96" s="283"/>
      <c r="AA96" s="283"/>
      <c r="AB96" s="283"/>
      <c r="AC96" s="283"/>
      <c r="AD96" s="283"/>
      <c r="AE96" s="283"/>
      <c r="AF96" s="283"/>
      <c r="AG96" s="283"/>
      <c r="AH96" s="160" t="str">
        <f>IF(OR($D96="",GlobalParameters!$C$12=""),"",MIN(VLOOKUP($AL96,GaAsSem_Req!$A$2:$N$22,13),$AI96))</f>
        <v/>
      </c>
      <c r="AI96" s="283"/>
      <c r="AJ96" s="283"/>
      <c r="AK96" s="159"/>
      <c r="AL96" s="134" t="e">
        <f>VLOOKUP($D96,GaAsSem_Req!$R$2:$S$8,2)+VLOOKUP(GlobalParameters!$C$12,GaAsSem_Req!$T$2:$U$4,2)</f>
        <v>#N/A</v>
      </c>
    </row>
    <row r="97" spans="1:38" x14ac:dyDescent="0.25">
      <c r="A97" s="133"/>
      <c r="B97" s="283"/>
      <c r="C97" s="283"/>
      <c r="D97" s="284"/>
      <c r="E97" s="286"/>
      <c r="F97" s="162" t="str">
        <f t="shared" si="8"/>
        <v/>
      </c>
      <c r="G97" s="156" t="str">
        <f>IF($D97="","",VLOOKUP($AL97,GaAsSem_Req!$A$2:$N$22,6))</f>
        <v/>
      </c>
      <c r="H97" s="285"/>
      <c r="I97" s="155" t="str">
        <f t="shared" si="9"/>
        <v/>
      </c>
      <c r="J97" s="156" t="str">
        <f>IF($D97="","",VLOOKUP($AL97,GaAsSem_Req!$A$2:$N$22,7))</f>
        <v/>
      </c>
      <c r="K97" s="285"/>
      <c r="L97" s="155" t="str">
        <f t="shared" si="10"/>
        <v/>
      </c>
      <c r="M97" s="156" t="str">
        <f>IF($D97="","",VLOOKUP($AL97,GaAsSem_Req!$A$2:$N$22,8))</f>
        <v/>
      </c>
      <c r="N97" s="287"/>
      <c r="O97" s="166" t="str">
        <f t="shared" si="11"/>
        <v/>
      </c>
      <c r="P97" s="156" t="str">
        <f>IF($D97="","",VLOOKUP($AL97,GaAsSem_Req!$A$2:$N$22,9))</f>
        <v/>
      </c>
      <c r="Q97" s="287"/>
      <c r="R97" s="166" t="str">
        <f t="shared" si="12"/>
        <v/>
      </c>
      <c r="S97" s="156" t="str">
        <f>IF($D97="","",VLOOKUP($AL97,GaAsSem_Req!$A$2:$N$22,10))</f>
        <v/>
      </c>
      <c r="T97" s="287"/>
      <c r="U97" s="166" t="str">
        <f t="shared" si="13"/>
        <v/>
      </c>
      <c r="V97" s="156" t="str">
        <f>IF($D97="","",VLOOKUP($AL97,GaAsSem_Req!$A$2:$N$22,11))</f>
        <v/>
      </c>
      <c r="W97" s="157" t="str">
        <f t="shared" si="14"/>
        <v/>
      </c>
      <c r="X97" s="158" t="str">
        <f>IF(OR($D97="",$AH97="",GlobalParameters!$C$12=""),"",$AH97)</f>
        <v/>
      </c>
      <c r="Y97" s="159"/>
      <c r="Z97" s="283"/>
      <c r="AA97" s="283"/>
      <c r="AB97" s="283"/>
      <c r="AC97" s="283"/>
      <c r="AD97" s="283"/>
      <c r="AE97" s="283"/>
      <c r="AF97" s="283"/>
      <c r="AG97" s="283"/>
      <c r="AH97" s="160" t="str">
        <f>IF(OR($D97="",GlobalParameters!$C$12=""),"",MIN(VLOOKUP($AL97,GaAsSem_Req!$A$2:$N$22,13),$AI97))</f>
        <v/>
      </c>
      <c r="AI97" s="283"/>
      <c r="AJ97" s="283"/>
      <c r="AK97" s="159"/>
      <c r="AL97" s="134" t="e">
        <f>VLOOKUP($D97,GaAsSem_Req!$R$2:$S$8,2)+VLOOKUP(GlobalParameters!$C$12,GaAsSem_Req!$T$2:$U$4,2)</f>
        <v>#N/A</v>
      </c>
    </row>
    <row r="98" spans="1:38" x14ac:dyDescent="0.25">
      <c r="A98" s="133"/>
      <c r="B98" s="283"/>
      <c r="C98" s="283"/>
      <c r="D98" s="284"/>
      <c r="E98" s="286"/>
      <c r="F98" s="162" t="str">
        <f t="shared" si="8"/>
        <v/>
      </c>
      <c r="G98" s="156" t="str">
        <f>IF($D98="","",VLOOKUP($AL98,GaAsSem_Req!$A$2:$N$22,6))</f>
        <v/>
      </c>
      <c r="H98" s="285"/>
      <c r="I98" s="155" t="str">
        <f t="shared" si="9"/>
        <v/>
      </c>
      <c r="J98" s="156" t="str">
        <f>IF($D98="","",VLOOKUP($AL98,GaAsSem_Req!$A$2:$N$22,7))</f>
        <v/>
      </c>
      <c r="K98" s="285"/>
      <c r="L98" s="155" t="str">
        <f t="shared" si="10"/>
        <v/>
      </c>
      <c r="M98" s="156" t="str">
        <f>IF($D98="","",VLOOKUP($AL98,GaAsSem_Req!$A$2:$N$22,8))</f>
        <v/>
      </c>
      <c r="N98" s="287"/>
      <c r="O98" s="166" t="str">
        <f t="shared" si="11"/>
        <v/>
      </c>
      <c r="P98" s="156" t="str">
        <f>IF($D98="","",VLOOKUP($AL98,GaAsSem_Req!$A$2:$N$22,9))</f>
        <v/>
      </c>
      <c r="Q98" s="287"/>
      <c r="R98" s="166" t="str">
        <f t="shared" si="12"/>
        <v/>
      </c>
      <c r="S98" s="156" t="str">
        <f>IF($D98="","",VLOOKUP($AL98,GaAsSem_Req!$A$2:$N$22,10))</f>
        <v/>
      </c>
      <c r="T98" s="287"/>
      <c r="U98" s="166" t="str">
        <f t="shared" si="13"/>
        <v/>
      </c>
      <c r="V98" s="156" t="str">
        <f>IF($D98="","",VLOOKUP($AL98,GaAsSem_Req!$A$2:$N$22,11))</f>
        <v/>
      </c>
      <c r="W98" s="157" t="str">
        <f t="shared" si="14"/>
        <v/>
      </c>
      <c r="X98" s="158" t="str">
        <f>IF(OR($D98="",$AH98="",GlobalParameters!$C$12=""),"",$AH98)</f>
        <v/>
      </c>
      <c r="Y98" s="159"/>
      <c r="Z98" s="283"/>
      <c r="AA98" s="283"/>
      <c r="AB98" s="283"/>
      <c r="AC98" s="283"/>
      <c r="AD98" s="283"/>
      <c r="AE98" s="283"/>
      <c r="AF98" s="283"/>
      <c r="AG98" s="283"/>
      <c r="AH98" s="160" t="str">
        <f>IF(OR($D98="",GlobalParameters!$C$12=""),"",MIN(VLOOKUP($AL98,GaAsSem_Req!$A$2:$N$22,13),$AI98))</f>
        <v/>
      </c>
      <c r="AI98" s="283"/>
      <c r="AJ98" s="283"/>
      <c r="AK98" s="159"/>
      <c r="AL98" s="134" t="e">
        <f>VLOOKUP($D98,GaAsSem_Req!$R$2:$S$8,2)+VLOOKUP(GlobalParameters!$C$12,GaAsSem_Req!$T$2:$U$4,2)</f>
        <v>#N/A</v>
      </c>
    </row>
    <row r="99" spans="1:38" x14ac:dyDescent="0.25">
      <c r="A99" s="133"/>
      <c r="B99" s="283"/>
      <c r="C99" s="283"/>
      <c r="D99" s="284"/>
      <c r="E99" s="286"/>
      <c r="F99" s="162" t="str">
        <f t="shared" si="8"/>
        <v/>
      </c>
      <c r="G99" s="156" t="str">
        <f>IF($D99="","",VLOOKUP($AL99,GaAsSem_Req!$A$2:$N$22,6))</f>
        <v/>
      </c>
      <c r="H99" s="285"/>
      <c r="I99" s="155" t="str">
        <f t="shared" si="9"/>
        <v/>
      </c>
      <c r="J99" s="156" t="str">
        <f>IF($D99="","",VLOOKUP($AL99,GaAsSem_Req!$A$2:$N$22,7))</f>
        <v/>
      </c>
      <c r="K99" s="285"/>
      <c r="L99" s="155" t="str">
        <f t="shared" si="10"/>
        <v/>
      </c>
      <c r="M99" s="156" t="str">
        <f>IF($D99="","",VLOOKUP($AL99,GaAsSem_Req!$A$2:$N$22,8))</f>
        <v/>
      </c>
      <c r="N99" s="287"/>
      <c r="O99" s="166" t="str">
        <f t="shared" si="11"/>
        <v/>
      </c>
      <c r="P99" s="156" t="str">
        <f>IF($D99="","",VLOOKUP($AL99,GaAsSem_Req!$A$2:$N$22,9))</f>
        <v/>
      </c>
      <c r="Q99" s="287"/>
      <c r="R99" s="166" t="str">
        <f t="shared" si="12"/>
        <v/>
      </c>
      <c r="S99" s="156" t="str">
        <f>IF($D99="","",VLOOKUP($AL99,GaAsSem_Req!$A$2:$N$22,10))</f>
        <v/>
      </c>
      <c r="T99" s="287"/>
      <c r="U99" s="166" t="str">
        <f t="shared" si="13"/>
        <v/>
      </c>
      <c r="V99" s="156" t="str">
        <f>IF($D99="","",VLOOKUP($AL99,GaAsSem_Req!$A$2:$N$22,11))</f>
        <v/>
      </c>
      <c r="W99" s="157" t="str">
        <f t="shared" si="14"/>
        <v/>
      </c>
      <c r="X99" s="158" t="str">
        <f>IF(OR($D99="",$AH99="",GlobalParameters!$C$12=""),"",$AH99)</f>
        <v/>
      </c>
      <c r="Y99" s="159"/>
      <c r="Z99" s="283"/>
      <c r="AA99" s="283"/>
      <c r="AB99" s="283"/>
      <c r="AC99" s="283"/>
      <c r="AD99" s="283"/>
      <c r="AE99" s="283"/>
      <c r="AF99" s="283"/>
      <c r="AG99" s="283"/>
      <c r="AH99" s="160" t="str">
        <f>IF(OR($D99="",GlobalParameters!$C$12=""),"",MIN(VLOOKUP($AL99,GaAsSem_Req!$A$2:$N$22,13),$AI99))</f>
        <v/>
      </c>
      <c r="AI99" s="283"/>
      <c r="AJ99" s="283"/>
      <c r="AK99" s="159"/>
      <c r="AL99" s="134" t="e">
        <f>VLOOKUP($D99,GaAsSem_Req!$R$2:$S$8,2)+VLOOKUP(GlobalParameters!$C$12,GaAsSem_Req!$T$2:$U$4,2)</f>
        <v>#N/A</v>
      </c>
    </row>
    <row r="100" spans="1:38" x14ac:dyDescent="0.25">
      <c r="A100" s="133"/>
      <c r="B100" s="283"/>
      <c r="C100" s="283"/>
      <c r="D100" s="284"/>
      <c r="E100" s="286"/>
      <c r="F100" s="162" t="str">
        <f t="shared" si="8"/>
        <v/>
      </c>
      <c r="G100" s="156" t="str">
        <f>IF($D100="","",VLOOKUP($AL100,GaAsSem_Req!$A$2:$N$22,6))</f>
        <v/>
      </c>
      <c r="H100" s="285"/>
      <c r="I100" s="155" t="str">
        <f t="shared" si="9"/>
        <v/>
      </c>
      <c r="J100" s="156" t="str">
        <f>IF($D100="","",VLOOKUP($AL100,GaAsSem_Req!$A$2:$N$22,7))</f>
        <v/>
      </c>
      <c r="K100" s="285"/>
      <c r="L100" s="155" t="str">
        <f t="shared" si="10"/>
        <v/>
      </c>
      <c r="M100" s="156" t="str">
        <f>IF($D100="","",VLOOKUP($AL100,GaAsSem_Req!$A$2:$N$22,8))</f>
        <v/>
      </c>
      <c r="N100" s="287"/>
      <c r="O100" s="166" t="str">
        <f t="shared" si="11"/>
        <v/>
      </c>
      <c r="P100" s="156" t="str">
        <f>IF($D100="","",VLOOKUP($AL100,GaAsSem_Req!$A$2:$N$22,9))</f>
        <v/>
      </c>
      <c r="Q100" s="287"/>
      <c r="R100" s="166" t="str">
        <f t="shared" si="12"/>
        <v/>
      </c>
      <c r="S100" s="156" t="str">
        <f>IF($D100="","",VLOOKUP($AL100,GaAsSem_Req!$A$2:$N$22,10))</f>
        <v/>
      </c>
      <c r="T100" s="287"/>
      <c r="U100" s="166" t="str">
        <f t="shared" si="13"/>
        <v/>
      </c>
      <c r="V100" s="156" t="str">
        <f>IF($D100="","",VLOOKUP($AL100,GaAsSem_Req!$A$2:$N$22,11))</f>
        <v/>
      </c>
      <c r="W100" s="157" t="str">
        <f t="shared" si="14"/>
        <v/>
      </c>
      <c r="X100" s="158" t="str">
        <f>IF(OR($D100="",$AH100="",GlobalParameters!$C$12=""),"",$AH100)</f>
        <v/>
      </c>
      <c r="Y100" s="159"/>
      <c r="Z100" s="283"/>
      <c r="AA100" s="283"/>
      <c r="AB100" s="283"/>
      <c r="AC100" s="283"/>
      <c r="AD100" s="283"/>
      <c r="AE100" s="283"/>
      <c r="AF100" s="283"/>
      <c r="AG100" s="283"/>
      <c r="AH100" s="160" t="str">
        <f>IF(OR($D100="",GlobalParameters!$C$12=""),"",MIN(VLOOKUP($AL100,GaAsSem_Req!$A$2:$N$22,13),$AI100))</f>
        <v/>
      </c>
      <c r="AI100" s="283"/>
      <c r="AJ100" s="283"/>
      <c r="AK100" s="159"/>
      <c r="AL100" s="134" t="e">
        <f>VLOOKUP($D100,GaAsSem_Req!$R$2:$S$8,2)+VLOOKUP(GlobalParameters!$C$12,GaAsSem_Req!$T$2:$U$4,2)</f>
        <v>#N/A</v>
      </c>
    </row>
    <row r="101" spans="1:38" x14ac:dyDescent="0.25">
      <c r="A101" s="133"/>
      <c r="B101" s="283"/>
      <c r="C101" s="283"/>
      <c r="D101" s="284"/>
      <c r="E101" s="286"/>
      <c r="F101" s="162" t="str">
        <f t="shared" si="8"/>
        <v/>
      </c>
      <c r="G101" s="156" t="str">
        <f>IF($D101="","",VLOOKUP($AL101,GaAsSem_Req!$A$2:$N$22,6))</f>
        <v/>
      </c>
      <c r="H101" s="285"/>
      <c r="I101" s="155" t="str">
        <f t="shared" si="9"/>
        <v/>
      </c>
      <c r="J101" s="156" t="str">
        <f>IF($D101="","",VLOOKUP($AL101,GaAsSem_Req!$A$2:$N$22,7))</f>
        <v/>
      </c>
      <c r="K101" s="285"/>
      <c r="L101" s="155" t="str">
        <f t="shared" si="10"/>
        <v/>
      </c>
      <c r="M101" s="156" t="str">
        <f>IF($D101="","",VLOOKUP($AL101,GaAsSem_Req!$A$2:$N$22,8))</f>
        <v/>
      </c>
      <c r="N101" s="287"/>
      <c r="O101" s="166" t="str">
        <f t="shared" si="11"/>
        <v/>
      </c>
      <c r="P101" s="156" t="str">
        <f>IF($D101="","",VLOOKUP($AL101,GaAsSem_Req!$A$2:$N$22,9))</f>
        <v/>
      </c>
      <c r="Q101" s="287"/>
      <c r="R101" s="166" t="str">
        <f t="shared" si="12"/>
        <v/>
      </c>
      <c r="S101" s="156" t="str">
        <f>IF($D101="","",VLOOKUP($AL101,GaAsSem_Req!$A$2:$N$22,10))</f>
        <v/>
      </c>
      <c r="T101" s="287"/>
      <c r="U101" s="166" t="str">
        <f t="shared" si="13"/>
        <v/>
      </c>
      <c r="V101" s="156" t="str">
        <f>IF($D101="","",VLOOKUP($AL101,GaAsSem_Req!$A$2:$N$22,11))</f>
        <v/>
      </c>
      <c r="W101" s="157" t="str">
        <f t="shared" si="14"/>
        <v/>
      </c>
      <c r="X101" s="158" t="str">
        <f>IF(OR($D101="",$AH101="",GlobalParameters!$C$12=""),"",$AH101)</f>
        <v/>
      </c>
      <c r="Y101" s="159"/>
      <c r="Z101" s="283"/>
      <c r="AA101" s="283"/>
      <c r="AB101" s="283"/>
      <c r="AC101" s="283"/>
      <c r="AD101" s="283"/>
      <c r="AE101" s="283"/>
      <c r="AF101" s="283"/>
      <c r="AG101" s="283"/>
      <c r="AH101" s="160" t="str">
        <f>IF(OR($D101="",GlobalParameters!$C$12=""),"",MIN(VLOOKUP($AL101,GaAsSem_Req!$A$2:$N$22,13),$AI101))</f>
        <v/>
      </c>
      <c r="AI101" s="283"/>
      <c r="AJ101" s="283"/>
      <c r="AK101" s="159"/>
      <c r="AL101" s="134" t="e">
        <f>VLOOKUP($D101,GaAsSem_Req!$R$2:$S$8,2)+VLOOKUP(GlobalParameters!$C$12,GaAsSem_Req!$T$2:$U$4,2)</f>
        <v>#N/A</v>
      </c>
    </row>
    <row r="102" spans="1:38" x14ac:dyDescent="0.25">
      <c r="A102" s="133"/>
      <c r="B102" s="283"/>
      <c r="C102" s="283"/>
      <c r="D102" s="284"/>
      <c r="E102" s="286"/>
      <c r="F102" s="162" t="str">
        <f t="shared" si="8"/>
        <v/>
      </c>
      <c r="G102" s="156" t="str">
        <f>IF($D102="","",VLOOKUP($AL102,GaAsSem_Req!$A$2:$N$22,6))</f>
        <v/>
      </c>
      <c r="H102" s="285"/>
      <c r="I102" s="155" t="str">
        <f t="shared" si="9"/>
        <v/>
      </c>
      <c r="J102" s="156" t="str">
        <f>IF($D102="","",VLOOKUP($AL102,GaAsSem_Req!$A$2:$N$22,7))</f>
        <v/>
      </c>
      <c r="K102" s="285"/>
      <c r="L102" s="155" t="str">
        <f t="shared" si="10"/>
        <v/>
      </c>
      <c r="M102" s="156" t="str">
        <f>IF($D102="","",VLOOKUP($AL102,GaAsSem_Req!$A$2:$N$22,8))</f>
        <v/>
      </c>
      <c r="N102" s="287"/>
      <c r="O102" s="166" t="str">
        <f t="shared" si="11"/>
        <v/>
      </c>
      <c r="P102" s="156" t="str">
        <f>IF($D102="","",VLOOKUP($AL102,GaAsSem_Req!$A$2:$N$22,9))</f>
        <v/>
      </c>
      <c r="Q102" s="287"/>
      <c r="R102" s="166" t="str">
        <f t="shared" si="12"/>
        <v/>
      </c>
      <c r="S102" s="156" t="str">
        <f>IF($D102="","",VLOOKUP($AL102,GaAsSem_Req!$A$2:$N$22,10))</f>
        <v/>
      </c>
      <c r="T102" s="287"/>
      <c r="U102" s="166" t="str">
        <f t="shared" si="13"/>
        <v/>
      </c>
      <c r="V102" s="156" t="str">
        <f>IF($D102="","",VLOOKUP($AL102,GaAsSem_Req!$A$2:$N$22,11))</f>
        <v/>
      </c>
      <c r="W102" s="157" t="str">
        <f t="shared" si="14"/>
        <v/>
      </c>
      <c r="X102" s="158" t="str">
        <f>IF(OR($D102="",$AH102="",GlobalParameters!$C$12=""),"",$AH102)</f>
        <v/>
      </c>
      <c r="Y102" s="159"/>
      <c r="Z102" s="283"/>
      <c r="AA102" s="283"/>
      <c r="AB102" s="283"/>
      <c r="AC102" s="283"/>
      <c r="AD102" s="283"/>
      <c r="AE102" s="283"/>
      <c r="AF102" s="283"/>
      <c r="AG102" s="283"/>
      <c r="AH102" s="160" t="str">
        <f>IF(OR($D102="",GlobalParameters!$C$12=""),"",MIN(VLOOKUP($AL102,GaAsSem_Req!$A$2:$N$22,13),$AI102))</f>
        <v/>
      </c>
      <c r="AI102" s="283"/>
      <c r="AJ102" s="283"/>
      <c r="AK102" s="159"/>
      <c r="AL102" s="134" t="e">
        <f>VLOOKUP($D102,GaAsSem_Req!$R$2:$S$8,2)+VLOOKUP(GlobalParameters!$C$12,GaAsSem_Req!$T$2:$U$4,2)</f>
        <v>#N/A</v>
      </c>
    </row>
    <row r="103" spans="1:38" x14ac:dyDescent="0.25">
      <c r="A103" s="133"/>
      <c r="B103" s="283"/>
      <c r="C103" s="283"/>
      <c r="D103" s="284"/>
      <c r="E103" s="286"/>
      <c r="F103" s="162" t="str">
        <f t="shared" si="8"/>
        <v/>
      </c>
      <c r="G103" s="156" t="str">
        <f>IF($D103="","",VLOOKUP($AL103,GaAsSem_Req!$A$2:$N$22,6))</f>
        <v/>
      </c>
      <c r="H103" s="285"/>
      <c r="I103" s="155" t="str">
        <f t="shared" si="9"/>
        <v/>
      </c>
      <c r="J103" s="156" t="str">
        <f>IF($D103="","",VLOOKUP($AL103,GaAsSem_Req!$A$2:$N$22,7))</f>
        <v/>
      </c>
      <c r="K103" s="285"/>
      <c r="L103" s="155" t="str">
        <f t="shared" si="10"/>
        <v/>
      </c>
      <c r="M103" s="156" t="str">
        <f>IF($D103="","",VLOOKUP($AL103,GaAsSem_Req!$A$2:$N$22,8))</f>
        <v/>
      </c>
      <c r="N103" s="287"/>
      <c r="O103" s="166" t="str">
        <f t="shared" si="11"/>
        <v/>
      </c>
      <c r="P103" s="156" t="str">
        <f>IF($D103="","",VLOOKUP($AL103,GaAsSem_Req!$A$2:$N$22,9))</f>
        <v/>
      </c>
      <c r="Q103" s="287"/>
      <c r="R103" s="166" t="str">
        <f t="shared" si="12"/>
        <v/>
      </c>
      <c r="S103" s="156" t="str">
        <f>IF($D103="","",VLOOKUP($AL103,GaAsSem_Req!$A$2:$N$22,10))</f>
        <v/>
      </c>
      <c r="T103" s="287"/>
      <c r="U103" s="166" t="str">
        <f t="shared" si="13"/>
        <v/>
      </c>
      <c r="V103" s="156" t="str">
        <f>IF($D103="","",VLOOKUP($AL103,GaAsSem_Req!$A$2:$N$22,11))</f>
        <v/>
      </c>
      <c r="W103" s="157" t="str">
        <f t="shared" si="14"/>
        <v/>
      </c>
      <c r="X103" s="158" t="str">
        <f>IF(OR($D103="",$AH103="",GlobalParameters!$C$12=""),"",$AH103)</f>
        <v/>
      </c>
      <c r="Y103" s="159"/>
      <c r="Z103" s="283"/>
      <c r="AA103" s="283"/>
      <c r="AB103" s="283"/>
      <c r="AC103" s="283"/>
      <c r="AD103" s="283"/>
      <c r="AE103" s="283"/>
      <c r="AF103" s="283"/>
      <c r="AG103" s="283"/>
      <c r="AH103" s="160" t="str">
        <f>IF(OR($D103="",GlobalParameters!$C$12=""),"",MIN(VLOOKUP($AL103,GaAsSem_Req!$A$2:$N$22,13),$AI103))</f>
        <v/>
      </c>
      <c r="AI103" s="283"/>
      <c r="AJ103" s="283"/>
      <c r="AK103" s="159"/>
      <c r="AL103" s="134" t="e">
        <f>VLOOKUP($D103,GaAsSem_Req!$R$2:$S$8,2)+VLOOKUP(GlobalParameters!$C$12,GaAsSem_Req!$T$2:$U$4,2)</f>
        <v>#N/A</v>
      </c>
    </row>
    <row r="104" spans="1:38" x14ac:dyDescent="0.25">
      <c r="A104" s="133"/>
      <c r="B104" s="283"/>
      <c r="C104" s="283"/>
      <c r="D104" s="284"/>
      <c r="E104" s="286"/>
      <c r="F104" s="162" t="str">
        <f t="shared" si="8"/>
        <v/>
      </c>
      <c r="G104" s="156" t="str">
        <f>IF($D104="","",VLOOKUP($AL104,GaAsSem_Req!$A$2:$N$22,6))</f>
        <v/>
      </c>
      <c r="H104" s="285"/>
      <c r="I104" s="155" t="str">
        <f t="shared" si="9"/>
        <v/>
      </c>
      <c r="J104" s="156" t="str">
        <f>IF($D104="","",VLOOKUP($AL104,GaAsSem_Req!$A$2:$N$22,7))</f>
        <v/>
      </c>
      <c r="K104" s="285"/>
      <c r="L104" s="155" t="str">
        <f t="shared" si="10"/>
        <v/>
      </c>
      <c r="M104" s="156" t="str">
        <f>IF($D104="","",VLOOKUP($AL104,GaAsSem_Req!$A$2:$N$22,8))</f>
        <v/>
      </c>
      <c r="N104" s="287"/>
      <c r="O104" s="166" t="str">
        <f t="shared" si="11"/>
        <v/>
      </c>
      <c r="P104" s="156" t="str">
        <f>IF($D104="","",VLOOKUP($AL104,GaAsSem_Req!$A$2:$N$22,9))</f>
        <v/>
      </c>
      <c r="Q104" s="287"/>
      <c r="R104" s="166" t="str">
        <f t="shared" si="12"/>
        <v/>
      </c>
      <c r="S104" s="156" t="str">
        <f>IF($D104="","",VLOOKUP($AL104,GaAsSem_Req!$A$2:$N$22,10))</f>
        <v/>
      </c>
      <c r="T104" s="287"/>
      <c r="U104" s="166" t="str">
        <f t="shared" si="13"/>
        <v/>
      </c>
      <c r="V104" s="156" t="str">
        <f>IF($D104="","",VLOOKUP($AL104,GaAsSem_Req!$A$2:$N$22,11))</f>
        <v/>
      </c>
      <c r="W104" s="157" t="str">
        <f t="shared" si="14"/>
        <v/>
      </c>
      <c r="X104" s="158" t="str">
        <f>IF(OR($D104="",$AH104="",GlobalParameters!$C$12=""),"",$AH104)</f>
        <v/>
      </c>
      <c r="Y104" s="159"/>
      <c r="Z104" s="283"/>
      <c r="AA104" s="283"/>
      <c r="AB104" s="283"/>
      <c r="AC104" s="283"/>
      <c r="AD104" s="283"/>
      <c r="AE104" s="283"/>
      <c r="AF104" s="283"/>
      <c r="AG104" s="283"/>
      <c r="AH104" s="160" t="str">
        <f>IF(OR($D104="",GlobalParameters!$C$12=""),"",MIN(VLOOKUP($AL104,GaAsSem_Req!$A$2:$N$22,13),$AI104))</f>
        <v/>
      </c>
      <c r="AI104" s="283"/>
      <c r="AJ104" s="283"/>
      <c r="AK104" s="159"/>
      <c r="AL104" s="134" t="e">
        <f>VLOOKUP($D104,GaAsSem_Req!$R$2:$S$8,2)+VLOOKUP(GlobalParameters!$C$12,GaAsSem_Req!$T$2:$U$4,2)</f>
        <v>#N/A</v>
      </c>
    </row>
    <row r="105" spans="1:38" x14ac:dyDescent="0.25">
      <c r="A105" s="133"/>
      <c r="B105" s="283"/>
      <c r="C105" s="283"/>
      <c r="D105" s="284"/>
      <c r="E105" s="286"/>
      <c r="F105" s="162" t="str">
        <f t="shared" si="8"/>
        <v/>
      </c>
      <c r="G105" s="156" t="str">
        <f>IF($D105="","",VLOOKUP($AL105,GaAsSem_Req!$A$2:$N$22,6))</f>
        <v/>
      </c>
      <c r="H105" s="285"/>
      <c r="I105" s="155" t="str">
        <f t="shared" si="9"/>
        <v/>
      </c>
      <c r="J105" s="156" t="str">
        <f>IF($D105="","",VLOOKUP($AL105,GaAsSem_Req!$A$2:$N$22,7))</f>
        <v/>
      </c>
      <c r="K105" s="285"/>
      <c r="L105" s="155" t="str">
        <f t="shared" si="10"/>
        <v/>
      </c>
      <c r="M105" s="156" t="str">
        <f>IF($D105="","",VLOOKUP($AL105,GaAsSem_Req!$A$2:$N$22,8))</f>
        <v/>
      </c>
      <c r="N105" s="287"/>
      <c r="O105" s="166" t="str">
        <f t="shared" si="11"/>
        <v/>
      </c>
      <c r="P105" s="156" t="str">
        <f>IF($D105="","",VLOOKUP($AL105,GaAsSem_Req!$A$2:$N$22,9))</f>
        <v/>
      </c>
      <c r="Q105" s="287"/>
      <c r="R105" s="166" t="str">
        <f t="shared" si="12"/>
        <v/>
      </c>
      <c r="S105" s="156" t="str">
        <f>IF($D105="","",VLOOKUP($AL105,GaAsSem_Req!$A$2:$N$22,10))</f>
        <v/>
      </c>
      <c r="T105" s="287"/>
      <c r="U105" s="166" t="str">
        <f t="shared" si="13"/>
        <v/>
      </c>
      <c r="V105" s="156" t="str">
        <f>IF($D105="","",VLOOKUP($AL105,GaAsSem_Req!$A$2:$N$22,11))</f>
        <v/>
      </c>
      <c r="W105" s="157" t="str">
        <f t="shared" si="14"/>
        <v/>
      </c>
      <c r="X105" s="158" t="str">
        <f>IF(OR($D105="",$AH105="",GlobalParameters!$C$12=""),"",$AH105)</f>
        <v/>
      </c>
      <c r="Y105" s="159"/>
      <c r="Z105" s="283"/>
      <c r="AA105" s="283"/>
      <c r="AB105" s="283"/>
      <c r="AC105" s="283"/>
      <c r="AD105" s="283"/>
      <c r="AE105" s="283"/>
      <c r="AF105" s="283"/>
      <c r="AG105" s="283"/>
      <c r="AH105" s="160" t="str">
        <f>IF(OR($D105="",GlobalParameters!$C$12=""),"",MIN(VLOOKUP($AL105,GaAsSem_Req!$A$2:$N$22,13),$AI105))</f>
        <v/>
      </c>
      <c r="AI105" s="283"/>
      <c r="AJ105" s="283"/>
      <c r="AK105" s="159"/>
      <c r="AL105" s="134" t="e">
        <f>VLOOKUP($D105,GaAsSem_Req!$R$2:$S$8,2)+VLOOKUP(GlobalParameters!$C$12,GaAsSem_Req!$T$2:$U$4,2)</f>
        <v>#N/A</v>
      </c>
    </row>
    <row r="106" spans="1:38" x14ac:dyDescent="0.25">
      <c r="A106" s="133"/>
      <c r="B106" s="283"/>
      <c r="C106" s="283"/>
      <c r="D106" s="284"/>
      <c r="E106" s="286"/>
      <c r="F106" s="162" t="str">
        <f t="shared" si="8"/>
        <v/>
      </c>
      <c r="G106" s="156" t="str">
        <f>IF($D106="","",VLOOKUP($AL106,GaAsSem_Req!$A$2:$N$22,6))</f>
        <v/>
      </c>
      <c r="H106" s="285"/>
      <c r="I106" s="155" t="str">
        <f t="shared" si="9"/>
        <v/>
      </c>
      <c r="J106" s="156" t="str">
        <f>IF($D106="","",VLOOKUP($AL106,GaAsSem_Req!$A$2:$N$22,7))</f>
        <v/>
      </c>
      <c r="K106" s="285"/>
      <c r="L106" s="155" t="str">
        <f t="shared" si="10"/>
        <v/>
      </c>
      <c r="M106" s="156" t="str">
        <f>IF($D106="","",VLOOKUP($AL106,GaAsSem_Req!$A$2:$N$22,8))</f>
        <v/>
      </c>
      <c r="N106" s="287"/>
      <c r="O106" s="166" t="str">
        <f t="shared" si="11"/>
        <v/>
      </c>
      <c r="P106" s="156" t="str">
        <f>IF($D106="","",VLOOKUP($AL106,GaAsSem_Req!$A$2:$N$22,9))</f>
        <v/>
      </c>
      <c r="Q106" s="287"/>
      <c r="R106" s="166" t="str">
        <f t="shared" si="12"/>
        <v/>
      </c>
      <c r="S106" s="156" t="str">
        <f>IF($D106="","",VLOOKUP($AL106,GaAsSem_Req!$A$2:$N$22,10))</f>
        <v/>
      </c>
      <c r="T106" s="287"/>
      <c r="U106" s="166" t="str">
        <f t="shared" si="13"/>
        <v/>
      </c>
      <c r="V106" s="156" t="str">
        <f>IF($D106="","",VLOOKUP($AL106,GaAsSem_Req!$A$2:$N$22,11))</f>
        <v/>
      </c>
      <c r="W106" s="157" t="str">
        <f t="shared" si="14"/>
        <v/>
      </c>
      <c r="X106" s="158" t="str">
        <f>IF(OR($D106="",$AH106="",GlobalParameters!$C$12=""),"",$AH106)</f>
        <v/>
      </c>
      <c r="Y106" s="159"/>
      <c r="Z106" s="283"/>
      <c r="AA106" s="283"/>
      <c r="AB106" s="283"/>
      <c r="AC106" s="283"/>
      <c r="AD106" s="283"/>
      <c r="AE106" s="283"/>
      <c r="AF106" s="283"/>
      <c r="AG106" s="283"/>
      <c r="AH106" s="160" t="str">
        <f>IF(OR($D106="",GlobalParameters!$C$12=""),"",MIN(VLOOKUP($AL106,GaAsSem_Req!$A$2:$N$22,13),$AI106))</f>
        <v/>
      </c>
      <c r="AI106" s="283"/>
      <c r="AJ106" s="283"/>
      <c r="AK106" s="159"/>
      <c r="AL106" s="134" t="e">
        <f>VLOOKUP($D106,GaAsSem_Req!$R$2:$S$8,2)+VLOOKUP(GlobalParameters!$C$12,GaAsSem_Req!$T$2:$U$4,2)</f>
        <v>#N/A</v>
      </c>
    </row>
    <row r="107" spans="1:38" x14ac:dyDescent="0.25">
      <c r="A107" s="133"/>
      <c r="B107" s="283"/>
      <c r="C107" s="283"/>
      <c r="D107" s="284"/>
      <c r="E107" s="286"/>
      <c r="F107" s="162" t="str">
        <f t="shared" si="8"/>
        <v/>
      </c>
      <c r="G107" s="156" t="str">
        <f>IF($D107="","",VLOOKUP($AL107,GaAsSem_Req!$A$2:$N$22,6))</f>
        <v/>
      </c>
      <c r="H107" s="285"/>
      <c r="I107" s="155" t="str">
        <f t="shared" si="9"/>
        <v/>
      </c>
      <c r="J107" s="156" t="str">
        <f>IF($D107="","",VLOOKUP($AL107,GaAsSem_Req!$A$2:$N$22,7))</f>
        <v/>
      </c>
      <c r="K107" s="285"/>
      <c r="L107" s="155" t="str">
        <f t="shared" si="10"/>
        <v/>
      </c>
      <c r="M107" s="156" t="str">
        <f>IF($D107="","",VLOOKUP($AL107,GaAsSem_Req!$A$2:$N$22,8))</f>
        <v/>
      </c>
      <c r="N107" s="287"/>
      <c r="O107" s="166" t="str">
        <f t="shared" si="11"/>
        <v/>
      </c>
      <c r="P107" s="156" t="str">
        <f>IF($D107="","",VLOOKUP($AL107,GaAsSem_Req!$A$2:$N$22,9))</f>
        <v/>
      </c>
      <c r="Q107" s="287"/>
      <c r="R107" s="166" t="str">
        <f t="shared" si="12"/>
        <v/>
      </c>
      <c r="S107" s="156" t="str">
        <f>IF($D107="","",VLOOKUP($AL107,GaAsSem_Req!$A$2:$N$22,10))</f>
        <v/>
      </c>
      <c r="T107" s="287"/>
      <c r="U107" s="166" t="str">
        <f t="shared" si="13"/>
        <v/>
      </c>
      <c r="V107" s="156" t="str">
        <f>IF($D107="","",VLOOKUP($AL107,GaAsSem_Req!$A$2:$N$22,11))</f>
        <v/>
      </c>
      <c r="W107" s="157" t="str">
        <f t="shared" si="14"/>
        <v/>
      </c>
      <c r="X107" s="158" t="str">
        <f>IF(OR($D107="",$AH107="",GlobalParameters!$C$12=""),"",$AH107)</f>
        <v/>
      </c>
      <c r="Y107" s="159"/>
      <c r="Z107" s="283"/>
      <c r="AA107" s="283"/>
      <c r="AB107" s="283"/>
      <c r="AC107" s="283"/>
      <c r="AD107" s="283"/>
      <c r="AE107" s="283"/>
      <c r="AF107" s="283"/>
      <c r="AG107" s="283"/>
      <c r="AH107" s="160" t="str">
        <f>IF(OR($D107="",GlobalParameters!$C$12=""),"",MIN(VLOOKUP($AL107,GaAsSem_Req!$A$2:$N$22,13),$AI107))</f>
        <v/>
      </c>
      <c r="AI107" s="283"/>
      <c r="AJ107" s="283"/>
      <c r="AK107" s="159"/>
      <c r="AL107" s="134" t="e">
        <f>VLOOKUP($D107,GaAsSem_Req!$R$2:$S$8,2)+VLOOKUP(GlobalParameters!$C$12,GaAsSem_Req!$T$2:$U$4,2)</f>
        <v>#N/A</v>
      </c>
    </row>
    <row r="108" spans="1:38" x14ac:dyDescent="0.25">
      <c r="A108" s="133"/>
      <c r="B108" s="283"/>
      <c r="C108" s="283"/>
      <c r="D108" s="284"/>
      <c r="E108" s="286"/>
      <c r="F108" s="162" t="str">
        <f t="shared" si="8"/>
        <v/>
      </c>
      <c r="G108" s="156" t="str">
        <f>IF($D108="","",VLOOKUP($AL108,GaAsSem_Req!$A$2:$N$22,6))</f>
        <v/>
      </c>
      <c r="H108" s="285"/>
      <c r="I108" s="155" t="str">
        <f t="shared" si="9"/>
        <v/>
      </c>
      <c r="J108" s="156" t="str">
        <f>IF($D108="","",VLOOKUP($AL108,GaAsSem_Req!$A$2:$N$22,7))</f>
        <v/>
      </c>
      <c r="K108" s="285"/>
      <c r="L108" s="155" t="str">
        <f t="shared" si="10"/>
        <v/>
      </c>
      <c r="M108" s="156" t="str">
        <f>IF($D108="","",VLOOKUP($AL108,GaAsSem_Req!$A$2:$N$22,8))</f>
        <v/>
      </c>
      <c r="N108" s="287"/>
      <c r="O108" s="166" t="str">
        <f t="shared" si="11"/>
        <v/>
      </c>
      <c r="P108" s="156" t="str">
        <f>IF($D108="","",VLOOKUP($AL108,GaAsSem_Req!$A$2:$N$22,9))</f>
        <v/>
      </c>
      <c r="Q108" s="287"/>
      <c r="R108" s="166" t="str">
        <f t="shared" si="12"/>
        <v/>
      </c>
      <c r="S108" s="156" t="str">
        <f>IF($D108="","",VLOOKUP($AL108,GaAsSem_Req!$A$2:$N$22,10))</f>
        <v/>
      </c>
      <c r="T108" s="287"/>
      <c r="U108" s="166" t="str">
        <f t="shared" si="13"/>
        <v/>
      </c>
      <c r="V108" s="156" t="str">
        <f>IF($D108="","",VLOOKUP($AL108,GaAsSem_Req!$A$2:$N$22,11))</f>
        <v/>
      </c>
      <c r="W108" s="157" t="str">
        <f t="shared" si="14"/>
        <v/>
      </c>
      <c r="X108" s="158" t="str">
        <f>IF(OR($D108="",$AH108="",GlobalParameters!$C$12=""),"",$AH108)</f>
        <v/>
      </c>
      <c r="Y108" s="159"/>
      <c r="Z108" s="283"/>
      <c r="AA108" s="283"/>
      <c r="AB108" s="283"/>
      <c r="AC108" s="283"/>
      <c r="AD108" s="283"/>
      <c r="AE108" s="283"/>
      <c r="AF108" s="283"/>
      <c r="AG108" s="283"/>
      <c r="AH108" s="160" t="str">
        <f>IF(OR($D108="",GlobalParameters!$C$12=""),"",MIN(VLOOKUP($AL108,GaAsSem_Req!$A$2:$N$22,13),$AI108))</f>
        <v/>
      </c>
      <c r="AI108" s="283"/>
      <c r="AJ108" s="283"/>
      <c r="AK108" s="159"/>
      <c r="AL108" s="134" t="e">
        <f>VLOOKUP($D108,GaAsSem_Req!$R$2:$S$8,2)+VLOOKUP(GlobalParameters!$C$12,GaAsSem_Req!$T$2:$U$4,2)</f>
        <v>#N/A</v>
      </c>
    </row>
    <row r="109" spans="1:38" x14ac:dyDescent="0.25">
      <c r="A109" s="133"/>
      <c r="B109" s="283"/>
      <c r="C109" s="283"/>
      <c r="D109" s="284"/>
      <c r="E109" s="286"/>
      <c r="F109" s="162" t="str">
        <f t="shared" si="8"/>
        <v/>
      </c>
      <c r="G109" s="156" t="str">
        <f>IF($D109="","",VLOOKUP($AL109,GaAsSem_Req!$A$2:$N$22,6))</f>
        <v/>
      </c>
      <c r="H109" s="285"/>
      <c r="I109" s="155" t="str">
        <f t="shared" si="9"/>
        <v/>
      </c>
      <c r="J109" s="156" t="str">
        <f>IF($D109="","",VLOOKUP($AL109,GaAsSem_Req!$A$2:$N$22,7))</f>
        <v/>
      </c>
      <c r="K109" s="285"/>
      <c r="L109" s="155" t="str">
        <f t="shared" si="10"/>
        <v/>
      </c>
      <c r="M109" s="156" t="str">
        <f>IF($D109="","",VLOOKUP($AL109,GaAsSem_Req!$A$2:$N$22,8))</f>
        <v/>
      </c>
      <c r="N109" s="287"/>
      <c r="O109" s="166" t="str">
        <f t="shared" si="11"/>
        <v/>
      </c>
      <c r="P109" s="156" t="str">
        <f>IF($D109="","",VLOOKUP($AL109,GaAsSem_Req!$A$2:$N$22,9))</f>
        <v/>
      </c>
      <c r="Q109" s="287"/>
      <c r="R109" s="166" t="str">
        <f t="shared" si="12"/>
        <v/>
      </c>
      <c r="S109" s="156" t="str">
        <f>IF($D109="","",VLOOKUP($AL109,GaAsSem_Req!$A$2:$N$22,10))</f>
        <v/>
      </c>
      <c r="T109" s="287"/>
      <c r="U109" s="166" t="str">
        <f t="shared" si="13"/>
        <v/>
      </c>
      <c r="V109" s="156" t="str">
        <f>IF($D109="","",VLOOKUP($AL109,GaAsSem_Req!$A$2:$N$22,11))</f>
        <v/>
      </c>
      <c r="W109" s="157" t="str">
        <f t="shared" si="14"/>
        <v/>
      </c>
      <c r="X109" s="158" t="str">
        <f>IF(OR($D109="",$AH109="",GlobalParameters!$C$12=""),"",$AH109)</f>
        <v/>
      </c>
      <c r="Y109" s="159"/>
      <c r="Z109" s="283"/>
      <c r="AA109" s="283"/>
      <c r="AB109" s="283"/>
      <c r="AC109" s="283"/>
      <c r="AD109" s="283"/>
      <c r="AE109" s="283"/>
      <c r="AF109" s="283"/>
      <c r="AG109" s="283"/>
      <c r="AH109" s="160" t="str">
        <f>IF(OR($D109="",GlobalParameters!$C$12=""),"",MIN(VLOOKUP($AL109,GaAsSem_Req!$A$2:$N$22,13),$AI109))</f>
        <v/>
      </c>
      <c r="AI109" s="283"/>
      <c r="AJ109" s="283"/>
      <c r="AK109" s="159"/>
      <c r="AL109" s="134" t="e">
        <f>VLOOKUP($D109,GaAsSem_Req!$R$2:$S$8,2)+VLOOKUP(GlobalParameters!$C$12,GaAsSem_Req!$T$2:$U$4,2)</f>
        <v>#N/A</v>
      </c>
    </row>
    <row r="110" spans="1:38" x14ac:dyDescent="0.25">
      <c r="A110" s="133"/>
      <c r="B110" s="283"/>
      <c r="C110" s="283"/>
      <c r="D110" s="284"/>
      <c r="E110" s="286"/>
      <c r="F110" s="162" t="str">
        <f t="shared" si="8"/>
        <v/>
      </c>
      <c r="G110" s="156" t="str">
        <f>IF($D110="","",VLOOKUP($AL110,GaAsSem_Req!$A$2:$N$22,6))</f>
        <v/>
      </c>
      <c r="H110" s="285"/>
      <c r="I110" s="155" t="str">
        <f t="shared" si="9"/>
        <v/>
      </c>
      <c r="J110" s="156" t="str">
        <f>IF($D110="","",VLOOKUP($AL110,GaAsSem_Req!$A$2:$N$22,7))</f>
        <v/>
      </c>
      <c r="K110" s="285"/>
      <c r="L110" s="155" t="str">
        <f t="shared" si="10"/>
        <v/>
      </c>
      <c r="M110" s="156" t="str">
        <f>IF($D110="","",VLOOKUP($AL110,GaAsSem_Req!$A$2:$N$22,8))</f>
        <v/>
      </c>
      <c r="N110" s="287"/>
      <c r="O110" s="166" t="str">
        <f t="shared" si="11"/>
        <v/>
      </c>
      <c r="P110" s="156" t="str">
        <f>IF($D110="","",VLOOKUP($AL110,GaAsSem_Req!$A$2:$N$22,9))</f>
        <v/>
      </c>
      <c r="Q110" s="287"/>
      <c r="R110" s="166" t="str">
        <f t="shared" si="12"/>
        <v/>
      </c>
      <c r="S110" s="156" t="str">
        <f>IF($D110="","",VLOOKUP($AL110,GaAsSem_Req!$A$2:$N$22,10))</f>
        <v/>
      </c>
      <c r="T110" s="287"/>
      <c r="U110" s="166" t="str">
        <f t="shared" si="13"/>
        <v/>
      </c>
      <c r="V110" s="156" t="str">
        <f>IF($D110="","",VLOOKUP($AL110,GaAsSem_Req!$A$2:$N$22,11))</f>
        <v/>
      </c>
      <c r="W110" s="157" t="str">
        <f t="shared" si="14"/>
        <v/>
      </c>
      <c r="X110" s="158" t="str">
        <f>IF(OR($D110="",$AH110="",GlobalParameters!$C$12=""),"",$AH110)</f>
        <v/>
      </c>
      <c r="Y110" s="159"/>
      <c r="Z110" s="283"/>
      <c r="AA110" s="283"/>
      <c r="AB110" s="283"/>
      <c r="AC110" s="283"/>
      <c r="AD110" s="283"/>
      <c r="AE110" s="283"/>
      <c r="AF110" s="283"/>
      <c r="AG110" s="283"/>
      <c r="AH110" s="160" t="str">
        <f>IF(OR($D110="",GlobalParameters!$C$12=""),"",MIN(VLOOKUP($AL110,GaAsSem_Req!$A$2:$N$22,13),$AI110))</f>
        <v/>
      </c>
      <c r="AI110" s="283"/>
      <c r="AJ110" s="283"/>
      <c r="AK110" s="159"/>
      <c r="AL110" s="134" t="e">
        <f>VLOOKUP($D110,GaAsSem_Req!$R$2:$S$8,2)+VLOOKUP(GlobalParameters!$C$12,GaAsSem_Req!$T$2:$U$4,2)</f>
        <v>#N/A</v>
      </c>
    </row>
    <row r="111" spans="1:38" x14ac:dyDescent="0.25">
      <c r="A111" s="133"/>
      <c r="B111" s="283"/>
      <c r="C111" s="283"/>
      <c r="D111" s="284"/>
      <c r="E111" s="286"/>
      <c r="F111" s="162" t="str">
        <f t="shared" si="8"/>
        <v/>
      </c>
      <c r="G111" s="156" t="str">
        <f>IF($D111="","",VLOOKUP($AL111,GaAsSem_Req!$A$2:$N$22,6))</f>
        <v/>
      </c>
      <c r="H111" s="285"/>
      <c r="I111" s="155" t="str">
        <f t="shared" si="9"/>
        <v/>
      </c>
      <c r="J111" s="156" t="str">
        <f>IF($D111="","",VLOOKUP($AL111,GaAsSem_Req!$A$2:$N$22,7))</f>
        <v/>
      </c>
      <c r="K111" s="285"/>
      <c r="L111" s="155" t="str">
        <f t="shared" si="10"/>
        <v/>
      </c>
      <c r="M111" s="156" t="str">
        <f>IF($D111="","",VLOOKUP($AL111,GaAsSem_Req!$A$2:$N$22,8))</f>
        <v/>
      </c>
      <c r="N111" s="287"/>
      <c r="O111" s="166" t="str">
        <f t="shared" si="11"/>
        <v/>
      </c>
      <c r="P111" s="156" t="str">
        <f>IF($D111="","",VLOOKUP($AL111,GaAsSem_Req!$A$2:$N$22,9))</f>
        <v/>
      </c>
      <c r="Q111" s="287"/>
      <c r="R111" s="166" t="str">
        <f t="shared" si="12"/>
        <v/>
      </c>
      <c r="S111" s="156" t="str">
        <f>IF($D111="","",VLOOKUP($AL111,GaAsSem_Req!$A$2:$N$22,10))</f>
        <v/>
      </c>
      <c r="T111" s="287"/>
      <c r="U111" s="166" t="str">
        <f t="shared" si="13"/>
        <v/>
      </c>
      <c r="V111" s="156" t="str">
        <f>IF($D111="","",VLOOKUP($AL111,GaAsSem_Req!$A$2:$N$22,11))</f>
        <v/>
      </c>
      <c r="W111" s="157" t="str">
        <f t="shared" si="14"/>
        <v/>
      </c>
      <c r="X111" s="158" t="str">
        <f>IF(OR($D111="",$AH111="",GlobalParameters!$C$12=""),"",$AH111)</f>
        <v/>
      </c>
      <c r="Y111" s="159"/>
      <c r="Z111" s="283"/>
      <c r="AA111" s="283"/>
      <c r="AB111" s="283"/>
      <c r="AC111" s="283"/>
      <c r="AD111" s="283"/>
      <c r="AE111" s="283"/>
      <c r="AF111" s="283"/>
      <c r="AG111" s="283"/>
      <c r="AH111" s="160" t="str">
        <f>IF(OR($D111="",GlobalParameters!$C$12=""),"",MIN(VLOOKUP($AL111,GaAsSem_Req!$A$2:$N$22,13),$AI111))</f>
        <v/>
      </c>
      <c r="AI111" s="283"/>
      <c r="AJ111" s="283"/>
      <c r="AK111" s="159"/>
      <c r="AL111" s="134" t="e">
        <f>VLOOKUP($D111,GaAsSem_Req!$R$2:$S$8,2)+VLOOKUP(GlobalParameters!$C$12,GaAsSem_Req!$T$2:$U$4,2)</f>
        <v>#N/A</v>
      </c>
    </row>
    <row r="112" spans="1:38" x14ac:dyDescent="0.25">
      <c r="A112" s="133"/>
      <c r="B112" s="283"/>
      <c r="C112" s="283"/>
      <c r="D112" s="284"/>
      <c r="E112" s="286"/>
      <c r="F112" s="162" t="str">
        <f t="shared" si="8"/>
        <v/>
      </c>
      <c r="G112" s="156" t="str">
        <f>IF($D112="","",VLOOKUP($AL112,GaAsSem_Req!$A$2:$N$22,6))</f>
        <v/>
      </c>
      <c r="H112" s="285"/>
      <c r="I112" s="155" t="str">
        <f t="shared" si="9"/>
        <v/>
      </c>
      <c r="J112" s="156" t="str">
        <f>IF($D112="","",VLOOKUP($AL112,GaAsSem_Req!$A$2:$N$22,7))</f>
        <v/>
      </c>
      <c r="K112" s="285"/>
      <c r="L112" s="155" t="str">
        <f t="shared" si="10"/>
        <v/>
      </c>
      <c r="M112" s="156" t="str">
        <f>IF($D112="","",VLOOKUP($AL112,GaAsSem_Req!$A$2:$N$22,8))</f>
        <v/>
      </c>
      <c r="N112" s="287"/>
      <c r="O112" s="166" t="str">
        <f t="shared" si="11"/>
        <v/>
      </c>
      <c r="P112" s="156" t="str">
        <f>IF($D112="","",VLOOKUP($AL112,GaAsSem_Req!$A$2:$N$22,9))</f>
        <v/>
      </c>
      <c r="Q112" s="287"/>
      <c r="R112" s="166" t="str">
        <f t="shared" si="12"/>
        <v/>
      </c>
      <c r="S112" s="156" t="str">
        <f>IF($D112="","",VLOOKUP($AL112,GaAsSem_Req!$A$2:$N$22,10))</f>
        <v/>
      </c>
      <c r="T112" s="287"/>
      <c r="U112" s="166" t="str">
        <f t="shared" si="13"/>
        <v/>
      </c>
      <c r="V112" s="156" t="str">
        <f>IF($D112="","",VLOOKUP($AL112,GaAsSem_Req!$A$2:$N$22,11))</f>
        <v/>
      </c>
      <c r="W112" s="157" t="str">
        <f t="shared" si="14"/>
        <v/>
      </c>
      <c r="X112" s="158" t="str">
        <f>IF(OR($D112="",$AH112="",GlobalParameters!$C$12=""),"",$AH112)</f>
        <v/>
      </c>
      <c r="Y112" s="159"/>
      <c r="Z112" s="283"/>
      <c r="AA112" s="283"/>
      <c r="AB112" s="283"/>
      <c r="AC112" s="283"/>
      <c r="AD112" s="283"/>
      <c r="AE112" s="283"/>
      <c r="AF112" s="283"/>
      <c r="AG112" s="283"/>
      <c r="AH112" s="160" t="str">
        <f>IF(OR($D112="",GlobalParameters!$C$12=""),"",MIN(VLOOKUP($AL112,GaAsSem_Req!$A$2:$N$22,13),$AI112))</f>
        <v/>
      </c>
      <c r="AI112" s="283"/>
      <c r="AJ112" s="283"/>
      <c r="AK112" s="159"/>
      <c r="AL112" s="134" t="e">
        <f>VLOOKUP($D112,GaAsSem_Req!$R$2:$S$8,2)+VLOOKUP(GlobalParameters!$C$12,GaAsSem_Req!$T$2:$U$4,2)</f>
        <v>#N/A</v>
      </c>
    </row>
    <row r="113" spans="1:38" x14ac:dyDescent="0.25">
      <c r="A113" s="133"/>
      <c r="B113" s="283"/>
      <c r="C113" s="283"/>
      <c r="D113" s="284"/>
      <c r="E113" s="286"/>
      <c r="F113" s="162" t="str">
        <f t="shared" si="8"/>
        <v/>
      </c>
      <c r="G113" s="156" t="str">
        <f>IF($D113="","",VLOOKUP($AL113,GaAsSem_Req!$A$2:$N$22,6))</f>
        <v/>
      </c>
      <c r="H113" s="285"/>
      <c r="I113" s="155" t="str">
        <f t="shared" si="9"/>
        <v/>
      </c>
      <c r="J113" s="156" t="str">
        <f>IF($D113="","",VLOOKUP($AL113,GaAsSem_Req!$A$2:$N$22,7))</f>
        <v/>
      </c>
      <c r="K113" s="285"/>
      <c r="L113" s="155" t="str">
        <f t="shared" si="10"/>
        <v/>
      </c>
      <c r="M113" s="156" t="str">
        <f>IF($D113="","",VLOOKUP($AL113,GaAsSem_Req!$A$2:$N$22,8))</f>
        <v/>
      </c>
      <c r="N113" s="287"/>
      <c r="O113" s="166" t="str">
        <f t="shared" si="11"/>
        <v/>
      </c>
      <c r="P113" s="156" t="str">
        <f>IF($D113="","",VLOOKUP($AL113,GaAsSem_Req!$A$2:$N$22,9))</f>
        <v/>
      </c>
      <c r="Q113" s="287"/>
      <c r="R113" s="166" t="str">
        <f t="shared" si="12"/>
        <v/>
      </c>
      <c r="S113" s="156" t="str">
        <f>IF($D113="","",VLOOKUP($AL113,GaAsSem_Req!$A$2:$N$22,10))</f>
        <v/>
      </c>
      <c r="T113" s="287"/>
      <c r="U113" s="166" t="str">
        <f t="shared" si="13"/>
        <v/>
      </c>
      <c r="V113" s="156" t="str">
        <f>IF($D113="","",VLOOKUP($AL113,GaAsSem_Req!$A$2:$N$22,11))</f>
        <v/>
      </c>
      <c r="W113" s="157" t="str">
        <f t="shared" si="14"/>
        <v/>
      </c>
      <c r="X113" s="158" t="str">
        <f>IF(OR($D113="",$AH113="",GlobalParameters!$C$12=""),"",$AH113)</f>
        <v/>
      </c>
      <c r="Y113" s="159"/>
      <c r="Z113" s="283"/>
      <c r="AA113" s="283"/>
      <c r="AB113" s="283"/>
      <c r="AC113" s="283"/>
      <c r="AD113" s="283"/>
      <c r="AE113" s="283"/>
      <c r="AF113" s="283"/>
      <c r="AG113" s="283"/>
      <c r="AH113" s="160" t="str">
        <f>IF(OR($D113="",GlobalParameters!$C$12=""),"",MIN(VLOOKUP($AL113,GaAsSem_Req!$A$2:$N$22,13),$AI113))</f>
        <v/>
      </c>
      <c r="AI113" s="283"/>
      <c r="AJ113" s="283"/>
      <c r="AK113" s="159"/>
      <c r="AL113" s="134" t="e">
        <f>VLOOKUP($D113,GaAsSem_Req!$R$2:$S$8,2)+VLOOKUP(GlobalParameters!$C$12,GaAsSem_Req!$T$2:$U$4,2)</f>
        <v>#N/A</v>
      </c>
    </row>
    <row r="114" spans="1:38" x14ac:dyDescent="0.25">
      <c r="A114" s="133"/>
      <c r="B114" s="283"/>
      <c r="C114" s="283"/>
      <c r="D114" s="284"/>
      <c r="E114" s="286"/>
      <c r="F114" s="162" t="str">
        <f t="shared" si="8"/>
        <v/>
      </c>
      <c r="G114" s="156" t="str">
        <f>IF($D114="","",VLOOKUP($AL114,GaAsSem_Req!$A$2:$N$22,6))</f>
        <v/>
      </c>
      <c r="H114" s="285"/>
      <c r="I114" s="155" t="str">
        <f t="shared" si="9"/>
        <v/>
      </c>
      <c r="J114" s="156" t="str">
        <f>IF($D114="","",VLOOKUP($AL114,GaAsSem_Req!$A$2:$N$22,7))</f>
        <v/>
      </c>
      <c r="K114" s="285"/>
      <c r="L114" s="155" t="str">
        <f t="shared" si="10"/>
        <v/>
      </c>
      <c r="M114" s="156" t="str">
        <f>IF($D114="","",VLOOKUP($AL114,GaAsSem_Req!$A$2:$N$22,8))</f>
        <v/>
      </c>
      <c r="N114" s="287"/>
      <c r="O114" s="166" t="str">
        <f t="shared" si="11"/>
        <v/>
      </c>
      <c r="P114" s="156" t="str">
        <f>IF($D114="","",VLOOKUP($AL114,GaAsSem_Req!$A$2:$N$22,9))</f>
        <v/>
      </c>
      <c r="Q114" s="287"/>
      <c r="R114" s="166" t="str">
        <f t="shared" si="12"/>
        <v/>
      </c>
      <c r="S114" s="156" t="str">
        <f>IF($D114="","",VLOOKUP($AL114,GaAsSem_Req!$A$2:$N$22,10))</f>
        <v/>
      </c>
      <c r="T114" s="287"/>
      <c r="U114" s="166" t="str">
        <f t="shared" si="13"/>
        <v/>
      </c>
      <c r="V114" s="156" t="str">
        <f>IF($D114="","",VLOOKUP($AL114,GaAsSem_Req!$A$2:$N$22,11))</f>
        <v/>
      </c>
      <c r="W114" s="157" t="str">
        <f t="shared" si="14"/>
        <v/>
      </c>
      <c r="X114" s="158" t="str">
        <f>IF(OR($D114="",$AH114="",GlobalParameters!$C$12=""),"",$AH114)</f>
        <v/>
      </c>
      <c r="Y114" s="159"/>
      <c r="Z114" s="283"/>
      <c r="AA114" s="283"/>
      <c r="AB114" s="283"/>
      <c r="AC114" s="283"/>
      <c r="AD114" s="283"/>
      <c r="AE114" s="283"/>
      <c r="AF114" s="283"/>
      <c r="AG114" s="283"/>
      <c r="AH114" s="160" t="str">
        <f>IF(OR($D114="",GlobalParameters!$C$12=""),"",MIN(VLOOKUP($AL114,GaAsSem_Req!$A$2:$N$22,13),$AI114))</f>
        <v/>
      </c>
      <c r="AI114" s="283"/>
      <c r="AJ114" s="283"/>
      <c r="AK114" s="159"/>
      <c r="AL114" s="134" t="e">
        <f>VLOOKUP($D114,GaAsSem_Req!$R$2:$S$8,2)+VLOOKUP(GlobalParameters!$C$12,GaAsSem_Req!$T$2:$U$4,2)</f>
        <v>#N/A</v>
      </c>
    </row>
    <row r="115" spans="1:38" x14ac:dyDescent="0.25">
      <c r="A115" s="133"/>
      <c r="B115" s="283"/>
      <c r="C115" s="283"/>
      <c r="D115" s="284"/>
      <c r="E115" s="286"/>
      <c r="F115" s="162" t="str">
        <f t="shared" si="8"/>
        <v/>
      </c>
      <c r="G115" s="156" t="str">
        <f>IF($D115="","",VLOOKUP($AL115,GaAsSem_Req!$A$2:$N$22,6))</f>
        <v/>
      </c>
      <c r="H115" s="285"/>
      <c r="I115" s="155" t="str">
        <f t="shared" si="9"/>
        <v/>
      </c>
      <c r="J115" s="156" t="str">
        <f>IF($D115="","",VLOOKUP($AL115,GaAsSem_Req!$A$2:$N$22,7))</f>
        <v/>
      </c>
      <c r="K115" s="285"/>
      <c r="L115" s="155" t="str">
        <f t="shared" si="10"/>
        <v/>
      </c>
      <c r="M115" s="156" t="str">
        <f>IF($D115="","",VLOOKUP($AL115,GaAsSem_Req!$A$2:$N$22,8))</f>
        <v/>
      </c>
      <c r="N115" s="287"/>
      <c r="O115" s="166" t="str">
        <f t="shared" si="11"/>
        <v/>
      </c>
      <c r="P115" s="156" t="str">
        <f>IF($D115="","",VLOOKUP($AL115,GaAsSem_Req!$A$2:$N$22,9))</f>
        <v/>
      </c>
      <c r="Q115" s="287"/>
      <c r="R115" s="166" t="str">
        <f t="shared" si="12"/>
        <v/>
      </c>
      <c r="S115" s="156" t="str">
        <f>IF($D115="","",VLOOKUP($AL115,GaAsSem_Req!$A$2:$N$22,10))</f>
        <v/>
      </c>
      <c r="T115" s="287"/>
      <c r="U115" s="166" t="str">
        <f t="shared" si="13"/>
        <v/>
      </c>
      <c r="V115" s="156" t="str">
        <f>IF($D115="","",VLOOKUP($AL115,GaAsSem_Req!$A$2:$N$22,11))</f>
        <v/>
      </c>
      <c r="W115" s="157" t="str">
        <f t="shared" si="14"/>
        <v/>
      </c>
      <c r="X115" s="158" t="str">
        <f>IF(OR($D115="",$AH115="",GlobalParameters!$C$12=""),"",$AH115)</f>
        <v/>
      </c>
      <c r="Y115" s="159"/>
      <c r="Z115" s="283"/>
      <c r="AA115" s="283"/>
      <c r="AB115" s="283"/>
      <c r="AC115" s="283"/>
      <c r="AD115" s="283"/>
      <c r="AE115" s="283"/>
      <c r="AF115" s="283"/>
      <c r="AG115" s="283"/>
      <c r="AH115" s="160" t="str">
        <f>IF(OR($D115="",GlobalParameters!$C$12=""),"",MIN(VLOOKUP($AL115,GaAsSem_Req!$A$2:$N$22,13),$AI115))</f>
        <v/>
      </c>
      <c r="AI115" s="283"/>
      <c r="AJ115" s="283"/>
      <c r="AK115" s="159"/>
      <c r="AL115" s="134" t="e">
        <f>VLOOKUP($D115,GaAsSem_Req!$R$2:$S$8,2)+VLOOKUP(GlobalParameters!$C$12,GaAsSem_Req!$T$2:$U$4,2)</f>
        <v>#N/A</v>
      </c>
    </row>
    <row r="116" spans="1:38" x14ac:dyDescent="0.25">
      <c r="A116" s="133"/>
      <c r="B116" s="283"/>
      <c r="C116" s="283"/>
      <c r="D116" s="284"/>
      <c r="E116" s="286"/>
      <c r="F116" s="162" t="str">
        <f t="shared" si="8"/>
        <v/>
      </c>
      <c r="G116" s="156" t="str">
        <f>IF($D116="","",VLOOKUP($AL116,GaAsSem_Req!$A$2:$N$22,6))</f>
        <v/>
      </c>
      <c r="H116" s="285"/>
      <c r="I116" s="155" t="str">
        <f t="shared" si="9"/>
        <v/>
      </c>
      <c r="J116" s="156" t="str">
        <f>IF($D116="","",VLOOKUP($AL116,GaAsSem_Req!$A$2:$N$22,7))</f>
        <v/>
      </c>
      <c r="K116" s="285"/>
      <c r="L116" s="155" t="str">
        <f t="shared" si="10"/>
        <v/>
      </c>
      <c r="M116" s="156" t="str">
        <f>IF($D116="","",VLOOKUP($AL116,GaAsSem_Req!$A$2:$N$22,8))</f>
        <v/>
      </c>
      <c r="N116" s="287"/>
      <c r="O116" s="166" t="str">
        <f t="shared" si="11"/>
        <v/>
      </c>
      <c r="P116" s="156" t="str">
        <f>IF($D116="","",VLOOKUP($AL116,GaAsSem_Req!$A$2:$N$22,9))</f>
        <v/>
      </c>
      <c r="Q116" s="287"/>
      <c r="R116" s="166" t="str">
        <f t="shared" si="12"/>
        <v/>
      </c>
      <c r="S116" s="156" t="str">
        <f>IF($D116="","",VLOOKUP($AL116,GaAsSem_Req!$A$2:$N$22,10))</f>
        <v/>
      </c>
      <c r="T116" s="287"/>
      <c r="U116" s="166" t="str">
        <f t="shared" si="13"/>
        <v/>
      </c>
      <c r="V116" s="156" t="str">
        <f>IF($D116="","",VLOOKUP($AL116,GaAsSem_Req!$A$2:$N$22,11))</f>
        <v/>
      </c>
      <c r="W116" s="157" t="str">
        <f t="shared" si="14"/>
        <v/>
      </c>
      <c r="X116" s="158" t="str">
        <f>IF(OR($D116="",$AH116="",GlobalParameters!$C$12=""),"",$AH116)</f>
        <v/>
      </c>
      <c r="Y116" s="159"/>
      <c r="Z116" s="283"/>
      <c r="AA116" s="283"/>
      <c r="AB116" s="283"/>
      <c r="AC116" s="283"/>
      <c r="AD116" s="283"/>
      <c r="AE116" s="283"/>
      <c r="AF116" s="283"/>
      <c r="AG116" s="283"/>
      <c r="AH116" s="160" t="str">
        <f>IF(OR($D116="",GlobalParameters!$C$12=""),"",MIN(VLOOKUP($AL116,GaAsSem_Req!$A$2:$N$22,13),$AI116))</f>
        <v/>
      </c>
      <c r="AI116" s="283"/>
      <c r="AJ116" s="283"/>
      <c r="AK116" s="159"/>
      <c r="AL116" s="134" t="e">
        <f>VLOOKUP($D116,GaAsSem_Req!$R$2:$S$8,2)+VLOOKUP(GlobalParameters!$C$12,GaAsSem_Req!$T$2:$U$4,2)</f>
        <v>#N/A</v>
      </c>
    </row>
    <row r="117" spans="1:38" x14ac:dyDescent="0.25">
      <c r="A117" s="133"/>
      <c r="B117" s="283"/>
      <c r="C117" s="283"/>
      <c r="D117" s="284"/>
      <c r="E117" s="286"/>
      <c r="F117" s="162" t="str">
        <f t="shared" si="8"/>
        <v/>
      </c>
      <c r="G117" s="156" t="str">
        <f>IF($D117="","",VLOOKUP($AL117,GaAsSem_Req!$A$2:$N$22,6))</f>
        <v/>
      </c>
      <c r="H117" s="285"/>
      <c r="I117" s="155" t="str">
        <f t="shared" si="9"/>
        <v/>
      </c>
      <c r="J117" s="156" t="str">
        <f>IF($D117="","",VLOOKUP($AL117,GaAsSem_Req!$A$2:$N$22,7))</f>
        <v/>
      </c>
      <c r="K117" s="285"/>
      <c r="L117" s="155" t="str">
        <f t="shared" si="10"/>
        <v/>
      </c>
      <c r="M117" s="156" t="str">
        <f>IF($D117="","",VLOOKUP($AL117,GaAsSem_Req!$A$2:$N$22,8))</f>
        <v/>
      </c>
      <c r="N117" s="287"/>
      <c r="O117" s="166" t="str">
        <f t="shared" si="11"/>
        <v/>
      </c>
      <c r="P117" s="156" t="str">
        <f>IF($D117="","",VLOOKUP($AL117,GaAsSem_Req!$A$2:$N$22,9))</f>
        <v/>
      </c>
      <c r="Q117" s="287"/>
      <c r="R117" s="166" t="str">
        <f t="shared" si="12"/>
        <v/>
      </c>
      <c r="S117" s="156" t="str">
        <f>IF($D117="","",VLOOKUP($AL117,GaAsSem_Req!$A$2:$N$22,10))</f>
        <v/>
      </c>
      <c r="T117" s="287"/>
      <c r="U117" s="166" t="str">
        <f t="shared" si="13"/>
        <v/>
      </c>
      <c r="V117" s="156" t="str">
        <f>IF($D117="","",VLOOKUP($AL117,GaAsSem_Req!$A$2:$N$22,11))</f>
        <v/>
      </c>
      <c r="W117" s="157" t="str">
        <f t="shared" si="14"/>
        <v/>
      </c>
      <c r="X117" s="158" t="str">
        <f>IF(OR($D117="",$AH117="",GlobalParameters!$C$12=""),"",$AH117)</f>
        <v/>
      </c>
      <c r="Y117" s="159"/>
      <c r="Z117" s="283"/>
      <c r="AA117" s="283"/>
      <c r="AB117" s="283"/>
      <c r="AC117" s="283"/>
      <c r="AD117" s="283"/>
      <c r="AE117" s="283"/>
      <c r="AF117" s="283"/>
      <c r="AG117" s="283"/>
      <c r="AH117" s="160" t="str">
        <f>IF(OR($D117="",GlobalParameters!$C$12=""),"",MIN(VLOOKUP($AL117,GaAsSem_Req!$A$2:$N$22,13),$AI117))</f>
        <v/>
      </c>
      <c r="AI117" s="283"/>
      <c r="AJ117" s="283"/>
      <c r="AK117" s="159"/>
      <c r="AL117" s="134" t="e">
        <f>VLOOKUP($D117,GaAsSem_Req!$R$2:$S$8,2)+VLOOKUP(GlobalParameters!$C$12,GaAsSem_Req!$T$2:$U$4,2)</f>
        <v>#N/A</v>
      </c>
    </row>
    <row r="118" spans="1:38" x14ac:dyDescent="0.25">
      <c r="A118" s="133"/>
      <c r="B118" s="283"/>
      <c r="C118" s="283"/>
      <c r="D118" s="284"/>
      <c r="E118" s="286"/>
      <c r="F118" s="162" t="str">
        <f t="shared" si="8"/>
        <v/>
      </c>
      <c r="G118" s="156" t="str">
        <f>IF($D118="","",VLOOKUP($AL118,GaAsSem_Req!$A$2:$N$22,6))</f>
        <v/>
      </c>
      <c r="H118" s="285"/>
      <c r="I118" s="155" t="str">
        <f t="shared" si="9"/>
        <v/>
      </c>
      <c r="J118" s="156" t="str">
        <f>IF($D118="","",VLOOKUP($AL118,GaAsSem_Req!$A$2:$N$22,7))</f>
        <v/>
      </c>
      <c r="K118" s="285"/>
      <c r="L118" s="155" t="str">
        <f t="shared" si="10"/>
        <v/>
      </c>
      <c r="M118" s="156" t="str">
        <f>IF($D118="","",VLOOKUP($AL118,GaAsSem_Req!$A$2:$N$22,8))</f>
        <v/>
      </c>
      <c r="N118" s="287"/>
      <c r="O118" s="166" t="str">
        <f t="shared" si="11"/>
        <v/>
      </c>
      <c r="P118" s="156" t="str">
        <f>IF($D118="","",VLOOKUP($AL118,GaAsSem_Req!$A$2:$N$22,9))</f>
        <v/>
      </c>
      <c r="Q118" s="287"/>
      <c r="R118" s="166" t="str">
        <f t="shared" si="12"/>
        <v/>
      </c>
      <c r="S118" s="156" t="str">
        <f>IF($D118="","",VLOOKUP($AL118,GaAsSem_Req!$A$2:$N$22,10))</f>
        <v/>
      </c>
      <c r="T118" s="287"/>
      <c r="U118" s="166" t="str">
        <f t="shared" si="13"/>
        <v/>
      </c>
      <c r="V118" s="156" t="str">
        <f>IF($D118="","",VLOOKUP($AL118,GaAsSem_Req!$A$2:$N$22,11))</f>
        <v/>
      </c>
      <c r="W118" s="157" t="str">
        <f t="shared" si="14"/>
        <v/>
      </c>
      <c r="X118" s="158" t="str">
        <f>IF(OR($D118="",$AH118="",GlobalParameters!$C$12=""),"",$AH118)</f>
        <v/>
      </c>
      <c r="Y118" s="159"/>
      <c r="Z118" s="283"/>
      <c r="AA118" s="283"/>
      <c r="AB118" s="283"/>
      <c r="AC118" s="283"/>
      <c r="AD118" s="283"/>
      <c r="AE118" s="283"/>
      <c r="AF118" s="283"/>
      <c r="AG118" s="283"/>
      <c r="AH118" s="160" t="str">
        <f>IF(OR($D118="",GlobalParameters!$C$12=""),"",MIN(VLOOKUP($AL118,GaAsSem_Req!$A$2:$N$22,13),$AI118))</f>
        <v/>
      </c>
      <c r="AI118" s="283"/>
      <c r="AJ118" s="283"/>
      <c r="AK118" s="159"/>
      <c r="AL118" s="134" t="e">
        <f>VLOOKUP($D118,GaAsSem_Req!$R$2:$S$8,2)+VLOOKUP(GlobalParameters!$C$12,GaAsSem_Req!$T$2:$U$4,2)</f>
        <v>#N/A</v>
      </c>
    </row>
    <row r="119" spans="1:38" x14ac:dyDescent="0.25">
      <c r="A119" s="133"/>
      <c r="B119" s="283"/>
      <c r="C119" s="283"/>
      <c r="D119" s="284"/>
      <c r="E119" s="286"/>
      <c r="F119" s="162" t="str">
        <f t="shared" si="8"/>
        <v/>
      </c>
      <c r="G119" s="156" t="str">
        <f>IF($D119="","",VLOOKUP($AL119,GaAsSem_Req!$A$2:$N$22,6))</f>
        <v/>
      </c>
      <c r="H119" s="285"/>
      <c r="I119" s="155" t="str">
        <f t="shared" si="9"/>
        <v/>
      </c>
      <c r="J119" s="156" t="str">
        <f>IF($D119="","",VLOOKUP($AL119,GaAsSem_Req!$A$2:$N$22,7))</f>
        <v/>
      </c>
      <c r="K119" s="285"/>
      <c r="L119" s="155" t="str">
        <f t="shared" si="10"/>
        <v/>
      </c>
      <c r="M119" s="156" t="str">
        <f>IF($D119="","",VLOOKUP($AL119,GaAsSem_Req!$A$2:$N$22,8))</f>
        <v/>
      </c>
      <c r="N119" s="287"/>
      <c r="O119" s="166" t="str">
        <f t="shared" si="11"/>
        <v/>
      </c>
      <c r="P119" s="156" t="str">
        <f>IF($D119="","",VLOOKUP($AL119,GaAsSem_Req!$A$2:$N$22,9))</f>
        <v/>
      </c>
      <c r="Q119" s="287"/>
      <c r="R119" s="166" t="str">
        <f t="shared" si="12"/>
        <v/>
      </c>
      <c r="S119" s="156" t="str">
        <f>IF($D119="","",VLOOKUP($AL119,GaAsSem_Req!$A$2:$N$22,10))</f>
        <v/>
      </c>
      <c r="T119" s="287"/>
      <c r="U119" s="166" t="str">
        <f t="shared" si="13"/>
        <v/>
      </c>
      <c r="V119" s="156" t="str">
        <f>IF($D119="","",VLOOKUP($AL119,GaAsSem_Req!$A$2:$N$22,11))</f>
        <v/>
      </c>
      <c r="W119" s="157" t="str">
        <f t="shared" si="14"/>
        <v/>
      </c>
      <c r="X119" s="158" t="str">
        <f>IF(OR($D119="",$AH119="",GlobalParameters!$C$12=""),"",$AH119)</f>
        <v/>
      </c>
      <c r="Y119" s="159"/>
      <c r="Z119" s="283"/>
      <c r="AA119" s="283"/>
      <c r="AB119" s="283"/>
      <c r="AC119" s="283"/>
      <c r="AD119" s="283"/>
      <c r="AE119" s="283"/>
      <c r="AF119" s="283"/>
      <c r="AG119" s="283"/>
      <c r="AH119" s="160" t="str">
        <f>IF(OR($D119="",GlobalParameters!$C$12=""),"",MIN(VLOOKUP($AL119,GaAsSem_Req!$A$2:$N$22,13),$AI119))</f>
        <v/>
      </c>
      <c r="AI119" s="283"/>
      <c r="AJ119" s="283"/>
      <c r="AK119" s="159"/>
      <c r="AL119" s="134" t="e">
        <f>VLOOKUP($D119,GaAsSem_Req!$R$2:$S$8,2)+VLOOKUP(GlobalParameters!$C$12,GaAsSem_Req!$T$2:$U$4,2)</f>
        <v>#N/A</v>
      </c>
    </row>
    <row r="120" spans="1:38" x14ac:dyDescent="0.25">
      <c r="A120" s="133"/>
      <c r="B120" s="283"/>
      <c r="C120" s="283"/>
      <c r="D120" s="284"/>
      <c r="E120" s="286"/>
      <c r="F120" s="162" t="str">
        <f t="shared" si="8"/>
        <v/>
      </c>
      <c r="G120" s="156" t="str">
        <f>IF($D120="","",VLOOKUP($AL120,GaAsSem_Req!$A$2:$N$22,6))</f>
        <v/>
      </c>
      <c r="H120" s="285"/>
      <c r="I120" s="155" t="str">
        <f t="shared" si="9"/>
        <v/>
      </c>
      <c r="J120" s="156" t="str">
        <f>IF($D120="","",VLOOKUP($AL120,GaAsSem_Req!$A$2:$N$22,7))</f>
        <v/>
      </c>
      <c r="K120" s="285"/>
      <c r="L120" s="155" t="str">
        <f t="shared" si="10"/>
        <v/>
      </c>
      <c r="M120" s="156" t="str">
        <f>IF($D120="","",VLOOKUP($AL120,GaAsSem_Req!$A$2:$N$22,8))</f>
        <v/>
      </c>
      <c r="N120" s="287"/>
      <c r="O120" s="166" t="str">
        <f t="shared" si="11"/>
        <v/>
      </c>
      <c r="P120" s="156" t="str">
        <f>IF($D120="","",VLOOKUP($AL120,GaAsSem_Req!$A$2:$N$22,9))</f>
        <v/>
      </c>
      <c r="Q120" s="287"/>
      <c r="R120" s="166" t="str">
        <f t="shared" si="12"/>
        <v/>
      </c>
      <c r="S120" s="156" t="str">
        <f>IF($D120="","",VLOOKUP($AL120,GaAsSem_Req!$A$2:$N$22,10))</f>
        <v/>
      </c>
      <c r="T120" s="287"/>
      <c r="U120" s="166" t="str">
        <f t="shared" si="13"/>
        <v/>
      </c>
      <c r="V120" s="156" t="str">
        <f>IF($D120="","",VLOOKUP($AL120,GaAsSem_Req!$A$2:$N$22,11))</f>
        <v/>
      </c>
      <c r="W120" s="157" t="str">
        <f t="shared" si="14"/>
        <v/>
      </c>
      <c r="X120" s="158" t="str">
        <f>IF(OR($D120="",$AH120="",GlobalParameters!$C$12=""),"",$AH120)</f>
        <v/>
      </c>
      <c r="Y120" s="159"/>
      <c r="Z120" s="283"/>
      <c r="AA120" s="283"/>
      <c r="AB120" s="283"/>
      <c r="AC120" s="283"/>
      <c r="AD120" s="283"/>
      <c r="AE120" s="283"/>
      <c r="AF120" s="283"/>
      <c r="AG120" s="283"/>
      <c r="AH120" s="160" t="str">
        <f>IF(OR($D120="",GlobalParameters!$C$12=""),"",MIN(VLOOKUP($AL120,GaAsSem_Req!$A$2:$N$22,13),$AI120))</f>
        <v/>
      </c>
      <c r="AI120" s="283"/>
      <c r="AJ120" s="283"/>
      <c r="AK120" s="159"/>
      <c r="AL120" s="134" t="e">
        <f>VLOOKUP($D120,GaAsSem_Req!$R$2:$S$8,2)+VLOOKUP(GlobalParameters!$C$12,GaAsSem_Req!$T$2:$U$4,2)</f>
        <v>#N/A</v>
      </c>
    </row>
    <row r="121" spans="1:38" x14ac:dyDescent="0.25">
      <c r="A121" s="133"/>
      <c r="B121" s="283"/>
      <c r="C121" s="283"/>
      <c r="D121" s="284"/>
      <c r="E121" s="286"/>
      <c r="F121" s="162" t="str">
        <f t="shared" si="8"/>
        <v/>
      </c>
      <c r="G121" s="156" t="str">
        <f>IF($D121="","",VLOOKUP($AL121,GaAsSem_Req!$A$2:$N$22,6))</f>
        <v/>
      </c>
      <c r="H121" s="285"/>
      <c r="I121" s="155" t="str">
        <f t="shared" si="9"/>
        <v/>
      </c>
      <c r="J121" s="156" t="str">
        <f>IF($D121="","",VLOOKUP($AL121,GaAsSem_Req!$A$2:$N$22,7))</f>
        <v/>
      </c>
      <c r="K121" s="285"/>
      <c r="L121" s="155" t="str">
        <f t="shared" si="10"/>
        <v/>
      </c>
      <c r="M121" s="156" t="str">
        <f>IF($D121="","",VLOOKUP($AL121,GaAsSem_Req!$A$2:$N$22,8))</f>
        <v/>
      </c>
      <c r="N121" s="287"/>
      <c r="O121" s="166" t="str">
        <f t="shared" si="11"/>
        <v/>
      </c>
      <c r="P121" s="156" t="str">
        <f>IF($D121="","",VLOOKUP($AL121,GaAsSem_Req!$A$2:$N$22,9))</f>
        <v/>
      </c>
      <c r="Q121" s="287"/>
      <c r="R121" s="166" t="str">
        <f t="shared" si="12"/>
        <v/>
      </c>
      <c r="S121" s="156" t="str">
        <f>IF($D121="","",VLOOKUP($AL121,GaAsSem_Req!$A$2:$N$22,10))</f>
        <v/>
      </c>
      <c r="T121" s="287"/>
      <c r="U121" s="166" t="str">
        <f t="shared" si="13"/>
        <v/>
      </c>
      <c r="V121" s="156" t="str">
        <f>IF($D121="","",VLOOKUP($AL121,GaAsSem_Req!$A$2:$N$22,11))</f>
        <v/>
      </c>
      <c r="W121" s="157" t="str">
        <f t="shared" si="14"/>
        <v/>
      </c>
      <c r="X121" s="158" t="str">
        <f>IF(OR($D121="",$AH121="",GlobalParameters!$C$12=""),"",$AH121)</f>
        <v/>
      </c>
      <c r="Y121" s="159"/>
      <c r="Z121" s="283"/>
      <c r="AA121" s="283"/>
      <c r="AB121" s="283"/>
      <c r="AC121" s="283"/>
      <c r="AD121" s="283"/>
      <c r="AE121" s="283"/>
      <c r="AF121" s="283"/>
      <c r="AG121" s="283"/>
      <c r="AH121" s="160" t="str">
        <f>IF(OR($D121="",GlobalParameters!$C$12=""),"",MIN(VLOOKUP($AL121,GaAsSem_Req!$A$2:$N$22,13),$AI121))</f>
        <v/>
      </c>
      <c r="AI121" s="283"/>
      <c r="AJ121" s="283"/>
      <c r="AK121" s="159"/>
      <c r="AL121" s="134" t="e">
        <f>VLOOKUP($D121,GaAsSem_Req!$R$2:$S$8,2)+VLOOKUP(GlobalParameters!$C$12,GaAsSem_Req!$T$2:$U$4,2)</f>
        <v>#N/A</v>
      </c>
    </row>
    <row r="122" spans="1:38" x14ac:dyDescent="0.25">
      <c r="A122" s="133"/>
      <c r="B122" s="283"/>
      <c r="C122" s="283"/>
      <c r="D122" s="284"/>
      <c r="E122" s="286"/>
      <c r="F122" s="162" t="str">
        <f t="shared" si="8"/>
        <v/>
      </c>
      <c r="G122" s="156" t="str">
        <f>IF($D122="","",VLOOKUP($AL122,GaAsSem_Req!$A$2:$N$22,6))</f>
        <v/>
      </c>
      <c r="H122" s="285"/>
      <c r="I122" s="155" t="str">
        <f t="shared" si="9"/>
        <v/>
      </c>
      <c r="J122" s="156" t="str">
        <f>IF($D122="","",VLOOKUP($AL122,GaAsSem_Req!$A$2:$N$22,7))</f>
        <v/>
      </c>
      <c r="K122" s="285"/>
      <c r="L122" s="155" t="str">
        <f t="shared" si="10"/>
        <v/>
      </c>
      <c r="M122" s="156" t="str">
        <f>IF($D122="","",VLOOKUP($AL122,GaAsSem_Req!$A$2:$N$22,8))</f>
        <v/>
      </c>
      <c r="N122" s="287"/>
      <c r="O122" s="166" t="str">
        <f t="shared" si="11"/>
        <v/>
      </c>
      <c r="P122" s="156" t="str">
        <f>IF($D122="","",VLOOKUP($AL122,GaAsSem_Req!$A$2:$N$22,9))</f>
        <v/>
      </c>
      <c r="Q122" s="287"/>
      <c r="R122" s="166" t="str">
        <f t="shared" si="12"/>
        <v/>
      </c>
      <c r="S122" s="156" t="str">
        <f>IF($D122="","",VLOOKUP($AL122,GaAsSem_Req!$A$2:$N$22,10))</f>
        <v/>
      </c>
      <c r="T122" s="287"/>
      <c r="U122" s="166" t="str">
        <f t="shared" si="13"/>
        <v/>
      </c>
      <c r="V122" s="156" t="str">
        <f>IF($D122="","",VLOOKUP($AL122,GaAsSem_Req!$A$2:$N$22,11))</f>
        <v/>
      </c>
      <c r="W122" s="157" t="str">
        <f t="shared" si="14"/>
        <v/>
      </c>
      <c r="X122" s="158" t="str">
        <f>IF(OR($D122="",$AH122="",GlobalParameters!$C$12=""),"",$AH122)</f>
        <v/>
      </c>
      <c r="Y122" s="159"/>
      <c r="Z122" s="283"/>
      <c r="AA122" s="283"/>
      <c r="AB122" s="283"/>
      <c r="AC122" s="283"/>
      <c r="AD122" s="283"/>
      <c r="AE122" s="283"/>
      <c r="AF122" s="283"/>
      <c r="AG122" s="283"/>
      <c r="AH122" s="160" t="str">
        <f>IF(OR($D122="",GlobalParameters!$C$12=""),"",MIN(VLOOKUP($AL122,GaAsSem_Req!$A$2:$N$22,13),$AI122))</f>
        <v/>
      </c>
      <c r="AI122" s="283"/>
      <c r="AJ122" s="283"/>
      <c r="AK122" s="159"/>
      <c r="AL122" s="134" t="e">
        <f>VLOOKUP($D122,GaAsSem_Req!$R$2:$S$8,2)+VLOOKUP(GlobalParameters!$C$12,GaAsSem_Req!$T$2:$U$4,2)</f>
        <v>#N/A</v>
      </c>
    </row>
    <row r="123" spans="1:38" x14ac:dyDescent="0.25">
      <c r="A123" s="133"/>
      <c r="B123" s="283"/>
      <c r="C123" s="283"/>
      <c r="D123" s="284"/>
      <c r="E123" s="286"/>
      <c r="F123" s="162" t="str">
        <f t="shared" si="8"/>
        <v/>
      </c>
      <c r="G123" s="156" t="str">
        <f>IF($D123="","",VLOOKUP($AL123,GaAsSem_Req!$A$2:$N$22,6))</f>
        <v/>
      </c>
      <c r="H123" s="285"/>
      <c r="I123" s="155" t="str">
        <f t="shared" si="9"/>
        <v/>
      </c>
      <c r="J123" s="156" t="str">
        <f>IF($D123="","",VLOOKUP($AL123,GaAsSem_Req!$A$2:$N$22,7))</f>
        <v/>
      </c>
      <c r="K123" s="285"/>
      <c r="L123" s="155" t="str">
        <f t="shared" si="10"/>
        <v/>
      </c>
      <c r="M123" s="156" t="str">
        <f>IF($D123="","",VLOOKUP($AL123,GaAsSem_Req!$A$2:$N$22,8))</f>
        <v/>
      </c>
      <c r="N123" s="287"/>
      <c r="O123" s="166" t="str">
        <f t="shared" si="11"/>
        <v/>
      </c>
      <c r="P123" s="156" t="str">
        <f>IF($D123="","",VLOOKUP($AL123,GaAsSem_Req!$A$2:$N$22,9))</f>
        <v/>
      </c>
      <c r="Q123" s="287"/>
      <c r="R123" s="166" t="str">
        <f t="shared" si="12"/>
        <v/>
      </c>
      <c r="S123" s="156" t="str">
        <f>IF($D123="","",VLOOKUP($AL123,GaAsSem_Req!$A$2:$N$22,10))</f>
        <v/>
      </c>
      <c r="T123" s="287"/>
      <c r="U123" s="166" t="str">
        <f t="shared" si="13"/>
        <v/>
      </c>
      <c r="V123" s="156" t="str">
        <f>IF($D123="","",VLOOKUP($AL123,GaAsSem_Req!$A$2:$N$22,11))</f>
        <v/>
      </c>
      <c r="W123" s="157" t="str">
        <f t="shared" si="14"/>
        <v/>
      </c>
      <c r="X123" s="158" t="str">
        <f>IF(OR($D123="",$AH123="",GlobalParameters!$C$12=""),"",$AH123)</f>
        <v/>
      </c>
      <c r="Y123" s="159"/>
      <c r="Z123" s="283"/>
      <c r="AA123" s="283"/>
      <c r="AB123" s="283"/>
      <c r="AC123" s="283"/>
      <c r="AD123" s="283"/>
      <c r="AE123" s="283"/>
      <c r="AF123" s="283"/>
      <c r="AG123" s="283"/>
      <c r="AH123" s="160" t="str">
        <f>IF(OR($D123="",GlobalParameters!$C$12=""),"",MIN(VLOOKUP($AL123,GaAsSem_Req!$A$2:$N$22,13),$AI123))</f>
        <v/>
      </c>
      <c r="AI123" s="283"/>
      <c r="AJ123" s="283"/>
      <c r="AK123" s="159"/>
      <c r="AL123" s="134" t="e">
        <f>VLOOKUP($D123,GaAsSem_Req!$R$2:$S$8,2)+VLOOKUP(GlobalParameters!$C$12,GaAsSem_Req!$T$2:$U$4,2)</f>
        <v>#N/A</v>
      </c>
    </row>
    <row r="124" spans="1:38" x14ac:dyDescent="0.25">
      <c r="A124" s="133"/>
      <c r="B124" s="283"/>
      <c r="C124" s="283"/>
      <c r="D124" s="284"/>
      <c r="E124" s="286"/>
      <c r="F124" s="162" t="str">
        <f t="shared" si="8"/>
        <v/>
      </c>
      <c r="G124" s="156" t="str">
        <f>IF($D124="","",VLOOKUP($AL124,GaAsSem_Req!$A$2:$N$22,6))</f>
        <v/>
      </c>
      <c r="H124" s="285"/>
      <c r="I124" s="155" t="str">
        <f t="shared" si="9"/>
        <v/>
      </c>
      <c r="J124" s="156" t="str">
        <f>IF($D124="","",VLOOKUP($AL124,GaAsSem_Req!$A$2:$N$22,7))</f>
        <v/>
      </c>
      <c r="K124" s="285"/>
      <c r="L124" s="155" t="str">
        <f t="shared" si="10"/>
        <v/>
      </c>
      <c r="M124" s="156" t="str">
        <f>IF($D124="","",VLOOKUP($AL124,GaAsSem_Req!$A$2:$N$22,8))</f>
        <v/>
      </c>
      <c r="N124" s="287"/>
      <c r="O124" s="166" t="str">
        <f t="shared" si="11"/>
        <v/>
      </c>
      <c r="P124" s="156" t="str">
        <f>IF($D124="","",VLOOKUP($AL124,GaAsSem_Req!$A$2:$N$22,9))</f>
        <v/>
      </c>
      <c r="Q124" s="287"/>
      <c r="R124" s="166" t="str">
        <f t="shared" si="12"/>
        <v/>
      </c>
      <c r="S124" s="156" t="str">
        <f>IF($D124="","",VLOOKUP($AL124,GaAsSem_Req!$A$2:$N$22,10))</f>
        <v/>
      </c>
      <c r="T124" s="287"/>
      <c r="U124" s="166" t="str">
        <f t="shared" si="13"/>
        <v/>
      </c>
      <c r="V124" s="156" t="str">
        <f>IF($D124="","",VLOOKUP($AL124,GaAsSem_Req!$A$2:$N$22,11))</f>
        <v/>
      </c>
      <c r="W124" s="157" t="str">
        <f t="shared" si="14"/>
        <v/>
      </c>
      <c r="X124" s="158" t="str">
        <f>IF(OR($D124="",$AH124="",GlobalParameters!$C$12=""),"",$AH124)</f>
        <v/>
      </c>
      <c r="Y124" s="159"/>
      <c r="Z124" s="283"/>
      <c r="AA124" s="283"/>
      <c r="AB124" s="283"/>
      <c r="AC124" s="283"/>
      <c r="AD124" s="283"/>
      <c r="AE124" s="283"/>
      <c r="AF124" s="283"/>
      <c r="AG124" s="283"/>
      <c r="AH124" s="160" t="str">
        <f>IF(OR($D124="",GlobalParameters!$C$12=""),"",MIN(VLOOKUP($AL124,GaAsSem_Req!$A$2:$N$22,13),$AI124))</f>
        <v/>
      </c>
      <c r="AI124" s="283"/>
      <c r="AJ124" s="283"/>
      <c r="AK124" s="159"/>
      <c r="AL124" s="134" t="e">
        <f>VLOOKUP($D124,GaAsSem_Req!$R$2:$S$8,2)+VLOOKUP(GlobalParameters!$C$12,GaAsSem_Req!$T$2:$U$4,2)</f>
        <v>#N/A</v>
      </c>
    </row>
    <row r="125" spans="1:38" x14ac:dyDescent="0.25">
      <c r="A125" s="133"/>
      <c r="B125" s="283"/>
      <c r="C125" s="283"/>
      <c r="D125" s="284"/>
      <c r="E125" s="286"/>
      <c r="F125" s="162" t="str">
        <f t="shared" si="8"/>
        <v/>
      </c>
      <c r="G125" s="156" t="str">
        <f>IF($D125="","",VLOOKUP($AL125,GaAsSem_Req!$A$2:$N$22,6))</f>
        <v/>
      </c>
      <c r="H125" s="285"/>
      <c r="I125" s="155" t="str">
        <f t="shared" si="9"/>
        <v/>
      </c>
      <c r="J125" s="156" t="str">
        <f>IF($D125="","",VLOOKUP($AL125,GaAsSem_Req!$A$2:$N$22,7))</f>
        <v/>
      </c>
      <c r="K125" s="285"/>
      <c r="L125" s="155" t="str">
        <f t="shared" si="10"/>
        <v/>
      </c>
      <c r="M125" s="156" t="str">
        <f>IF($D125="","",VLOOKUP($AL125,GaAsSem_Req!$A$2:$N$22,8))</f>
        <v/>
      </c>
      <c r="N125" s="287"/>
      <c r="O125" s="166" t="str">
        <f t="shared" si="11"/>
        <v/>
      </c>
      <c r="P125" s="156" t="str">
        <f>IF($D125="","",VLOOKUP($AL125,GaAsSem_Req!$A$2:$N$22,9))</f>
        <v/>
      </c>
      <c r="Q125" s="287"/>
      <c r="R125" s="166" t="str">
        <f t="shared" si="12"/>
        <v/>
      </c>
      <c r="S125" s="156" t="str">
        <f>IF($D125="","",VLOOKUP($AL125,GaAsSem_Req!$A$2:$N$22,10))</f>
        <v/>
      </c>
      <c r="T125" s="287"/>
      <c r="U125" s="166" t="str">
        <f t="shared" si="13"/>
        <v/>
      </c>
      <c r="V125" s="156" t="str">
        <f>IF($D125="","",VLOOKUP($AL125,GaAsSem_Req!$A$2:$N$22,11))</f>
        <v/>
      </c>
      <c r="W125" s="157" t="str">
        <f t="shared" si="14"/>
        <v/>
      </c>
      <c r="X125" s="158" t="str">
        <f>IF(OR($D125="",$AH125="",GlobalParameters!$C$12=""),"",$AH125)</f>
        <v/>
      </c>
      <c r="Y125" s="159"/>
      <c r="Z125" s="283"/>
      <c r="AA125" s="283"/>
      <c r="AB125" s="283"/>
      <c r="AC125" s="283"/>
      <c r="AD125" s="283"/>
      <c r="AE125" s="283"/>
      <c r="AF125" s="283"/>
      <c r="AG125" s="283"/>
      <c r="AH125" s="160" t="str">
        <f>IF(OR($D125="",GlobalParameters!$C$12=""),"",MIN(VLOOKUP($AL125,GaAsSem_Req!$A$2:$N$22,13),$AI125))</f>
        <v/>
      </c>
      <c r="AI125" s="283"/>
      <c r="AJ125" s="283"/>
      <c r="AK125" s="159"/>
      <c r="AL125" s="134" t="e">
        <f>VLOOKUP($D125,GaAsSem_Req!$R$2:$S$8,2)+VLOOKUP(GlobalParameters!$C$12,GaAsSem_Req!$T$2:$U$4,2)</f>
        <v>#N/A</v>
      </c>
    </row>
    <row r="126" spans="1:38" x14ac:dyDescent="0.25">
      <c r="A126" s="133"/>
      <c r="B126" s="283"/>
      <c r="C126" s="283"/>
      <c r="D126" s="284"/>
      <c r="E126" s="286"/>
      <c r="F126" s="162" t="str">
        <f t="shared" si="8"/>
        <v/>
      </c>
      <c r="G126" s="156" t="str">
        <f>IF($D126="","",VLOOKUP($AL126,GaAsSem_Req!$A$2:$N$22,6))</f>
        <v/>
      </c>
      <c r="H126" s="285"/>
      <c r="I126" s="155" t="str">
        <f t="shared" si="9"/>
        <v/>
      </c>
      <c r="J126" s="156" t="str">
        <f>IF($D126="","",VLOOKUP($AL126,GaAsSem_Req!$A$2:$N$22,7))</f>
        <v/>
      </c>
      <c r="K126" s="285"/>
      <c r="L126" s="155" t="str">
        <f t="shared" si="10"/>
        <v/>
      </c>
      <c r="M126" s="156" t="str">
        <f>IF($D126="","",VLOOKUP($AL126,GaAsSem_Req!$A$2:$N$22,8))</f>
        <v/>
      </c>
      <c r="N126" s="287"/>
      <c r="O126" s="166" t="str">
        <f t="shared" si="11"/>
        <v/>
      </c>
      <c r="P126" s="156" t="str">
        <f>IF($D126="","",VLOOKUP($AL126,GaAsSem_Req!$A$2:$N$22,9))</f>
        <v/>
      </c>
      <c r="Q126" s="287"/>
      <c r="R126" s="166" t="str">
        <f t="shared" si="12"/>
        <v/>
      </c>
      <c r="S126" s="156" t="str">
        <f>IF($D126="","",VLOOKUP($AL126,GaAsSem_Req!$A$2:$N$22,10))</f>
        <v/>
      </c>
      <c r="T126" s="287"/>
      <c r="U126" s="166" t="str">
        <f t="shared" si="13"/>
        <v/>
      </c>
      <c r="V126" s="156" t="str">
        <f>IF($D126="","",VLOOKUP($AL126,GaAsSem_Req!$A$2:$N$22,11))</f>
        <v/>
      </c>
      <c r="W126" s="157" t="str">
        <f t="shared" si="14"/>
        <v/>
      </c>
      <c r="X126" s="158" t="str">
        <f>IF(OR($D126="",$AH126="",GlobalParameters!$C$12=""),"",$AH126)</f>
        <v/>
      </c>
      <c r="Y126" s="159"/>
      <c r="Z126" s="283"/>
      <c r="AA126" s="283"/>
      <c r="AB126" s="283"/>
      <c r="AC126" s="283"/>
      <c r="AD126" s="283"/>
      <c r="AE126" s="283"/>
      <c r="AF126" s="283"/>
      <c r="AG126" s="283"/>
      <c r="AH126" s="160" t="str">
        <f>IF(OR($D126="",GlobalParameters!$C$12=""),"",MIN(VLOOKUP($AL126,GaAsSem_Req!$A$2:$N$22,13),$AI126))</f>
        <v/>
      </c>
      <c r="AI126" s="283"/>
      <c r="AJ126" s="283"/>
      <c r="AK126" s="159"/>
      <c r="AL126" s="134" t="e">
        <f>VLOOKUP($D126,GaAsSem_Req!$R$2:$S$8,2)+VLOOKUP(GlobalParameters!$C$12,GaAsSem_Req!$T$2:$U$4,2)</f>
        <v>#N/A</v>
      </c>
    </row>
    <row r="127" spans="1:38" x14ac:dyDescent="0.25">
      <c r="A127" s="133"/>
      <c r="B127" s="283"/>
      <c r="C127" s="283"/>
      <c r="D127" s="284"/>
      <c r="E127" s="286"/>
      <c r="F127" s="162" t="str">
        <f t="shared" si="8"/>
        <v/>
      </c>
      <c r="G127" s="156" t="str">
        <f>IF($D127="","",VLOOKUP($AL127,GaAsSem_Req!$A$2:$N$22,6))</f>
        <v/>
      </c>
      <c r="H127" s="285"/>
      <c r="I127" s="155" t="str">
        <f t="shared" si="9"/>
        <v/>
      </c>
      <c r="J127" s="156" t="str">
        <f>IF($D127="","",VLOOKUP($AL127,GaAsSem_Req!$A$2:$N$22,7))</f>
        <v/>
      </c>
      <c r="K127" s="285"/>
      <c r="L127" s="155" t="str">
        <f t="shared" si="10"/>
        <v/>
      </c>
      <c r="M127" s="156" t="str">
        <f>IF($D127="","",VLOOKUP($AL127,GaAsSem_Req!$A$2:$N$22,8))</f>
        <v/>
      </c>
      <c r="N127" s="287"/>
      <c r="O127" s="166" t="str">
        <f t="shared" si="11"/>
        <v/>
      </c>
      <c r="P127" s="156" t="str">
        <f>IF($D127="","",VLOOKUP($AL127,GaAsSem_Req!$A$2:$N$22,9))</f>
        <v/>
      </c>
      <c r="Q127" s="287"/>
      <c r="R127" s="166" t="str">
        <f t="shared" si="12"/>
        <v/>
      </c>
      <c r="S127" s="156" t="str">
        <f>IF($D127="","",VLOOKUP($AL127,GaAsSem_Req!$A$2:$N$22,10))</f>
        <v/>
      </c>
      <c r="T127" s="287"/>
      <c r="U127" s="166" t="str">
        <f t="shared" si="13"/>
        <v/>
      </c>
      <c r="V127" s="156" t="str">
        <f>IF($D127="","",VLOOKUP($AL127,GaAsSem_Req!$A$2:$N$22,11))</f>
        <v/>
      </c>
      <c r="W127" s="157" t="str">
        <f t="shared" si="14"/>
        <v/>
      </c>
      <c r="X127" s="158" t="str">
        <f>IF(OR($D127="",$AH127="",GlobalParameters!$C$12=""),"",$AH127)</f>
        <v/>
      </c>
      <c r="Y127" s="159"/>
      <c r="Z127" s="283"/>
      <c r="AA127" s="283"/>
      <c r="AB127" s="283"/>
      <c r="AC127" s="283"/>
      <c r="AD127" s="283"/>
      <c r="AE127" s="283"/>
      <c r="AF127" s="283"/>
      <c r="AG127" s="283"/>
      <c r="AH127" s="160" t="str">
        <f>IF(OR($D127="",GlobalParameters!$C$12=""),"",MIN(VLOOKUP($AL127,GaAsSem_Req!$A$2:$N$22,13),$AI127))</f>
        <v/>
      </c>
      <c r="AI127" s="283"/>
      <c r="AJ127" s="283"/>
      <c r="AK127" s="159"/>
      <c r="AL127" s="134" t="e">
        <f>VLOOKUP($D127,GaAsSem_Req!$R$2:$S$8,2)+VLOOKUP(GlobalParameters!$C$12,GaAsSem_Req!$T$2:$U$4,2)</f>
        <v>#N/A</v>
      </c>
    </row>
    <row r="128" spans="1:38" x14ac:dyDescent="0.25">
      <c r="A128" s="133"/>
      <c r="B128" s="283"/>
      <c r="C128" s="283"/>
      <c r="D128" s="284"/>
      <c r="E128" s="286"/>
      <c r="F128" s="162" t="str">
        <f t="shared" si="8"/>
        <v/>
      </c>
      <c r="G128" s="156" t="str">
        <f>IF($D128="","",VLOOKUP($AL128,GaAsSem_Req!$A$2:$N$22,6))</f>
        <v/>
      </c>
      <c r="H128" s="285"/>
      <c r="I128" s="155" t="str">
        <f t="shared" si="9"/>
        <v/>
      </c>
      <c r="J128" s="156" t="str">
        <f>IF($D128="","",VLOOKUP($AL128,GaAsSem_Req!$A$2:$N$22,7))</f>
        <v/>
      </c>
      <c r="K128" s="285"/>
      <c r="L128" s="155" t="str">
        <f t="shared" si="10"/>
        <v/>
      </c>
      <c r="M128" s="156" t="str">
        <f>IF($D128="","",VLOOKUP($AL128,GaAsSem_Req!$A$2:$N$22,8))</f>
        <v/>
      </c>
      <c r="N128" s="287"/>
      <c r="O128" s="166" t="str">
        <f t="shared" si="11"/>
        <v/>
      </c>
      <c r="P128" s="156" t="str">
        <f>IF($D128="","",VLOOKUP($AL128,GaAsSem_Req!$A$2:$N$22,9))</f>
        <v/>
      </c>
      <c r="Q128" s="287"/>
      <c r="R128" s="166" t="str">
        <f t="shared" si="12"/>
        <v/>
      </c>
      <c r="S128" s="156" t="str">
        <f>IF($D128="","",VLOOKUP($AL128,GaAsSem_Req!$A$2:$N$22,10))</f>
        <v/>
      </c>
      <c r="T128" s="287"/>
      <c r="U128" s="166" t="str">
        <f t="shared" si="13"/>
        <v/>
      </c>
      <c r="V128" s="156" t="str">
        <f>IF($D128="","",VLOOKUP($AL128,GaAsSem_Req!$A$2:$N$22,11))</f>
        <v/>
      </c>
      <c r="W128" s="157" t="str">
        <f t="shared" si="14"/>
        <v/>
      </c>
      <c r="X128" s="158" t="str">
        <f>IF(OR($D128="",$AH128="",GlobalParameters!$C$12=""),"",$AH128)</f>
        <v/>
      </c>
      <c r="Y128" s="159"/>
      <c r="Z128" s="283"/>
      <c r="AA128" s="283"/>
      <c r="AB128" s="283"/>
      <c r="AC128" s="283"/>
      <c r="AD128" s="283"/>
      <c r="AE128" s="283"/>
      <c r="AF128" s="283"/>
      <c r="AG128" s="283"/>
      <c r="AH128" s="160" t="str">
        <f>IF(OR($D128="",GlobalParameters!$C$12=""),"",MIN(VLOOKUP($AL128,GaAsSem_Req!$A$2:$N$22,13),$AI128))</f>
        <v/>
      </c>
      <c r="AI128" s="283"/>
      <c r="AJ128" s="283"/>
      <c r="AK128" s="159"/>
      <c r="AL128" s="134" t="e">
        <f>VLOOKUP($D128,GaAsSem_Req!$R$2:$S$8,2)+VLOOKUP(GlobalParameters!$C$12,GaAsSem_Req!$T$2:$U$4,2)</f>
        <v>#N/A</v>
      </c>
    </row>
    <row r="129" spans="1:38" x14ac:dyDescent="0.25">
      <c r="A129" s="133"/>
      <c r="B129" s="283"/>
      <c r="C129" s="283"/>
      <c r="D129" s="284"/>
      <c r="E129" s="286"/>
      <c r="F129" s="162" t="str">
        <f t="shared" si="8"/>
        <v/>
      </c>
      <c r="G129" s="156" t="str">
        <f>IF($D129="","",VLOOKUP($AL129,GaAsSem_Req!$A$2:$N$22,6))</f>
        <v/>
      </c>
      <c r="H129" s="285"/>
      <c r="I129" s="155" t="str">
        <f t="shared" si="9"/>
        <v/>
      </c>
      <c r="J129" s="156" t="str">
        <f>IF($D129="","",VLOOKUP($AL129,GaAsSem_Req!$A$2:$N$22,7))</f>
        <v/>
      </c>
      <c r="K129" s="285"/>
      <c r="L129" s="155" t="str">
        <f t="shared" si="10"/>
        <v/>
      </c>
      <c r="M129" s="156" t="str">
        <f>IF($D129="","",VLOOKUP($AL129,GaAsSem_Req!$A$2:$N$22,8))</f>
        <v/>
      </c>
      <c r="N129" s="287"/>
      <c r="O129" s="166" t="str">
        <f t="shared" si="11"/>
        <v/>
      </c>
      <c r="P129" s="156" t="str">
        <f>IF($D129="","",VLOOKUP($AL129,GaAsSem_Req!$A$2:$N$22,9))</f>
        <v/>
      </c>
      <c r="Q129" s="287"/>
      <c r="R129" s="166" t="str">
        <f t="shared" si="12"/>
        <v/>
      </c>
      <c r="S129" s="156" t="str">
        <f>IF($D129="","",VLOOKUP($AL129,GaAsSem_Req!$A$2:$N$22,10))</f>
        <v/>
      </c>
      <c r="T129" s="287"/>
      <c r="U129" s="166" t="str">
        <f t="shared" si="13"/>
        <v/>
      </c>
      <c r="V129" s="156" t="str">
        <f>IF($D129="","",VLOOKUP($AL129,GaAsSem_Req!$A$2:$N$22,11))</f>
        <v/>
      </c>
      <c r="W129" s="157" t="str">
        <f t="shared" si="14"/>
        <v/>
      </c>
      <c r="X129" s="158" t="str">
        <f>IF(OR($D129="",$AH129="",GlobalParameters!$C$12=""),"",$AH129)</f>
        <v/>
      </c>
      <c r="Y129" s="159"/>
      <c r="Z129" s="283"/>
      <c r="AA129" s="283"/>
      <c r="AB129" s="283"/>
      <c r="AC129" s="283"/>
      <c r="AD129" s="283"/>
      <c r="AE129" s="283"/>
      <c r="AF129" s="283"/>
      <c r="AG129" s="283"/>
      <c r="AH129" s="160" t="str">
        <f>IF(OR($D129="",GlobalParameters!$C$12=""),"",MIN(VLOOKUP($AL129,GaAsSem_Req!$A$2:$N$22,13),$AI129))</f>
        <v/>
      </c>
      <c r="AI129" s="283"/>
      <c r="AJ129" s="283"/>
      <c r="AK129" s="159"/>
      <c r="AL129" s="134" t="e">
        <f>VLOOKUP($D129,GaAsSem_Req!$R$2:$S$8,2)+VLOOKUP(GlobalParameters!$C$12,GaAsSem_Req!$T$2:$U$4,2)</f>
        <v>#N/A</v>
      </c>
    </row>
    <row r="130" spans="1:38" x14ac:dyDescent="0.25">
      <c r="A130" s="133"/>
      <c r="B130" s="283"/>
      <c r="C130" s="283"/>
      <c r="D130" s="284"/>
      <c r="E130" s="286"/>
      <c r="F130" s="162" t="str">
        <f t="shared" si="8"/>
        <v/>
      </c>
      <c r="G130" s="156" t="str">
        <f>IF($D130="","",VLOOKUP($AL130,GaAsSem_Req!$A$2:$N$22,6))</f>
        <v/>
      </c>
      <c r="H130" s="285"/>
      <c r="I130" s="155" t="str">
        <f t="shared" si="9"/>
        <v/>
      </c>
      <c r="J130" s="156" t="str">
        <f>IF($D130="","",VLOOKUP($AL130,GaAsSem_Req!$A$2:$N$22,7))</f>
        <v/>
      </c>
      <c r="K130" s="285"/>
      <c r="L130" s="155" t="str">
        <f t="shared" si="10"/>
        <v/>
      </c>
      <c r="M130" s="156" t="str">
        <f>IF($D130="","",VLOOKUP($AL130,GaAsSem_Req!$A$2:$N$22,8))</f>
        <v/>
      </c>
      <c r="N130" s="287"/>
      <c r="O130" s="166" t="str">
        <f t="shared" si="11"/>
        <v/>
      </c>
      <c r="P130" s="156" t="str">
        <f>IF($D130="","",VLOOKUP($AL130,GaAsSem_Req!$A$2:$N$22,9))</f>
        <v/>
      </c>
      <c r="Q130" s="287"/>
      <c r="R130" s="166" t="str">
        <f t="shared" si="12"/>
        <v/>
      </c>
      <c r="S130" s="156" t="str">
        <f>IF($D130="","",VLOOKUP($AL130,GaAsSem_Req!$A$2:$N$22,10))</f>
        <v/>
      </c>
      <c r="T130" s="287"/>
      <c r="U130" s="166" t="str">
        <f t="shared" si="13"/>
        <v/>
      </c>
      <c r="V130" s="156" t="str">
        <f>IF($D130="","",VLOOKUP($AL130,GaAsSem_Req!$A$2:$N$22,11))</f>
        <v/>
      </c>
      <c r="W130" s="157" t="str">
        <f t="shared" si="14"/>
        <v/>
      </c>
      <c r="X130" s="158" t="str">
        <f>IF(OR($D130="",$AH130="",GlobalParameters!$C$12=""),"",$AH130)</f>
        <v/>
      </c>
      <c r="Y130" s="159"/>
      <c r="Z130" s="283"/>
      <c r="AA130" s="283"/>
      <c r="AB130" s="283"/>
      <c r="AC130" s="283"/>
      <c r="AD130" s="283"/>
      <c r="AE130" s="283"/>
      <c r="AF130" s="283"/>
      <c r="AG130" s="283"/>
      <c r="AH130" s="160" t="str">
        <f>IF(OR($D130="",GlobalParameters!$C$12=""),"",MIN(VLOOKUP($AL130,GaAsSem_Req!$A$2:$N$22,13),$AI130))</f>
        <v/>
      </c>
      <c r="AI130" s="283"/>
      <c r="AJ130" s="283"/>
      <c r="AK130" s="159"/>
      <c r="AL130" s="134" t="e">
        <f>VLOOKUP($D130,GaAsSem_Req!$R$2:$S$8,2)+VLOOKUP(GlobalParameters!$C$12,GaAsSem_Req!$T$2:$U$4,2)</f>
        <v>#N/A</v>
      </c>
    </row>
    <row r="131" spans="1:38" x14ac:dyDescent="0.25">
      <c r="A131" s="133"/>
      <c r="B131" s="283"/>
      <c r="C131" s="283"/>
      <c r="D131" s="284"/>
      <c r="E131" s="286"/>
      <c r="F131" s="162" t="str">
        <f t="shared" si="8"/>
        <v/>
      </c>
      <c r="G131" s="156" t="str">
        <f>IF($D131="","",VLOOKUP($AL131,GaAsSem_Req!$A$2:$N$22,6))</f>
        <v/>
      </c>
      <c r="H131" s="285"/>
      <c r="I131" s="155" t="str">
        <f t="shared" si="9"/>
        <v/>
      </c>
      <c r="J131" s="156" t="str">
        <f>IF($D131="","",VLOOKUP($AL131,GaAsSem_Req!$A$2:$N$22,7))</f>
        <v/>
      </c>
      <c r="K131" s="285"/>
      <c r="L131" s="155" t="str">
        <f t="shared" si="10"/>
        <v/>
      </c>
      <c r="M131" s="156" t="str">
        <f>IF($D131="","",VLOOKUP($AL131,GaAsSem_Req!$A$2:$N$22,8))</f>
        <v/>
      </c>
      <c r="N131" s="287"/>
      <c r="O131" s="166" t="str">
        <f t="shared" si="11"/>
        <v/>
      </c>
      <c r="P131" s="156" t="str">
        <f>IF($D131="","",VLOOKUP($AL131,GaAsSem_Req!$A$2:$N$22,9))</f>
        <v/>
      </c>
      <c r="Q131" s="287"/>
      <c r="R131" s="166" t="str">
        <f t="shared" si="12"/>
        <v/>
      </c>
      <c r="S131" s="156" t="str">
        <f>IF($D131="","",VLOOKUP($AL131,GaAsSem_Req!$A$2:$N$22,10))</f>
        <v/>
      </c>
      <c r="T131" s="287"/>
      <c r="U131" s="166" t="str">
        <f t="shared" si="13"/>
        <v/>
      </c>
      <c r="V131" s="156" t="str">
        <f>IF($D131="","",VLOOKUP($AL131,GaAsSem_Req!$A$2:$N$22,11))</f>
        <v/>
      </c>
      <c r="W131" s="157" t="str">
        <f t="shared" si="14"/>
        <v/>
      </c>
      <c r="X131" s="158" t="str">
        <f>IF(OR($D131="",$AH131="",GlobalParameters!$C$12=""),"",$AH131)</f>
        <v/>
      </c>
      <c r="Y131" s="159"/>
      <c r="Z131" s="283"/>
      <c r="AA131" s="283"/>
      <c r="AB131" s="283"/>
      <c r="AC131" s="283"/>
      <c r="AD131" s="283"/>
      <c r="AE131" s="283"/>
      <c r="AF131" s="283"/>
      <c r="AG131" s="283"/>
      <c r="AH131" s="160" t="str">
        <f>IF(OR($D131="",GlobalParameters!$C$12=""),"",MIN(VLOOKUP($AL131,GaAsSem_Req!$A$2:$N$22,13),$AI131))</f>
        <v/>
      </c>
      <c r="AI131" s="283"/>
      <c r="AJ131" s="283"/>
      <c r="AK131" s="159"/>
      <c r="AL131" s="134" t="e">
        <f>VLOOKUP($D131,GaAsSem_Req!$R$2:$S$8,2)+VLOOKUP(GlobalParameters!$C$12,GaAsSem_Req!$T$2:$U$4,2)</f>
        <v>#N/A</v>
      </c>
    </row>
    <row r="132" spans="1:38" x14ac:dyDescent="0.25">
      <c r="A132" s="133"/>
      <c r="B132" s="283"/>
      <c r="C132" s="283"/>
      <c r="D132" s="284"/>
      <c r="E132" s="286"/>
      <c r="F132" s="162" t="str">
        <f t="shared" si="8"/>
        <v/>
      </c>
      <c r="G132" s="156" t="str">
        <f>IF($D132="","",VLOOKUP($AL132,GaAsSem_Req!$A$2:$N$22,6))</f>
        <v/>
      </c>
      <c r="H132" s="285"/>
      <c r="I132" s="155" t="str">
        <f t="shared" si="9"/>
        <v/>
      </c>
      <c r="J132" s="156" t="str">
        <f>IF($D132="","",VLOOKUP($AL132,GaAsSem_Req!$A$2:$N$22,7))</f>
        <v/>
      </c>
      <c r="K132" s="285"/>
      <c r="L132" s="155" t="str">
        <f t="shared" si="10"/>
        <v/>
      </c>
      <c r="M132" s="156" t="str">
        <f>IF($D132="","",VLOOKUP($AL132,GaAsSem_Req!$A$2:$N$22,8))</f>
        <v/>
      </c>
      <c r="N132" s="287"/>
      <c r="O132" s="166" t="str">
        <f t="shared" si="11"/>
        <v/>
      </c>
      <c r="P132" s="156" t="str">
        <f>IF($D132="","",VLOOKUP($AL132,GaAsSem_Req!$A$2:$N$22,9))</f>
        <v/>
      </c>
      <c r="Q132" s="287"/>
      <c r="R132" s="166" t="str">
        <f t="shared" si="12"/>
        <v/>
      </c>
      <c r="S132" s="156" t="str">
        <f>IF($D132="","",VLOOKUP($AL132,GaAsSem_Req!$A$2:$N$22,10))</f>
        <v/>
      </c>
      <c r="T132" s="287"/>
      <c r="U132" s="166" t="str">
        <f t="shared" si="13"/>
        <v/>
      </c>
      <c r="V132" s="156" t="str">
        <f>IF($D132="","",VLOOKUP($AL132,GaAsSem_Req!$A$2:$N$22,11))</f>
        <v/>
      </c>
      <c r="W132" s="157" t="str">
        <f t="shared" si="14"/>
        <v/>
      </c>
      <c r="X132" s="158" t="str">
        <f>IF(OR($D132="",$AH132="",GlobalParameters!$C$12=""),"",$AH132)</f>
        <v/>
      </c>
      <c r="Y132" s="159"/>
      <c r="Z132" s="283"/>
      <c r="AA132" s="283"/>
      <c r="AB132" s="283"/>
      <c r="AC132" s="283"/>
      <c r="AD132" s="283"/>
      <c r="AE132" s="283"/>
      <c r="AF132" s="283"/>
      <c r="AG132" s="283"/>
      <c r="AH132" s="160" t="str">
        <f>IF(OR($D132="",GlobalParameters!$C$12=""),"",MIN(VLOOKUP($AL132,GaAsSem_Req!$A$2:$N$22,13),$AI132))</f>
        <v/>
      </c>
      <c r="AI132" s="283"/>
      <c r="AJ132" s="283"/>
      <c r="AK132" s="159"/>
      <c r="AL132" s="134" t="e">
        <f>VLOOKUP($D132,GaAsSem_Req!$R$2:$S$8,2)+VLOOKUP(GlobalParameters!$C$12,GaAsSem_Req!$T$2:$U$4,2)</f>
        <v>#N/A</v>
      </c>
    </row>
    <row r="133" spans="1:38" x14ac:dyDescent="0.25">
      <c r="A133" s="133"/>
      <c r="B133" s="283"/>
      <c r="C133" s="283"/>
      <c r="D133" s="284"/>
      <c r="E133" s="286"/>
      <c r="F133" s="162" t="str">
        <f t="shared" si="8"/>
        <v/>
      </c>
      <c r="G133" s="156" t="str">
        <f>IF($D133="","",VLOOKUP($AL133,GaAsSem_Req!$A$2:$N$22,6))</f>
        <v/>
      </c>
      <c r="H133" s="285"/>
      <c r="I133" s="155" t="str">
        <f t="shared" si="9"/>
        <v/>
      </c>
      <c r="J133" s="156" t="str">
        <f>IF($D133="","",VLOOKUP($AL133,GaAsSem_Req!$A$2:$N$22,7))</f>
        <v/>
      </c>
      <c r="K133" s="285"/>
      <c r="L133" s="155" t="str">
        <f t="shared" si="10"/>
        <v/>
      </c>
      <c r="M133" s="156" t="str">
        <f>IF($D133="","",VLOOKUP($AL133,GaAsSem_Req!$A$2:$N$22,8))</f>
        <v/>
      </c>
      <c r="N133" s="287"/>
      <c r="O133" s="166" t="str">
        <f t="shared" si="11"/>
        <v/>
      </c>
      <c r="P133" s="156" t="str">
        <f>IF($D133="","",VLOOKUP($AL133,GaAsSem_Req!$A$2:$N$22,9))</f>
        <v/>
      </c>
      <c r="Q133" s="287"/>
      <c r="R133" s="166" t="str">
        <f t="shared" si="12"/>
        <v/>
      </c>
      <c r="S133" s="156" t="str">
        <f>IF($D133="","",VLOOKUP($AL133,GaAsSem_Req!$A$2:$N$22,10))</f>
        <v/>
      </c>
      <c r="T133" s="287"/>
      <c r="U133" s="166" t="str">
        <f t="shared" si="13"/>
        <v/>
      </c>
      <c r="V133" s="156" t="str">
        <f>IF($D133="","",VLOOKUP($AL133,GaAsSem_Req!$A$2:$N$22,11))</f>
        <v/>
      </c>
      <c r="W133" s="157" t="str">
        <f t="shared" si="14"/>
        <v/>
      </c>
      <c r="X133" s="158" t="str">
        <f>IF(OR($D133="",$AH133="",GlobalParameters!$C$12=""),"",$AH133)</f>
        <v/>
      </c>
      <c r="Y133" s="159"/>
      <c r="Z133" s="283"/>
      <c r="AA133" s="283"/>
      <c r="AB133" s="283"/>
      <c r="AC133" s="283"/>
      <c r="AD133" s="283"/>
      <c r="AE133" s="283"/>
      <c r="AF133" s="283"/>
      <c r="AG133" s="283"/>
      <c r="AH133" s="160" t="str">
        <f>IF(OR($D133="",GlobalParameters!$C$12=""),"",MIN(VLOOKUP($AL133,GaAsSem_Req!$A$2:$N$22,13),$AI133))</f>
        <v/>
      </c>
      <c r="AI133" s="283"/>
      <c r="AJ133" s="283"/>
      <c r="AK133" s="159"/>
      <c r="AL133" s="134" t="e">
        <f>VLOOKUP($D133,GaAsSem_Req!$R$2:$S$8,2)+VLOOKUP(GlobalParameters!$C$12,GaAsSem_Req!$T$2:$U$4,2)</f>
        <v>#N/A</v>
      </c>
    </row>
    <row r="134" spans="1:38" x14ac:dyDescent="0.25">
      <c r="A134" s="133"/>
      <c r="B134" s="283"/>
      <c r="C134" s="283"/>
      <c r="D134" s="284"/>
      <c r="E134" s="286"/>
      <c r="F134" s="162" t="str">
        <f t="shared" si="8"/>
        <v/>
      </c>
      <c r="G134" s="156" t="str">
        <f>IF($D134="","",VLOOKUP($AL134,GaAsSem_Req!$A$2:$N$22,6))</f>
        <v/>
      </c>
      <c r="H134" s="285"/>
      <c r="I134" s="155" t="str">
        <f t="shared" si="9"/>
        <v/>
      </c>
      <c r="J134" s="156" t="str">
        <f>IF($D134="","",VLOOKUP($AL134,GaAsSem_Req!$A$2:$N$22,7))</f>
        <v/>
      </c>
      <c r="K134" s="285"/>
      <c r="L134" s="155" t="str">
        <f t="shared" si="10"/>
        <v/>
      </c>
      <c r="M134" s="156" t="str">
        <f>IF($D134="","",VLOOKUP($AL134,GaAsSem_Req!$A$2:$N$22,8))</f>
        <v/>
      </c>
      <c r="N134" s="287"/>
      <c r="O134" s="166" t="str">
        <f t="shared" si="11"/>
        <v/>
      </c>
      <c r="P134" s="156" t="str">
        <f>IF($D134="","",VLOOKUP($AL134,GaAsSem_Req!$A$2:$N$22,9))</f>
        <v/>
      </c>
      <c r="Q134" s="287"/>
      <c r="R134" s="166" t="str">
        <f t="shared" si="12"/>
        <v/>
      </c>
      <c r="S134" s="156" t="str">
        <f>IF($D134="","",VLOOKUP($AL134,GaAsSem_Req!$A$2:$N$22,10))</f>
        <v/>
      </c>
      <c r="T134" s="287"/>
      <c r="U134" s="166" t="str">
        <f t="shared" si="13"/>
        <v/>
      </c>
      <c r="V134" s="156" t="str">
        <f>IF($D134="","",VLOOKUP($AL134,GaAsSem_Req!$A$2:$N$22,11))</f>
        <v/>
      </c>
      <c r="W134" s="157" t="str">
        <f t="shared" si="14"/>
        <v/>
      </c>
      <c r="X134" s="158" t="str">
        <f>IF(OR($D134="",$AH134="",GlobalParameters!$C$12=""),"",$AH134)</f>
        <v/>
      </c>
      <c r="Y134" s="159"/>
      <c r="Z134" s="283"/>
      <c r="AA134" s="283"/>
      <c r="AB134" s="283"/>
      <c r="AC134" s="283"/>
      <c r="AD134" s="283"/>
      <c r="AE134" s="283"/>
      <c r="AF134" s="283"/>
      <c r="AG134" s="283"/>
      <c r="AH134" s="160" t="str">
        <f>IF(OR($D134="",GlobalParameters!$C$12=""),"",MIN(VLOOKUP($AL134,GaAsSem_Req!$A$2:$N$22,13),$AI134))</f>
        <v/>
      </c>
      <c r="AI134" s="283"/>
      <c r="AJ134" s="283"/>
      <c r="AK134" s="159"/>
      <c r="AL134" s="134" t="e">
        <f>VLOOKUP($D134,GaAsSem_Req!$R$2:$S$8,2)+VLOOKUP(GlobalParameters!$C$12,GaAsSem_Req!$T$2:$U$4,2)</f>
        <v>#N/A</v>
      </c>
    </row>
    <row r="135" spans="1:38" x14ac:dyDescent="0.25">
      <c r="A135" s="133"/>
      <c r="B135" s="283"/>
      <c r="C135" s="283"/>
      <c r="D135" s="284"/>
      <c r="E135" s="286"/>
      <c r="F135" s="162" t="str">
        <f t="shared" si="8"/>
        <v/>
      </c>
      <c r="G135" s="156" t="str">
        <f>IF($D135="","",VLOOKUP($AL135,GaAsSem_Req!$A$2:$N$22,6))</f>
        <v/>
      </c>
      <c r="H135" s="285"/>
      <c r="I135" s="155" t="str">
        <f t="shared" si="9"/>
        <v/>
      </c>
      <c r="J135" s="156" t="str">
        <f>IF($D135="","",VLOOKUP($AL135,GaAsSem_Req!$A$2:$N$22,7))</f>
        <v/>
      </c>
      <c r="K135" s="285"/>
      <c r="L135" s="155" t="str">
        <f t="shared" si="10"/>
        <v/>
      </c>
      <c r="M135" s="156" t="str">
        <f>IF($D135="","",VLOOKUP($AL135,GaAsSem_Req!$A$2:$N$22,8))</f>
        <v/>
      </c>
      <c r="N135" s="287"/>
      <c r="O135" s="166" t="str">
        <f t="shared" si="11"/>
        <v/>
      </c>
      <c r="P135" s="156" t="str">
        <f>IF($D135="","",VLOOKUP($AL135,GaAsSem_Req!$A$2:$N$22,9))</f>
        <v/>
      </c>
      <c r="Q135" s="287"/>
      <c r="R135" s="166" t="str">
        <f t="shared" si="12"/>
        <v/>
      </c>
      <c r="S135" s="156" t="str">
        <f>IF($D135="","",VLOOKUP($AL135,GaAsSem_Req!$A$2:$N$22,10))</f>
        <v/>
      </c>
      <c r="T135" s="287"/>
      <c r="U135" s="166" t="str">
        <f t="shared" si="13"/>
        <v/>
      </c>
      <c r="V135" s="156" t="str">
        <f>IF($D135="","",VLOOKUP($AL135,GaAsSem_Req!$A$2:$N$22,11))</f>
        <v/>
      </c>
      <c r="W135" s="157" t="str">
        <f t="shared" si="14"/>
        <v/>
      </c>
      <c r="X135" s="158" t="str">
        <f>IF(OR($D135="",$AH135="",GlobalParameters!$C$12=""),"",$AH135)</f>
        <v/>
      </c>
      <c r="Y135" s="159"/>
      <c r="Z135" s="283"/>
      <c r="AA135" s="283"/>
      <c r="AB135" s="283"/>
      <c r="AC135" s="283"/>
      <c r="AD135" s="283"/>
      <c r="AE135" s="283"/>
      <c r="AF135" s="283"/>
      <c r="AG135" s="283"/>
      <c r="AH135" s="160" t="str">
        <f>IF(OR($D135="",GlobalParameters!$C$12=""),"",MIN(VLOOKUP($AL135,GaAsSem_Req!$A$2:$N$22,13),$AI135))</f>
        <v/>
      </c>
      <c r="AI135" s="283"/>
      <c r="AJ135" s="283"/>
      <c r="AK135" s="159"/>
      <c r="AL135" s="134" t="e">
        <f>VLOOKUP($D135,GaAsSem_Req!$R$2:$S$8,2)+VLOOKUP(GlobalParameters!$C$12,GaAsSem_Req!$T$2:$U$4,2)</f>
        <v>#N/A</v>
      </c>
    </row>
    <row r="136" spans="1:38" x14ac:dyDescent="0.25">
      <c r="A136" s="133"/>
      <c r="B136" s="283"/>
      <c r="C136" s="283"/>
      <c r="D136" s="284"/>
      <c r="E136" s="286"/>
      <c r="F136" s="162" t="str">
        <f t="shared" si="8"/>
        <v/>
      </c>
      <c r="G136" s="156" t="str">
        <f>IF($D136="","",VLOOKUP($AL136,GaAsSem_Req!$A$2:$N$22,6))</f>
        <v/>
      </c>
      <c r="H136" s="285"/>
      <c r="I136" s="155" t="str">
        <f t="shared" si="9"/>
        <v/>
      </c>
      <c r="J136" s="156" t="str">
        <f>IF($D136="","",VLOOKUP($AL136,GaAsSem_Req!$A$2:$N$22,7))</f>
        <v/>
      </c>
      <c r="K136" s="285"/>
      <c r="L136" s="155" t="str">
        <f t="shared" si="10"/>
        <v/>
      </c>
      <c r="M136" s="156" t="str">
        <f>IF($D136="","",VLOOKUP($AL136,GaAsSem_Req!$A$2:$N$22,8))</f>
        <v/>
      </c>
      <c r="N136" s="287"/>
      <c r="O136" s="166" t="str">
        <f t="shared" si="11"/>
        <v/>
      </c>
      <c r="P136" s="156" t="str">
        <f>IF($D136="","",VLOOKUP($AL136,GaAsSem_Req!$A$2:$N$22,9))</f>
        <v/>
      </c>
      <c r="Q136" s="287"/>
      <c r="R136" s="166" t="str">
        <f t="shared" si="12"/>
        <v/>
      </c>
      <c r="S136" s="156" t="str">
        <f>IF($D136="","",VLOOKUP($AL136,GaAsSem_Req!$A$2:$N$22,10))</f>
        <v/>
      </c>
      <c r="T136" s="287"/>
      <c r="U136" s="166" t="str">
        <f t="shared" si="13"/>
        <v/>
      </c>
      <c r="V136" s="156" t="str">
        <f>IF($D136="","",VLOOKUP($AL136,GaAsSem_Req!$A$2:$N$22,11))</f>
        <v/>
      </c>
      <c r="W136" s="157" t="str">
        <f t="shared" si="14"/>
        <v/>
      </c>
      <c r="X136" s="158" t="str">
        <f>IF(OR($D136="",$AH136="",GlobalParameters!$C$12=""),"",$AH136)</f>
        <v/>
      </c>
      <c r="Y136" s="159"/>
      <c r="Z136" s="283"/>
      <c r="AA136" s="283"/>
      <c r="AB136" s="283"/>
      <c r="AC136" s="283"/>
      <c r="AD136" s="283"/>
      <c r="AE136" s="283"/>
      <c r="AF136" s="283"/>
      <c r="AG136" s="283"/>
      <c r="AH136" s="160" t="str">
        <f>IF(OR($D136="",GlobalParameters!$C$12=""),"",MIN(VLOOKUP($AL136,GaAsSem_Req!$A$2:$N$22,13),$AI136))</f>
        <v/>
      </c>
      <c r="AI136" s="283"/>
      <c r="AJ136" s="283"/>
      <c r="AK136" s="159"/>
      <c r="AL136" s="134" t="e">
        <f>VLOOKUP($D136,GaAsSem_Req!$R$2:$S$8,2)+VLOOKUP(GlobalParameters!$C$12,GaAsSem_Req!$T$2:$U$4,2)</f>
        <v>#N/A</v>
      </c>
    </row>
    <row r="137" spans="1:38" x14ac:dyDescent="0.25">
      <c r="A137" s="133"/>
      <c r="B137" s="283"/>
      <c r="C137" s="283"/>
      <c r="D137" s="284"/>
      <c r="E137" s="286"/>
      <c r="F137" s="162" t="str">
        <f t="shared" si="8"/>
        <v/>
      </c>
      <c r="G137" s="156" t="str">
        <f>IF($D137="","",VLOOKUP($AL137,GaAsSem_Req!$A$2:$N$22,6))</f>
        <v/>
      </c>
      <c r="H137" s="285"/>
      <c r="I137" s="155" t="str">
        <f t="shared" si="9"/>
        <v/>
      </c>
      <c r="J137" s="156" t="str">
        <f>IF($D137="","",VLOOKUP($AL137,GaAsSem_Req!$A$2:$N$22,7))</f>
        <v/>
      </c>
      <c r="K137" s="285"/>
      <c r="L137" s="155" t="str">
        <f t="shared" si="10"/>
        <v/>
      </c>
      <c r="M137" s="156" t="str">
        <f>IF($D137="","",VLOOKUP($AL137,GaAsSem_Req!$A$2:$N$22,8))</f>
        <v/>
      </c>
      <c r="N137" s="287"/>
      <c r="O137" s="166" t="str">
        <f t="shared" si="11"/>
        <v/>
      </c>
      <c r="P137" s="156" t="str">
        <f>IF($D137="","",VLOOKUP($AL137,GaAsSem_Req!$A$2:$N$22,9))</f>
        <v/>
      </c>
      <c r="Q137" s="287"/>
      <c r="R137" s="166" t="str">
        <f t="shared" si="12"/>
        <v/>
      </c>
      <c r="S137" s="156" t="str">
        <f>IF($D137="","",VLOOKUP($AL137,GaAsSem_Req!$A$2:$N$22,10))</f>
        <v/>
      </c>
      <c r="T137" s="287"/>
      <c r="U137" s="166" t="str">
        <f t="shared" si="13"/>
        <v/>
      </c>
      <c r="V137" s="156" t="str">
        <f>IF($D137="","",VLOOKUP($AL137,GaAsSem_Req!$A$2:$N$22,11))</f>
        <v/>
      </c>
      <c r="W137" s="157" t="str">
        <f t="shared" si="14"/>
        <v/>
      </c>
      <c r="X137" s="158" t="str">
        <f>IF(OR($D137="",$AH137="",GlobalParameters!$C$12=""),"",$AH137)</f>
        <v/>
      </c>
      <c r="Y137" s="159"/>
      <c r="Z137" s="283"/>
      <c r="AA137" s="283"/>
      <c r="AB137" s="283"/>
      <c r="AC137" s="283"/>
      <c r="AD137" s="283"/>
      <c r="AE137" s="283"/>
      <c r="AF137" s="283"/>
      <c r="AG137" s="283"/>
      <c r="AH137" s="160" t="str">
        <f>IF(OR($D137="",GlobalParameters!$C$12=""),"",MIN(VLOOKUP($AL137,GaAsSem_Req!$A$2:$N$22,13),$AI137))</f>
        <v/>
      </c>
      <c r="AI137" s="283"/>
      <c r="AJ137" s="283"/>
      <c r="AK137" s="159"/>
      <c r="AL137" s="134" t="e">
        <f>VLOOKUP($D137,GaAsSem_Req!$R$2:$S$8,2)+VLOOKUP(GlobalParameters!$C$12,GaAsSem_Req!$T$2:$U$4,2)</f>
        <v>#N/A</v>
      </c>
    </row>
    <row r="138" spans="1:38" x14ac:dyDescent="0.25">
      <c r="A138" s="133"/>
      <c r="B138" s="283"/>
      <c r="C138" s="283"/>
      <c r="D138" s="284"/>
      <c r="E138" s="286"/>
      <c r="F138" s="162" t="str">
        <f t="shared" si="8"/>
        <v/>
      </c>
      <c r="G138" s="156" t="str">
        <f>IF($D138="","",VLOOKUP($AL138,GaAsSem_Req!$A$2:$N$22,6))</f>
        <v/>
      </c>
      <c r="H138" s="285"/>
      <c r="I138" s="155" t="str">
        <f t="shared" si="9"/>
        <v/>
      </c>
      <c r="J138" s="156" t="str">
        <f>IF($D138="","",VLOOKUP($AL138,GaAsSem_Req!$A$2:$N$22,7))</f>
        <v/>
      </c>
      <c r="K138" s="285"/>
      <c r="L138" s="155" t="str">
        <f t="shared" si="10"/>
        <v/>
      </c>
      <c r="M138" s="156" t="str">
        <f>IF($D138="","",VLOOKUP($AL138,GaAsSem_Req!$A$2:$N$22,8))</f>
        <v/>
      </c>
      <c r="N138" s="287"/>
      <c r="O138" s="166" t="str">
        <f t="shared" si="11"/>
        <v/>
      </c>
      <c r="P138" s="156" t="str">
        <f>IF($D138="","",VLOOKUP($AL138,GaAsSem_Req!$A$2:$N$22,9))</f>
        <v/>
      </c>
      <c r="Q138" s="287"/>
      <c r="R138" s="166" t="str">
        <f t="shared" si="12"/>
        <v/>
      </c>
      <c r="S138" s="156" t="str">
        <f>IF($D138="","",VLOOKUP($AL138,GaAsSem_Req!$A$2:$N$22,10))</f>
        <v/>
      </c>
      <c r="T138" s="287"/>
      <c r="U138" s="166" t="str">
        <f t="shared" si="13"/>
        <v/>
      </c>
      <c r="V138" s="156" t="str">
        <f>IF($D138="","",VLOOKUP($AL138,GaAsSem_Req!$A$2:$N$22,11))</f>
        <v/>
      </c>
      <c r="W138" s="157" t="str">
        <f t="shared" si="14"/>
        <v/>
      </c>
      <c r="X138" s="158" t="str">
        <f>IF(OR($D138="",$AH138="",GlobalParameters!$C$12=""),"",$AH138)</f>
        <v/>
      </c>
      <c r="Y138" s="159"/>
      <c r="Z138" s="283"/>
      <c r="AA138" s="283"/>
      <c r="AB138" s="283"/>
      <c r="AC138" s="283"/>
      <c r="AD138" s="283"/>
      <c r="AE138" s="283"/>
      <c r="AF138" s="283"/>
      <c r="AG138" s="283"/>
      <c r="AH138" s="160" t="str">
        <f>IF(OR($D138="",GlobalParameters!$C$12=""),"",MIN(VLOOKUP($AL138,GaAsSem_Req!$A$2:$N$22,13),$AI138))</f>
        <v/>
      </c>
      <c r="AI138" s="283"/>
      <c r="AJ138" s="283"/>
      <c r="AK138" s="159"/>
      <c r="AL138" s="134" t="e">
        <f>VLOOKUP($D138,GaAsSem_Req!$R$2:$S$8,2)+VLOOKUP(GlobalParameters!$C$12,GaAsSem_Req!$T$2:$U$4,2)</f>
        <v>#N/A</v>
      </c>
    </row>
    <row r="139" spans="1:38" x14ac:dyDescent="0.25">
      <c r="A139" s="133"/>
      <c r="B139" s="283"/>
      <c r="C139" s="283"/>
      <c r="D139" s="284"/>
      <c r="E139" s="286"/>
      <c r="F139" s="162" t="str">
        <f t="shared" si="8"/>
        <v/>
      </c>
      <c r="G139" s="156" t="str">
        <f>IF($D139="","",VLOOKUP($AL139,GaAsSem_Req!$A$2:$N$22,6))</f>
        <v/>
      </c>
      <c r="H139" s="285"/>
      <c r="I139" s="155" t="str">
        <f t="shared" si="9"/>
        <v/>
      </c>
      <c r="J139" s="156" t="str">
        <f>IF($D139="","",VLOOKUP($AL139,GaAsSem_Req!$A$2:$N$22,7))</f>
        <v/>
      </c>
      <c r="K139" s="285"/>
      <c r="L139" s="155" t="str">
        <f t="shared" si="10"/>
        <v/>
      </c>
      <c r="M139" s="156" t="str">
        <f>IF($D139="","",VLOOKUP($AL139,GaAsSem_Req!$A$2:$N$22,8))</f>
        <v/>
      </c>
      <c r="N139" s="287"/>
      <c r="O139" s="166" t="str">
        <f t="shared" si="11"/>
        <v/>
      </c>
      <c r="P139" s="156" t="str">
        <f>IF($D139="","",VLOOKUP($AL139,GaAsSem_Req!$A$2:$N$22,9))</f>
        <v/>
      </c>
      <c r="Q139" s="287"/>
      <c r="R139" s="166" t="str">
        <f t="shared" si="12"/>
        <v/>
      </c>
      <c r="S139" s="156" t="str">
        <f>IF($D139="","",VLOOKUP($AL139,GaAsSem_Req!$A$2:$N$22,10))</f>
        <v/>
      </c>
      <c r="T139" s="287"/>
      <c r="U139" s="166" t="str">
        <f t="shared" si="13"/>
        <v/>
      </c>
      <c r="V139" s="156" t="str">
        <f>IF($D139="","",VLOOKUP($AL139,GaAsSem_Req!$A$2:$N$22,11))</f>
        <v/>
      </c>
      <c r="W139" s="157" t="str">
        <f t="shared" si="14"/>
        <v/>
      </c>
      <c r="X139" s="158" t="str">
        <f>IF(OR($D139="",$AH139="",GlobalParameters!$C$12=""),"",$AH139)</f>
        <v/>
      </c>
      <c r="Y139" s="159"/>
      <c r="Z139" s="283"/>
      <c r="AA139" s="283"/>
      <c r="AB139" s="283"/>
      <c r="AC139" s="283"/>
      <c r="AD139" s="283"/>
      <c r="AE139" s="283"/>
      <c r="AF139" s="283"/>
      <c r="AG139" s="283"/>
      <c r="AH139" s="160" t="str">
        <f>IF(OR($D139="",GlobalParameters!$C$12=""),"",MIN(VLOOKUP($AL139,GaAsSem_Req!$A$2:$N$22,13),$AI139))</f>
        <v/>
      </c>
      <c r="AI139" s="283"/>
      <c r="AJ139" s="283"/>
      <c r="AK139" s="159"/>
      <c r="AL139" s="134" t="e">
        <f>VLOOKUP($D139,GaAsSem_Req!$R$2:$S$8,2)+VLOOKUP(GlobalParameters!$C$12,GaAsSem_Req!$T$2:$U$4,2)</f>
        <v>#N/A</v>
      </c>
    </row>
    <row r="140" spans="1:38" x14ac:dyDescent="0.25">
      <c r="A140" s="133"/>
      <c r="B140" s="283"/>
      <c r="C140" s="283"/>
      <c r="D140" s="284"/>
      <c r="E140" s="286"/>
      <c r="F140" s="162" t="str">
        <f t="shared" si="8"/>
        <v/>
      </c>
      <c r="G140" s="156" t="str">
        <f>IF($D140="","",VLOOKUP($AL140,GaAsSem_Req!$A$2:$N$22,6))</f>
        <v/>
      </c>
      <c r="H140" s="285"/>
      <c r="I140" s="155" t="str">
        <f t="shared" si="9"/>
        <v/>
      </c>
      <c r="J140" s="156" t="str">
        <f>IF($D140="","",VLOOKUP($AL140,GaAsSem_Req!$A$2:$N$22,7))</f>
        <v/>
      </c>
      <c r="K140" s="285"/>
      <c r="L140" s="155" t="str">
        <f t="shared" si="10"/>
        <v/>
      </c>
      <c r="M140" s="156" t="str">
        <f>IF($D140="","",VLOOKUP($AL140,GaAsSem_Req!$A$2:$N$22,8))</f>
        <v/>
      </c>
      <c r="N140" s="287"/>
      <c r="O140" s="166" t="str">
        <f t="shared" si="11"/>
        <v/>
      </c>
      <c r="P140" s="156" t="str">
        <f>IF($D140="","",VLOOKUP($AL140,GaAsSem_Req!$A$2:$N$22,9))</f>
        <v/>
      </c>
      <c r="Q140" s="287"/>
      <c r="R140" s="166" t="str">
        <f t="shared" si="12"/>
        <v/>
      </c>
      <c r="S140" s="156" t="str">
        <f>IF($D140="","",VLOOKUP($AL140,GaAsSem_Req!$A$2:$N$22,10))</f>
        <v/>
      </c>
      <c r="T140" s="287"/>
      <c r="U140" s="166" t="str">
        <f t="shared" si="13"/>
        <v/>
      </c>
      <c r="V140" s="156" t="str">
        <f>IF($D140="","",VLOOKUP($AL140,GaAsSem_Req!$A$2:$N$22,11))</f>
        <v/>
      </c>
      <c r="W140" s="157" t="str">
        <f t="shared" si="14"/>
        <v/>
      </c>
      <c r="X140" s="158" t="str">
        <f>IF(OR($D140="",$AH140="",GlobalParameters!$C$12=""),"",$AH140)</f>
        <v/>
      </c>
      <c r="Y140" s="159"/>
      <c r="Z140" s="283"/>
      <c r="AA140" s="283"/>
      <c r="AB140" s="283"/>
      <c r="AC140" s="283"/>
      <c r="AD140" s="283"/>
      <c r="AE140" s="283"/>
      <c r="AF140" s="283"/>
      <c r="AG140" s="283"/>
      <c r="AH140" s="160" t="str">
        <f>IF(OR($D140="",GlobalParameters!$C$12=""),"",MIN(VLOOKUP($AL140,GaAsSem_Req!$A$2:$N$22,13),$AI140))</f>
        <v/>
      </c>
      <c r="AI140" s="283"/>
      <c r="AJ140" s="283"/>
      <c r="AK140" s="159"/>
      <c r="AL140" s="134" t="e">
        <f>VLOOKUP($D140,GaAsSem_Req!$R$2:$S$8,2)+VLOOKUP(GlobalParameters!$C$12,GaAsSem_Req!$T$2:$U$4,2)</f>
        <v>#N/A</v>
      </c>
    </row>
    <row r="141" spans="1:38" x14ac:dyDescent="0.25">
      <c r="A141" s="133"/>
      <c r="B141" s="283"/>
      <c r="C141" s="283"/>
      <c r="D141" s="284"/>
      <c r="E141" s="286"/>
      <c r="F141" s="162" t="str">
        <f t="shared" ref="F141:F204" si="15">IF(OR($D141="",$Z141="",$AA141="",$G141="",$AG141="",$AI141=""),"",IF($AL141&gt;=400,IF($W141&lt;=$AG141,$AA141*$G141,IF(AND($W141&gt;$AG141,$W141&lt;=$AI141),$G141*($AA141+((($Z141-$AA141)/($AI141-$AG141))*($W141-$AG141))),0)),""))</f>
        <v/>
      </c>
      <c r="G141" s="156" t="str">
        <f>IF($D141="","",VLOOKUP($AL141,GaAsSem_Req!$A$2:$N$22,6))</f>
        <v/>
      </c>
      <c r="H141" s="285"/>
      <c r="I141" s="155" t="str">
        <f t="shared" ref="I141:I204" si="16">IF(OR($D141="",$AB141="",$J141=""),"",IF($AL141&gt;=400,$AB141*$J141,""))</f>
        <v/>
      </c>
      <c r="J141" s="156" t="str">
        <f>IF($D141="","",VLOOKUP($AL141,GaAsSem_Req!$A$2:$N$22,7))</f>
        <v/>
      </c>
      <c r="K141" s="285"/>
      <c r="L141" s="155" t="str">
        <f t="shared" ref="L141:L204" si="17">IF(OR($D141="",$AC141="",$M141=""),"",IF($AL141&gt;=400,$AC141*$M141,""))</f>
        <v/>
      </c>
      <c r="M141" s="156" t="str">
        <f>IF($D141="","",VLOOKUP($AL141,GaAsSem_Req!$A$2:$N$22,8))</f>
        <v/>
      </c>
      <c r="N141" s="287"/>
      <c r="O141" s="166" t="str">
        <f t="shared" ref="O141:O204" si="18">IF(OR($D141="",$AD141="",$P141=""),"",IF($AL141&gt;=400,$AD141*$P141,""))</f>
        <v/>
      </c>
      <c r="P141" s="156" t="str">
        <f>IF($D141="","",VLOOKUP($AL141,GaAsSem_Req!$A$2:$N$22,9))</f>
        <v/>
      </c>
      <c r="Q141" s="287"/>
      <c r="R141" s="166" t="str">
        <f t="shared" ref="R141:R204" si="19">IF(OR($D141="",$AE141="",$S141=""),"",IF($AL141&gt;=400,$AE141*$S141,""))</f>
        <v/>
      </c>
      <c r="S141" s="156" t="str">
        <f>IF($D141="","",VLOOKUP($AL141,GaAsSem_Req!$A$2:$N$22,10))</f>
        <v/>
      </c>
      <c r="T141" s="287"/>
      <c r="U141" s="166" t="str">
        <f t="shared" ref="U141:U204" si="20">IF(OR($D141="",$AF141="",$V141=""),"",IF(OR(AND($AL141&gt;=400,$AL141&lt;500),AND($AL141&gt;=600,$AL141&lt;700)),$AF141*$V141,""))</f>
        <v/>
      </c>
      <c r="V141" s="156" t="str">
        <f>IF($D141="","",VLOOKUP($AL141,GaAsSem_Req!$A$2:$N$22,11))</f>
        <v/>
      </c>
      <c r="W141" s="157" t="str">
        <f t="shared" si="14"/>
        <v/>
      </c>
      <c r="X141" s="158" t="str">
        <f>IF(OR($D141="",$AH141="",GlobalParameters!$C$12=""),"",$AH141)</f>
        <v/>
      </c>
      <c r="Y141" s="159"/>
      <c r="Z141" s="283"/>
      <c r="AA141" s="283"/>
      <c r="AB141" s="283"/>
      <c r="AC141" s="283"/>
      <c r="AD141" s="283"/>
      <c r="AE141" s="283"/>
      <c r="AF141" s="283"/>
      <c r="AG141" s="283"/>
      <c r="AH141" s="160" t="str">
        <f>IF(OR($D141="",GlobalParameters!$C$12=""),"",MIN(VLOOKUP($AL141,GaAsSem_Req!$A$2:$N$22,13),$AI141))</f>
        <v/>
      </c>
      <c r="AI141" s="283"/>
      <c r="AJ141" s="283"/>
      <c r="AK141" s="159"/>
      <c r="AL141" s="134" t="e">
        <f>VLOOKUP($D141,GaAsSem_Req!$R$2:$S$8,2)+VLOOKUP(GlobalParameters!$C$12,GaAsSem_Req!$T$2:$U$4,2)</f>
        <v>#N/A</v>
      </c>
    </row>
    <row r="142" spans="1:38" x14ac:dyDescent="0.25">
      <c r="A142" s="133"/>
      <c r="B142" s="283"/>
      <c r="C142" s="283"/>
      <c r="D142" s="284"/>
      <c r="E142" s="286"/>
      <c r="F142" s="162" t="str">
        <f t="shared" si="15"/>
        <v/>
      </c>
      <c r="G142" s="156" t="str">
        <f>IF($D142="","",VLOOKUP($AL142,GaAsSem_Req!$A$2:$N$22,6))</f>
        <v/>
      </c>
      <c r="H142" s="285"/>
      <c r="I142" s="155" t="str">
        <f t="shared" si="16"/>
        <v/>
      </c>
      <c r="J142" s="156" t="str">
        <f>IF($D142="","",VLOOKUP($AL142,GaAsSem_Req!$A$2:$N$22,7))</f>
        <v/>
      </c>
      <c r="K142" s="285"/>
      <c r="L142" s="155" t="str">
        <f t="shared" si="17"/>
        <v/>
      </c>
      <c r="M142" s="156" t="str">
        <f>IF($D142="","",VLOOKUP($AL142,GaAsSem_Req!$A$2:$N$22,8))</f>
        <v/>
      </c>
      <c r="N142" s="287"/>
      <c r="O142" s="166" t="str">
        <f t="shared" si="18"/>
        <v/>
      </c>
      <c r="P142" s="156" t="str">
        <f>IF($D142="","",VLOOKUP($AL142,GaAsSem_Req!$A$2:$N$22,9))</f>
        <v/>
      </c>
      <c r="Q142" s="287"/>
      <c r="R142" s="166" t="str">
        <f t="shared" si="19"/>
        <v/>
      </c>
      <c r="S142" s="156" t="str">
        <f>IF($D142="","",VLOOKUP($AL142,GaAsSem_Req!$A$2:$N$22,10))</f>
        <v/>
      </c>
      <c r="T142" s="287"/>
      <c r="U142" s="166" t="str">
        <f t="shared" si="20"/>
        <v/>
      </c>
      <c r="V142" s="156" t="str">
        <f>IF($D142="","",VLOOKUP($AL142,GaAsSem_Req!$A$2:$N$22,11))</f>
        <v/>
      </c>
      <c r="W142" s="157" t="str">
        <f t="shared" si="14"/>
        <v/>
      </c>
      <c r="X142" s="158" t="str">
        <f>IF(OR($D142="",$AH142="",GlobalParameters!$C$12=""),"",$AH142)</f>
        <v/>
      </c>
      <c r="Y142" s="159"/>
      <c r="Z142" s="283"/>
      <c r="AA142" s="283"/>
      <c r="AB142" s="283"/>
      <c r="AC142" s="283"/>
      <c r="AD142" s="283"/>
      <c r="AE142" s="283"/>
      <c r="AF142" s="283"/>
      <c r="AG142" s="283"/>
      <c r="AH142" s="160" t="str">
        <f>IF(OR($D142="",GlobalParameters!$C$12=""),"",MIN(VLOOKUP($AL142,GaAsSem_Req!$A$2:$N$22,13),$AI142))</f>
        <v/>
      </c>
      <c r="AI142" s="283"/>
      <c r="AJ142" s="283"/>
      <c r="AK142" s="159"/>
      <c r="AL142" s="134" t="e">
        <f>VLOOKUP($D142,GaAsSem_Req!$R$2:$S$8,2)+VLOOKUP(GlobalParameters!$C$12,GaAsSem_Req!$T$2:$U$4,2)</f>
        <v>#N/A</v>
      </c>
    </row>
    <row r="143" spans="1:38" x14ac:dyDescent="0.25">
      <c r="A143" s="133"/>
      <c r="B143" s="283"/>
      <c r="C143" s="283"/>
      <c r="D143" s="284"/>
      <c r="E143" s="286"/>
      <c r="F143" s="162" t="str">
        <f t="shared" si="15"/>
        <v/>
      </c>
      <c r="G143" s="156" t="str">
        <f>IF($D143="","",VLOOKUP($AL143,GaAsSem_Req!$A$2:$N$22,6))</f>
        <v/>
      </c>
      <c r="H143" s="285"/>
      <c r="I143" s="155" t="str">
        <f t="shared" si="16"/>
        <v/>
      </c>
      <c r="J143" s="156" t="str">
        <f>IF($D143="","",VLOOKUP($AL143,GaAsSem_Req!$A$2:$N$22,7))</f>
        <v/>
      </c>
      <c r="K143" s="285"/>
      <c r="L143" s="155" t="str">
        <f t="shared" si="17"/>
        <v/>
      </c>
      <c r="M143" s="156" t="str">
        <f>IF($D143="","",VLOOKUP($AL143,GaAsSem_Req!$A$2:$N$22,8))</f>
        <v/>
      </c>
      <c r="N143" s="287"/>
      <c r="O143" s="166" t="str">
        <f t="shared" si="18"/>
        <v/>
      </c>
      <c r="P143" s="156" t="str">
        <f>IF($D143="","",VLOOKUP($AL143,GaAsSem_Req!$A$2:$N$22,9))</f>
        <v/>
      </c>
      <c r="Q143" s="287"/>
      <c r="R143" s="166" t="str">
        <f t="shared" si="19"/>
        <v/>
      </c>
      <c r="S143" s="156" t="str">
        <f>IF($D143="","",VLOOKUP($AL143,GaAsSem_Req!$A$2:$N$22,10))</f>
        <v/>
      </c>
      <c r="T143" s="287"/>
      <c r="U143" s="166" t="str">
        <f t="shared" si="20"/>
        <v/>
      </c>
      <c r="V143" s="156" t="str">
        <f>IF($D143="","",VLOOKUP($AL143,GaAsSem_Req!$A$2:$N$22,11))</f>
        <v/>
      </c>
      <c r="W143" s="157" t="str">
        <f t="shared" si="14"/>
        <v/>
      </c>
      <c r="X143" s="158" t="str">
        <f>IF(OR($D143="",$AH143="",GlobalParameters!$C$12=""),"",$AH143)</f>
        <v/>
      </c>
      <c r="Y143" s="159"/>
      <c r="Z143" s="283"/>
      <c r="AA143" s="283"/>
      <c r="AB143" s="283"/>
      <c r="AC143" s="283"/>
      <c r="AD143" s="283"/>
      <c r="AE143" s="283"/>
      <c r="AF143" s="283"/>
      <c r="AG143" s="283"/>
      <c r="AH143" s="160" t="str">
        <f>IF(OR($D143="",GlobalParameters!$C$12=""),"",MIN(VLOOKUP($AL143,GaAsSem_Req!$A$2:$N$22,13),$AI143))</f>
        <v/>
      </c>
      <c r="AI143" s="283"/>
      <c r="AJ143" s="283"/>
      <c r="AK143" s="159"/>
      <c r="AL143" s="134" t="e">
        <f>VLOOKUP($D143,GaAsSem_Req!$R$2:$S$8,2)+VLOOKUP(GlobalParameters!$C$12,GaAsSem_Req!$T$2:$U$4,2)</f>
        <v>#N/A</v>
      </c>
    </row>
    <row r="144" spans="1:38" x14ac:dyDescent="0.25">
      <c r="A144" s="133"/>
      <c r="B144" s="283"/>
      <c r="C144" s="283"/>
      <c r="D144" s="284"/>
      <c r="E144" s="286"/>
      <c r="F144" s="162" t="str">
        <f t="shared" si="15"/>
        <v/>
      </c>
      <c r="G144" s="156" t="str">
        <f>IF($D144="","",VLOOKUP($AL144,GaAsSem_Req!$A$2:$N$22,6))</f>
        <v/>
      </c>
      <c r="H144" s="285"/>
      <c r="I144" s="155" t="str">
        <f t="shared" si="16"/>
        <v/>
      </c>
      <c r="J144" s="156" t="str">
        <f>IF($D144="","",VLOOKUP($AL144,GaAsSem_Req!$A$2:$N$22,7))</f>
        <v/>
      </c>
      <c r="K144" s="285"/>
      <c r="L144" s="155" t="str">
        <f t="shared" si="17"/>
        <v/>
      </c>
      <c r="M144" s="156" t="str">
        <f>IF($D144="","",VLOOKUP($AL144,GaAsSem_Req!$A$2:$N$22,8))</f>
        <v/>
      </c>
      <c r="N144" s="287"/>
      <c r="O144" s="166" t="str">
        <f t="shared" si="18"/>
        <v/>
      </c>
      <c r="P144" s="156" t="str">
        <f>IF($D144="","",VLOOKUP($AL144,GaAsSem_Req!$A$2:$N$22,9))</f>
        <v/>
      </c>
      <c r="Q144" s="287"/>
      <c r="R144" s="166" t="str">
        <f t="shared" si="19"/>
        <v/>
      </c>
      <c r="S144" s="156" t="str">
        <f>IF($D144="","",VLOOKUP($AL144,GaAsSem_Req!$A$2:$N$22,10))</f>
        <v/>
      </c>
      <c r="T144" s="287"/>
      <c r="U144" s="166" t="str">
        <f t="shared" si="20"/>
        <v/>
      </c>
      <c r="V144" s="156" t="str">
        <f>IF($D144="","",VLOOKUP($AL144,GaAsSem_Req!$A$2:$N$22,11))</f>
        <v/>
      </c>
      <c r="W144" s="157" t="str">
        <f t="shared" si="14"/>
        <v/>
      </c>
      <c r="X144" s="158" t="str">
        <f>IF(OR($D144="",$AH144="",GlobalParameters!$C$12=""),"",$AH144)</f>
        <v/>
      </c>
      <c r="Y144" s="159"/>
      <c r="Z144" s="283"/>
      <c r="AA144" s="283"/>
      <c r="AB144" s="283"/>
      <c r="AC144" s="283"/>
      <c r="AD144" s="283"/>
      <c r="AE144" s="283"/>
      <c r="AF144" s="283"/>
      <c r="AG144" s="283"/>
      <c r="AH144" s="160" t="str">
        <f>IF(OR($D144="",GlobalParameters!$C$12=""),"",MIN(VLOOKUP($AL144,GaAsSem_Req!$A$2:$N$22,13),$AI144))</f>
        <v/>
      </c>
      <c r="AI144" s="283"/>
      <c r="AJ144" s="283"/>
      <c r="AK144" s="159"/>
      <c r="AL144" s="134" t="e">
        <f>VLOOKUP($D144,GaAsSem_Req!$R$2:$S$8,2)+VLOOKUP(GlobalParameters!$C$12,GaAsSem_Req!$T$2:$U$4,2)</f>
        <v>#N/A</v>
      </c>
    </row>
    <row r="145" spans="1:38" x14ac:dyDescent="0.25">
      <c r="A145" s="133"/>
      <c r="B145" s="283"/>
      <c r="C145" s="283"/>
      <c r="D145" s="284"/>
      <c r="E145" s="286"/>
      <c r="F145" s="162" t="str">
        <f t="shared" si="15"/>
        <v/>
      </c>
      <c r="G145" s="156" t="str">
        <f>IF($D145="","",VLOOKUP($AL145,GaAsSem_Req!$A$2:$N$22,6))</f>
        <v/>
      </c>
      <c r="H145" s="285"/>
      <c r="I145" s="155" t="str">
        <f t="shared" si="16"/>
        <v/>
      </c>
      <c r="J145" s="156" t="str">
        <f>IF($D145="","",VLOOKUP($AL145,GaAsSem_Req!$A$2:$N$22,7))</f>
        <v/>
      </c>
      <c r="K145" s="285"/>
      <c r="L145" s="155" t="str">
        <f t="shared" si="17"/>
        <v/>
      </c>
      <c r="M145" s="156" t="str">
        <f>IF($D145="","",VLOOKUP($AL145,GaAsSem_Req!$A$2:$N$22,8))</f>
        <v/>
      </c>
      <c r="N145" s="287"/>
      <c r="O145" s="166" t="str">
        <f t="shared" si="18"/>
        <v/>
      </c>
      <c r="P145" s="156" t="str">
        <f>IF($D145="","",VLOOKUP($AL145,GaAsSem_Req!$A$2:$N$22,9))</f>
        <v/>
      </c>
      <c r="Q145" s="287"/>
      <c r="R145" s="166" t="str">
        <f t="shared" si="19"/>
        <v/>
      </c>
      <c r="S145" s="156" t="str">
        <f>IF($D145="","",VLOOKUP($AL145,GaAsSem_Req!$A$2:$N$22,10))</f>
        <v/>
      </c>
      <c r="T145" s="287"/>
      <c r="U145" s="166" t="str">
        <f t="shared" si="20"/>
        <v/>
      </c>
      <c r="V145" s="156" t="str">
        <f>IF($D145="","",VLOOKUP($AL145,GaAsSem_Req!$A$2:$N$22,11))</f>
        <v/>
      </c>
      <c r="W145" s="157" t="str">
        <f t="shared" si="14"/>
        <v/>
      </c>
      <c r="X145" s="158" t="str">
        <f>IF(OR($D145="",$AH145="",GlobalParameters!$C$12=""),"",$AH145)</f>
        <v/>
      </c>
      <c r="Y145" s="159"/>
      <c r="Z145" s="283"/>
      <c r="AA145" s="283"/>
      <c r="AB145" s="283"/>
      <c r="AC145" s="283"/>
      <c r="AD145" s="283"/>
      <c r="AE145" s="283"/>
      <c r="AF145" s="283"/>
      <c r="AG145" s="283"/>
      <c r="AH145" s="160" t="str">
        <f>IF(OR($D145="",GlobalParameters!$C$12=""),"",MIN(VLOOKUP($AL145,GaAsSem_Req!$A$2:$N$22,13),$AI145))</f>
        <v/>
      </c>
      <c r="AI145" s="283"/>
      <c r="AJ145" s="283"/>
      <c r="AK145" s="159"/>
      <c r="AL145" s="134" t="e">
        <f>VLOOKUP($D145,GaAsSem_Req!$R$2:$S$8,2)+VLOOKUP(GlobalParameters!$C$12,GaAsSem_Req!$T$2:$U$4,2)</f>
        <v>#N/A</v>
      </c>
    </row>
    <row r="146" spans="1:38" x14ac:dyDescent="0.25">
      <c r="A146" s="133"/>
      <c r="B146" s="283"/>
      <c r="C146" s="283"/>
      <c r="D146" s="284"/>
      <c r="E146" s="286"/>
      <c r="F146" s="162" t="str">
        <f t="shared" si="15"/>
        <v/>
      </c>
      <c r="G146" s="156" t="str">
        <f>IF($D146="","",VLOOKUP($AL146,GaAsSem_Req!$A$2:$N$22,6))</f>
        <v/>
      </c>
      <c r="H146" s="285"/>
      <c r="I146" s="155" t="str">
        <f t="shared" si="16"/>
        <v/>
      </c>
      <c r="J146" s="156" t="str">
        <f>IF($D146="","",VLOOKUP($AL146,GaAsSem_Req!$A$2:$N$22,7))</f>
        <v/>
      </c>
      <c r="K146" s="285"/>
      <c r="L146" s="155" t="str">
        <f t="shared" si="17"/>
        <v/>
      </c>
      <c r="M146" s="156" t="str">
        <f>IF($D146="","",VLOOKUP($AL146,GaAsSem_Req!$A$2:$N$22,8))</f>
        <v/>
      </c>
      <c r="N146" s="287"/>
      <c r="O146" s="166" t="str">
        <f t="shared" si="18"/>
        <v/>
      </c>
      <c r="P146" s="156" t="str">
        <f>IF($D146="","",VLOOKUP($AL146,GaAsSem_Req!$A$2:$N$22,9))</f>
        <v/>
      </c>
      <c r="Q146" s="287"/>
      <c r="R146" s="166" t="str">
        <f t="shared" si="19"/>
        <v/>
      </c>
      <c r="S146" s="156" t="str">
        <f>IF($D146="","",VLOOKUP($AL146,GaAsSem_Req!$A$2:$N$22,10))</f>
        <v/>
      </c>
      <c r="T146" s="287"/>
      <c r="U146" s="166" t="str">
        <f t="shared" si="20"/>
        <v/>
      </c>
      <c r="V146" s="156" t="str">
        <f>IF($D146="","",VLOOKUP($AL146,GaAsSem_Req!$A$2:$N$22,11))</f>
        <v/>
      </c>
      <c r="W146" s="157" t="str">
        <f t="shared" si="14"/>
        <v/>
      </c>
      <c r="X146" s="158" t="str">
        <f>IF(OR($D146="",$AH146="",GlobalParameters!$C$12=""),"",$AH146)</f>
        <v/>
      </c>
      <c r="Y146" s="159"/>
      <c r="Z146" s="283"/>
      <c r="AA146" s="283"/>
      <c r="AB146" s="283"/>
      <c r="AC146" s="283"/>
      <c r="AD146" s="283"/>
      <c r="AE146" s="283"/>
      <c r="AF146" s="283"/>
      <c r="AG146" s="283"/>
      <c r="AH146" s="160" t="str">
        <f>IF(OR($D146="",GlobalParameters!$C$12=""),"",MIN(VLOOKUP($AL146,GaAsSem_Req!$A$2:$N$22,13),$AI146))</f>
        <v/>
      </c>
      <c r="AI146" s="283"/>
      <c r="AJ146" s="283"/>
      <c r="AK146" s="159"/>
      <c r="AL146" s="134" t="e">
        <f>VLOOKUP($D146,GaAsSem_Req!$R$2:$S$8,2)+VLOOKUP(GlobalParameters!$C$12,GaAsSem_Req!$T$2:$U$4,2)</f>
        <v>#N/A</v>
      </c>
    </row>
    <row r="147" spans="1:38" x14ac:dyDescent="0.25">
      <c r="A147" s="133"/>
      <c r="B147" s="283"/>
      <c r="C147" s="283"/>
      <c r="D147" s="284"/>
      <c r="E147" s="286"/>
      <c r="F147" s="162" t="str">
        <f t="shared" si="15"/>
        <v/>
      </c>
      <c r="G147" s="156" t="str">
        <f>IF($D147="","",VLOOKUP($AL147,GaAsSem_Req!$A$2:$N$22,6))</f>
        <v/>
      </c>
      <c r="H147" s="285"/>
      <c r="I147" s="155" t="str">
        <f t="shared" si="16"/>
        <v/>
      </c>
      <c r="J147" s="156" t="str">
        <f>IF($D147="","",VLOOKUP($AL147,GaAsSem_Req!$A$2:$N$22,7))</f>
        <v/>
      </c>
      <c r="K147" s="285"/>
      <c r="L147" s="155" t="str">
        <f t="shared" si="17"/>
        <v/>
      </c>
      <c r="M147" s="156" t="str">
        <f>IF($D147="","",VLOOKUP($AL147,GaAsSem_Req!$A$2:$N$22,8))</f>
        <v/>
      </c>
      <c r="N147" s="287"/>
      <c r="O147" s="166" t="str">
        <f t="shared" si="18"/>
        <v/>
      </c>
      <c r="P147" s="156" t="str">
        <f>IF($D147="","",VLOOKUP($AL147,GaAsSem_Req!$A$2:$N$22,9))</f>
        <v/>
      </c>
      <c r="Q147" s="287"/>
      <c r="R147" s="166" t="str">
        <f t="shared" si="19"/>
        <v/>
      </c>
      <c r="S147" s="156" t="str">
        <f>IF($D147="","",VLOOKUP($AL147,GaAsSem_Req!$A$2:$N$22,10))</f>
        <v/>
      </c>
      <c r="T147" s="287"/>
      <c r="U147" s="166" t="str">
        <f t="shared" si="20"/>
        <v/>
      </c>
      <c r="V147" s="156" t="str">
        <f>IF($D147="","",VLOOKUP($AL147,GaAsSem_Req!$A$2:$N$22,11))</f>
        <v/>
      </c>
      <c r="W147" s="157" t="str">
        <f t="shared" si="14"/>
        <v/>
      </c>
      <c r="X147" s="158" t="str">
        <f>IF(OR($D147="",$AH147="",GlobalParameters!$C$12=""),"",$AH147)</f>
        <v/>
      </c>
      <c r="Y147" s="159"/>
      <c r="Z147" s="283"/>
      <c r="AA147" s="283"/>
      <c r="AB147" s="283"/>
      <c r="AC147" s="283"/>
      <c r="AD147" s="283"/>
      <c r="AE147" s="283"/>
      <c r="AF147" s="283"/>
      <c r="AG147" s="283"/>
      <c r="AH147" s="160" t="str">
        <f>IF(OR($D147="",GlobalParameters!$C$12=""),"",MIN(VLOOKUP($AL147,GaAsSem_Req!$A$2:$N$22,13),$AI147))</f>
        <v/>
      </c>
      <c r="AI147" s="283"/>
      <c r="AJ147" s="283"/>
      <c r="AK147" s="159"/>
      <c r="AL147" s="134" t="e">
        <f>VLOOKUP($D147,GaAsSem_Req!$R$2:$S$8,2)+VLOOKUP(GlobalParameters!$C$12,GaAsSem_Req!$T$2:$U$4,2)</f>
        <v>#N/A</v>
      </c>
    </row>
    <row r="148" spans="1:38" x14ac:dyDescent="0.25">
      <c r="A148" s="133"/>
      <c r="B148" s="283"/>
      <c r="C148" s="283"/>
      <c r="D148" s="284"/>
      <c r="E148" s="286"/>
      <c r="F148" s="162" t="str">
        <f t="shared" si="15"/>
        <v/>
      </c>
      <c r="G148" s="156" t="str">
        <f>IF($D148="","",VLOOKUP($AL148,GaAsSem_Req!$A$2:$N$22,6))</f>
        <v/>
      </c>
      <c r="H148" s="285"/>
      <c r="I148" s="155" t="str">
        <f t="shared" si="16"/>
        <v/>
      </c>
      <c r="J148" s="156" t="str">
        <f>IF($D148="","",VLOOKUP($AL148,GaAsSem_Req!$A$2:$N$22,7))</f>
        <v/>
      </c>
      <c r="K148" s="285"/>
      <c r="L148" s="155" t="str">
        <f t="shared" si="17"/>
        <v/>
      </c>
      <c r="M148" s="156" t="str">
        <f>IF($D148="","",VLOOKUP($AL148,GaAsSem_Req!$A$2:$N$22,8))</f>
        <v/>
      </c>
      <c r="N148" s="287"/>
      <c r="O148" s="166" t="str">
        <f t="shared" si="18"/>
        <v/>
      </c>
      <c r="P148" s="156" t="str">
        <f>IF($D148="","",VLOOKUP($AL148,GaAsSem_Req!$A$2:$N$22,9))</f>
        <v/>
      </c>
      <c r="Q148" s="287"/>
      <c r="R148" s="166" t="str">
        <f t="shared" si="19"/>
        <v/>
      </c>
      <c r="S148" s="156" t="str">
        <f>IF($D148="","",VLOOKUP($AL148,GaAsSem_Req!$A$2:$N$22,10))</f>
        <v/>
      </c>
      <c r="T148" s="287"/>
      <c r="U148" s="166" t="str">
        <f t="shared" si="20"/>
        <v/>
      </c>
      <c r="V148" s="156" t="str">
        <f>IF($D148="","",VLOOKUP($AL148,GaAsSem_Req!$A$2:$N$22,11))</f>
        <v/>
      </c>
      <c r="W148" s="157" t="str">
        <f t="shared" si="14"/>
        <v/>
      </c>
      <c r="X148" s="158" t="str">
        <f>IF(OR($D148="",$AH148="",GlobalParameters!$C$12=""),"",$AH148)</f>
        <v/>
      </c>
      <c r="Y148" s="159"/>
      <c r="Z148" s="283"/>
      <c r="AA148" s="283"/>
      <c r="AB148" s="283"/>
      <c r="AC148" s="283"/>
      <c r="AD148" s="283"/>
      <c r="AE148" s="283"/>
      <c r="AF148" s="283"/>
      <c r="AG148" s="283"/>
      <c r="AH148" s="160" t="str">
        <f>IF(OR($D148="",GlobalParameters!$C$12=""),"",MIN(VLOOKUP($AL148,GaAsSem_Req!$A$2:$N$22,13),$AI148))</f>
        <v/>
      </c>
      <c r="AI148" s="283"/>
      <c r="AJ148" s="283"/>
      <c r="AK148" s="159"/>
      <c r="AL148" s="134" t="e">
        <f>VLOOKUP($D148,GaAsSem_Req!$R$2:$S$8,2)+VLOOKUP(GlobalParameters!$C$12,GaAsSem_Req!$T$2:$U$4,2)</f>
        <v>#N/A</v>
      </c>
    </row>
    <row r="149" spans="1:38" x14ac:dyDescent="0.25">
      <c r="A149" s="133"/>
      <c r="B149" s="283"/>
      <c r="C149" s="283"/>
      <c r="D149" s="284"/>
      <c r="E149" s="286"/>
      <c r="F149" s="162" t="str">
        <f t="shared" si="15"/>
        <v/>
      </c>
      <c r="G149" s="156" t="str">
        <f>IF($D149="","",VLOOKUP($AL149,GaAsSem_Req!$A$2:$N$22,6))</f>
        <v/>
      </c>
      <c r="H149" s="285"/>
      <c r="I149" s="155" t="str">
        <f t="shared" si="16"/>
        <v/>
      </c>
      <c r="J149" s="156" t="str">
        <f>IF($D149="","",VLOOKUP($AL149,GaAsSem_Req!$A$2:$N$22,7))</f>
        <v/>
      </c>
      <c r="K149" s="285"/>
      <c r="L149" s="155" t="str">
        <f t="shared" si="17"/>
        <v/>
      </c>
      <c r="M149" s="156" t="str">
        <f>IF($D149="","",VLOOKUP($AL149,GaAsSem_Req!$A$2:$N$22,8))</f>
        <v/>
      </c>
      <c r="N149" s="287"/>
      <c r="O149" s="166" t="str">
        <f t="shared" si="18"/>
        <v/>
      </c>
      <c r="P149" s="156" t="str">
        <f>IF($D149="","",VLOOKUP($AL149,GaAsSem_Req!$A$2:$N$22,9))</f>
        <v/>
      </c>
      <c r="Q149" s="287"/>
      <c r="R149" s="166" t="str">
        <f t="shared" si="19"/>
        <v/>
      </c>
      <c r="S149" s="156" t="str">
        <f>IF($D149="","",VLOOKUP($AL149,GaAsSem_Req!$A$2:$N$22,10))</f>
        <v/>
      </c>
      <c r="T149" s="287"/>
      <c r="U149" s="166" t="str">
        <f t="shared" si="20"/>
        <v/>
      </c>
      <c r="V149" s="156" t="str">
        <f>IF($D149="","",VLOOKUP($AL149,GaAsSem_Req!$A$2:$N$22,11))</f>
        <v/>
      </c>
      <c r="W149" s="157" t="str">
        <f t="shared" si="14"/>
        <v/>
      </c>
      <c r="X149" s="158" t="str">
        <f>IF(OR($D149="",$AH149="",GlobalParameters!$C$12=""),"",$AH149)</f>
        <v/>
      </c>
      <c r="Y149" s="159"/>
      <c r="Z149" s="283"/>
      <c r="AA149" s="283"/>
      <c r="AB149" s="283"/>
      <c r="AC149" s="283"/>
      <c r="AD149" s="283"/>
      <c r="AE149" s="283"/>
      <c r="AF149" s="283"/>
      <c r="AG149" s="283"/>
      <c r="AH149" s="160" t="str">
        <f>IF(OR($D149="",GlobalParameters!$C$12=""),"",MIN(VLOOKUP($AL149,GaAsSem_Req!$A$2:$N$22,13),$AI149))</f>
        <v/>
      </c>
      <c r="AI149" s="283"/>
      <c r="AJ149" s="283"/>
      <c r="AK149" s="159"/>
      <c r="AL149" s="134" t="e">
        <f>VLOOKUP($D149,GaAsSem_Req!$R$2:$S$8,2)+VLOOKUP(GlobalParameters!$C$12,GaAsSem_Req!$T$2:$U$4,2)</f>
        <v>#N/A</v>
      </c>
    </row>
    <row r="150" spans="1:38" x14ac:dyDescent="0.25">
      <c r="A150" s="133"/>
      <c r="B150" s="283"/>
      <c r="C150" s="283"/>
      <c r="D150" s="284"/>
      <c r="E150" s="286"/>
      <c r="F150" s="162" t="str">
        <f t="shared" si="15"/>
        <v/>
      </c>
      <c r="G150" s="156" t="str">
        <f>IF($D150="","",VLOOKUP($AL150,GaAsSem_Req!$A$2:$N$22,6))</f>
        <v/>
      </c>
      <c r="H150" s="285"/>
      <c r="I150" s="155" t="str">
        <f t="shared" si="16"/>
        <v/>
      </c>
      <c r="J150" s="156" t="str">
        <f>IF($D150="","",VLOOKUP($AL150,GaAsSem_Req!$A$2:$N$22,7))</f>
        <v/>
      </c>
      <c r="K150" s="285"/>
      <c r="L150" s="155" t="str">
        <f t="shared" si="17"/>
        <v/>
      </c>
      <c r="M150" s="156" t="str">
        <f>IF($D150="","",VLOOKUP($AL150,GaAsSem_Req!$A$2:$N$22,8))</f>
        <v/>
      </c>
      <c r="N150" s="287"/>
      <c r="O150" s="166" t="str">
        <f t="shared" si="18"/>
        <v/>
      </c>
      <c r="P150" s="156" t="str">
        <f>IF($D150="","",VLOOKUP($AL150,GaAsSem_Req!$A$2:$N$22,9))</f>
        <v/>
      </c>
      <c r="Q150" s="287"/>
      <c r="R150" s="166" t="str">
        <f t="shared" si="19"/>
        <v/>
      </c>
      <c r="S150" s="156" t="str">
        <f>IF($D150="","",VLOOKUP($AL150,GaAsSem_Req!$A$2:$N$22,10))</f>
        <v/>
      </c>
      <c r="T150" s="287"/>
      <c r="U150" s="166" t="str">
        <f t="shared" si="20"/>
        <v/>
      </c>
      <c r="V150" s="156" t="str">
        <f>IF($D150="","",VLOOKUP($AL150,GaAsSem_Req!$A$2:$N$22,11))</f>
        <v/>
      </c>
      <c r="W150" s="157" t="str">
        <f t="shared" si="14"/>
        <v/>
      </c>
      <c r="X150" s="158" t="str">
        <f>IF(OR($D150="",$AH150="",GlobalParameters!$C$12=""),"",$AH150)</f>
        <v/>
      </c>
      <c r="Y150" s="159"/>
      <c r="Z150" s="283"/>
      <c r="AA150" s="283"/>
      <c r="AB150" s="283"/>
      <c r="AC150" s="283"/>
      <c r="AD150" s="283"/>
      <c r="AE150" s="283"/>
      <c r="AF150" s="283"/>
      <c r="AG150" s="283"/>
      <c r="AH150" s="160" t="str">
        <f>IF(OR($D150="",GlobalParameters!$C$12=""),"",MIN(VLOOKUP($AL150,GaAsSem_Req!$A$2:$N$22,13),$AI150))</f>
        <v/>
      </c>
      <c r="AI150" s="283"/>
      <c r="AJ150" s="283"/>
      <c r="AK150" s="159"/>
      <c r="AL150" s="134" t="e">
        <f>VLOOKUP($D150,GaAsSem_Req!$R$2:$S$8,2)+VLOOKUP(GlobalParameters!$C$12,GaAsSem_Req!$T$2:$U$4,2)</f>
        <v>#N/A</v>
      </c>
    </row>
    <row r="151" spans="1:38" x14ac:dyDescent="0.25">
      <c r="A151" s="133"/>
      <c r="B151" s="283"/>
      <c r="C151" s="283"/>
      <c r="D151" s="284"/>
      <c r="E151" s="286"/>
      <c r="F151" s="162" t="str">
        <f t="shared" si="15"/>
        <v/>
      </c>
      <c r="G151" s="156" t="str">
        <f>IF($D151="","",VLOOKUP($AL151,GaAsSem_Req!$A$2:$N$22,6))</f>
        <v/>
      </c>
      <c r="H151" s="285"/>
      <c r="I151" s="155" t="str">
        <f t="shared" si="16"/>
        <v/>
      </c>
      <c r="J151" s="156" t="str">
        <f>IF($D151="","",VLOOKUP($AL151,GaAsSem_Req!$A$2:$N$22,7))</f>
        <v/>
      </c>
      <c r="K151" s="285"/>
      <c r="L151" s="155" t="str">
        <f t="shared" si="17"/>
        <v/>
      </c>
      <c r="M151" s="156" t="str">
        <f>IF($D151="","",VLOOKUP($AL151,GaAsSem_Req!$A$2:$N$22,8))</f>
        <v/>
      </c>
      <c r="N151" s="287"/>
      <c r="O151" s="166" t="str">
        <f t="shared" si="18"/>
        <v/>
      </c>
      <c r="P151" s="156" t="str">
        <f>IF($D151="","",VLOOKUP($AL151,GaAsSem_Req!$A$2:$N$22,9))</f>
        <v/>
      </c>
      <c r="Q151" s="287"/>
      <c r="R151" s="166" t="str">
        <f t="shared" si="19"/>
        <v/>
      </c>
      <c r="S151" s="156" t="str">
        <f>IF($D151="","",VLOOKUP($AL151,GaAsSem_Req!$A$2:$N$22,10))</f>
        <v/>
      </c>
      <c r="T151" s="287"/>
      <c r="U151" s="166" t="str">
        <f t="shared" si="20"/>
        <v/>
      </c>
      <c r="V151" s="156" t="str">
        <f>IF($D151="","",VLOOKUP($AL151,GaAsSem_Req!$A$2:$N$22,11))</f>
        <v/>
      </c>
      <c r="W151" s="157" t="str">
        <f t="shared" si="14"/>
        <v/>
      </c>
      <c r="X151" s="158" t="str">
        <f>IF(OR($D151="",$AH151="",GlobalParameters!$C$12=""),"",$AH151)</f>
        <v/>
      </c>
      <c r="Y151" s="159"/>
      <c r="Z151" s="283"/>
      <c r="AA151" s="283"/>
      <c r="AB151" s="283"/>
      <c r="AC151" s="283"/>
      <c r="AD151" s="283"/>
      <c r="AE151" s="283"/>
      <c r="AF151" s="283"/>
      <c r="AG151" s="283"/>
      <c r="AH151" s="160" t="str">
        <f>IF(OR($D151="",GlobalParameters!$C$12=""),"",MIN(VLOOKUP($AL151,GaAsSem_Req!$A$2:$N$22,13),$AI151))</f>
        <v/>
      </c>
      <c r="AI151" s="283"/>
      <c r="AJ151" s="283"/>
      <c r="AK151" s="159"/>
      <c r="AL151" s="134" t="e">
        <f>VLOOKUP($D151,GaAsSem_Req!$R$2:$S$8,2)+VLOOKUP(GlobalParameters!$C$12,GaAsSem_Req!$T$2:$U$4,2)</f>
        <v>#N/A</v>
      </c>
    </row>
    <row r="152" spans="1:38" x14ac:dyDescent="0.25">
      <c r="A152" s="133"/>
      <c r="B152" s="283"/>
      <c r="C152" s="283"/>
      <c r="D152" s="284"/>
      <c r="E152" s="286"/>
      <c r="F152" s="162" t="str">
        <f t="shared" si="15"/>
        <v/>
      </c>
      <c r="G152" s="156" t="str">
        <f>IF($D152="","",VLOOKUP($AL152,GaAsSem_Req!$A$2:$N$22,6))</f>
        <v/>
      </c>
      <c r="H152" s="285"/>
      <c r="I152" s="155" t="str">
        <f t="shared" si="16"/>
        <v/>
      </c>
      <c r="J152" s="156" t="str">
        <f>IF($D152="","",VLOOKUP($AL152,GaAsSem_Req!$A$2:$N$22,7))</f>
        <v/>
      </c>
      <c r="K152" s="285"/>
      <c r="L152" s="155" t="str">
        <f t="shared" si="17"/>
        <v/>
      </c>
      <c r="M152" s="156" t="str">
        <f>IF($D152="","",VLOOKUP($AL152,GaAsSem_Req!$A$2:$N$22,8))</f>
        <v/>
      </c>
      <c r="N152" s="287"/>
      <c r="O152" s="166" t="str">
        <f t="shared" si="18"/>
        <v/>
      </c>
      <c r="P152" s="156" t="str">
        <f>IF($D152="","",VLOOKUP($AL152,GaAsSem_Req!$A$2:$N$22,9))</f>
        <v/>
      </c>
      <c r="Q152" s="287"/>
      <c r="R152" s="166" t="str">
        <f t="shared" si="19"/>
        <v/>
      </c>
      <c r="S152" s="156" t="str">
        <f>IF($D152="","",VLOOKUP($AL152,GaAsSem_Req!$A$2:$N$22,10))</f>
        <v/>
      </c>
      <c r="T152" s="287"/>
      <c r="U152" s="166" t="str">
        <f t="shared" si="20"/>
        <v/>
      </c>
      <c r="V152" s="156" t="str">
        <f>IF($D152="","",VLOOKUP($AL152,GaAsSem_Req!$A$2:$N$22,11))</f>
        <v/>
      </c>
      <c r="W152" s="157" t="str">
        <f t="shared" si="14"/>
        <v/>
      </c>
      <c r="X152" s="158" t="str">
        <f>IF(OR($D152="",$AH152="",GlobalParameters!$C$12=""),"",$AH152)</f>
        <v/>
      </c>
      <c r="Y152" s="159"/>
      <c r="Z152" s="283"/>
      <c r="AA152" s="283"/>
      <c r="AB152" s="283"/>
      <c r="AC152" s="283"/>
      <c r="AD152" s="283"/>
      <c r="AE152" s="283"/>
      <c r="AF152" s="283"/>
      <c r="AG152" s="283"/>
      <c r="AH152" s="160" t="str">
        <f>IF(OR($D152="",GlobalParameters!$C$12=""),"",MIN(VLOOKUP($AL152,GaAsSem_Req!$A$2:$N$22,13),$AI152))</f>
        <v/>
      </c>
      <c r="AI152" s="283"/>
      <c r="AJ152" s="283"/>
      <c r="AK152" s="159"/>
      <c r="AL152" s="134" t="e">
        <f>VLOOKUP($D152,GaAsSem_Req!$R$2:$S$8,2)+VLOOKUP(GlobalParameters!$C$12,GaAsSem_Req!$T$2:$U$4,2)</f>
        <v>#N/A</v>
      </c>
    </row>
    <row r="153" spans="1:38" x14ac:dyDescent="0.25">
      <c r="A153" s="133"/>
      <c r="B153" s="283"/>
      <c r="C153" s="283"/>
      <c r="D153" s="284"/>
      <c r="E153" s="286"/>
      <c r="F153" s="162" t="str">
        <f t="shared" si="15"/>
        <v/>
      </c>
      <c r="G153" s="156" t="str">
        <f>IF($D153="","",VLOOKUP($AL153,GaAsSem_Req!$A$2:$N$22,6))</f>
        <v/>
      </c>
      <c r="H153" s="285"/>
      <c r="I153" s="155" t="str">
        <f t="shared" si="16"/>
        <v/>
      </c>
      <c r="J153" s="156" t="str">
        <f>IF($D153="","",VLOOKUP($AL153,GaAsSem_Req!$A$2:$N$22,7))</f>
        <v/>
      </c>
      <c r="K153" s="285"/>
      <c r="L153" s="155" t="str">
        <f t="shared" si="17"/>
        <v/>
      </c>
      <c r="M153" s="156" t="str">
        <f>IF($D153="","",VLOOKUP($AL153,GaAsSem_Req!$A$2:$N$22,8))</f>
        <v/>
      </c>
      <c r="N153" s="287"/>
      <c r="O153" s="166" t="str">
        <f t="shared" si="18"/>
        <v/>
      </c>
      <c r="P153" s="156" t="str">
        <f>IF($D153="","",VLOOKUP($AL153,GaAsSem_Req!$A$2:$N$22,9))</f>
        <v/>
      </c>
      <c r="Q153" s="287"/>
      <c r="R153" s="166" t="str">
        <f t="shared" si="19"/>
        <v/>
      </c>
      <c r="S153" s="156" t="str">
        <f>IF($D153="","",VLOOKUP($AL153,GaAsSem_Req!$A$2:$N$22,10))</f>
        <v/>
      </c>
      <c r="T153" s="287"/>
      <c r="U153" s="166" t="str">
        <f t="shared" si="20"/>
        <v/>
      </c>
      <c r="V153" s="156" t="str">
        <f>IF($D153="","",VLOOKUP($AL153,GaAsSem_Req!$A$2:$N$22,11))</f>
        <v/>
      </c>
      <c r="W153" s="157" t="str">
        <f t="shared" si="14"/>
        <v/>
      </c>
      <c r="X153" s="158" t="str">
        <f>IF(OR($D153="",$AH153="",GlobalParameters!$C$12=""),"",$AH153)</f>
        <v/>
      </c>
      <c r="Y153" s="159"/>
      <c r="Z153" s="283"/>
      <c r="AA153" s="283"/>
      <c r="AB153" s="283"/>
      <c r="AC153" s="283"/>
      <c r="AD153" s="283"/>
      <c r="AE153" s="283"/>
      <c r="AF153" s="283"/>
      <c r="AG153" s="283"/>
      <c r="AH153" s="160" t="str">
        <f>IF(OR($D153="",GlobalParameters!$C$12=""),"",MIN(VLOOKUP($AL153,GaAsSem_Req!$A$2:$N$22,13),$AI153))</f>
        <v/>
      </c>
      <c r="AI153" s="283"/>
      <c r="AJ153" s="283"/>
      <c r="AK153" s="159"/>
      <c r="AL153" s="134" t="e">
        <f>VLOOKUP($D153,GaAsSem_Req!$R$2:$S$8,2)+VLOOKUP(GlobalParameters!$C$12,GaAsSem_Req!$T$2:$U$4,2)</f>
        <v>#N/A</v>
      </c>
    </row>
    <row r="154" spans="1:38" x14ac:dyDescent="0.25">
      <c r="A154" s="133"/>
      <c r="B154" s="283"/>
      <c r="C154" s="283"/>
      <c r="D154" s="284"/>
      <c r="E154" s="286"/>
      <c r="F154" s="162" t="str">
        <f t="shared" si="15"/>
        <v/>
      </c>
      <c r="G154" s="156" t="str">
        <f>IF($D154="","",VLOOKUP($AL154,GaAsSem_Req!$A$2:$N$22,6))</f>
        <v/>
      </c>
      <c r="H154" s="285"/>
      <c r="I154" s="155" t="str">
        <f t="shared" si="16"/>
        <v/>
      </c>
      <c r="J154" s="156" t="str">
        <f>IF($D154="","",VLOOKUP($AL154,GaAsSem_Req!$A$2:$N$22,7))</f>
        <v/>
      </c>
      <c r="K154" s="285"/>
      <c r="L154" s="155" t="str">
        <f t="shared" si="17"/>
        <v/>
      </c>
      <c r="M154" s="156" t="str">
        <f>IF($D154="","",VLOOKUP($AL154,GaAsSem_Req!$A$2:$N$22,8))</f>
        <v/>
      </c>
      <c r="N154" s="287"/>
      <c r="O154" s="166" t="str">
        <f t="shared" si="18"/>
        <v/>
      </c>
      <c r="P154" s="156" t="str">
        <f>IF($D154="","",VLOOKUP($AL154,GaAsSem_Req!$A$2:$N$22,9))</f>
        <v/>
      </c>
      <c r="Q154" s="287"/>
      <c r="R154" s="166" t="str">
        <f t="shared" si="19"/>
        <v/>
      </c>
      <c r="S154" s="156" t="str">
        <f>IF($D154="","",VLOOKUP($AL154,GaAsSem_Req!$A$2:$N$22,10))</f>
        <v/>
      </c>
      <c r="T154" s="287"/>
      <c r="U154" s="166" t="str">
        <f t="shared" si="20"/>
        <v/>
      </c>
      <c r="V154" s="156" t="str">
        <f>IF($D154="","",VLOOKUP($AL154,GaAsSem_Req!$A$2:$N$22,11))</f>
        <v/>
      </c>
      <c r="W154" s="157" t="str">
        <f t="shared" si="14"/>
        <v/>
      </c>
      <c r="X154" s="158" t="str">
        <f>IF(OR($D154="",$AH154="",GlobalParameters!$C$12=""),"",$AH154)</f>
        <v/>
      </c>
      <c r="Y154" s="159"/>
      <c r="Z154" s="283"/>
      <c r="AA154" s="283"/>
      <c r="AB154" s="283"/>
      <c r="AC154" s="283"/>
      <c r="AD154" s="283"/>
      <c r="AE154" s="283"/>
      <c r="AF154" s="283"/>
      <c r="AG154" s="283"/>
      <c r="AH154" s="160" t="str">
        <f>IF(OR($D154="",GlobalParameters!$C$12=""),"",MIN(VLOOKUP($AL154,GaAsSem_Req!$A$2:$N$22,13),$AI154))</f>
        <v/>
      </c>
      <c r="AI154" s="283"/>
      <c r="AJ154" s="283"/>
      <c r="AK154" s="159"/>
      <c r="AL154" s="134" t="e">
        <f>VLOOKUP($D154,GaAsSem_Req!$R$2:$S$8,2)+VLOOKUP(GlobalParameters!$C$12,GaAsSem_Req!$T$2:$U$4,2)</f>
        <v>#N/A</v>
      </c>
    </row>
    <row r="155" spans="1:38" x14ac:dyDescent="0.25">
      <c r="A155" s="133"/>
      <c r="B155" s="283"/>
      <c r="C155" s="283"/>
      <c r="D155" s="284"/>
      <c r="E155" s="286"/>
      <c r="F155" s="162" t="str">
        <f t="shared" si="15"/>
        <v/>
      </c>
      <c r="G155" s="156" t="str">
        <f>IF($D155="","",VLOOKUP($AL155,GaAsSem_Req!$A$2:$N$22,6))</f>
        <v/>
      </c>
      <c r="H155" s="285"/>
      <c r="I155" s="155" t="str">
        <f t="shared" si="16"/>
        <v/>
      </c>
      <c r="J155" s="156" t="str">
        <f>IF($D155="","",VLOOKUP($AL155,GaAsSem_Req!$A$2:$N$22,7))</f>
        <v/>
      </c>
      <c r="K155" s="285"/>
      <c r="L155" s="155" t="str">
        <f t="shared" si="17"/>
        <v/>
      </c>
      <c r="M155" s="156" t="str">
        <f>IF($D155="","",VLOOKUP($AL155,GaAsSem_Req!$A$2:$N$22,8))</f>
        <v/>
      </c>
      <c r="N155" s="287"/>
      <c r="O155" s="166" t="str">
        <f t="shared" si="18"/>
        <v/>
      </c>
      <c r="P155" s="156" t="str">
        <f>IF($D155="","",VLOOKUP($AL155,GaAsSem_Req!$A$2:$N$22,9))</f>
        <v/>
      </c>
      <c r="Q155" s="287"/>
      <c r="R155" s="166" t="str">
        <f t="shared" si="19"/>
        <v/>
      </c>
      <c r="S155" s="156" t="str">
        <f>IF($D155="","",VLOOKUP($AL155,GaAsSem_Req!$A$2:$N$22,10))</f>
        <v/>
      </c>
      <c r="T155" s="287"/>
      <c r="U155" s="166" t="str">
        <f t="shared" si="20"/>
        <v/>
      </c>
      <c r="V155" s="156" t="str">
        <f>IF($D155="","",VLOOKUP($AL155,GaAsSem_Req!$A$2:$N$22,11))</f>
        <v/>
      </c>
      <c r="W155" s="157" t="str">
        <f t="shared" si="14"/>
        <v/>
      </c>
      <c r="X155" s="158" t="str">
        <f>IF(OR($D155="",$AH155="",GlobalParameters!$C$12=""),"",$AH155)</f>
        <v/>
      </c>
      <c r="Y155" s="159"/>
      <c r="Z155" s="283"/>
      <c r="AA155" s="283"/>
      <c r="AB155" s="283"/>
      <c r="AC155" s="283"/>
      <c r="AD155" s="283"/>
      <c r="AE155" s="283"/>
      <c r="AF155" s="283"/>
      <c r="AG155" s="283"/>
      <c r="AH155" s="160" t="str">
        <f>IF(OR($D155="",GlobalParameters!$C$12=""),"",MIN(VLOOKUP($AL155,GaAsSem_Req!$A$2:$N$22,13),$AI155))</f>
        <v/>
      </c>
      <c r="AI155" s="283"/>
      <c r="AJ155" s="283"/>
      <c r="AK155" s="159"/>
      <c r="AL155" s="134" t="e">
        <f>VLOOKUP($D155,GaAsSem_Req!$R$2:$S$8,2)+VLOOKUP(GlobalParameters!$C$12,GaAsSem_Req!$T$2:$U$4,2)</f>
        <v>#N/A</v>
      </c>
    </row>
    <row r="156" spans="1:38" x14ac:dyDescent="0.25">
      <c r="A156" s="133"/>
      <c r="B156" s="283"/>
      <c r="C156" s="283"/>
      <c r="D156" s="284"/>
      <c r="E156" s="286"/>
      <c r="F156" s="162" t="str">
        <f t="shared" si="15"/>
        <v/>
      </c>
      <c r="G156" s="156" t="str">
        <f>IF($D156="","",VLOOKUP($AL156,GaAsSem_Req!$A$2:$N$22,6))</f>
        <v/>
      </c>
      <c r="H156" s="285"/>
      <c r="I156" s="155" t="str">
        <f t="shared" si="16"/>
        <v/>
      </c>
      <c r="J156" s="156" t="str">
        <f>IF($D156="","",VLOOKUP($AL156,GaAsSem_Req!$A$2:$N$22,7))</f>
        <v/>
      </c>
      <c r="K156" s="285"/>
      <c r="L156" s="155" t="str">
        <f t="shared" si="17"/>
        <v/>
      </c>
      <c r="M156" s="156" t="str">
        <f>IF($D156="","",VLOOKUP($AL156,GaAsSem_Req!$A$2:$N$22,8))</f>
        <v/>
      </c>
      <c r="N156" s="287"/>
      <c r="O156" s="166" t="str">
        <f t="shared" si="18"/>
        <v/>
      </c>
      <c r="P156" s="156" t="str">
        <f>IF($D156="","",VLOOKUP($AL156,GaAsSem_Req!$A$2:$N$22,9))</f>
        <v/>
      </c>
      <c r="Q156" s="287"/>
      <c r="R156" s="166" t="str">
        <f t="shared" si="19"/>
        <v/>
      </c>
      <c r="S156" s="156" t="str">
        <f>IF($D156="","",VLOOKUP($AL156,GaAsSem_Req!$A$2:$N$22,10))</f>
        <v/>
      </c>
      <c r="T156" s="287"/>
      <c r="U156" s="166" t="str">
        <f t="shared" si="20"/>
        <v/>
      </c>
      <c r="V156" s="156" t="str">
        <f>IF($D156="","",VLOOKUP($AL156,GaAsSem_Req!$A$2:$N$22,11))</f>
        <v/>
      </c>
      <c r="W156" s="157" t="str">
        <f t="shared" si="14"/>
        <v/>
      </c>
      <c r="X156" s="158" t="str">
        <f>IF(OR($D156="",$AH156="",GlobalParameters!$C$12=""),"",$AH156)</f>
        <v/>
      </c>
      <c r="Y156" s="159"/>
      <c r="Z156" s="283"/>
      <c r="AA156" s="283"/>
      <c r="AB156" s="283"/>
      <c r="AC156" s="283"/>
      <c r="AD156" s="283"/>
      <c r="AE156" s="283"/>
      <c r="AF156" s="283"/>
      <c r="AG156" s="283"/>
      <c r="AH156" s="160" t="str">
        <f>IF(OR($D156="",GlobalParameters!$C$12=""),"",MIN(VLOOKUP($AL156,GaAsSem_Req!$A$2:$N$22,13),$AI156))</f>
        <v/>
      </c>
      <c r="AI156" s="283"/>
      <c r="AJ156" s="283"/>
      <c r="AK156" s="159"/>
      <c r="AL156" s="134" t="e">
        <f>VLOOKUP($D156,GaAsSem_Req!$R$2:$S$8,2)+VLOOKUP(GlobalParameters!$C$12,GaAsSem_Req!$T$2:$U$4,2)</f>
        <v>#N/A</v>
      </c>
    </row>
    <row r="157" spans="1:38" x14ac:dyDescent="0.25">
      <c r="A157" s="133"/>
      <c r="B157" s="283"/>
      <c r="C157" s="283"/>
      <c r="D157" s="284"/>
      <c r="E157" s="286"/>
      <c r="F157" s="162" t="str">
        <f t="shared" si="15"/>
        <v/>
      </c>
      <c r="G157" s="156" t="str">
        <f>IF($D157="","",VLOOKUP($AL157,GaAsSem_Req!$A$2:$N$22,6))</f>
        <v/>
      </c>
      <c r="H157" s="285"/>
      <c r="I157" s="155" t="str">
        <f t="shared" si="16"/>
        <v/>
      </c>
      <c r="J157" s="156" t="str">
        <f>IF($D157="","",VLOOKUP($AL157,GaAsSem_Req!$A$2:$N$22,7))</f>
        <v/>
      </c>
      <c r="K157" s="285"/>
      <c r="L157" s="155" t="str">
        <f t="shared" si="17"/>
        <v/>
      </c>
      <c r="M157" s="156" t="str">
        <f>IF($D157="","",VLOOKUP($AL157,GaAsSem_Req!$A$2:$N$22,8))</f>
        <v/>
      </c>
      <c r="N157" s="287"/>
      <c r="O157" s="166" t="str">
        <f t="shared" si="18"/>
        <v/>
      </c>
      <c r="P157" s="156" t="str">
        <f>IF($D157="","",VLOOKUP($AL157,GaAsSem_Req!$A$2:$N$22,9))</f>
        <v/>
      </c>
      <c r="Q157" s="287"/>
      <c r="R157" s="166" t="str">
        <f t="shared" si="19"/>
        <v/>
      </c>
      <c r="S157" s="156" t="str">
        <f>IF($D157="","",VLOOKUP($AL157,GaAsSem_Req!$A$2:$N$22,10))</f>
        <v/>
      </c>
      <c r="T157" s="287"/>
      <c r="U157" s="166" t="str">
        <f t="shared" si="20"/>
        <v/>
      </c>
      <c r="V157" s="156" t="str">
        <f>IF($D157="","",VLOOKUP($AL157,GaAsSem_Req!$A$2:$N$22,11))</f>
        <v/>
      </c>
      <c r="W157" s="157" t="str">
        <f t="shared" si="14"/>
        <v/>
      </c>
      <c r="X157" s="158" t="str">
        <f>IF(OR($D157="",$AH157="",GlobalParameters!$C$12=""),"",$AH157)</f>
        <v/>
      </c>
      <c r="Y157" s="159"/>
      <c r="Z157" s="283"/>
      <c r="AA157" s="283"/>
      <c r="AB157" s="283"/>
      <c r="AC157" s="283"/>
      <c r="AD157" s="283"/>
      <c r="AE157" s="283"/>
      <c r="AF157" s="283"/>
      <c r="AG157" s="283"/>
      <c r="AH157" s="160" t="str">
        <f>IF(OR($D157="",GlobalParameters!$C$12=""),"",MIN(VLOOKUP($AL157,GaAsSem_Req!$A$2:$N$22,13),$AI157))</f>
        <v/>
      </c>
      <c r="AI157" s="283"/>
      <c r="AJ157" s="283"/>
      <c r="AK157" s="159"/>
      <c r="AL157" s="134" t="e">
        <f>VLOOKUP($D157,GaAsSem_Req!$R$2:$S$8,2)+VLOOKUP(GlobalParameters!$C$12,GaAsSem_Req!$T$2:$U$4,2)</f>
        <v>#N/A</v>
      </c>
    </row>
    <row r="158" spans="1:38" x14ac:dyDescent="0.25">
      <c r="A158" s="133"/>
      <c r="B158" s="283"/>
      <c r="C158" s="283"/>
      <c r="D158" s="284"/>
      <c r="E158" s="286"/>
      <c r="F158" s="162" t="str">
        <f t="shared" si="15"/>
        <v/>
      </c>
      <c r="G158" s="156" t="str">
        <f>IF($D158="","",VLOOKUP($AL158,GaAsSem_Req!$A$2:$N$22,6))</f>
        <v/>
      </c>
      <c r="H158" s="285"/>
      <c r="I158" s="155" t="str">
        <f t="shared" si="16"/>
        <v/>
      </c>
      <c r="J158" s="156" t="str">
        <f>IF($D158="","",VLOOKUP($AL158,GaAsSem_Req!$A$2:$N$22,7))</f>
        <v/>
      </c>
      <c r="K158" s="285"/>
      <c r="L158" s="155" t="str">
        <f t="shared" si="17"/>
        <v/>
      </c>
      <c r="M158" s="156" t="str">
        <f>IF($D158="","",VLOOKUP($AL158,GaAsSem_Req!$A$2:$N$22,8))</f>
        <v/>
      </c>
      <c r="N158" s="287"/>
      <c r="O158" s="166" t="str">
        <f t="shared" si="18"/>
        <v/>
      </c>
      <c r="P158" s="156" t="str">
        <f>IF($D158="","",VLOOKUP($AL158,GaAsSem_Req!$A$2:$N$22,9))</f>
        <v/>
      </c>
      <c r="Q158" s="287"/>
      <c r="R158" s="166" t="str">
        <f t="shared" si="19"/>
        <v/>
      </c>
      <c r="S158" s="156" t="str">
        <f>IF($D158="","",VLOOKUP($AL158,GaAsSem_Req!$A$2:$N$22,10))</f>
        <v/>
      </c>
      <c r="T158" s="287"/>
      <c r="U158" s="166" t="str">
        <f t="shared" si="20"/>
        <v/>
      </c>
      <c r="V158" s="156" t="str">
        <f>IF($D158="","",VLOOKUP($AL158,GaAsSem_Req!$A$2:$N$22,11))</f>
        <v/>
      </c>
      <c r="W158" s="157" t="str">
        <f t="shared" si="14"/>
        <v/>
      </c>
      <c r="X158" s="158" t="str">
        <f>IF(OR($D158="",$AH158="",GlobalParameters!$C$12=""),"",$AH158)</f>
        <v/>
      </c>
      <c r="Y158" s="159"/>
      <c r="Z158" s="283"/>
      <c r="AA158" s="283"/>
      <c r="AB158" s="283"/>
      <c r="AC158" s="283"/>
      <c r="AD158" s="283"/>
      <c r="AE158" s="283"/>
      <c r="AF158" s="283"/>
      <c r="AG158" s="283"/>
      <c r="AH158" s="160" t="str">
        <f>IF(OR($D158="",GlobalParameters!$C$12=""),"",MIN(VLOOKUP($AL158,GaAsSem_Req!$A$2:$N$22,13),$AI158))</f>
        <v/>
      </c>
      <c r="AI158" s="283"/>
      <c r="AJ158" s="283"/>
      <c r="AK158" s="159"/>
      <c r="AL158" s="134" t="e">
        <f>VLOOKUP($D158,GaAsSem_Req!$R$2:$S$8,2)+VLOOKUP(GlobalParameters!$C$12,GaAsSem_Req!$T$2:$U$4,2)</f>
        <v>#N/A</v>
      </c>
    </row>
    <row r="159" spans="1:38" x14ac:dyDescent="0.25">
      <c r="A159" s="133"/>
      <c r="B159" s="283"/>
      <c r="C159" s="283"/>
      <c r="D159" s="284"/>
      <c r="E159" s="286"/>
      <c r="F159" s="162" t="str">
        <f t="shared" si="15"/>
        <v/>
      </c>
      <c r="G159" s="156" t="str">
        <f>IF($D159="","",VLOOKUP($AL159,GaAsSem_Req!$A$2:$N$22,6))</f>
        <v/>
      </c>
      <c r="H159" s="285"/>
      <c r="I159" s="155" t="str">
        <f t="shared" si="16"/>
        <v/>
      </c>
      <c r="J159" s="156" t="str">
        <f>IF($D159="","",VLOOKUP($AL159,GaAsSem_Req!$A$2:$N$22,7))</f>
        <v/>
      </c>
      <c r="K159" s="285"/>
      <c r="L159" s="155" t="str">
        <f t="shared" si="17"/>
        <v/>
      </c>
      <c r="M159" s="156" t="str">
        <f>IF($D159="","",VLOOKUP($AL159,GaAsSem_Req!$A$2:$N$22,8))</f>
        <v/>
      </c>
      <c r="N159" s="287"/>
      <c r="O159" s="166" t="str">
        <f t="shared" si="18"/>
        <v/>
      </c>
      <c r="P159" s="156" t="str">
        <f>IF($D159="","",VLOOKUP($AL159,GaAsSem_Req!$A$2:$N$22,9))</f>
        <v/>
      </c>
      <c r="Q159" s="287"/>
      <c r="R159" s="166" t="str">
        <f t="shared" si="19"/>
        <v/>
      </c>
      <c r="S159" s="156" t="str">
        <f>IF($D159="","",VLOOKUP($AL159,GaAsSem_Req!$A$2:$N$22,10))</f>
        <v/>
      </c>
      <c r="T159" s="287"/>
      <c r="U159" s="166" t="str">
        <f t="shared" si="20"/>
        <v/>
      </c>
      <c r="V159" s="156" t="str">
        <f>IF($D159="","",VLOOKUP($AL159,GaAsSem_Req!$A$2:$N$22,11))</f>
        <v/>
      </c>
      <c r="W159" s="157" t="str">
        <f t="shared" ref="W159:W222" si="21">IF($D159="","",$J$6+AJ159)</f>
        <v/>
      </c>
      <c r="X159" s="158" t="str">
        <f>IF(OR($D159="",$AH159="",GlobalParameters!$C$12=""),"",$AH159)</f>
        <v/>
      </c>
      <c r="Y159" s="159"/>
      <c r="Z159" s="283"/>
      <c r="AA159" s="283"/>
      <c r="AB159" s="283"/>
      <c r="AC159" s="283"/>
      <c r="AD159" s="283"/>
      <c r="AE159" s="283"/>
      <c r="AF159" s="283"/>
      <c r="AG159" s="283"/>
      <c r="AH159" s="160" t="str">
        <f>IF(OR($D159="",GlobalParameters!$C$12=""),"",MIN(VLOOKUP($AL159,GaAsSem_Req!$A$2:$N$22,13),$AI159))</f>
        <v/>
      </c>
      <c r="AI159" s="283"/>
      <c r="AJ159" s="283"/>
      <c r="AK159" s="159"/>
      <c r="AL159" s="134" t="e">
        <f>VLOOKUP($D159,GaAsSem_Req!$R$2:$S$8,2)+VLOOKUP(GlobalParameters!$C$12,GaAsSem_Req!$T$2:$U$4,2)</f>
        <v>#N/A</v>
      </c>
    </row>
    <row r="160" spans="1:38" x14ac:dyDescent="0.25">
      <c r="A160" s="133"/>
      <c r="B160" s="283"/>
      <c r="C160" s="283"/>
      <c r="D160" s="284"/>
      <c r="E160" s="286"/>
      <c r="F160" s="162" t="str">
        <f t="shared" si="15"/>
        <v/>
      </c>
      <c r="G160" s="156" t="str">
        <f>IF($D160="","",VLOOKUP($AL160,GaAsSem_Req!$A$2:$N$22,6))</f>
        <v/>
      </c>
      <c r="H160" s="285"/>
      <c r="I160" s="155" t="str">
        <f t="shared" si="16"/>
        <v/>
      </c>
      <c r="J160" s="156" t="str">
        <f>IF($D160="","",VLOOKUP($AL160,GaAsSem_Req!$A$2:$N$22,7))</f>
        <v/>
      </c>
      <c r="K160" s="285"/>
      <c r="L160" s="155" t="str">
        <f t="shared" si="17"/>
        <v/>
      </c>
      <c r="M160" s="156" t="str">
        <f>IF($D160="","",VLOOKUP($AL160,GaAsSem_Req!$A$2:$N$22,8))</f>
        <v/>
      </c>
      <c r="N160" s="287"/>
      <c r="O160" s="166" t="str">
        <f t="shared" si="18"/>
        <v/>
      </c>
      <c r="P160" s="156" t="str">
        <f>IF($D160="","",VLOOKUP($AL160,GaAsSem_Req!$A$2:$N$22,9))</f>
        <v/>
      </c>
      <c r="Q160" s="287"/>
      <c r="R160" s="166" t="str">
        <f t="shared" si="19"/>
        <v/>
      </c>
      <c r="S160" s="156" t="str">
        <f>IF($D160="","",VLOOKUP($AL160,GaAsSem_Req!$A$2:$N$22,10))</f>
        <v/>
      </c>
      <c r="T160" s="287"/>
      <c r="U160" s="166" t="str">
        <f t="shared" si="20"/>
        <v/>
      </c>
      <c r="V160" s="156" t="str">
        <f>IF($D160="","",VLOOKUP($AL160,GaAsSem_Req!$A$2:$N$22,11))</f>
        <v/>
      </c>
      <c r="W160" s="157" t="str">
        <f t="shared" si="21"/>
        <v/>
      </c>
      <c r="X160" s="158" t="str">
        <f>IF(OR($D160="",$AH160="",GlobalParameters!$C$12=""),"",$AH160)</f>
        <v/>
      </c>
      <c r="Y160" s="159"/>
      <c r="Z160" s="283"/>
      <c r="AA160" s="283"/>
      <c r="AB160" s="283"/>
      <c r="AC160" s="283"/>
      <c r="AD160" s="283"/>
      <c r="AE160" s="283"/>
      <c r="AF160" s="283"/>
      <c r="AG160" s="283"/>
      <c r="AH160" s="160" t="str">
        <f>IF(OR($D160="",GlobalParameters!$C$12=""),"",MIN(VLOOKUP($AL160,GaAsSem_Req!$A$2:$N$22,13),$AI160))</f>
        <v/>
      </c>
      <c r="AI160" s="283"/>
      <c r="AJ160" s="283"/>
      <c r="AK160" s="159"/>
      <c r="AL160" s="134" t="e">
        <f>VLOOKUP($D160,GaAsSem_Req!$R$2:$S$8,2)+VLOOKUP(GlobalParameters!$C$12,GaAsSem_Req!$T$2:$U$4,2)</f>
        <v>#N/A</v>
      </c>
    </row>
    <row r="161" spans="1:38" x14ac:dyDescent="0.25">
      <c r="A161" s="133"/>
      <c r="B161" s="283"/>
      <c r="C161" s="283"/>
      <c r="D161" s="284"/>
      <c r="E161" s="286"/>
      <c r="F161" s="162" t="str">
        <f t="shared" si="15"/>
        <v/>
      </c>
      <c r="G161" s="156" t="str">
        <f>IF($D161="","",VLOOKUP($AL161,GaAsSem_Req!$A$2:$N$22,6))</f>
        <v/>
      </c>
      <c r="H161" s="285"/>
      <c r="I161" s="155" t="str">
        <f t="shared" si="16"/>
        <v/>
      </c>
      <c r="J161" s="156" t="str">
        <f>IF($D161="","",VLOOKUP($AL161,GaAsSem_Req!$A$2:$N$22,7))</f>
        <v/>
      </c>
      <c r="K161" s="285"/>
      <c r="L161" s="155" t="str">
        <f t="shared" si="17"/>
        <v/>
      </c>
      <c r="M161" s="156" t="str">
        <f>IF($D161="","",VLOOKUP($AL161,GaAsSem_Req!$A$2:$N$22,8))</f>
        <v/>
      </c>
      <c r="N161" s="287"/>
      <c r="O161" s="166" t="str">
        <f t="shared" si="18"/>
        <v/>
      </c>
      <c r="P161" s="156" t="str">
        <f>IF($D161="","",VLOOKUP($AL161,GaAsSem_Req!$A$2:$N$22,9))</f>
        <v/>
      </c>
      <c r="Q161" s="287"/>
      <c r="R161" s="166" t="str">
        <f t="shared" si="19"/>
        <v/>
      </c>
      <c r="S161" s="156" t="str">
        <f>IF($D161="","",VLOOKUP($AL161,GaAsSem_Req!$A$2:$N$22,10))</f>
        <v/>
      </c>
      <c r="T161" s="287"/>
      <c r="U161" s="166" t="str">
        <f t="shared" si="20"/>
        <v/>
      </c>
      <c r="V161" s="156" t="str">
        <f>IF($D161="","",VLOOKUP($AL161,GaAsSem_Req!$A$2:$N$22,11))</f>
        <v/>
      </c>
      <c r="W161" s="157" t="str">
        <f t="shared" si="21"/>
        <v/>
      </c>
      <c r="X161" s="158" t="str">
        <f>IF(OR($D161="",$AH161="",GlobalParameters!$C$12=""),"",$AH161)</f>
        <v/>
      </c>
      <c r="Y161" s="159"/>
      <c r="Z161" s="283"/>
      <c r="AA161" s="283"/>
      <c r="AB161" s="283"/>
      <c r="AC161" s="283"/>
      <c r="AD161" s="283"/>
      <c r="AE161" s="283"/>
      <c r="AF161" s="283"/>
      <c r="AG161" s="283"/>
      <c r="AH161" s="160" t="str">
        <f>IF(OR($D161="",GlobalParameters!$C$12=""),"",MIN(VLOOKUP($AL161,GaAsSem_Req!$A$2:$N$22,13),$AI161))</f>
        <v/>
      </c>
      <c r="AI161" s="283"/>
      <c r="AJ161" s="283"/>
      <c r="AK161" s="159"/>
      <c r="AL161" s="134" t="e">
        <f>VLOOKUP($D161,GaAsSem_Req!$R$2:$S$8,2)+VLOOKUP(GlobalParameters!$C$12,GaAsSem_Req!$T$2:$U$4,2)</f>
        <v>#N/A</v>
      </c>
    </row>
    <row r="162" spans="1:38" x14ac:dyDescent="0.25">
      <c r="A162" s="133"/>
      <c r="B162" s="283"/>
      <c r="C162" s="283"/>
      <c r="D162" s="284"/>
      <c r="E162" s="286"/>
      <c r="F162" s="162" t="str">
        <f t="shared" si="15"/>
        <v/>
      </c>
      <c r="G162" s="156" t="str">
        <f>IF($D162="","",VLOOKUP($AL162,GaAsSem_Req!$A$2:$N$22,6))</f>
        <v/>
      </c>
      <c r="H162" s="285"/>
      <c r="I162" s="155" t="str">
        <f t="shared" si="16"/>
        <v/>
      </c>
      <c r="J162" s="156" t="str">
        <f>IF($D162="","",VLOOKUP($AL162,GaAsSem_Req!$A$2:$N$22,7))</f>
        <v/>
      </c>
      <c r="K162" s="285"/>
      <c r="L162" s="155" t="str">
        <f t="shared" si="17"/>
        <v/>
      </c>
      <c r="M162" s="156" t="str">
        <f>IF($D162="","",VLOOKUP($AL162,GaAsSem_Req!$A$2:$N$22,8))</f>
        <v/>
      </c>
      <c r="N162" s="287"/>
      <c r="O162" s="166" t="str">
        <f t="shared" si="18"/>
        <v/>
      </c>
      <c r="P162" s="156" t="str">
        <f>IF($D162="","",VLOOKUP($AL162,GaAsSem_Req!$A$2:$N$22,9))</f>
        <v/>
      </c>
      <c r="Q162" s="287"/>
      <c r="R162" s="166" t="str">
        <f t="shared" si="19"/>
        <v/>
      </c>
      <c r="S162" s="156" t="str">
        <f>IF($D162="","",VLOOKUP($AL162,GaAsSem_Req!$A$2:$N$22,10))</f>
        <v/>
      </c>
      <c r="T162" s="287"/>
      <c r="U162" s="166" t="str">
        <f t="shared" si="20"/>
        <v/>
      </c>
      <c r="V162" s="156" t="str">
        <f>IF($D162="","",VLOOKUP($AL162,GaAsSem_Req!$A$2:$N$22,11))</f>
        <v/>
      </c>
      <c r="W162" s="157" t="str">
        <f t="shared" si="21"/>
        <v/>
      </c>
      <c r="X162" s="158" t="str">
        <f>IF(OR($D162="",$AH162="",GlobalParameters!$C$12=""),"",$AH162)</f>
        <v/>
      </c>
      <c r="Y162" s="159"/>
      <c r="Z162" s="283"/>
      <c r="AA162" s="283"/>
      <c r="AB162" s="283"/>
      <c r="AC162" s="283"/>
      <c r="AD162" s="283"/>
      <c r="AE162" s="283"/>
      <c r="AF162" s="283"/>
      <c r="AG162" s="283"/>
      <c r="AH162" s="160" t="str">
        <f>IF(OR($D162="",GlobalParameters!$C$12=""),"",MIN(VLOOKUP($AL162,GaAsSem_Req!$A$2:$N$22,13),$AI162))</f>
        <v/>
      </c>
      <c r="AI162" s="283"/>
      <c r="AJ162" s="283"/>
      <c r="AK162" s="159"/>
      <c r="AL162" s="134" t="e">
        <f>VLOOKUP($D162,GaAsSem_Req!$R$2:$S$8,2)+VLOOKUP(GlobalParameters!$C$12,GaAsSem_Req!$T$2:$U$4,2)</f>
        <v>#N/A</v>
      </c>
    </row>
    <row r="163" spans="1:38" x14ac:dyDescent="0.25">
      <c r="A163" s="133"/>
      <c r="B163" s="283"/>
      <c r="C163" s="283"/>
      <c r="D163" s="284"/>
      <c r="E163" s="286"/>
      <c r="F163" s="162" t="str">
        <f t="shared" si="15"/>
        <v/>
      </c>
      <c r="G163" s="156" t="str">
        <f>IF($D163="","",VLOOKUP($AL163,GaAsSem_Req!$A$2:$N$22,6))</f>
        <v/>
      </c>
      <c r="H163" s="285"/>
      <c r="I163" s="155" t="str">
        <f t="shared" si="16"/>
        <v/>
      </c>
      <c r="J163" s="156" t="str">
        <f>IF($D163="","",VLOOKUP($AL163,GaAsSem_Req!$A$2:$N$22,7))</f>
        <v/>
      </c>
      <c r="K163" s="285"/>
      <c r="L163" s="155" t="str">
        <f t="shared" si="17"/>
        <v/>
      </c>
      <c r="M163" s="156" t="str">
        <f>IF($D163="","",VLOOKUP($AL163,GaAsSem_Req!$A$2:$N$22,8))</f>
        <v/>
      </c>
      <c r="N163" s="287"/>
      <c r="O163" s="166" t="str">
        <f t="shared" si="18"/>
        <v/>
      </c>
      <c r="P163" s="156" t="str">
        <f>IF($D163="","",VLOOKUP($AL163,GaAsSem_Req!$A$2:$N$22,9))</f>
        <v/>
      </c>
      <c r="Q163" s="287"/>
      <c r="R163" s="166" t="str">
        <f t="shared" si="19"/>
        <v/>
      </c>
      <c r="S163" s="156" t="str">
        <f>IF($D163="","",VLOOKUP($AL163,GaAsSem_Req!$A$2:$N$22,10))</f>
        <v/>
      </c>
      <c r="T163" s="287"/>
      <c r="U163" s="166" t="str">
        <f t="shared" si="20"/>
        <v/>
      </c>
      <c r="V163" s="156" t="str">
        <f>IF($D163="","",VLOOKUP($AL163,GaAsSem_Req!$A$2:$N$22,11))</f>
        <v/>
      </c>
      <c r="W163" s="157" t="str">
        <f t="shared" si="21"/>
        <v/>
      </c>
      <c r="X163" s="158" t="str">
        <f>IF(OR($D163="",$AH163="",GlobalParameters!$C$12=""),"",$AH163)</f>
        <v/>
      </c>
      <c r="Y163" s="159"/>
      <c r="Z163" s="283"/>
      <c r="AA163" s="283"/>
      <c r="AB163" s="283"/>
      <c r="AC163" s="283"/>
      <c r="AD163" s="283"/>
      <c r="AE163" s="283"/>
      <c r="AF163" s="283"/>
      <c r="AG163" s="283"/>
      <c r="AH163" s="160" t="str">
        <f>IF(OR($D163="",GlobalParameters!$C$12=""),"",MIN(VLOOKUP($AL163,GaAsSem_Req!$A$2:$N$22,13),$AI163))</f>
        <v/>
      </c>
      <c r="AI163" s="283"/>
      <c r="AJ163" s="283"/>
      <c r="AK163" s="159"/>
      <c r="AL163" s="134" t="e">
        <f>VLOOKUP($D163,GaAsSem_Req!$R$2:$S$8,2)+VLOOKUP(GlobalParameters!$C$12,GaAsSem_Req!$T$2:$U$4,2)</f>
        <v>#N/A</v>
      </c>
    </row>
    <row r="164" spans="1:38" x14ac:dyDescent="0.25">
      <c r="A164" s="133"/>
      <c r="B164" s="283"/>
      <c r="C164" s="283"/>
      <c r="D164" s="284"/>
      <c r="E164" s="286"/>
      <c r="F164" s="162" t="str">
        <f t="shared" si="15"/>
        <v/>
      </c>
      <c r="G164" s="156" t="str">
        <f>IF($D164="","",VLOOKUP($AL164,GaAsSem_Req!$A$2:$N$22,6))</f>
        <v/>
      </c>
      <c r="H164" s="285"/>
      <c r="I164" s="155" t="str">
        <f t="shared" si="16"/>
        <v/>
      </c>
      <c r="J164" s="156" t="str">
        <f>IF($D164="","",VLOOKUP($AL164,GaAsSem_Req!$A$2:$N$22,7))</f>
        <v/>
      </c>
      <c r="K164" s="285"/>
      <c r="L164" s="155" t="str">
        <f t="shared" si="17"/>
        <v/>
      </c>
      <c r="M164" s="156" t="str">
        <f>IF($D164="","",VLOOKUP($AL164,GaAsSem_Req!$A$2:$N$22,8))</f>
        <v/>
      </c>
      <c r="N164" s="287"/>
      <c r="O164" s="166" t="str">
        <f t="shared" si="18"/>
        <v/>
      </c>
      <c r="P164" s="156" t="str">
        <f>IF($D164="","",VLOOKUP($AL164,GaAsSem_Req!$A$2:$N$22,9))</f>
        <v/>
      </c>
      <c r="Q164" s="287"/>
      <c r="R164" s="166" t="str">
        <f t="shared" si="19"/>
        <v/>
      </c>
      <c r="S164" s="156" t="str">
        <f>IF($D164="","",VLOOKUP($AL164,GaAsSem_Req!$A$2:$N$22,10))</f>
        <v/>
      </c>
      <c r="T164" s="287"/>
      <c r="U164" s="166" t="str">
        <f t="shared" si="20"/>
        <v/>
      </c>
      <c r="V164" s="156" t="str">
        <f>IF($D164="","",VLOOKUP($AL164,GaAsSem_Req!$A$2:$N$22,11))</f>
        <v/>
      </c>
      <c r="W164" s="157" t="str">
        <f t="shared" si="21"/>
        <v/>
      </c>
      <c r="X164" s="158" t="str">
        <f>IF(OR($D164="",$AH164="",GlobalParameters!$C$12=""),"",$AH164)</f>
        <v/>
      </c>
      <c r="Y164" s="159"/>
      <c r="Z164" s="283"/>
      <c r="AA164" s="283"/>
      <c r="AB164" s="283"/>
      <c r="AC164" s="283"/>
      <c r="AD164" s="283"/>
      <c r="AE164" s="283"/>
      <c r="AF164" s="283"/>
      <c r="AG164" s="283"/>
      <c r="AH164" s="160" t="str">
        <f>IF(OR($D164="",GlobalParameters!$C$12=""),"",MIN(VLOOKUP($AL164,GaAsSem_Req!$A$2:$N$22,13),$AI164))</f>
        <v/>
      </c>
      <c r="AI164" s="283"/>
      <c r="AJ164" s="283"/>
      <c r="AK164" s="159"/>
      <c r="AL164" s="134" t="e">
        <f>VLOOKUP($D164,GaAsSem_Req!$R$2:$S$8,2)+VLOOKUP(GlobalParameters!$C$12,GaAsSem_Req!$T$2:$U$4,2)</f>
        <v>#N/A</v>
      </c>
    </row>
    <row r="165" spans="1:38" x14ac:dyDescent="0.25">
      <c r="A165" s="133"/>
      <c r="B165" s="283"/>
      <c r="C165" s="283"/>
      <c r="D165" s="284"/>
      <c r="E165" s="286"/>
      <c r="F165" s="162" t="str">
        <f t="shared" si="15"/>
        <v/>
      </c>
      <c r="G165" s="156" t="str">
        <f>IF($D165="","",VLOOKUP($AL165,GaAsSem_Req!$A$2:$N$22,6))</f>
        <v/>
      </c>
      <c r="H165" s="285"/>
      <c r="I165" s="155" t="str">
        <f t="shared" si="16"/>
        <v/>
      </c>
      <c r="J165" s="156" t="str">
        <f>IF($D165="","",VLOOKUP($AL165,GaAsSem_Req!$A$2:$N$22,7))</f>
        <v/>
      </c>
      <c r="K165" s="285"/>
      <c r="L165" s="155" t="str">
        <f t="shared" si="17"/>
        <v/>
      </c>
      <c r="M165" s="156" t="str">
        <f>IF($D165="","",VLOOKUP($AL165,GaAsSem_Req!$A$2:$N$22,8))</f>
        <v/>
      </c>
      <c r="N165" s="287"/>
      <c r="O165" s="166" t="str">
        <f t="shared" si="18"/>
        <v/>
      </c>
      <c r="P165" s="156" t="str">
        <f>IF($D165="","",VLOOKUP($AL165,GaAsSem_Req!$A$2:$N$22,9))</f>
        <v/>
      </c>
      <c r="Q165" s="287"/>
      <c r="R165" s="166" t="str">
        <f t="shared" si="19"/>
        <v/>
      </c>
      <c r="S165" s="156" t="str">
        <f>IF($D165="","",VLOOKUP($AL165,GaAsSem_Req!$A$2:$N$22,10))</f>
        <v/>
      </c>
      <c r="T165" s="287"/>
      <c r="U165" s="166" t="str">
        <f t="shared" si="20"/>
        <v/>
      </c>
      <c r="V165" s="156" t="str">
        <f>IF($D165="","",VLOOKUP($AL165,GaAsSem_Req!$A$2:$N$22,11))</f>
        <v/>
      </c>
      <c r="W165" s="157" t="str">
        <f t="shared" si="21"/>
        <v/>
      </c>
      <c r="X165" s="158" t="str">
        <f>IF(OR($D165="",$AH165="",GlobalParameters!$C$12=""),"",$AH165)</f>
        <v/>
      </c>
      <c r="Y165" s="159"/>
      <c r="Z165" s="283"/>
      <c r="AA165" s="283"/>
      <c r="AB165" s="283"/>
      <c r="AC165" s="283"/>
      <c r="AD165" s="283"/>
      <c r="AE165" s="283"/>
      <c r="AF165" s="283"/>
      <c r="AG165" s="283"/>
      <c r="AH165" s="160" t="str">
        <f>IF(OR($D165="",GlobalParameters!$C$12=""),"",MIN(VLOOKUP($AL165,GaAsSem_Req!$A$2:$N$22,13),$AI165))</f>
        <v/>
      </c>
      <c r="AI165" s="283"/>
      <c r="AJ165" s="283"/>
      <c r="AK165" s="159"/>
      <c r="AL165" s="134" t="e">
        <f>VLOOKUP($D165,GaAsSem_Req!$R$2:$S$8,2)+VLOOKUP(GlobalParameters!$C$12,GaAsSem_Req!$T$2:$U$4,2)</f>
        <v>#N/A</v>
      </c>
    </row>
    <row r="166" spans="1:38" x14ac:dyDescent="0.25">
      <c r="A166" s="133"/>
      <c r="B166" s="283"/>
      <c r="C166" s="283"/>
      <c r="D166" s="284"/>
      <c r="E166" s="286"/>
      <c r="F166" s="162" t="str">
        <f t="shared" si="15"/>
        <v/>
      </c>
      <c r="G166" s="156" t="str">
        <f>IF($D166="","",VLOOKUP($AL166,GaAsSem_Req!$A$2:$N$22,6))</f>
        <v/>
      </c>
      <c r="H166" s="285"/>
      <c r="I166" s="155" t="str">
        <f t="shared" si="16"/>
        <v/>
      </c>
      <c r="J166" s="156" t="str">
        <f>IF($D166="","",VLOOKUP($AL166,GaAsSem_Req!$A$2:$N$22,7))</f>
        <v/>
      </c>
      <c r="K166" s="285"/>
      <c r="L166" s="155" t="str">
        <f t="shared" si="17"/>
        <v/>
      </c>
      <c r="M166" s="156" t="str">
        <f>IF($D166="","",VLOOKUP($AL166,GaAsSem_Req!$A$2:$N$22,8))</f>
        <v/>
      </c>
      <c r="N166" s="287"/>
      <c r="O166" s="166" t="str">
        <f t="shared" si="18"/>
        <v/>
      </c>
      <c r="P166" s="156" t="str">
        <f>IF($D166="","",VLOOKUP($AL166,GaAsSem_Req!$A$2:$N$22,9))</f>
        <v/>
      </c>
      <c r="Q166" s="287"/>
      <c r="R166" s="166" t="str">
        <f t="shared" si="19"/>
        <v/>
      </c>
      <c r="S166" s="156" t="str">
        <f>IF($D166="","",VLOOKUP($AL166,GaAsSem_Req!$A$2:$N$22,10))</f>
        <v/>
      </c>
      <c r="T166" s="287"/>
      <c r="U166" s="166" t="str">
        <f t="shared" si="20"/>
        <v/>
      </c>
      <c r="V166" s="156" t="str">
        <f>IF($D166="","",VLOOKUP($AL166,GaAsSem_Req!$A$2:$N$22,11))</f>
        <v/>
      </c>
      <c r="W166" s="157" t="str">
        <f t="shared" si="21"/>
        <v/>
      </c>
      <c r="X166" s="158" t="str">
        <f>IF(OR($D166="",$AH166="",GlobalParameters!$C$12=""),"",$AH166)</f>
        <v/>
      </c>
      <c r="Y166" s="159"/>
      <c r="Z166" s="283"/>
      <c r="AA166" s="283"/>
      <c r="AB166" s="283"/>
      <c r="AC166" s="283"/>
      <c r="AD166" s="283"/>
      <c r="AE166" s="283"/>
      <c r="AF166" s="283"/>
      <c r="AG166" s="283"/>
      <c r="AH166" s="160" t="str">
        <f>IF(OR($D166="",GlobalParameters!$C$12=""),"",MIN(VLOOKUP($AL166,GaAsSem_Req!$A$2:$N$22,13),$AI166))</f>
        <v/>
      </c>
      <c r="AI166" s="283"/>
      <c r="AJ166" s="283"/>
      <c r="AK166" s="159"/>
      <c r="AL166" s="134" t="e">
        <f>VLOOKUP($D166,GaAsSem_Req!$R$2:$S$8,2)+VLOOKUP(GlobalParameters!$C$12,GaAsSem_Req!$T$2:$U$4,2)</f>
        <v>#N/A</v>
      </c>
    </row>
    <row r="167" spans="1:38" x14ac:dyDescent="0.25">
      <c r="A167" s="133"/>
      <c r="B167" s="283"/>
      <c r="C167" s="283"/>
      <c r="D167" s="284"/>
      <c r="E167" s="286"/>
      <c r="F167" s="162" t="str">
        <f t="shared" si="15"/>
        <v/>
      </c>
      <c r="G167" s="156" t="str">
        <f>IF($D167="","",VLOOKUP($AL167,GaAsSem_Req!$A$2:$N$22,6))</f>
        <v/>
      </c>
      <c r="H167" s="285"/>
      <c r="I167" s="155" t="str">
        <f t="shared" si="16"/>
        <v/>
      </c>
      <c r="J167" s="156" t="str">
        <f>IF($D167="","",VLOOKUP($AL167,GaAsSem_Req!$A$2:$N$22,7))</f>
        <v/>
      </c>
      <c r="K167" s="285"/>
      <c r="L167" s="155" t="str">
        <f t="shared" si="17"/>
        <v/>
      </c>
      <c r="M167" s="156" t="str">
        <f>IF($D167="","",VLOOKUP($AL167,GaAsSem_Req!$A$2:$N$22,8))</f>
        <v/>
      </c>
      <c r="N167" s="287"/>
      <c r="O167" s="166" t="str">
        <f t="shared" si="18"/>
        <v/>
      </c>
      <c r="P167" s="156" t="str">
        <f>IF($D167="","",VLOOKUP($AL167,GaAsSem_Req!$A$2:$N$22,9))</f>
        <v/>
      </c>
      <c r="Q167" s="287"/>
      <c r="R167" s="166" t="str">
        <f t="shared" si="19"/>
        <v/>
      </c>
      <c r="S167" s="156" t="str">
        <f>IF($D167="","",VLOOKUP($AL167,GaAsSem_Req!$A$2:$N$22,10))</f>
        <v/>
      </c>
      <c r="T167" s="287"/>
      <c r="U167" s="166" t="str">
        <f t="shared" si="20"/>
        <v/>
      </c>
      <c r="V167" s="156" t="str">
        <f>IF($D167="","",VLOOKUP($AL167,GaAsSem_Req!$A$2:$N$22,11))</f>
        <v/>
      </c>
      <c r="W167" s="157" t="str">
        <f t="shared" si="21"/>
        <v/>
      </c>
      <c r="X167" s="158" t="str">
        <f>IF(OR($D167="",$AH167="",GlobalParameters!$C$12=""),"",$AH167)</f>
        <v/>
      </c>
      <c r="Y167" s="159"/>
      <c r="Z167" s="283"/>
      <c r="AA167" s="283"/>
      <c r="AB167" s="283"/>
      <c r="AC167" s="283"/>
      <c r="AD167" s="283"/>
      <c r="AE167" s="283"/>
      <c r="AF167" s="283"/>
      <c r="AG167" s="283"/>
      <c r="AH167" s="160" t="str">
        <f>IF(OR($D167="",GlobalParameters!$C$12=""),"",MIN(VLOOKUP($AL167,GaAsSem_Req!$A$2:$N$22,13),$AI167))</f>
        <v/>
      </c>
      <c r="AI167" s="283"/>
      <c r="AJ167" s="283"/>
      <c r="AK167" s="159"/>
      <c r="AL167" s="134" t="e">
        <f>VLOOKUP($D167,GaAsSem_Req!$R$2:$S$8,2)+VLOOKUP(GlobalParameters!$C$12,GaAsSem_Req!$T$2:$U$4,2)</f>
        <v>#N/A</v>
      </c>
    </row>
    <row r="168" spans="1:38" x14ac:dyDescent="0.25">
      <c r="A168" s="133"/>
      <c r="B168" s="283"/>
      <c r="C168" s="283"/>
      <c r="D168" s="284"/>
      <c r="E168" s="286"/>
      <c r="F168" s="162" t="str">
        <f t="shared" si="15"/>
        <v/>
      </c>
      <c r="G168" s="156" t="str">
        <f>IF($D168="","",VLOOKUP($AL168,GaAsSem_Req!$A$2:$N$22,6))</f>
        <v/>
      </c>
      <c r="H168" s="285"/>
      <c r="I168" s="155" t="str">
        <f t="shared" si="16"/>
        <v/>
      </c>
      <c r="J168" s="156" t="str">
        <f>IF($D168="","",VLOOKUP($AL168,GaAsSem_Req!$A$2:$N$22,7))</f>
        <v/>
      </c>
      <c r="K168" s="285"/>
      <c r="L168" s="155" t="str">
        <f t="shared" si="17"/>
        <v/>
      </c>
      <c r="M168" s="156" t="str">
        <f>IF($D168="","",VLOOKUP($AL168,GaAsSem_Req!$A$2:$N$22,8))</f>
        <v/>
      </c>
      <c r="N168" s="287"/>
      <c r="O168" s="166" t="str">
        <f t="shared" si="18"/>
        <v/>
      </c>
      <c r="P168" s="156" t="str">
        <f>IF($D168="","",VLOOKUP($AL168,GaAsSem_Req!$A$2:$N$22,9))</f>
        <v/>
      </c>
      <c r="Q168" s="287"/>
      <c r="R168" s="166" t="str">
        <f t="shared" si="19"/>
        <v/>
      </c>
      <c r="S168" s="156" t="str">
        <f>IF($D168="","",VLOOKUP($AL168,GaAsSem_Req!$A$2:$N$22,10))</f>
        <v/>
      </c>
      <c r="T168" s="287"/>
      <c r="U168" s="166" t="str">
        <f t="shared" si="20"/>
        <v/>
      </c>
      <c r="V168" s="156" t="str">
        <f>IF($D168="","",VLOOKUP($AL168,GaAsSem_Req!$A$2:$N$22,11))</f>
        <v/>
      </c>
      <c r="W168" s="157" t="str">
        <f t="shared" si="21"/>
        <v/>
      </c>
      <c r="X168" s="158" t="str">
        <f>IF(OR($D168="",$AH168="",GlobalParameters!$C$12=""),"",$AH168)</f>
        <v/>
      </c>
      <c r="Y168" s="159"/>
      <c r="Z168" s="283"/>
      <c r="AA168" s="283"/>
      <c r="AB168" s="283"/>
      <c r="AC168" s="283"/>
      <c r="AD168" s="283"/>
      <c r="AE168" s="283"/>
      <c r="AF168" s="283"/>
      <c r="AG168" s="283"/>
      <c r="AH168" s="160" t="str">
        <f>IF(OR($D168="",GlobalParameters!$C$12=""),"",MIN(VLOOKUP($AL168,GaAsSem_Req!$A$2:$N$22,13),$AI168))</f>
        <v/>
      </c>
      <c r="AI168" s="283"/>
      <c r="AJ168" s="283"/>
      <c r="AK168" s="159"/>
      <c r="AL168" s="134" t="e">
        <f>VLOOKUP($D168,GaAsSem_Req!$R$2:$S$8,2)+VLOOKUP(GlobalParameters!$C$12,GaAsSem_Req!$T$2:$U$4,2)</f>
        <v>#N/A</v>
      </c>
    </row>
    <row r="169" spans="1:38" x14ac:dyDescent="0.25">
      <c r="A169" s="133"/>
      <c r="B169" s="283"/>
      <c r="C169" s="283"/>
      <c r="D169" s="284"/>
      <c r="E169" s="286"/>
      <c r="F169" s="162" t="str">
        <f t="shared" si="15"/>
        <v/>
      </c>
      <c r="G169" s="156" t="str">
        <f>IF($D169="","",VLOOKUP($AL169,GaAsSem_Req!$A$2:$N$22,6))</f>
        <v/>
      </c>
      <c r="H169" s="285"/>
      <c r="I169" s="155" t="str">
        <f t="shared" si="16"/>
        <v/>
      </c>
      <c r="J169" s="156" t="str">
        <f>IF($D169="","",VLOOKUP($AL169,GaAsSem_Req!$A$2:$N$22,7))</f>
        <v/>
      </c>
      <c r="K169" s="285"/>
      <c r="L169" s="155" t="str">
        <f t="shared" si="17"/>
        <v/>
      </c>
      <c r="M169" s="156" t="str">
        <f>IF($D169="","",VLOOKUP($AL169,GaAsSem_Req!$A$2:$N$22,8))</f>
        <v/>
      </c>
      <c r="N169" s="287"/>
      <c r="O169" s="166" t="str">
        <f t="shared" si="18"/>
        <v/>
      </c>
      <c r="P169" s="156" t="str">
        <f>IF($D169="","",VLOOKUP($AL169,GaAsSem_Req!$A$2:$N$22,9))</f>
        <v/>
      </c>
      <c r="Q169" s="287"/>
      <c r="R169" s="166" t="str">
        <f t="shared" si="19"/>
        <v/>
      </c>
      <c r="S169" s="156" t="str">
        <f>IF($D169="","",VLOOKUP($AL169,GaAsSem_Req!$A$2:$N$22,10))</f>
        <v/>
      </c>
      <c r="T169" s="287"/>
      <c r="U169" s="166" t="str">
        <f t="shared" si="20"/>
        <v/>
      </c>
      <c r="V169" s="156" t="str">
        <f>IF($D169="","",VLOOKUP($AL169,GaAsSem_Req!$A$2:$N$22,11))</f>
        <v/>
      </c>
      <c r="W169" s="157" t="str">
        <f t="shared" si="21"/>
        <v/>
      </c>
      <c r="X169" s="158" t="str">
        <f>IF(OR($D169="",$AH169="",GlobalParameters!$C$12=""),"",$AH169)</f>
        <v/>
      </c>
      <c r="Y169" s="159"/>
      <c r="Z169" s="283"/>
      <c r="AA169" s="283"/>
      <c r="AB169" s="283"/>
      <c r="AC169" s="283"/>
      <c r="AD169" s="283"/>
      <c r="AE169" s="283"/>
      <c r="AF169" s="283"/>
      <c r="AG169" s="283"/>
      <c r="AH169" s="160" t="str">
        <f>IF(OR($D169="",GlobalParameters!$C$12=""),"",MIN(VLOOKUP($AL169,GaAsSem_Req!$A$2:$N$22,13),$AI169))</f>
        <v/>
      </c>
      <c r="AI169" s="283"/>
      <c r="AJ169" s="283"/>
      <c r="AK169" s="159"/>
      <c r="AL169" s="134" t="e">
        <f>VLOOKUP($D169,GaAsSem_Req!$R$2:$S$8,2)+VLOOKUP(GlobalParameters!$C$12,GaAsSem_Req!$T$2:$U$4,2)</f>
        <v>#N/A</v>
      </c>
    </row>
    <row r="170" spans="1:38" x14ac:dyDescent="0.25">
      <c r="A170" s="133"/>
      <c r="B170" s="283"/>
      <c r="C170" s="283"/>
      <c r="D170" s="284"/>
      <c r="E170" s="286"/>
      <c r="F170" s="162" t="str">
        <f t="shared" si="15"/>
        <v/>
      </c>
      <c r="G170" s="156" t="str">
        <f>IF($D170="","",VLOOKUP($AL170,GaAsSem_Req!$A$2:$N$22,6))</f>
        <v/>
      </c>
      <c r="H170" s="285"/>
      <c r="I170" s="155" t="str">
        <f t="shared" si="16"/>
        <v/>
      </c>
      <c r="J170" s="156" t="str">
        <f>IF($D170="","",VLOOKUP($AL170,GaAsSem_Req!$A$2:$N$22,7))</f>
        <v/>
      </c>
      <c r="K170" s="285"/>
      <c r="L170" s="155" t="str">
        <f t="shared" si="17"/>
        <v/>
      </c>
      <c r="M170" s="156" t="str">
        <f>IF($D170="","",VLOOKUP($AL170,GaAsSem_Req!$A$2:$N$22,8))</f>
        <v/>
      </c>
      <c r="N170" s="287"/>
      <c r="O170" s="166" t="str">
        <f t="shared" si="18"/>
        <v/>
      </c>
      <c r="P170" s="156" t="str">
        <f>IF($D170="","",VLOOKUP($AL170,GaAsSem_Req!$A$2:$N$22,9))</f>
        <v/>
      </c>
      <c r="Q170" s="287"/>
      <c r="R170" s="166" t="str">
        <f t="shared" si="19"/>
        <v/>
      </c>
      <c r="S170" s="156" t="str">
        <f>IF($D170="","",VLOOKUP($AL170,GaAsSem_Req!$A$2:$N$22,10))</f>
        <v/>
      </c>
      <c r="T170" s="287"/>
      <c r="U170" s="166" t="str">
        <f t="shared" si="20"/>
        <v/>
      </c>
      <c r="V170" s="156" t="str">
        <f>IF($D170="","",VLOOKUP($AL170,GaAsSem_Req!$A$2:$N$22,11))</f>
        <v/>
      </c>
      <c r="W170" s="157" t="str">
        <f t="shared" si="21"/>
        <v/>
      </c>
      <c r="X170" s="158" t="str">
        <f>IF(OR($D170="",$AH170="",GlobalParameters!$C$12=""),"",$AH170)</f>
        <v/>
      </c>
      <c r="Y170" s="159"/>
      <c r="Z170" s="283"/>
      <c r="AA170" s="283"/>
      <c r="AB170" s="283"/>
      <c r="AC170" s="283"/>
      <c r="AD170" s="283"/>
      <c r="AE170" s="283"/>
      <c r="AF170" s="283"/>
      <c r="AG170" s="283"/>
      <c r="AH170" s="160" t="str">
        <f>IF(OR($D170="",GlobalParameters!$C$12=""),"",MIN(VLOOKUP($AL170,GaAsSem_Req!$A$2:$N$22,13),$AI170))</f>
        <v/>
      </c>
      <c r="AI170" s="283"/>
      <c r="AJ170" s="283"/>
      <c r="AK170" s="159"/>
      <c r="AL170" s="134" t="e">
        <f>VLOOKUP($D170,GaAsSem_Req!$R$2:$S$8,2)+VLOOKUP(GlobalParameters!$C$12,GaAsSem_Req!$T$2:$U$4,2)</f>
        <v>#N/A</v>
      </c>
    </row>
    <row r="171" spans="1:38" x14ac:dyDescent="0.25">
      <c r="A171" s="133"/>
      <c r="B171" s="283"/>
      <c r="C171" s="283"/>
      <c r="D171" s="284"/>
      <c r="E171" s="286"/>
      <c r="F171" s="162" t="str">
        <f t="shared" si="15"/>
        <v/>
      </c>
      <c r="G171" s="156" t="str">
        <f>IF($D171="","",VLOOKUP($AL171,GaAsSem_Req!$A$2:$N$22,6))</f>
        <v/>
      </c>
      <c r="H171" s="285"/>
      <c r="I171" s="155" t="str">
        <f t="shared" si="16"/>
        <v/>
      </c>
      <c r="J171" s="156" t="str">
        <f>IF($D171="","",VLOOKUP($AL171,GaAsSem_Req!$A$2:$N$22,7))</f>
        <v/>
      </c>
      <c r="K171" s="285"/>
      <c r="L171" s="155" t="str">
        <f t="shared" si="17"/>
        <v/>
      </c>
      <c r="M171" s="156" t="str">
        <f>IF($D171="","",VLOOKUP($AL171,GaAsSem_Req!$A$2:$N$22,8))</f>
        <v/>
      </c>
      <c r="N171" s="287"/>
      <c r="O171" s="166" t="str">
        <f t="shared" si="18"/>
        <v/>
      </c>
      <c r="P171" s="156" t="str">
        <f>IF($D171="","",VLOOKUP($AL171,GaAsSem_Req!$A$2:$N$22,9))</f>
        <v/>
      </c>
      <c r="Q171" s="287"/>
      <c r="R171" s="166" t="str">
        <f t="shared" si="19"/>
        <v/>
      </c>
      <c r="S171" s="156" t="str">
        <f>IF($D171="","",VLOOKUP($AL171,GaAsSem_Req!$A$2:$N$22,10))</f>
        <v/>
      </c>
      <c r="T171" s="287"/>
      <c r="U171" s="166" t="str">
        <f t="shared" si="20"/>
        <v/>
      </c>
      <c r="V171" s="156" t="str">
        <f>IF($D171="","",VLOOKUP($AL171,GaAsSem_Req!$A$2:$N$22,11))</f>
        <v/>
      </c>
      <c r="W171" s="157" t="str">
        <f t="shared" si="21"/>
        <v/>
      </c>
      <c r="X171" s="158" t="str">
        <f>IF(OR($D171="",$AH171="",GlobalParameters!$C$12=""),"",$AH171)</f>
        <v/>
      </c>
      <c r="Y171" s="159"/>
      <c r="Z171" s="283"/>
      <c r="AA171" s="283"/>
      <c r="AB171" s="283"/>
      <c r="AC171" s="283"/>
      <c r="AD171" s="283"/>
      <c r="AE171" s="283"/>
      <c r="AF171" s="283"/>
      <c r="AG171" s="283"/>
      <c r="AH171" s="160" t="str">
        <f>IF(OR($D171="",GlobalParameters!$C$12=""),"",MIN(VLOOKUP($AL171,GaAsSem_Req!$A$2:$N$22,13),$AI171))</f>
        <v/>
      </c>
      <c r="AI171" s="283"/>
      <c r="AJ171" s="283"/>
      <c r="AK171" s="159"/>
      <c r="AL171" s="134" t="e">
        <f>VLOOKUP($D171,GaAsSem_Req!$R$2:$S$8,2)+VLOOKUP(GlobalParameters!$C$12,GaAsSem_Req!$T$2:$U$4,2)</f>
        <v>#N/A</v>
      </c>
    </row>
    <row r="172" spans="1:38" x14ac:dyDescent="0.25">
      <c r="A172" s="133"/>
      <c r="B172" s="283"/>
      <c r="C172" s="283"/>
      <c r="D172" s="284"/>
      <c r="E172" s="286"/>
      <c r="F172" s="162" t="str">
        <f t="shared" si="15"/>
        <v/>
      </c>
      <c r="G172" s="156" t="str">
        <f>IF($D172="","",VLOOKUP($AL172,GaAsSem_Req!$A$2:$N$22,6))</f>
        <v/>
      </c>
      <c r="H172" s="285"/>
      <c r="I172" s="155" t="str">
        <f t="shared" si="16"/>
        <v/>
      </c>
      <c r="J172" s="156" t="str">
        <f>IF($D172="","",VLOOKUP($AL172,GaAsSem_Req!$A$2:$N$22,7))</f>
        <v/>
      </c>
      <c r="K172" s="285"/>
      <c r="L172" s="155" t="str">
        <f t="shared" si="17"/>
        <v/>
      </c>
      <c r="M172" s="156" t="str">
        <f>IF($D172="","",VLOOKUP($AL172,GaAsSem_Req!$A$2:$N$22,8))</f>
        <v/>
      </c>
      <c r="N172" s="287"/>
      <c r="O172" s="166" t="str">
        <f t="shared" si="18"/>
        <v/>
      </c>
      <c r="P172" s="156" t="str">
        <f>IF($D172="","",VLOOKUP($AL172,GaAsSem_Req!$A$2:$N$22,9))</f>
        <v/>
      </c>
      <c r="Q172" s="287"/>
      <c r="R172" s="166" t="str">
        <f t="shared" si="19"/>
        <v/>
      </c>
      <c r="S172" s="156" t="str">
        <f>IF($D172="","",VLOOKUP($AL172,GaAsSem_Req!$A$2:$N$22,10))</f>
        <v/>
      </c>
      <c r="T172" s="287"/>
      <c r="U172" s="166" t="str">
        <f t="shared" si="20"/>
        <v/>
      </c>
      <c r="V172" s="156" t="str">
        <f>IF($D172="","",VLOOKUP($AL172,GaAsSem_Req!$A$2:$N$22,11))</f>
        <v/>
      </c>
      <c r="W172" s="157" t="str">
        <f t="shared" si="21"/>
        <v/>
      </c>
      <c r="X172" s="158" t="str">
        <f>IF(OR($D172="",$AH172="",GlobalParameters!$C$12=""),"",$AH172)</f>
        <v/>
      </c>
      <c r="Y172" s="159"/>
      <c r="Z172" s="283"/>
      <c r="AA172" s="283"/>
      <c r="AB172" s="283"/>
      <c r="AC172" s="283"/>
      <c r="AD172" s="283"/>
      <c r="AE172" s="283"/>
      <c r="AF172" s="283"/>
      <c r="AG172" s="283"/>
      <c r="AH172" s="160" t="str">
        <f>IF(OR($D172="",GlobalParameters!$C$12=""),"",MIN(VLOOKUP($AL172,GaAsSem_Req!$A$2:$N$22,13),$AI172))</f>
        <v/>
      </c>
      <c r="AI172" s="283"/>
      <c r="AJ172" s="283"/>
      <c r="AK172" s="159"/>
      <c r="AL172" s="134" t="e">
        <f>VLOOKUP($D172,GaAsSem_Req!$R$2:$S$8,2)+VLOOKUP(GlobalParameters!$C$12,GaAsSem_Req!$T$2:$U$4,2)</f>
        <v>#N/A</v>
      </c>
    </row>
    <row r="173" spans="1:38" x14ac:dyDescent="0.25">
      <c r="A173" s="133"/>
      <c r="B173" s="283"/>
      <c r="C173" s="283"/>
      <c r="D173" s="284"/>
      <c r="E173" s="286"/>
      <c r="F173" s="162" t="str">
        <f t="shared" si="15"/>
        <v/>
      </c>
      <c r="G173" s="156" t="str">
        <f>IF($D173="","",VLOOKUP($AL173,GaAsSem_Req!$A$2:$N$22,6))</f>
        <v/>
      </c>
      <c r="H173" s="285"/>
      <c r="I173" s="155" t="str">
        <f t="shared" si="16"/>
        <v/>
      </c>
      <c r="J173" s="156" t="str">
        <f>IF($D173="","",VLOOKUP($AL173,GaAsSem_Req!$A$2:$N$22,7))</f>
        <v/>
      </c>
      <c r="K173" s="285"/>
      <c r="L173" s="155" t="str">
        <f t="shared" si="17"/>
        <v/>
      </c>
      <c r="M173" s="156" t="str">
        <f>IF($D173="","",VLOOKUP($AL173,GaAsSem_Req!$A$2:$N$22,8))</f>
        <v/>
      </c>
      <c r="N173" s="287"/>
      <c r="O173" s="166" t="str">
        <f t="shared" si="18"/>
        <v/>
      </c>
      <c r="P173" s="156" t="str">
        <f>IF($D173="","",VLOOKUP($AL173,GaAsSem_Req!$A$2:$N$22,9))</f>
        <v/>
      </c>
      <c r="Q173" s="287"/>
      <c r="R173" s="166" t="str">
        <f t="shared" si="19"/>
        <v/>
      </c>
      <c r="S173" s="156" t="str">
        <f>IF($D173="","",VLOOKUP($AL173,GaAsSem_Req!$A$2:$N$22,10))</f>
        <v/>
      </c>
      <c r="T173" s="287"/>
      <c r="U173" s="166" t="str">
        <f t="shared" si="20"/>
        <v/>
      </c>
      <c r="V173" s="156" t="str">
        <f>IF($D173="","",VLOOKUP($AL173,GaAsSem_Req!$A$2:$N$22,11))</f>
        <v/>
      </c>
      <c r="W173" s="157" t="str">
        <f t="shared" si="21"/>
        <v/>
      </c>
      <c r="X173" s="158" t="str">
        <f>IF(OR($D173="",$AH173="",GlobalParameters!$C$12=""),"",$AH173)</f>
        <v/>
      </c>
      <c r="Y173" s="159"/>
      <c r="Z173" s="283"/>
      <c r="AA173" s="283"/>
      <c r="AB173" s="283"/>
      <c r="AC173" s="283"/>
      <c r="AD173" s="283"/>
      <c r="AE173" s="283"/>
      <c r="AF173" s="283"/>
      <c r="AG173" s="283"/>
      <c r="AH173" s="160" t="str">
        <f>IF(OR($D173="",GlobalParameters!$C$12=""),"",MIN(VLOOKUP($AL173,GaAsSem_Req!$A$2:$N$22,13),$AI173))</f>
        <v/>
      </c>
      <c r="AI173" s="283"/>
      <c r="AJ173" s="283"/>
      <c r="AK173" s="159"/>
      <c r="AL173" s="134" t="e">
        <f>VLOOKUP($D173,GaAsSem_Req!$R$2:$S$8,2)+VLOOKUP(GlobalParameters!$C$12,GaAsSem_Req!$T$2:$U$4,2)</f>
        <v>#N/A</v>
      </c>
    </row>
    <row r="174" spans="1:38" x14ac:dyDescent="0.25">
      <c r="A174" s="133"/>
      <c r="B174" s="283"/>
      <c r="C174" s="283"/>
      <c r="D174" s="284"/>
      <c r="E174" s="286"/>
      <c r="F174" s="162" t="str">
        <f t="shared" si="15"/>
        <v/>
      </c>
      <c r="G174" s="156" t="str">
        <f>IF($D174="","",VLOOKUP($AL174,GaAsSem_Req!$A$2:$N$22,6))</f>
        <v/>
      </c>
      <c r="H174" s="285"/>
      <c r="I174" s="155" t="str">
        <f t="shared" si="16"/>
        <v/>
      </c>
      <c r="J174" s="156" t="str">
        <f>IF($D174="","",VLOOKUP($AL174,GaAsSem_Req!$A$2:$N$22,7))</f>
        <v/>
      </c>
      <c r="K174" s="285"/>
      <c r="L174" s="155" t="str">
        <f t="shared" si="17"/>
        <v/>
      </c>
      <c r="M174" s="156" t="str">
        <f>IF($D174="","",VLOOKUP($AL174,GaAsSem_Req!$A$2:$N$22,8))</f>
        <v/>
      </c>
      <c r="N174" s="287"/>
      <c r="O174" s="166" t="str">
        <f t="shared" si="18"/>
        <v/>
      </c>
      <c r="P174" s="156" t="str">
        <f>IF($D174="","",VLOOKUP($AL174,GaAsSem_Req!$A$2:$N$22,9))</f>
        <v/>
      </c>
      <c r="Q174" s="287"/>
      <c r="R174" s="166" t="str">
        <f t="shared" si="19"/>
        <v/>
      </c>
      <c r="S174" s="156" t="str">
        <f>IF($D174="","",VLOOKUP($AL174,GaAsSem_Req!$A$2:$N$22,10))</f>
        <v/>
      </c>
      <c r="T174" s="287"/>
      <c r="U174" s="166" t="str">
        <f t="shared" si="20"/>
        <v/>
      </c>
      <c r="V174" s="156" t="str">
        <f>IF($D174="","",VLOOKUP($AL174,GaAsSem_Req!$A$2:$N$22,11))</f>
        <v/>
      </c>
      <c r="W174" s="157" t="str">
        <f t="shared" si="21"/>
        <v/>
      </c>
      <c r="X174" s="158" t="str">
        <f>IF(OR($D174="",$AH174="",GlobalParameters!$C$12=""),"",$AH174)</f>
        <v/>
      </c>
      <c r="Y174" s="159"/>
      <c r="Z174" s="283"/>
      <c r="AA174" s="283"/>
      <c r="AB174" s="283"/>
      <c r="AC174" s="283"/>
      <c r="AD174" s="283"/>
      <c r="AE174" s="283"/>
      <c r="AF174" s="283"/>
      <c r="AG174" s="283"/>
      <c r="AH174" s="160" t="str">
        <f>IF(OR($D174="",GlobalParameters!$C$12=""),"",MIN(VLOOKUP($AL174,GaAsSem_Req!$A$2:$N$22,13),$AI174))</f>
        <v/>
      </c>
      <c r="AI174" s="283"/>
      <c r="AJ174" s="283"/>
      <c r="AK174" s="159"/>
      <c r="AL174" s="134" t="e">
        <f>VLOOKUP($D174,GaAsSem_Req!$R$2:$S$8,2)+VLOOKUP(GlobalParameters!$C$12,GaAsSem_Req!$T$2:$U$4,2)</f>
        <v>#N/A</v>
      </c>
    </row>
    <row r="175" spans="1:38" x14ac:dyDescent="0.25">
      <c r="A175" s="133"/>
      <c r="B175" s="283"/>
      <c r="C175" s="283"/>
      <c r="D175" s="284"/>
      <c r="E175" s="286"/>
      <c r="F175" s="162" t="str">
        <f t="shared" si="15"/>
        <v/>
      </c>
      <c r="G175" s="156" t="str">
        <f>IF($D175="","",VLOOKUP($AL175,GaAsSem_Req!$A$2:$N$22,6))</f>
        <v/>
      </c>
      <c r="H175" s="285"/>
      <c r="I175" s="155" t="str">
        <f t="shared" si="16"/>
        <v/>
      </c>
      <c r="J175" s="156" t="str">
        <f>IF($D175="","",VLOOKUP($AL175,GaAsSem_Req!$A$2:$N$22,7))</f>
        <v/>
      </c>
      <c r="K175" s="285"/>
      <c r="L175" s="155" t="str">
        <f t="shared" si="17"/>
        <v/>
      </c>
      <c r="M175" s="156" t="str">
        <f>IF($D175="","",VLOOKUP($AL175,GaAsSem_Req!$A$2:$N$22,8))</f>
        <v/>
      </c>
      <c r="N175" s="287"/>
      <c r="O175" s="166" t="str">
        <f t="shared" si="18"/>
        <v/>
      </c>
      <c r="P175" s="156" t="str">
        <f>IF($D175="","",VLOOKUP($AL175,GaAsSem_Req!$A$2:$N$22,9))</f>
        <v/>
      </c>
      <c r="Q175" s="287"/>
      <c r="R175" s="166" t="str">
        <f t="shared" si="19"/>
        <v/>
      </c>
      <c r="S175" s="156" t="str">
        <f>IF($D175="","",VLOOKUP($AL175,GaAsSem_Req!$A$2:$N$22,10))</f>
        <v/>
      </c>
      <c r="T175" s="287"/>
      <c r="U175" s="166" t="str">
        <f t="shared" si="20"/>
        <v/>
      </c>
      <c r="V175" s="156" t="str">
        <f>IF($D175="","",VLOOKUP($AL175,GaAsSem_Req!$A$2:$N$22,11))</f>
        <v/>
      </c>
      <c r="W175" s="157" t="str">
        <f t="shared" si="21"/>
        <v/>
      </c>
      <c r="X175" s="158" t="str">
        <f>IF(OR($D175="",$AH175="",GlobalParameters!$C$12=""),"",$AH175)</f>
        <v/>
      </c>
      <c r="Y175" s="159"/>
      <c r="Z175" s="283"/>
      <c r="AA175" s="283"/>
      <c r="AB175" s="283"/>
      <c r="AC175" s="283"/>
      <c r="AD175" s="283"/>
      <c r="AE175" s="283"/>
      <c r="AF175" s="283"/>
      <c r="AG175" s="283"/>
      <c r="AH175" s="160" t="str">
        <f>IF(OR($D175="",GlobalParameters!$C$12=""),"",MIN(VLOOKUP($AL175,GaAsSem_Req!$A$2:$N$22,13),$AI175))</f>
        <v/>
      </c>
      <c r="AI175" s="283"/>
      <c r="AJ175" s="283"/>
      <c r="AK175" s="159"/>
      <c r="AL175" s="134" t="e">
        <f>VLOOKUP($D175,GaAsSem_Req!$R$2:$S$8,2)+VLOOKUP(GlobalParameters!$C$12,GaAsSem_Req!$T$2:$U$4,2)</f>
        <v>#N/A</v>
      </c>
    </row>
    <row r="176" spans="1:38" x14ac:dyDescent="0.25">
      <c r="A176" s="133"/>
      <c r="B176" s="283"/>
      <c r="C176" s="283"/>
      <c r="D176" s="284"/>
      <c r="E176" s="286"/>
      <c r="F176" s="162" t="str">
        <f t="shared" si="15"/>
        <v/>
      </c>
      <c r="G176" s="156" t="str">
        <f>IF($D176="","",VLOOKUP($AL176,GaAsSem_Req!$A$2:$N$22,6))</f>
        <v/>
      </c>
      <c r="H176" s="285"/>
      <c r="I176" s="155" t="str">
        <f t="shared" si="16"/>
        <v/>
      </c>
      <c r="J176" s="156" t="str">
        <f>IF($D176="","",VLOOKUP($AL176,GaAsSem_Req!$A$2:$N$22,7))</f>
        <v/>
      </c>
      <c r="K176" s="285"/>
      <c r="L176" s="155" t="str">
        <f t="shared" si="17"/>
        <v/>
      </c>
      <c r="M176" s="156" t="str">
        <f>IF($D176="","",VLOOKUP($AL176,GaAsSem_Req!$A$2:$N$22,8))</f>
        <v/>
      </c>
      <c r="N176" s="287"/>
      <c r="O176" s="166" t="str">
        <f t="shared" si="18"/>
        <v/>
      </c>
      <c r="P176" s="156" t="str">
        <f>IF($D176="","",VLOOKUP($AL176,GaAsSem_Req!$A$2:$N$22,9))</f>
        <v/>
      </c>
      <c r="Q176" s="287"/>
      <c r="R176" s="166" t="str">
        <f t="shared" si="19"/>
        <v/>
      </c>
      <c r="S176" s="156" t="str">
        <f>IF($D176="","",VLOOKUP($AL176,GaAsSem_Req!$A$2:$N$22,10))</f>
        <v/>
      </c>
      <c r="T176" s="287"/>
      <c r="U176" s="166" t="str">
        <f t="shared" si="20"/>
        <v/>
      </c>
      <c r="V176" s="156" t="str">
        <f>IF($D176="","",VLOOKUP($AL176,GaAsSem_Req!$A$2:$N$22,11))</f>
        <v/>
      </c>
      <c r="W176" s="157" t="str">
        <f t="shared" si="21"/>
        <v/>
      </c>
      <c r="X176" s="158" t="str">
        <f>IF(OR($D176="",$AH176="",GlobalParameters!$C$12=""),"",$AH176)</f>
        <v/>
      </c>
      <c r="Y176" s="159"/>
      <c r="Z176" s="283"/>
      <c r="AA176" s="283"/>
      <c r="AB176" s="283"/>
      <c r="AC176" s="283"/>
      <c r="AD176" s="283"/>
      <c r="AE176" s="283"/>
      <c r="AF176" s="283"/>
      <c r="AG176" s="283"/>
      <c r="AH176" s="160" t="str">
        <f>IF(OR($D176="",GlobalParameters!$C$12=""),"",MIN(VLOOKUP($AL176,GaAsSem_Req!$A$2:$N$22,13),$AI176))</f>
        <v/>
      </c>
      <c r="AI176" s="283"/>
      <c r="AJ176" s="283"/>
      <c r="AK176" s="159"/>
      <c r="AL176" s="134" t="e">
        <f>VLOOKUP($D176,GaAsSem_Req!$R$2:$S$8,2)+VLOOKUP(GlobalParameters!$C$12,GaAsSem_Req!$T$2:$U$4,2)</f>
        <v>#N/A</v>
      </c>
    </row>
    <row r="177" spans="1:38" x14ac:dyDescent="0.25">
      <c r="A177" s="133"/>
      <c r="B177" s="283"/>
      <c r="C177" s="283"/>
      <c r="D177" s="284"/>
      <c r="E177" s="286"/>
      <c r="F177" s="162" t="str">
        <f t="shared" si="15"/>
        <v/>
      </c>
      <c r="G177" s="156" t="str">
        <f>IF($D177="","",VLOOKUP($AL177,GaAsSem_Req!$A$2:$N$22,6))</f>
        <v/>
      </c>
      <c r="H177" s="285"/>
      <c r="I177" s="155" t="str">
        <f t="shared" si="16"/>
        <v/>
      </c>
      <c r="J177" s="156" t="str">
        <f>IF($D177="","",VLOOKUP($AL177,GaAsSem_Req!$A$2:$N$22,7))</f>
        <v/>
      </c>
      <c r="K177" s="285"/>
      <c r="L177" s="155" t="str">
        <f t="shared" si="17"/>
        <v/>
      </c>
      <c r="M177" s="156" t="str">
        <f>IF($D177="","",VLOOKUP($AL177,GaAsSem_Req!$A$2:$N$22,8))</f>
        <v/>
      </c>
      <c r="N177" s="287"/>
      <c r="O177" s="166" t="str">
        <f t="shared" si="18"/>
        <v/>
      </c>
      <c r="P177" s="156" t="str">
        <f>IF($D177="","",VLOOKUP($AL177,GaAsSem_Req!$A$2:$N$22,9))</f>
        <v/>
      </c>
      <c r="Q177" s="287"/>
      <c r="R177" s="166" t="str">
        <f t="shared" si="19"/>
        <v/>
      </c>
      <c r="S177" s="156" t="str">
        <f>IF($D177="","",VLOOKUP($AL177,GaAsSem_Req!$A$2:$N$22,10))</f>
        <v/>
      </c>
      <c r="T177" s="287"/>
      <c r="U177" s="166" t="str">
        <f t="shared" si="20"/>
        <v/>
      </c>
      <c r="V177" s="156" t="str">
        <f>IF($D177="","",VLOOKUP($AL177,GaAsSem_Req!$A$2:$N$22,11))</f>
        <v/>
      </c>
      <c r="W177" s="157" t="str">
        <f t="shared" si="21"/>
        <v/>
      </c>
      <c r="X177" s="158" t="str">
        <f>IF(OR($D177="",$AH177="",GlobalParameters!$C$12=""),"",$AH177)</f>
        <v/>
      </c>
      <c r="Y177" s="159"/>
      <c r="Z177" s="283"/>
      <c r="AA177" s="283"/>
      <c r="AB177" s="283"/>
      <c r="AC177" s="283"/>
      <c r="AD177" s="283"/>
      <c r="AE177" s="283"/>
      <c r="AF177" s="283"/>
      <c r="AG177" s="283"/>
      <c r="AH177" s="160" t="str">
        <f>IF(OR($D177="",GlobalParameters!$C$12=""),"",MIN(VLOOKUP($AL177,GaAsSem_Req!$A$2:$N$22,13),$AI177))</f>
        <v/>
      </c>
      <c r="AI177" s="283"/>
      <c r="AJ177" s="283"/>
      <c r="AK177" s="159"/>
      <c r="AL177" s="134" t="e">
        <f>VLOOKUP($D177,GaAsSem_Req!$R$2:$S$8,2)+VLOOKUP(GlobalParameters!$C$12,GaAsSem_Req!$T$2:$U$4,2)</f>
        <v>#N/A</v>
      </c>
    </row>
    <row r="178" spans="1:38" x14ac:dyDescent="0.25">
      <c r="A178" s="133"/>
      <c r="B178" s="283"/>
      <c r="C178" s="283"/>
      <c r="D178" s="284"/>
      <c r="E178" s="286"/>
      <c r="F178" s="162" t="str">
        <f t="shared" si="15"/>
        <v/>
      </c>
      <c r="G178" s="156" t="str">
        <f>IF($D178="","",VLOOKUP($AL178,GaAsSem_Req!$A$2:$N$22,6))</f>
        <v/>
      </c>
      <c r="H178" s="285"/>
      <c r="I178" s="155" t="str">
        <f t="shared" si="16"/>
        <v/>
      </c>
      <c r="J178" s="156" t="str">
        <f>IF($D178="","",VLOOKUP($AL178,GaAsSem_Req!$A$2:$N$22,7))</f>
        <v/>
      </c>
      <c r="K178" s="285"/>
      <c r="L178" s="155" t="str">
        <f t="shared" si="17"/>
        <v/>
      </c>
      <c r="M178" s="156" t="str">
        <f>IF($D178="","",VLOOKUP($AL178,GaAsSem_Req!$A$2:$N$22,8))</f>
        <v/>
      </c>
      <c r="N178" s="287"/>
      <c r="O178" s="166" t="str">
        <f t="shared" si="18"/>
        <v/>
      </c>
      <c r="P178" s="156" t="str">
        <f>IF($D178="","",VLOOKUP($AL178,GaAsSem_Req!$A$2:$N$22,9))</f>
        <v/>
      </c>
      <c r="Q178" s="287"/>
      <c r="R178" s="166" t="str">
        <f t="shared" si="19"/>
        <v/>
      </c>
      <c r="S178" s="156" t="str">
        <f>IF($D178="","",VLOOKUP($AL178,GaAsSem_Req!$A$2:$N$22,10))</f>
        <v/>
      </c>
      <c r="T178" s="287"/>
      <c r="U178" s="166" t="str">
        <f t="shared" si="20"/>
        <v/>
      </c>
      <c r="V178" s="156" t="str">
        <f>IF($D178="","",VLOOKUP($AL178,GaAsSem_Req!$A$2:$N$22,11))</f>
        <v/>
      </c>
      <c r="W178" s="157" t="str">
        <f t="shared" si="21"/>
        <v/>
      </c>
      <c r="X178" s="158" t="str">
        <f>IF(OR($D178="",$AH178="",GlobalParameters!$C$12=""),"",$AH178)</f>
        <v/>
      </c>
      <c r="Y178" s="159"/>
      <c r="Z178" s="283"/>
      <c r="AA178" s="283"/>
      <c r="AB178" s="283"/>
      <c r="AC178" s="283"/>
      <c r="AD178" s="283"/>
      <c r="AE178" s="283"/>
      <c r="AF178" s="283"/>
      <c r="AG178" s="283"/>
      <c r="AH178" s="160" t="str">
        <f>IF(OR($D178="",GlobalParameters!$C$12=""),"",MIN(VLOOKUP($AL178,GaAsSem_Req!$A$2:$N$22,13),$AI178))</f>
        <v/>
      </c>
      <c r="AI178" s="283"/>
      <c r="AJ178" s="283"/>
      <c r="AK178" s="159"/>
      <c r="AL178" s="134" t="e">
        <f>VLOOKUP($D178,GaAsSem_Req!$R$2:$S$8,2)+VLOOKUP(GlobalParameters!$C$12,GaAsSem_Req!$T$2:$U$4,2)</f>
        <v>#N/A</v>
      </c>
    </row>
    <row r="179" spans="1:38" x14ac:dyDescent="0.25">
      <c r="A179" s="133"/>
      <c r="B179" s="283"/>
      <c r="C179" s="283"/>
      <c r="D179" s="284"/>
      <c r="E179" s="286"/>
      <c r="F179" s="162" t="str">
        <f t="shared" si="15"/>
        <v/>
      </c>
      <c r="G179" s="156" t="str">
        <f>IF($D179="","",VLOOKUP($AL179,GaAsSem_Req!$A$2:$N$22,6))</f>
        <v/>
      </c>
      <c r="H179" s="285"/>
      <c r="I179" s="155" t="str">
        <f t="shared" si="16"/>
        <v/>
      </c>
      <c r="J179" s="156" t="str">
        <f>IF($D179="","",VLOOKUP($AL179,GaAsSem_Req!$A$2:$N$22,7))</f>
        <v/>
      </c>
      <c r="K179" s="285"/>
      <c r="L179" s="155" t="str">
        <f t="shared" si="17"/>
        <v/>
      </c>
      <c r="M179" s="156" t="str">
        <f>IF($D179="","",VLOOKUP($AL179,GaAsSem_Req!$A$2:$N$22,8))</f>
        <v/>
      </c>
      <c r="N179" s="287"/>
      <c r="O179" s="166" t="str">
        <f t="shared" si="18"/>
        <v/>
      </c>
      <c r="P179" s="156" t="str">
        <f>IF($D179="","",VLOOKUP($AL179,GaAsSem_Req!$A$2:$N$22,9))</f>
        <v/>
      </c>
      <c r="Q179" s="287"/>
      <c r="R179" s="166" t="str">
        <f t="shared" si="19"/>
        <v/>
      </c>
      <c r="S179" s="156" t="str">
        <f>IF($D179="","",VLOOKUP($AL179,GaAsSem_Req!$A$2:$N$22,10))</f>
        <v/>
      </c>
      <c r="T179" s="287"/>
      <c r="U179" s="166" t="str">
        <f t="shared" si="20"/>
        <v/>
      </c>
      <c r="V179" s="156" t="str">
        <f>IF($D179="","",VLOOKUP($AL179,GaAsSem_Req!$A$2:$N$22,11))</f>
        <v/>
      </c>
      <c r="W179" s="157" t="str">
        <f t="shared" si="21"/>
        <v/>
      </c>
      <c r="X179" s="158" t="str">
        <f>IF(OR($D179="",$AH179="",GlobalParameters!$C$12=""),"",$AH179)</f>
        <v/>
      </c>
      <c r="Y179" s="159"/>
      <c r="Z179" s="283"/>
      <c r="AA179" s="283"/>
      <c r="AB179" s="283"/>
      <c r="AC179" s="283"/>
      <c r="AD179" s="283"/>
      <c r="AE179" s="283"/>
      <c r="AF179" s="283"/>
      <c r="AG179" s="283"/>
      <c r="AH179" s="160" t="str">
        <f>IF(OR($D179="",GlobalParameters!$C$12=""),"",MIN(VLOOKUP($AL179,GaAsSem_Req!$A$2:$N$22,13),$AI179))</f>
        <v/>
      </c>
      <c r="AI179" s="283"/>
      <c r="AJ179" s="283"/>
      <c r="AK179" s="159"/>
      <c r="AL179" s="134" t="e">
        <f>VLOOKUP($D179,GaAsSem_Req!$R$2:$S$8,2)+VLOOKUP(GlobalParameters!$C$12,GaAsSem_Req!$T$2:$U$4,2)</f>
        <v>#N/A</v>
      </c>
    </row>
    <row r="180" spans="1:38" x14ac:dyDescent="0.25">
      <c r="A180" s="133"/>
      <c r="B180" s="283"/>
      <c r="C180" s="283"/>
      <c r="D180" s="284"/>
      <c r="E180" s="286"/>
      <c r="F180" s="162" t="str">
        <f t="shared" si="15"/>
        <v/>
      </c>
      <c r="G180" s="156" t="str">
        <f>IF($D180="","",VLOOKUP($AL180,GaAsSem_Req!$A$2:$N$22,6))</f>
        <v/>
      </c>
      <c r="H180" s="285"/>
      <c r="I180" s="155" t="str">
        <f t="shared" si="16"/>
        <v/>
      </c>
      <c r="J180" s="156" t="str">
        <f>IF($D180="","",VLOOKUP($AL180,GaAsSem_Req!$A$2:$N$22,7))</f>
        <v/>
      </c>
      <c r="K180" s="285"/>
      <c r="L180" s="155" t="str">
        <f t="shared" si="17"/>
        <v/>
      </c>
      <c r="M180" s="156" t="str">
        <f>IF($D180="","",VLOOKUP($AL180,GaAsSem_Req!$A$2:$N$22,8))</f>
        <v/>
      </c>
      <c r="N180" s="287"/>
      <c r="O180" s="166" t="str">
        <f t="shared" si="18"/>
        <v/>
      </c>
      <c r="P180" s="156" t="str">
        <f>IF($D180="","",VLOOKUP($AL180,GaAsSem_Req!$A$2:$N$22,9))</f>
        <v/>
      </c>
      <c r="Q180" s="287"/>
      <c r="R180" s="166" t="str">
        <f t="shared" si="19"/>
        <v/>
      </c>
      <c r="S180" s="156" t="str">
        <f>IF($D180="","",VLOOKUP($AL180,GaAsSem_Req!$A$2:$N$22,10))</f>
        <v/>
      </c>
      <c r="T180" s="287"/>
      <c r="U180" s="166" t="str">
        <f t="shared" si="20"/>
        <v/>
      </c>
      <c r="V180" s="156" t="str">
        <f>IF($D180="","",VLOOKUP($AL180,GaAsSem_Req!$A$2:$N$22,11))</f>
        <v/>
      </c>
      <c r="W180" s="157" t="str">
        <f t="shared" si="21"/>
        <v/>
      </c>
      <c r="X180" s="158" t="str">
        <f>IF(OR($D180="",$AH180="",GlobalParameters!$C$12=""),"",$AH180)</f>
        <v/>
      </c>
      <c r="Y180" s="159"/>
      <c r="Z180" s="283"/>
      <c r="AA180" s="283"/>
      <c r="AB180" s="283"/>
      <c r="AC180" s="283"/>
      <c r="AD180" s="283"/>
      <c r="AE180" s="283"/>
      <c r="AF180" s="283"/>
      <c r="AG180" s="283"/>
      <c r="AH180" s="160" t="str">
        <f>IF(OR($D180="",GlobalParameters!$C$12=""),"",MIN(VLOOKUP($AL180,GaAsSem_Req!$A$2:$N$22,13),$AI180))</f>
        <v/>
      </c>
      <c r="AI180" s="283"/>
      <c r="AJ180" s="283"/>
      <c r="AK180" s="159"/>
      <c r="AL180" s="134" t="e">
        <f>VLOOKUP($D180,GaAsSem_Req!$R$2:$S$8,2)+VLOOKUP(GlobalParameters!$C$12,GaAsSem_Req!$T$2:$U$4,2)</f>
        <v>#N/A</v>
      </c>
    </row>
    <row r="181" spans="1:38" x14ac:dyDescent="0.25">
      <c r="A181" s="133"/>
      <c r="B181" s="283"/>
      <c r="C181" s="283"/>
      <c r="D181" s="284"/>
      <c r="E181" s="286"/>
      <c r="F181" s="162" t="str">
        <f t="shared" si="15"/>
        <v/>
      </c>
      <c r="G181" s="156" t="str">
        <f>IF($D181="","",VLOOKUP($AL181,GaAsSem_Req!$A$2:$N$22,6))</f>
        <v/>
      </c>
      <c r="H181" s="285"/>
      <c r="I181" s="155" t="str">
        <f t="shared" si="16"/>
        <v/>
      </c>
      <c r="J181" s="156" t="str">
        <f>IF($D181="","",VLOOKUP($AL181,GaAsSem_Req!$A$2:$N$22,7))</f>
        <v/>
      </c>
      <c r="K181" s="285"/>
      <c r="L181" s="155" t="str">
        <f t="shared" si="17"/>
        <v/>
      </c>
      <c r="M181" s="156" t="str">
        <f>IF($D181="","",VLOOKUP($AL181,GaAsSem_Req!$A$2:$N$22,8))</f>
        <v/>
      </c>
      <c r="N181" s="287"/>
      <c r="O181" s="166" t="str">
        <f t="shared" si="18"/>
        <v/>
      </c>
      <c r="P181" s="156" t="str">
        <f>IF($D181="","",VLOOKUP($AL181,GaAsSem_Req!$A$2:$N$22,9))</f>
        <v/>
      </c>
      <c r="Q181" s="287"/>
      <c r="R181" s="166" t="str">
        <f t="shared" si="19"/>
        <v/>
      </c>
      <c r="S181" s="156" t="str">
        <f>IF($D181="","",VLOOKUP($AL181,GaAsSem_Req!$A$2:$N$22,10))</f>
        <v/>
      </c>
      <c r="T181" s="287"/>
      <c r="U181" s="166" t="str">
        <f t="shared" si="20"/>
        <v/>
      </c>
      <c r="V181" s="156" t="str">
        <f>IF($D181="","",VLOOKUP($AL181,GaAsSem_Req!$A$2:$N$22,11))</f>
        <v/>
      </c>
      <c r="W181" s="157" t="str">
        <f t="shared" si="21"/>
        <v/>
      </c>
      <c r="X181" s="158" t="str">
        <f>IF(OR($D181="",$AH181="",GlobalParameters!$C$12=""),"",$AH181)</f>
        <v/>
      </c>
      <c r="Y181" s="159"/>
      <c r="Z181" s="283"/>
      <c r="AA181" s="283"/>
      <c r="AB181" s="283"/>
      <c r="AC181" s="283"/>
      <c r="AD181" s="283"/>
      <c r="AE181" s="283"/>
      <c r="AF181" s="283"/>
      <c r="AG181" s="283"/>
      <c r="AH181" s="160" t="str">
        <f>IF(OR($D181="",GlobalParameters!$C$12=""),"",MIN(VLOOKUP($AL181,GaAsSem_Req!$A$2:$N$22,13),$AI181))</f>
        <v/>
      </c>
      <c r="AI181" s="283"/>
      <c r="AJ181" s="283"/>
      <c r="AK181" s="159"/>
      <c r="AL181" s="134" t="e">
        <f>VLOOKUP($D181,GaAsSem_Req!$R$2:$S$8,2)+VLOOKUP(GlobalParameters!$C$12,GaAsSem_Req!$T$2:$U$4,2)</f>
        <v>#N/A</v>
      </c>
    </row>
    <row r="182" spans="1:38" x14ac:dyDescent="0.25">
      <c r="A182" s="133"/>
      <c r="B182" s="283"/>
      <c r="C182" s="283"/>
      <c r="D182" s="284"/>
      <c r="E182" s="286"/>
      <c r="F182" s="162" t="str">
        <f t="shared" si="15"/>
        <v/>
      </c>
      <c r="G182" s="156" t="str">
        <f>IF($D182="","",VLOOKUP($AL182,GaAsSem_Req!$A$2:$N$22,6))</f>
        <v/>
      </c>
      <c r="H182" s="285"/>
      <c r="I182" s="155" t="str">
        <f t="shared" si="16"/>
        <v/>
      </c>
      <c r="J182" s="156" t="str">
        <f>IF($D182="","",VLOOKUP($AL182,GaAsSem_Req!$A$2:$N$22,7))</f>
        <v/>
      </c>
      <c r="K182" s="285"/>
      <c r="L182" s="155" t="str">
        <f t="shared" si="17"/>
        <v/>
      </c>
      <c r="M182" s="156" t="str">
        <f>IF($D182="","",VLOOKUP($AL182,GaAsSem_Req!$A$2:$N$22,8))</f>
        <v/>
      </c>
      <c r="N182" s="287"/>
      <c r="O182" s="166" t="str">
        <f t="shared" si="18"/>
        <v/>
      </c>
      <c r="P182" s="156" t="str">
        <f>IF($D182="","",VLOOKUP($AL182,GaAsSem_Req!$A$2:$N$22,9))</f>
        <v/>
      </c>
      <c r="Q182" s="287"/>
      <c r="R182" s="166" t="str">
        <f t="shared" si="19"/>
        <v/>
      </c>
      <c r="S182" s="156" t="str">
        <f>IF($D182="","",VLOOKUP($AL182,GaAsSem_Req!$A$2:$N$22,10))</f>
        <v/>
      </c>
      <c r="T182" s="287"/>
      <c r="U182" s="166" t="str">
        <f t="shared" si="20"/>
        <v/>
      </c>
      <c r="V182" s="156" t="str">
        <f>IF($D182="","",VLOOKUP($AL182,GaAsSem_Req!$A$2:$N$22,11))</f>
        <v/>
      </c>
      <c r="W182" s="157" t="str">
        <f t="shared" si="21"/>
        <v/>
      </c>
      <c r="X182" s="158" t="str">
        <f>IF(OR($D182="",$AH182="",GlobalParameters!$C$12=""),"",$AH182)</f>
        <v/>
      </c>
      <c r="Y182" s="159"/>
      <c r="Z182" s="283"/>
      <c r="AA182" s="283"/>
      <c r="AB182" s="283"/>
      <c r="AC182" s="283"/>
      <c r="AD182" s="283"/>
      <c r="AE182" s="283"/>
      <c r="AF182" s="283"/>
      <c r="AG182" s="283"/>
      <c r="AH182" s="160" t="str">
        <f>IF(OR($D182="",GlobalParameters!$C$12=""),"",MIN(VLOOKUP($AL182,GaAsSem_Req!$A$2:$N$22,13),$AI182))</f>
        <v/>
      </c>
      <c r="AI182" s="283"/>
      <c r="AJ182" s="283"/>
      <c r="AK182" s="159"/>
      <c r="AL182" s="134" t="e">
        <f>VLOOKUP($D182,GaAsSem_Req!$R$2:$S$8,2)+VLOOKUP(GlobalParameters!$C$12,GaAsSem_Req!$T$2:$U$4,2)</f>
        <v>#N/A</v>
      </c>
    </row>
    <row r="183" spans="1:38" x14ac:dyDescent="0.25">
      <c r="A183" s="133"/>
      <c r="B183" s="283"/>
      <c r="C183" s="283"/>
      <c r="D183" s="284"/>
      <c r="E183" s="286"/>
      <c r="F183" s="162" t="str">
        <f t="shared" si="15"/>
        <v/>
      </c>
      <c r="G183" s="156" t="str">
        <f>IF($D183="","",VLOOKUP($AL183,GaAsSem_Req!$A$2:$N$22,6))</f>
        <v/>
      </c>
      <c r="H183" s="285"/>
      <c r="I183" s="155" t="str">
        <f t="shared" si="16"/>
        <v/>
      </c>
      <c r="J183" s="156" t="str">
        <f>IF($D183="","",VLOOKUP($AL183,GaAsSem_Req!$A$2:$N$22,7))</f>
        <v/>
      </c>
      <c r="K183" s="285"/>
      <c r="L183" s="155" t="str">
        <f t="shared" si="17"/>
        <v/>
      </c>
      <c r="M183" s="156" t="str">
        <f>IF($D183="","",VLOOKUP($AL183,GaAsSem_Req!$A$2:$N$22,8))</f>
        <v/>
      </c>
      <c r="N183" s="287"/>
      <c r="O183" s="166" t="str">
        <f t="shared" si="18"/>
        <v/>
      </c>
      <c r="P183" s="156" t="str">
        <f>IF($D183="","",VLOOKUP($AL183,GaAsSem_Req!$A$2:$N$22,9))</f>
        <v/>
      </c>
      <c r="Q183" s="287"/>
      <c r="R183" s="166" t="str">
        <f t="shared" si="19"/>
        <v/>
      </c>
      <c r="S183" s="156" t="str">
        <f>IF($D183="","",VLOOKUP($AL183,GaAsSem_Req!$A$2:$N$22,10))</f>
        <v/>
      </c>
      <c r="T183" s="287"/>
      <c r="U183" s="166" t="str">
        <f t="shared" si="20"/>
        <v/>
      </c>
      <c r="V183" s="156" t="str">
        <f>IF($D183="","",VLOOKUP($AL183,GaAsSem_Req!$A$2:$N$22,11))</f>
        <v/>
      </c>
      <c r="W183" s="157" t="str">
        <f t="shared" si="21"/>
        <v/>
      </c>
      <c r="X183" s="158" t="str">
        <f>IF(OR($D183="",$AH183="",GlobalParameters!$C$12=""),"",$AH183)</f>
        <v/>
      </c>
      <c r="Y183" s="159"/>
      <c r="Z183" s="283"/>
      <c r="AA183" s="283"/>
      <c r="AB183" s="283"/>
      <c r="AC183" s="283"/>
      <c r="AD183" s="283"/>
      <c r="AE183" s="283"/>
      <c r="AF183" s="283"/>
      <c r="AG183" s="283"/>
      <c r="AH183" s="160" t="str">
        <f>IF(OR($D183="",GlobalParameters!$C$12=""),"",MIN(VLOOKUP($AL183,GaAsSem_Req!$A$2:$N$22,13),$AI183))</f>
        <v/>
      </c>
      <c r="AI183" s="283"/>
      <c r="AJ183" s="283"/>
      <c r="AK183" s="159"/>
      <c r="AL183" s="134" t="e">
        <f>VLOOKUP($D183,GaAsSem_Req!$R$2:$S$8,2)+VLOOKUP(GlobalParameters!$C$12,GaAsSem_Req!$T$2:$U$4,2)</f>
        <v>#N/A</v>
      </c>
    </row>
    <row r="184" spans="1:38" x14ac:dyDescent="0.25">
      <c r="A184" s="133"/>
      <c r="B184" s="283"/>
      <c r="C184" s="283"/>
      <c r="D184" s="284"/>
      <c r="E184" s="286"/>
      <c r="F184" s="162" t="str">
        <f t="shared" si="15"/>
        <v/>
      </c>
      <c r="G184" s="156" t="str">
        <f>IF($D184="","",VLOOKUP($AL184,GaAsSem_Req!$A$2:$N$22,6))</f>
        <v/>
      </c>
      <c r="H184" s="285"/>
      <c r="I184" s="155" t="str">
        <f t="shared" si="16"/>
        <v/>
      </c>
      <c r="J184" s="156" t="str">
        <f>IF($D184="","",VLOOKUP($AL184,GaAsSem_Req!$A$2:$N$22,7))</f>
        <v/>
      </c>
      <c r="K184" s="285"/>
      <c r="L184" s="155" t="str">
        <f t="shared" si="17"/>
        <v/>
      </c>
      <c r="M184" s="156" t="str">
        <f>IF($D184="","",VLOOKUP($AL184,GaAsSem_Req!$A$2:$N$22,8))</f>
        <v/>
      </c>
      <c r="N184" s="287"/>
      <c r="O184" s="166" t="str">
        <f t="shared" si="18"/>
        <v/>
      </c>
      <c r="P184" s="156" t="str">
        <f>IF($D184="","",VLOOKUP($AL184,GaAsSem_Req!$A$2:$N$22,9))</f>
        <v/>
      </c>
      <c r="Q184" s="287"/>
      <c r="R184" s="166" t="str">
        <f t="shared" si="19"/>
        <v/>
      </c>
      <c r="S184" s="156" t="str">
        <f>IF($D184="","",VLOOKUP($AL184,GaAsSem_Req!$A$2:$N$22,10))</f>
        <v/>
      </c>
      <c r="T184" s="287"/>
      <c r="U184" s="166" t="str">
        <f t="shared" si="20"/>
        <v/>
      </c>
      <c r="V184" s="156" t="str">
        <f>IF($D184="","",VLOOKUP($AL184,GaAsSem_Req!$A$2:$N$22,11))</f>
        <v/>
      </c>
      <c r="W184" s="157" t="str">
        <f t="shared" si="21"/>
        <v/>
      </c>
      <c r="X184" s="158" t="str">
        <f>IF(OR($D184="",$AH184="",GlobalParameters!$C$12=""),"",$AH184)</f>
        <v/>
      </c>
      <c r="Y184" s="159"/>
      <c r="Z184" s="283"/>
      <c r="AA184" s="283"/>
      <c r="AB184" s="283"/>
      <c r="AC184" s="283"/>
      <c r="AD184" s="283"/>
      <c r="AE184" s="283"/>
      <c r="AF184" s="283"/>
      <c r="AG184" s="283"/>
      <c r="AH184" s="160" t="str">
        <f>IF(OR($D184="",GlobalParameters!$C$12=""),"",MIN(VLOOKUP($AL184,GaAsSem_Req!$A$2:$N$22,13),$AI184))</f>
        <v/>
      </c>
      <c r="AI184" s="283"/>
      <c r="AJ184" s="283"/>
      <c r="AK184" s="159"/>
      <c r="AL184" s="134" t="e">
        <f>VLOOKUP($D184,GaAsSem_Req!$R$2:$S$8,2)+VLOOKUP(GlobalParameters!$C$12,GaAsSem_Req!$T$2:$U$4,2)</f>
        <v>#N/A</v>
      </c>
    </row>
    <row r="185" spans="1:38" x14ac:dyDescent="0.25">
      <c r="A185" s="133"/>
      <c r="B185" s="283"/>
      <c r="C185" s="283"/>
      <c r="D185" s="284"/>
      <c r="E185" s="286"/>
      <c r="F185" s="162" t="str">
        <f t="shared" si="15"/>
        <v/>
      </c>
      <c r="G185" s="156" t="str">
        <f>IF($D185="","",VLOOKUP($AL185,GaAsSem_Req!$A$2:$N$22,6))</f>
        <v/>
      </c>
      <c r="H185" s="285"/>
      <c r="I185" s="155" t="str">
        <f t="shared" si="16"/>
        <v/>
      </c>
      <c r="J185" s="156" t="str">
        <f>IF($D185="","",VLOOKUP($AL185,GaAsSem_Req!$A$2:$N$22,7))</f>
        <v/>
      </c>
      <c r="K185" s="285"/>
      <c r="L185" s="155" t="str">
        <f t="shared" si="17"/>
        <v/>
      </c>
      <c r="M185" s="156" t="str">
        <f>IF($D185="","",VLOOKUP($AL185,GaAsSem_Req!$A$2:$N$22,8))</f>
        <v/>
      </c>
      <c r="N185" s="287"/>
      <c r="O185" s="166" t="str">
        <f t="shared" si="18"/>
        <v/>
      </c>
      <c r="P185" s="156" t="str">
        <f>IF($D185="","",VLOOKUP($AL185,GaAsSem_Req!$A$2:$N$22,9))</f>
        <v/>
      </c>
      <c r="Q185" s="287"/>
      <c r="R185" s="166" t="str">
        <f t="shared" si="19"/>
        <v/>
      </c>
      <c r="S185" s="156" t="str">
        <f>IF($D185="","",VLOOKUP($AL185,GaAsSem_Req!$A$2:$N$22,10))</f>
        <v/>
      </c>
      <c r="T185" s="287"/>
      <c r="U185" s="166" t="str">
        <f t="shared" si="20"/>
        <v/>
      </c>
      <c r="V185" s="156" t="str">
        <f>IF($D185="","",VLOOKUP($AL185,GaAsSem_Req!$A$2:$N$22,11))</f>
        <v/>
      </c>
      <c r="W185" s="157" t="str">
        <f t="shared" si="21"/>
        <v/>
      </c>
      <c r="X185" s="158" t="str">
        <f>IF(OR($D185="",$AH185="",GlobalParameters!$C$12=""),"",$AH185)</f>
        <v/>
      </c>
      <c r="Y185" s="159"/>
      <c r="Z185" s="283"/>
      <c r="AA185" s="283"/>
      <c r="AB185" s="283"/>
      <c r="AC185" s="283"/>
      <c r="AD185" s="283"/>
      <c r="AE185" s="283"/>
      <c r="AF185" s="283"/>
      <c r="AG185" s="283"/>
      <c r="AH185" s="160" t="str">
        <f>IF(OR($D185="",GlobalParameters!$C$12=""),"",MIN(VLOOKUP($AL185,GaAsSem_Req!$A$2:$N$22,13),$AI185))</f>
        <v/>
      </c>
      <c r="AI185" s="283"/>
      <c r="AJ185" s="283"/>
      <c r="AK185" s="159"/>
      <c r="AL185" s="134" t="e">
        <f>VLOOKUP($D185,GaAsSem_Req!$R$2:$S$8,2)+VLOOKUP(GlobalParameters!$C$12,GaAsSem_Req!$T$2:$U$4,2)</f>
        <v>#N/A</v>
      </c>
    </row>
    <row r="186" spans="1:38" x14ac:dyDescent="0.25">
      <c r="A186" s="133"/>
      <c r="B186" s="283"/>
      <c r="C186" s="283"/>
      <c r="D186" s="284"/>
      <c r="E186" s="286"/>
      <c r="F186" s="162" t="str">
        <f t="shared" si="15"/>
        <v/>
      </c>
      <c r="G186" s="156" t="str">
        <f>IF($D186="","",VLOOKUP($AL186,GaAsSem_Req!$A$2:$N$22,6))</f>
        <v/>
      </c>
      <c r="H186" s="285"/>
      <c r="I186" s="155" t="str">
        <f t="shared" si="16"/>
        <v/>
      </c>
      <c r="J186" s="156" t="str">
        <f>IF($D186="","",VLOOKUP($AL186,GaAsSem_Req!$A$2:$N$22,7))</f>
        <v/>
      </c>
      <c r="K186" s="285"/>
      <c r="L186" s="155" t="str">
        <f t="shared" si="17"/>
        <v/>
      </c>
      <c r="M186" s="156" t="str">
        <f>IF($D186="","",VLOOKUP($AL186,GaAsSem_Req!$A$2:$N$22,8))</f>
        <v/>
      </c>
      <c r="N186" s="287"/>
      <c r="O186" s="166" t="str">
        <f t="shared" si="18"/>
        <v/>
      </c>
      <c r="P186" s="156" t="str">
        <f>IF($D186="","",VLOOKUP($AL186,GaAsSem_Req!$A$2:$N$22,9))</f>
        <v/>
      </c>
      <c r="Q186" s="287"/>
      <c r="R186" s="166" t="str">
        <f t="shared" si="19"/>
        <v/>
      </c>
      <c r="S186" s="156" t="str">
        <f>IF($D186="","",VLOOKUP($AL186,GaAsSem_Req!$A$2:$N$22,10))</f>
        <v/>
      </c>
      <c r="T186" s="287"/>
      <c r="U186" s="166" t="str">
        <f t="shared" si="20"/>
        <v/>
      </c>
      <c r="V186" s="156" t="str">
        <f>IF($D186="","",VLOOKUP($AL186,GaAsSem_Req!$A$2:$N$22,11))</f>
        <v/>
      </c>
      <c r="W186" s="157" t="str">
        <f t="shared" si="21"/>
        <v/>
      </c>
      <c r="X186" s="158" t="str">
        <f>IF(OR($D186="",$AH186="",GlobalParameters!$C$12=""),"",$AH186)</f>
        <v/>
      </c>
      <c r="Y186" s="159"/>
      <c r="Z186" s="283"/>
      <c r="AA186" s="283"/>
      <c r="AB186" s="283"/>
      <c r="AC186" s="283"/>
      <c r="AD186" s="283"/>
      <c r="AE186" s="283"/>
      <c r="AF186" s="283"/>
      <c r="AG186" s="283"/>
      <c r="AH186" s="160" t="str">
        <f>IF(OR($D186="",GlobalParameters!$C$12=""),"",MIN(VLOOKUP($AL186,GaAsSem_Req!$A$2:$N$22,13),$AI186))</f>
        <v/>
      </c>
      <c r="AI186" s="283"/>
      <c r="AJ186" s="283"/>
      <c r="AK186" s="159"/>
      <c r="AL186" s="134" t="e">
        <f>VLOOKUP($D186,GaAsSem_Req!$R$2:$S$8,2)+VLOOKUP(GlobalParameters!$C$12,GaAsSem_Req!$T$2:$U$4,2)</f>
        <v>#N/A</v>
      </c>
    </row>
    <row r="187" spans="1:38" x14ac:dyDescent="0.25">
      <c r="A187" s="133"/>
      <c r="B187" s="283"/>
      <c r="C187" s="283"/>
      <c r="D187" s="284"/>
      <c r="E187" s="286"/>
      <c r="F187" s="162" t="str">
        <f t="shared" si="15"/>
        <v/>
      </c>
      <c r="G187" s="156" t="str">
        <f>IF($D187="","",VLOOKUP($AL187,GaAsSem_Req!$A$2:$N$22,6))</f>
        <v/>
      </c>
      <c r="H187" s="285"/>
      <c r="I187" s="155" t="str">
        <f t="shared" si="16"/>
        <v/>
      </c>
      <c r="J187" s="156" t="str">
        <f>IF($D187="","",VLOOKUP($AL187,GaAsSem_Req!$A$2:$N$22,7))</f>
        <v/>
      </c>
      <c r="K187" s="285"/>
      <c r="L187" s="155" t="str">
        <f t="shared" si="17"/>
        <v/>
      </c>
      <c r="M187" s="156" t="str">
        <f>IF($D187="","",VLOOKUP($AL187,GaAsSem_Req!$A$2:$N$22,8))</f>
        <v/>
      </c>
      <c r="N187" s="287"/>
      <c r="O187" s="166" t="str">
        <f t="shared" si="18"/>
        <v/>
      </c>
      <c r="P187" s="156" t="str">
        <f>IF($D187="","",VLOOKUP($AL187,GaAsSem_Req!$A$2:$N$22,9))</f>
        <v/>
      </c>
      <c r="Q187" s="287"/>
      <c r="R187" s="166" t="str">
        <f t="shared" si="19"/>
        <v/>
      </c>
      <c r="S187" s="156" t="str">
        <f>IF($D187="","",VLOOKUP($AL187,GaAsSem_Req!$A$2:$N$22,10))</f>
        <v/>
      </c>
      <c r="T187" s="287"/>
      <c r="U187" s="166" t="str">
        <f t="shared" si="20"/>
        <v/>
      </c>
      <c r="V187" s="156" t="str">
        <f>IF($D187="","",VLOOKUP($AL187,GaAsSem_Req!$A$2:$N$22,11))</f>
        <v/>
      </c>
      <c r="W187" s="157" t="str">
        <f t="shared" si="21"/>
        <v/>
      </c>
      <c r="X187" s="158" t="str">
        <f>IF(OR($D187="",$AH187="",GlobalParameters!$C$12=""),"",$AH187)</f>
        <v/>
      </c>
      <c r="Y187" s="159"/>
      <c r="Z187" s="283"/>
      <c r="AA187" s="283"/>
      <c r="AB187" s="283"/>
      <c r="AC187" s="283"/>
      <c r="AD187" s="283"/>
      <c r="AE187" s="283"/>
      <c r="AF187" s="283"/>
      <c r="AG187" s="283"/>
      <c r="AH187" s="160" t="str">
        <f>IF(OR($D187="",GlobalParameters!$C$12=""),"",MIN(VLOOKUP($AL187,GaAsSem_Req!$A$2:$N$22,13),$AI187))</f>
        <v/>
      </c>
      <c r="AI187" s="283"/>
      <c r="AJ187" s="283"/>
      <c r="AK187" s="159"/>
      <c r="AL187" s="134" t="e">
        <f>VLOOKUP($D187,GaAsSem_Req!$R$2:$S$8,2)+VLOOKUP(GlobalParameters!$C$12,GaAsSem_Req!$T$2:$U$4,2)</f>
        <v>#N/A</v>
      </c>
    </row>
    <row r="188" spans="1:38" x14ac:dyDescent="0.25">
      <c r="A188" s="133"/>
      <c r="B188" s="283"/>
      <c r="C188" s="283"/>
      <c r="D188" s="284"/>
      <c r="E188" s="286"/>
      <c r="F188" s="162" t="str">
        <f t="shared" si="15"/>
        <v/>
      </c>
      <c r="G188" s="156" t="str">
        <f>IF($D188="","",VLOOKUP($AL188,GaAsSem_Req!$A$2:$N$22,6))</f>
        <v/>
      </c>
      <c r="H188" s="285"/>
      <c r="I188" s="155" t="str">
        <f t="shared" si="16"/>
        <v/>
      </c>
      <c r="J188" s="156" t="str">
        <f>IF($D188="","",VLOOKUP($AL188,GaAsSem_Req!$A$2:$N$22,7))</f>
        <v/>
      </c>
      <c r="K188" s="285"/>
      <c r="L188" s="155" t="str">
        <f t="shared" si="17"/>
        <v/>
      </c>
      <c r="M188" s="156" t="str">
        <f>IF($D188="","",VLOOKUP($AL188,GaAsSem_Req!$A$2:$N$22,8))</f>
        <v/>
      </c>
      <c r="N188" s="287"/>
      <c r="O188" s="166" t="str">
        <f t="shared" si="18"/>
        <v/>
      </c>
      <c r="P188" s="156" t="str">
        <f>IF($D188="","",VLOOKUP($AL188,GaAsSem_Req!$A$2:$N$22,9))</f>
        <v/>
      </c>
      <c r="Q188" s="287"/>
      <c r="R188" s="166" t="str">
        <f t="shared" si="19"/>
        <v/>
      </c>
      <c r="S188" s="156" t="str">
        <f>IF($D188="","",VLOOKUP($AL188,GaAsSem_Req!$A$2:$N$22,10))</f>
        <v/>
      </c>
      <c r="T188" s="287"/>
      <c r="U188" s="166" t="str">
        <f t="shared" si="20"/>
        <v/>
      </c>
      <c r="V188" s="156" t="str">
        <f>IF($D188="","",VLOOKUP($AL188,GaAsSem_Req!$A$2:$N$22,11))</f>
        <v/>
      </c>
      <c r="W188" s="157" t="str">
        <f t="shared" si="21"/>
        <v/>
      </c>
      <c r="X188" s="158" t="str">
        <f>IF(OR($D188="",$AH188="",GlobalParameters!$C$12=""),"",$AH188)</f>
        <v/>
      </c>
      <c r="Y188" s="159"/>
      <c r="Z188" s="283"/>
      <c r="AA188" s="283"/>
      <c r="AB188" s="283"/>
      <c r="AC188" s="283"/>
      <c r="AD188" s="283"/>
      <c r="AE188" s="283"/>
      <c r="AF188" s="283"/>
      <c r="AG188" s="283"/>
      <c r="AH188" s="160" t="str">
        <f>IF(OR($D188="",GlobalParameters!$C$12=""),"",MIN(VLOOKUP($AL188,GaAsSem_Req!$A$2:$N$22,13),$AI188))</f>
        <v/>
      </c>
      <c r="AI188" s="283"/>
      <c r="AJ188" s="283"/>
      <c r="AK188" s="159"/>
      <c r="AL188" s="134" t="e">
        <f>VLOOKUP($D188,GaAsSem_Req!$R$2:$S$8,2)+VLOOKUP(GlobalParameters!$C$12,GaAsSem_Req!$T$2:$U$4,2)</f>
        <v>#N/A</v>
      </c>
    </row>
    <row r="189" spans="1:38" x14ac:dyDescent="0.25">
      <c r="A189" s="133"/>
      <c r="B189" s="283"/>
      <c r="C189" s="283"/>
      <c r="D189" s="284"/>
      <c r="E189" s="286"/>
      <c r="F189" s="162" t="str">
        <f t="shared" si="15"/>
        <v/>
      </c>
      <c r="G189" s="156" t="str">
        <f>IF($D189="","",VLOOKUP($AL189,GaAsSem_Req!$A$2:$N$22,6))</f>
        <v/>
      </c>
      <c r="H189" s="285"/>
      <c r="I189" s="155" t="str">
        <f t="shared" si="16"/>
        <v/>
      </c>
      <c r="J189" s="156" t="str">
        <f>IF($D189="","",VLOOKUP($AL189,GaAsSem_Req!$A$2:$N$22,7))</f>
        <v/>
      </c>
      <c r="K189" s="285"/>
      <c r="L189" s="155" t="str">
        <f t="shared" si="17"/>
        <v/>
      </c>
      <c r="M189" s="156" t="str">
        <f>IF($D189="","",VLOOKUP($AL189,GaAsSem_Req!$A$2:$N$22,8))</f>
        <v/>
      </c>
      <c r="N189" s="287"/>
      <c r="O189" s="166" t="str">
        <f t="shared" si="18"/>
        <v/>
      </c>
      <c r="P189" s="156" t="str">
        <f>IF($D189="","",VLOOKUP($AL189,GaAsSem_Req!$A$2:$N$22,9))</f>
        <v/>
      </c>
      <c r="Q189" s="287"/>
      <c r="R189" s="166" t="str">
        <f t="shared" si="19"/>
        <v/>
      </c>
      <c r="S189" s="156" t="str">
        <f>IF($D189="","",VLOOKUP($AL189,GaAsSem_Req!$A$2:$N$22,10))</f>
        <v/>
      </c>
      <c r="T189" s="287"/>
      <c r="U189" s="166" t="str">
        <f t="shared" si="20"/>
        <v/>
      </c>
      <c r="V189" s="156" t="str">
        <f>IF($D189="","",VLOOKUP($AL189,GaAsSem_Req!$A$2:$N$22,11))</f>
        <v/>
      </c>
      <c r="W189" s="157" t="str">
        <f t="shared" si="21"/>
        <v/>
      </c>
      <c r="X189" s="158" t="str">
        <f>IF(OR($D189="",$AH189="",GlobalParameters!$C$12=""),"",$AH189)</f>
        <v/>
      </c>
      <c r="Y189" s="159"/>
      <c r="Z189" s="283"/>
      <c r="AA189" s="283"/>
      <c r="AB189" s="283"/>
      <c r="AC189" s="283"/>
      <c r="AD189" s="283"/>
      <c r="AE189" s="283"/>
      <c r="AF189" s="283"/>
      <c r="AG189" s="283"/>
      <c r="AH189" s="160" t="str">
        <f>IF(OR($D189="",GlobalParameters!$C$12=""),"",MIN(VLOOKUP($AL189,GaAsSem_Req!$A$2:$N$22,13),$AI189))</f>
        <v/>
      </c>
      <c r="AI189" s="283"/>
      <c r="AJ189" s="283"/>
      <c r="AK189" s="159"/>
      <c r="AL189" s="134" t="e">
        <f>VLOOKUP($D189,GaAsSem_Req!$R$2:$S$8,2)+VLOOKUP(GlobalParameters!$C$12,GaAsSem_Req!$T$2:$U$4,2)</f>
        <v>#N/A</v>
      </c>
    </row>
    <row r="190" spans="1:38" x14ac:dyDescent="0.25">
      <c r="A190" s="133"/>
      <c r="B190" s="283"/>
      <c r="C190" s="283"/>
      <c r="D190" s="284"/>
      <c r="E190" s="286"/>
      <c r="F190" s="162" t="str">
        <f t="shared" si="15"/>
        <v/>
      </c>
      <c r="G190" s="156" t="str">
        <f>IF($D190="","",VLOOKUP($AL190,GaAsSem_Req!$A$2:$N$22,6))</f>
        <v/>
      </c>
      <c r="H190" s="285"/>
      <c r="I190" s="155" t="str">
        <f t="shared" si="16"/>
        <v/>
      </c>
      <c r="J190" s="156" t="str">
        <f>IF($D190="","",VLOOKUP($AL190,GaAsSem_Req!$A$2:$N$22,7))</f>
        <v/>
      </c>
      <c r="K190" s="285"/>
      <c r="L190" s="155" t="str">
        <f t="shared" si="17"/>
        <v/>
      </c>
      <c r="M190" s="156" t="str">
        <f>IF($D190="","",VLOOKUP($AL190,GaAsSem_Req!$A$2:$N$22,8))</f>
        <v/>
      </c>
      <c r="N190" s="287"/>
      <c r="O190" s="166" t="str">
        <f t="shared" si="18"/>
        <v/>
      </c>
      <c r="P190" s="156" t="str">
        <f>IF($D190="","",VLOOKUP($AL190,GaAsSem_Req!$A$2:$N$22,9))</f>
        <v/>
      </c>
      <c r="Q190" s="287"/>
      <c r="R190" s="166" t="str">
        <f t="shared" si="19"/>
        <v/>
      </c>
      <c r="S190" s="156" t="str">
        <f>IF($D190="","",VLOOKUP($AL190,GaAsSem_Req!$A$2:$N$22,10))</f>
        <v/>
      </c>
      <c r="T190" s="287"/>
      <c r="U190" s="166" t="str">
        <f t="shared" si="20"/>
        <v/>
      </c>
      <c r="V190" s="156" t="str">
        <f>IF($D190="","",VLOOKUP($AL190,GaAsSem_Req!$A$2:$N$22,11))</f>
        <v/>
      </c>
      <c r="W190" s="157" t="str">
        <f t="shared" si="21"/>
        <v/>
      </c>
      <c r="X190" s="158" t="str">
        <f>IF(OR($D190="",$AH190="",GlobalParameters!$C$12=""),"",$AH190)</f>
        <v/>
      </c>
      <c r="Y190" s="159"/>
      <c r="Z190" s="283"/>
      <c r="AA190" s="283"/>
      <c r="AB190" s="283"/>
      <c r="AC190" s="283"/>
      <c r="AD190" s="283"/>
      <c r="AE190" s="283"/>
      <c r="AF190" s="283"/>
      <c r="AG190" s="283"/>
      <c r="AH190" s="160" t="str">
        <f>IF(OR($D190="",GlobalParameters!$C$12=""),"",MIN(VLOOKUP($AL190,GaAsSem_Req!$A$2:$N$22,13),$AI190))</f>
        <v/>
      </c>
      <c r="AI190" s="283"/>
      <c r="AJ190" s="283"/>
      <c r="AK190" s="159"/>
      <c r="AL190" s="134" t="e">
        <f>VLOOKUP($D190,GaAsSem_Req!$R$2:$S$8,2)+VLOOKUP(GlobalParameters!$C$12,GaAsSem_Req!$T$2:$U$4,2)</f>
        <v>#N/A</v>
      </c>
    </row>
    <row r="191" spans="1:38" x14ac:dyDescent="0.25">
      <c r="A191" s="133"/>
      <c r="B191" s="283"/>
      <c r="C191" s="283"/>
      <c r="D191" s="284"/>
      <c r="E191" s="286"/>
      <c r="F191" s="162" t="str">
        <f t="shared" si="15"/>
        <v/>
      </c>
      <c r="G191" s="156" t="str">
        <f>IF($D191="","",VLOOKUP($AL191,GaAsSem_Req!$A$2:$N$22,6))</f>
        <v/>
      </c>
      <c r="H191" s="285"/>
      <c r="I191" s="155" t="str">
        <f t="shared" si="16"/>
        <v/>
      </c>
      <c r="J191" s="156" t="str">
        <f>IF($D191="","",VLOOKUP($AL191,GaAsSem_Req!$A$2:$N$22,7))</f>
        <v/>
      </c>
      <c r="K191" s="285"/>
      <c r="L191" s="155" t="str">
        <f t="shared" si="17"/>
        <v/>
      </c>
      <c r="M191" s="156" t="str">
        <f>IF($D191="","",VLOOKUP($AL191,GaAsSem_Req!$A$2:$N$22,8))</f>
        <v/>
      </c>
      <c r="N191" s="287"/>
      <c r="O191" s="166" t="str">
        <f t="shared" si="18"/>
        <v/>
      </c>
      <c r="P191" s="156" t="str">
        <f>IF($D191="","",VLOOKUP($AL191,GaAsSem_Req!$A$2:$N$22,9))</f>
        <v/>
      </c>
      <c r="Q191" s="287"/>
      <c r="R191" s="166" t="str">
        <f t="shared" si="19"/>
        <v/>
      </c>
      <c r="S191" s="156" t="str">
        <f>IF($D191="","",VLOOKUP($AL191,GaAsSem_Req!$A$2:$N$22,10))</f>
        <v/>
      </c>
      <c r="T191" s="287"/>
      <c r="U191" s="166" t="str">
        <f t="shared" si="20"/>
        <v/>
      </c>
      <c r="V191" s="156" t="str">
        <f>IF($D191="","",VLOOKUP($AL191,GaAsSem_Req!$A$2:$N$22,11))</f>
        <v/>
      </c>
      <c r="W191" s="157" t="str">
        <f t="shared" si="21"/>
        <v/>
      </c>
      <c r="X191" s="158" t="str">
        <f>IF(OR($D191="",$AH191="",GlobalParameters!$C$12=""),"",$AH191)</f>
        <v/>
      </c>
      <c r="Y191" s="159"/>
      <c r="Z191" s="283"/>
      <c r="AA191" s="283"/>
      <c r="AB191" s="283"/>
      <c r="AC191" s="283"/>
      <c r="AD191" s="283"/>
      <c r="AE191" s="283"/>
      <c r="AF191" s="283"/>
      <c r="AG191" s="283"/>
      <c r="AH191" s="160" t="str">
        <f>IF(OR($D191="",GlobalParameters!$C$12=""),"",MIN(VLOOKUP($AL191,GaAsSem_Req!$A$2:$N$22,13),$AI191))</f>
        <v/>
      </c>
      <c r="AI191" s="283"/>
      <c r="AJ191" s="283"/>
      <c r="AK191" s="159"/>
      <c r="AL191" s="134" t="e">
        <f>VLOOKUP($D191,GaAsSem_Req!$R$2:$S$8,2)+VLOOKUP(GlobalParameters!$C$12,GaAsSem_Req!$T$2:$U$4,2)</f>
        <v>#N/A</v>
      </c>
    </row>
    <row r="192" spans="1:38" x14ac:dyDescent="0.25">
      <c r="A192" s="133"/>
      <c r="B192" s="283"/>
      <c r="C192" s="283"/>
      <c r="D192" s="284"/>
      <c r="E192" s="286"/>
      <c r="F192" s="162" t="str">
        <f t="shared" si="15"/>
        <v/>
      </c>
      <c r="G192" s="156" t="str">
        <f>IF($D192="","",VLOOKUP($AL192,GaAsSem_Req!$A$2:$N$22,6))</f>
        <v/>
      </c>
      <c r="H192" s="285"/>
      <c r="I192" s="155" t="str">
        <f t="shared" si="16"/>
        <v/>
      </c>
      <c r="J192" s="156" t="str">
        <f>IF($D192="","",VLOOKUP($AL192,GaAsSem_Req!$A$2:$N$22,7))</f>
        <v/>
      </c>
      <c r="K192" s="285"/>
      <c r="L192" s="155" t="str">
        <f t="shared" si="17"/>
        <v/>
      </c>
      <c r="M192" s="156" t="str">
        <f>IF($D192="","",VLOOKUP($AL192,GaAsSem_Req!$A$2:$N$22,8))</f>
        <v/>
      </c>
      <c r="N192" s="287"/>
      <c r="O192" s="166" t="str">
        <f t="shared" si="18"/>
        <v/>
      </c>
      <c r="P192" s="156" t="str">
        <f>IF($D192="","",VLOOKUP($AL192,GaAsSem_Req!$A$2:$N$22,9))</f>
        <v/>
      </c>
      <c r="Q192" s="287"/>
      <c r="R192" s="166" t="str">
        <f t="shared" si="19"/>
        <v/>
      </c>
      <c r="S192" s="156" t="str">
        <f>IF($D192="","",VLOOKUP($AL192,GaAsSem_Req!$A$2:$N$22,10))</f>
        <v/>
      </c>
      <c r="T192" s="287"/>
      <c r="U192" s="166" t="str">
        <f t="shared" si="20"/>
        <v/>
      </c>
      <c r="V192" s="156" t="str">
        <f>IF($D192="","",VLOOKUP($AL192,GaAsSem_Req!$A$2:$N$22,11))</f>
        <v/>
      </c>
      <c r="W192" s="157" t="str">
        <f t="shared" si="21"/>
        <v/>
      </c>
      <c r="X192" s="158" t="str">
        <f>IF(OR($D192="",$AH192="",GlobalParameters!$C$12=""),"",$AH192)</f>
        <v/>
      </c>
      <c r="Y192" s="159"/>
      <c r="Z192" s="283"/>
      <c r="AA192" s="283"/>
      <c r="AB192" s="283"/>
      <c r="AC192" s="283"/>
      <c r="AD192" s="283"/>
      <c r="AE192" s="283"/>
      <c r="AF192" s="283"/>
      <c r="AG192" s="283"/>
      <c r="AH192" s="160" t="str">
        <f>IF(OR($D192="",GlobalParameters!$C$12=""),"",MIN(VLOOKUP($AL192,GaAsSem_Req!$A$2:$N$22,13),$AI192))</f>
        <v/>
      </c>
      <c r="AI192" s="283"/>
      <c r="AJ192" s="283"/>
      <c r="AK192" s="159"/>
      <c r="AL192" s="134" t="e">
        <f>VLOOKUP($D192,GaAsSem_Req!$R$2:$S$8,2)+VLOOKUP(GlobalParameters!$C$12,GaAsSem_Req!$T$2:$U$4,2)</f>
        <v>#N/A</v>
      </c>
    </row>
    <row r="193" spans="1:38" x14ac:dyDescent="0.25">
      <c r="A193" s="133"/>
      <c r="B193" s="283"/>
      <c r="C193" s="283"/>
      <c r="D193" s="284"/>
      <c r="E193" s="286"/>
      <c r="F193" s="162" t="str">
        <f t="shared" si="15"/>
        <v/>
      </c>
      <c r="G193" s="156" t="str">
        <f>IF($D193="","",VLOOKUP($AL193,GaAsSem_Req!$A$2:$N$22,6))</f>
        <v/>
      </c>
      <c r="H193" s="285"/>
      <c r="I193" s="155" t="str">
        <f t="shared" si="16"/>
        <v/>
      </c>
      <c r="J193" s="156" t="str">
        <f>IF($D193="","",VLOOKUP($AL193,GaAsSem_Req!$A$2:$N$22,7))</f>
        <v/>
      </c>
      <c r="K193" s="285"/>
      <c r="L193" s="155" t="str">
        <f t="shared" si="17"/>
        <v/>
      </c>
      <c r="M193" s="156" t="str">
        <f>IF($D193="","",VLOOKUP($AL193,GaAsSem_Req!$A$2:$N$22,8))</f>
        <v/>
      </c>
      <c r="N193" s="287"/>
      <c r="O193" s="166" t="str">
        <f t="shared" si="18"/>
        <v/>
      </c>
      <c r="P193" s="156" t="str">
        <f>IF($D193="","",VLOOKUP($AL193,GaAsSem_Req!$A$2:$N$22,9))</f>
        <v/>
      </c>
      <c r="Q193" s="287"/>
      <c r="R193" s="166" t="str">
        <f t="shared" si="19"/>
        <v/>
      </c>
      <c r="S193" s="156" t="str">
        <f>IF($D193="","",VLOOKUP($AL193,GaAsSem_Req!$A$2:$N$22,10))</f>
        <v/>
      </c>
      <c r="T193" s="287"/>
      <c r="U193" s="166" t="str">
        <f t="shared" si="20"/>
        <v/>
      </c>
      <c r="V193" s="156" t="str">
        <f>IF($D193="","",VLOOKUP($AL193,GaAsSem_Req!$A$2:$N$22,11))</f>
        <v/>
      </c>
      <c r="W193" s="157" t="str">
        <f t="shared" si="21"/>
        <v/>
      </c>
      <c r="X193" s="158" t="str">
        <f>IF(OR($D193="",$AH193="",GlobalParameters!$C$12=""),"",$AH193)</f>
        <v/>
      </c>
      <c r="Y193" s="159"/>
      <c r="Z193" s="283"/>
      <c r="AA193" s="283"/>
      <c r="AB193" s="283"/>
      <c r="AC193" s="283"/>
      <c r="AD193" s="283"/>
      <c r="AE193" s="283"/>
      <c r="AF193" s="283"/>
      <c r="AG193" s="283"/>
      <c r="AH193" s="160" t="str">
        <f>IF(OR($D193="",GlobalParameters!$C$12=""),"",MIN(VLOOKUP($AL193,GaAsSem_Req!$A$2:$N$22,13),$AI193))</f>
        <v/>
      </c>
      <c r="AI193" s="283"/>
      <c r="AJ193" s="283"/>
      <c r="AK193" s="159"/>
      <c r="AL193" s="134" t="e">
        <f>VLOOKUP($D193,GaAsSem_Req!$R$2:$S$8,2)+VLOOKUP(GlobalParameters!$C$12,GaAsSem_Req!$T$2:$U$4,2)</f>
        <v>#N/A</v>
      </c>
    </row>
    <row r="194" spans="1:38" x14ac:dyDescent="0.25">
      <c r="A194" s="133"/>
      <c r="B194" s="283"/>
      <c r="C194" s="283"/>
      <c r="D194" s="284"/>
      <c r="E194" s="286"/>
      <c r="F194" s="162" t="str">
        <f t="shared" si="15"/>
        <v/>
      </c>
      <c r="G194" s="156" t="str">
        <f>IF($D194="","",VLOOKUP($AL194,GaAsSem_Req!$A$2:$N$22,6))</f>
        <v/>
      </c>
      <c r="H194" s="285"/>
      <c r="I194" s="155" t="str">
        <f t="shared" si="16"/>
        <v/>
      </c>
      <c r="J194" s="156" t="str">
        <f>IF($D194="","",VLOOKUP($AL194,GaAsSem_Req!$A$2:$N$22,7))</f>
        <v/>
      </c>
      <c r="K194" s="285"/>
      <c r="L194" s="155" t="str">
        <f t="shared" si="17"/>
        <v/>
      </c>
      <c r="M194" s="156" t="str">
        <f>IF($D194="","",VLOOKUP($AL194,GaAsSem_Req!$A$2:$N$22,8))</f>
        <v/>
      </c>
      <c r="N194" s="287"/>
      <c r="O194" s="166" t="str">
        <f t="shared" si="18"/>
        <v/>
      </c>
      <c r="P194" s="156" t="str">
        <f>IF($D194="","",VLOOKUP($AL194,GaAsSem_Req!$A$2:$N$22,9))</f>
        <v/>
      </c>
      <c r="Q194" s="287"/>
      <c r="R194" s="166" t="str">
        <f t="shared" si="19"/>
        <v/>
      </c>
      <c r="S194" s="156" t="str">
        <f>IF($D194="","",VLOOKUP($AL194,GaAsSem_Req!$A$2:$N$22,10))</f>
        <v/>
      </c>
      <c r="T194" s="287"/>
      <c r="U194" s="166" t="str">
        <f t="shared" si="20"/>
        <v/>
      </c>
      <c r="V194" s="156" t="str">
        <f>IF($D194="","",VLOOKUP($AL194,GaAsSem_Req!$A$2:$N$22,11))</f>
        <v/>
      </c>
      <c r="W194" s="157" t="str">
        <f t="shared" si="21"/>
        <v/>
      </c>
      <c r="X194" s="158" t="str">
        <f>IF(OR($D194="",$AH194="",GlobalParameters!$C$12=""),"",$AH194)</f>
        <v/>
      </c>
      <c r="Y194" s="159"/>
      <c r="Z194" s="283"/>
      <c r="AA194" s="283"/>
      <c r="AB194" s="283"/>
      <c r="AC194" s="283"/>
      <c r="AD194" s="283"/>
      <c r="AE194" s="283"/>
      <c r="AF194" s="283"/>
      <c r="AG194" s="283"/>
      <c r="AH194" s="160" t="str">
        <f>IF(OR($D194="",GlobalParameters!$C$12=""),"",MIN(VLOOKUP($AL194,GaAsSem_Req!$A$2:$N$22,13),$AI194))</f>
        <v/>
      </c>
      <c r="AI194" s="283"/>
      <c r="AJ194" s="283"/>
      <c r="AK194" s="159"/>
      <c r="AL194" s="134" t="e">
        <f>VLOOKUP($D194,GaAsSem_Req!$R$2:$S$8,2)+VLOOKUP(GlobalParameters!$C$12,GaAsSem_Req!$T$2:$U$4,2)</f>
        <v>#N/A</v>
      </c>
    </row>
    <row r="195" spans="1:38" x14ac:dyDescent="0.25">
      <c r="A195" s="133"/>
      <c r="B195" s="283"/>
      <c r="C195" s="283"/>
      <c r="D195" s="284"/>
      <c r="E195" s="286"/>
      <c r="F195" s="162" t="str">
        <f t="shared" si="15"/>
        <v/>
      </c>
      <c r="G195" s="156" t="str">
        <f>IF($D195="","",VLOOKUP($AL195,GaAsSem_Req!$A$2:$N$22,6))</f>
        <v/>
      </c>
      <c r="H195" s="285"/>
      <c r="I195" s="155" t="str">
        <f t="shared" si="16"/>
        <v/>
      </c>
      <c r="J195" s="156" t="str">
        <f>IF($D195="","",VLOOKUP($AL195,GaAsSem_Req!$A$2:$N$22,7))</f>
        <v/>
      </c>
      <c r="K195" s="285"/>
      <c r="L195" s="155" t="str">
        <f t="shared" si="17"/>
        <v/>
      </c>
      <c r="M195" s="156" t="str">
        <f>IF($D195="","",VLOOKUP($AL195,GaAsSem_Req!$A$2:$N$22,8))</f>
        <v/>
      </c>
      <c r="N195" s="287"/>
      <c r="O195" s="166" t="str">
        <f t="shared" si="18"/>
        <v/>
      </c>
      <c r="P195" s="156" t="str">
        <f>IF($D195="","",VLOOKUP($AL195,GaAsSem_Req!$A$2:$N$22,9))</f>
        <v/>
      </c>
      <c r="Q195" s="287"/>
      <c r="R195" s="166" t="str">
        <f t="shared" si="19"/>
        <v/>
      </c>
      <c r="S195" s="156" t="str">
        <f>IF($D195="","",VLOOKUP($AL195,GaAsSem_Req!$A$2:$N$22,10))</f>
        <v/>
      </c>
      <c r="T195" s="287"/>
      <c r="U195" s="166" t="str">
        <f t="shared" si="20"/>
        <v/>
      </c>
      <c r="V195" s="156" t="str">
        <f>IF($D195="","",VLOOKUP($AL195,GaAsSem_Req!$A$2:$N$22,11))</f>
        <v/>
      </c>
      <c r="W195" s="157" t="str">
        <f t="shared" si="21"/>
        <v/>
      </c>
      <c r="X195" s="158" t="str">
        <f>IF(OR($D195="",$AH195="",GlobalParameters!$C$12=""),"",$AH195)</f>
        <v/>
      </c>
      <c r="Y195" s="159"/>
      <c r="Z195" s="283"/>
      <c r="AA195" s="283"/>
      <c r="AB195" s="283"/>
      <c r="AC195" s="283"/>
      <c r="AD195" s="283"/>
      <c r="AE195" s="283"/>
      <c r="AF195" s="283"/>
      <c r="AG195" s="283"/>
      <c r="AH195" s="160" t="str">
        <f>IF(OR($D195="",GlobalParameters!$C$12=""),"",MIN(VLOOKUP($AL195,GaAsSem_Req!$A$2:$N$22,13),$AI195))</f>
        <v/>
      </c>
      <c r="AI195" s="283"/>
      <c r="AJ195" s="283"/>
      <c r="AK195" s="159"/>
      <c r="AL195" s="134" t="e">
        <f>VLOOKUP($D195,GaAsSem_Req!$R$2:$S$8,2)+VLOOKUP(GlobalParameters!$C$12,GaAsSem_Req!$T$2:$U$4,2)</f>
        <v>#N/A</v>
      </c>
    </row>
    <row r="196" spans="1:38" x14ac:dyDescent="0.25">
      <c r="A196" s="133"/>
      <c r="B196" s="283"/>
      <c r="C196" s="283"/>
      <c r="D196" s="284"/>
      <c r="E196" s="286"/>
      <c r="F196" s="162" t="str">
        <f t="shared" si="15"/>
        <v/>
      </c>
      <c r="G196" s="156" t="str">
        <f>IF($D196="","",VLOOKUP($AL196,GaAsSem_Req!$A$2:$N$22,6))</f>
        <v/>
      </c>
      <c r="H196" s="285"/>
      <c r="I196" s="155" t="str">
        <f t="shared" si="16"/>
        <v/>
      </c>
      <c r="J196" s="156" t="str">
        <f>IF($D196="","",VLOOKUP($AL196,GaAsSem_Req!$A$2:$N$22,7))</f>
        <v/>
      </c>
      <c r="K196" s="285"/>
      <c r="L196" s="155" t="str">
        <f t="shared" si="17"/>
        <v/>
      </c>
      <c r="M196" s="156" t="str">
        <f>IF($D196="","",VLOOKUP($AL196,GaAsSem_Req!$A$2:$N$22,8))</f>
        <v/>
      </c>
      <c r="N196" s="287"/>
      <c r="O196" s="166" t="str">
        <f t="shared" si="18"/>
        <v/>
      </c>
      <c r="P196" s="156" t="str">
        <f>IF($D196="","",VLOOKUP($AL196,GaAsSem_Req!$A$2:$N$22,9))</f>
        <v/>
      </c>
      <c r="Q196" s="287"/>
      <c r="R196" s="166" t="str">
        <f t="shared" si="19"/>
        <v/>
      </c>
      <c r="S196" s="156" t="str">
        <f>IF($D196="","",VLOOKUP($AL196,GaAsSem_Req!$A$2:$N$22,10))</f>
        <v/>
      </c>
      <c r="T196" s="287"/>
      <c r="U196" s="166" t="str">
        <f t="shared" si="20"/>
        <v/>
      </c>
      <c r="V196" s="156" t="str">
        <f>IF($D196="","",VLOOKUP($AL196,GaAsSem_Req!$A$2:$N$22,11))</f>
        <v/>
      </c>
      <c r="W196" s="157" t="str">
        <f t="shared" si="21"/>
        <v/>
      </c>
      <c r="X196" s="158" t="str">
        <f>IF(OR($D196="",$AH196="",GlobalParameters!$C$12=""),"",$AH196)</f>
        <v/>
      </c>
      <c r="Y196" s="159"/>
      <c r="Z196" s="283"/>
      <c r="AA196" s="283"/>
      <c r="AB196" s="283"/>
      <c r="AC196" s="283"/>
      <c r="AD196" s="283"/>
      <c r="AE196" s="283"/>
      <c r="AF196" s="283"/>
      <c r="AG196" s="283"/>
      <c r="AH196" s="160" t="str">
        <f>IF(OR($D196="",GlobalParameters!$C$12=""),"",MIN(VLOOKUP($AL196,GaAsSem_Req!$A$2:$N$22,13),$AI196))</f>
        <v/>
      </c>
      <c r="AI196" s="283"/>
      <c r="AJ196" s="283"/>
      <c r="AK196" s="159"/>
      <c r="AL196" s="134" t="e">
        <f>VLOOKUP($D196,GaAsSem_Req!$R$2:$S$8,2)+VLOOKUP(GlobalParameters!$C$12,GaAsSem_Req!$T$2:$U$4,2)</f>
        <v>#N/A</v>
      </c>
    </row>
    <row r="197" spans="1:38" x14ac:dyDescent="0.25">
      <c r="A197" s="133"/>
      <c r="B197" s="283"/>
      <c r="C197" s="283"/>
      <c r="D197" s="284"/>
      <c r="E197" s="286"/>
      <c r="F197" s="162" t="str">
        <f t="shared" si="15"/>
        <v/>
      </c>
      <c r="G197" s="156" t="str">
        <f>IF($D197="","",VLOOKUP($AL197,GaAsSem_Req!$A$2:$N$22,6))</f>
        <v/>
      </c>
      <c r="H197" s="285"/>
      <c r="I197" s="155" t="str">
        <f t="shared" si="16"/>
        <v/>
      </c>
      <c r="J197" s="156" t="str">
        <f>IF($D197="","",VLOOKUP($AL197,GaAsSem_Req!$A$2:$N$22,7))</f>
        <v/>
      </c>
      <c r="K197" s="285"/>
      <c r="L197" s="155" t="str">
        <f t="shared" si="17"/>
        <v/>
      </c>
      <c r="M197" s="156" t="str">
        <f>IF($D197="","",VLOOKUP($AL197,GaAsSem_Req!$A$2:$N$22,8))</f>
        <v/>
      </c>
      <c r="N197" s="287"/>
      <c r="O197" s="166" t="str">
        <f t="shared" si="18"/>
        <v/>
      </c>
      <c r="P197" s="156" t="str">
        <f>IF($D197="","",VLOOKUP($AL197,GaAsSem_Req!$A$2:$N$22,9))</f>
        <v/>
      </c>
      <c r="Q197" s="287"/>
      <c r="R197" s="166" t="str">
        <f t="shared" si="19"/>
        <v/>
      </c>
      <c r="S197" s="156" t="str">
        <f>IF($D197="","",VLOOKUP($AL197,GaAsSem_Req!$A$2:$N$22,10))</f>
        <v/>
      </c>
      <c r="T197" s="287"/>
      <c r="U197" s="166" t="str">
        <f t="shared" si="20"/>
        <v/>
      </c>
      <c r="V197" s="156" t="str">
        <f>IF($D197="","",VLOOKUP($AL197,GaAsSem_Req!$A$2:$N$22,11))</f>
        <v/>
      </c>
      <c r="W197" s="157" t="str">
        <f t="shared" si="21"/>
        <v/>
      </c>
      <c r="X197" s="158" t="str">
        <f>IF(OR($D197="",$AH197="",GlobalParameters!$C$12=""),"",$AH197)</f>
        <v/>
      </c>
      <c r="Y197" s="159"/>
      <c r="Z197" s="283"/>
      <c r="AA197" s="283"/>
      <c r="AB197" s="283"/>
      <c r="AC197" s="283"/>
      <c r="AD197" s="283"/>
      <c r="AE197" s="283"/>
      <c r="AF197" s="283"/>
      <c r="AG197" s="283"/>
      <c r="AH197" s="160" t="str">
        <f>IF(OR($D197="",GlobalParameters!$C$12=""),"",MIN(VLOOKUP($AL197,GaAsSem_Req!$A$2:$N$22,13),$AI197))</f>
        <v/>
      </c>
      <c r="AI197" s="283"/>
      <c r="AJ197" s="283"/>
      <c r="AK197" s="159"/>
      <c r="AL197" s="134" t="e">
        <f>VLOOKUP($D197,GaAsSem_Req!$R$2:$S$8,2)+VLOOKUP(GlobalParameters!$C$12,GaAsSem_Req!$T$2:$U$4,2)</f>
        <v>#N/A</v>
      </c>
    </row>
    <row r="198" spans="1:38" x14ac:dyDescent="0.25">
      <c r="A198" s="133"/>
      <c r="B198" s="283"/>
      <c r="C198" s="283"/>
      <c r="D198" s="284"/>
      <c r="E198" s="286"/>
      <c r="F198" s="162" t="str">
        <f t="shared" si="15"/>
        <v/>
      </c>
      <c r="G198" s="156" t="str">
        <f>IF($D198="","",VLOOKUP($AL198,GaAsSem_Req!$A$2:$N$22,6))</f>
        <v/>
      </c>
      <c r="H198" s="285"/>
      <c r="I198" s="155" t="str">
        <f t="shared" si="16"/>
        <v/>
      </c>
      <c r="J198" s="156" t="str">
        <f>IF($D198="","",VLOOKUP($AL198,GaAsSem_Req!$A$2:$N$22,7))</f>
        <v/>
      </c>
      <c r="K198" s="285"/>
      <c r="L198" s="155" t="str">
        <f t="shared" si="17"/>
        <v/>
      </c>
      <c r="M198" s="156" t="str">
        <f>IF($D198="","",VLOOKUP($AL198,GaAsSem_Req!$A$2:$N$22,8))</f>
        <v/>
      </c>
      <c r="N198" s="287"/>
      <c r="O198" s="166" t="str">
        <f t="shared" si="18"/>
        <v/>
      </c>
      <c r="P198" s="156" t="str">
        <f>IF($D198="","",VLOOKUP($AL198,GaAsSem_Req!$A$2:$N$22,9))</f>
        <v/>
      </c>
      <c r="Q198" s="287"/>
      <c r="R198" s="166" t="str">
        <f t="shared" si="19"/>
        <v/>
      </c>
      <c r="S198" s="156" t="str">
        <f>IF($D198="","",VLOOKUP($AL198,GaAsSem_Req!$A$2:$N$22,10))</f>
        <v/>
      </c>
      <c r="T198" s="287"/>
      <c r="U198" s="166" t="str">
        <f t="shared" si="20"/>
        <v/>
      </c>
      <c r="V198" s="156" t="str">
        <f>IF($D198="","",VLOOKUP($AL198,GaAsSem_Req!$A$2:$N$22,11))</f>
        <v/>
      </c>
      <c r="W198" s="157" t="str">
        <f t="shared" si="21"/>
        <v/>
      </c>
      <c r="X198" s="158" t="str">
        <f>IF(OR($D198="",$AH198="",GlobalParameters!$C$12=""),"",$AH198)</f>
        <v/>
      </c>
      <c r="Y198" s="159"/>
      <c r="Z198" s="283"/>
      <c r="AA198" s="283"/>
      <c r="AB198" s="283"/>
      <c r="AC198" s="283"/>
      <c r="AD198" s="283"/>
      <c r="AE198" s="283"/>
      <c r="AF198" s="283"/>
      <c r="AG198" s="283"/>
      <c r="AH198" s="160" t="str">
        <f>IF(OR($D198="",GlobalParameters!$C$12=""),"",MIN(VLOOKUP($AL198,GaAsSem_Req!$A$2:$N$22,13),$AI198))</f>
        <v/>
      </c>
      <c r="AI198" s="283"/>
      <c r="AJ198" s="283"/>
      <c r="AK198" s="159"/>
      <c r="AL198" s="134" t="e">
        <f>VLOOKUP($D198,GaAsSem_Req!$R$2:$S$8,2)+VLOOKUP(GlobalParameters!$C$12,GaAsSem_Req!$T$2:$U$4,2)</f>
        <v>#N/A</v>
      </c>
    </row>
    <row r="199" spans="1:38" x14ac:dyDescent="0.25">
      <c r="A199" s="133"/>
      <c r="B199" s="283"/>
      <c r="C199" s="283"/>
      <c r="D199" s="284"/>
      <c r="E199" s="286"/>
      <c r="F199" s="162" t="str">
        <f t="shared" si="15"/>
        <v/>
      </c>
      <c r="G199" s="156" t="str">
        <f>IF($D199="","",VLOOKUP($AL199,GaAsSem_Req!$A$2:$N$22,6))</f>
        <v/>
      </c>
      <c r="H199" s="285"/>
      <c r="I199" s="155" t="str">
        <f t="shared" si="16"/>
        <v/>
      </c>
      <c r="J199" s="156" t="str">
        <f>IF($D199="","",VLOOKUP($AL199,GaAsSem_Req!$A$2:$N$22,7))</f>
        <v/>
      </c>
      <c r="K199" s="285"/>
      <c r="L199" s="155" t="str">
        <f t="shared" si="17"/>
        <v/>
      </c>
      <c r="M199" s="156" t="str">
        <f>IF($D199="","",VLOOKUP($AL199,GaAsSem_Req!$A$2:$N$22,8))</f>
        <v/>
      </c>
      <c r="N199" s="287"/>
      <c r="O199" s="166" t="str">
        <f t="shared" si="18"/>
        <v/>
      </c>
      <c r="P199" s="156" t="str">
        <f>IF($D199="","",VLOOKUP($AL199,GaAsSem_Req!$A$2:$N$22,9))</f>
        <v/>
      </c>
      <c r="Q199" s="287"/>
      <c r="R199" s="166" t="str">
        <f t="shared" si="19"/>
        <v/>
      </c>
      <c r="S199" s="156" t="str">
        <f>IF($D199="","",VLOOKUP($AL199,GaAsSem_Req!$A$2:$N$22,10))</f>
        <v/>
      </c>
      <c r="T199" s="287"/>
      <c r="U199" s="166" t="str">
        <f t="shared" si="20"/>
        <v/>
      </c>
      <c r="V199" s="156" t="str">
        <f>IF($D199="","",VLOOKUP($AL199,GaAsSem_Req!$A$2:$N$22,11))</f>
        <v/>
      </c>
      <c r="W199" s="157" t="str">
        <f t="shared" si="21"/>
        <v/>
      </c>
      <c r="X199" s="158" t="str">
        <f>IF(OR($D199="",$AH199="",GlobalParameters!$C$12=""),"",$AH199)</f>
        <v/>
      </c>
      <c r="Y199" s="159"/>
      <c r="Z199" s="283"/>
      <c r="AA199" s="283"/>
      <c r="AB199" s="283"/>
      <c r="AC199" s="283"/>
      <c r="AD199" s="283"/>
      <c r="AE199" s="283"/>
      <c r="AF199" s="283"/>
      <c r="AG199" s="283"/>
      <c r="AH199" s="160" t="str">
        <f>IF(OR($D199="",GlobalParameters!$C$12=""),"",MIN(VLOOKUP($AL199,GaAsSem_Req!$A$2:$N$22,13),$AI199))</f>
        <v/>
      </c>
      <c r="AI199" s="283"/>
      <c r="AJ199" s="283"/>
      <c r="AK199" s="159"/>
      <c r="AL199" s="134" t="e">
        <f>VLOOKUP($D199,GaAsSem_Req!$R$2:$S$8,2)+VLOOKUP(GlobalParameters!$C$12,GaAsSem_Req!$T$2:$U$4,2)</f>
        <v>#N/A</v>
      </c>
    </row>
    <row r="200" spans="1:38" x14ac:dyDescent="0.25">
      <c r="A200" s="133"/>
      <c r="B200" s="283"/>
      <c r="C200" s="283"/>
      <c r="D200" s="284"/>
      <c r="E200" s="286"/>
      <c r="F200" s="162" t="str">
        <f t="shared" si="15"/>
        <v/>
      </c>
      <c r="G200" s="156" t="str">
        <f>IF($D200="","",VLOOKUP($AL200,GaAsSem_Req!$A$2:$N$22,6))</f>
        <v/>
      </c>
      <c r="H200" s="285"/>
      <c r="I200" s="155" t="str">
        <f t="shared" si="16"/>
        <v/>
      </c>
      <c r="J200" s="156" t="str">
        <f>IF($D200="","",VLOOKUP($AL200,GaAsSem_Req!$A$2:$N$22,7))</f>
        <v/>
      </c>
      <c r="K200" s="285"/>
      <c r="L200" s="155" t="str">
        <f t="shared" si="17"/>
        <v/>
      </c>
      <c r="M200" s="156" t="str">
        <f>IF($D200="","",VLOOKUP($AL200,GaAsSem_Req!$A$2:$N$22,8))</f>
        <v/>
      </c>
      <c r="N200" s="287"/>
      <c r="O200" s="166" t="str">
        <f t="shared" si="18"/>
        <v/>
      </c>
      <c r="P200" s="156" t="str">
        <f>IF($D200="","",VLOOKUP($AL200,GaAsSem_Req!$A$2:$N$22,9))</f>
        <v/>
      </c>
      <c r="Q200" s="287"/>
      <c r="R200" s="166" t="str">
        <f t="shared" si="19"/>
        <v/>
      </c>
      <c r="S200" s="156" t="str">
        <f>IF($D200="","",VLOOKUP($AL200,GaAsSem_Req!$A$2:$N$22,10))</f>
        <v/>
      </c>
      <c r="T200" s="287"/>
      <c r="U200" s="166" t="str">
        <f t="shared" si="20"/>
        <v/>
      </c>
      <c r="V200" s="156" t="str">
        <f>IF($D200="","",VLOOKUP($AL200,GaAsSem_Req!$A$2:$N$22,11))</f>
        <v/>
      </c>
      <c r="W200" s="157" t="str">
        <f t="shared" si="21"/>
        <v/>
      </c>
      <c r="X200" s="158" t="str">
        <f>IF(OR($D200="",$AH200="",GlobalParameters!$C$12=""),"",$AH200)</f>
        <v/>
      </c>
      <c r="Y200" s="159"/>
      <c r="Z200" s="283"/>
      <c r="AA200" s="283"/>
      <c r="AB200" s="283"/>
      <c r="AC200" s="283"/>
      <c r="AD200" s="283"/>
      <c r="AE200" s="283"/>
      <c r="AF200" s="283"/>
      <c r="AG200" s="283"/>
      <c r="AH200" s="160" t="str">
        <f>IF(OR($D200="",GlobalParameters!$C$12=""),"",MIN(VLOOKUP($AL200,GaAsSem_Req!$A$2:$N$22,13),$AI200))</f>
        <v/>
      </c>
      <c r="AI200" s="283"/>
      <c r="AJ200" s="283"/>
      <c r="AK200" s="159"/>
      <c r="AL200" s="134" t="e">
        <f>VLOOKUP($D200,GaAsSem_Req!$R$2:$S$8,2)+VLOOKUP(GlobalParameters!$C$12,GaAsSem_Req!$T$2:$U$4,2)</f>
        <v>#N/A</v>
      </c>
    </row>
    <row r="201" spans="1:38" x14ac:dyDescent="0.25">
      <c r="A201" s="133"/>
      <c r="B201" s="283"/>
      <c r="C201" s="283"/>
      <c r="D201" s="284"/>
      <c r="E201" s="286"/>
      <c r="F201" s="162" t="str">
        <f t="shared" si="15"/>
        <v/>
      </c>
      <c r="G201" s="156" t="str">
        <f>IF($D201="","",VLOOKUP($AL201,GaAsSem_Req!$A$2:$N$22,6))</f>
        <v/>
      </c>
      <c r="H201" s="285"/>
      <c r="I201" s="155" t="str">
        <f t="shared" si="16"/>
        <v/>
      </c>
      <c r="J201" s="156" t="str">
        <f>IF($D201="","",VLOOKUP($AL201,GaAsSem_Req!$A$2:$N$22,7))</f>
        <v/>
      </c>
      <c r="K201" s="285"/>
      <c r="L201" s="155" t="str">
        <f t="shared" si="17"/>
        <v/>
      </c>
      <c r="M201" s="156" t="str">
        <f>IF($D201="","",VLOOKUP($AL201,GaAsSem_Req!$A$2:$N$22,8))</f>
        <v/>
      </c>
      <c r="N201" s="287"/>
      <c r="O201" s="166" t="str">
        <f t="shared" si="18"/>
        <v/>
      </c>
      <c r="P201" s="156" t="str">
        <f>IF($D201="","",VLOOKUP($AL201,GaAsSem_Req!$A$2:$N$22,9))</f>
        <v/>
      </c>
      <c r="Q201" s="287"/>
      <c r="R201" s="166" t="str">
        <f t="shared" si="19"/>
        <v/>
      </c>
      <c r="S201" s="156" t="str">
        <f>IF($D201="","",VLOOKUP($AL201,GaAsSem_Req!$A$2:$N$22,10))</f>
        <v/>
      </c>
      <c r="T201" s="287"/>
      <c r="U201" s="166" t="str">
        <f t="shared" si="20"/>
        <v/>
      </c>
      <c r="V201" s="156" t="str">
        <f>IF($D201="","",VLOOKUP($AL201,GaAsSem_Req!$A$2:$N$22,11))</f>
        <v/>
      </c>
      <c r="W201" s="157" t="str">
        <f t="shared" si="21"/>
        <v/>
      </c>
      <c r="X201" s="158" t="str">
        <f>IF(OR($D201="",$AH201="",GlobalParameters!$C$12=""),"",$AH201)</f>
        <v/>
      </c>
      <c r="Y201" s="159"/>
      <c r="Z201" s="283"/>
      <c r="AA201" s="283"/>
      <c r="AB201" s="283"/>
      <c r="AC201" s="283"/>
      <c r="AD201" s="283"/>
      <c r="AE201" s="283"/>
      <c r="AF201" s="283"/>
      <c r="AG201" s="283"/>
      <c r="AH201" s="160" t="str">
        <f>IF(OR($D201="",GlobalParameters!$C$12=""),"",MIN(VLOOKUP($AL201,GaAsSem_Req!$A$2:$N$22,13),$AI201))</f>
        <v/>
      </c>
      <c r="AI201" s="283"/>
      <c r="AJ201" s="283"/>
      <c r="AK201" s="159"/>
      <c r="AL201" s="134" t="e">
        <f>VLOOKUP($D201,GaAsSem_Req!$R$2:$S$8,2)+VLOOKUP(GlobalParameters!$C$12,GaAsSem_Req!$T$2:$U$4,2)</f>
        <v>#N/A</v>
      </c>
    </row>
    <row r="202" spans="1:38" x14ac:dyDescent="0.25">
      <c r="A202" s="133"/>
      <c r="B202" s="283"/>
      <c r="C202" s="283"/>
      <c r="D202" s="284"/>
      <c r="E202" s="286"/>
      <c r="F202" s="162" t="str">
        <f t="shared" si="15"/>
        <v/>
      </c>
      <c r="G202" s="156" t="str">
        <f>IF($D202="","",VLOOKUP($AL202,GaAsSem_Req!$A$2:$N$22,6))</f>
        <v/>
      </c>
      <c r="H202" s="285"/>
      <c r="I202" s="155" t="str">
        <f t="shared" si="16"/>
        <v/>
      </c>
      <c r="J202" s="156" t="str">
        <f>IF($D202="","",VLOOKUP($AL202,GaAsSem_Req!$A$2:$N$22,7))</f>
        <v/>
      </c>
      <c r="K202" s="285"/>
      <c r="L202" s="155" t="str">
        <f t="shared" si="17"/>
        <v/>
      </c>
      <c r="M202" s="156" t="str">
        <f>IF($D202="","",VLOOKUP($AL202,GaAsSem_Req!$A$2:$N$22,8))</f>
        <v/>
      </c>
      <c r="N202" s="287"/>
      <c r="O202" s="166" t="str">
        <f t="shared" si="18"/>
        <v/>
      </c>
      <c r="P202" s="156" t="str">
        <f>IF($D202="","",VLOOKUP($AL202,GaAsSem_Req!$A$2:$N$22,9))</f>
        <v/>
      </c>
      <c r="Q202" s="287"/>
      <c r="R202" s="166" t="str">
        <f t="shared" si="19"/>
        <v/>
      </c>
      <c r="S202" s="156" t="str">
        <f>IF($D202="","",VLOOKUP($AL202,GaAsSem_Req!$A$2:$N$22,10))</f>
        <v/>
      </c>
      <c r="T202" s="287"/>
      <c r="U202" s="166" t="str">
        <f t="shared" si="20"/>
        <v/>
      </c>
      <c r="V202" s="156" t="str">
        <f>IF($D202="","",VLOOKUP($AL202,GaAsSem_Req!$A$2:$N$22,11))</f>
        <v/>
      </c>
      <c r="W202" s="157" t="str">
        <f t="shared" si="21"/>
        <v/>
      </c>
      <c r="X202" s="158" t="str">
        <f>IF(OR($D202="",$AH202="",GlobalParameters!$C$12=""),"",$AH202)</f>
        <v/>
      </c>
      <c r="Y202" s="159"/>
      <c r="Z202" s="283"/>
      <c r="AA202" s="283"/>
      <c r="AB202" s="283"/>
      <c r="AC202" s="283"/>
      <c r="AD202" s="283"/>
      <c r="AE202" s="283"/>
      <c r="AF202" s="283"/>
      <c r="AG202" s="283"/>
      <c r="AH202" s="160" t="str">
        <f>IF(OR($D202="",GlobalParameters!$C$12=""),"",MIN(VLOOKUP($AL202,GaAsSem_Req!$A$2:$N$22,13),$AI202))</f>
        <v/>
      </c>
      <c r="AI202" s="283"/>
      <c r="AJ202" s="283"/>
      <c r="AK202" s="159"/>
      <c r="AL202" s="134" t="e">
        <f>VLOOKUP($D202,GaAsSem_Req!$R$2:$S$8,2)+VLOOKUP(GlobalParameters!$C$12,GaAsSem_Req!$T$2:$U$4,2)</f>
        <v>#N/A</v>
      </c>
    </row>
    <row r="203" spans="1:38" x14ac:dyDescent="0.25">
      <c r="A203" s="133"/>
      <c r="B203" s="283"/>
      <c r="C203" s="283"/>
      <c r="D203" s="284"/>
      <c r="E203" s="286"/>
      <c r="F203" s="162" t="str">
        <f t="shared" si="15"/>
        <v/>
      </c>
      <c r="G203" s="156" t="str">
        <f>IF($D203="","",VLOOKUP($AL203,GaAsSem_Req!$A$2:$N$22,6))</f>
        <v/>
      </c>
      <c r="H203" s="285"/>
      <c r="I203" s="155" t="str">
        <f t="shared" si="16"/>
        <v/>
      </c>
      <c r="J203" s="156" t="str">
        <f>IF($D203="","",VLOOKUP($AL203,GaAsSem_Req!$A$2:$N$22,7))</f>
        <v/>
      </c>
      <c r="K203" s="285"/>
      <c r="L203" s="155" t="str">
        <f t="shared" si="17"/>
        <v/>
      </c>
      <c r="M203" s="156" t="str">
        <f>IF($D203="","",VLOOKUP($AL203,GaAsSem_Req!$A$2:$N$22,8))</f>
        <v/>
      </c>
      <c r="N203" s="287"/>
      <c r="O203" s="166" t="str">
        <f t="shared" si="18"/>
        <v/>
      </c>
      <c r="P203" s="156" t="str">
        <f>IF($D203="","",VLOOKUP($AL203,GaAsSem_Req!$A$2:$N$22,9))</f>
        <v/>
      </c>
      <c r="Q203" s="287"/>
      <c r="R203" s="166" t="str">
        <f t="shared" si="19"/>
        <v/>
      </c>
      <c r="S203" s="156" t="str">
        <f>IF($D203="","",VLOOKUP($AL203,GaAsSem_Req!$A$2:$N$22,10))</f>
        <v/>
      </c>
      <c r="T203" s="287"/>
      <c r="U203" s="166" t="str">
        <f t="shared" si="20"/>
        <v/>
      </c>
      <c r="V203" s="156" t="str">
        <f>IF($D203="","",VLOOKUP($AL203,GaAsSem_Req!$A$2:$N$22,11))</f>
        <v/>
      </c>
      <c r="W203" s="157" t="str">
        <f t="shared" si="21"/>
        <v/>
      </c>
      <c r="X203" s="158" t="str">
        <f>IF(OR($D203="",$AH203="",GlobalParameters!$C$12=""),"",$AH203)</f>
        <v/>
      </c>
      <c r="Y203" s="159"/>
      <c r="Z203" s="283"/>
      <c r="AA203" s="283"/>
      <c r="AB203" s="283"/>
      <c r="AC203" s="283"/>
      <c r="AD203" s="283"/>
      <c r="AE203" s="283"/>
      <c r="AF203" s="283"/>
      <c r="AG203" s="283"/>
      <c r="AH203" s="160" t="str">
        <f>IF(OR($D203="",GlobalParameters!$C$12=""),"",MIN(VLOOKUP($AL203,GaAsSem_Req!$A$2:$N$22,13),$AI203))</f>
        <v/>
      </c>
      <c r="AI203" s="283"/>
      <c r="AJ203" s="283"/>
      <c r="AK203" s="159"/>
      <c r="AL203" s="134" t="e">
        <f>VLOOKUP($D203,GaAsSem_Req!$R$2:$S$8,2)+VLOOKUP(GlobalParameters!$C$12,GaAsSem_Req!$T$2:$U$4,2)</f>
        <v>#N/A</v>
      </c>
    </row>
    <row r="204" spans="1:38" x14ac:dyDescent="0.25">
      <c r="A204" s="133"/>
      <c r="B204" s="283"/>
      <c r="C204" s="283"/>
      <c r="D204" s="284"/>
      <c r="E204" s="286"/>
      <c r="F204" s="162" t="str">
        <f t="shared" si="15"/>
        <v/>
      </c>
      <c r="G204" s="156" t="str">
        <f>IF($D204="","",VLOOKUP($AL204,GaAsSem_Req!$A$2:$N$22,6))</f>
        <v/>
      </c>
      <c r="H204" s="285"/>
      <c r="I204" s="155" t="str">
        <f t="shared" si="16"/>
        <v/>
      </c>
      <c r="J204" s="156" t="str">
        <f>IF($D204="","",VLOOKUP($AL204,GaAsSem_Req!$A$2:$N$22,7))</f>
        <v/>
      </c>
      <c r="K204" s="285"/>
      <c r="L204" s="155" t="str">
        <f t="shared" si="17"/>
        <v/>
      </c>
      <c r="M204" s="156" t="str">
        <f>IF($D204="","",VLOOKUP($AL204,GaAsSem_Req!$A$2:$N$22,8))</f>
        <v/>
      </c>
      <c r="N204" s="287"/>
      <c r="O204" s="166" t="str">
        <f t="shared" si="18"/>
        <v/>
      </c>
      <c r="P204" s="156" t="str">
        <f>IF($D204="","",VLOOKUP($AL204,GaAsSem_Req!$A$2:$N$22,9))</f>
        <v/>
      </c>
      <c r="Q204" s="287"/>
      <c r="R204" s="166" t="str">
        <f t="shared" si="19"/>
        <v/>
      </c>
      <c r="S204" s="156" t="str">
        <f>IF($D204="","",VLOOKUP($AL204,GaAsSem_Req!$A$2:$N$22,10))</f>
        <v/>
      </c>
      <c r="T204" s="287"/>
      <c r="U204" s="166" t="str">
        <f t="shared" si="20"/>
        <v/>
      </c>
      <c r="V204" s="156" t="str">
        <f>IF($D204="","",VLOOKUP($AL204,GaAsSem_Req!$A$2:$N$22,11))</f>
        <v/>
      </c>
      <c r="W204" s="157" t="str">
        <f t="shared" si="21"/>
        <v/>
      </c>
      <c r="X204" s="158" t="str">
        <f>IF(OR($D204="",$AH204="",GlobalParameters!$C$12=""),"",$AH204)</f>
        <v/>
      </c>
      <c r="Y204" s="159"/>
      <c r="Z204" s="283"/>
      <c r="AA204" s="283"/>
      <c r="AB204" s="283"/>
      <c r="AC204" s="283"/>
      <c r="AD204" s="283"/>
      <c r="AE204" s="283"/>
      <c r="AF204" s="283"/>
      <c r="AG204" s="283"/>
      <c r="AH204" s="160" t="str">
        <f>IF(OR($D204="",GlobalParameters!$C$12=""),"",MIN(VLOOKUP($AL204,GaAsSem_Req!$A$2:$N$22,13),$AI204))</f>
        <v/>
      </c>
      <c r="AI204" s="283"/>
      <c r="AJ204" s="283"/>
      <c r="AK204" s="159"/>
      <c r="AL204" s="134" t="e">
        <f>VLOOKUP($D204,GaAsSem_Req!$R$2:$S$8,2)+VLOOKUP(GlobalParameters!$C$12,GaAsSem_Req!$T$2:$U$4,2)</f>
        <v>#N/A</v>
      </c>
    </row>
    <row r="205" spans="1:38" x14ac:dyDescent="0.25">
      <c r="A205" s="133"/>
      <c r="B205" s="283"/>
      <c r="C205" s="283"/>
      <c r="D205" s="284"/>
      <c r="E205" s="286"/>
      <c r="F205" s="162" t="str">
        <f t="shared" ref="F205:F268" si="22">IF(OR($D205="",$Z205="",$AA205="",$G205="",$AG205="",$AI205=""),"",IF($AL205&gt;=400,IF($W205&lt;=$AG205,$AA205*$G205,IF(AND($W205&gt;$AG205,$W205&lt;=$AI205),$G205*($AA205+((($Z205-$AA205)/($AI205-$AG205))*($W205-$AG205))),0)),""))</f>
        <v/>
      </c>
      <c r="G205" s="156" t="str">
        <f>IF($D205="","",VLOOKUP($AL205,GaAsSem_Req!$A$2:$N$22,6))</f>
        <v/>
      </c>
      <c r="H205" s="285"/>
      <c r="I205" s="155" t="str">
        <f t="shared" ref="I205:I268" si="23">IF(OR($D205="",$AB205="",$J205=""),"",IF($AL205&gt;=400,$AB205*$J205,""))</f>
        <v/>
      </c>
      <c r="J205" s="156" t="str">
        <f>IF($D205="","",VLOOKUP($AL205,GaAsSem_Req!$A$2:$N$22,7))</f>
        <v/>
      </c>
      <c r="K205" s="285"/>
      <c r="L205" s="155" t="str">
        <f t="shared" ref="L205:L268" si="24">IF(OR($D205="",$AC205="",$M205=""),"",IF($AL205&gt;=400,$AC205*$M205,""))</f>
        <v/>
      </c>
      <c r="M205" s="156" t="str">
        <f>IF($D205="","",VLOOKUP($AL205,GaAsSem_Req!$A$2:$N$22,8))</f>
        <v/>
      </c>
      <c r="N205" s="287"/>
      <c r="O205" s="166" t="str">
        <f t="shared" ref="O205:O268" si="25">IF(OR($D205="",$AD205="",$P205=""),"",IF($AL205&gt;=400,$AD205*$P205,""))</f>
        <v/>
      </c>
      <c r="P205" s="156" t="str">
        <f>IF($D205="","",VLOOKUP($AL205,GaAsSem_Req!$A$2:$N$22,9))</f>
        <v/>
      </c>
      <c r="Q205" s="287"/>
      <c r="R205" s="166" t="str">
        <f t="shared" ref="R205:R268" si="26">IF(OR($D205="",$AE205="",$S205=""),"",IF($AL205&gt;=400,$AE205*$S205,""))</f>
        <v/>
      </c>
      <c r="S205" s="156" t="str">
        <f>IF($D205="","",VLOOKUP($AL205,GaAsSem_Req!$A$2:$N$22,10))</f>
        <v/>
      </c>
      <c r="T205" s="287"/>
      <c r="U205" s="166" t="str">
        <f t="shared" ref="U205:U268" si="27">IF(OR($D205="",$AF205="",$V205=""),"",IF(OR(AND($AL205&gt;=400,$AL205&lt;500),AND($AL205&gt;=600,$AL205&lt;700)),$AF205*$V205,""))</f>
        <v/>
      </c>
      <c r="V205" s="156" t="str">
        <f>IF($D205="","",VLOOKUP($AL205,GaAsSem_Req!$A$2:$N$22,11))</f>
        <v/>
      </c>
      <c r="W205" s="157" t="str">
        <f t="shared" si="21"/>
        <v/>
      </c>
      <c r="X205" s="158" t="str">
        <f>IF(OR($D205="",$AH205="",GlobalParameters!$C$12=""),"",$AH205)</f>
        <v/>
      </c>
      <c r="Y205" s="159"/>
      <c r="Z205" s="283"/>
      <c r="AA205" s="283"/>
      <c r="AB205" s="283"/>
      <c r="AC205" s="283"/>
      <c r="AD205" s="283"/>
      <c r="AE205" s="283"/>
      <c r="AF205" s="283"/>
      <c r="AG205" s="283"/>
      <c r="AH205" s="160" t="str">
        <f>IF(OR($D205="",GlobalParameters!$C$12=""),"",MIN(VLOOKUP($AL205,GaAsSem_Req!$A$2:$N$22,13),$AI205))</f>
        <v/>
      </c>
      <c r="AI205" s="283"/>
      <c r="AJ205" s="283"/>
      <c r="AK205" s="159"/>
      <c r="AL205" s="134" t="e">
        <f>VLOOKUP($D205,GaAsSem_Req!$R$2:$S$8,2)+VLOOKUP(GlobalParameters!$C$12,GaAsSem_Req!$T$2:$U$4,2)</f>
        <v>#N/A</v>
      </c>
    </row>
    <row r="206" spans="1:38" x14ac:dyDescent="0.25">
      <c r="A206" s="133"/>
      <c r="B206" s="283"/>
      <c r="C206" s="283"/>
      <c r="D206" s="284"/>
      <c r="E206" s="286"/>
      <c r="F206" s="162" t="str">
        <f t="shared" si="22"/>
        <v/>
      </c>
      <c r="G206" s="156" t="str">
        <f>IF($D206="","",VLOOKUP($AL206,GaAsSem_Req!$A$2:$N$22,6))</f>
        <v/>
      </c>
      <c r="H206" s="285"/>
      <c r="I206" s="155" t="str">
        <f t="shared" si="23"/>
        <v/>
      </c>
      <c r="J206" s="156" t="str">
        <f>IF($D206="","",VLOOKUP($AL206,GaAsSem_Req!$A$2:$N$22,7))</f>
        <v/>
      </c>
      <c r="K206" s="285"/>
      <c r="L206" s="155" t="str">
        <f t="shared" si="24"/>
        <v/>
      </c>
      <c r="M206" s="156" t="str">
        <f>IF($D206="","",VLOOKUP($AL206,GaAsSem_Req!$A$2:$N$22,8))</f>
        <v/>
      </c>
      <c r="N206" s="287"/>
      <c r="O206" s="166" t="str">
        <f t="shared" si="25"/>
        <v/>
      </c>
      <c r="P206" s="156" t="str">
        <f>IF($D206="","",VLOOKUP($AL206,GaAsSem_Req!$A$2:$N$22,9))</f>
        <v/>
      </c>
      <c r="Q206" s="287"/>
      <c r="R206" s="166" t="str">
        <f t="shared" si="26"/>
        <v/>
      </c>
      <c r="S206" s="156" t="str">
        <f>IF($D206="","",VLOOKUP($AL206,GaAsSem_Req!$A$2:$N$22,10))</f>
        <v/>
      </c>
      <c r="T206" s="287"/>
      <c r="U206" s="166" t="str">
        <f t="shared" si="27"/>
        <v/>
      </c>
      <c r="V206" s="156" t="str">
        <f>IF($D206="","",VLOOKUP($AL206,GaAsSem_Req!$A$2:$N$22,11))</f>
        <v/>
      </c>
      <c r="W206" s="157" t="str">
        <f t="shared" si="21"/>
        <v/>
      </c>
      <c r="X206" s="158" t="str">
        <f>IF(OR($D206="",$AH206="",GlobalParameters!$C$12=""),"",$AH206)</f>
        <v/>
      </c>
      <c r="Y206" s="159"/>
      <c r="Z206" s="283"/>
      <c r="AA206" s="283"/>
      <c r="AB206" s="283"/>
      <c r="AC206" s="283"/>
      <c r="AD206" s="283"/>
      <c r="AE206" s="283"/>
      <c r="AF206" s="283"/>
      <c r="AG206" s="283"/>
      <c r="AH206" s="160" t="str">
        <f>IF(OR($D206="",GlobalParameters!$C$12=""),"",MIN(VLOOKUP($AL206,GaAsSem_Req!$A$2:$N$22,13),$AI206))</f>
        <v/>
      </c>
      <c r="AI206" s="283"/>
      <c r="AJ206" s="283"/>
      <c r="AK206" s="159"/>
      <c r="AL206" s="134" t="e">
        <f>VLOOKUP($D206,GaAsSem_Req!$R$2:$S$8,2)+VLOOKUP(GlobalParameters!$C$12,GaAsSem_Req!$T$2:$U$4,2)</f>
        <v>#N/A</v>
      </c>
    </row>
    <row r="207" spans="1:38" x14ac:dyDescent="0.25">
      <c r="A207" s="133"/>
      <c r="B207" s="283"/>
      <c r="C207" s="283"/>
      <c r="D207" s="284"/>
      <c r="E207" s="286"/>
      <c r="F207" s="162" t="str">
        <f t="shared" si="22"/>
        <v/>
      </c>
      <c r="G207" s="156" t="str">
        <f>IF($D207="","",VLOOKUP($AL207,GaAsSem_Req!$A$2:$N$22,6))</f>
        <v/>
      </c>
      <c r="H207" s="285"/>
      <c r="I207" s="155" t="str">
        <f t="shared" si="23"/>
        <v/>
      </c>
      <c r="J207" s="156" t="str">
        <f>IF($D207="","",VLOOKUP($AL207,GaAsSem_Req!$A$2:$N$22,7))</f>
        <v/>
      </c>
      <c r="K207" s="285"/>
      <c r="L207" s="155" t="str">
        <f t="shared" si="24"/>
        <v/>
      </c>
      <c r="M207" s="156" t="str">
        <f>IF($D207="","",VLOOKUP($AL207,GaAsSem_Req!$A$2:$N$22,8))</f>
        <v/>
      </c>
      <c r="N207" s="287"/>
      <c r="O207" s="166" t="str">
        <f t="shared" si="25"/>
        <v/>
      </c>
      <c r="P207" s="156" t="str">
        <f>IF($D207="","",VLOOKUP($AL207,GaAsSem_Req!$A$2:$N$22,9))</f>
        <v/>
      </c>
      <c r="Q207" s="287"/>
      <c r="R207" s="166" t="str">
        <f t="shared" si="26"/>
        <v/>
      </c>
      <c r="S207" s="156" t="str">
        <f>IF($D207="","",VLOOKUP($AL207,GaAsSem_Req!$A$2:$N$22,10))</f>
        <v/>
      </c>
      <c r="T207" s="287"/>
      <c r="U207" s="166" t="str">
        <f t="shared" si="27"/>
        <v/>
      </c>
      <c r="V207" s="156" t="str">
        <f>IF($D207="","",VLOOKUP($AL207,GaAsSem_Req!$A$2:$N$22,11))</f>
        <v/>
      </c>
      <c r="W207" s="157" t="str">
        <f t="shared" si="21"/>
        <v/>
      </c>
      <c r="X207" s="158" t="str">
        <f>IF(OR($D207="",$AH207="",GlobalParameters!$C$12=""),"",$AH207)</f>
        <v/>
      </c>
      <c r="Y207" s="159"/>
      <c r="Z207" s="283"/>
      <c r="AA207" s="283"/>
      <c r="AB207" s="283"/>
      <c r="AC207" s="283"/>
      <c r="AD207" s="283"/>
      <c r="AE207" s="283"/>
      <c r="AF207" s="283"/>
      <c r="AG207" s="283"/>
      <c r="AH207" s="160" t="str">
        <f>IF(OR($D207="",GlobalParameters!$C$12=""),"",MIN(VLOOKUP($AL207,GaAsSem_Req!$A$2:$N$22,13),$AI207))</f>
        <v/>
      </c>
      <c r="AI207" s="283"/>
      <c r="AJ207" s="283"/>
      <c r="AK207" s="159"/>
      <c r="AL207" s="134" t="e">
        <f>VLOOKUP($D207,GaAsSem_Req!$R$2:$S$8,2)+VLOOKUP(GlobalParameters!$C$12,GaAsSem_Req!$T$2:$U$4,2)</f>
        <v>#N/A</v>
      </c>
    </row>
    <row r="208" spans="1:38" x14ac:dyDescent="0.25">
      <c r="A208" s="133"/>
      <c r="B208" s="283"/>
      <c r="C208" s="283"/>
      <c r="D208" s="284"/>
      <c r="E208" s="286"/>
      <c r="F208" s="162" t="str">
        <f t="shared" si="22"/>
        <v/>
      </c>
      <c r="G208" s="156" t="str">
        <f>IF($D208="","",VLOOKUP($AL208,GaAsSem_Req!$A$2:$N$22,6))</f>
        <v/>
      </c>
      <c r="H208" s="285"/>
      <c r="I208" s="155" t="str">
        <f t="shared" si="23"/>
        <v/>
      </c>
      <c r="J208" s="156" t="str">
        <f>IF($D208="","",VLOOKUP($AL208,GaAsSem_Req!$A$2:$N$22,7))</f>
        <v/>
      </c>
      <c r="K208" s="285"/>
      <c r="L208" s="155" t="str">
        <f t="shared" si="24"/>
        <v/>
      </c>
      <c r="M208" s="156" t="str">
        <f>IF($D208="","",VLOOKUP($AL208,GaAsSem_Req!$A$2:$N$22,8))</f>
        <v/>
      </c>
      <c r="N208" s="287"/>
      <c r="O208" s="166" t="str">
        <f t="shared" si="25"/>
        <v/>
      </c>
      <c r="P208" s="156" t="str">
        <f>IF($D208="","",VLOOKUP($AL208,GaAsSem_Req!$A$2:$N$22,9))</f>
        <v/>
      </c>
      <c r="Q208" s="287"/>
      <c r="R208" s="166" t="str">
        <f t="shared" si="26"/>
        <v/>
      </c>
      <c r="S208" s="156" t="str">
        <f>IF($D208="","",VLOOKUP($AL208,GaAsSem_Req!$A$2:$N$22,10))</f>
        <v/>
      </c>
      <c r="T208" s="287"/>
      <c r="U208" s="166" t="str">
        <f t="shared" si="27"/>
        <v/>
      </c>
      <c r="V208" s="156" t="str">
        <f>IF($D208="","",VLOOKUP($AL208,GaAsSem_Req!$A$2:$N$22,11))</f>
        <v/>
      </c>
      <c r="W208" s="157" t="str">
        <f t="shared" si="21"/>
        <v/>
      </c>
      <c r="X208" s="158" t="str">
        <f>IF(OR($D208="",$AH208="",GlobalParameters!$C$12=""),"",$AH208)</f>
        <v/>
      </c>
      <c r="Y208" s="159"/>
      <c r="Z208" s="283"/>
      <c r="AA208" s="283"/>
      <c r="AB208" s="283"/>
      <c r="AC208" s="283"/>
      <c r="AD208" s="283"/>
      <c r="AE208" s="283"/>
      <c r="AF208" s="283"/>
      <c r="AG208" s="283"/>
      <c r="AH208" s="160" t="str">
        <f>IF(OR($D208="",GlobalParameters!$C$12=""),"",MIN(VLOOKUP($AL208,GaAsSem_Req!$A$2:$N$22,13),$AI208))</f>
        <v/>
      </c>
      <c r="AI208" s="283"/>
      <c r="AJ208" s="283"/>
      <c r="AK208" s="159"/>
      <c r="AL208" s="134" t="e">
        <f>VLOOKUP($D208,GaAsSem_Req!$R$2:$S$8,2)+VLOOKUP(GlobalParameters!$C$12,GaAsSem_Req!$T$2:$U$4,2)</f>
        <v>#N/A</v>
      </c>
    </row>
    <row r="209" spans="1:38" x14ac:dyDescent="0.25">
      <c r="A209" s="133"/>
      <c r="B209" s="283"/>
      <c r="C209" s="283"/>
      <c r="D209" s="284"/>
      <c r="E209" s="286"/>
      <c r="F209" s="162" t="str">
        <f t="shared" si="22"/>
        <v/>
      </c>
      <c r="G209" s="156" t="str">
        <f>IF($D209="","",VLOOKUP($AL209,GaAsSem_Req!$A$2:$N$22,6))</f>
        <v/>
      </c>
      <c r="H209" s="285"/>
      <c r="I209" s="155" t="str">
        <f t="shared" si="23"/>
        <v/>
      </c>
      <c r="J209" s="156" t="str">
        <f>IF($D209="","",VLOOKUP($AL209,GaAsSem_Req!$A$2:$N$22,7))</f>
        <v/>
      </c>
      <c r="K209" s="285"/>
      <c r="L209" s="155" t="str">
        <f t="shared" si="24"/>
        <v/>
      </c>
      <c r="M209" s="156" t="str">
        <f>IF($D209="","",VLOOKUP($AL209,GaAsSem_Req!$A$2:$N$22,8))</f>
        <v/>
      </c>
      <c r="N209" s="287"/>
      <c r="O209" s="166" t="str">
        <f t="shared" si="25"/>
        <v/>
      </c>
      <c r="P209" s="156" t="str">
        <f>IF($D209="","",VLOOKUP($AL209,GaAsSem_Req!$A$2:$N$22,9))</f>
        <v/>
      </c>
      <c r="Q209" s="287"/>
      <c r="R209" s="166" t="str">
        <f t="shared" si="26"/>
        <v/>
      </c>
      <c r="S209" s="156" t="str">
        <f>IF($D209="","",VLOOKUP($AL209,GaAsSem_Req!$A$2:$N$22,10))</f>
        <v/>
      </c>
      <c r="T209" s="287"/>
      <c r="U209" s="166" t="str">
        <f t="shared" si="27"/>
        <v/>
      </c>
      <c r="V209" s="156" t="str">
        <f>IF($D209="","",VLOOKUP($AL209,GaAsSem_Req!$A$2:$N$22,11))</f>
        <v/>
      </c>
      <c r="W209" s="157" t="str">
        <f t="shared" si="21"/>
        <v/>
      </c>
      <c r="X209" s="158" t="str">
        <f>IF(OR($D209="",$AH209="",GlobalParameters!$C$12=""),"",$AH209)</f>
        <v/>
      </c>
      <c r="Y209" s="159"/>
      <c r="Z209" s="283"/>
      <c r="AA209" s="283"/>
      <c r="AB209" s="283"/>
      <c r="AC209" s="283"/>
      <c r="AD209" s="283"/>
      <c r="AE209" s="283"/>
      <c r="AF209" s="283"/>
      <c r="AG209" s="283"/>
      <c r="AH209" s="160" t="str">
        <f>IF(OR($D209="",GlobalParameters!$C$12=""),"",MIN(VLOOKUP($AL209,GaAsSem_Req!$A$2:$N$22,13),$AI209))</f>
        <v/>
      </c>
      <c r="AI209" s="283"/>
      <c r="AJ209" s="283"/>
      <c r="AK209" s="159"/>
      <c r="AL209" s="134" t="e">
        <f>VLOOKUP($D209,GaAsSem_Req!$R$2:$S$8,2)+VLOOKUP(GlobalParameters!$C$12,GaAsSem_Req!$T$2:$U$4,2)</f>
        <v>#N/A</v>
      </c>
    </row>
    <row r="210" spans="1:38" x14ac:dyDescent="0.25">
      <c r="A210" s="133"/>
      <c r="B210" s="283"/>
      <c r="C210" s="283"/>
      <c r="D210" s="284"/>
      <c r="E210" s="286"/>
      <c r="F210" s="162" t="str">
        <f t="shared" si="22"/>
        <v/>
      </c>
      <c r="G210" s="156" t="str">
        <f>IF($D210="","",VLOOKUP($AL210,GaAsSem_Req!$A$2:$N$22,6))</f>
        <v/>
      </c>
      <c r="H210" s="285"/>
      <c r="I210" s="155" t="str">
        <f t="shared" si="23"/>
        <v/>
      </c>
      <c r="J210" s="156" t="str">
        <f>IF($D210="","",VLOOKUP($AL210,GaAsSem_Req!$A$2:$N$22,7))</f>
        <v/>
      </c>
      <c r="K210" s="285"/>
      <c r="L210" s="155" t="str">
        <f t="shared" si="24"/>
        <v/>
      </c>
      <c r="M210" s="156" t="str">
        <f>IF($D210="","",VLOOKUP($AL210,GaAsSem_Req!$A$2:$N$22,8))</f>
        <v/>
      </c>
      <c r="N210" s="287"/>
      <c r="O210" s="166" t="str">
        <f t="shared" si="25"/>
        <v/>
      </c>
      <c r="P210" s="156" t="str">
        <f>IF($D210="","",VLOOKUP($AL210,GaAsSem_Req!$A$2:$N$22,9))</f>
        <v/>
      </c>
      <c r="Q210" s="287"/>
      <c r="R210" s="166" t="str">
        <f t="shared" si="26"/>
        <v/>
      </c>
      <c r="S210" s="156" t="str">
        <f>IF($D210="","",VLOOKUP($AL210,GaAsSem_Req!$A$2:$N$22,10))</f>
        <v/>
      </c>
      <c r="T210" s="287"/>
      <c r="U210" s="166" t="str">
        <f t="shared" si="27"/>
        <v/>
      </c>
      <c r="V210" s="156" t="str">
        <f>IF($D210="","",VLOOKUP($AL210,GaAsSem_Req!$A$2:$N$22,11))</f>
        <v/>
      </c>
      <c r="W210" s="157" t="str">
        <f t="shared" si="21"/>
        <v/>
      </c>
      <c r="X210" s="158" t="str">
        <f>IF(OR($D210="",$AH210="",GlobalParameters!$C$12=""),"",$AH210)</f>
        <v/>
      </c>
      <c r="Y210" s="159"/>
      <c r="Z210" s="283"/>
      <c r="AA210" s="283"/>
      <c r="AB210" s="283"/>
      <c r="AC210" s="283"/>
      <c r="AD210" s="283"/>
      <c r="AE210" s="283"/>
      <c r="AF210" s="283"/>
      <c r="AG210" s="283"/>
      <c r="AH210" s="160" t="str">
        <f>IF(OR($D210="",GlobalParameters!$C$12=""),"",MIN(VLOOKUP($AL210,GaAsSem_Req!$A$2:$N$22,13),$AI210))</f>
        <v/>
      </c>
      <c r="AI210" s="283"/>
      <c r="AJ210" s="283"/>
      <c r="AK210" s="159"/>
      <c r="AL210" s="134" t="e">
        <f>VLOOKUP($D210,GaAsSem_Req!$R$2:$S$8,2)+VLOOKUP(GlobalParameters!$C$12,GaAsSem_Req!$T$2:$U$4,2)</f>
        <v>#N/A</v>
      </c>
    </row>
    <row r="211" spans="1:38" x14ac:dyDescent="0.25">
      <c r="A211" s="133"/>
      <c r="B211" s="283"/>
      <c r="C211" s="283"/>
      <c r="D211" s="284"/>
      <c r="E211" s="286"/>
      <c r="F211" s="162" t="str">
        <f t="shared" si="22"/>
        <v/>
      </c>
      <c r="G211" s="156" t="str">
        <f>IF($D211="","",VLOOKUP($AL211,GaAsSem_Req!$A$2:$N$22,6))</f>
        <v/>
      </c>
      <c r="H211" s="285"/>
      <c r="I211" s="155" t="str">
        <f t="shared" si="23"/>
        <v/>
      </c>
      <c r="J211" s="156" t="str">
        <f>IF($D211="","",VLOOKUP($AL211,GaAsSem_Req!$A$2:$N$22,7))</f>
        <v/>
      </c>
      <c r="K211" s="285"/>
      <c r="L211" s="155" t="str">
        <f t="shared" si="24"/>
        <v/>
      </c>
      <c r="M211" s="156" t="str">
        <f>IF($D211="","",VLOOKUP($AL211,GaAsSem_Req!$A$2:$N$22,8))</f>
        <v/>
      </c>
      <c r="N211" s="287"/>
      <c r="O211" s="166" t="str">
        <f t="shared" si="25"/>
        <v/>
      </c>
      <c r="P211" s="156" t="str">
        <f>IF($D211="","",VLOOKUP($AL211,GaAsSem_Req!$A$2:$N$22,9))</f>
        <v/>
      </c>
      <c r="Q211" s="287"/>
      <c r="R211" s="166" t="str">
        <f t="shared" si="26"/>
        <v/>
      </c>
      <c r="S211" s="156" t="str">
        <f>IF($D211="","",VLOOKUP($AL211,GaAsSem_Req!$A$2:$N$22,10))</f>
        <v/>
      </c>
      <c r="T211" s="287"/>
      <c r="U211" s="166" t="str">
        <f t="shared" si="27"/>
        <v/>
      </c>
      <c r="V211" s="156" t="str">
        <f>IF($D211="","",VLOOKUP($AL211,GaAsSem_Req!$A$2:$N$22,11))</f>
        <v/>
      </c>
      <c r="W211" s="157" t="str">
        <f t="shared" si="21"/>
        <v/>
      </c>
      <c r="X211" s="158" t="str">
        <f>IF(OR($D211="",$AH211="",GlobalParameters!$C$12=""),"",$AH211)</f>
        <v/>
      </c>
      <c r="Y211" s="159"/>
      <c r="Z211" s="283"/>
      <c r="AA211" s="283"/>
      <c r="AB211" s="283"/>
      <c r="AC211" s="283"/>
      <c r="AD211" s="283"/>
      <c r="AE211" s="283"/>
      <c r="AF211" s="283"/>
      <c r="AG211" s="283"/>
      <c r="AH211" s="160" t="str">
        <f>IF(OR($D211="",GlobalParameters!$C$12=""),"",MIN(VLOOKUP($AL211,GaAsSem_Req!$A$2:$N$22,13),$AI211))</f>
        <v/>
      </c>
      <c r="AI211" s="283"/>
      <c r="AJ211" s="283"/>
      <c r="AK211" s="159"/>
      <c r="AL211" s="134" t="e">
        <f>VLOOKUP($D211,GaAsSem_Req!$R$2:$S$8,2)+VLOOKUP(GlobalParameters!$C$12,GaAsSem_Req!$T$2:$U$4,2)</f>
        <v>#N/A</v>
      </c>
    </row>
    <row r="212" spans="1:38" x14ac:dyDescent="0.25">
      <c r="A212" s="133"/>
      <c r="B212" s="283"/>
      <c r="C212" s="283"/>
      <c r="D212" s="284"/>
      <c r="E212" s="286"/>
      <c r="F212" s="162" t="str">
        <f t="shared" si="22"/>
        <v/>
      </c>
      <c r="G212" s="156" t="str">
        <f>IF($D212="","",VLOOKUP($AL212,GaAsSem_Req!$A$2:$N$22,6))</f>
        <v/>
      </c>
      <c r="H212" s="285"/>
      <c r="I212" s="155" t="str">
        <f t="shared" si="23"/>
        <v/>
      </c>
      <c r="J212" s="156" t="str">
        <f>IF($D212="","",VLOOKUP($AL212,GaAsSem_Req!$A$2:$N$22,7))</f>
        <v/>
      </c>
      <c r="K212" s="285"/>
      <c r="L212" s="155" t="str">
        <f t="shared" si="24"/>
        <v/>
      </c>
      <c r="M212" s="156" t="str">
        <f>IF($D212="","",VLOOKUP($AL212,GaAsSem_Req!$A$2:$N$22,8))</f>
        <v/>
      </c>
      <c r="N212" s="287"/>
      <c r="O212" s="166" t="str">
        <f t="shared" si="25"/>
        <v/>
      </c>
      <c r="P212" s="156" t="str">
        <f>IF($D212="","",VLOOKUP($AL212,GaAsSem_Req!$A$2:$N$22,9))</f>
        <v/>
      </c>
      <c r="Q212" s="287"/>
      <c r="R212" s="166" t="str">
        <f t="shared" si="26"/>
        <v/>
      </c>
      <c r="S212" s="156" t="str">
        <f>IF($D212="","",VLOOKUP($AL212,GaAsSem_Req!$A$2:$N$22,10))</f>
        <v/>
      </c>
      <c r="T212" s="287"/>
      <c r="U212" s="166" t="str">
        <f t="shared" si="27"/>
        <v/>
      </c>
      <c r="V212" s="156" t="str">
        <f>IF($D212="","",VLOOKUP($AL212,GaAsSem_Req!$A$2:$N$22,11))</f>
        <v/>
      </c>
      <c r="W212" s="157" t="str">
        <f t="shared" si="21"/>
        <v/>
      </c>
      <c r="X212" s="158" t="str">
        <f>IF(OR($D212="",$AH212="",GlobalParameters!$C$12=""),"",$AH212)</f>
        <v/>
      </c>
      <c r="Y212" s="159"/>
      <c r="Z212" s="283"/>
      <c r="AA212" s="283"/>
      <c r="AB212" s="283"/>
      <c r="AC212" s="283"/>
      <c r="AD212" s="283"/>
      <c r="AE212" s="283"/>
      <c r="AF212" s="283"/>
      <c r="AG212" s="283"/>
      <c r="AH212" s="160" t="str">
        <f>IF(OR($D212="",GlobalParameters!$C$12=""),"",MIN(VLOOKUP($AL212,GaAsSem_Req!$A$2:$N$22,13),$AI212))</f>
        <v/>
      </c>
      <c r="AI212" s="283"/>
      <c r="AJ212" s="283"/>
      <c r="AK212" s="159"/>
      <c r="AL212" s="134" t="e">
        <f>VLOOKUP($D212,GaAsSem_Req!$R$2:$S$8,2)+VLOOKUP(GlobalParameters!$C$12,GaAsSem_Req!$T$2:$U$4,2)</f>
        <v>#N/A</v>
      </c>
    </row>
    <row r="213" spans="1:38" x14ac:dyDescent="0.25">
      <c r="A213" s="133"/>
      <c r="B213" s="283"/>
      <c r="C213" s="283"/>
      <c r="D213" s="284"/>
      <c r="E213" s="286"/>
      <c r="F213" s="162" t="str">
        <f t="shared" si="22"/>
        <v/>
      </c>
      <c r="G213" s="156" t="str">
        <f>IF($D213="","",VLOOKUP($AL213,GaAsSem_Req!$A$2:$N$22,6))</f>
        <v/>
      </c>
      <c r="H213" s="285"/>
      <c r="I213" s="155" t="str">
        <f t="shared" si="23"/>
        <v/>
      </c>
      <c r="J213" s="156" t="str">
        <f>IF($D213="","",VLOOKUP($AL213,GaAsSem_Req!$A$2:$N$22,7))</f>
        <v/>
      </c>
      <c r="K213" s="285"/>
      <c r="L213" s="155" t="str">
        <f t="shared" si="24"/>
        <v/>
      </c>
      <c r="M213" s="156" t="str">
        <f>IF($D213="","",VLOOKUP($AL213,GaAsSem_Req!$A$2:$N$22,8))</f>
        <v/>
      </c>
      <c r="N213" s="287"/>
      <c r="O213" s="166" t="str">
        <f t="shared" si="25"/>
        <v/>
      </c>
      <c r="P213" s="156" t="str">
        <f>IF($D213="","",VLOOKUP($AL213,GaAsSem_Req!$A$2:$N$22,9))</f>
        <v/>
      </c>
      <c r="Q213" s="287"/>
      <c r="R213" s="166" t="str">
        <f t="shared" si="26"/>
        <v/>
      </c>
      <c r="S213" s="156" t="str">
        <f>IF($D213="","",VLOOKUP($AL213,GaAsSem_Req!$A$2:$N$22,10))</f>
        <v/>
      </c>
      <c r="T213" s="287"/>
      <c r="U213" s="166" t="str">
        <f t="shared" si="27"/>
        <v/>
      </c>
      <c r="V213" s="156" t="str">
        <f>IF($D213="","",VLOOKUP($AL213,GaAsSem_Req!$A$2:$N$22,11))</f>
        <v/>
      </c>
      <c r="W213" s="157" t="str">
        <f t="shared" si="21"/>
        <v/>
      </c>
      <c r="X213" s="158" t="str">
        <f>IF(OR($D213="",$AH213="",GlobalParameters!$C$12=""),"",$AH213)</f>
        <v/>
      </c>
      <c r="Y213" s="159"/>
      <c r="Z213" s="283"/>
      <c r="AA213" s="283"/>
      <c r="AB213" s="283"/>
      <c r="AC213" s="283"/>
      <c r="AD213" s="283"/>
      <c r="AE213" s="283"/>
      <c r="AF213" s="283"/>
      <c r="AG213" s="283"/>
      <c r="AH213" s="160" t="str">
        <f>IF(OR($D213="",GlobalParameters!$C$12=""),"",MIN(VLOOKUP($AL213,GaAsSem_Req!$A$2:$N$22,13),$AI213))</f>
        <v/>
      </c>
      <c r="AI213" s="283"/>
      <c r="AJ213" s="283"/>
      <c r="AK213" s="159"/>
      <c r="AL213" s="134" t="e">
        <f>VLOOKUP($D213,GaAsSem_Req!$R$2:$S$8,2)+VLOOKUP(GlobalParameters!$C$12,GaAsSem_Req!$T$2:$U$4,2)</f>
        <v>#N/A</v>
      </c>
    </row>
    <row r="214" spans="1:38" x14ac:dyDescent="0.25">
      <c r="A214" s="133"/>
      <c r="B214" s="283"/>
      <c r="C214" s="283"/>
      <c r="D214" s="284"/>
      <c r="E214" s="286"/>
      <c r="F214" s="162" t="str">
        <f t="shared" si="22"/>
        <v/>
      </c>
      <c r="G214" s="156" t="str">
        <f>IF($D214="","",VLOOKUP($AL214,GaAsSem_Req!$A$2:$N$22,6))</f>
        <v/>
      </c>
      <c r="H214" s="285"/>
      <c r="I214" s="155" t="str">
        <f t="shared" si="23"/>
        <v/>
      </c>
      <c r="J214" s="156" t="str">
        <f>IF($D214="","",VLOOKUP($AL214,GaAsSem_Req!$A$2:$N$22,7))</f>
        <v/>
      </c>
      <c r="K214" s="285"/>
      <c r="L214" s="155" t="str">
        <f t="shared" si="24"/>
        <v/>
      </c>
      <c r="M214" s="156" t="str">
        <f>IF($D214="","",VLOOKUP($AL214,GaAsSem_Req!$A$2:$N$22,8))</f>
        <v/>
      </c>
      <c r="N214" s="287"/>
      <c r="O214" s="166" t="str">
        <f t="shared" si="25"/>
        <v/>
      </c>
      <c r="P214" s="156" t="str">
        <f>IF($D214="","",VLOOKUP($AL214,GaAsSem_Req!$A$2:$N$22,9))</f>
        <v/>
      </c>
      <c r="Q214" s="287"/>
      <c r="R214" s="166" t="str">
        <f t="shared" si="26"/>
        <v/>
      </c>
      <c r="S214" s="156" t="str">
        <f>IF($D214="","",VLOOKUP($AL214,GaAsSem_Req!$A$2:$N$22,10))</f>
        <v/>
      </c>
      <c r="T214" s="287"/>
      <c r="U214" s="166" t="str">
        <f t="shared" si="27"/>
        <v/>
      </c>
      <c r="V214" s="156" t="str">
        <f>IF($D214="","",VLOOKUP($AL214,GaAsSem_Req!$A$2:$N$22,11))</f>
        <v/>
      </c>
      <c r="W214" s="157" t="str">
        <f t="shared" si="21"/>
        <v/>
      </c>
      <c r="X214" s="158" t="str">
        <f>IF(OR($D214="",$AH214="",GlobalParameters!$C$12=""),"",$AH214)</f>
        <v/>
      </c>
      <c r="Y214" s="159"/>
      <c r="Z214" s="283"/>
      <c r="AA214" s="283"/>
      <c r="AB214" s="283"/>
      <c r="AC214" s="283"/>
      <c r="AD214" s="283"/>
      <c r="AE214" s="283"/>
      <c r="AF214" s="283"/>
      <c r="AG214" s="283"/>
      <c r="AH214" s="160" t="str">
        <f>IF(OR($D214="",GlobalParameters!$C$12=""),"",MIN(VLOOKUP($AL214,GaAsSem_Req!$A$2:$N$22,13),$AI214))</f>
        <v/>
      </c>
      <c r="AI214" s="283"/>
      <c r="AJ214" s="283"/>
      <c r="AK214" s="159"/>
      <c r="AL214" s="134" t="e">
        <f>VLOOKUP($D214,GaAsSem_Req!$R$2:$S$8,2)+VLOOKUP(GlobalParameters!$C$12,GaAsSem_Req!$T$2:$U$4,2)</f>
        <v>#N/A</v>
      </c>
    </row>
    <row r="215" spans="1:38" x14ac:dyDescent="0.25">
      <c r="A215" s="133"/>
      <c r="B215" s="283"/>
      <c r="C215" s="283"/>
      <c r="D215" s="284"/>
      <c r="E215" s="286"/>
      <c r="F215" s="162" t="str">
        <f t="shared" si="22"/>
        <v/>
      </c>
      <c r="G215" s="156" t="str">
        <f>IF($D215="","",VLOOKUP($AL215,GaAsSem_Req!$A$2:$N$22,6))</f>
        <v/>
      </c>
      <c r="H215" s="285"/>
      <c r="I215" s="155" t="str">
        <f t="shared" si="23"/>
        <v/>
      </c>
      <c r="J215" s="156" t="str">
        <f>IF($D215="","",VLOOKUP($AL215,GaAsSem_Req!$A$2:$N$22,7))</f>
        <v/>
      </c>
      <c r="K215" s="285"/>
      <c r="L215" s="155" t="str">
        <f t="shared" si="24"/>
        <v/>
      </c>
      <c r="M215" s="156" t="str">
        <f>IF($D215="","",VLOOKUP($AL215,GaAsSem_Req!$A$2:$N$22,8))</f>
        <v/>
      </c>
      <c r="N215" s="287"/>
      <c r="O215" s="166" t="str">
        <f t="shared" si="25"/>
        <v/>
      </c>
      <c r="P215" s="156" t="str">
        <f>IF($D215="","",VLOOKUP($AL215,GaAsSem_Req!$A$2:$N$22,9))</f>
        <v/>
      </c>
      <c r="Q215" s="287"/>
      <c r="R215" s="166" t="str">
        <f t="shared" si="26"/>
        <v/>
      </c>
      <c r="S215" s="156" t="str">
        <f>IF($D215="","",VLOOKUP($AL215,GaAsSem_Req!$A$2:$N$22,10))</f>
        <v/>
      </c>
      <c r="T215" s="287"/>
      <c r="U215" s="166" t="str">
        <f t="shared" si="27"/>
        <v/>
      </c>
      <c r="V215" s="156" t="str">
        <f>IF($D215="","",VLOOKUP($AL215,GaAsSem_Req!$A$2:$N$22,11))</f>
        <v/>
      </c>
      <c r="W215" s="157" t="str">
        <f t="shared" si="21"/>
        <v/>
      </c>
      <c r="X215" s="158" t="str">
        <f>IF(OR($D215="",$AH215="",GlobalParameters!$C$12=""),"",$AH215)</f>
        <v/>
      </c>
      <c r="Y215" s="159"/>
      <c r="Z215" s="283"/>
      <c r="AA215" s="283"/>
      <c r="AB215" s="283"/>
      <c r="AC215" s="283"/>
      <c r="AD215" s="283"/>
      <c r="AE215" s="283"/>
      <c r="AF215" s="283"/>
      <c r="AG215" s="283"/>
      <c r="AH215" s="160" t="str">
        <f>IF(OR($D215="",GlobalParameters!$C$12=""),"",MIN(VLOOKUP($AL215,GaAsSem_Req!$A$2:$N$22,13),$AI215))</f>
        <v/>
      </c>
      <c r="AI215" s="283"/>
      <c r="AJ215" s="283"/>
      <c r="AK215" s="159"/>
      <c r="AL215" s="134" t="e">
        <f>VLOOKUP($D215,GaAsSem_Req!$R$2:$S$8,2)+VLOOKUP(GlobalParameters!$C$12,GaAsSem_Req!$T$2:$U$4,2)</f>
        <v>#N/A</v>
      </c>
    </row>
    <row r="216" spans="1:38" x14ac:dyDescent="0.25">
      <c r="A216" s="133"/>
      <c r="B216" s="283"/>
      <c r="C216" s="283"/>
      <c r="D216" s="284"/>
      <c r="E216" s="286"/>
      <c r="F216" s="162" t="str">
        <f t="shared" si="22"/>
        <v/>
      </c>
      <c r="G216" s="156" t="str">
        <f>IF($D216="","",VLOOKUP($AL216,GaAsSem_Req!$A$2:$N$22,6))</f>
        <v/>
      </c>
      <c r="H216" s="285"/>
      <c r="I216" s="155" t="str">
        <f t="shared" si="23"/>
        <v/>
      </c>
      <c r="J216" s="156" t="str">
        <f>IF($D216="","",VLOOKUP($AL216,GaAsSem_Req!$A$2:$N$22,7))</f>
        <v/>
      </c>
      <c r="K216" s="285"/>
      <c r="L216" s="155" t="str">
        <f t="shared" si="24"/>
        <v/>
      </c>
      <c r="M216" s="156" t="str">
        <f>IF($D216="","",VLOOKUP($AL216,GaAsSem_Req!$A$2:$N$22,8))</f>
        <v/>
      </c>
      <c r="N216" s="287"/>
      <c r="O216" s="166" t="str">
        <f t="shared" si="25"/>
        <v/>
      </c>
      <c r="P216" s="156" t="str">
        <f>IF($D216="","",VLOOKUP($AL216,GaAsSem_Req!$A$2:$N$22,9))</f>
        <v/>
      </c>
      <c r="Q216" s="287"/>
      <c r="R216" s="166" t="str">
        <f t="shared" si="26"/>
        <v/>
      </c>
      <c r="S216" s="156" t="str">
        <f>IF($D216="","",VLOOKUP($AL216,GaAsSem_Req!$A$2:$N$22,10))</f>
        <v/>
      </c>
      <c r="T216" s="287"/>
      <c r="U216" s="166" t="str">
        <f t="shared" si="27"/>
        <v/>
      </c>
      <c r="V216" s="156" t="str">
        <f>IF($D216="","",VLOOKUP($AL216,GaAsSem_Req!$A$2:$N$22,11))</f>
        <v/>
      </c>
      <c r="W216" s="157" t="str">
        <f t="shared" si="21"/>
        <v/>
      </c>
      <c r="X216" s="158" t="str">
        <f>IF(OR($D216="",$AH216="",GlobalParameters!$C$12=""),"",$AH216)</f>
        <v/>
      </c>
      <c r="Y216" s="159"/>
      <c r="Z216" s="283"/>
      <c r="AA216" s="283"/>
      <c r="AB216" s="283"/>
      <c r="AC216" s="283"/>
      <c r="AD216" s="283"/>
      <c r="AE216" s="283"/>
      <c r="AF216" s="283"/>
      <c r="AG216" s="283"/>
      <c r="AH216" s="160" t="str">
        <f>IF(OR($D216="",GlobalParameters!$C$12=""),"",MIN(VLOOKUP($AL216,GaAsSem_Req!$A$2:$N$22,13),$AI216))</f>
        <v/>
      </c>
      <c r="AI216" s="283"/>
      <c r="AJ216" s="283"/>
      <c r="AK216" s="159"/>
      <c r="AL216" s="134" t="e">
        <f>VLOOKUP($D216,GaAsSem_Req!$R$2:$S$8,2)+VLOOKUP(GlobalParameters!$C$12,GaAsSem_Req!$T$2:$U$4,2)</f>
        <v>#N/A</v>
      </c>
    </row>
    <row r="217" spans="1:38" x14ac:dyDescent="0.25">
      <c r="A217" s="133"/>
      <c r="B217" s="283"/>
      <c r="C217" s="283"/>
      <c r="D217" s="284"/>
      <c r="E217" s="286"/>
      <c r="F217" s="162" t="str">
        <f t="shared" si="22"/>
        <v/>
      </c>
      <c r="G217" s="156" t="str">
        <f>IF($D217="","",VLOOKUP($AL217,GaAsSem_Req!$A$2:$N$22,6))</f>
        <v/>
      </c>
      <c r="H217" s="285"/>
      <c r="I217" s="155" t="str">
        <f t="shared" si="23"/>
        <v/>
      </c>
      <c r="J217" s="156" t="str">
        <f>IF($D217="","",VLOOKUP($AL217,GaAsSem_Req!$A$2:$N$22,7))</f>
        <v/>
      </c>
      <c r="K217" s="285"/>
      <c r="L217" s="155" t="str">
        <f t="shared" si="24"/>
        <v/>
      </c>
      <c r="M217" s="156" t="str">
        <f>IF($D217="","",VLOOKUP($AL217,GaAsSem_Req!$A$2:$N$22,8))</f>
        <v/>
      </c>
      <c r="N217" s="287"/>
      <c r="O217" s="166" t="str">
        <f t="shared" si="25"/>
        <v/>
      </c>
      <c r="P217" s="156" t="str">
        <f>IF($D217="","",VLOOKUP($AL217,GaAsSem_Req!$A$2:$N$22,9))</f>
        <v/>
      </c>
      <c r="Q217" s="287"/>
      <c r="R217" s="166" t="str">
        <f t="shared" si="26"/>
        <v/>
      </c>
      <c r="S217" s="156" t="str">
        <f>IF($D217="","",VLOOKUP($AL217,GaAsSem_Req!$A$2:$N$22,10))</f>
        <v/>
      </c>
      <c r="T217" s="287"/>
      <c r="U217" s="166" t="str">
        <f t="shared" si="27"/>
        <v/>
      </c>
      <c r="V217" s="156" t="str">
        <f>IF($D217="","",VLOOKUP($AL217,GaAsSem_Req!$A$2:$N$22,11))</f>
        <v/>
      </c>
      <c r="W217" s="157" t="str">
        <f t="shared" si="21"/>
        <v/>
      </c>
      <c r="X217" s="158" t="str">
        <f>IF(OR($D217="",$AH217="",GlobalParameters!$C$12=""),"",$AH217)</f>
        <v/>
      </c>
      <c r="Y217" s="159"/>
      <c r="Z217" s="283"/>
      <c r="AA217" s="283"/>
      <c r="AB217" s="283"/>
      <c r="AC217" s="283"/>
      <c r="AD217" s="283"/>
      <c r="AE217" s="283"/>
      <c r="AF217" s="283"/>
      <c r="AG217" s="283"/>
      <c r="AH217" s="160" t="str">
        <f>IF(OR($D217="",GlobalParameters!$C$12=""),"",MIN(VLOOKUP($AL217,GaAsSem_Req!$A$2:$N$22,13),$AI217))</f>
        <v/>
      </c>
      <c r="AI217" s="283"/>
      <c r="AJ217" s="283"/>
      <c r="AK217" s="159"/>
      <c r="AL217" s="134" t="e">
        <f>VLOOKUP($D217,GaAsSem_Req!$R$2:$S$8,2)+VLOOKUP(GlobalParameters!$C$12,GaAsSem_Req!$T$2:$U$4,2)</f>
        <v>#N/A</v>
      </c>
    </row>
    <row r="218" spans="1:38" x14ac:dyDescent="0.25">
      <c r="A218" s="133"/>
      <c r="B218" s="283"/>
      <c r="C218" s="283"/>
      <c r="D218" s="284"/>
      <c r="E218" s="286"/>
      <c r="F218" s="162" t="str">
        <f t="shared" si="22"/>
        <v/>
      </c>
      <c r="G218" s="156" t="str">
        <f>IF($D218="","",VLOOKUP($AL218,GaAsSem_Req!$A$2:$N$22,6))</f>
        <v/>
      </c>
      <c r="H218" s="285"/>
      <c r="I218" s="155" t="str">
        <f t="shared" si="23"/>
        <v/>
      </c>
      <c r="J218" s="156" t="str">
        <f>IF($D218="","",VLOOKUP($AL218,GaAsSem_Req!$A$2:$N$22,7))</f>
        <v/>
      </c>
      <c r="K218" s="285"/>
      <c r="L218" s="155" t="str">
        <f t="shared" si="24"/>
        <v/>
      </c>
      <c r="M218" s="156" t="str">
        <f>IF($D218="","",VLOOKUP($AL218,GaAsSem_Req!$A$2:$N$22,8))</f>
        <v/>
      </c>
      <c r="N218" s="287"/>
      <c r="O218" s="166" t="str">
        <f t="shared" si="25"/>
        <v/>
      </c>
      <c r="P218" s="156" t="str">
        <f>IF($D218="","",VLOOKUP($AL218,GaAsSem_Req!$A$2:$N$22,9))</f>
        <v/>
      </c>
      <c r="Q218" s="287"/>
      <c r="R218" s="166" t="str">
        <f t="shared" si="26"/>
        <v/>
      </c>
      <c r="S218" s="156" t="str">
        <f>IF($D218="","",VLOOKUP($AL218,GaAsSem_Req!$A$2:$N$22,10))</f>
        <v/>
      </c>
      <c r="T218" s="287"/>
      <c r="U218" s="166" t="str">
        <f t="shared" si="27"/>
        <v/>
      </c>
      <c r="V218" s="156" t="str">
        <f>IF($D218="","",VLOOKUP($AL218,GaAsSem_Req!$A$2:$N$22,11))</f>
        <v/>
      </c>
      <c r="W218" s="157" t="str">
        <f t="shared" si="21"/>
        <v/>
      </c>
      <c r="X218" s="158" t="str">
        <f>IF(OR($D218="",$AH218="",GlobalParameters!$C$12=""),"",$AH218)</f>
        <v/>
      </c>
      <c r="Y218" s="159"/>
      <c r="Z218" s="283"/>
      <c r="AA218" s="283"/>
      <c r="AB218" s="283"/>
      <c r="AC218" s="283"/>
      <c r="AD218" s="283"/>
      <c r="AE218" s="283"/>
      <c r="AF218" s="283"/>
      <c r="AG218" s="283"/>
      <c r="AH218" s="160" t="str">
        <f>IF(OR($D218="",GlobalParameters!$C$12=""),"",MIN(VLOOKUP($AL218,GaAsSem_Req!$A$2:$N$22,13),$AI218))</f>
        <v/>
      </c>
      <c r="AI218" s="283"/>
      <c r="AJ218" s="283"/>
      <c r="AK218" s="159"/>
      <c r="AL218" s="134" t="e">
        <f>VLOOKUP($D218,GaAsSem_Req!$R$2:$S$8,2)+VLOOKUP(GlobalParameters!$C$12,GaAsSem_Req!$T$2:$U$4,2)</f>
        <v>#N/A</v>
      </c>
    </row>
    <row r="219" spans="1:38" x14ac:dyDescent="0.25">
      <c r="A219" s="133"/>
      <c r="B219" s="283"/>
      <c r="C219" s="283"/>
      <c r="D219" s="284"/>
      <c r="E219" s="286"/>
      <c r="F219" s="162" t="str">
        <f t="shared" si="22"/>
        <v/>
      </c>
      <c r="G219" s="156" t="str">
        <f>IF($D219="","",VLOOKUP($AL219,GaAsSem_Req!$A$2:$N$22,6))</f>
        <v/>
      </c>
      <c r="H219" s="285"/>
      <c r="I219" s="155" t="str">
        <f t="shared" si="23"/>
        <v/>
      </c>
      <c r="J219" s="156" t="str">
        <f>IF($D219="","",VLOOKUP($AL219,GaAsSem_Req!$A$2:$N$22,7))</f>
        <v/>
      </c>
      <c r="K219" s="285"/>
      <c r="L219" s="155" t="str">
        <f t="shared" si="24"/>
        <v/>
      </c>
      <c r="M219" s="156" t="str">
        <f>IF($D219="","",VLOOKUP($AL219,GaAsSem_Req!$A$2:$N$22,8))</f>
        <v/>
      </c>
      <c r="N219" s="287"/>
      <c r="O219" s="166" t="str">
        <f t="shared" si="25"/>
        <v/>
      </c>
      <c r="P219" s="156" t="str">
        <f>IF($D219="","",VLOOKUP($AL219,GaAsSem_Req!$A$2:$N$22,9))</f>
        <v/>
      </c>
      <c r="Q219" s="287"/>
      <c r="R219" s="166" t="str">
        <f t="shared" si="26"/>
        <v/>
      </c>
      <c r="S219" s="156" t="str">
        <f>IF($D219="","",VLOOKUP($AL219,GaAsSem_Req!$A$2:$N$22,10))</f>
        <v/>
      </c>
      <c r="T219" s="287"/>
      <c r="U219" s="166" t="str">
        <f t="shared" si="27"/>
        <v/>
      </c>
      <c r="V219" s="156" t="str">
        <f>IF($D219="","",VLOOKUP($AL219,GaAsSem_Req!$A$2:$N$22,11))</f>
        <v/>
      </c>
      <c r="W219" s="157" t="str">
        <f t="shared" si="21"/>
        <v/>
      </c>
      <c r="X219" s="158" t="str">
        <f>IF(OR($D219="",$AH219="",GlobalParameters!$C$12=""),"",$AH219)</f>
        <v/>
      </c>
      <c r="Y219" s="159"/>
      <c r="Z219" s="283"/>
      <c r="AA219" s="283"/>
      <c r="AB219" s="283"/>
      <c r="AC219" s="283"/>
      <c r="AD219" s="283"/>
      <c r="AE219" s="283"/>
      <c r="AF219" s="283"/>
      <c r="AG219" s="283"/>
      <c r="AH219" s="160" t="str">
        <f>IF(OR($D219="",GlobalParameters!$C$12=""),"",MIN(VLOOKUP($AL219,GaAsSem_Req!$A$2:$N$22,13),$AI219))</f>
        <v/>
      </c>
      <c r="AI219" s="283"/>
      <c r="AJ219" s="283"/>
      <c r="AK219" s="159"/>
      <c r="AL219" s="134" t="e">
        <f>VLOOKUP($D219,GaAsSem_Req!$R$2:$S$8,2)+VLOOKUP(GlobalParameters!$C$12,GaAsSem_Req!$T$2:$U$4,2)</f>
        <v>#N/A</v>
      </c>
    </row>
    <row r="220" spans="1:38" x14ac:dyDescent="0.25">
      <c r="A220" s="133"/>
      <c r="B220" s="283"/>
      <c r="C220" s="283"/>
      <c r="D220" s="284"/>
      <c r="E220" s="286"/>
      <c r="F220" s="162" t="str">
        <f t="shared" si="22"/>
        <v/>
      </c>
      <c r="G220" s="156" t="str">
        <f>IF($D220="","",VLOOKUP($AL220,GaAsSem_Req!$A$2:$N$22,6))</f>
        <v/>
      </c>
      <c r="H220" s="285"/>
      <c r="I220" s="155" t="str">
        <f t="shared" si="23"/>
        <v/>
      </c>
      <c r="J220" s="156" t="str">
        <f>IF($D220="","",VLOOKUP($AL220,GaAsSem_Req!$A$2:$N$22,7))</f>
        <v/>
      </c>
      <c r="K220" s="285"/>
      <c r="L220" s="155" t="str">
        <f t="shared" si="24"/>
        <v/>
      </c>
      <c r="M220" s="156" t="str">
        <f>IF($D220="","",VLOOKUP($AL220,GaAsSem_Req!$A$2:$N$22,8))</f>
        <v/>
      </c>
      <c r="N220" s="287"/>
      <c r="O220" s="166" t="str">
        <f t="shared" si="25"/>
        <v/>
      </c>
      <c r="P220" s="156" t="str">
        <f>IF($D220="","",VLOOKUP($AL220,GaAsSem_Req!$A$2:$N$22,9))</f>
        <v/>
      </c>
      <c r="Q220" s="287"/>
      <c r="R220" s="166" t="str">
        <f t="shared" si="26"/>
        <v/>
      </c>
      <c r="S220" s="156" t="str">
        <f>IF($D220="","",VLOOKUP($AL220,GaAsSem_Req!$A$2:$N$22,10))</f>
        <v/>
      </c>
      <c r="T220" s="287"/>
      <c r="U220" s="166" t="str">
        <f t="shared" si="27"/>
        <v/>
      </c>
      <c r="V220" s="156" t="str">
        <f>IF($D220="","",VLOOKUP($AL220,GaAsSem_Req!$A$2:$N$22,11))</f>
        <v/>
      </c>
      <c r="W220" s="157" t="str">
        <f t="shared" si="21"/>
        <v/>
      </c>
      <c r="X220" s="158" t="str">
        <f>IF(OR($D220="",$AH220="",GlobalParameters!$C$12=""),"",$AH220)</f>
        <v/>
      </c>
      <c r="Y220" s="159"/>
      <c r="Z220" s="283"/>
      <c r="AA220" s="283"/>
      <c r="AB220" s="283"/>
      <c r="AC220" s="283"/>
      <c r="AD220" s="283"/>
      <c r="AE220" s="283"/>
      <c r="AF220" s="283"/>
      <c r="AG220" s="283"/>
      <c r="AH220" s="160" t="str">
        <f>IF(OR($D220="",GlobalParameters!$C$12=""),"",MIN(VLOOKUP($AL220,GaAsSem_Req!$A$2:$N$22,13),$AI220))</f>
        <v/>
      </c>
      <c r="AI220" s="283"/>
      <c r="AJ220" s="283"/>
      <c r="AK220" s="159"/>
      <c r="AL220" s="134" t="e">
        <f>VLOOKUP($D220,GaAsSem_Req!$R$2:$S$8,2)+VLOOKUP(GlobalParameters!$C$12,GaAsSem_Req!$T$2:$U$4,2)</f>
        <v>#N/A</v>
      </c>
    </row>
    <row r="221" spans="1:38" x14ac:dyDescent="0.25">
      <c r="A221" s="133"/>
      <c r="B221" s="283"/>
      <c r="C221" s="283"/>
      <c r="D221" s="284"/>
      <c r="E221" s="286"/>
      <c r="F221" s="162" t="str">
        <f t="shared" si="22"/>
        <v/>
      </c>
      <c r="G221" s="156" t="str">
        <f>IF($D221="","",VLOOKUP($AL221,GaAsSem_Req!$A$2:$N$22,6))</f>
        <v/>
      </c>
      <c r="H221" s="285"/>
      <c r="I221" s="155" t="str">
        <f t="shared" si="23"/>
        <v/>
      </c>
      <c r="J221" s="156" t="str">
        <f>IF($D221="","",VLOOKUP($AL221,GaAsSem_Req!$A$2:$N$22,7))</f>
        <v/>
      </c>
      <c r="K221" s="285"/>
      <c r="L221" s="155" t="str">
        <f t="shared" si="24"/>
        <v/>
      </c>
      <c r="M221" s="156" t="str">
        <f>IF($D221="","",VLOOKUP($AL221,GaAsSem_Req!$A$2:$N$22,8))</f>
        <v/>
      </c>
      <c r="N221" s="287"/>
      <c r="O221" s="166" t="str">
        <f t="shared" si="25"/>
        <v/>
      </c>
      <c r="P221" s="156" t="str">
        <f>IF($D221="","",VLOOKUP($AL221,GaAsSem_Req!$A$2:$N$22,9))</f>
        <v/>
      </c>
      <c r="Q221" s="287"/>
      <c r="R221" s="166" t="str">
        <f t="shared" si="26"/>
        <v/>
      </c>
      <c r="S221" s="156" t="str">
        <f>IF($D221="","",VLOOKUP($AL221,GaAsSem_Req!$A$2:$N$22,10))</f>
        <v/>
      </c>
      <c r="T221" s="287"/>
      <c r="U221" s="166" t="str">
        <f t="shared" si="27"/>
        <v/>
      </c>
      <c r="V221" s="156" t="str">
        <f>IF($D221="","",VLOOKUP($AL221,GaAsSem_Req!$A$2:$N$22,11))</f>
        <v/>
      </c>
      <c r="W221" s="157" t="str">
        <f t="shared" si="21"/>
        <v/>
      </c>
      <c r="X221" s="158" t="str">
        <f>IF(OR($D221="",$AH221="",GlobalParameters!$C$12=""),"",$AH221)</f>
        <v/>
      </c>
      <c r="Y221" s="159"/>
      <c r="Z221" s="283"/>
      <c r="AA221" s="283"/>
      <c r="AB221" s="283"/>
      <c r="AC221" s="283"/>
      <c r="AD221" s="283"/>
      <c r="AE221" s="283"/>
      <c r="AF221" s="283"/>
      <c r="AG221" s="283"/>
      <c r="AH221" s="160" t="str">
        <f>IF(OR($D221="",GlobalParameters!$C$12=""),"",MIN(VLOOKUP($AL221,GaAsSem_Req!$A$2:$N$22,13),$AI221))</f>
        <v/>
      </c>
      <c r="AI221" s="283"/>
      <c r="AJ221" s="283"/>
      <c r="AK221" s="159"/>
      <c r="AL221" s="134" t="e">
        <f>VLOOKUP($D221,GaAsSem_Req!$R$2:$S$8,2)+VLOOKUP(GlobalParameters!$C$12,GaAsSem_Req!$T$2:$U$4,2)</f>
        <v>#N/A</v>
      </c>
    </row>
    <row r="222" spans="1:38" x14ac:dyDescent="0.25">
      <c r="A222" s="133"/>
      <c r="B222" s="283"/>
      <c r="C222" s="283"/>
      <c r="D222" s="284"/>
      <c r="E222" s="286"/>
      <c r="F222" s="162" t="str">
        <f t="shared" si="22"/>
        <v/>
      </c>
      <c r="G222" s="156" t="str">
        <f>IF($D222="","",VLOOKUP($AL222,GaAsSem_Req!$A$2:$N$22,6))</f>
        <v/>
      </c>
      <c r="H222" s="285"/>
      <c r="I222" s="155" t="str">
        <f t="shared" si="23"/>
        <v/>
      </c>
      <c r="J222" s="156" t="str">
        <f>IF($D222="","",VLOOKUP($AL222,GaAsSem_Req!$A$2:$N$22,7))</f>
        <v/>
      </c>
      <c r="K222" s="285"/>
      <c r="L222" s="155" t="str">
        <f t="shared" si="24"/>
        <v/>
      </c>
      <c r="M222" s="156" t="str">
        <f>IF($D222="","",VLOOKUP($AL222,GaAsSem_Req!$A$2:$N$22,8))</f>
        <v/>
      </c>
      <c r="N222" s="287"/>
      <c r="O222" s="166" t="str">
        <f t="shared" si="25"/>
        <v/>
      </c>
      <c r="P222" s="156" t="str">
        <f>IF($D222="","",VLOOKUP($AL222,GaAsSem_Req!$A$2:$N$22,9))</f>
        <v/>
      </c>
      <c r="Q222" s="287"/>
      <c r="R222" s="166" t="str">
        <f t="shared" si="26"/>
        <v/>
      </c>
      <c r="S222" s="156" t="str">
        <f>IF($D222="","",VLOOKUP($AL222,GaAsSem_Req!$A$2:$N$22,10))</f>
        <v/>
      </c>
      <c r="T222" s="287"/>
      <c r="U222" s="166" t="str">
        <f t="shared" si="27"/>
        <v/>
      </c>
      <c r="V222" s="156" t="str">
        <f>IF($D222="","",VLOOKUP($AL222,GaAsSem_Req!$A$2:$N$22,11))</f>
        <v/>
      </c>
      <c r="W222" s="157" t="str">
        <f t="shared" si="21"/>
        <v/>
      </c>
      <c r="X222" s="158" t="str">
        <f>IF(OR($D222="",$AH222="",GlobalParameters!$C$12=""),"",$AH222)</f>
        <v/>
      </c>
      <c r="Y222" s="159"/>
      <c r="Z222" s="283"/>
      <c r="AA222" s="283"/>
      <c r="AB222" s="283"/>
      <c r="AC222" s="283"/>
      <c r="AD222" s="283"/>
      <c r="AE222" s="283"/>
      <c r="AF222" s="283"/>
      <c r="AG222" s="283"/>
      <c r="AH222" s="160" t="str">
        <f>IF(OR($D222="",GlobalParameters!$C$12=""),"",MIN(VLOOKUP($AL222,GaAsSem_Req!$A$2:$N$22,13),$AI222))</f>
        <v/>
      </c>
      <c r="AI222" s="283"/>
      <c r="AJ222" s="283"/>
      <c r="AK222" s="159"/>
      <c r="AL222" s="134" t="e">
        <f>VLOOKUP($D222,GaAsSem_Req!$R$2:$S$8,2)+VLOOKUP(GlobalParameters!$C$12,GaAsSem_Req!$T$2:$U$4,2)</f>
        <v>#N/A</v>
      </c>
    </row>
    <row r="223" spans="1:38" x14ac:dyDescent="0.25">
      <c r="A223" s="133"/>
      <c r="B223" s="283"/>
      <c r="C223" s="283"/>
      <c r="D223" s="284"/>
      <c r="E223" s="286"/>
      <c r="F223" s="162" t="str">
        <f t="shared" si="22"/>
        <v/>
      </c>
      <c r="G223" s="156" t="str">
        <f>IF($D223="","",VLOOKUP($AL223,GaAsSem_Req!$A$2:$N$22,6))</f>
        <v/>
      </c>
      <c r="H223" s="285"/>
      <c r="I223" s="155" t="str">
        <f t="shared" si="23"/>
        <v/>
      </c>
      <c r="J223" s="156" t="str">
        <f>IF($D223="","",VLOOKUP($AL223,GaAsSem_Req!$A$2:$N$22,7))</f>
        <v/>
      </c>
      <c r="K223" s="285"/>
      <c r="L223" s="155" t="str">
        <f t="shared" si="24"/>
        <v/>
      </c>
      <c r="M223" s="156" t="str">
        <f>IF($D223="","",VLOOKUP($AL223,GaAsSem_Req!$A$2:$N$22,8))</f>
        <v/>
      </c>
      <c r="N223" s="287"/>
      <c r="O223" s="166" t="str">
        <f t="shared" si="25"/>
        <v/>
      </c>
      <c r="P223" s="156" t="str">
        <f>IF($D223="","",VLOOKUP($AL223,GaAsSem_Req!$A$2:$N$22,9))</f>
        <v/>
      </c>
      <c r="Q223" s="287"/>
      <c r="R223" s="166" t="str">
        <f t="shared" si="26"/>
        <v/>
      </c>
      <c r="S223" s="156" t="str">
        <f>IF($D223="","",VLOOKUP($AL223,GaAsSem_Req!$A$2:$N$22,10))</f>
        <v/>
      </c>
      <c r="T223" s="287"/>
      <c r="U223" s="166" t="str">
        <f t="shared" si="27"/>
        <v/>
      </c>
      <c r="V223" s="156" t="str">
        <f>IF($D223="","",VLOOKUP($AL223,GaAsSem_Req!$A$2:$N$22,11))</f>
        <v/>
      </c>
      <c r="W223" s="157" t="str">
        <f t="shared" ref="W223:W286" si="28">IF($D223="","",$J$6+AJ223)</f>
        <v/>
      </c>
      <c r="X223" s="158" t="str">
        <f>IF(OR($D223="",$AH223="",GlobalParameters!$C$12=""),"",$AH223)</f>
        <v/>
      </c>
      <c r="Y223" s="159"/>
      <c r="Z223" s="283"/>
      <c r="AA223" s="283"/>
      <c r="AB223" s="283"/>
      <c r="AC223" s="283"/>
      <c r="AD223" s="283"/>
      <c r="AE223" s="283"/>
      <c r="AF223" s="283"/>
      <c r="AG223" s="283"/>
      <c r="AH223" s="160" t="str">
        <f>IF(OR($D223="",GlobalParameters!$C$12=""),"",MIN(VLOOKUP($AL223,GaAsSem_Req!$A$2:$N$22,13),$AI223))</f>
        <v/>
      </c>
      <c r="AI223" s="283"/>
      <c r="AJ223" s="283"/>
      <c r="AK223" s="159"/>
      <c r="AL223" s="134" t="e">
        <f>VLOOKUP($D223,GaAsSem_Req!$R$2:$S$8,2)+VLOOKUP(GlobalParameters!$C$12,GaAsSem_Req!$T$2:$U$4,2)</f>
        <v>#N/A</v>
      </c>
    </row>
    <row r="224" spans="1:38" x14ac:dyDescent="0.25">
      <c r="A224" s="133"/>
      <c r="B224" s="283"/>
      <c r="C224" s="283"/>
      <c r="D224" s="284"/>
      <c r="E224" s="286"/>
      <c r="F224" s="162" t="str">
        <f t="shared" si="22"/>
        <v/>
      </c>
      <c r="G224" s="156" t="str">
        <f>IF($D224="","",VLOOKUP($AL224,GaAsSem_Req!$A$2:$N$22,6))</f>
        <v/>
      </c>
      <c r="H224" s="285"/>
      <c r="I224" s="155" t="str">
        <f t="shared" si="23"/>
        <v/>
      </c>
      <c r="J224" s="156" t="str">
        <f>IF($D224="","",VLOOKUP($AL224,GaAsSem_Req!$A$2:$N$22,7))</f>
        <v/>
      </c>
      <c r="K224" s="285"/>
      <c r="L224" s="155" t="str">
        <f t="shared" si="24"/>
        <v/>
      </c>
      <c r="M224" s="156" t="str">
        <f>IF($D224="","",VLOOKUP($AL224,GaAsSem_Req!$A$2:$N$22,8))</f>
        <v/>
      </c>
      <c r="N224" s="287"/>
      <c r="O224" s="166" t="str">
        <f t="shared" si="25"/>
        <v/>
      </c>
      <c r="P224" s="156" t="str">
        <f>IF($D224="","",VLOOKUP($AL224,GaAsSem_Req!$A$2:$N$22,9))</f>
        <v/>
      </c>
      <c r="Q224" s="287"/>
      <c r="R224" s="166" t="str">
        <f t="shared" si="26"/>
        <v/>
      </c>
      <c r="S224" s="156" t="str">
        <f>IF($D224="","",VLOOKUP($AL224,GaAsSem_Req!$A$2:$N$22,10))</f>
        <v/>
      </c>
      <c r="T224" s="287"/>
      <c r="U224" s="166" t="str">
        <f t="shared" si="27"/>
        <v/>
      </c>
      <c r="V224" s="156" t="str">
        <f>IF($D224="","",VLOOKUP($AL224,GaAsSem_Req!$A$2:$N$22,11))</f>
        <v/>
      </c>
      <c r="W224" s="157" t="str">
        <f t="shared" si="28"/>
        <v/>
      </c>
      <c r="X224" s="158" t="str">
        <f>IF(OR($D224="",$AH224="",GlobalParameters!$C$12=""),"",$AH224)</f>
        <v/>
      </c>
      <c r="Y224" s="159"/>
      <c r="Z224" s="283"/>
      <c r="AA224" s="283"/>
      <c r="AB224" s="283"/>
      <c r="AC224" s="283"/>
      <c r="AD224" s="283"/>
      <c r="AE224" s="283"/>
      <c r="AF224" s="283"/>
      <c r="AG224" s="283"/>
      <c r="AH224" s="160" t="str">
        <f>IF(OR($D224="",GlobalParameters!$C$12=""),"",MIN(VLOOKUP($AL224,GaAsSem_Req!$A$2:$N$22,13),$AI224))</f>
        <v/>
      </c>
      <c r="AI224" s="283"/>
      <c r="AJ224" s="283"/>
      <c r="AK224" s="159"/>
      <c r="AL224" s="134" t="e">
        <f>VLOOKUP($D224,GaAsSem_Req!$R$2:$S$8,2)+VLOOKUP(GlobalParameters!$C$12,GaAsSem_Req!$T$2:$U$4,2)</f>
        <v>#N/A</v>
      </c>
    </row>
    <row r="225" spans="1:38" x14ac:dyDescent="0.25">
      <c r="A225" s="133"/>
      <c r="B225" s="283"/>
      <c r="C225" s="283"/>
      <c r="D225" s="284"/>
      <c r="E225" s="286"/>
      <c r="F225" s="162" t="str">
        <f t="shared" si="22"/>
        <v/>
      </c>
      <c r="G225" s="156" t="str">
        <f>IF($D225="","",VLOOKUP($AL225,GaAsSem_Req!$A$2:$N$22,6))</f>
        <v/>
      </c>
      <c r="H225" s="285"/>
      <c r="I225" s="155" t="str">
        <f t="shared" si="23"/>
        <v/>
      </c>
      <c r="J225" s="156" t="str">
        <f>IF($D225="","",VLOOKUP($AL225,GaAsSem_Req!$A$2:$N$22,7))</f>
        <v/>
      </c>
      <c r="K225" s="285"/>
      <c r="L225" s="155" t="str">
        <f t="shared" si="24"/>
        <v/>
      </c>
      <c r="M225" s="156" t="str">
        <f>IF($D225="","",VLOOKUP($AL225,GaAsSem_Req!$A$2:$N$22,8))</f>
        <v/>
      </c>
      <c r="N225" s="287"/>
      <c r="O225" s="166" t="str">
        <f t="shared" si="25"/>
        <v/>
      </c>
      <c r="P225" s="156" t="str">
        <f>IF($D225="","",VLOOKUP($AL225,GaAsSem_Req!$A$2:$N$22,9))</f>
        <v/>
      </c>
      <c r="Q225" s="287"/>
      <c r="R225" s="166" t="str">
        <f t="shared" si="26"/>
        <v/>
      </c>
      <c r="S225" s="156" t="str">
        <f>IF($D225="","",VLOOKUP($AL225,GaAsSem_Req!$A$2:$N$22,10))</f>
        <v/>
      </c>
      <c r="T225" s="287"/>
      <c r="U225" s="166" t="str">
        <f t="shared" si="27"/>
        <v/>
      </c>
      <c r="V225" s="156" t="str">
        <f>IF($D225="","",VLOOKUP($AL225,GaAsSem_Req!$A$2:$N$22,11))</f>
        <v/>
      </c>
      <c r="W225" s="157" t="str">
        <f t="shared" si="28"/>
        <v/>
      </c>
      <c r="X225" s="158" t="str">
        <f>IF(OR($D225="",$AH225="",GlobalParameters!$C$12=""),"",$AH225)</f>
        <v/>
      </c>
      <c r="Y225" s="159"/>
      <c r="Z225" s="283"/>
      <c r="AA225" s="283"/>
      <c r="AB225" s="283"/>
      <c r="AC225" s="283"/>
      <c r="AD225" s="283"/>
      <c r="AE225" s="283"/>
      <c r="AF225" s="283"/>
      <c r="AG225" s="283"/>
      <c r="AH225" s="160" t="str">
        <f>IF(OR($D225="",GlobalParameters!$C$12=""),"",MIN(VLOOKUP($AL225,GaAsSem_Req!$A$2:$N$22,13),$AI225))</f>
        <v/>
      </c>
      <c r="AI225" s="283"/>
      <c r="AJ225" s="283"/>
      <c r="AK225" s="159"/>
      <c r="AL225" s="134" t="e">
        <f>VLOOKUP($D225,GaAsSem_Req!$R$2:$S$8,2)+VLOOKUP(GlobalParameters!$C$12,GaAsSem_Req!$T$2:$U$4,2)</f>
        <v>#N/A</v>
      </c>
    </row>
    <row r="226" spans="1:38" x14ac:dyDescent="0.25">
      <c r="A226" s="133"/>
      <c r="B226" s="283"/>
      <c r="C226" s="283"/>
      <c r="D226" s="284"/>
      <c r="E226" s="286"/>
      <c r="F226" s="162" t="str">
        <f t="shared" si="22"/>
        <v/>
      </c>
      <c r="G226" s="156" t="str">
        <f>IF($D226="","",VLOOKUP($AL226,GaAsSem_Req!$A$2:$N$22,6))</f>
        <v/>
      </c>
      <c r="H226" s="285"/>
      <c r="I226" s="155" t="str">
        <f t="shared" si="23"/>
        <v/>
      </c>
      <c r="J226" s="156" t="str">
        <f>IF($D226="","",VLOOKUP($AL226,GaAsSem_Req!$A$2:$N$22,7))</f>
        <v/>
      </c>
      <c r="K226" s="285"/>
      <c r="L226" s="155" t="str">
        <f t="shared" si="24"/>
        <v/>
      </c>
      <c r="M226" s="156" t="str">
        <f>IF($D226="","",VLOOKUP($AL226,GaAsSem_Req!$A$2:$N$22,8))</f>
        <v/>
      </c>
      <c r="N226" s="287"/>
      <c r="O226" s="166" t="str">
        <f t="shared" si="25"/>
        <v/>
      </c>
      <c r="P226" s="156" t="str">
        <f>IF($D226="","",VLOOKUP($AL226,GaAsSem_Req!$A$2:$N$22,9))</f>
        <v/>
      </c>
      <c r="Q226" s="287"/>
      <c r="R226" s="166" t="str">
        <f t="shared" si="26"/>
        <v/>
      </c>
      <c r="S226" s="156" t="str">
        <f>IF($D226="","",VLOOKUP($AL226,GaAsSem_Req!$A$2:$N$22,10))</f>
        <v/>
      </c>
      <c r="T226" s="287"/>
      <c r="U226" s="166" t="str">
        <f t="shared" si="27"/>
        <v/>
      </c>
      <c r="V226" s="156" t="str">
        <f>IF($D226="","",VLOOKUP($AL226,GaAsSem_Req!$A$2:$N$22,11))</f>
        <v/>
      </c>
      <c r="W226" s="157" t="str">
        <f t="shared" si="28"/>
        <v/>
      </c>
      <c r="X226" s="158" t="str">
        <f>IF(OR($D226="",$AH226="",GlobalParameters!$C$12=""),"",$AH226)</f>
        <v/>
      </c>
      <c r="Y226" s="159"/>
      <c r="Z226" s="283"/>
      <c r="AA226" s="283"/>
      <c r="AB226" s="283"/>
      <c r="AC226" s="283"/>
      <c r="AD226" s="283"/>
      <c r="AE226" s="283"/>
      <c r="AF226" s="283"/>
      <c r="AG226" s="283"/>
      <c r="AH226" s="160" t="str">
        <f>IF(OR($D226="",GlobalParameters!$C$12=""),"",MIN(VLOOKUP($AL226,GaAsSem_Req!$A$2:$N$22,13),$AI226))</f>
        <v/>
      </c>
      <c r="AI226" s="283"/>
      <c r="AJ226" s="283"/>
      <c r="AK226" s="159"/>
      <c r="AL226" s="134" t="e">
        <f>VLOOKUP($D226,GaAsSem_Req!$R$2:$S$8,2)+VLOOKUP(GlobalParameters!$C$12,GaAsSem_Req!$T$2:$U$4,2)</f>
        <v>#N/A</v>
      </c>
    </row>
    <row r="227" spans="1:38" x14ac:dyDescent="0.25">
      <c r="A227" s="133"/>
      <c r="B227" s="283"/>
      <c r="C227" s="283"/>
      <c r="D227" s="284"/>
      <c r="E227" s="286"/>
      <c r="F227" s="162" t="str">
        <f t="shared" si="22"/>
        <v/>
      </c>
      <c r="G227" s="156" t="str">
        <f>IF($D227="","",VLOOKUP($AL227,GaAsSem_Req!$A$2:$N$22,6))</f>
        <v/>
      </c>
      <c r="H227" s="285"/>
      <c r="I227" s="155" t="str">
        <f t="shared" si="23"/>
        <v/>
      </c>
      <c r="J227" s="156" t="str">
        <f>IF($D227="","",VLOOKUP($AL227,GaAsSem_Req!$A$2:$N$22,7))</f>
        <v/>
      </c>
      <c r="K227" s="285"/>
      <c r="L227" s="155" t="str">
        <f t="shared" si="24"/>
        <v/>
      </c>
      <c r="M227" s="156" t="str">
        <f>IF($D227="","",VLOOKUP($AL227,GaAsSem_Req!$A$2:$N$22,8))</f>
        <v/>
      </c>
      <c r="N227" s="287"/>
      <c r="O227" s="166" t="str">
        <f t="shared" si="25"/>
        <v/>
      </c>
      <c r="P227" s="156" t="str">
        <f>IF($D227="","",VLOOKUP($AL227,GaAsSem_Req!$A$2:$N$22,9))</f>
        <v/>
      </c>
      <c r="Q227" s="287"/>
      <c r="R227" s="166" t="str">
        <f t="shared" si="26"/>
        <v/>
      </c>
      <c r="S227" s="156" t="str">
        <f>IF($D227="","",VLOOKUP($AL227,GaAsSem_Req!$A$2:$N$22,10))</f>
        <v/>
      </c>
      <c r="T227" s="287"/>
      <c r="U227" s="166" t="str">
        <f t="shared" si="27"/>
        <v/>
      </c>
      <c r="V227" s="156" t="str">
        <f>IF($D227="","",VLOOKUP($AL227,GaAsSem_Req!$A$2:$N$22,11))</f>
        <v/>
      </c>
      <c r="W227" s="157" t="str">
        <f t="shared" si="28"/>
        <v/>
      </c>
      <c r="X227" s="158" t="str">
        <f>IF(OR($D227="",$AH227="",GlobalParameters!$C$12=""),"",$AH227)</f>
        <v/>
      </c>
      <c r="Y227" s="159"/>
      <c r="Z227" s="283"/>
      <c r="AA227" s="283"/>
      <c r="AB227" s="283"/>
      <c r="AC227" s="283"/>
      <c r="AD227" s="283"/>
      <c r="AE227" s="283"/>
      <c r="AF227" s="283"/>
      <c r="AG227" s="283"/>
      <c r="AH227" s="160" t="str">
        <f>IF(OR($D227="",GlobalParameters!$C$12=""),"",MIN(VLOOKUP($AL227,GaAsSem_Req!$A$2:$N$22,13),$AI227))</f>
        <v/>
      </c>
      <c r="AI227" s="283"/>
      <c r="AJ227" s="283"/>
      <c r="AK227" s="159"/>
      <c r="AL227" s="134" t="e">
        <f>VLOOKUP($D227,GaAsSem_Req!$R$2:$S$8,2)+VLOOKUP(GlobalParameters!$C$12,GaAsSem_Req!$T$2:$U$4,2)</f>
        <v>#N/A</v>
      </c>
    </row>
    <row r="228" spans="1:38" x14ac:dyDescent="0.25">
      <c r="A228" s="133"/>
      <c r="B228" s="283"/>
      <c r="C228" s="283"/>
      <c r="D228" s="284"/>
      <c r="E228" s="286"/>
      <c r="F228" s="162" t="str">
        <f t="shared" si="22"/>
        <v/>
      </c>
      <c r="G228" s="156" t="str">
        <f>IF($D228="","",VLOOKUP($AL228,GaAsSem_Req!$A$2:$N$22,6))</f>
        <v/>
      </c>
      <c r="H228" s="285"/>
      <c r="I228" s="155" t="str">
        <f t="shared" si="23"/>
        <v/>
      </c>
      <c r="J228" s="156" t="str">
        <f>IF($D228="","",VLOOKUP($AL228,GaAsSem_Req!$A$2:$N$22,7))</f>
        <v/>
      </c>
      <c r="K228" s="285"/>
      <c r="L228" s="155" t="str">
        <f t="shared" si="24"/>
        <v/>
      </c>
      <c r="M228" s="156" t="str">
        <f>IF($D228="","",VLOOKUP($AL228,GaAsSem_Req!$A$2:$N$22,8))</f>
        <v/>
      </c>
      <c r="N228" s="287"/>
      <c r="O228" s="166" t="str">
        <f t="shared" si="25"/>
        <v/>
      </c>
      <c r="P228" s="156" t="str">
        <f>IF($D228="","",VLOOKUP($AL228,GaAsSem_Req!$A$2:$N$22,9))</f>
        <v/>
      </c>
      <c r="Q228" s="287"/>
      <c r="R228" s="166" t="str">
        <f t="shared" si="26"/>
        <v/>
      </c>
      <c r="S228" s="156" t="str">
        <f>IF($D228="","",VLOOKUP($AL228,GaAsSem_Req!$A$2:$N$22,10))</f>
        <v/>
      </c>
      <c r="T228" s="287"/>
      <c r="U228" s="166" t="str">
        <f t="shared" si="27"/>
        <v/>
      </c>
      <c r="V228" s="156" t="str">
        <f>IF($D228="","",VLOOKUP($AL228,GaAsSem_Req!$A$2:$N$22,11))</f>
        <v/>
      </c>
      <c r="W228" s="157" t="str">
        <f t="shared" si="28"/>
        <v/>
      </c>
      <c r="X228" s="158" t="str">
        <f>IF(OR($D228="",$AH228="",GlobalParameters!$C$12=""),"",$AH228)</f>
        <v/>
      </c>
      <c r="Y228" s="159"/>
      <c r="Z228" s="283"/>
      <c r="AA228" s="283"/>
      <c r="AB228" s="283"/>
      <c r="AC228" s="283"/>
      <c r="AD228" s="283"/>
      <c r="AE228" s="283"/>
      <c r="AF228" s="283"/>
      <c r="AG228" s="283"/>
      <c r="AH228" s="160" t="str">
        <f>IF(OR($D228="",GlobalParameters!$C$12=""),"",MIN(VLOOKUP($AL228,GaAsSem_Req!$A$2:$N$22,13),$AI228))</f>
        <v/>
      </c>
      <c r="AI228" s="283"/>
      <c r="AJ228" s="283"/>
      <c r="AK228" s="159"/>
      <c r="AL228" s="134" t="e">
        <f>VLOOKUP($D228,GaAsSem_Req!$R$2:$S$8,2)+VLOOKUP(GlobalParameters!$C$12,GaAsSem_Req!$T$2:$U$4,2)</f>
        <v>#N/A</v>
      </c>
    </row>
    <row r="229" spans="1:38" x14ac:dyDescent="0.25">
      <c r="A229" s="133"/>
      <c r="B229" s="283"/>
      <c r="C229" s="283"/>
      <c r="D229" s="284"/>
      <c r="E229" s="286"/>
      <c r="F229" s="162" t="str">
        <f t="shared" si="22"/>
        <v/>
      </c>
      <c r="G229" s="156" t="str">
        <f>IF($D229="","",VLOOKUP($AL229,GaAsSem_Req!$A$2:$N$22,6))</f>
        <v/>
      </c>
      <c r="H229" s="285"/>
      <c r="I229" s="155" t="str">
        <f t="shared" si="23"/>
        <v/>
      </c>
      <c r="J229" s="156" t="str">
        <f>IF($D229="","",VLOOKUP($AL229,GaAsSem_Req!$A$2:$N$22,7))</f>
        <v/>
      </c>
      <c r="K229" s="285"/>
      <c r="L229" s="155" t="str">
        <f t="shared" si="24"/>
        <v/>
      </c>
      <c r="M229" s="156" t="str">
        <f>IF($D229="","",VLOOKUP($AL229,GaAsSem_Req!$A$2:$N$22,8))</f>
        <v/>
      </c>
      <c r="N229" s="287"/>
      <c r="O229" s="166" t="str">
        <f t="shared" si="25"/>
        <v/>
      </c>
      <c r="P229" s="156" t="str">
        <f>IF($D229="","",VLOOKUP($AL229,GaAsSem_Req!$A$2:$N$22,9))</f>
        <v/>
      </c>
      <c r="Q229" s="287"/>
      <c r="R229" s="166" t="str">
        <f t="shared" si="26"/>
        <v/>
      </c>
      <c r="S229" s="156" t="str">
        <f>IF($D229="","",VLOOKUP($AL229,GaAsSem_Req!$A$2:$N$22,10))</f>
        <v/>
      </c>
      <c r="T229" s="287"/>
      <c r="U229" s="166" t="str">
        <f t="shared" si="27"/>
        <v/>
      </c>
      <c r="V229" s="156" t="str">
        <f>IF($D229="","",VLOOKUP($AL229,GaAsSem_Req!$A$2:$N$22,11))</f>
        <v/>
      </c>
      <c r="W229" s="157" t="str">
        <f t="shared" si="28"/>
        <v/>
      </c>
      <c r="X229" s="158" t="str">
        <f>IF(OR($D229="",$AH229="",GlobalParameters!$C$12=""),"",$AH229)</f>
        <v/>
      </c>
      <c r="Y229" s="159"/>
      <c r="Z229" s="283"/>
      <c r="AA229" s="283"/>
      <c r="AB229" s="283"/>
      <c r="AC229" s="283"/>
      <c r="AD229" s="283"/>
      <c r="AE229" s="283"/>
      <c r="AF229" s="283"/>
      <c r="AG229" s="283"/>
      <c r="AH229" s="160" t="str">
        <f>IF(OR($D229="",GlobalParameters!$C$12=""),"",MIN(VLOOKUP($AL229,GaAsSem_Req!$A$2:$N$22,13),$AI229))</f>
        <v/>
      </c>
      <c r="AI229" s="283"/>
      <c r="AJ229" s="283"/>
      <c r="AK229" s="159"/>
      <c r="AL229" s="134" t="e">
        <f>VLOOKUP($D229,GaAsSem_Req!$R$2:$S$8,2)+VLOOKUP(GlobalParameters!$C$12,GaAsSem_Req!$T$2:$U$4,2)</f>
        <v>#N/A</v>
      </c>
    </row>
    <row r="230" spans="1:38" x14ac:dyDescent="0.25">
      <c r="A230" s="133"/>
      <c r="B230" s="283"/>
      <c r="C230" s="283"/>
      <c r="D230" s="284"/>
      <c r="E230" s="286"/>
      <c r="F230" s="162" t="str">
        <f t="shared" si="22"/>
        <v/>
      </c>
      <c r="G230" s="156" t="str">
        <f>IF($D230="","",VLOOKUP($AL230,GaAsSem_Req!$A$2:$N$22,6))</f>
        <v/>
      </c>
      <c r="H230" s="285"/>
      <c r="I230" s="155" t="str">
        <f t="shared" si="23"/>
        <v/>
      </c>
      <c r="J230" s="156" t="str">
        <f>IF($D230="","",VLOOKUP($AL230,GaAsSem_Req!$A$2:$N$22,7))</f>
        <v/>
      </c>
      <c r="K230" s="285"/>
      <c r="L230" s="155" t="str">
        <f t="shared" si="24"/>
        <v/>
      </c>
      <c r="M230" s="156" t="str">
        <f>IF($D230="","",VLOOKUP($AL230,GaAsSem_Req!$A$2:$N$22,8))</f>
        <v/>
      </c>
      <c r="N230" s="287"/>
      <c r="O230" s="166" t="str">
        <f t="shared" si="25"/>
        <v/>
      </c>
      <c r="P230" s="156" t="str">
        <f>IF($D230="","",VLOOKUP($AL230,GaAsSem_Req!$A$2:$N$22,9))</f>
        <v/>
      </c>
      <c r="Q230" s="287"/>
      <c r="R230" s="166" t="str">
        <f t="shared" si="26"/>
        <v/>
      </c>
      <c r="S230" s="156" t="str">
        <f>IF($D230="","",VLOOKUP($AL230,GaAsSem_Req!$A$2:$N$22,10))</f>
        <v/>
      </c>
      <c r="T230" s="287"/>
      <c r="U230" s="166" t="str">
        <f t="shared" si="27"/>
        <v/>
      </c>
      <c r="V230" s="156" t="str">
        <f>IF($D230="","",VLOOKUP($AL230,GaAsSem_Req!$A$2:$N$22,11))</f>
        <v/>
      </c>
      <c r="W230" s="157" t="str">
        <f t="shared" si="28"/>
        <v/>
      </c>
      <c r="X230" s="158" t="str">
        <f>IF(OR($D230="",$AH230="",GlobalParameters!$C$12=""),"",$AH230)</f>
        <v/>
      </c>
      <c r="Y230" s="159"/>
      <c r="Z230" s="283"/>
      <c r="AA230" s="283"/>
      <c r="AB230" s="283"/>
      <c r="AC230" s="283"/>
      <c r="AD230" s="283"/>
      <c r="AE230" s="283"/>
      <c r="AF230" s="283"/>
      <c r="AG230" s="283"/>
      <c r="AH230" s="160" t="str">
        <f>IF(OR($D230="",GlobalParameters!$C$12=""),"",MIN(VLOOKUP($AL230,GaAsSem_Req!$A$2:$N$22,13),$AI230))</f>
        <v/>
      </c>
      <c r="AI230" s="283"/>
      <c r="AJ230" s="283"/>
      <c r="AK230" s="159"/>
      <c r="AL230" s="134" t="e">
        <f>VLOOKUP($D230,GaAsSem_Req!$R$2:$S$8,2)+VLOOKUP(GlobalParameters!$C$12,GaAsSem_Req!$T$2:$U$4,2)</f>
        <v>#N/A</v>
      </c>
    </row>
    <row r="231" spans="1:38" x14ac:dyDescent="0.25">
      <c r="A231" s="133"/>
      <c r="B231" s="283"/>
      <c r="C231" s="283"/>
      <c r="D231" s="284"/>
      <c r="E231" s="286"/>
      <c r="F231" s="162" t="str">
        <f t="shared" si="22"/>
        <v/>
      </c>
      <c r="G231" s="156" t="str">
        <f>IF($D231="","",VLOOKUP($AL231,GaAsSem_Req!$A$2:$N$22,6))</f>
        <v/>
      </c>
      <c r="H231" s="285"/>
      <c r="I231" s="155" t="str">
        <f t="shared" si="23"/>
        <v/>
      </c>
      <c r="J231" s="156" t="str">
        <f>IF($D231="","",VLOOKUP($AL231,GaAsSem_Req!$A$2:$N$22,7))</f>
        <v/>
      </c>
      <c r="K231" s="285"/>
      <c r="L231" s="155" t="str">
        <f t="shared" si="24"/>
        <v/>
      </c>
      <c r="M231" s="156" t="str">
        <f>IF($D231="","",VLOOKUP($AL231,GaAsSem_Req!$A$2:$N$22,8))</f>
        <v/>
      </c>
      <c r="N231" s="287"/>
      <c r="O231" s="166" t="str">
        <f t="shared" si="25"/>
        <v/>
      </c>
      <c r="P231" s="156" t="str">
        <f>IF($D231="","",VLOOKUP($AL231,GaAsSem_Req!$A$2:$N$22,9))</f>
        <v/>
      </c>
      <c r="Q231" s="287"/>
      <c r="R231" s="166" t="str">
        <f t="shared" si="26"/>
        <v/>
      </c>
      <c r="S231" s="156" t="str">
        <f>IF($D231="","",VLOOKUP($AL231,GaAsSem_Req!$A$2:$N$22,10))</f>
        <v/>
      </c>
      <c r="T231" s="287"/>
      <c r="U231" s="166" t="str">
        <f t="shared" si="27"/>
        <v/>
      </c>
      <c r="V231" s="156" t="str">
        <f>IF($D231="","",VLOOKUP($AL231,GaAsSem_Req!$A$2:$N$22,11))</f>
        <v/>
      </c>
      <c r="W231" s="157" t="str">
        <f t="shared" si="28"/>
        <v/>
      </c>
      <c r="X231" s="158" t="str">
        <f>IF(OR($D231="",$AH231="",GlobalParameters!$C$12=""),"",$AH231)</f>
        <v/>
      </c>
      <c r="Y231" s="159"/>
      <c r="Z231" s="283"/>
      <c r="AA231" s="283"/>
      <c r="AB231" s="283"/>
      <c r="AC231" s="283"/>
      <c r="AD231" s="283"/>
      <c r="AE231" s="283"/>
      <c r="AF231" s="283"/>
      <c r="AG231" s="283"/>
      <c r="AH231" s="160" t="str">
        <f>IF(OR($D231="",GlobalParameters!$C$12=""),"",MIN(VLOOKUP($AL231,GaAsSem_Req!$A$2:$N$22,13),$AI231))</f>
        <v/>
      </c>
      <c r="AI231" s="283"/>
      <c r="AJ231" s="283"/>
      <c r="AK231" s="159"/>
      <c r="AL231" s="134" t="e">
        <f>VLOOKUP($D231,GaAsSem_Req!$R$2:$S$8,2)+VLOOKUP(GlobalParameters!$C$12,GaAsSem_Req!$T$2:$U$4,2)</f>
        <v>#N/A</v>
      </c>
    </row>
    <row r="232" spans="1:38" x14ac:dyDescent="0.25">
      <c r="A232" s="133"/>
      <c r="B232" s="283"/>
      <c r="C232" s="283"/>
      <c r="D232" s="284"/>
      <c r="E232" s="286"/>
      <c r="F232" s="162" t="str">
        <f t="shared" si="22"/>
        <v/>
      </c>
      <c r="G232" s="156" t="str">
        <f>IF($D232="","",VLOOKUP($AL232,GaAsSem_Req!$A$2:$N$22,6))</f>
        <v/>
      </c>
      <c r="H232" s="285"/>
      <c r="I232" s="155" t="str">
        <f t="shared" si="23"/>
        <v/>
      </c>
      <c r="J232" s="156" t="str">
        <f>IF($D232="","",VLOOKUP($AL232,GaAsSem_Req!$A$2:$N$22,7))</f>
        <v/>
      </c>
      <c r="K232" s="285"/>
      <c r="L232" s="155" t="str">
        <f t="shared" si="24"/>
        <v/>
      </c>
      <c r="M232" s="156" t="str">
        <f>IF($D232="","",VLOOKUP($AL232,GaAsSem_Req!$A$2:$N$22,8))</f>
        <v/>
      </c>
      <c r="N232" s="287"/>
      <c r="O232" s="166" t="str">
        <f t="shared" si="25"/>
        <v/>
      </c>
      <c r="P232" s="156" t="str">
        <f>IF($D232="","",VLOOKUP($AL232,GaAsSem_Req!$A$2:$N$22,9))</f>
        <v/>
      </c>
      <c r="Q232" s="287"/>
      <c r="R232" s="166" t="str">
        <f t="shared" si="26"/>
        <v/>
      </c>
      <c r="S232" s="156" t="str">
        <f>IF($D232="","",VLOOKUP($AL232,GaAsSem_Req!$A$2:$N$22,10))</f>
        <v/>
      </c>
      <c r="T232" s="287"/>
      <c r="U232" s="166" t="str">
        <f t="shared" si="27"/>
        <v/>
      </c>
      <c r="V232" s="156" t="str">
        <f>IF($D232="","",VLOOKUP($AL232,GaAsSem_Req!$A$2:$N$22,11))</f>
        <v/>
      </c>
      <c r="W232" s="157" t="str">
        <f t="shared" si="28"/>
        <v/>
      </c>
      <c r="X232" s="158" t="str">
        <f>IF(OR($D232="",$AH232="",GlobalParameters!$C$12=""),"",$AH232)</f>
        <v/>
      </c>
      <c r="Y232" s="159"/>
      <c r="Z232" s="283"/>
      <c r="AA232" s="283"/>
      <c r="AB232" s="283"/>
      <c r="AC232" s="283"/>
      <c r="AD232" s="283"/>
      <c r="AE232" s="283"/>
      <c r="AF232" s="283"/>
      <c r="AG232" s="283"/>
      <c r="AH232" s="160" t="str">
        <f>IF(OR($D232="",GlobalParameters!$C$12=""),"",MIN(VLOOKUP($AL232,GaAsSem_Req!$A$2:$N$22,13),$AI232))</f>
        <v/>
      </c>
      <c r="AI232" s="283"/>
      <c r="AJ232" s="283"/>
      <c r="AK232" s="159"/>
      <c r="AL232" s="134" t="e">
        <f>VLOOKUP($D232,GaAsSem_Req!$R$2:$S$8,2)+VLOOKUP(GlobalParameters!$C$12,GaAsSem_Req!$T$2:$U$4,2)</f>
        <v>#N/A</v>
      </c>
    </row>
    <row r="233" spans="1:38" x14ac:dyDescent="0.25">
      <c r="A233" s="133"/>
      <c r="B233" s="283"/>
      <c r="C233" s="283"/>
      <c r="D233" s="284"/>
      <c r="E233" s="286"/>
      <c r="F233" s="162" t="str">
        <f t="shared" si="22"/>
        <v/>
      </c>
      <c r="G233" s="156" t="str">
        <f>IF($D233="","",VLOOKUP($AL233,GaAsSem_Req!$A$2:$N$22,6))</f>
        <v/>
      </c>
      <c r="H233" s="285"/>
      <c r="I233" s="155" t="str">
        <f t="shared" si="23"/>
        <v/>
      </c>
      <c r="J233" s="156" t="str">
        <f>IF($D233="","",VLOOKUP($AL233,GaAsSem_Req!$A$2:$N$22,7))</f>
        <v/>
      </c>
      <c r="K233" s="285"/>
      <c r="L233" s="155" t="str">
        <f t="shared" si="24"/>
        <v/>
      </c>
      <c r="M233" s="156" t="str">
        <f>IF($D233="","",VLOOKUP($AL233,GaAsSem_Req!$A$2:$N$22,8))</f>
        <v/>
      </c>
      <c r="N233" s="287"/>
      <c r="O233" s="166" t="str">
        <f t="shared" si="25"/>
        <v/>
      </c>
      <c r="P233" s="156" t="str">
        <f>IF($D233="","",VLOOKUP($AL233,GaAsSem_Req!$A$2:$N$22,9))</f>
        <v/>
      </c>
      <c r="Q233" s="287"/>
      <c r="R233" s="166" t="str">
        <f t="shared" si="26"/>
        <v/>
      </c>
      <c r="S233" s="156" t="str">
        <f>IF($D233="","",VLOOKUP($AL233,GaAsSem_Req!$A$2:$N$22,10))</f>
        <v/>
      </c>
      <c r="T233" s="287"/>
      <c r="U233" s="166" t="str">
        <f t="shared" si="27"/>
        <v/>
      </c>
      <c r="V233" s="156" t="str">
        <f>IF($D233="","",VLOOKUP($AL233,GaAsSem_Req!$A$2:$N$22,11))</f>
        <v/>
      </c>
      <c r="W233" s="157" t="str">
        <f t="shared" si="28"/>
        <v/>
      </c>
      <c r="X233" s="158" t="str">
        <f>IF(OR($D233="",$AH233="",GlobalParameters!$C$12=""),"",$AH233)</f>
        <v/>
      </c>
      <c r="Y233" s="159"/>
      <c r="Z233" s="283"/>
      <c r="AA233" s="283"/>
      <c r="AB233" s="283"/>
      <c r="AC233" s="283"/>
      <c r="AD233" s="283"/>
      <c r="AE233" s="283"/>
      <c r="AF233" s="283"/>
      <c r="AG233" s="283"/>
      <c r="AH233" s="160" t="str">
        <f>IF(OR($D233="",GlobalParameters!$C$12=""),"",MIN(VLOOKUP($AL233,GaAsSem_Req!$A$2:$N$22,13),$AI233))</f>
        <v/>
      </c>
      <c r="AI233" s="283"/>
      <c r="AJ233" s="283"/>
      <c r="AK233" s="159"/>
      <c r="AL233" s="134" t="e">
        <f>VLOOKUP($D233,GaAsSem_Req!$R$2:$S$8,2)+VLOOKUP(GlobalParameters!$C$12,GaAsSem_Req!$T$2:$U$4,2)</f>
        <v>#N/A</v>
      </c>
    </row>
    <row r="234" spans="1:38" x14ac:dyDescent="0.25">
      <c r="A234" s="133"/>
      <c r="B234" s="283"/>
      <c r="C234" s="283"/>
      <c r="D234" s="284"/>
      <c r="E234" s="286"/>
      <c r="F234" s="162" t="str">
        <f t="shared" si="22"/>
        <v/>
      </c>
      <c r="G234" s="156" t="str">
        <f>IF($D234="","",VLOOKUP($AL234,GaAsSem_Req!$A$2:$N$22,6))</f>
        <v/>
      </c>
      <c r="H234" s="285"/>
      <c r="I234" s="155" t="str">
        <f t="shared" si="23"/>
        <v/>
      </c>
      <c r="J234" s="156" t="str">
        <f>IF($D234="","",VLOOKUP($AL234,GaAsSem_Req!$A$2:$N$22,7))</f>
        <v/>
      </c>
      <c r="K234" s="285"/>
      <c r="L234" s="155" t="str">
        <f t="shared" si="24"/>
        <v/>
      </c>
      <c r="M234" s="156" t="str">
        <f>IF($D234="","",VLOOKUP($AL234,GaAsSem_Req!$A$2:$N$22,8))</f>
        <v/>
      </c>
      <c r="N234" s="287"/>
      <c r="O234" s="166" t="str">
        <f t="shared" si="25"/>
        <v/>
      </c>
      <c r="P234" s="156" t="str">
        <f>IF($D234="","",VLOOKUP($AL234,GaAsSem_Req!$A$2:$N$22,9))</f>
        <v/>
      </c>
      <c r="Q234" s="287"/>
      <c r="R234" s="166" t="str">
        <f t="shared" si="26"/>
        <v/>
      </c>
      <c r="S234" s="156" t="str">
        <f>IF($D234="","",VLOOKUP($AL234,GaAsSem_Req!$A$2:$N$22,10))</f>
        <v/>
      </c>
      <c r="T234" s="287"/>
      <c r="U234" s="166" t="str">
        <f t="shared" si="27"/>
        <v/>
      </c>
      <c r="V234" s="156" t="str">
        <f>IF($D234="","",VLOOKUP($AL234,GaAsSem_Req!$A$2:$N$22,11))</f>
        <v/>
      </c>
      <c r="W234" s="157" t="str">
        <f t="shared" si="28"/>
        <v/>
      </c>
      <c r="X234" s="158" t="str">
        <f>IF(OR($D234="",$AH234="",GlobalParameters!$C$12=""),"",$AH234)</f>
        <v/>
      </c>
      <c r="Y234" s="159"/>
      <c r="Z234" s="283"/>
      <c r="AA234" s="283"/>
      <c r="AB234" s="283"/>
      <c r="AC234" s="283"/>
      <c r="AD234" s="283"/>
      <c r="AE234" s="283"/>
      <c r="AF234" s="283"/>
      <c r="AG234" s="283"/>
      <c r="AH234" s="160" t="str">
        <f>IF(OR($D234="",GlobalParameters!$C$12=""),"",MIN(VLOOKUP($AL234,GaAsSem_Req!$A$2:$N$22,13),$AI234))</f>
        <v/>
      </c>
      <c r="AI234" s="283"/>
      <c r="AJ234" s="283"/>
      <c r="AK234" s="159"/>
      <c r="AL234" s="134" t="e">
        <f>VLOOKUP($D234,GaAsSem_Req!$R$2:$S$8,2)+VLOOKUP(GlobalParameters!$C$12,GaAsSem_Req!$T$2:$U$4,2)</f>
        <v>#N/A</v>
      </c>
    </row>
    <row r="235" spans="1:38" x14ac:dyDescent="0.25">
      <c r="A235" s="133"/>
      <c r="B235" s="283"/>
      <c r="C235" s="283"/>
      <c r="D235" s="284"/>
      <c r="E235" s="286"/>
      <c r="F235" s="162" t="str">
        <f t="shared" si="22"/>
        <v/>
      </c>
      <c r="G235" s="156" t="str">
        <f>IF($D235="","",VLOOKUP($AL235,GaAsSem_Req!$A$2:$N$22,6))</f>
        <v/>
      </c>
      <c r="H235" s="285"/>
      <c r="I235" s="155" t="str">
        <f t="shared" si="23"/>
        <v/>
      </c>
      <c r="J235" s="156" t="str">
        <f>IF($D235="","",VLOOKUP($AL235,GaAsSem_Req!$A$2:$N$22,7))</f>
        <v/>
      </c>
      <c r="K235" s="285"/>
      <c r="L235" s="155" t="str">
        <f t="shared" si="24"/>
        <v/>
      </c>
      <c r="M235" s="156" t="str">
        <f>IF($D235="","",VLOOKUP($AL235,GaAsSem_Req!$A$2:$N$22,8))</f>
        <v/>
      </c>
      <c r="N235" s="287"/>
      <c r="O235" s="166" t="str">
        <f t="shared" si="25"/>
        <v/>
      </c>
      <c r="P235" s="156" t="str">
        <f>IF($D235="","",VLOOKUP($AL235,GaAsSem_Req!$A$2:$N$22,9))</f>
        <v/>
      </c>
      <c r="Q235" s="287"/>
      <c r="R235" s="166" t="str">
        <f t="shared" si="26"/>
        <v/>
      </c>
      <c r="S235" s="156" t="str">
        <f>IF($D235="","",VLOOKUP($AL235,GaAsSem_Req!$A$2:$N$22,10))</f>
        <v/>
      </c>
      <c r="T235" s="287"/>
      <c r="U235" s="166" t="str">
        <f t="shared" si="27"/>
        <v/>
      </c>
      <c r="V235" s="156" t="str">
        <f>IF($D235="","",VLOOKUP($AL235,GaAsSem_Req!$A$2:$N$22,11))</f>
        <v/>
      </c>
      <c r="W235" s="157" t="str">
        <f t="shared" si="28"/>
        <v/>
      </c>
      <c r="X235" s="158" t="str">
        <f>IF(OR($D235="",$AH235="",GlobalParameters!$C$12=""),"",$AH235)</f>
        <v/>
      </c>
      <c r="Y235" s="159"/>
      <c r="Z235" s="283"/>
      <c r="AA235" s="283"/>
      <c r="AB235" s="283"/>
      <c r="AC235" s="283"/>
      <c r="AD235" s="283"/>
      <c r="AE235" s="283"/>
      <c r="AF235" s="283"/>
      <c r="AG235" s="283"/>
      <c r="AH235" s="160" t="str">
        <f>IF(OR($D235="",GlobalParameters!$C$12=""),"",MIN(VLOOKUP($AL235,GaAsSem_Req!$A$2:$N$22,13),$AI235))</f>
        <v/>
      </c>
      <c r="AI235" s="283"/>
      <c r="AJ235" s="283"/>
      <c r="AK235" s="159"/>
      <c r="AL235" s="134" t="e">
        <f>VLOOKUP($D235,GaAsSem_Req!$R$2:$S$8,2)+VLOOKUP(GlobalParameters!$C$12,GaAsSem_Req!$T$2:$U$4,2)</f>
        <v>#N/A</v>
      </c>
    </row>
    <row r="236" spans="1:38" x14ac:dyDescent="0.25">
      <c r="A236" s="133"/>
      <c r="B236" s="283"/>
      <c r="C236" s="283"/>
      <c r="D236" s="284"/>
      <c r="E236" s="286"/>
      <c r="F236" s="162" t="str">
        <f t="shared" si="22"/>
        <v/>
      </c>
      <c r="G236" s="156" t="str">
        <f>IF($D236="","",VLOOKUP($AL236,GaAsSem_Req!$A$2:$N$22,6))</f>
        <v/>
      </c>
      <c r="H236" s="285"/>
      <c r="I236" s="155" t="str">
        <f t="shared" si="23"/>
        <v/>
      </c>
      <c r="J236" s="156" t="str">
        <f>IF($D236="","",VLOOKUP($AL236,GaAsSem_Req!$A$2:$N$22,7))</f>
        <v/>
      </c>
      <c r="K236" s="285"/>
      <c r="L236" s="155" t="str">
        <f t="shared" si="24"/>
        <v/>
      </c>
      <c r="M236" s="156" t="str">
        <f>IF($D236="","",VLOOKUP($AL236,GaAsSem_Req!$A$2:$N$22,8))</f>
        <v/>
      </c>
      <c r="N236" s="287"/>
      <c r="O236" s="166" t="str">
        <f t="shared" si="25"/>
        <v/>
      </c>
      <c r="P236" s="156" t="str">
        <f>IF($D236="","",VLOOKUP($AL236,GaAsSem_Req!$A$2:$N$22,9))</f>
        <v/>
      </c>
      <c r="Q236" s="287"/>
      <c r="R236" s="166" t="str">
        <f t="shared" si="26"/>
        <v/>
      </c>
      <c r="S236" s="156" t="str">
        <f>IF($D236="","",VLOOKUP($AL236,GaAsSem_Req!$A$2:$N$22,10))</f>
        <v/>
      </c>
      <c r="T236" s="287"/>
      <c r="U236" s="166" t="str">
        <f t="shared" si="27"/>
        <v/>
      </c>
      <c r="V236" s="156" t="str">
        <f>IF($D236="","",VLOOKUP($AL236,GaAsSem_Req!$A$2:$N$22,11))</f>
        <v/>
      </c>
      <c r="W236" s="157" t="str">
        <f t="shared" si="28"/>
        <v/>
      </c>
      <c r="X236" s="158" t="str">
        <f>IF(OR($D236="",$AH236="",GlobalParameters!$C$12=""),"",$AH236)</f>
        <v/>
      </c>
      <c r="Y236" s="159"/>
      <c r="Z236" s="283"/>
      <c r="AA236" s="283"/>
      <c r="AB236" s="283"/>
      <c r="AC236" s="283"/>
      <c r="AD236" s="283"/>
      <c r="AE236" s="283"/>
      <c r="AF236" s="283"/>
      <c r="AG236" s="283"/>
      <c r="AH236" s="160" t="str">
        <f>IF(OR($D236="",GlobalParameters!$C$12=""),"",MIN(VLOOKUP($AL236,GaAsSem_Req!$A$2:$N$22,13),$AI236))</f>
        <v/>
      </c>
      <c r="AI236" s="283"/>
      <c r="AJ236" s="283"/>
      <c r="AK236" s="159"/>
      <c r="AL236" s="134" t="e">
        <f>VLOOKUP($D236,GaAsSem_Req!$R$2:$S$8,2)+VLOOKUP(GlobalParameters!$C$12,GaAsSem_Req!$T$2:$U$4,2)</f>
        <v>#N/A</v>
      </c>
    </row>
    <row r="237" spans="1:38" x14ac:dyDescent="0.25">
      <c r="A237" s="133"/>
      <c r="B237" s="283"/>
      <c r="C237" s="283"/>
      <c r="D237" s="284"/>
      <c r="E237" s="286"/>
      <c r="F237" s="162" t="str">
        <f t="shared" si="22"/>
        <v/>
      </c>
      <c r="G237" s="156" t="str">
        <f>IF($D237="","",VLOOKUP($AL237,GaAsSem_Req!$A$2:$N$22,6))</f>
        <v/>
      </c>
      <c r="H237" s="285"/>
      <c r="I237" s="155" t="str">
        <f t="shared" si="23"/>
        <v/>
      </c>
      <c r="J237" s="156" t="str">
        <f>IF($D237="","",VLOOKUP($AL237,GaAsSem_Req!$A$2:$N$22,7))</f>
        <v/>
      </c>
      <c r="K237" s="285"/>
      <c r="L237" s="155" t="str">
        <f t="shared" si="24"/>
        <v/>
      </c>
      <c r="M237" s="156" t="str">
        <f>IF($D237="","",VLOOKUP($AL237,GaAsSem_Req!$A$2:$N$22,8))</f>
        <v/>
      </c>
      <c r="N237" s="287"/>
      <c r="O237" s="166" t="str">
        <f t="shared" si="25"/>
        <v/>
      </c>
      <c r="P237" s="156" t="str">
        <f>IF($D237="","",VLOOKUP($AL237,GaAsSem_Req!$A$2:$N$22,9))</f>
        <v/>
      </c>
      <c r="Q237" s="287"/>
      <c r="R237" s="166" t="str">
        <f t="shared" si="26"/>
        <v/>
      </c>
      <c r="S237" s="156" t="str">
        <f>IF($D237="","",VLOOKUP($AL237,GaAsSem_Req!$A$2:$N$22,10))</f>
        <v/>
      </c>
      <c r="T237" s="287"/>
      <c r="U237" s="166" t="str">
        <f t="shared" si="27"/>
        <v/>
      </c>
      <c r="V237" s="156" t="str">
        <f>IF($D237="","",VLOOKUP($AL237,GaAsSem_Req!$A$2:$N$22,11))</f>
        <v/>
      </c>
      <c r="W237" s="157" t="str">
        <f t="shared" si="28"/>
        <v/>
      </c>
      <c r="X237" s="158" t="str">
        <f>IF(OR($D237="",$AH237="",GlobalParameters!$C$12=""),"",$AH237)</f>
        <v/>
      </c>
      <c r="Y237" s="159"/>
      <c r="Z237" s="283"/>
      <c r="AA237" s="283"/>
      <c r="AB237" s="283"/>
      <c r="AC237" s="283"/>
      <c r="AD237" s="283"/>
      <c r="AE237" s="283"/>
      <c r="AF237" s="283"/>
      <c r="AG237" s="283"/>
      <c r="AH237" s="160" t="str">
        <f>IF(OR($D237="",GlobalParameters!$C$12=""),"",MIN(VLOOKUP($AL237,GaAsSem_Req!$A$2:$N$22,13),$AI237))</f>
        <v/>
      </c>
      <c r="AI237" s="283"/>
      <c r="AJ237" s="283"/>
      <c r="AK237" s="159"/>
      <c r="AL237" s="134" t="e">
        <f>VLOOKUP($D237,GaAsSem_Req!$R$2:$S$8,2)+VLOOKUP(GlobalParameters!$C$12,GaAsSem_Req!$T$2:$U$4,2)</f>
        <v>#N/A</v>
      </c>
    </row>
    <row r="238" spans="1:38" x14ac:dyDescent="0.25">
      <c r="A238" s="133"/>
      <c r="B238" s="283"/>
      <c r="C238" s="283"/>
      <c r="D238" s="284"/>
      <c r="E238" s="286"/>
      <c r="F238" s="162" t="str">
        <f t="shared" si="22"/>
        <v/>
      </c>
      <c r="G238" s="156" t="str">
        <f>IF($D238="","",VLOOKUP($AL238,GaAsSem_Req!$A$2:$N$22,6))</f>
        <v/>
      </c>
      <c r="H238" s="285"/>
      <c r="I238" s="155" t="str">
        <f t="shared" si="23"/>
        <v/>
      </c>
      <c r="J238" s="156" t="str">
        <f>IF($D238="","",VLOOKUP($AL238,GaAsSem_Req!$A$2:$N$22,7))</f>
        <v/>
      </c>
      <c r="K238" s="285"/>
      <c r="L238" s="155" t="str">
        <f t="shared" si="24"/>
        <v/>
      </c>
      <c r="M238" s="156" t="str">
        <f>IF($D238="","",VLOOKUP($AL238,GaAsSem_Req!$A$2:$N$22,8))</f>
        <v/>
      </c>
      <c r="N238" s="287"/>
      <c r="O238" s="166" t="str">
        <f t="shared" si="25"/>
        <v/>
      </c>
      <c r="P238" s="156" t="str">
        <f>IF($D238="","",VLOOKUP($AL238,GaAsSem_Req!$A$2:$N$22,9))</f>
        <v/>
      </c>
      <c r="Q238" s="287"/>
      <c r="R238" s="166" t="str">
        <f t="shared" si="26"/>
        <v/>
      </c>
      <c r="S238" s="156" t="str">
        <f>IF($D238="","",VLOOKUP($AL238,GaAsSem_Req!$A$2:$N$22,10))</f>
        <v/>
      </c>
      <c r="T238" s="287"/>
      <c r="U238" s="166" t="str">
        <f t="shared" si="27"/>
        <v/>
      </c>
      <c r="V238" s="156" t="str">
        <f>IF($D238="","",VLOOKUP($AL238,GaAsSem_Req!$A$2:$N$22,11))</f>
        <v/>
      </c>
      <c r="W238" s="157" t="str">
        <f t="shared" si="28"/>
        <v/>
      </c>
      <c r="X238" s="158" t="str">
        <f>IF(OR($D238="",$AH238="",GlobalParameters!$C$12=""),"",$AH238)</f>
        <v/>
      </c>
      <c r="Y238" s="159"/>
      <c r="Z238" s="283"/>
      <c r="AA238" s="283"/>
      <c r="AB238" s="283"/>
      <c r="AC238" s="283"/>
      <c r="AD238" s="283"/>
      <c r="AE238" s="283"/>
      <c r="AF238" s="283"/>
      <c r="AG238" s="283"/>
      <c r="AH238" s="160" t="str">
        <f>IF(OR($D238="",GlobalParameters!$C$12=""),"",MIN(VLOOKUP($AL238,GaAsSem_Req!$A$2:$N$22,13),$AI238))</f>
        <v/>
      </c>
      <c r="AI238" s="283"/>
      <c r="AJ238" s="283"/>
      <c r="AK238" s="159"/>
      <c r="AL238" s="134" t="e">
        <f>VLOOKUP($D238,GaAsSem_Req!$R$2:$S$8,2)+VLOOKUP(GlobalParameters!$C$12,GaAsSem_Req!$T$2:$U$4,2)</f>
        <v>#N/A</v>
      </c>
    </row>
    <row r="239" spans="1:38" x14ac:dyDescent="0.25">
      <c r="A239" s="133"/>
      <c r="B239" s="283"/>
      <c r="C239" s="283"/>
      <c r="D239" s="284"/>
      <c r="E239" s="286"/>
      <c r="F239" s="162" t="str">
        <f t="shared" si="22"/>
        <v/>
      </c>
      <c r="G239" s="156" t="str">
        <f>IF($D239="","",VLOOKUP($AL239,GaAsSem_Req!$A$2:$N$22,6))</f>
        <v/>
      </c>
      <c r="H239" s="285"/>
      <c r="I239" s="155" t="str">
        <f t="shared" si="23"/>
        <v/>
      </c>
      <c r="J239" s="156" t="str">
        <f>IF($D239="","",VLOOKUP($AL239,GaAsSem_Req!$A$2:$N$22,7))</f>
        <v/>
      </c>
      <c r="K239" s="285"/>
      <c r="L239" s="155" t="str">
        <f t="shared" si="24"/>
        <v/>
      </c>
      <c r="M239" s="156" t="str">
        <f>IF($D239="","",VLOOKUP($AL239,GaAsSem_Req!$A$2:$N$22,8))</f>
        <v/>
      </c>
      <c r="N239" s="287"/>
      <c r="O239" s="166" t="str">
        <f t="shared" si="25"/>
        <v/>
      </c>
      <c r="P239" s="156" t="str">
        <f>IF($D239="","",VLOOKUP($AL239,GaAsSem_Req!$A$2:$N$22,9))</f>
        <v/>
      </c>
      <c r="Q239" s="287"/>
      <c r="R239" s="166" t="str">
        <f t="shared" si="26"/>
        <v/>
      </c>
      <c r="S239" s="156" t="str">
        <f>IF($D239="","",VLOOKUP($AL239,GaAsSem_Req!$A$2:$N$22,10))</f>
        <v/>
      </c>
      <c r="T239" s="287"/>
      <c r="U239" s="166" t="str">
        <f t="shared" si="27"/>
        <v/>
      </c>
      <c r="V239" s="156" t="str">
        <f>IF($D239="","",VLOOKUP($AL239,GaAsSem_Req!$A$2:$N$22,11))</f>
        <v/>
      </c>
      <c r="W239" s="157" t="str">
        <f t="shared" si="28"/>
        <v/>
      </c>
      <c r="X239" s="158" t="str">
        <f>IF(OR($D239="",$AH239="",GlobalParameters!$C$12=""),"",$AH239)</f>
        <v/>
      </c>
      <c r="Y239" s="159"/>
      <c r="Z239" s="283"/>
      <c r="AA239" s="283"/>
      <c r="AB239" s="283"/>
      <c r="AC239" s="283"/>
      <c r="AD239" s="283"/>
      <c r="AE239" s="283"/>
      <c r="AF239" s="283"/>
      <c r="AG239" s="283"/>
      <c r="AH239" s="160" t="str">
        <f>IF(OR($D239="",GlobalParameters!$C$12=""),"",MIN(VLOOKUP($AL239,GaAsSem_Req!$A$2:$N$22,13),$AI239))</f>
        <v/>
      </c>
      <c r="AI239" s="283"/>
      <c r="AJ239" s="283"/>
      <c r="AK239" s="159"/>
      <c r="AL239" s="134" t="e">
        <f>VLOOKUP($D239,GaAsSem_Req!$R$2:$S$8,2)+VLOOKUP(GlobalParameters!$C$12,GaAsSem_Req!$T$2:$U$4,2)</f>
        <v>#N/A</v>
      </c>
    </row>
    <row r="240" spans="1:38" x14ac:dyDescent="0.25">
      <c r="A240" s="133"/>
      <c r="B240" s="283"/>
      <c r="C240" s="283"/>
      <c r="D240" s="284"/>
      <c r="E240" s="286"/>
      <c r="F240" s="162" t="str">
        <f t="shared" si="22"/>
        <v/>
      </c>
      <c r="G240" s="156" t="str">
        <f>IF($D240="","",VLOOKUP($AL240,GaAsSem_Req!$A$2:$N$22,6))</f>
        <v/>
      </c>
      <c r="H240" s="285"/>
      <c r="I240" s="155" t="str">
        <f t="shared" si="23"/>
        <v/>
      </c>
      <c r="J240" s="156" t="str">
        <f>IF($D240="","",VLOOKUP($AL240,GaAsSem_Req!$A$2:$N$22,7))</f>
        <v/>
      </c>
      <c r="K240" s="285"/>
      <c r="L240" s="155" t="str">
        <f t="shared" si="24"/>
        <v/>
      </c>
      <c r="M240" s="156" t="str">
        <f>IF($D240="","",VLOOKUP($AL240,GaAsSem_Req!$A$2:$N$22,8))</f>
        <v/>
      </c>
      <c r="N240" s="287"/>
      <c r="O240" s="166" t="str">
        <f t="shared" si="25"/>
        <v/>
      </c>
      <c r="P240" s="156" t="str">
        <f>IF($D240="","",VLOOKUP($AL240,GaAsSem_Req!$A$2:$N$22,9))</f>
        <v/>
      </c>
      <c r="Q240" s="287"/>
      <c r="R240" s="166" t="str">
        <f t="shared" si="26"/>
        <v/>
      </c>
      <c r="S240" s="156" t="str">
        <f>IF($D240="","",VLOOKUP($AL240,GaAsSem_Req!$A$2:$N$22,10))</f>
        <v/>
      </c>
      <c r="T240" s="287"/>
      <c r="U240" s="166" t="str">
        <f t="shared" si="27"/>
        <v/>
      </c>
      <c r="V240" s="156" t="str">
        <f>IF($D240="","",VLOOKUP($AL240,GaAsSem_Req!$A$2:$N$22,11))</f>
        <v/>
      </c>
      <c r="W240" s="157" t="str">
        <f t="shared" si="28"/>
        <v/>
      </c>
      <c r="X240" s="158" t="str">
        <f>IF(OR($D240="",$AH240="",GlobalParameters!$C$12=""),"",$AH240)</f>
        <v/>
      </c>
      <c r="Y240" s="159"/>
      <c r="Z240" s="283"/>
      <c r="AA240" s="283"/>
      <c r="AB240" s="283"/>
      <c r="AC240" s="283"/>
      <c r="AD240" s="283"/>
      <c r="AE240" s="283"/>
      <c r="AF240" s="283"/>
      <c r="AG240" s="283"/>
      <c r="AH240" s="160" t="str">
        <f>IF(OR($D240="",GlobalParameters!$C$12=""),"",MIN(VLOOKUP($AL240,GaAsSem_Req!$A$2:$N$22,13),$AI240))</f>
        <v/>
      </c>
      <c r="AI240" s="283"/>
      <c r="AJ240" s="283"/>
      <c r="AK240" s="159"/>
      <c r="AL240" s="134" t="e">
        <f>VLOOKUP($D240,GaAsSem_Req!$R$2:$S$8,2)+VLOOKUP(GlobalParameters!$C$12,GaAsSem_Req!$T$2:$U$4,2)</f>
        <v>#N/A</v>
      </c>
    </row>
    <row r="241" spans="1:38" x14ac:dyDescent="0.25">
      <c r="A241" s="133"/>
      <c r="B241" s="283"/>
      <c r="C241" s="283"/>
      <c r="D241" s="284"/>
      <c r="E241" s="286"/>
      <c r="F241" s="162" t="str">
        <f t="shared" si="22"/>
        <v/>
      </c>
      <c r="G241" s="156" t="str">
        <f>IF($D241="","",VLOOKUP($AL241,GaAsSem_Req!$A$2:$N$22,6))</f>
        <v/>
      </c>
      <c r="H241" s="285"/>
      <c r="I241" s="155" t="str">
        <f t="shared" si="23"/>
        <v/>
      </c>
      <c r="J241" s="156" t="str">
        <f>IF($D241="","",VLOOKUP($AL241,GaAsSem_Req!$A$2:$N$22,7))</f>
        <v/>
      </c>
      <c r="K241" s="285"/>
      <c r="L241" s="155" t="str">
        <f t="shared" si="24"/>
        <v/>
      </c>
      <c r="M241" s="156" t="str">
        <f>IF($D241="","",VLOOKUP($AL241,GaAsSem_Req!$A$2:$N$22,8))</f>
        <v/>
      </c>
      <c r="N241" s="287"/>
      <c r="O241" s="166" t="str">
        <f t="shared" si="25"/>
        <v/>
      </c>
      <c r="P241" s="156" t="str">
        <f>IF($D241="","",VLOOKUP($AL241,GaAsSem_Req!$A$2:$N$22,9))</f>
        <v/>
      </c>
      <c r="Q241" s="287"/>
      <c r="R241" s="166" t="str">
        <f t="shared" si="26"/>
        <v/>
      </c>
      <c r="S241" s="156" t="str">
        <f>IF($D241="","",VLOOKUP($AL241,GaAsSem_Req!$A$2:$N$22,10))</f>
        <v/>
      </c>
      <c r="T241" s="287"/>
      <c r="U241" s="166" t="str">
        <f t="shared" si="27"/>
        <v/>
      </c>
      <c r="V241" s="156" t="str">
        <f>IF($D241="","",VLOOKUP($AL241,GaAsSem_Req!$A$2:$N$22,11))</f>
        <v/>
      </c>
      <c r="W241" s="157" t="str">
        <f t="shared" si="28"/>
        <v/>
      </c>
      <c r="X241" s="158" t="str">
        <f>IF(OR($D241="",$AH241="",GlobalParameters!$C$12=""),"",$AH241)</f>
        <v/>
      </c>
      <c r="Y241" s="159"/>
      <c r="Z241" s="283"/>
      <c r="AA241" s="283"/>
      <c r="AB241" s="283"/>
      <c r="AC241" s="283"/>
      <c r="AD241" s="283"/>
      <c r="AE241" s="283"/>
      <c r="AF241" s="283"/>
      <c r="AG241" s="283"/>
      <c r="AH241" s="160" t="str">
        <f>IF(OR($D241="",GlobalParameters!$C$12=""),"",MIN(VLOOKUP($AL241,GaAsSem_Req!$A$2:$N$22,13),$AI241))</f>
        <v/>
      </c>
      <c r="AI241" s="283"/>
      <c r="AJ241" s="283"/>
      <c r="AK241" s="159"/>
      <c r="AL241" s="134" t="e">
        <f>VLOOKUP($D241,GaAsSem_Req!$R$2:$S$8,2)+VLOOKUP(GlobalParameters!$C$12,GaAsSem_Req!$T$2:$U$4,2)</f>
        <v>#N/A</v>
      </c>
    </row>
    <row r="242" spans="1:38" x14ac:dyDescent="0.25">
      <c r="A242" s="133"/>
      <c r="B242" s="283"/>
      <c r="C242" s="283"/>
      <c r="D242" s="284"/>
      <c r="E242" s="286"/>
      <c r="F242" s="162" t="str">
        <f t="shared" si="22"/>
        <v/>
      </c>
      <c r="G242" s="156" t="str">
        <f>IF($D242="","",VLOOKUP($AL242,GaAsSem_Req!$A$2:$N$22,6))</f>
        <v/>
      </c>
      <c r="H242" s="285"/>
      <c r="I242" s="155" t="str">
        <f t="shared" si="23"/>
        <v/>
      </c>
      <c r="J242" s="156" t="str">
        <f>IF($D242="","",VLOOKUP($AL242,GaAsSem_Req!$A$2:$N$22,7))</f>
        <v/>
      </c>
      <c r="K242" s="285"/>
      <c r="L242" s="155" t="str">
        <f t="shared" si="24"/>
        <v/>
      </c>
      <c r="M242" s="156" t="str">
        <f>IF($D242="","",VLOOKUP($AL242,GaAsSem_Req!$A$2:$N$22,8))</f>
        <v/>
      </c>
      <c r="N242" s="287"/>
      <c r="O242" s="166" t="str">
        <f t="shared" si="25"/>
        <v/>
      </c>
      <c r="P242" s="156" t="str">
        <f>IF($D242="","",VLOOKUP($AL242,GaAsSem_Req!$A$2:$N$22,9))</f>
        <v/>
      </c>
      <c r="Q242" s="287"/>
      <c r="R242" s="166" t="str">
        <f t="shared" si="26"/>
        <v/>
      </c>
      <c r="S242" s="156" t="str">
        <f>IF($D242="","",VLOOKUP($AL242,GaAsSem_Req!$A$2:$N$22,10))</f>
        <v/>
      </c>
      <c r="T242" s="287"/>
      <c r="U242" s="166" t="str">
        <f t="shared" si="27"/>
        <v/>
      </c>
      <c r="V242" s="156" t="str">
        <f>IF($D242="","",VLOOKUP($AL242,GaAsSem_Req!$A$2:$N$22,11))</f>
        <v/>
      </c>
      <c r="W242" s="157" t="str">
        <f t="shared" si="28"/>
        <v/>
      </c>
      <c r="X242" s="158" t="str">
        <f>IF(OR($D242="",$AH242="",GlobalParameters!$C$12=""),"",$AH242)</f>
        <v/>
      </c>
      <c r="Y242" s="159"/>
      <c r="Z242" s="283"/>
      <c r="AA242" s="283"/>
      <c r="AB242" s="283"/>
      <c r="AC242" s="283"/>
      <c r="AD242" s="283"/>
      <c r="AE242" s="283"/>
      <c r="AF242" s="283"/>
      <c r="AG242" s="283"/>
      <c r="AH242" s="160" t="str">
        <f>IF(OR($D242="",GlobalParameters!$C$12=""),"",MIN(VLOOKUP($AL242,GaAsSem_Req!$A$2:$N$22,13),$AI242))</f>
        <v/>
      </c>
      <c r="AI242" s="283"/>
      <c r="AJ242" s="283"/>
      <c r="AK242" s="159"/>
      <c r="AL242" s="134" t="e">
        <f>VLOOKUP($D242,GaAsSem_Req!$R$2:$S$8,2)+VLOOKUP(GlobalParameters!$C$12,GaAsSem_Req!$T$2:$U$4,2)</f>
        <v>#N/A</v>
      </c>
    </row>
    <row r="243" spans="1:38" x14ac:dyDescent="0.25">
      <c r="A243" s="133"/>
      <c r="B243" s="283"/>
      <c r="C243" s="283"/>
      <c r="D243" s="284"/>
      <c r="E243" s="286"/>
      <c r="F243" s="162" t="str">
        <f t="shared" si="22"/>
        <v/>
      </c>
      <c r="G243" s="156" t="str">
        <f>IF($D243="","",VLOOKUP($AL243,GaAsSem_Req!$A$2:$N$22,6))</f>
        <v/>
      </c>
      <c r="H243" s="285"/>
      <c r="I243" s="155" t="str">
        <f t="shared" si="23"/>
        <v/>
      </c>
      <c r="J243" s="156" t="str">
        <f>IF($D243="","",VLOOKUP($AL243,GaAsSem_Req!$A$2:$N$22,7))</f>
        <v/>
      </c>
      <c r="K243" s="285"/>
      <c r="L243" s="155" t="str">
        <f t="shared" si="24"/>
        <v/>
      </c>
      <c r="M243" s="156" t="str">
        <f>IF($D243="","",VLOOKUP($AL243,GaAsSem_Req!$A$2:$N$22,8))</f>
        <v/>
      </c>
      <c r="N243" s="287"/>
      <c r="O243" s="166" t="str">
        <f t="shared" si="25"/>
        <v/>
      </c>
      <c r="P243" s="156" t="str">
        <f>IF($D243="","",VLOOKUP($AL243,GaAsSem_Req!$A$2:$N$22,9))</f>
        <v/>
      </c>
      <c r="Q243" s="287"/>
      <c r="R243" s="166" t="str">
        <f t="shared" si="26"/>
        <v/>
      </c>
      <c r="S243" s="156" t="str">
        <f>IF($D243="","",VLOOKUP($AL243,GaAsSem_Req!$A$2:$N$22,10))</f>
        <v/>
      </c>
      <c r="T243" s="287"/>
      <c r="U243" s="166" t="str">
        <f t="shared" si="27"/>
        <v/>
      </c>
      <c r="V243" s="156" t="str">
        <f>IF($D243="","",VLOOKUP($AL243,GaAsSem_Req!$A$2:$N$22,11))</f>
        <v/>
      </c>
      <c r="W243" s="157" t="str">
        <f t="shared" si="28"/>
        <v/>
      </c>
      <c r="X243" s="158" t="str">
        <f>IF(OR($D243="",$AH243="",GlobalParameters!$C$12=""),"",$AH243)</f>
        <v/>
      </c>
      <c r="Y243" s="159"/>
      <c r="Z243" s="283"/>
      <c r="AA243" s="283"/>
      <c r="AB243" s="283"/>
      <c r="AC243" s="283"/>
      <c r="AD243" s="283"/>
      <c r="AE243" s="283"/>
      <c r="AF243" s="283"/>
      <c r="AG243" s="283"/>
      <c r="AH243" s="160" t="str">
        <f>IF(OR($D243="",GlobalParameters!$C$12=""),"",MIN(VLOOKUP($AL243,GaAsSem_Req!$A$2:$N$22,13),$AI243))</f>
        <v/>
      </c>
      <c r="AI243" s="283"/>
      <c r="AJ243" s="283"/>
      <c r="AK243" s="159"/>
      <c r="AL243" s="134" t="e">
        <f>VLOOKUP($D243,GaAsSem_Req!$R$2:$S$8,2)+VLOOKUP(GlobalParameters!$C$12,GaAsSem_Req!$T$2:$U$4,2)</f>
        <v>#N/A</v>
      </c>
    </row>
    <row r="244" spans="1:38" x14ac:dyDescent="0.25">
      <c r="A244" s="133"/>
      <c r="B244" s="283"/>
      <c r="C244" s="283"/>
      <c r="D244" s="284"/>
      <c r="E244" s="286"/>
      <c r="F244" s="162" t="str">
        <f t="shared" si="22"/>
        <v/>
      </c>
      <c r="G244" s="156" t="str">
        <f>IF($D244="","",VLOOKUP($AL244,GaAsSem_Req!$A$2:$N$22,6))</f>
        <v/>
      </c>
      <c r="H244" s="285"/>
      <c r="I244" s="155" t="str">
        <f t="shared" si="23"/>
        <v/>
      </c>
      <c r="J244" s="156" t="str">
        <f>IF($D244="","",VLOOKUP($AL244,GaAsSem_Req!$A$2:$N$22,7))</f>
        <v/>
      </c>
      <c r="K244" s="285"/>
      <c r="L244" s="155" t="str">
        <f t="shared" si="24"/>
        <v/>
      </c>
      <c r="M244" s="156" t="str">
        <f>IF($D244="","",VLOOKUP($AL244,GaAsSem_Req!$A$2:$N$22,8))</f>
        <v/>
      </c>
      <c r="N244" s="287"/>
      <c r="O244" s="166" t="str">
        <f t="shared" si="25"/>
        <v/>
      </c>
      <c r="P244" s="156" t="str">
        <f>IF($D244="","",VLOOKUP($AL244,GaAsSem_Req!$A$2:$N$22,9))</f>
        <v/>
      </c>
      <c r="Q244" s="287"/>
      <c r="R244" s="166" t="str">
        <f t="shared" si="26"/>
        <v/>
      </c>
      <c r="S244" s="156" t="str">
        <f>IF($D244="","",VLOOKUP($AL244,GaAsSem_Req!$A$2:$N$22,10))</f>
        <v/>
      </c>
      <c r="T244" s="287"/>
      <c r="U244" s="166" t="str">
        <f t="shared" si="27"/>
        <v/>
      </c>
      <c r="V244" s="156" t="str">
        <f>IF($D244="","",VLOOKUP($AL244,GaAsSem_Req!$A$2:$N$22,11))</f>
        <v/>
      </c>
      <c r="W244" s="157" t="str">
        <f t="shared" si="28"/>
        <v/>
      </c>
      <c r="X244" s="158" t="str">
        <f>IF(OR($D244="",$AH244="",GlobalParameters!$C$12=""),"",$AH244)</f>
        <v/>
      </c>
      <c r="Y244" s="159"/>
      <c r="Z244" s="283"/>
      <c r="AA244" s="283"/>
      <c r="AB244" s="283"/>
      <c r="AC244" s="283"/>
      <c r="AD244" s="283"/>
      <c r="AE244" s="283"/>
      <c r="AF244" s="283"/>
      <c r="AG244" s="283"/>
      <c r="AH244" s="160" t="str">
        <f>IF(OR($D244="",GlobalParameters!$C$12=""),"",MIN(VLOOKUP($AL244,GaAsSem_Req!$A$2:$N$22,13),$AI244))</f>
        <v/>
      </c>
      <c r="AI244" s="283"/>
      <c r="AJ244" s="283"/>
      <c r="AK244" s="159"/>
      <c r="AL244" s="134" t="e">
        <f>VLOOKUP($D244,GaAsSem_Req!$R$2:$S$8,2)+VLOOKUP(GlobalParameters!$C$12,GaAsSem_Req!$T$2:$U$4,2)</f>
        <v>#N/A</v>
      </c>
    </row>
    <row r="245" spans="1:38" x14ac:dyDescent="0.25">
      <c r="A245" s="133"/>
      <c r="B245" s="283"/>
      <c r="C245" s="283"/>
      <c r="D245" s="284"/>
      <c r="E245" s="286"/>
      <c r="F245" s="162" t="str">
        <f t="shared" si="22"/>
        <v/>
      </c>
      <c r="G245" s="156" t="str">
        <f>IF($D245="","",VLOOKUP($AL245,GaAsSem_Req!$A$2:$N$22,6))</f>
        <v/>
      </c>
      <c r="H245" s="285"/>
      <c r="I245" s="155" t="str">
        <f t="shared" si="23"/>
        <v/>
      </c>
      <c r="J245" s="156" t="str">
        <f>IF($D245="","",VLOOKUP($AL245,GaAsSem_Req!$A$2:$N$22,7))</f>
        <v/>
      </c>
      <c r="K245" s="285"/>
      <c r="L245" s="155" t="str">
        <f t="shared" si="24"/>
        <v/>
      </c>
      <c r="M245" s="156" t="str">
        <f>IF($D245="","",VLOOKUP($AL245,GaAsSem_Req!$A$2:$N$22,8))</f>
        <v/>
      </c>
      <c r="N245" s="287"/>
      <c r="O245" s="166" t="str">
        <f t="shared" si="25"/>
        <v/>
      </c>
      <c r="P245" s="156" t="str">
        <f>IF($D245="","",VLOOKUP($AL245,GaAsSem_Req!$A$2:$N$22,9))</f>
        <v/>
      </c>
      <c r="Q245" s="287"/>
      <c r="R245" s="166" t="str">
        <f t="shared" si="26"/>
        <v/>
      </c>
      <c r="S245" s="156" t="str">
        <f>IF($D245="","",VLOOKUP($AL245,GaAsSem_Req!$A$2:$N$22,10))</f>
        <v/>
      </c>
      <c r="T245" s="287"/>
      <c r="U245" s="166" t="str">
        <f t="shared" si="27"/>
        <v/>
      </c>
      <c r="V245" s="156" t="str">
        <f>IF($D245="","",VLOOKUP($AL245,GaAsSem_Req!$A$2:$N$22,11))</f>
        <v/>
      </c>
      <c r="W245" s="157" t="str">
        <f t="shared" si="28"/>
        <v/>
      </c>
      <c r="X245" s="158" t="str">
        <f>IF(OR($D245="",$AH245="",GlobalParameters!$C$12=""),"",$AH245)</f>
        <v/>
      </c>
      <c r="Y245" s="159"/>
      <c r="Z245" s="283"/>
      <c r="AA245" s="283"/>
      <c r="AB245" s="283"/>
      <c r="AC245" s="283"/>
      <c r="AD245" s="283"/>
      <c r="AE245" s="283"/>
      <c r="AF245" s="283"/>
      <c r="AG245" s="283"/>
      <c r="AH245" s="160" t="str">
        <f>IF(OR($D245="",GlobalParameters!$C$12=""),"",MIN(VLOOKUP($AL245,GaAsSem_Req!$A$2:$N$22,13),$AI245))</f>
        <v/>
      </c>
      <c r="AI245" s="283"/>
      <c r="AJ245" s="283"/>
      <c r="AK245" s="159"/>
      <c r="AL245" s="134" t="e">
        <f>VLOOKUP($D245,GaAsSem_Req!$R$2:$S$8,2)+VLOOKUP(GlobalParameters!$C$12,GaAsSem_Req!$T$2:$U$4,2)</f>
        <v>#N/A</v>
      </c>
    </row>
    <row r="246" spans="1:38" x14ac:dyDescent="0.25">
      <c r="A246" s="133"/>
      <c r="B246" s="283"/>
      <c r="C246" s="283"/>
      <c r="D246" s="284"/>
      <c r="E246" s="286"/>
      <c r="F246" s="162" t="str">
        <f t="shared" si="22"/>
        <v/>
      </c>
      <c r="G246" s="156" t="str">
        <f>IF($D246="","",VLOOKUP($AL246,GaAsSem_Req!$A$2:$N$22,6))</f>
        <v/>
      </c>
      <c r="H246" s="285"/>
      <c r="I246" s="155" t="str">
        <f t="shared" si="23"/>
        <v/>
      </c>
      <c r="J246" s="156" t="str">
        <f>IF($D246="","",VLOOKUP($AL246,GaAsSem_Req!$A$2:$N$22,7))</f>
        <v/>
      </c>
      <c r="K246" s="285"/>
      <c r="L246" s="155" t="str">
        <f t="shared" si="24"/>
        <v/>
      </c>
      <c r="M246" s="156" t="str">
        <f>IF($D246="","",VLOOKUP($AL246,GaAsSem_Req!$A$2:$N$22,8))</f>
        <v/>
      </c>
      <c r="N246" s="287"/>
      <c r="O246" s="166" t="str">
        <f t="shared" si="25"/>
        <v/>
      </c>
      <c r="P246" s="156" t="str">
        <f>IF($D246="","",VLOOKUP($AL246,GaAsSem_Req!$A$2:$N$22,9))</f>
        <v/>
      </c>
      <c r="Q246" s="287"/>
      <c r="R246" s="166" t="str">
        <f t="shared" si="26"/>
        <v/>
      </c>
      <c r="S246" s="156" t="str">
        <f>IF($D246="","",VLOOKUP($AL246,GaAsSem_Req!$A$2:$N$22,10))</f>
        <v/>
      </c>
      <c r="T246" s="287"/>
      <c r="U246" s="166" t="str">
        <f t="shared" si="27"/>
        <v/>
      </c>
      <c r="V246" s="156" t="str">
        <f>IF($D246="","",VLOOKUP($AL246,GaAsSem_Req!$A$2:$N$22,11))</f>
        <v/>
      </c>
      <c r="W246" s="157" t="str">
        <f t="shared" si="28"/>
        <v/>
      </c>
      <c r="X246" s="158" t="str">
        <f>IF(OR($D246="",$AH246="",GlobalParameters!$C$12=""),"",$AH246)</f>
        <v/>
      </c>
      <c r="Y246" s="159"/>
      <c r="Z246" s="283"/>
      <c r="AA246" s="283"/>
      <c r="AB246" s="283"/>
      <c r="AC246" s="283"/>
      <c r="AD246" s="283"/>
      <c r="AE246" s="283"/>
      <c r="AF246" s="283"/>
      <c r="AG246" s="283"/>
      <c r="AH246" s="160" t="str">
        <f>IF(OR($D246="",GlobalParameters!$C$12=""),"",MIN(VLOOKUP($AL246,GaAsSem_Req!$A$2:$N$22,13),$AI246))</f>
        <v/>
      </c>
      <c r="AI246" s="283"/>
      <c r="AJ246" s="283"/>
      <c r="AK246" s="159"/>
      <c r="AL246" s="134" t="e">
        <f>VLOOKUP($D246,GaAsSem_Req!$R$2:$S$8,2)+VLOOKUP(GlobalParameters!$C$12,GaAsSem_Req!$T$2:$U$4,2)</f>
        <v>#N/A</v>
      </c>
    </row>
    <row r="247" spans="1:38" x14ac:dyDescent="0.25">
      <c r="A247" s="133"/>
      <c r="B247" s="283"/>
      <c r="C247" s="283"/>
      <c r="D247" s="284"/>
      <c r="E247" s="286"/>
      <c r="F247" s="162" t="str">
        <f t="shared" si="22"/>
        <v/>
      </c>
      <c r="G247" s="156" t="str">
        <f>IF($D247="","",VLOOKUP($AL247,GaAsSem_Req!$A$2:$N$22,6))</f>
        <v/>
      </c>
      <c r="H247" s="285"/>
      <c r="I247" s="155" t="str">
        <f t="shared" si="23"/>
        <v/>
      </c>
      <c r="J247" s="156" t="str">
        <f>IF($D247="","",VLOOKUP($AL247,GaAsSem_Req!$A$2:$N$22,7))</f>
        <v/>
      </c>
      <c r="K247" s="285"/>
      <c r="L247" s="155" t="str">
        <f t="shared" si="24"/>
        <v/>
      </c>
      <c r="M247" s="156" t="str">
        <f>IF($D247="","",VLOOKUP($AL247,GaAsSem_Req!$A$2:$N$22,8))</f>
        <v/>
      </c>
      <c r="N247" s="287"/>
      <c r="O247" s="166" t="str">
        <f t="shared" si="25"/>
        <v/>
      </c>
      <c r="P247" s="156" t="str">
        <f>IF($D247="","",VLOOKUP($AL247,GaAsSem_Req!$A$2:$N$22,9))</f>
        <v/>
      </c>
      <c r="Q247" s="287"/>
      <c r="R247" s="166" t="str">
        <f t="shared" si="26"/>
        <v/>
      </c>
      <c r="S247" s="156" t="str">
        <f>IF($D247="","",VLOOKUP($AL247,GaAsSem_Req!$A$2:$N$22,10))</f>
        <v/>
      </c>
      <c r="T247" s="287"/>
      <c r="U247" s="166" t="str">
        <f t="shared" si="27"/>
        <v/>
      </c>
      <c r="V247" s="156" t="str">
        <f>IF($D247="","",VLOOKUP($AL247,GaAsSem_Req!$A$2:$N$22,11))</f>
        <v/>
      </c>
      <c r="W247" s="157" t="str">
        <f t="shared" si="28"/>
        <v/>
      </c>
      <c r="X247" s="158" t="str">
        <f>IF(OR($D247="",$AH247="",GlobalParameters!$C$12=""),"",$AH247)</f>
        <v/>
      </c>
      <c r="Y247" s="159"/>
      <c r="Z247" s="283"/>
      <c r="AA247" s="283"/>
      <c r="AB247" s="283"/>
      <c r="AC247" s="283"/>
      <c r="AD247" s="283"/>
      <c r="AE247" s="283"/>
      <c r="AF247" s="283"/>
      <c r="AG247" s="283"/>
      <c r="AH247" s="160" t="str">
        <f>IF(OR($D247="",GlobalParameters!$C$12=""),"",MIN(VLOOKUP($AL247,GaAsSem_Req!$A$2:$N$22,13),$AI247))</f>
        <v/>
      </c>
      <c r="AI247" s="283"/>
      <c r="AJ247" s="283"/>
      <c r="AK247" s="159"/>
      <c r="AL247" s="134" t="e">
        <f>VLOOKUP($D247,GaAsSem_Req!$R$2:$S$8,2)+VLOOKUP(GlobalParameters!$C$12,GaAsSem_Req!$T$2:$U$4,2)</f>
        <v>#N/A</v>
      </c>
    </row>
    <row r="248" spans="1:38" x14ac:dyDescent="0.25">
      <c r="A248" s="133"/>
      <c r="B248" s="283"/>
      <c r="C248" s="283"/>
      <c r="D248" s="284"/>
      <c r="E248" s="286"/>
      <c r="F248" s="162" t="str">
        <f t="shared" si="22"/>
        <v/>
      </c>
      <c r="G248" s="156" t="str">
        <f>IF($D248="","",VLOOKUP($AL248,GaAsSem_Req!$A$2:$N$22,6))</f>
        <v/>
      </c>
      <c r="H248" s="285"/>
      <c r="I248" s="155" t="str">
        <f t="shared" si="23"/>
        <v/>
      </c>
      <c r="J248" s="156" t="str">
        <f>IF($D248="","",VLOOKUP($AL248,GaAsSem_Req!$A$2:$N$22,7))</f>
        <v/>
      </c>
      <c r="K248" s="285"/>
      <c r="L248" s="155" t="str">
        <f t="shared" si="24"/>
        <v/>
      </c>
      <c r="M248" s="156" t="str">
        <f>IF($D248="","",VLOOKUP($AL248,GaAsSem_Req!$A$2:$N$22,8))</f>
        <v/>
      </c>
      <c r="N248" s="287"/>
      <c r="O248" s="166" t="str">
        <f t="shared" si="25"/>
        <v/>
      </c>
      <c r="P248" s="156" t="str">
        <f>IF($D248="","",VLOOKUP($AL248,GaAsSem_Req!$A$2:$N$22,9))</f>
        <v/>
      </c>
      <c r="Q248" s="287"/>
      <c r="R248" s="166" t="str">
        <f t="shared" si="26"/>
        <v/>
      </c>
      <c r="S248" s="156" t="str">
        <f>IF($D248="","",VLOOKUP($AL248,GaAsSem_Req!$A$2:$N$22,10))</f>
        <v/>
      </c>
      <c r="T248" s="287"/>
      <c r="U248" s="166" t="str">
        <f t="shared" si="27"/>
        <v/>
      </c>
      <c r="V248" s="156" t="str">
        <f>IF($D248="","",VLOOKUP($AL248,GaAsSem_Req!$A$2:$N$22,11))</f>
        <v/>
      </c>
      <c r="W248" s="157" t="str">
        <f t="shared" si="28"/>
        <v/>
      </c>
      <c r="X248" s="158" t="str">
        <f>IF(OR($D248="",$AH248="",GlobalParameters!$C$12=""),"",$AH248)</f>
        <v/>
      </c>
      <c r="Y248" s="159"/>
      <c r="Z248" s="283"/>
      <c r="AA248" s="283"/>
      <c r="AB248" s="283"/>
      <c r="AC248" s="283"/>
      <c r="AD248" s="283"/>
      <c r="AE248" s="283"/>
      <c r="AF248" s="283"/>
      <c r="AG248" s="283"/>
      <c r="AH248" s="160" t="str">
        <f>IF(OR($D248="",GlobalParameters!$C$12=""),"",MIN(VLOOKUP($AL248,GaAsSem_Req!$A$2:$N$22,13),$AI248))</f>
        <v/>
      </c>
      <c r="AI248" s="283"/>
      <c r="AJ248" s="283"/>
      <c r="AK248" s="159"/>
      <c r="AL248" s="134" t="e">
        <f>VLOOKUP($D248,GaAsSem_Req!$R$2:$S$8,2)+VLOOKUP(GlobalParameters!$C$12,GaAsSem_Req!$T$2:$U$4,2)</f>
        <v>#N/A</v>
      </c>
    </row>
    <row r="249" spans="1:38" x14ac:dyDescent="0.25">
      <c r="A249" s="133"/>
      <c r="B249" s="283"/>
      <c r="C249" s="283"/>
      <c r="D249" s="284"/>
      <c r="E249" s="286"/>
      <c r="F249" s="162" t="str">
        <f t="shared" si="22"/>
        <v/>
      </c>
      <c r="G249" s="156" t="str">
        <f>IF($D249="","",VLOOKUP($AL249,GaAsSem_Req!$A$2:$N$22,6))</f>
        <v/>
      </c>
      <c r="H249" s="285"/>
      <c r="I249" s="155" t="str">
        <f t="shared" si="23"/>
        <v/>
      </c>
      <c r="J249" s="156" t="str">
        <f>IF($D249="","",VLOOKUP($AL249,GaAsSem_Req!$A$2:$N$22,7))</f>
        <v/>
      </c>
      <c r="K249" s="285"/>
      <c r="L249" s="155" t="str">
        <f t="shared" si="24"/>
        <v/>
      </c>
      <c r="M249" s="156" t="str">
        <f>IF($D249="","",VLOOKUP($AL249,GaAsSem_Req!$A$2:$N$22,8))</f>
        <v/>
      </c>
      <c r="N249" s="287"/>
      <c r="O249" s="166" t="str">
        <f t="shared" si="25"/>
        <v/>
      </c>
      <c r="P249" s="156" t="str">
        <f>IF($D249="","",VLOOKUP($AL249,GaAsSem_Req!$A$2:$N$22,9))</f>
        <v/>
      </c>
      <c r="Q249" s="287"/>
      <c r="R249" s="166" t="str">
        <f t="shared" si="26"/>
        <v/>
      </c>
      <c r="S249" s="156" t="str">
        <f>IF($D249="","",VLOOKUP($AL249,GaAsSem_Req!$A$2:$N$22,10))</f>
        <v/>
      </c>
      <c r="T249" s="287"/>
      <c r="U249" s="166" t="str">
        <f t="shared" si="27"/>
        <v/>
      </c>
      <c r="V249" s="156" t="str">
        <f>IF($D249="","",VLOOKUP($AL249,GaAsSem_Req!$A$2:$N$22,11))</f>
        <v/>
      </c>
      <c r="W249" s="157" t="str">
        <f t="shared" si="28"/>
        <v/>
      </c>
      <c r="X249" s="158" t="str">
        <f>IF(OR($D249="",$AH249="",GlobalParameters!$C$12=""),"",$AH249)</f>
        <v/>
      </c>
      <c r="Y249" s="159"/>
      <c r="Z249" s="283"/>
      <c r="AA249" s="283"/>
      <c r="AB249" s="283"/>
      <c r="AC249" s="283"/>
      <c r="AD249" s="283"/>
      <c r="AE249" s="283"/>
      <c r="AF249" s="283"/>
      <c r="AG249" s="283"/>
      <c r="AH249" s="160" t="str">
        <f>IF(OR($D249="",GlobalParameters!$C$12=""),"",MIN(VLOOKUP($AL249,GaAsSem_Req!$A$2:$N$22,13),$AI249))</f>
        <v/>
      </c>
      <c r="AI249" s="283"/>
      <c r="AJ249" s="283"/>
      <c r="AK249" s="159"/>
      <c r="AL249" s="134" t="e">
        <f>VLOOKUP($D249,GaAsSem_Req!$R$2:$S$8,2)+VLOOKUP(GlobalParameters!$C$12,GaAsSem_Req!$T$2:$U$4,2)</f>
        <v>#N/A</v>
      </c>
    </row>
    <row r="250" spans="1:38" x14ac:dyDescent="0.25">
      <c r="A250" s="133"/>
      <c r="B250" s="283"/>
      <c r="C250" s="283"/>
      <c r="D250" s="284"/>
      <c r="E250" s="286"/>
      <c r="F250" s="162" t="str">
        <f t="shared" si="22"/>
        <v/>
      </c>
      <c r="G250" s="156" t="str">
        <f>IF($D250="","",VLOOKUP($AL250,GaAsSem_Req!$A$2:$N$22,6))</f>
        <v/>
      </c>
      <c r="H250" s="285"/>
      <c r="I250" s="155" t="str">
        <f t="shared" si="23"/>
        <v/>
      </c>
      <c r="J250" s="156" t="str">
        <f>IF($D250="","",VLOOKUP($AL250,GaAsSem_Req!$A$2:$N$22,7))</f>
        <v/>
      </c>
      <c r="K250" s="285"/>
      <c r="L250" s="155" t="str">
        <f t="shared" si="24"/>
        <v/>
      </c>
      <c r="M250" s="156" t="str">
        <f>IF($D250="","",VLOOKUP($AL250,GaAsSem_Req!$A$2:$N$22,8))</f>
        <v/>
      </c>
      <c r="N250" s="287"/>
      <c r="O250" s="166" t="str">
        <f t="shared" si="25"/>
        <v/>
      </c>
      <c r="P250" s="156" t="str">
        <f>IF($D250="","",VLOOKUP($AL250,GaAsSem_Req!$A$2:$N$22,9))</f>
        <v/>
      </c>
      <c r="Q250" s="287"/>
      <c r="R250" s="166" t="str">
        <f t="shared" si="26"/>
        <v/>
      </c>
      <c r="S250" s="156" t="str">
        <f>IF($D250="","",VLOOKUP($AL250,GaAsSem_Req!$A$2:$N$22,10))</f>
        <v/>
      </c>
      <c r="T250" s="287"/>
      <c r="U250" s="166" t="str">
        <f t="shared" si="27"/>
        <v/>
      </c>
      <c r="V250" s="156" t="str">
        <f>IF($D250="","",VLOOKUP($AL250,GaAsSem_Req!$A$2:$N$22,11))</f>
        <v/>
      </c>
      <c r="W250" s="157" t="str">
        <f t="shared" si="28"/>
        <v/>
      </c>
      <c r="X250" s="158" t="str">
        <f>IF(OR($D250="",$AH250="",GlobalParameters!$C$12=""),"",$AH250)</f>
        <v/>
      </c>
      <c r="Y250" s="159"/>
      <c r="Z250" s="283"/>
      <c r="AA250" s="283"/>
      <c r="AB250" s="283"/>
      <c r="AC250" s="283"/>
      <c r="AD250" s="283"/>
      <c r="AE250" s="283"/>
      <c r="AF250" s="283"/>
      <c r="AG250" s="283"/>
      <c r="AH250" s="160" t="str">
        <f>IF(OR($D250="",GlobalParameters!$C$12=""),"",MIN(VLOOKUP($AL250,GaAsSem_Req!$A$2:$N$22,13),$AI250))</f>
        <v/>
      </c>
      <c r="AI250" s="283"/>
      <c r="AJ250" s="283"/>
      <c r="AK250" s="159"/>
      <c r="AL250" s="134" t="e">
        <f>VLOOKUP($D250,GaAsSem_Req!$R$2:$S$8,2)+VLOOKUP(GlobalParameters!$C$12,GaAsSem_Req!$T$2:$U$4,2)</f>
        <v>#N/A</v>
      </c>
    </row>
    <row r="251" spans="1:38" x14ac:dyDescent="0.25">
      <c r="A251" s="133"/>
      <c r="B251" s="283"/>
      <c r="C251" s="283"/>
      <c r="D251" s="284"/>
      <c r="E251" s="286"/>
      <c r="F251" s="162" t="str">
        <f t="shared" si="22"/>
        <v/>
      </c>
      <c r="G251" s="156" t="str">
        <f>IF($D251="","",VLOOKUP($AL251,GaAsSem_Req!$A$2:$N$22,6))</f>
        <v/>
      </c>
      <c r="H251" s="285"/>
      <c r="I251" s="155" t="str">
        <f t="shared" si="23"/>
        <v/>
      </c>
      <c r="J251" s="156" t="str">
        <f>IF($D251="","",VLOOKUP($AL251,GaAsSem_Req!$A$2:$N$22,7))</f>
        <v/>
      </c>
      <c r="K251" s="285"/>
      <c r="L251" s="155" t="str">
        <f t="shared" si="24"/>
        <v/>
      </c>
      <c r="M251" s="156" t="str">
        <f>IF($D251="","",VLOOKUP($AL251,GaAsSem_Req!$A$2:$N$22,8))</f>
        <v/>
      </c>
      <c r="N251" s="287"/>
      <c r="O251" s="166" t="str">
        <f t="shared" si="25"/>
        <v/>
      </c>
      <c r="P251" s="156" t="str">
        <f>IF($D251="","",VLOOKUP($AL251,GaAsSem_Req!$A$2:$N$22,9))</f>
        <v/>
      </c>
      <c r="Q251" s="287"/>
      <c r="R251" s="166" t="str">
        <f t="shared" si="26"/>
        <v/>
      </c>
      <c r="S251" s="156" t="str">
        <f>IF($D251="","",VLOOKUP($AL251,GaAsSem_Req!$A$2:$N$22,10))</f>
        <v/>
      </c>
      <c r="T251" s="287"/>
      <c r="U251" s="166" t="str">
        <f t="shared" si="27"/>
        <v/>
      </c>
      <c r="V251" s="156" t="str">
        <f>IF($D251="","",VLOOKUP($AL251,GaAsSem_Req!$A$2:$N$22,11))</f>
        <v/>
      </c>
      <c r="W251" s="157" t="str">
        <f t="shared" si="28"/>
        <v/>
      </c>
      <c r="X251" s="158" t="str">
        <f>IF(OR($D251="",$AH251="",GlobalParameters!$C$12=""),"",$AH251)</f>
        <v/>
      </c>
      <c r="Y251" s="159"/>
      <c r="Z251" s="283"/>
      <c r="AA251" s="283"/>
      <c r="AB251" s="283"/>
      <c r="AC251" s="283"/>
      <c r="AD251" s="283"/>
      <c r="AE251" s="283"/>
      <c r="AF251" s="283"/>
      <c r="AG251" s="283"/>
      <c r="AH251" s="160" t="str">
        <f>IF(OR($D251="",GlobalParameters!$C$12=""),"",MIN(VLOOKUP($AL251,GaAsSem_Req!$A$2:$N$22,13),$AI251))</f>
        <v/>
      </c>
      <c r="AI251" s="283"/>
      <c r="AJ251" s="283"/>
      <c r="AK251" s="159"/>
      <c r="AL251" s="134" t="e">
        <f>VLOOKUP($D251,GaAsSem_Req!$R$2:$S$8,2)+VLOOKUP(GlobalParameters!$C$12,GaAsSem_Req!$T$2:$U$4,2)</f>
        <v>#N/A</v>
      </c>
    </row>
    <row r="252" spans="1:38" x14ac:dyDescent="0.25">
      <c r="A252" s="133"/>
      <c r="B252" s="283"/>
      <c r="C252" s="283"/>
      <c r="D252" s="284"/>
      <c r="E252" s="286"/>
      <c r="F252" s="162" t="str">
        <f t="shared" si="22"/>
        <v/>
      </c>
      <c r="G252" s="156" t="str">
        <f>IF($D252="","",VLOOKUP($AL252,GaAsSem_Req!$A$2:$N$22,6))</f>
        <v/>
      </c>
      <c r="H252" s="285"/>
      <c r="I252" s="155" t="str">
        <f t="shared" si="23"/>
        <v/>
      </c>
      <c r="J252" s="156" t="str">
        <f>IF($D252="","",VLOOKUP($AL252,GaAsSem_Req!$A$2:$N$22,7))</f>
        <v/>
      </c>
      <c r="K252" s="285"/>
      <c r="L252" s="155" t="str">
        <f t="shared" si="24"/>
        <v/>
      </c>
      <c r="M252" s="156" t="str">
        <f>IF($D252="","",VLOOKUP($AL252,GaAsSem_Req!$A$2:$N$22,8))</f>
        <v/>
      </c>
      <c r="N252" s="287"/>
      <c r="O252" s="166" t="str">
        <f t="shared" si="25"/>
        <v/>
      </c>
      <c r="P252" s="156" t="str">
        <f>IF($D252="","",VLOOKUP($AL252,GaAsSem_Req!$A$2:$N$22,9))</f>
        <v/>
      </c>
      <c r="Q252" s="287"/>
      <c r="R252" s="166" t="str">
        <f t="shared" si="26"/>
        <v/>
      </c>
      <c r="S252" s="156" t="str">
        <f>IF($D252="","",VLOOKUP($AL252,GaAsSem_Req!$A$2:$N$22,10))</f>
        <v/>
      </c>
      <c r="T252" s="287"/>
      <c r="U252" s="166" t="str">
        <f t="shared" si="27"/>
        <v/>
      </c>
      <c r="V252" s="156" t="str">
        <f>IF($D252="","",VLOOKUP($AL252,GaAsSem_Req!$A$2:$N$22,11))</f>
        <v/>
      </c>
      <c r="W252" s="157" t="str">
        <f t="shared" si="28"/>
        <v/>
      </c>
      <c r="X252" s="158" t="str">
        <f>IF(OR($D252="",$AH252="",GlobalParameters!$C$12=""),"",$AH252)</f>
        <v/>
      </c>
      <c r="Y252" s="159"/>
      <c r="Z252" s="283"/>
      <c r="AA252" s="283"/>
      <c r="AB252" s="283"/>
      <c r="AC252" s="283"/>
      <c r="AD252" s="283"/>
      <c r="AE252" s="283"/>
      <c r="AF252" s="283"/>
      <c r="AG252" s="283"/>
      <c r="AH252" s="160" t="str">
        <f>IF(OR($D252="",GlobalParameters!$C$12=""),"",MIN(VLOOKUP($AL252,GaAsSem_Req!$A$2:$N$22,13),$AI252))</f>
        <v/>
      </c>
      <c r="AI252" s="283"/>
      <c r="AJ252" s="283"/>
      <c r="AK252" s="159"/>
      <c r="AL252" s="134" t="e">
        <f>VLOOKUP($D252,GaAsSem_Req!$R$2:$S$8,2)+VLOOKUP(GlobalParameters!$C$12,GaAsSem_Req!$T$2:$U$4,2)</f>
        <v>#N/A</v>
      </c>
    </row>
    <row r="253" spans="1:38" x14ac:dyDescent="0.25">
      <c r="A253" s="133"/>
      <c r="B253" s="283"/>
      <c r="C253" s="283"/>
      <c r="D253" s="284"/>
      <c r="E253" s="286"/>
      <c r="F253" s="162" t="str">
        <f t="shared" si="22"/>
        <v/>
      </c>
      <c r="G253" s="156" t="str">
        <f>IF($D253="","",VLOOKUP($AL253,GaAsSem_Req!$A$2:$N$22,6))</f>
        <v/>
      </c>
      <c r="H253" s="285"/>
      <c r="I253" s="155" t="str">
        <f t="shared" si="23"/>
        <v/>
      </c>
      <c r="J253" s="156" t="str">
        <f>IF($D253="","",VLOOKUP($AL253,GaAsSem_Req!$A$2:$N$22,7))</f>
        <v/>
      </c>
      <c r="K253" s="285"/>
      <c r="L253" s="155" t="str">
        <f t="shared" si="24"/>
        <v/>
      </c>
      <c r="M253" s="156" t="str">
        <f>IF($D253="","",VLOOKUP($AL253,GaAsSem_Req!$A$2:$N$22,8))</f>
        <v/>
      </c>
      <c r="N253" s="287"/>
      <c r="O253" s="166" t="str">
        <f t="shared" si="25"/>
        <v/>
      </c>
      <c r="P253" s="156" t="str">
        <f>IF($D253="","",VLOOKUP($AL253,GaAsSem_Req!$A$2:$N$22,9))</f>
        <v/>
      </c>
      <c r="Q253" s="287"/>
      <c r="R253" s="166" t="str">
        <f t="shared" si="26"/>
        <v/>
      </c>
      <c r="S253" s="156" t="str">
        <f>IF($D253="","",VLOOKUP($AL253,GaAsSem_Req!$A$2:$N$22,10))</f>
        <v/>
      </c>
      <c r="T253" s="287"/>
      <c r="U253" s="166" t="str">
        <f t="shared" si="27"/>
        <v/>
      </c>
      <c r="V253" s="156" t="str">
        <f>IF($D253="","",VLOOKUP($AL253,GaAsSem_Req!$A$2:$N$22,11))</f>
        <v/>
      </c>
      <c r="W253" s="157" t="str">
        <f t="shared" si="28"/>
        <v/>
      </c>
      <c r="X253" s="158" t="str">
        <f>IF(OR($D253="",$AH253="",GlobalParameters!$C$12=""),"",$AH253)</f>
        <v/>
      </c>
      <c r="Y253" s="159"/>
      <c r="Z253" s="283"/>
      <c r="AA253" s="283"/>
      <c r="AB253" s="283"/>
      <c r="AC253" s="283"/>
      <c r="AD253" s="283"/>
      <c r="AE253" s="283"/>
      <c r="AF253" s="283"/>
      <c r="AG253" s="283"/>
      <c r="AH253" s="160" t="str">
        <f>IF(OR($D253="",GlobalParameters!$C$12=""),"",MIN(VLOOKUP($AL253,GaAsSem_Req!$A$2:$N$22,13),$AI253))</f>
        <v/>
      </c>
      <c r="AI253" s="283"/>
      <c r="AJ253" s="283"/>
      <c r="AK253" s="159"/>
      <c r="AL253" s="134" t="e">
        <f>VLOOKUP($D253,GaAsSem_Req!$R$2:$S$8,2)+VLOOKUP(GlobalParameters!$C$12,GaAsSem_Req!$T$2:$U$4,2)</f>
        <v>#N/A</v>
      </c>
    </row>
    <row r="254" spans="1:38" x14ac:dyDescent="0.25">
      <c r="A254" s="133"/>
      <c r="B254" s="283"/>
      <c r="C254" s="283"/>
      <c r="D254" s="284"/>
      <c r="E254" s="286"/>
      <c r="F254" s="162" t="str">
        <f t="shared" si="22"/>
        <v/>
      </c>
      <c r="G254" s="156" t="str">
        <f>IF($D254="","",VLOOKUP($AL254,GaAsSem_Req!$A$2:$N$22,6))</f>
        <v/>
      </c>
      <c r="H254" s="285"/>
      <c r="I254" s="155" t="str">
        <f t="shared" si="23"/>
        <v/>
      </c>
      <c r="J254" s="156" t="str">
        <f>IF($D254="","",VLOOKUP($AL254,GaAsSem_Req!$A$2:$N$22,7))</f>
        <v/>
      </c>
      <c r="K254" s="285"/>
      <c r="L254" s="155" t="str">
        <f t="shared" si="24"/>
        <v/>
      </c>
      <c r="M254" s="156" t="str">
        <f>IF($D254="","",VLOOKUP($AL254,GaAsSem_Req!$A$2:$N$22,8))</f>
        <v/>
      </c>
      <c r="N254" s="287"/>
      <c r="O254" s="166" t="str">
        <f t="shared" si="25"/>
        <v/>
      </c>
      <c r="P254" s="156" t="str">
        <f>IF($D254="","",VLOOKUP($AL254,GaAsSem_Req!$A$2:$N$22,9))</f>
        <v/>
      </c>
      <c r="Q254" s="287"/>
      <c r="R254" s="166" t="str">
        <f t="shared" si="26"/>
        <v/>
      </c>
      <c r="S254" s="156" t="str">
        <f>IF($D254="","",VLOOKUP($AL254,GaAsSem_Req!$A$2:$N$22,10))</f>
        <v/>
      </c>
      <c r="T254" s="287"/>
      <c r="U254" s="166" t="str">
        <f t="shared" si="27"/>
        <v/>
      </c>
      <c r="V254" s="156" t="str">
        <f>IF($D254="","",VLOOKUP($AL254,GaAsSem_Req!$A$2:$N$22,11))</f>
        <v/>
      </c>
      <c r="W254" s="157" t="str">
        <f t="shared" si="28"/>
        <v/>
      </c>
      <c r="X254" s="158" t="str">
        <f>IF(OR($D254="",$AH254="",GlobalParameters!$C$12=""),"",$AH254)</f>
        <v/>
      </c>
      <c r="Y254" s="159"/>
      <c r="Z254" s="283"/>
      <c r="AA254" s="283"/>
      <c r="AB254" s="283"/>
      <c r="AC254" s="283"/>
      <c r="AD254" s="283"/>
      <c r="AE254" s="283"/>
      <c r="AF254" s="283"/>
      <c r="AG254" s="283"/>
      <c r="AH254" s="160" t="str">
        <f>IF(OR($D254="",GlobalParameters!$C$12=""),"",MIN(VLOOKUP($AL254,GaAsSem_Req!$A$2:$N$22,13),$AI254))</f>
        <v/>
      </c>
      <c r="AI254" s="283"/>
      <c r="AJ254" s="283"/>
      <c r="AK254" s="159"/>
      <c r="AL254" s="134" t="e">
        <f>VLOOKUP($D254,GaAsSem_Req!$R$2:$S$8,2)+VLOOKUP(GlobalParameters!$C$12,GaAsSem_Req!$T$2:$U$4,2)</f>
        <v>#N/A</v>
      </c>
    </row>
    <row r="255" spans="1:38" x14ac:dyDescent="0.25">
      <c r="A255" s="133"/>
      <c r="B255" s="283"/>
      <c r="C255" s="283"/>
      <c r="D255" s="284"/>
      <c r="E255" s="286"/>
      <c r="F255" s="162" t="str">
        <f t="shared" si="22"/>
        <v/>
      </c>
      <c r="G255" s="156" t="str">
        <f>IF($D255="","",VLOOKUP($AL255,GaAsSem_Req!$A$2:$N$22,6))</f>
        <v/>
      </c>
      <c r="H255" s="285"/>
      <c r="I255" s="155" t="str">
        <f t="shared" si="23"/>
        <v/>
      </c>
      <c r="J255" s="156" t="str">
        <f>IF($D255="","",VLOOKUP($AL255,GaAsSem_Req!$A$2:$N$22,7))</f>
        <v/>
      </c>
      <c r="K255" s="285"/>
      <c r="L255" s="155" t="str">
        <f t="shared" si="24"/>
        <v/>
      </c>
      <c r="M255" s="156" t="str">
        <f>IF($D255="","",VLOOKUP($AL255,GaAsSem_Req!$A$2:$N$22,8))</f>
        <v/>
      </c>
      <c r="N255" s="287"/>
      <c r="O255" s="166" t="str">
        <f t="shared" si="25"/>
        <v/>
      </c>
      <c r="P255" s="156" t="str">
        <f>IF($D255="","",VLOOKUP($AL255,GaAsSem_Req!$A$2:$N$22,9))</f>
        <v/>
      </c>
      <c r="Q255" s="287"/>
      <c r="R255" s="166" t="str">
        <f t="shared" si="26"/>
        <v/>
      </c>
      <c r="S255" s="156" t="str">
        <f>IF($D255="","",VLOOKUP($AL255,GaAsSem_Req!$A$2:$N$22,10))</f>
        <v/>
      </c>
      <c r="T255" s="287"/>
      <c r="U255" s="166" t="str">
        <f t="shared" si="27"/>
        <v/>
      </c>
      <c r="V255" s="156" t="str">
        <f>IF($D255="","",VLOOKUP($AL255,GaAsSem_Req!$A$2:$N$22,11))</f>
        <v/>
      </c>
      <c r="W255" s="157" t="str">
        <f t="shared" si="28"/>
        <v/>
      </c>
      <c r="X255" s="158" t="str">
        <f>IF(OR($D255="",$AH255="",GlobalParameters!$C$12=""),"",$AH255)</f>
        <v/>
      </c>
      <c r="Y255" s="159"/>
      <c r="Z255" s="283"/>
      <c r="AA255" s="283"/>
      <c r="AB255" s="283"/>
      <c r="AC255" s="283"/>
      <c r="AD255" s="283"/>
      <c r="AE255" s="283"/>
      <c r="AF255" s="283"/>
      <c r="AG255" s="283"/>
      <c r="AH255" s="160" t="str">
        <f>IF(OR($D255="",GlobalParameters!$C$12=""),"",MIN(VLOOKUP($AL255,GaAsSem_Req!$A$2:$N$22,13),$AI255))</f>
        <v/>
      </c>
      <c r="AI255" s="283"/>
      <c r="AJ255" s="283"/>
      <c r="AK255" s="159"/>
      <c r="AL255" s="134" t="e">
        <f>VLOOKUP($D255,GaAsSem_Req!$R$2:$S$8,2)+VLOOKUP(GlobalParameters!$C$12,GaAsSem_Req!$T$2:$U$4,2)</f>
        <v>#N/A</v>
      </c>
    </row>
    <row r="256" spans="1:38" x14ac:dyDescent="0.25">
      <c r="A256" s="133"/>
      <c r="B256" s="283"/>
      <c r="C256" s="283"/>
      <c r="D256" s="284"/>
      <c r="E256" s="286"/>
      <c r="F256" s="162" t="str">
        <f t="shared" si="22"/>
        <v/>
      </c>
      <c r="G256" s="156" t="str">
        <f>IF($D256="","",VLOOKUP($AL256,GaAsSem_Req!$A$2:$N$22,6))</f>
        <v/>
      </c>
      <c r="H256" s="285"/>
      <c r="I256" s="155" t="str">
        <f t="shared" si="23"/>
        <v/>
      </c>
      <c r="J256" s="156" t="str">
        <f>IF($D256="","",VLOOKUP($AL256,GaAsSem_Req!$A$2:$N$22,7))</f>
        <v/>
      </c>
      <c r="K256" s="285"/>
      <c r="L256" s="155" t="str">
        <f t="shared" si="24"/>
        <v/>
      </c>
      <c r="M256" s="156" t="str">
        <f>IF($D256="","",VLOOKUP($AL256,GaAsSem_Req!$A$2:$N$22,8))</f>
        <v/>
      </c>
      <c r="N256" s="287"/>
      <c r="O256" s="166" t="str">
        <f t="shared" si="25"/>
        <v/>
      </c>
      <c r="P256" s="156" t="str">
        <f>IF($D256="","",VLOOKUP($AL256,GaAsSem_Req!$A$2:$N$22,9))</f>
        <v/>
      </c>
      <c r="Q256" s="287"/>
      <c r="R256" s="166" t="str">
        <f t="shared" si="26"/>
        <v/>
      </c>
      <c r="S256" s="156" t="str">
        <f>IF($D256="","",VLOOKUP($AL256,GaAsSem_Req!$A$2:$N$22,10))</f>
        <v/>
      </c>
      <c r="T256" s="287"/>
      <c r="U256" s="166" t="str">
        <f t="shared" si="27"/>
        <v/>
      </c>
      <c r="V256" s="156" t="str">
        <f>IF($D256="","",VLOOKUP($AL256,GaAsSem_Req!$A$2:$N$22,11))</f>
        <v/>
      </c>
      <c r="W256" s="157" t="str">
        <f t="shared" si="28"/>
        <v/>
      </c>
      <c r="X256" s="158" t="str">
        <f>IF(OR($D256="",$AH256="",GlobalParameters!$C$12=""),"",$AH256)</f>
        <v/>
      </c>
      <c r="Y256" s="159"/>
      <c r="Z256" s="283"/>
      <c r="AA256" s="283"/>
      <c r="AB256" s="283"/>
      <c r="AC256" s="283"/>
      <c r="AD256" s="283"/>
      <c r="AE256" s="283"/>
      <c r="AF256" s="283"/>
      <c r="AG256" s="283"/>
      <c r="AH256" s="160" t="str">
        <f>IF(OR($D256="",GlobalParameters!$C$12=""),"",MIN(VLOOKUP($AL256,GaAsSem_Req!$A$2:$N$22,13),$AI256))</f>
        <v/>
      </c>
      <c r="AI256" s="283"/>
      <c r="AJ256" s="283"/>
      <c r="AK256" s="159"/>
      <c r="AL256" s="134" t="e">
        <f>VLOOKUP($D256,GaAsSem_Req!$R$2:$S$8,2)+VLOOKUP(GlobalParameters!$C$12,GaAsSem_Req!$T$2:$U$4,2)</f>
        <v>#N/A</v>
      </c>
    </row>
    <row r="257" spans="1:38" x14ac:dyDescent="0.25">
      <c r="A257" s="133"/>
      <c r="B257" s="283"/>
      <c r="C257" s="283"/>
      <c r="D257" s="284"/>
      <c r="E257" s="286"/>
      <c r="F257" s="162" t="str">
        <f t="shared" si="22"/>
        <v/>
      </c>
      <c r="G257" s="156" t="str">
        <f>IF($D257="","",VLOOKUP($AL257,GaAsSem_Req!$A$2:$N$22,6))</f>
        <v/>
      </c>
      <c r="H257" s="285"/>
      <c r="I257" s="155" t="str">
        <f t="shared" si="23"/>
        <v/>
      </c>
      <c r="J257" s="156" t="str">
        <f>IF($D257="","",VLOOKUP($AL257,GaAsSem_Req!$A$2:$N$22,7))</f>
        <v/>
      </c>
      <c r="K257" s="285"/>
      <c r="L257" s="155" t="str">
        <f t="shared" si="24"/>
        <v/>
      </c>
      <c r="M257" s="156" t="str">
        <f>IF($D257="","",VLOOKUP($AL257,GaAsSem_Req!$A$2:$N$22,8))</f>
        <v/>
      </c>
      <c r="N257" s="287"/>
      <c r="O257" s="166" t="str">
        <f t="shared" si="25"/>
        <v/>
      </c>
      <c r="P257" s="156" t="str">
        <f>IF($D257="","",VLOOKUP($AL257,GaAsSem_Req!$A$2:$N$22,9))</f>
        <v/>
      </c>
      <c r="Q257" s="287"/>
      <c r="R257" s="166" t="str">
        <f t="shared" si="26"/>
        <v/>
      </c>
      <c r="S257" s="156" t="str">
        <f>IF($D257="","",VLOOKUP($AL257,GaAsSem_Req!$A$2:$N$22,10))</f>
        <v/>
      </c>
      <c r="T257" s="287"/>
      <c r="U257" s="166" t="str">
        <f t="shared" si="27"/>
        <v/>
      </c>
      <c r="V257" s="156" t="str">
        <f>IF($D257="","",VLOOKUP($AL257,GaAsSem_Req!$A$2:$N$22,11))</f>
        <v/>
      </c>
      <c r="W257" s="157" t="str">
        <f t="shared" si="28"/>
        <v/>
      </c>
      <c r="X257" s="158" t="str">
        <f>IF(OR($D257="",$AH257="",GlobalParameters!$C$12=""),"",$AH257)</f>
        <v/>
      </c>
      <c r="Y257" s="159"/>
      <c r="Z257" s="283"/>
      <c r="AA257" s="283"/>
      <c r="AB257" s="283"/>
      <c r="AC257" s="283"/>
      <c r="AD257" s="283"/>
      <c r="AE257" s="283"/>
      <c r="AF257" s="283"/>
      <c r="AG257" s="283"/>
      <c r="AH257" s="160" t="str">
        <f>IF(OR($D257="",GlobalParameters!$C$12=""),"",MIN(VLOOKUP($AL257,GaAsSem_Req!$A$2:$N$22,13),$AI257))</f>
        <v/>
      </c>
      <c r="AI257" s="283"/>
      <c r="AJ257" s="283"/>
      <c r="AK257" s="159"/>
      <c r="AL257" s="134" t="e">
        <f>VLOOKUP($D257,GaAsSem_Req!$R$2:$S$8,2)+VLOOKUP(GlobalParameters!$C$12,GaAsSem_Req!$T$2:$U$4,2)</f>
        <v>#N/A</v>
      </c>
    </row>
    <row r="258" spans="1:38" x14ac:dyDescent="0.25">
      <c r="A258" s="133"/>
      <c r="B258" s="283"/>
      <c r="C258" s="283"/>
      <c r="D258" s="284"/>
      <c r="E258" s="286"/>
      <c r="F258" s="162" t="str">
        <f t="shared" si="22"/>
        <v/>
      </c>
      <c r="G258" s="156" t="str">
        <f>IF($D258="","",VLOOKUP($AL258,GaAsSem_Req!$A$2:$N$22,6))</f>
        <v/>
      </c>
      <c r="H258" s="285"/>
      <c r="I258" s="155" t="str">
        <f t="shared" si="23"/>
        <v/>
      </c>
      <c r="J258" s="156" t="str">
        <f>IF($D258="","",VLOOKUP($AL258,GaAsSem_Req!$A$2:$N$22,7))</f>
        <v/>
      </c>
      <c r="K258" s="285"/>
      <c r="L258" s="155" t="str">
        <f t="shared" si="24"/>
        <v/>
      </c>
      <c r="M258" s="156" t="str">
        <f>IF($D258="","",VLOOKUP($AL258,GaAsSem_Req!$A$2:$N$22,8))</f>
        <v/>
      </c>
      <c r="N258" s="287"/>
      <c r="O258" s="166" t="str">
        <f t="shared" si="25"/>
        <v/>
      </c>
      <c r="P258" s="156" t="str">
        <f>IF($D258="","",VLOOKUP($AL258,GaAsSem_Req!$A$2:$N$22,9))</f>
        <v/>
      </c>
      <c r="Q258" s="287"/>
      <c r="R258" s="166" t="str">
        <f t="shared" si="26"/>
        <v/>
      </c>
      <c r="S258" s="156" t="str">
        <f>IF($D258="","",VLOOKUP($AL258,GaAsSem_Req!$A$2:$N$22,10))</f>
        <v/>
      </c>
      <c r="T258" s="287"/>
      <c r="U258" s="166" t="str">
        <f t="shared" si="27"/>
        <v/>
      </c>
      <c r="V258" s="156" t="str">
        <f>IF($D258="","",VLOOKUP($AL258,GaAsSem_Req!$A$2:$N$22,11))</f>
        <v/>
      </c>
      <c r="W258" s="157" t="str">
        <f t="shared" si="28"/>
        <v/>
      </c>
      <c r="X258" s="158" t="str">
        <f>IF(OR($D258="",$AH258="",GlobalParameters!$C$12=""),"",$AH258)</f>
        <v/>
      </c>
      <c r="Y258" s="159"/>
      <c r="Z258" s="283"/>
      <c r="AA258" s="283"/>
      <c r="AB258" s="283"/>
      <c r="AC258" s="283"/>
      <c r="AD258" s="283"/>
      <c r="AE258" s="283"/>
      <c r="AF258" s="283"/>
      <c r="AG258" s="283"/>
      <c r="AH258" s="160" t="str">
        <f>IF(OR($D258="",GlobalParameters!$C$12=""),"",MIN(VLOOKUP($AL258,GaAsSem_Req!$A$2:$N$22,13),$AI258))</f>
        <v/>
      </c>
      <c r="AI258" s="283"/>
      <c r="AJ258" s="283"/>
      <c r="AK258" s="159"/>
      <c r="AL258" s="134" t="e">
        <f>VLOOKUP($D258,GaAsSem_Req!$R$2:$S$8,2)+VLOOKUP(GlobalParameters!$C$12,GaAsSem_Req!$T$2:$U$4,2)</f>
        <v>#N/A</v>
      </c>
    </row>
    <row r="259" spans="1:38" x14ac:dyDescent="0.25">
      <c r="A259" s="133"/>
      <c r="B259" s="283"/>
      <c r="C259" s="283"/>
      <c r="D259" s="284"/>
      <c r="E259" s="286"/>
      <c r="F259" s="162" t="str">
        <f t="shared" si="22"/>
        <v/>
      </c>
      <c r="G259" s="156" t="str">
        <f>IF($D259="","",VLOOKUP($AL259,GaAsSem_Req!$A$2:$N$22,6))</f>
        <v/>
      </c>
      <c r="H259" s="285"/>
      <c r="I259" s="155" t="str">
        <f t="shared" si="23"/>
        <v/>
      </c>
      <c r="J259" s="156" t="str">
        <f>IF($D259="","",VLOOKUP($AL259,GaAsSem_Req!$A$2:$N$22,7))</f>
        <v/>
      </c>
      <c r="K259" s="285"/>
      <c r="L259" s="155" t="str">
        <f t="shared" si="24"/>
        <v/>
      </c>
      <c r="M259" s="156" t="str">
        <f>IF($D259="","",VLOOKUP($AL259,GaAsSem_Req!$A$2:$N$22,8))</f>
        <v/>
      </c>
      <c r="N259" s="287"/>
      <c r="O259" s="166" t="str">
        <f t="shared" si="25"/>
        <v/>
      </c>
      <c r="P259" s="156" t="str">
        <f>IF($D259="","",VLOOKUP($AL259,GaAsSem_Req!$A$2:$N$22,9))</f>
        <v/>
      </c>
      <c r="Q259" s="287"/>
      <c r="R259" s="166" t="str">
        <f t="shared" si="26"/>
        <v/>
      </c>
      <c r="S259" s="156" t="str">
        <f>IF($D259="","",VLOOKUP($AL259,GaAsSem_Req!$A$2:$N$22,10))</f>
        <v/>
      </c>
      <c r="T259" s="287"/>
      <c r="U259" s="166" t="str">
        <f t="shared" si="27"/>
        <v/>
      </c>
      <c r="V259" s="156" t="str">
        <f>IF($D259="","",VLOOKUP($AL259,GaAsSem_Req!$A$2:$N$22,11))</f>
        <v/>
      </c>
      <c r="W259" s="157" t="str">
        <f t="shared" si="28"/>
        <v/>
      </c>
      <c r="X259" s="158" t="str">
        <f>IF(OR($D259="",$AH259="",GlobalParameters!$C$12=""),"",$AH259)</f>
        <v/>
      </c>
      <c r="Y259" s="159"/>
      <c r="Z259" s="283"/>
      <c r="AA259" s="283"/>
      <c r="AB259" s="283"/>
      <c r="AC259" s="283"/>
      <c r="AD259" s="283"/>
      <c r="AE259" s="283"/>
      <c r="AF259" s="283"/>
      <c r="AG259" s="283"/>
      <c r="AH259" s="160" t="str">
        <f>IF(OR($D259="",GlobalParameters!$C$12=""),"",MIN(VLOOKUP($AL259,GaAsSem_Req!$A$2:$N$22,13),$AI259))</f>
        <v/>
      </c>
      <c r="AI259" s="283"/>
      <c r="AJ259" s="283"/>
      <c r="AK259" s="159"/>
      <c r="AL259" s="134" t="e">
        <f>VLOOKUP($D259,GaAsSem_Req!$R$2:$S$8,2)+VLOOKUP(GlobalParameters!$C$12,GaAsSem_Req!$T$2:$U$4,2)</f>
        <v>#N/A</v>
      </c>
    </row>
    <row r="260" spans="1:38" x14ac:dyDescent="0.25">
      <c r="A260" s="133"/>
      <c r="B260" s="283"/>
      <c r="C260" s="283"/>
      <c r="D260" s="284"/>
      <c r="E260" s="286"/>
      <c r="F260" s="162" t="str">
        <f t="shared" si="22"/>
        <v/>
      </c>
      <c r="G260" s="156" t="str">
        <f>IF($D260="","",VLOOKUP($AL260,GaAsSem_Req!$A$2:$N$22,6))</f>
        <v/>
      </c>
      <c r="H260" s="285"/>
      <c r="I260" s="155" t="str">
        <f t="shared" si="23"/>
        <v/>
      </c>
      <c r="J260" s="156" t="str">
        <f>IF($D260="","",VLOOKUP($AL260,GaAsSem_Req!$A$2:$N$22,7))</f>
        <v/>
      </c>
      <c r="K260" s="285"/>
      <c r="L260" s="155" t="str">
        <f t="shared" si="24"/>
        <v/>
      </c>
      <c r="M260" s="156" t="str">
        <f>IF($D260="","",VLOOKUP($AL260,GaAsSem_Req!$A$2:$N$22,8))</f>
        <v/>
      </c>
      <c r="N260" s="287"/>
      <c r="O260" s="166" t="str">
        <f t="shared" si="25"/>
        <v/>
      </c>
      <c r="P260" s="156" t="str">
        <f>IF($D260="","",VLOOKUP($AL260,GaAsSem_Req!$A$2:$N$22,9))</f>
        <v/>
      </c>
      <c r="Q260" s="287"/>
      <c r="R260" s="166" t="str">
        <f t="shared" si="26"/>
        <v/>
      </c>
      <c r="S260" s="156" t="str">
        <f>IF($D260="","",VLOOKUP($AL260,GaAsSem_Req!$A$2:$N$22,10))</f>
        <v/>
      </c>
      <c r="T260" s="287"/>
      <c r="U260" s="166" t="str">
        <f t="shared" si="27"/>
        <v/>
      </c>
      <c r="V260" s="156" t="str">
        <f>IF($D260="","",VLOOKUP($AL260,GaAsSem_Req!$A$2:$N$22,11))</f>
        <v/>
      </c>
      <c r="W260" s="157" t="str">
        <f t="shared" si="28"/>
        <v/>
      </c>
      <c r="X260" s="158" t="str">
        <f>IF(OR($D260="",$AH260="",GlobalParameters!$C$12=""),"",$AH260)</f>
        <v/>
      </c>
      <c r="Y260" s="159"/>
      <c r="Z260" s="283"/>
      <c r="AA260" s="283"/>
      <c r="AB260" s="283"/>
      <c r="AC260" s="283"/>
      <c r="AD260" s="283"/>
      <c r="AE260" s="283"/>
      <c r="AF260" s="283"/>
      <c r="AG260" s="283"/>
      <c r="AH260" s="160" t="str">
        <f>IF(OR($D260="",GlobalParameters!$C$12=""),"",MIN(VLOOKUP($AL260,GaAsSem_Req!$A$2:$N$22,13),$AI260))</f>
        <v/>
      </c>
      <c r="AI260" s="283"/>
      <c r="AJ260" s="283"/>
      <c r="AK260" s="159"/>
      <c r="AL260" s="134" t="e">
        <f>VLOOKUP($D260,GaAsSem_Req!$R$2:$S$8,2)+VLOOKUP(GlobalParameters!$C$12,GaAsSem_Req!$T$2:$U$4,2)</f>
        <v>#N/A</v>
      </c>
    </row>
    <row r="261" spans="1:38" x14ac:dyDescent="0.25">
      <c r="A261" s="133"/>
      <c r="B261" s="283"/>
      <c r="C261" s="283"/>
      <c r="D261" s="284"/>
      <c r="E261" s="286"/>
      <c r="F261" s="162" t="str">
        <f t="shared" si="22"/>
        <v/>
      </c>
      <c r="G261" s="156" t="str">
        <f>IF($D261="","",VLOOKUP($AL261,GaAsSem_Req!$A$2:$N$22,6))</f>
        <v/>
      </c>
      <c r="H261" s="285"/>
      <c r="I261" s="155" t="str">
        <f t="shared" si="23"/>
        <v/>
      </c>
      <c r="J261" s="156" t="str">
        <f>IF($D261="","",VLOOKUP($AL261,GaAsSem_Req!$A$2:$N$22,7))</f>
        <v/>
      </c>
      <c r="K261" s="285"/>
      <c r="L261" s="155" t="str">
        <f t="shared" si="24"/>
        <v/>
      </c>
      <c r="M261" s="156" t="str">
        <f>IF($D261="","",VLOOKUP($AL261,GaAsSem_Req!$A$2:$N$22,8))</f>
        <v/>
      </c>
      <c r="N261" s="287"/>
      <c r="O261" s="166" t="str">
        <f t="shared" si="25"/>
        <v/>
      </c>
      <c r="P261" s="156" t="str">
        <f>IF($D261="","",VLOOKUP($AL261,GaAsSem_Req!$A$2:$N$22,9))</f>
        <v/>
      </c>
      <c r="Q261" s="287"/>
      <c r="R261" s="166" t="str">
        <f t="shared" si="26"/>
        <v/>
      </c>
      <c r="S261" s="156" t="str">
        <f>IF($D261="","",VLOOKUP($AL261,GaAsSem_Req!$A$2:$N$22,10))</f>
        <v/>
      </c>
      <c r="T261" s="287"/>
      <c r="U261" s="166" t="str">
        <f t="shared" si="27"/>
        <v/>
      </c>
      <c r="V261" s="156" t="str">
        <f>IF($D261="","",VLOOKUP($AL261,GaAsSem_Req!$A$2:$N$22,11))</f>
        <v/>
      </c>
      <c r="W261" s="157" t="str">
        <f t="shared" si="28"/>
        <v/>
      </c>
      <c r="X261" s="158" t="str">
        <f>IF(OR($D261="",$AH261="",GlobalParameters!$C$12=""),"",$AH261)</f>
        <v/>
      </c>
      <c r="Y261" s="159"/>
      <c r="Z261" s="283"/>
      <c r="AA261" s="283"/>
      <c r="AB261" s="283"/>
      <c r="AC261" s="283"/>
      <c r="AD261" s="283"/>
      <c r="AE261" s="283"/>
      <c r="AF261" s="283"/>
      <c r="AG261" s="283"/>
      <c r="AH261" s="160" t="str">
        <f>IF(OR($D261="",GlobalParameters!$C$12=""),"",MIN(VLOOKUP($AL261,GaAsSem_Req!$A$2:$N$22,13),$AI261))</f>
        <v/>
      </c>
      <c r="AI261" s="283"/>
      <c r="AJ261" s="283"/>
      <c r="AK261" s="159"/>
      <c r="AL261" s="134" t="e">
        <f>VLOOKUP($D261,GaAsSem_Req!$R$2:$S$8,2)+VLOOKUP(GlobalParameters!$C$12,GaAsSem_Req!$T$2:$U$4,2)</f>
        <v>#N/A</v>
      </c>
    </row>
    <row r="262" spans="1:38" x14ac:dyDescent="0.25">
      <c r="A262" s="133"/>
      <c r="B262" s="283"/>
      <c r="C262" s="283"/>
      <c r="D262" s="284"/>
      <c r="E262" s="286"/>
      <c r="F262" s="162" t="str">
        <f t="shared" si="22"/>
        <v/>
      </c>
      <c r="G262" s="156" t="str">
        <f>IF($D262="","",VLOOKUP($AL262,GaAsSem_Req!$A$2:$N$22,6))</f>
        <v/>
      </c>
      <c r="H262" s="285"/>
      <c r="I262" s="155" t="str">
        <f t="shared" si="23"/>
        <v/>
      </c>
      <c r="J262" s="156" t="str">
        <f>IF($D262="","",VLOOKUP($AL262,GaAsSem_Req!$A$2:$N$22,7))</f>
        <v/>
      </c>
      <c r="K262" s="285"/>
      <c r="L262" s="155" t="str">
        <f t="shared" si="24"/>
        <v/>
      </c>
      <c r="M262" s="156" t="str">
        <f>IF($D262="","",VLOOKUP($AL262,GaAsSem_Req!$A$2:$N$22,8))</f>
        <v/>
      </c>
      <c r="N262" s="287"/>
      <c r="O262" s="166" t="str">
        <f t="shared" si="25"/>
        <v/>
      </c>
      <c r="P262" s="156" t="str">
        <f>IF($D262="","",VLOOKUP($AL262,GaAsSem_Req!$A$2:$N$22,9))</f>
        <v/>
      </c>
      <c r="Q262" s="287"/>
      <c r="R262" s="166" t="str">
        <f t="shared" si="26"/>
        <v/>
      </c>
      <c r="S262" s="156" t="str">
        <f>IF($D262="","",VLOOKUP($AL262,GaAsSem_Req!$A$2:$N$22,10))</f>
        <v/>
      </c>
      <c r="T262" s="287"/>
      <c r="U262" s="166" t="str">
        <f t="shared" si="27"/>
        <v/>
      </c>
      <c r="V262" s="156" t="str">
        <f>IF($D262="","",VLOOKUP($AL262,GaAsSem_Req!$A$2:$N$22,11))</f>
        <v/>
      </c>
      <c r="W262" s="157" t="str">
        <f t="shared" si="28"/>
        <v/>
      </c>
      <c r="X262" s="158" t="str">
        <f>IF(OR($D262="",$AH262="",GlobalParameters!$C$12=""),"",$AH262)</f>
        <v/>
      </c>
      <c r="Y262" s="159"/>
      <c r="Z262" s="283"/>
      <c r="AA262" s="283"/>
      <c r="AB262" s="283"/>
      <c r="AC262" s="283"/>
      <c r="AD262" s="283"/>
      <c r="AE262" s="283"/>
      <c r="AF262" s="283"/>
      <c r="AG262" s="283"/>
      <c r="AH262" s="160" t="str">
        <f>IF(OR($D262="",GlobalParameters!$C$12=""),"",MIN(VLOOKUP($AL262,GaAsSem_Req!$A$2:$N$22,13),$AI262))</f>
        <v/>
      </c>
      <c r="AI262" s="283"/>
      <c r="AJ262" s="283"/>
      <c r="AK262" s="159"/>
      <c r="AL262" s="134" t="e">
        <f>VLOOKUP($D262,GaAsSem_Req!$R$2:$S$8,2)+VLOOKUP(GlobalParameters!$C$12,GaAsSem_Req!$T$2:$U$4,2)</f>
        <v>#N/A</v>
      </c>
    </row>
    <row r="263" spans="1:38" x14ac:dyDescent="0.25">
      <c r="A263" s="133"/>
      <c r="B263" s="283"/>
      <c r="C263" s="283"/>
      <c r="D263" s="284"/>
      <c r="E263" s="286"/>
      <c r="F263" s="162" t="str">
        <f t="shared" si="22"/>
        <v/>
      </c>
      <c r="G263" s="156" t="str">
        <f>IF($D263="","",VLOOKUP($AL263,GaAsSem_Req!$A$2:$N$22,6))</f>
        <v/>
      </c>
      <c r="H263" s="285"/>
      <c r="I263" s="155" t="str">
        <f t="shared" si="23"/>
        <v/>
      </c>
      <c r="J263" s="156" t="str">
        <f>IF($D263="","",VLOOKUP($AL263,GaAsSem_Req!$A$2:$N$22,7))</f>
        <v/>
      </c>
      <c r="K263" s="285"/>
      <c r="L263" s="155" t="str">
        <f t="shared" si="24"/>
        <v/>
      </c>
      <c r="M263" s="156" t="str">
        <f>IF($D263="","",VLOOKUP($AL263,GaAsSem_Req!$A$2:$N$22,8))</f>
        <v/>
      </c>
      <c r="N263" s="287"/>
      <c r="O263" s="166" t="str">
        <f t="shared" si="25"/>
        <v/>
      </c>
      <c r="P263" s="156" t="str">
        <f>IF($D263="","",VLOOKUP($AL263,GaAsSem_Req!$A$2:$N$22,9))</f>
        <v/>
      </c>
      <c r="Q263" s="287"/>
      <c r="R263" s="166" t="str">
        <f t="shared" si="26"/>
        <v/>
      </c>
      <c r="S263" s="156" t="str">
        <f>IF($D263="","",VLOOKUP($AL263,GaAsSem_Req!$A$2:$N$22,10))</f>
        <v/>
      </c>
      <c r="T263" s="287"/>
      <c r="U263" s="166" t="str">
        <f t="shared" si="27"/>
        <v/>
      </c>
      <c r="V263" s="156" t="str">
        <f>IF($D263="","",VLOOKUP($AL263,GaAsSem_Req!$A$2:$N$22,11))</f>
        <v/>
      </c>
      <c r="W263" s="157" t="str">
        <f t="shared" si="28"/>
        <v/>
      </c>
      <c r="X263" s="158" t="str">
        <f>IF(OR($D263="",$AH263="",GlobalParameters!$C$12=""),"",$AH263)</f>
        <v/>
      </c>
      <c r="Y263" s="159"/>
      <c r="Z263" s="283"/>
      <c r="AA263" s="283"/>
      <c r="AB263" s="283"/>
      <c r="AC263" s="283"/>
      <c r="AD263" s="283"/>
      <c r="AE263" s="283"/>
      <c r="AF263" s="283"/>
      <c r="AG263" s="283"/>
      <c r="AH263" s="160" t="str">
        <f>IF(OR($D263="",GlobalParameters!$C$12=""),"",MIN(VLOOKUP($AL263,GaAsSem_Req!$A$2:$N$22,13),$AI263))</f>
        <v/>
      </c>
      <c r="AI263" s="283"/>
      <c r="AJ263" s="283"/>
      <c r="AK263" s="159"/>
      <c r="AL263" s="134" t="e">
        <f>VLOOKUP($D263,GaAsSem_Req!$R$2:$S$8,2)+VLOOKUP(GlobalParameters!$C$12,GaAsSem_Req!$T$2:$U$4,2)</f>
        <v>#N/A</v>
      </c>
    </row>
    <row r="264" spans="1:38" x14ac:dyDescent="0.25">
      <c r="A264" s="133"/>
      <c r="B264" s="283"/>
      <c r="C264" s="283"/>
      <c r="D264" s="284"/>
      <c r="E264" s="286"/>
      <c r="F264" s="162" t="str">
        <f t="shared" si="22"/>
        <v/>
      </c>
      <c r="G264" s="156" t="str">
        <f>IF($D264="","",VLOOKUP($AL264,GaAsSem_Req!$A$2:$N$22,6))</f>
        <v/>
      </c>
      <c r="H264" s="285"/>
      <c r="I264" s="155" t="str">
        <f t="shared" si="23"/>
        <v/>
      </c>
      <c r="J264" s="156" t="str">
        <f>IF($D264="","",VLOOKUP($AL264,GaAsSem_Req!$A$2:$N$22,7))</f>
        <v/>
      </c>
      <c r="K264" s="285"/>
      <c r="L264" s="155" t="str">
        <f t="shared" si="24"/>
        <v/>
      </c>
      <c r="M264" s="156" t="str">
        <f>IF($D264="","",VLOOKUP($AL264,GaAsSem_Req!$A$2:$N$22,8))</f>
        <v/>
      </c>
      <c r="N264" s="287"/>
      <c r="O264" s="166" t="str">
        <f t="shared" si="25"/>
        <v/>
      </c>
      <c r="P264" s="156" t="str">
        <f>IF($D264="","",VLOOKUP($AL264,GaAsSem_Req!$A$2:$N$22,9))</f>
        <v/>
      </c>
      <c r="Q264" s="287"/>
      <c r="R264" s="166" t="str">
        <f t="shared" si="26"/>
        <v/>
      </c>
      <c r="S264" s="156" t="str">
        <f>IF($D264="","",VLOOKUP($AL264,GaAsSem_Req!$A$2:$N$22,10))</f>
        <v/>
      </c>
      <c r="T264" s="287"/>
      <c r="U264" s="166" t="str">
        <f t="shared" si="27"/>
        <v/>
      </c>
      <c r="V264" s="156" t="str">
        <f>IF($D264="","",VLOOKUP($AL264,GaAsSem_Req!$A$2:$N$22,11))</f>
        <v/>
      </c>
      <c r="W264" s="157" t="str">
        <f t="shared" si="28"/>
        <v/>
      </c>
      <c r="X264" s="158" t="str">
        <f>IF(OR($D264="",$AH264="",GlobalParameters!$C$12=""),"",$AH264)</f>
        <v/>
      </c>
      <c r="Y264" s="159"/>
      <c r="Z264" s="283"/>
      <c r="AA264" s="283"/>
      <c r="AB264" s="283"/>
      <c r="AC264" s="283"/>
      <c r="AD264" s="283"/>
      <c r="AE264" s="283"/>
      <c r="AF264" s="283"/>
      <c r="AG264" s="283"/>
      <c r="AH264" s="160" t="str">
        <f>IF(OR($D264="",GlobalParameters!$C$12=""),"",MIN(VLOOKUP($AL264,GaAsSem_Req!$A$2:$N$22,13),$AI264))</f>
        <v/>
      </c>
      <c r="AI264" s="283"/>
      <c r="AJ264" s="283"/>
      <c r="AK264" s="159"/>
      <c r="AL264" s="134" t="e">
        <f>VLOOKUP($D264,GaAsSem_Req!$R$2:$S$8,2)+VLOOKUP(GlobalParameters!$C$12,GaAsSem_Req!$T$2:$U$4,2)</f>
        <v>#N/A</v>
      </c>
    </row>
    <row r="265" spans="1:38" x14ac:dyDescent="0.25">
      <c r="A265" s="133"/>
      <c r="B265" s="283"/>
      <c r="C265" s="283"/>
      <c r="D265" s="284"/>
      <c r="E265" s="286"/>
      <c r="F265" s="162" t="str">
        <f t="shared" si="22"/>
        <v/>
      </c>
      <c r="G265" s="156" t="str">
        <f>IF($D265="","",VLOOKUP($AL265,GaAsSem_Req!$A$2:$N$22,6))</f>
        <v/>
      </c>
      <c r="H265" s="285"/>
      <c r="I265" s="155" t="str">
        <f t="shared" si="23"/>
        <v/>
      </c>
      <c r="J265" s="156" t="str">
        <f>IF($D265="","",VLOOKUP($AL265,GaAsSem_Req!$A$2:$N$22,7))</f>
        <v/>
      </c>
      <c r="K265" s="285"/>
      <c r="L265" s="155" t="str">
        <f t="shared" si="24"/>
        <v/>
      </c>
      <c r="M265" s="156" t="str">
        <f>IF($D265="","",VLOOKUP($AL265,GaAsSem_Req!$A$2:$N$22,8))</f>
        <v/>
      </c>
      <c r="N265" s="287"/>
      <c r="O265" s="166" t="str">
        <f t="shared" si="25"/>
        <v/>
      </c>
      <c r="P265" s="156" t="str">
        <f>IF($D265="","",VLOOKUP($AL265,GaAsSem_Req!$A$2:$N$22,9))</f>
        <v/>
      </c>
      <c r="Q265" s="287"/>
      <c r="R265" s="166" t="str">
        <f t="shared" si="26"/>
        <v/>
      </c>
      <c r="S265" s="156" t="str">
        <f>IF($D265="","",VLOOKUP($AL265,GaAsSem_Req!$A$2:$N$22,10))</f>
        <v/>
      </c>
      <c r="T265" s="287"/>
      <c r="U265" s="166" t="str">
        <f t="shared" si="27"/>
        <v/>
      </c>
      <c r="V265" s="156" t="str">
        <f>IF($D265="","",VLOOKUP($AL265,GaAsSem_Req!$A$2:$N$22,11))</f>
        <v/>
      </c>
      <c r="W265" s="157" t="str">
        <f t="shared" si="28"/>
        <v/>
      </c>
      <c r="X265" s="158" t="str">
        <f>IF(OR($D265="",$AH265="",GlobalParameters!$C$12=""),"",$AH265)</f>
        <v/>
      </c>
      <c r="Y265" s="159"/>
      <c r="Z265" s="283"/>
      <c r="AA265" s="283"/>
      <c r="AB265" s="283"/>
      <c r="AC265" s="283"/>
      <c r="AD265" s="283"/>
      <c r="AE265" s="283"/>
      <c r="AF265" s="283"/>
      <c r="AG265" s="283"/>
      <c r="AH265" s="160" t="str">
        <f>IF(OR($D265="",GlobalParameters!$C$12=""),"",MIN(VLOOKUP($AL265,GaAsSem_Req!$A$2:$N$22,13),$AI265))</f>
        <v/>
      </c>
      <c r="AI265" s="283"/>
      <c r="AJ265" s="283"/>
      <c r="AK265" s="159"/>
      <c r="AL265" s="134" t="e">
        <f>VLOOKUP($D265,GaAsSem_Req!$R$2:$S$8,2)+VLOOKUP(GlobalParameters!$C$12,GaAsSem_Req!$T$2:$U$4,2)</f>
        <v>#N/A</v>
      </c>
    </row>
    <row r="266" spans="1:38" x14ac:dyDescent="0.25">
      <c r="A266" s="133"/>
      <c r="B266" s="283"/>
      <c r="C266" s="283"/>
      <c r="D266" s="284"/>
      <c r="E266" s="286"/>
      <c r="F266" s="162" t="str">
        <f t="shared" si="22"/>
        <v/>
      </c>
      <c r="G266" s="156" t="str">
        <f>IF($D266="","",VLOOKUP($AL266,GaAsSem_Req!$A$2:$N$22,6))</f>
        <v/>
      </c>
      <c r="H266" s="285"/>
      <c r="I266" s="155" t="str">
        <f t="shared" si="23"/>
        <v/>
      </c>
      <c r="J266" s="156" t="str">
        <f>IF($D266="","",VLOOKUP($AL266,GaAsSem_Req!$A$2:$N$22,7))</f>
        <v/>
      </c>
      <c r="K266" s="285"/>
      <c r="L266" s="155" t="str">
        <f t="shared" si="24"/>
        <v/>
      </c>
      <c r="M266" s="156" t="str">
        <f>IF($D266="","",VLOOKUP($AL266,GaAsSem_Req!$A$2:$N$22,8))</f>
        <v/>
      </c>
      <c r="N266" s="287"/>
      <c r="O266" s="166" t="str">
        <f t="shared" si="25"/>
        <v/>
      </c>
      <c r="P266" s="156" t="str">
        <f>IF($D266="","",VLOOKUP($AL266,GaAsSem_Req!$A$2:$N$22,9))</f>
        <v/>
      </c>
      <c r="Q266" s="287"/>
      <c r="R266" s="166" t="str">
        <f t="shared" si="26"/>
        <v/>
      </c>
      <c r="S266" s="156" t="str">
        <f>IF($D266="","",VLOOKUP($AL266,GaAsSem_Req!$A$2:$N$22,10))</f>
        <v/>
      </c>
      <c r="T266" s="287"/>
      <c r="U266" s="166" t="str">
        <f t="shared" si="27"/>
        <v/>
      </c>
      <c r="V266" s="156" t="str">
        <f>IF($D266="","",VLOOKUP($AL266,GaAsSem_Req!$A$2:$N$22,11))</f>
        <v/>
      </c>
      <c r="W266" s="157" t="str">
        <f t="shared" si="28"/>
        <v/>
      </c>
      <c r="X266" s="158" t="str">
        <f>IF(OR($D266="",$AH266="",GlobalParameters!$C$12=""),"",$AH266)</f>
        <v/>
      </c>
      <c r="Y266" s="159"/>
      <c r="Z266" s="283"/>
      <c r="AA266" s="283"/>
      <c r="AB266" s="283"/>
      <c r="AC266" s="283"/>
      <c r="AD266" s="283"/>
      <c r="AE266" s="283"/>
      <c r="AF266" s="283"/>
      <c r="AG266" s="283"/>
      <c r="AH266" s="160" t="str">
        <f>IF(OR($D266="",GlobalParameters!$C$12=""),"",MIN(VLOOKUP($AL266,GaAsSem_Req!$A$2:$N$22,13),$AI266))</f>
        <v/>
      </c>
      <c r="AI266" s="283"/>
      <c r="AJ266" s="283"/>
      <c r="AK266" s="159"/>
      <c r="AL266" s="134" t="e">
        <f>VLOOKUP($D266,GaAsSem_Req!$R$2:$S$8,2)+VLOOKUP(GlobalParameters!$C$12,GaAsSem_Req!$T$2:$U$4,2)</f>
        <v>#N/A</v>
      </c>
    </row>
    <row r="267" spans="1:38" x14ac:dyDescent="0.25">
      <c r="A267" s="133"/>
      <c r="B267" s="283"/>
      <c r="C267" s="283"/>
      <c r="D267" s="284"/>
      <c r="E267" s="286"/>
      <c r="F267" s="162" t="str">
        <f t="shared" si="22"/>
        <v/>
      </c>
      <c r="G267" s="156" t="str">
        <f>IF($D267="","",VLOOKUP($AL267,GaAsSem_Req!$A$2:$N$22,6))</f>
        <v/>
      </c>
      <c r="H267" s="285"/>
      <c r="I267" s="155" t="str">
        <f t="shared" si="23"/>
        <v/>
      </c>
      <c r="J267" s="156" t="str">
        <f>IF($D267="","",VLOOKUP($AL267,GaAsSem_Req!$A$2:$N$22,7))</f>
        <v/>
      </c>
      <c r="K267" s="285"/>
      <c r="L267" s="155" t="str">
        <f t="shared" si="24"/>
        <v/>
      </c>
      <c r="M267" s="156" t="str">
        <f>IF($D267="","",VLOOKUP($AL267,GaAsSem_Req!$A$2:$N$22,8))</f>
        <v/>
      </c>
      <c r="N267" s="287"/>
      <c r="O267" s="166" t="str">
        <f t="shared" si="25"/>
        <v/>
      </c>
      <c r="P267" s="156" t="str">
        <f>IF($D267="","",VLOOKUP($AL267,GaAsSem_Req!$A$2:$N$22,9))</f>
        <v/>
      </c>
      <c r="Q267" s="287"/>
      <c r="R267" s="166" t="str">
        <f t="shared" si="26"/>
        <v/>
      </c>
      <c r="S267" s="156" t="str">
        <f>IF($D267="","",VLOOKUP($AL267,GaAsSem_Req!$A$2:$N$22,10))</f>
        <v/>
      </c>
      <c r="T267" s="287"/>
      <c r="U267" s="166" t="str">
        <f t="shared" si="27"/>
        <v/>
      </c>
      <c r="V267" s="156" t="str">
        <f>IF($D267="","",VLOOKUP($AL267,GaAsSem_Req!$A$2:$N$22,11))</f>
        <v/>
      </c>
      <c r="W267" s="157" t="str">
        <f t="shared" si="28"/>
        <v/>
      </c>
      <c r="X267" s="158" t="str">
        <f>IF(OR($D267="",$AH267="",GlobalParameters!$C$12=""),"",$AH267)</f>
        <v/>
      </c>
      <c r="Y267" s="159"/>
      <c r="Z267" s="283"/>
      <c r="AA267" s="283"/>
      <c r="AB267" s="283"/>
      <c r="AC267" s="283"/>
      <c r="AD267" s="283"/>
      <c r="AE267" s="283"/>
      <c r="AF267" s="283"/>
      <c r="AG267" s="283"/>
      <c r="AH267" s="160" t="str">
        <f>IF(OR($D267="",GlobalParameters!$C$12=""),"",MIN(VLOOKUP($AL267,GaAsSem_Req!$A$2:$N$22,13),$AI267))</f>
        <v/>
      </c>
      <c r="AI267" s="283"/>
      <c r="AJ267" s="283"/>
      <c r="AK267" s="159"/>
      <c r="AL267" s="134" t="e">
        <f>VLOOKUP($D267,GaAsSem_Req!$R$2:$S$8,2)+VLOOKUP(GlobalParameters!$C$12,GaAsSem_Req!$T$2:$U$4,2)</f>
        <v>#N/A</v>
      </c>
    </row>
    <row r="268" spans="1:38" x14ac:dyDescent="0.25">
      <c r="A268" s="133"/>
      <c r="B268" s="283"/>
      <c r="C268" s="283"/>
      <c r="D268" s="284"/>
      <c r="E268" s="286"/>
      <c r="F268" s="162" t="str">
        <f t="shared" si="22"/>
        <v/>
      </c>
      <c r="G268" s="156" t="str">
        <f>IF($D268="","",VLOOKUP($AL268,GaAsSem_Req!$A$2:$N$22,6))</f>
        <v/>
      </c>
      <c r="H268" s="285"/>
      <c r="I268" s="155" t="str">
        <f t="shared" si="23"/>
        <v/>
      </c>
      <c r="J268" s="156" t="str">
        <f>IF($D268="","",VLOOKUP($AL268,GaAsSem_Req!$A$2:$N$22,7))</f>
        <v/>
      </c>
      <c r="K268" s="285"/>
      <c r="L268" s="155" t="str">
        <f t="shared" si="24"/>
        <v/>
      </c>
      <c r="M268" s="156" t="str">
        <f>IF($D268="","",VLOOKUP($AL268,GaAsSem_Req!$A$2:$N$22,8))</f>
        <v/>
      </c>
      <c r="N268" s="287"/>
      <c r="O268" s="166" t="str">
        <f t="shared" si="25"/>
        <v/>
      </c>
      <c r="P268" s="156" t="str">
        <f>IF($D268="","",VLOOKUP($AL268,GaAsSem_Req!$A$2:$N$22,9))</f>
        <v/>
      </c>
      <c r="Q268" s="287"/>
      <c r="R268" s="166" t="str">
        <f t="shared" si="26"/>
        <v/>
      </c>
      <c r="S268" s="156" t="str">
        <f>IF($D268="","",VLOOKUP($AL268,GaAsSem_Req!$A$2:$N$22,10))</f>
        <v/>
      </c>
      <c r="T268" s="287"/>
      <c r="U268" s="166" t="str">
        <f t="shared" si="27"/>
        <v/>
      </c>
      <c r="V268" s="156" t="str">
        <f>IF($D268="","",VLOOKUP($AL268,GaAsSem_Req!$A$2:$N$22,11))</f>
        <v/>
      </c>
      <c r="W268" s="157" t="str">
        <f t="shared" si="28"/>
        <v/>
      </c>
      <c r="X268" s="158" t="str">
        <f>IF(OR($D268="",$AH268="",GlobalParameters!$C$12=""),"",$AH268)</f>
        <v/>
      </c>
      <c r="Y268" s="159"/>
      <c r="Z268" s="283"/>
      <c r="AA268" s="283"/>
      <c r="AB268" s="283"/>
      <c r="AC268" s="283"/>
      <c r="AD268" s="283"/>
      <c r="AE268" s="283"/>
      <c r="AF268" s="283"/>
      <c r="AG268" s="283"/>
      <c r="AH268" s="160" t="str">
        <f>IF(OR($D268="",GlobalParameters!$C$12=""),"",MIN(VLOOKUP($AL268,GaAsSem_Req!$A$2:$N$22,13),$AI268))</f>
        <v/>
      </c>
      <c r="AI268" s="283"/>
      <c r="AJ268" s="283"/>
      <c r="AK268" s="159"/>
      <c r="AL268" s="134" t="e">
        <f>VLOOKUP($D268,GaAsSem_Req!$R$2:$S$8,2)+VLOOKUP(GlobalParameters!$C$12,GaAsSem_Req!$T$2:$U$4,2)</f>
        <v>#N/A</v>
      </c>
    </row>
    <row r="269" spans="1:38" x14ac:dyDescent="0.25">
      <c r="A269" s="133"/>
      <c r="B269" s="283"/>
      <c r="C269" s="283"/>
      <c r="D269" s="284"/>
      <c r="E269" s="286"/>
      <c r="F269" s="162" t="str">
        <f t="shared" ref="F269:F312" si="29">IF(OR($D269="",$Z269="",$AA269="",$G269="",$AG269="",$AI269=""),"",IF($AL269&gt;=400,IF($W269&lt;=$AG269,$AA269*$G269,IF(AND($W269&gt;$AG269,$W269&lt;=$AI269),$G269*($AA269+((($Z269-$AA269)/($AI269-$AG269))*($W269-$AG269))),0)),""))</f>
        <v/>
      </c>
      <c r="G269" s="156" t="str">
        <f>IF($D269="","",VLOOKUP($AL269,GaAsSem_Req!$A$2:$N$22,6))</f>
        <v/>
      </c>
      <c r="H269" s="285"/>
      <c r="I269" s="155" t="str">
        <f t="shared" ref="I269:I312" si="30">IF(OR($D269="",$AB269="",$J269=""),"",IF($AL269&gt;=400,$AB269*$J269,""))</f>
        <v/>
      </c>
      <c r="J269" s="156" t="str">
        <f>IF($D269="","",VLOOKUP($AL269,GaAsSem_Req!$A$2:$N$22,7))</f>
        <v/>
      </c>
      <c r="K269" s="285"/>
      <c r="L269" s="155" t="str">
        <f t="shared" ref="L269:L312" si="31">IF(OR($D269="",$AC269="",$M269=""),"",IF($AL269&gt;=400,$AC269*$M269,""))</f>
        <v/>
      </c>
      <c r="M269" s="156" t="str">
        <f>IF($D269="","",VLOOKUP($AL269,GaAsSem_Req!$A$2:$N$22,8))</f>
        <v/>
      </c>
      <c r="N269" s="287"/>
      <c r="O269" s="166" t="str">
        <f t="shared" ref="O269:O312" si="32">IF(OR($D269="",$AD269="",$P269=""),"",IF($AL269&gt;=400,$AD269*$P269,""))</f>
        <v/>
      </c>
      <c r="P269" s="156" t="str">
        <f>IF($D269="","",VLOOKUP($AL269,GaAsSem_Req!$A$2:$N$22,9))</f>
        <v/>
      </c>
      <c r="Q269" s="287"/>
      <c r="R269" s="166" t="str">
        <f t="shared" ref="R269:R312" si="33">IF(OR($D269="",$AE269="",$S269=""),"",IF($AL269&gt;=400,$AE269*$S269,""))</f>
        <v/>
      </c>
      <c r="S269" s="156" t="str">
        <f>IF($D269="","",VLOOKUP($AL269,GaAsSem_Req!$A$2:$N$22,10))</f>
        <v/>
      </c>
      <c r="T269" s="287"/>
      <c r="U269" s="166" t="str">
        <f t="shared" ref="U269:U312" si="34">IF(OR($D269="",$AF269="",$V269=""),"",IF(OR(AND($AL269&gt;=400,$AL269&lt;500),AND($AL269&gt;=600,$AL269&lt;700)),$AF269*$V269,""))</f>
        <v/>
      </c>
      <c r="V269" s="156" t="str">
        <f>IF($D269="","",VLOOKUP($AL269,GaAsSem_Req!$A$2:$N$22,11))</f>
        <v/>
      </c>
      <c r="W269" s="157" t="str">
        <f t="shared" si="28"/>
        <v/>
      </c>
      <c r="X269" s="158" t="str">
        <f>IF(OR($D269="",$AH269="",GlobalParameters!$C$12=""),"",$AH269)</f>
        <v/>
      </c>
      <c r="Y269" s="159"/>
      <c r="Z269" s="283"/>
      <c r="AA269" s="283"/>
      <c r="AB269" s="283"/>
      <c r="AC269" s="283"/>
      <c r="AD269" s="283"/>
      <c r="AE269" s="283"/>
      <c r="AF269" s="283"/>
      <c r="AG269" s="283"/>
      <c r="AH269" s="160" t="str">
        <f>IF(OR($D269="",GlobalParameters!$C$12=""),"",MIN(VLOOKUP($AL269,GaAsSem_Req!$A$2:$N$22,13),$AI269))</f>
        <v/>
      </c>
      <c r="AI269" s="283"/>
      <c r="AJ269" s="283"/>
      <c r="AK269" s="159"/>
      <c r="AL269" s="134" t="e">
        <f>VLOOKUP($D269,GaAsSem_Req!$R$2:$S$8,2)+VLOOKUP(GlobalParameters!$C$12,GaAsSem_Req!$T$2:$U$4,2)</f>
        <v>#N/A</v>
      </c>
    </row>
    <row r="270" spans="1:38" x14ac:dyDescent="0.25">
      <c r="A270" s="133"/>
      <c r="B270" s="283"/>
      <c r="C270" s="283"/>
      <c r="D270" s="284"/>
      <c r="E270" s="286"/>
      <c r="F270" s="162" t="str">
        <f t="shared" si="29"/>
        <v/>
      </c>
      <c r="G270" s="156" t="str">
        <f>IF($D270="","",VLOOKUP($AL270,GaAsSem_Req!$A$2:$N$22,6))</f>
        <v/>
      </c>
      <c r="H270" s="285"/>
      <c r="I270" s="155" t="str">
        <f t="shared" si="30"/>
        <v/>
      </c>
      <c r="J270" s="156" t="str">
        <f>IF($D270="","",VLOOKUP($AL270,GaAsSem_Req!$A$2:$N$22,7))</f>
        <v/>
      </c>
      <c r="K270" s="285"/>
      <c r="L270" s="155" t="str">
        <f t="shared" si="31"/>
        <v/>
      </c>
      <c r="M270" s="156" t="str">
        <f>IF($D270="","",VLOOKUP($AL270,GaAsSem_Req!$A$2:$N$22,8))</f>
        <v/>
      </c>
      <c r="N270" s="287"/>
      <c r="O270" s="166" t="str">
        <f t="shared" si="32"/>
        <v/>
      </c>
      <c r="P270" s="156" t="str">
        <f>IF($D270="","",VLOOKUP($AL270,GaAsSem_Req!$A$2:$N$22,9))</f>
        <v/>
      </c>
      <c r="Q270" s="287"/>
      <c r="R270" s="166" t="str">
        <f t="shared" si="33"/>
        <v/>
      </c>
      <c r="S270" s="156" t="str">
        <f>IF($D270="","",VLOOKUP($AL270,GaAsSem_Req!$A$2:$N$22,10))</f>
        <v/>
      </c>
      <c r="T270" s="287"/>
      <c r="U270" s="166" t="str">
        <f t="shared" si="34"/>
        <v/>
      </c>
      <c r="V270" s="156" t="str">
        <f>IF($D270="","",VLOOKUP($AL270,GaAsSem_Req!$A$2:$N$22,11))</f>
        <v/>
      </c>
      <c r="W270" s="157" t="str">
        <f t="shared" si="28"/>
        <v/>
      </c>
      <c r="X270" s="158" t="str">
        <f>IF(OR($D270="",$AH270="",GlobalParameters!$C$12=""),"",$AH270)</f>
        <v/>
      </c>
      <c r="Y270" s="159"/>
      <c r="Z270" s="283"/>
      <c r="AA270" s="283"/>
      <c r="AB270" s="283"/>
      <c r="AC270" s="283"/>
      <c r="AD270" s="283"/>
      <c r="AE270" s="283"/>
      <c r="AF270" s="283"/>
      <c r="AG270" s="283"/>
      <c r="AH270" s="160" t="str">
        <f>IF(OR($D270="",GlobalParameters!$C$12=""),"",MIN(VLOOKUP($AL270,GaAsSem_Req!$A$2:$N$22,13),$AI270))</f>
        <v/>
      </c>
      <c r="AI270" s="283"/>
      <c r="AJ270" s="283"/>
      <c r="AK270" s="159"/>
      <c r="AL270" s="134" t="e">
        <f>VLOOKUP($D270,GaAsSem_Req!$R$2:$S$8,2)+VLOOKUP(GlobalParameters!$C$12,GaAsSem_Req!$T$2:$U$4,2)</f>
        <v>#N/A</v>
      </c>
    </row>
    <row r="271" spans="1:38" x14ac:dyDescent="0.25">
      <c r="A271" s="133"/>
      <c r="B271" s="283"/>
      <c r="C271" s="283"/>
      <c r="D271" s="284"/>
      <c r="E271" s="286"/>
      <c r="F271" s="162" t="str">
        <f t="shared" si="29"/>
        <v/>
      </c>
      <c r="G271" s="156" t="str">
        <f>IF($D271="","",VLOOKUP($AL271,GaAsSem_Req!$A$2:$N$22,6))</f>
        <v/>
      </c>
      <c r="H271" s="285"/>
      <c r="I271" s="155" t="str">
        <f t="shared" si="30"/>
        <v/>
      </c>
      <c r="J271" s="156" t="str">
        <f>IF($D271="","",VLOOKUP($AL271,GaAsSem_Req!$A$2:$N$22,7))</f>
        <v/>
      </c>
      <c r="K271" s="285"/>
      <c r="L271" s="155" t="str">
        <f t="shared" si="31"/>
        <v/>
      </c>
      <c r="M271" s="156" t="str">
        <f>IF($D271="","",VLOOKUP($AL271,GaAsSem_Req!$A$2:$N$22,8))</f>
        <v/>
      </c>
      <c r="N271" s="287"/>
      <c r="O271" s="166" t="str">
        <f t="shared" si="32"/>
        <v/>
      </c>
      <c r="P271" s="156" t="str">
        <f>IF($D271="","",VLOOKUP($AL271,GaAsSem_Req!$A$2:$N$22,9))</f>
        <v/>
      </c>
      <c r="Q271" s="287"/>
      <c r="R271" s="166" t="str">
        <f t="shared" si="33"/>
        <v/>
      </c>
      <c r="S271" s="156" t="str">
        <f>IF($D271="","",VLOOKUP($AL271,GaAsSem_Req!$A$2:$N$22,10))</f>
        <v/>
      </c>
      <c r="T271" s="287"/>
      <c r="U271" s="166" t="str">
        <f t="shared" si="34"/>
        <v/>
      </c>
      <c r="V271" s="156" t="str">
        <f>IF($D271="","",VLOOKUP($AL271,GaAsSem_Req!$A$2:$N$22,11))</f>
        <v/>
      </c>
      <c r="W271" s="157" t="str">
        <f t="shared" si="28"/>
        <v/>
      </c>
      <c r="X271" s="158" t="str">
        <f>IF(OR($D271="",$AH271="",GlobalParameters!$C$12=""),"",$AH271)</f>
        <v/>
      </c>
      <c r="Y271" s="159"/>
      <c r="Z271" s="283"/>
      <c r="AA271" s="283"/>
      <c r="AB271" s="283"/>
      <c r="AC271" s="283"/>
      <c r="AD271" s="283"/>
      <c r="AE271" s="283"/>
      <c r="AF271" s="283"/>
      <c r="AG271" s="283"/>
      <c r="AH271" s="160" t="str">
        <f>IF(OR($D271="",GlobalParameters!$C$12=""),"",MIN(VLOOKUP($AL271,GaAsSem_Req!$A$2:$N$22,13),$AI271))</f>
        <v/>
      </c>
      <c r="AI271" s="283"/>
      <c r="AJ271" s="283"/>
      <c r="AK271" s="159"/>
      <c r="AL271" s="134" t="e">
        <f>VLOOKUP($D271,GaAsSem_Req!$R$2:$S$8,2)+VLOOKUP(GlobalParameters!$C$12,GaAsSem_Req!$T$2:$U$4,2)</f>
        <v>#N/A</v>
      </c>
    </row>
    <row r="272" spans="1:38" x14ac:dyDescent="0.25">
      <c r="A272" s="133"/>
      <c r="B272" s="283"/>
      <c r="C272" s="283"/>
      <c r="D272" s="284"/>
      <c r="E272" s="286"/>
      <c r="F272" s="162" t="str">
        <f t="shared" si="29"/>
        <v/>
      </c>
      <c r="G272" s="156" t="str">
        <f>IF($D272="","",VLOOKUP($AL272,GaAsSem_Req!$A$2:$N$22,6))</f>
        <v/>
      </c>
      <c r="H272" s="285"/>
      <c r="I272" s="155" t="str">
        <f t="shared" si="30"/>
        <v/>
      </c>
      <c r="J272" s="156" t="str">
        <f>IF($D272="","",VLOOKUP($AL272,GaAsSem_Req!$A$2:$N$22,7))</f>
        <v/>
      </c>
      <c r="K272" s="285"/>
      <c r="L272" s="155" t="str">
        <f t="shared" si="31"/>
        <v/>
      </c>
      <c r="M272" s="156" t="str">
        <f>IF($D272="","",VLOOKUP($AL272,GaAsSem_Req!$A$2:$N$22,8))</f>
        <v/>
      </c>
      <c r="N272" s="287"/>
      <c r="O272" s="166" t="str">
        <f t="shared" si="32"/>
        <v/>
      </c>
      <c r="P272" s="156" t="str">
        <f>IF($D272="","",VLOOKUP($AL272,GaAsSem_Req!$A$2:$N$22,9))</f>
        <v/>
      </c>
      <c r="Q272" s="287"/>
      <c r="R272" s="166" t="str">
        <f t="shared" si="33"/>
        <v/>
      </c>
      <c r="S272" s="156" t="str">
        <f>IF($D272="","",VLOOKUP($AL272,GaAsSem_Req!$A$2:$N$22,10))</f>
        <v/>
      </c>
      <c r="T272" s="287"/>
      <c r="U272" s="166" t="str">
        <f t="shared" si="34"/>
        <v/>
      </c>
      <c r="V272" s="156" t="str">
        <f>IF($D272="","",VLOOKUP($AL272,GaAsSem_Req!$A$2:$N$22,11))</f>
        <v/>
      </c>
      <c r="W272" s="157" t="str">
        <f t="shared" si="28"/>
        <v/>
      </c>
      <c r="X272" s="158" t="str">
        <f>IF(OR($D272="",$AH272="",GlobalParameters!$C$12=""),"",$AH272)</f>
        <v/>
      </c>
      <c r="Y272" s="159"/>
      <c r="Z272" s="283"/>
      <c r="AA272" s="283"/>
      <c r="AB272" s="283"/>
      <c r="AC272" s="283"/>
      <c r="AD272" s="283"/>
      <c r="AE272" s="283"/>
      <c r="AF272" s="283"/>
      <c r="AG272" s="283"/>
      <c r="AH272" s="160" t="str">
        <f>IF(OR($D272="",GlobalParameters!$C$12=""),"",MIN(VLOOKUP($AL272,GaAsSem_Req!$A$2:$N$22,13),$AI272))</f>
        <v/>
      </c>
      <c r="AI272" s="283"/>
      <c r="AJ272" s="283"/>
      <c r="AK272" s="159"/>
      <c r="AL272" s="134" t="e">
        <f>VLOOKUP($D272,GaAsSem_Req!$R$2:$S$8,2)+VLOOKUP(GlobalParameters!$C$12,GaAsSem_Req!$T$2:$U$4,2)</f>
        <v>#N/A</v>
      </c>
    </row>
    <row r="273" spans="1:38" x14ac:dyDescent="0.25">
      <c r="A273" s="133"/>
      <c r="B273" s="283"/>
      <c r="C273" s="283"/>
      <c r="D273" s="284"/>
      <c r="E273" s="286"/>
      <c r="F273" s="162" t="str">
        <f t="shared" si="29"/>
        <v/>
      </c>
      <c r="G273" s="156" t="str">
        <f>IF($D273="","",VLOOKUP($AL273,GaAsSem_Req!$A$2:$N$22,6))</f>
        <v/>
      </c>
      <c r="H273" s="285"/>
      <c r="I273" s="155" t="str">
        <f t="shared" si="30"/>
        <v/>
      </c>
      <c r="J273" s="156" t="str">
        <f>IF($D273="","",VLOOKUP($AL273,GaAsSem_Req!$A$2:$N$22,7))</f>
        <v/>
      </c>
      <c r="K273" s="285"/>
      <c r="L273" s="155" t="str">
        <f t="shared" si="31"/>
        <v/>
      </c>
      <c r="M273" s="156" t="str">
        <f>IF($D273="","",VLOOKUP($AL273,GaAsSem_Req!$A$2:$N$22,8))</f>
        <v/>
      </c>
      <c r="N273" s="287"/>
      <c r="O273" s="166" t="str">
        <f t="shared" si="32"/>
        <v/>
      </c>
      <c r="P273" s="156" t="str">
        <f>IF($D273="","",VLOOKUP($AL273,GaAsSem_Req!$A$2:$N$22,9))</f>
        <v/>
      </c>
      <c r="Q273" s="287"/>
      <c r="R273" s="166" t="str">
        <f t="shared" si="33"/>
        <v/>
      </c>
      <c r="S273" s="156" t="str">
        <f>IF($D273="","",VLOOKUP($AL273,GaAsSem_Req!$A$2:$N$22,10))</f>
        <v/>
      </c>
      <c r="T273" s="287"/>
      <c r="U273" s="166" t="str">
        <f t="shared" si="34"/>
        <v/>
      </c>
      <c r="V273" s="156" t="str">
        <f>IF($D273="","",VLOOKUP($AL273,GaAsSem_Req!$A$2:$N$22,11))</f>
        <v/>
      </c>
      <c r="W273" s="157" t="str">
        <f t="shared" si="28"/>
        <v/>
      </c>
      <c r="X273" s="158" t="str">
        <f>IF(OR($D273="",$AH273="",GlobalParameters!$C$12=""),"",$AH273)</f>
        <v/>
      </c>
      <c r="Y273" s="159"/>
      <c r="Z273" s="283"/>
      <c r="AA273" s="283"/>
      <c r="AB273" s="283"/>
      <c r="AC273" s="283"/>
      <c r="AD273" s="283"/>
      <c r="AE273" s="283"/>
      <c r="AF273" s="283"/>
      <c r="AG273" s="283"/>
      <c r="AH273" s="160" t="str">
        <f>IF(OR($D273="",GlobalParameters!$C$12=""),"",MIN(VLOOKUP($AL273,GaAsSem_Req!$A$2:$N$22,13),$AI273))</f>
        <v/>
      </c>
      <c r="AI273" s="283"/>
      <c r="AJ273" s="283"/>
      <c r="AK273" s="159"/>
      <c r="AL273" s="134" t="e">
        <f>VLOOKUP($D273,GaAsSem_Req!$R$2:$S$8,2)+VLOOKUP(GlobalParameters!$C$12,GaAsSem_Req!$T$2:$U$4,2)</f>
        <v>#N/A</v>
      </c>
    </row>
    <row r="274" spans="1:38" x14ac:dyDescent="0.25">
      <c r="A274" s="133"/>
      <c r="B274" s="283"/>
      <c r="C274" s="283"/>
      <c r="D274" s="284"/>
      <c r="E274" s="286"/>
      <c r="F274" s="162" t="str">
        <f t="shared" si="29"/>
        <v/>
      </c>
      <c r="G274" s="156" t="str">
        <f>IF($D274="","",VLOOKUP($AL274,GaAsSem_Req!$A$2:$N$22,6))</f>
        <v/>
      </c>
      <c r="H274" s="285"/>
      <c r="I274" s="155" t="str">
        <f t="shared" si="30"/>
        <v/>
      </c>
      <c r="J274" s="156" t="str">
        <f>IF($D274="","",VLOOKUP($AL274,GaAsSem_Req!$A$2:$N$22,7))</f>
        <v/>
      </c>
      <c r="K274" s="285"/>
      <c r="L274" s="155" t="str">
        <f t="shared" si="31"/>
        <v/>
      </c>
      <c r="M274" s="156" t="str">
        <f>IF($D274="","",VLOOKUP($AL274,GaAsSem_Req!$A$2:$N$22,8))</f>
        <v/>
      </c>
      <c r="N274" s="287"/>
      <c r="O274" s="166" t="str">
        <f t="shared" si="32"/>
        <v/>
      </c>
      <c r="P274" s="156" t="str">
        <f>IF($D274="","",VLOOKUP($AL274,GaAsSem_Req!$A$2:$N$22,9))</f>
        <v/>
      </c>
      <c r="Q274" s="287"/>
      <c r="R274" s="166" t="str">
        <f t="shared" si="33"/>
        <v/>
      </c>
      <c r="S274" s="156" t="str">
        <f>IF($D274="","",VLOOKUP($AL274,GaAsSem_Req!$A$2:$N$22,10))</f>
        <v/>
      </c>
      <c r="T274" s="287"/>
      <c r="U274" s="166" t="str">
        <f t="shared" si="34"/>
        <v/>
      </c>
      <c r="V274" s="156" t="str">
        <f>IF($D274="","",VLOOKUP($AL274,GaAsSem_Req!$A$2:$N$22,11))</f>
        <v/>
      </c>
      <c r="W274" s="157" t="str">
        <f t="shared" si="28"/>
        <v/>
      </c>
      <c r="X274" s="158" t="str">
        <f>IF(OR($D274="",$AH274="",GlobalParameters!$C$12=""),"",$AH274)</f>
        <v/>
      </c>
      <c r="Y274" s="159"/>
      <c r="Z274" s="283"/>
      <c r="AA274" s="283"/>
      <c r="AB274" s="283"/>
      <c r="AC274" s="283"/>
      <c r="AD274" s="283"/>
      <c r="AE274" s="283"/>
      <c r="AF274" s="283"/>
      <c r="AG274" s="283"/>
      <c r="AH274" s="160" t="str">
        <f>IF(OR($D274="",GlobalParameters!$C$12=""),"",MIN(VLOOKUP($AL274,GaAsSem_Req!$A$2:$N$22,13),$AI274))</f>
        <v/>
      </c>
      <c r="AI274" s="283"/>
      <c r="AJ274" s="283"/>
      <c r="AK274" s="159"/>
      <c r="AL274" s="134" t="e">
        <f>VLOOKUP($D274,GaAsSem_Req!$R$2:$S$8,2)+VLOOKUP(GlobalParameters!$C$12,GaAsSem_Req!$T$2:$U$4,2)</f>
        <v>#N/A</v>
      </c>
    </row>
    <row r="275" spans="1:38" x14ac:dyDescent="0.25">
      <c r="A275" s="133"/>
      <c r="B275" s="283"/>
      <c r="C275" s="283"/>
      <c r="D275" s="284"/>
      <c r="E275" s="286"/>
      <c r="F275" s="162" t="str">
        <f t="shared" si="29"/>
        <v/>
      </c>
      <c r="G275" s="156" t="str">
        <f>IF($D275="","",VLOOKUP($AL275,GaAsSem_Req!$A$2:$N$22,6))</f>
        <v/>
      </c>
      <c r="H275" s="285"/>
      <c r="I275" s="155" t="str">
        <f t="shared" si="30"/>
        <v/>
      </c>
      <c r="J275" s="156" t="str">
        <f>IF($D275="","",VLOOKUP($AL275,GaAsSem_Req!$A$2:$N$22,7))</f>
        <v/>
      </c>
      <c r="K275" s="285"/>
      <c r="L275" s="155" t="str">
        <f t="shared" si="31"/>
        <v/>
      </c>
      <c r="M275" s="156" t="str">
        <f>IF($D275="","",VLOOKUP($AL275,GaAsSem_Req!$A$2:$N$22,8))</f>
        <v/>
      </c>
      <c r="N275" s="287"/>
      <c r="O275" s="166" t="str">
        <f t="shared" si="32"/>
        <v/>
      </c>
      <c r="P275" s="156" t="str">
        <f>IF($D275="","",VLOOKUP($AL275,GaAsSem_Req!$A$2:$N$22,9))</f>
        <v/>
      </c>
      <c r="Q275" s="287"/>
      <c r="R275" s="166" t="str">
        <f t="shared" si="33"/>
        <v/>
      </c>
      <c r="S275" s="156" t="str">
        <f>IF($D275="","",VLOOKUP($AL275,GaAsSem_Req!$A$2:$N$22,10))</f>
        <v/>
      </c>
      <c r="T275" s="287"/>
      <c r="U275" s="166" t="str">
        <f t="shared" si="34"/>
        <v/>
      </c>
      <c r="V275" s="156" t="str">
        <f>IF($D275="","",VLOOKUP($AL275,GaAsSem_Req!$A$2:$N$22,11))</f>
        <v/>
      </c>
      <c r="W275" s="157" t="str">
        <f t="shared" si="28"/>
        <v/>
      </c>
      <c r="X275" s="158" t="str">
        <f>IF(OR($D275="",$AH275="",GlobalParameters!$C$12=""),"",$AH275)</f>
        <v/>
      </c>
      <c r="Y275" s="159"/>
      <c r="Z275" s="283"/>
      <c r="AA275" s="283"/>
      <c r="AB275" s="283"/>
      <c r="AC275" s="283"/>
      <c r="AD275" s="283"/>
      <c r="AE275" s="283"/>
      <c r="AF275" s="283"/>
      <c r="AG275" s="283"/>
      <c r="AH275" s="160" t="str">
        <f>IF(OR($D275="",GlobalParameters!$C$12=""),"",MIN(VLOOKUP($AL275,GaAsSem_Req!$A$2:$N$22,13),$AI275))</f>
        <v/>
      </c>
      <c r="AI275" s="283"/>
      <c r="AJ275" s="283"/>
      <c r="AK275" s="159"/>
      <c r="AL275" s="134" t="e">
        <f>VLOOKUP($D275,GaAsSem_Req!$R$2:$S$8,2)+VLOOKUP(GlobalParameters!$C$12,GaAsSem_Req!$T$2:$U$4,2)</f>
        <v>#N/A</v>
      </c>
    </row>
    <row r="276" spans="1:38" x14ac:dyDescent="0.25">
      <c r="A276" s="133"/>
      <c r="B276" s="283"/>
      <c r="C276" s="283"/>
      <c r="D276" s="284"/>
      <c r="E276" s="286"/>
      <c r="F276" s="162" t="str">
        <f t="shared" si="29"/>
        <v/>
      </c>
      <c r="G276" s="156" t="str">
        <f>IF($D276="","",VLOOKUP($AL276,GaAsSem_Req!$A$2:$N$22,6))</f>
        <v/>
      </c>
      <c r="H276" s="285"/>
      <c r="I276" s="155" t="str">
        <f t="shared" si="30"/>
        <v/>
      </c>
      <c r="J276" s="156" t="str">
        <f>IF($D276="","",VLOOKUP($AL276,GaAsSem_Req!$A$2:$N$22,7))</f>
        <v/>
      </c>
      <c r="K276" s="285"/>
      <c r="L276" s="155" t="str">
        <f t="shared" si="31"/>
        <v/>
      </c>
      <c r="M276" s="156" t="str">
        <f>IF($D276="","",VLOOKUP($AL276,GaAsSem_Req!$A$2:$N$22,8))</f>
        <v/>
      </c>
      <c r="N276" s="287"/>
      <c r="O276" s="166" t="str">
        <f t="shared" si="32"/>
        <v/>
      </c>
      <c r="P276" s="156" t="str">
        <f>IF($D276="","",VLOOKUP($AL276,GaAsSem_Req!$A$2:$N$22,9))</f>
        <v/>
      </c>
      <c r="Q276" s="287"/>
      <c r="R276" s="166" t="str">
        <f t="shared" si="33"/>
        <v/>
      </c>
      <c r="S276" s="156" t="str">
        <f>IF($D276="","",VLOOKUP($AL276,GaAsSem_Req!$A$2:$N$22,10))</f>
        <v/>
      </c>
      <c r="T276" s="287"/>
      <c r="U276" s="166" t="str">
        <f t="shared" si="34"/>
        <v/>
      </c>
      <c r="V276" s="156" t="str">
        <f>IF($D276="","",VLOOKUP($AL276,GaAsSem_Req!$A$2:$N$22,11))</f>
        <v/>
      </c>
      <c r="W276" s="157" t="str">
        <f t="shared" si="28"/>
        <v/>
      </c>
      <c r="X276" s="158" t="str">
        <f>IF(OR($D276="",$AH276="",GlobalParameters!$C$12=""),"",$AH276)</f>
        <v/>
      </c>
      <c r="Y276" s="159"/>
      <c r="Z276" s="283"/>
      <c r="AA276" s="283"/>
      <c r="AB276" s="283"/>
      <c r="AC276" s="283"/>
      <c r="AD276" s="283"/>
      <c r="AE276" s="283"/>
      <c r="AF276" s="283"/>
      <c r="AG276" s="283"/>
      <c r="AH276" s="160" t="str">
        <f>IF(OR($D276="",GlobalParameters!$C$12=""),"",MIN(VLOOKUP($AL276,GaAsSem_Req!$A$2:$N$22,13),$AI276))</f>
        <v/>
      </c>
      <c r="AI276" s="283"/>
      <c r="AJ276" s="283"/>
      <c r="AK276" s="159"/>
      <c r="AL276" s="134" t="e">
        <f>VLOOKUP($D276,GaAsSem_Req!$R$2:$S$8,2)+VLOOKUP(GlobalParameters!$C$12,GaAsSem_Req!$T$2:$U$4,2)</f>
        <v>#N/A</v>
      </c>
    </row>
    <row r="277" spans="1:38" x14ac:dyDescent="0.25">
      <c r="A277" s="133"/>
      <c r="B277" s="283"/>
      <c r="C277" s="283"/>
      <c r="D277" s="284"/>
      <c r="E277" s="286"/>
      <c r="F277" s="162" t="str">
        <f t="shared" si="29"/>
        <v/>
      </c>
      <c r="G277" s="156" t="str">
        <f>IF($D277="","",VLOOKUP($AL277,GaAsSem_Req!$A$2:$N$22,6))</f>
        <v/>
      </c>
      <c r="H277" s="285"/>
      <c r="I277" s="155" t="str">
        <f t="shared" si="30"/>
        <v/>
      </c>
      <c r="J277" s="156" t="str">
        <f>IF($D277="","",VLOOKUP($AL277,GaAsSem_Req!$A$2:$N$22,7))</f>
        <v/>
      </c>
      <c r="K277" s="285"/>
      <c r="L277" s="155" t="str">
        <f t="shared" si="31"/>
        <v/>
      </c>
      <c r="M277" s="156" t="str">
        <f>IF($D277="","",VLOOKUP($AL277,GaAsSem_Req!$A$2:$N$22,8))</f>
        <v/>
      </c>
      <c r="N277" s="287"/>
      <c r="O277" s="166" t="str">
        <f t="shared" si="32"/>
        <v/>
      </c>
      <c r="P277" s="156" t="str">
        <f>IF($D277="","",VLOOKUP($AL277,GaAsSem_Req!$A$2:$N$22,9))</f>
        <v/>
      </c>
      <c r="Q277" s="287"/>
      <c r="R277" s="166" t="str">
        <f t="shared" si="33"/>
        <v/>
      </c>
      <c r="S277" s="156" t="str">
        <f>IF($D277="","",VLOOKUP($AL277,GaAsSem_Req!$A$2:$N$22,10))</f>
        <v/>
      </c>
      <c r="T277" s="287"/>
      <c r="U277" s="166" t="str">
        <f t="shared" si="34"/>
        <v/>
      </c>
      <c r="V277" s="156" t="str">
        <f>IF($D277="","",VLOOKUP($AL277,GaAsSem_Req!$A$2:$N$22,11))</f>
        <v/>
      </c>
      <c r="W277" s="157" t="str">
        <f t="shared" si="28"/>
        <v/>
      </c>
      <c r="X277" s="158" t="str">
        <f>IF(OR($D277="",$AH277="",GlobalParameters!$C$12=""),"",$AH277)</f>
        <v/>
      </c>
      <c r="Y277" s="159"/>
      <c r="Z277" s="283"/>
      <c r="AA277" s="283"/>
      <c r="AB277" s="283"/>
      <c r="AC277" s="283"/>
      <c r="AD277" s="283"/>
      <c r="AE277" s="283"/>
      <c r="AF277" s="283"/>
      <c r="AG277" s="283"/>
      <c r="AH277" s="160" t="str">
        <f>IF(OR($D277="",GlobalParameters!$C$12=""),"",MIN(VLOOKUP($AL277,GaAsSem_Req!$A$2:$N$22,13),$AI277))</f>
        <v/>
      </c>
      <c r="AI277" s="283"/>
      <c r="AJ277" s="283"/>
      <c r="AK277" s="159"/>
      <c r="AL277" s="134" t="e">
        <f>VLOOKUP($D277,GaAsSem_Req!$R$2:$S$8,2)+VLOOKUP(GlobalParameters!$C$12,GaAsSem_Req!$T$2:$U$4,2)</f>
        <v>#N/A</v>
      </c>
    </row>
    <row r="278" spans="1:38" x14ac:dyDescent="0.25">
      <c r="A278" s="133"/>
      <c r="B278" s="283"/>
      <c r="C278" s="283"/>
      <c r="D278" s="284"/>
      <c r="E278" s="286"/>
      <c r="F278" s="162" t="str">
        <f t="shared" si="29"/>
        <v/>
      </c>
      <c r="G278" s="156" t="str">
        <f>IF($D278="","",VLOOKUP($AL278,GaAsSem_Req!$A$2:$N$22,6))</f>
        <v/>
      </c>
      <c r="H278" s="285"/>
      <c r="I278" s="155" t="str">
        <f t="shared" si="30"/>
        <v/>
      </c>
      <c r="J278" s="156" t="str">
        <f>IF($D278="","",VLOOKUP($AL278,GaAsSem_Req!$A$2:$N$22,7))</f>
        <v/>
      </c>
      <c r="K278" s="285"/>
      <c r="L278" s="155" t="str">
        <f t="shared" si="31"/>
        <v/>
      </c>
      <c r="M278" s="156" t="str">
        <f>IF($D278="","",VLOOKUP($AL278,GaAsSem_Req!$A$2:$N$22,8))</f>
        <v/>
      </c>
      <c r="N278" s="287"/>
      <c r="O278" s="166" t="str">
        <f t="shared" si="32"/>
        <v/>
      </c>
      <c r="P278" s="156" t="str">
        <f>IF($D278="","",VLOOKUP($AL278,GaAsSem_Req!$A$2:$N$22,9))</f>
        <v/>
      </c>
      <c r="Q278" s="287"/>
      <c r="R278" s="166" t="str">
        <f t="shared" si="33"/>
        <v/>
      </c>
      <c r="S278" s="156" t="str">
        <f>IF($D278="","",VLOOKUP($AL278,GaAsSem_Req!$A$2:$N$22,10))</f>
        <v/>
      </c>
      <c r="T278" s="287"/>
      <c r="U278" s="166" t="str">
        <f t="shared" si="34"/>
        <v/>
      </c>
      <c r="V278" s="156" t="str">
        <f>IF($D278="","",VLOOKUP($AL278,GaAsSem_Req!$A$2:$N$22,11))</f>
        <v/>
      </c>
      <c r="W278" s="157" t="str">
        <f t="shared" si="28"/>
        <v/>
      </c>
      <c r="X278" s="158" t="str">
        <f>IF(OR($D278="",$AH278="",GlobalParameters!$C$12=""),"",$AH278)</f>
        <v/>
      </c>
      <c r="Y278" s="159"/>
      <c r="Z278" s="283"/>
      <c r="AA278" s="283"/>
      <c r="AB278" s="283"/>
      <c r="AC278" s="283"/>
      <c r="AD278" s="283"/>
      <c r="AE278" s="283"/>
      <c r="AF278" s="283"/>
      <c r="AG278" s="283"/>
      <c r="AH278" s="160" t="str">
        <f>IF(OR($D278="",GlobalParameters!$C$12=""),"",MIN(VLOOKUP($AL278,GaAsSem_Req!$A$2:$N$22,13),$AI278))</f>
        <v/>
      </c>
      <c r="AI278" s="283"/>
      <c r="AJ278" s="283"/>
      <c r="AK278" s="159"/>
      <c r="AL278" s="134" t="e">
        <f>VLOOKUP($D278,GaAsSem_Req!$R$2:$S$8,2)+VLOOKUP(GlobalParameters!$C$12,GaAsSem_Req!$T$2:$U$4,2)</f>
        <v>#N/A</v>
      </c>
    </row>
    <row r="279" spans="1:38" x14ac:dyDescent="0.25">
      <c r="A279" s="133"/>
      <c r="B279" s="283"/>
      <c r="C279" s="283"/>
      <c r="D279" s="284"/>
      <c r="E279" s="286"/>
      <c r="F279" s="162" t="str">
        <f t="shared" si="29"/>
        <v/>
      </c>
      <c r="G279" s="156" t="str">
        <f>IF($D279="","",VLOOKUP($AL279,GaAsSem_Req!$A$2:$N$22,6))</f>
        <v/>
      </c>
      <c r="H279" s="285"/>
      <c r="I279" s="155" t="str">
        <f t="shared" si="30"/>
        <v/>
      </c>
      <c r="J279" s="156" t="str">
        <f>IF($D279="","",VLOOKUP($AL279,GaAsSem_Req!$A$2:$N$22,7))</f>
        <v/>
      </c>
      <c r="K279" s="285"/>
      <c r="L279" s="155" t="str">
        <f t="shared" si="31"/>
        <v/>
      </c>
      <c r="M279" s="156" t="str">
        <f>IF($D279="","",VLOOKUP($AL279,GaAsSem_Req!$A$2:$N$22,8))</f>
        <v/>
      </c>
      <c r="N279" s="287"/>
      <c r="O279" s="166" t="str">
        <f t="shared" si="32"/>
        <v/>
      </c>
      <c r="P279" s="156" t="str">
        <f>IF($D279="","",VLOOKUP($AL279,GaAsSem_Req!$A$2:$N$22,9))</f>
        <v/>
      </c>
      <c r="Q279" s="287"/>
      <c r="R279" s="166" t="str">
        <f t="shared" si="33"/>
        <v/>
      </c>
      <c r="S279" s="156" t="str">
        <f>IF($D279="","",VLOOKUP($AL279,GaAsSem_Req!$A$2:$N$22,10))</f>
        <v/>
      </c>
      <c r="T279" s="287"/>
      <c r="U279" s="166" t="str">
        <f t="shared" si="34"/>
        <v/>
      </c>
      <c r="V279" s="156" t="str">
        <f>IF($D279="","",VLOOKUP($AL279,GaAsSem_Req!$A$2:$N$22,11))</f>
        <v/>
      </c>
      <c r="W279" s="157" t="str">
        <f t="shared" si="28"/>
        <v/>
      </c>
      <c r="X279" s="158" t="str">
        <f>IF(OR($D279="",$AH279="",GlobalParameters!$C$12=""),"",$AH279)</f>
        <v/>
      </c>
      <c r="Y279" s="159"/>
      <c r="Z279" s="283"/>
      <c r="AA279" s="283"/>
      <c r="AB279" s="283"/>
      <c r="AC279" s="283"/>
      <c r="AD279" s="283"/>
      <c r="AE279" s="283"/>
      <c r="AF279" s="283"/>
      <c r="AG279" s="283"/>
      <c r="AH279" s="160" t="str">
        <f>IF(OR($D279="",GlobalParameters!$C$12=""),"",MIN(VLOOKUP($AL279,GaAsSem_Req!$A$2:$N$22,13),$AI279))</f>
        <v/>
      </c>
      <c r="AI279" s="283"/>
      <c r="AJ279" s="283"/>
      <c r="AK279" s="159"/>
      <c r="AL279" s="134" t="e">
        <f>VLOOKUP($D279,GaAsSem_Req!$R$2:$S$8,2)+VLOOKUP(GlobalParameters!$C$12,GaAsSem_Req!$T$2:$U$4,2)</f>
        <v>#N/A</v>
      </c>
    </row>
    <row r="280" spans="1:38" x14ac:dyDescent="0.25">
      <c r="A280" s="133"/>
      <c r="B280" s="283"/>
      <c r="C280" s="283"/>
      <c r="D280" s="284"/>
      <c r="E280" s="286"/>
      <c r="F280" s="162" t="str">
        <f t="shared" si="29"/>
        <v/>
      </c>
      <c r="G280" s="156" t="str">
        <f>IF($D280="","",VLOOKUP($AL280,GaAsSem_Req!$A$2:$N$22,6))</f>
        <v/>
      </c>
      <c r="H280" s="285"/>
      <c r="I280" s="155" t="str">
        <f t="shared" si="30"/>
        <v/>
      </c>
      <c r="J280" s="156" t="str">
        <f>IF($D280="","",VLOOKUP($AL280,GaAsSem_Req!$A$2:$N$22,7))</f>
        <v/>
      </c>
      <c r="K280" s="285"/>
      <c r="L280" s="155" t="str">
        <f t="shared" si="31"/>
        <v/>
      </c>
      <c r="M280" s="156" t="str">
        <f>IF($D280="","",VLOOKUP($AL280,GaAsSem_Req!$A$2:$N$22,8))</f>
        <v/>
      </c>
      <c r="N280" s="287"/>
      <c r="O280" s="166" t="str">
        <f t="shared" si="32"/>
        <v/>
      </c>
      <c r="P280" s="156" t="str">
        <f>IF($D280="","",VLOOKUP($AL280,GaAsSem_Req!$A$2:$N$22,9))</f>
        <v/>
      </c>
      <c r="Q280" s="287"/>
      <c r="R280" s="166" t="str">
        <f t="shared" si="33"/>
        <v/>
      </c>
      <c r="S280" s="156" t="str">
        <f>IF($D280="","",VLOOKUP($AL280,GaAsSem_Req!$A$2:$N$22,10))</f>
        <v/>
      </c>
      <c r="T280" s="287"/>
      <c r="U280" s="166" t="str">
        <f t="shared" si="34"/>
        <v/>
      </c>
      <c r="V280" s="156" t="str">
        <f>IF($D280="","",VLOOKUP($AL280,GaAsSem_Req!$A$2:$N$22,11))</f>
        <v/>
      </c>
      <c r="W280" s="157" t="str">
        <f t="shared" si="28"/>
        <v/>
      </c>
      <c r="X280" s="158" t="str">
        <f>IF(OR($D280="",$AH280="",GlobalParameters!$C$12=""),"",$AH280)</f>
        <v/>
      </c>
      <c r="Y280" s="159"/>
      <c r="Z280" s="283"/>
      <c r="AA280" s="283"/>
      <c r="AB280" s="283"/>
      <c r="AC280" s="283"/>
      <c r="AD280" s="283"/>
      <c r="AE280" s="283"/>
      <c r="AF280" s="283"/>
      <c r="AG280" s="283"/>
      <c r="AH280" s="160" t="str">
        <f>IF(OR($D280="",GlobalParameters!$C$12=""),"",MIN(VLOOKUP($AL280,GaAsSem_Req!$A$2:$N$22,13),$AI280))</f>
        <v/>
      </c>
      <c r="AI280" s="283"/>
      <c r="AJ280" s="283"/>
      <c r="AK280" s="159"/>
      <c r="AL280" s="134" t="e">
        <f>VLOOKUP($D280,GaAsSem_Req!$R$2:$S$8,2)+VLOOKUP(GlobalParameters!$C$12,GaAsSem_Req!$T$2:$U$4,2)</f>
        <v>#N/A</v>
      </c>
    </row>
    <row r="281" spans="1:38" x14ac:dyDescent="0.25">
      <c r="A281" s="133"/>
      <c r="B281" s="283"/>
      <c r="C281" s="283"/>
      <c r="D281" s="284"/>
      <c r="E281" s="286"/>
      <c r="F281" s="162" t="str">
        <f t="shared" si="29"/>
        <v/>
      </c>
      <c r="G281" s="156" t="str">
        <f>IF($D281="","",VLOOKUP($AL281,GaAsSem_Req!$A$2:$N$22,6))</f>
        <v/>
      </c>
      <c r="H281" s="285"/>
      <c r="I281" s="155" t="str">
        <f t="shared" si="30"/>
        <v/>
      </c>
      <c r="J281" s="156" t="str">
        <f>IF($D281="","",VLOOKUP($AL281,GaAsSem_Req!$A$2:$N$22,7))</f>
        <v/>
      </c>
      <c r="K281" s="285"/>
      <c r="L281" s="155" t="str">
        <f t="shared" si="31"/>
        <v/>
      </c>
      <c r="M281" s="156" t="str">
        <f>IF($D281="","",VLOOKUP($AL281,GaAsSem_Req!$A$2:$N$22,8))</f>
        <v/>
      </c>
      <c r="N281" s="287"/>
      <c r="O281" s="166" t="str">
        <f t="shared" si="32"/>
        <v/>
      </c>
      <c r="P281" s="156" t="str">
        <f>IF($D281="","",VLOOKUP($AL281,GaAsSem_Req!$A$2:$N$22,9))</f>
        <v/>
      </c>
      <c r="Q281" s="287"/>
      <c r="R281" s="166" t="str">
        <f t="shared" si="33"/>
        <v/>
      </c>
      <c r="S281" s="156" t="str">
        <f>IF($D281="","",VLOOKUP($AL281,GaAsSem_Req!$A$2:$N$22,10))</f>
        <v/>
      </c>
      <c r="T281" s="287"/>
      <c r="U281" s="166" t="str">
        <f t="shared" si="34"/>
        <v/>
      </c>
      <c r="V281" s="156" t="str">
        <f>IF($D281="","",VLOOKUP($AL281,GaAsSem_Req!$A$2:$N$22,11))</f>
        <v/>
      </c>
      <c r="W281" s="157" t="str">
        <f t="shared" si="28"/>
        <v/>
      </c>
      <c r="X281" s="158" t="str">
        <f>IF(OR($D281="",$AH281="",GlobalParameters!$C$12=""),"",$AH281)</f>
        <v/>
      </c>
      <c r="Y281" s="159"/>
      <c r="Z281" s="283"/>
      <c r="AA281" s="283"/>
      <c r="AB281" s="283"/>
      <c r="AC281" s="283"/>
      <c r="AD281" s="283"/>
      <c r="AE281" s="283"/>
      <c r="AF281" s="283"/>
      <c r="AG281" s="283"/>
      <c r="AH281" s="160" t="str">
        <f>IF(OR($D281="",GlobalParameters!$C$12=""),"",MIN(VLOOKUP($AL281,GaAsSem_Req!$A$2:$N$22,13),$AI281))</f>
        <v/>
      </c>
      <c r="AI281" s="283"/>
      <c r="AJ281" s="283"/>
      <c r="AK281" s="159"/>
      <c r="AL281" s="134" t="e">
        <f>VLOOKUP($D281,GaAsSem_Req!$R$2:$S$8,2)+VLOOKUP(GlobalParameters!$C$12,GaAsSem_Req!$T$2:$U$4,2)</f>
        <v>#N/A</v>
      </c>
    </row>
    <row r="282" spans="1:38" x14ac:dyDescent="0.25">
      <c r="A282" s="133"/>
      <c r="B282" s="283"/>
      <c r="C282" s="283"/>
      <c r="D282" s="284"/>
      <c r="E282" s="286"/>
      <c r="F282" s="162" t="str">
        <f t="shared" si="29"/>
        <v/>
      </c>
      <c r="G282" s="156" t="str">
        <f>IF($D282="","",VLOOKUP($AL282,GaAsSem_Req!$A$2:$N$22,6))</f>
        <v/>
      </c>
      <c r="H282" s="285"/>
      <c r="I282" s="155" t="str">
        <f t="shared" si="30"/>
        <v/>
      </c>
      <c r="J282" s="156" t="str">
        <f>IF($D282="","",VLOOKUP($AL282,GaAsSem_Req!$A$2:$N$22,7))</f>
        <v/>
      </c>
      <c r="K282" s="285"/>
      <c r="L282" s="155" t="str">
        <f t="shared" si="31"/>
        <v/>
      </c>
      <c r="M282" s="156" t="str">
        <f>IF($D282="","",VLOOKUP($AL282,GaAsSem_Req!$A$2:$N$22,8))</f>
        <v/>
      </c>
      <c r="N282" s="287"/>
      <c r="O282" s="166" t="str">
        <f t="shared" si="32"/>
        <v/>
      </c>
      <c r="P282" s="156" t="str">
        <f>IF($D282="","",VLOOKUP($AL282,GaAsSem_Req!$A$2:$N$22,9))</f>
        <v/>
      </c>
      <c r="Q282" s="287"/>
      <c r="R282" s="166" t="str">
        <f t="shared" si="33"/>
        <v/>
      </c>
      <c r="S282" s="156" t="str">
        <f>IF($D282="","",VLOOKUP($AL282,GaAsSem_Req!$A$2:$N$22,10))</f>
        <v/>
      </c>
      <c r="T282" s="287"/>
      <c r="U282" s="166" t="str">
        <f t="shared" si="34"/>
        <v/>
      </c>
      <c r="V282" s="156" t="str">
        <f>IF($D282="","",VLOOKUP($AL282,GaAsSem_Req!$A$2:$N$22,11))</f>
        <v/>
      </c>
      <c r="W282" s="157" t="str">
        <f t="shared" si="28"/>
        <v/>
      </c>
      <c r="X282" s="158" t="str">
        <f>IF(OR($D282="",$AH282="",GlobalParameters!$C$12=""),"",$AH282)</f>
        <v/>
      </c>
      <c r="Y282" s="159"/>
      <c r="Z282" s="283"/>
      <c r="AA282" s="283"/>
      <c r="AB282" s="283"/>
      <c r="AC282" s="283"/>
      <c r="AD282" s="283"/>
      <c r="AE282" s="283"/>
      <c r="AF282" s="283"/>
      <c r="AG282" s="283"/>
      <c r="AH282" s="160" t="str">
        <f>IF(OR($D282="",GlobalParameters!$C$12=""),"",MIN(VLOOKUP($AL282,GaAsSem_Req!$A$2:$N$22,13),$AI282))</f>
        <v/>
      </c>
      <c r="AI282" s="283"/>
      <c r="AJ282" s="283"/>
      <c r="AK282" s="159"/>
      <c r="AL282" s="134" t="e">
        <f>VLOOKUP($D282,GaAsSem_Req!$R$2:$S$8,2)+VLOOKUP(GlobalParameters!$C$12,GaAsSem_Req!$T$2:$U$4,2)</f>
        <v>#N/A</v>
      </c>
    </row>
    <row r="283" spans="1:38" x14ac:dyDescent="0.25">
      <c r="A283" s="133"/>
      <c r="B283" s="283"/>
      <c r="C283" s="283"/>
      <c r="D283" s="284"/>
      <c r="E283" s="286"/>
      <c r="F283" s="162" t="str">
        <f t="shared" si="29"/>
        <v/>
      </c>
      <c r="G283" s="156" t="str">
        <f>IF($D283="","",VLOOKUP($AL283,GaAsSem_Req!$A$2:$N$22,6))</f>
        <v/>
      </c>
      <c r="H283" s="285"/>
      <c r="I283" s="155" t="str">
        <f t="shared" si="30"/>
        <v/>
      </c>
      <c r="J283" s="156" t="str">
        <f>IF($D283="","",VLOOKUP($AL283,GaAsSem_Req!$A$2:$N$22,7))</f>
        <v/>
      </c>
      <c r="K283" s="285"/>
      <c r="L283" s="155" t="str">
        <f t="shared" si="31"/>
        <v/>
      </c>
      <c r="M283" s="156" t="str">
        <f>IF($D283="","",VLOOKUP($AL283,GaAsSem_Req!$A$2:$N$22,8))</f>
        <v/>
      </c>
      <c r="N283" s="287"/>
      <c r="O283" s="166" t="str">
        <f t="shared" si="32"/>
        <v/>
      </c>
      <c r="P283" s="156" t="str">
        <f>IF($D283="","",VLOOKUP($AL283,GaAsSem_Req!$A$2:$N$22,9))</f>
        <v/>
      </c>
      <c r="Q283" s="287"/>
      <c r="R283" s="166" t="str">
        <f t="shared" si="33"/>
        <v/>
      </c>
      <c r="S283" s="156" t="str">
        <f>IF($D283="","",VLOOKUP($AL283,GaAsSem_Req!$A$2:$N$22,10))</f>
        <v/>
      </c>
      <c r="T283" s="287"/>
      <c r="U283" s="166" t="str">
        <f t="shared" si="34"/>
        <v/>
      </c>
      <c r="V283" s="156" t="str">
        <f>IF($D283="","",VLOOKUP($AL283,GaAsSem_Req!$A$2:$N$22,11))</f>
        <v/>
      </c>
      <c r="W283" s="157" t="str">
        <f t="shared" si="28"/>
        <v/>
      </c>
      <c r="X283" s="158" t="str">
        <f>IF(OR($D283="",$AH283="",GlobalParameters!$C$12=""),"",$AH283)</f>
        <v/>
      </c>
      <c r="Y283" s="159"/>
      <c r="Z283" s="283"/>
      <c r="AA283" s="283"/>
      <c r="AB283" s="283"/>
      <c r="AC283" s="283"/>
      <c r="AD283" s="283"/>
      <c r="AE283" s="283"/>
      <c r="AF283" s="283"/>
      <c r="AG283" s="283"/>
      <c r="AH283" s="160" t="str">
        <f>IF(OR($D283="",GlobalParameters!$C$12=""),"",MIN(VLOOKUP($AL283,GaAsSem_Req!$A$2:$N$22,13),$AI283))</f>
        <v/>
      </c>
      <c r="AI283" s="283"/>
      <c r="AJ283" s="283"/>
      <c r="AK283" s="159"/>
      <c r="AL283" s="134" t="e">
        <f>VLOOKUP($D283,GaAsSem_Req!$R$2:$S$8,2)+VLOOKUP(GlobalParameters!$C$12,GaAsSem_Req!$T$2:$U$4,2)</f>
        <v>#N/A</v>
      </c>
    </row>
    <row r="284" spans="1:38" x14ac:dyDescent="0.25">
      <c r="A284" s="133"/>
      <c r="B284" s="283"/>
      <c r="C284" s="283"/>
      <c r="D284" s="284"/>
      <c r="E284" s="286"/>
      <c r="F284" s="162" t="str">
        <f t="shared" si="29"/>
        <v/>
      </c>
      <c r="G284" s="156" t="str">
        <f>IF($D284="","",VLOOKUP($AL284,GaAsSem_Req!$A$2:$N$22,6))</f>
        <v/>
      </c>
      <c r="H284" s="285"/>
      <c r="I284" s="155" t="str">
        <f t="shared" si="30"/>
        <v/>
      </c>
      <c r="J284" s="156" t="str">
        <f>IF($D284="","",VLOOKUP($AL284,GaAsSem_Req!$A$2:$N$22,7))</f>
        <v/>
      </c>
      <c r="K284" s="285"/>
      <c r="L284" s="155" t="str">
        <f t="shared" si="31"/>
        <v/>
      </c>
      <c r="M284" s="156" t="str">
        <f>IF($D284="","",VLOOKUP($AL284,GaAsSem_Req!$A$2:$N$22,8))</f>
        <v/>
      </c>
      <c r="N284" s="287"/>
      <c r="O284" s="166" t="str">
        <f t="shared" si="32"/>
        <v/>
      </c>
      <c r="P284" s="156" t="str">
        <f>IF($D284="","",VLOOKUP($AL284,GaAsSem_Req!$A$2:$N$22,9))</f>
        <v/>
      </c>
      <c r="Q284" s="287"/>
      <c r="R284" s="166" t="str">
        <f t="shared" si="33"/>
        <v/>
      </c>
      <c r="S284" s="156" t="str">
        <f>IF($D284="","",VLOOKUP($AL284,GaAsSem_Req!$A$2:$N$22,10))</f>
        <v/>
      </c>
      <c r="T284" s="287"/>
      <c r="U284" s="166" t="str">
        <f t="shared" si="34"/>
        <v/>
      </c>
      <c r="V284" s="156" t="str">
        <f>IF($D284="","",VLOOKUP($AL284,GaAsSem_Req!$A$2:$N$22,11))</f>
        <v/>
      </c>
      <c r="W284" s="157" t="str">
        <f t="shared" si="28"/>
        <v/>
      </c>
      <c r="X284" s="158" t="str">
        <f>IF(OR($D284="",$AH284="",GlobalParameters!$C$12=""),"",$AH284)</f>
        <v/>
      </c>
      <c r="Y284" s="159"/>
      <c r="Z284" s="283"/>
      <c r="AA284" s="283"/>
      <c r="AB284" s="283"/>
      <c r="AC284" s="283"/>
      <c r="AD284" s="283"/>
      <c r="AE284" s="283"/>
      <c r="AF284" s="283"/>
      <c r="AG284" s="283"/>
      <c r="AH284" s="160" t="str">
        <f>IF(OR($D284="",GlobalParameters!$C$12=""),"",MIN(VLOOKUP($AL284,GaAsSem_Req!$A$2:$N$22,13),$AI284))</f>
        <v/>
      </c>
      <c r="AI284" s="283"/>
      <c r="AJ284" s="283"/>
      <c r="AK284" s="159"/>
      <c r="AL284" s="134" t="e">
        <f>VLOOKUP($D284,GaAsSem_Req!$R$2:$S$8,2)+VLOOKUP(GlobalParameters!$C$12,GaAsSem_Req!$T$2:$U$4,2)</f>
        <v>#N/A</v>
      </c>
    </row>
    <row r="285" spans="1:38" x14ac:dyDescent="0.25">
      <c r="A285" s="133"/>
      <c r="B285" s="283"/>
      <c r="C285" s="283"/>
      <c r="D285" s="284"/>
      <c r="E285" s="286"/>
      <c r="F285" s="162" t="str">
        <f t="shared" si="29"/>
        <v/>
      </c>
      <c r="G285" s="156" t="str">
        <f>IF($D285="","",VLOOKUP($AL285,GaAsSem_Req!$A$2:$N$22,6))</f>
        <v/>
      </c>
      <c r="H285" s="285"/>
      <c r="I285" s="155" t="str">
        <f t="shared" si="30"/>
        <v/>
      </c>
      <c r="J285" s="156" t="str">
        <f>IF($D285="","",VLOOKUP($AL285,GaAsSem_Req!$A$2:$N$22,7))</f>
        <v/>
      </c>
      <c r="K285" s="285"/>
      <c r="L285" s="155" t="str">
        <f t="shared" si="31"/>
        <v/>
      </c>
      <c r="M285" s="156" t="str">
        <f>IF($D285="","",VLOOKUP($AL285,GaAsSem_Req!$A$2:$N$22,8))</f>
        <v/>
      </c>
      <c r="N285" s="287"/>
      <c r="O285" s="166" t="str">
        <f t="shared" si="32"/>
        <v/>
      </c>
      <c r="P285" s="156" t="str">
        <f>IF($D285="","",VLOOKUP($AL285,GaAsSem_Req!$A$2:$N$22,9))</f>
        <v/>
      </c>
      <c r="Q285" s="287"/>
      <c r="R285" s="166" t="str">
        <f t="shared" si="33"/>
        <v/>
      </c>
      <c r="S285" s="156" t="str">
        <f>IF($D285="","",VLOOKUP($AL285,GaAsSem_Req!$A$2:$N$22,10))</f>
        <v/>
      </c>
      <c r="T285" s="287"/>
      <c r="U285" s="166" t="str">
        <f t="shared" si="34"/>
        <v/>
      </c>
      <c r="V285" s="156" t="str">
        <f>IF($D285="","",VLOOKUP($AL285,GaAsSem_Req!$A$2:$N$22,11))</f>
        <v/>
      </c>
      <c r="W285" s="157" t="str">
        <f t="shared" si="28"/>
        <v/>
      </c>
      <c r="X285" s="158" t="str">
        <f>IF(OR($D285="",$AH285="",GlobalParameters!$C$12=""),"",$AH285)</f>
        <v/>
      </c>
      <c r="Y285" s="159"/>
      <c r="Z285" s="283"/>
      <c r="AA285" s="283"/>
      <c r="AB285" s="283"/>
      <c r="AC285" s="283"/>
      <c r="AD285" s="283"/>
      <c r="AE285" s="283"/>
      <c r="AF285" s="283"/>
      <c r="AG285" s="283"/>
      <c r="AH285" s="160" t="str">
        <f>IF(OR($D285="",GlobalParameters!$C$12=""),"",MIN(VLOOKUP($AL285,GaAsSem_Req!$A$2:$N$22,13),$AI285))</f>
        <v/>
      </c>
      <c r="AI285" s="283"/>
      <c r="AJ285" s="283"/>
      <c r="AK285" s="159"/>
      <c r="AL285" s="134" t="e">
        <f>VLOOKUP($D285,GaAsSem_Req!$R$2:$S$8,2)+VLOOKUP(GlobalParameters!$C$12,GaAsSem_Req!$T$2:$U$4,2)</f>
        <v>#N/A</v>
      </c>
    </row>
    <row r="286" spans="1:38" x14ac:dyDescent="0.25">
      <c r="A286" s="133"/>
      <c r="B286" s="283"/>
      <c r="C286" s="283"/>
      <c r="D286" s="284"/>
      <c r="E286" s="286"/>
      <c r="F286" s="162" t="str">
        <f t="shared" si="29"/>
        <v/>
      </c>
      <c r="G286" s="156" t="str">
        <f>IF($D286="","",VLOOKUP($AL286,GaAsSem_Req!$A$2:$N$22,6))</f>
        <v/>
      </c>
      <c r="H286" s="285"/>
      <c r="I286" s="155" t="str">
        <f t="shared" si="30"/>
        <v/>
      </c>
      <c r="J286" s="156" t="str">
        <f>IF($D286="","",VLOOKUP($AL286,GaAsSem_Req!$A$2:$N$22,7))</f>
        <v/>
      </c>
      <c r="K286" s="285"/>
      <c r="L286" s="155" t="str">
        <f t="shared" si="31"/>
        <v/>
      </c>
      <c r="M286" s="156" t="str">
        <f>IF($D286="","",VLOOKUP($AL286,GaAsSem_Req!$A$2:$N$22,8))</f>
        <v/>
      </c>
      <c r="N286" s="287"/>
      <c r="O286" s="166" t="str">
        <f t="shared" si="32"/>
        <v/>
      </c>
      <c r="P286" s="156" t="str">
        <f>IF($D286="","",VLOOKUP($AL286,GaAsSem_Req!$A$2:$N$22,9))</f>
        <v/>
      </c>
      <c r="Q286" s="287"/>
      <c r="R286" s="166" t="str">
        <f t="shared" si="33"/>
        <v/>
      </c>
      <c r="S286" s="156" t="str">
        <f>IF($D286="","",VLOOKUP($AL286,GaAsSem_Req!$A$2:$N$22,10))</f>
        <v/>
      </c>
      <c r="T286" s="287"/>
      <c r="U286" s="166" t="str">
        <f t="shared" si="34"/>
        <v/>
      </c>
      <c r="V286" s="156" t="str">
        <f>IF($D286="","",VLOOKUP($AL286,GaAsSem_Req!$A$2:$N$22,11))</f>
        <v/>
      </c>
      <c r="W286" s="157" t="str">
        <f t="shared" si="28"/>
        <v/>
      </c>
      <c r="X286" s="158" t="str">
        <f>IF(OR($D286="",$AH286="",GlobalParameters!$C$12=""),"",$AH286)</f>
        <v/>
      </c>
      <c r="Y286" s="159"/>
      <c r="Z286" s="283"/>
      <c r="AA286" s="283"/>
      <c r="AB286" s="283"/>
      <c r="AC286" s="283"/>
      <c r="AD286" s="283"/>
      <c r="AE286" s="283"/>
      <c r="AF286" s="283"/>
      <c r="AG286" s="283"/>
      <c r="AH286" s="160" t="str">
        <f>IF(OR($D286="",GlobalParameters!$C$12=""),"",MIN(VLOOKUP($AL286,GaAsSem_Req!$A$2:$N$22,13),$AI286))</f>
        <v/>
      </c>
      <c r="AI286" s="283"/>
      <c r="AJ286" s="283"/>
      <c r="AK286" s="159"/>
      <c r="AL286" s="134" t="e">
        <f>VLOOKUP($D286,GaAsSem_Req!$R$2:$S$8,2)+VLOOKUP(GlobalParameters!$C$12,GaAsSem_Req!$T$2:$U$4,2)</f>
        <v>#N/A</v>
      </c>
    </row>
    <row r="287" spans="1:38" x14ac:dyDescent="0.25">
      <c r="A287" s="133"/>
      <c r="B287" s="283"/>
      <c r="C287" s="283"/>
      <c r="D287" s="284"/>
      <c r="E287" s="286"/>
      <c r="F287" s="162" t="str">
        <f t="shared" si="29"/>
        <v/>
      </c>
      <c r="G287" s="156" t="str">
        <f>IF($D287="","",VLOOKUP($AL287,GaAsSem_Req!$A$2:$N$22,6))</f>
        <v/>
      </c>
      <c r="H287" s="285"/>
      <c r="I287" s="155" t="str">
        <f t="shared" si="30"/>
        <v/>
      </c>
      <c r="J287" s="156" t="str">
        <f>IF($D287="","",VLOOKUP($AL287,GaAsSem_Req!$A$2:$N$22,7))</f>
        <v/>
      </c>
      <c r="K287" s="285"/>
      <c r="L287" s="155" t="str">
        <f t="shared" si="31"/>
        <v/>
      </c>
      <c r="M287" s="156" t="str">
        <f>IF($D287="","",VLOOKUP($AL287,GaAsSem_Req!$A$2:$N$22,8))</f>
        <v/>
      </c>
      <c r="N287" s="287"/>
      <c r="O287" s="166" t="str">
        <f t="shared" si="32"/>
        <v/>
      </c>
      <c r="P287" s="156" t="str">
        <f>IF($D287="","",VLOOKUP($AL287,GaAsSem_Req!$A$2:$N$22,9))</f>
        <v/>
      </c>
      <c r="Q287" s="287"/>
      <c r="R287" s="166" t="str">
        <f t="shared" si="33"/>
        <v/>
      </c>
      <c r="S287" s="156" t="str">
        <f>IF($D287="","",VLOOKUP($AL287,GaAsSem_Req!$A$2:$N$22,10))</f>
        <v/>
      </c>
      <c r="T287" s="287"/>
      <c r="U287" s="166" t="str">
        <f t="shared" si="34"/>
        <v/>
      </c>
      <c r="V287" s="156" t="str">
        <f>IF($D287="","",VLOOKUP($AL287,GaAsSem_Req!$A$2:$N$22,11))</f>
        <v/>
      </c>
      <c r="W287" s="157" t="str">
        <f t="shared" ref="W287:W312" si="35">IF($D287="","",$J$6+AJ287)</f>
        <v/>
      </c>
      <c r="X287" s="158" t="str">
        <f>IF(OR($D287="",$AH287="",GlobalParameters!$C$12=""),"",$AH287)</f>
        <v/>
      </c>
      <c r="Y287" s="159"/>
      <c r="Z287" s="283"/>
      <c r="AA287" s="283"/>
      <c r="AB287" s="283"/>
      <c r="AC287" s="283"/>
      <c r="AD287" s="283"/>
      <c r="AE287" s="283"/>
      <c r="AF287" s="283"/>
      <c r="AG287" s="283"/>
      <c r="AH287" s="160" t="str">
        <f>IF(OR($D287="",GlobalParameters!$C$12=""),"",MIN(VLOOKUP($AL287,GaAsSem_Req!$A$2:$N$22,13),$AI287))</f>
        <v/>
      </c>
      <c r="AI287" s="283"/>
      <c r="AJ287" s="283"/>
      <c r="AK287" s="159"/>
      <c r="AL287" s="134" t="e">
        <f>VLOOKUP($D287,GaAsSem_Req!$R$2:$S$8,2)+VLOOKUP(GlobalParameters!$C$12,GaAsSem_Req!$T$2:$U$4,2)</f>
        <v>#N/A</v>
      </c>
    </row>
    <row r="288" spans="1:38" x14ac:dyDescent="0.25">
      <c r="A288" s="133"/>
      <c r="B288" s="283"/>
      <c r="C288" s="283"/>
      <c r="D288" s="284"/>
      <c r="E288" s="286"/>
      <c r="F288" s="162" t="str">
        <f t="shared" si="29"/>
        <v/>
      </c>
      <c r="G288" s="156" t="str">
        <f>IF($D288="","",VLOOKUP($AL288,GaAsSem_Req!$A$2:$N$22,6))</f>
        <v/>
      </c>
      <c r="H288" s="285"/>
      <c r="I288" s="155" t="str">
        <f t="shared" si="30"/>
        <v/>
      </c>
      <c r="J288" s="156" t="str">
        <f>IF($D288="","",VLOOKUP($AL288,GaAsSem_Req!$A$2:$N$22,7))</f>
        <v/>
      </c>
      <c r="K288" s="285"/>
      <c r="L288" s="155" t="str">
        <f t="shared" si="31"/>
        <v/>
      </c>
      <c r="M288" s="156" t="str">
        <f>IF($D288="","",VLOOKUP($AL288,GaAsSem_Req!$A$2:$N$22,8))</f>
        <v/>
      </c>
      <c r="N288" s="287"/>
      <c r="O288" s="166" t="str">
        <f t="shared" si="32"/>
        <v/>
      </c>
      <c r="P288" s="156" t="str">
        <f>IF($D288="","",VLOOKUP($AL288,GaAsSem_Req!$A$2:$N$22,9))</f>
        <v/>
      </c>
      <c r="Q288" s="287"/>
      <c r="R288" s="166" t="str">
        <f t="shared" si="33"/>
        <v/>
      </c>
      <c r="S288" s="156" t="str">
        <f>IF($D288="","",VLOOKUP($AL288,GaAsSem_Req!$A$2:$N$22,10))</f>
        <v/>
      </c>
      <c r="T288" s="287"/>
      <c r="U288" s="166" t="str">
        <f t="shared" si="34"/>
        <v/>
      </c>
      <c r="V288" s="156" t="str">
        <f>IF($D288="","",VLOOKUP($AL288,GaAsSem_Req!$A$2:$N$22,11))</f>
        <v/>
      </c>
      <c r="W288" s="157" t="str">
        <f t="shared" si="35"/>
        <v/>
      </c>
      <c r="X288" s="158" t="str">
        <f>IF(OR($D288="",$AH288="",GlobalParameters!$C$12=""),"",$AH288)</f>
        <v/>
      </c>
      <c r="Y288" s="159"/>
      <c r="Z288" s="283"/>
      <c r="AA288" s="283"/>
      <c r="AB288" s="283"/>
      <c r="AC288" s="283"/>
      <c r="AD288" s="283"/>
      <c r="AE288" s="283"/>
      <c r="AF288" s="283"/>
      <c r="AG288" s="283"/>
      <c r="AH288" s="160" t="str">
        <f>IF(OR($D288="",GlobalParameters!$C$12=""),"",MIN(VLOOKUP($AL288,GaAsSem_Req!$A$2:$N$22,13),$AI288))</f>
        <v/>
      </c>
      <c r="AI288" s="283"/>
      <c r="AJ288" s="283"/>
      <c r="AK288" s="159"/>
      <c r="AL288" s="134" t="e">
        <f>VLOOKUP($D288,GaAsSem_Req!$R$2:$S$8,2)+VLOOKUP(GlobalParameters!$C$12,GaAsSem_Req!$T$2:$U$4,2)</f>
        <v>#N/A</v>
      </c>
    </row>
    <row r="289" spans="1:38" x14ac:dyDescent="0.25">
      <c r="A289" s="133"/>
      <c r="B289" s="283"/>
      <c r="C289" s="283"/>
      <c r="D289" s="284"/>
      <c r="E289" s="286"/>
      <c r="F289" s="162" t="str">
        <f t="shared" si="29"/>
        <v/>
      </c>
      <c r="G289" s="156" t="str">
        <f>IF($D289="","",VLOOKUP($AL289,GaAsSem_Req!$A$2:$N$22,6))</f>
        <v/>
      </c>
      <c r="H289" s="285"/>
      <c r="I289" s="155" t="str">
        <f t="shared" si="30"/>
        <v/>
      </c>
      <c r="J289" s="156" t="str">
        <f>IF($D289="","",VLOOKUP($AL289,GaAsSem_Req!$A$2:$N$22,7))</f>
        <v/>
      </c>
      <c r="K289" s="285"/>
      <c r="L289" s="155" t="str">
        <f t="shared" si="31"/>
        <v/>
      </c>
      <c r="M289" s="156" t="str">
        <f>IF($D289="","",VLOOKUP($AL289,GaAsSem_Req!$A$2:$N$22,8))</f>
        <v/>
      </c>
      <c r="N289" s="287"/>
      <c r="O289" s="166" t="str">
        <f t="shared" si="32"/>
        <v/>
      </c>
      <c r="P289" s="156" t="str">
        <f>IF($D289="","",VLOOKUP($AL289,GaAsSem_Req!$A$2:$N$22,9))</f>
        <v/>
      </c>
      <c r="Q289" s="287"/>
      <c r="R289" s="166" t="str">
        <f t="shared" si="33"/>
        <v/>
      </c>
      <c r="S289" s="156" t="str">
        <f>IF($D289="","",VLOOKUP($AL289,GaAsSem_Req!$A$2:$N$22,10))</f>
        <v/>
      </c>
      <c r="T289" s="287"/>
      <c r="U289" s="166" t="str">
        <f t="shared" si="34"/>
        <v/>
      </c>
      <c r="V289" s="156" t="str">
        <f>IF($D289="","",VLOOKUP($AL289,GaAsSem_Req!$A$2:$N$22,11))</f>
        <v/>
      </c>
      <c r="W289" s="157" t="str">
        <f t="shared" si="35"/>
        <v/>
      </c>
      <c r="X289" s="158" t="str">
        <f>IF(OR($D289="",$AH289="",GlobalParameters!$C$12=""),"",$AH289)</f>
        <v/>
      </c>
      <c r="Y289" s="159"/>
      <c r="Z289" s="283"/>
      <c r="AA289" s="283"/>
      <c r="AB289" s="283"/>
      <c r="AC289" s="283"/>
      <c r="AD289" s="283"/>
      <c r="AE289" s="283"/>
      <c r="AF289" s="283"/>
      <c r="AG289" s="283"/>
      <c r="AH289" s="160" t="str">
        <f>IF(OR($D289="",GlobalParameters!$C$12=""),"",MIN(VLOOKUP($AL289,GaAsSem_Req!$A$2:$N$22,13),$AI289))</f>
        <v/>
      </c>
      <c r="AI289" s="283"/>
      <c r="AJ289" s="283"/>
      <c r="AK289" s="159"/>
      <c r="AL289" s="134" t="e">
        <f>VLOOKUP($D289,GaAsSem_Req!$R$2:$S$8,2)+VLOOKUP(GlobalParameters!$C$12,GaAsSem_Req!$T$2:$U$4,2)</f>
        <v>#N/A</v>
      </c>
    </row>
    <row r="290" spans="1:38" x14ac:dyDescent="0.25">
      <c r="A290" s="133"/>
      <c r="B290" s="283"/>
      <c r="C290" s="283"/>
      <c r="D290" s="284"/>
      <c r="E290" s="286"/>
      <c r="F290" s="162" t="str">
        <f t="shared" si="29"/>
        <v/>
      </c>
      <c r="G290" s="156" t="str">
        <f>IF($D290="","",VLOOKUP($AL290,GaAsSem_Req!$A$2:$N$22,6))</f>
        <v/>
      </c>
      <c r="H290" s="285"/>
      <c r="I290" s="155" t="str">
        <f t="shared" si="30"/>
        <v/>
      </c>
      <c r="J290" s="156" t="str">
        <f>IF($D290="","",VLOOKUP($AL290,GaAsSem_Req!$A$2:$N$22,7))</f>
        <v/>
      </c>
      <c r="K290" s="285"/>
      <c r="L290" s="155" t="str">
        <f t="shared" si="31"/>
        <v/>
      </c>
      <c r="M290" s="156" t="str">
        <f>IF($D290="","",VLOOKUP($AL290,GaAsSem_Req!$A$2:$N$22,8))</f>
        <v/>
      </c>
      <c r="N290" s="287"/>
      <c r="O290" s="166" t="str">
        <f t="shared" si="32"/>
        <v/>
      </c>
      <c r="P290" s="156" t="str">
        <f>IF($D290="","",VLOOKUP($AL290,GaAsSem_Req!$A$2:$N$22,9))</f>
        <v/>
      </c>
      <c r="Q290" s="287"/>
      <c r="R290" s="166" t="str">
        <f t="shared" si="33"/>
        <v/>
      </c>
      <c r="S290" s="156" t="str">
        <f>IF($D290="","",VLOOKUP($AL290,GaAsSem_Req!$A$2:$N$22,10))</f>
        <v/>
      </c>
      <c r="T290" s="287"/>
      <c r="U290" s="166" t="str">
        <f t="shared" si="34"/>
        <v/>
      </c>
      <c r="V290" s="156" t="str">
        <f>IF($D290="","",VLOOKUP($AL290,GaAsSem_Req!$A$2:$N$22,11))</f>
        <v/>
      </c>
      <c r="W290" s="157" t="str">
        <f t="shared" si="35"/>
        <v/>
      </c>
      <c r="X290" s="158" t="str">
        <f>IF(OR($D290="",$AH290="",GlobalParameters!$C$12=""),"",$AH290)</f>
        <v/>
      </c>
      <c r="Y290" s="159"/>
      <c r="Z290" s="283"/>
      <c r="AA290" s="283"/>
      <c r="AB290" s="283"/>
      <c r="AC290" s="283"/>
      <c r="AD290" s="283"/>
      <c r="AE290" s="283"/>
      <c r="AF290" s="283"/>
      <c r="AG290" s="283"/>
      <c r="AH290" s="160" t="str">
        <f>IF(OR($D290="",GlobalParameters!$C$12=""),"",MIN(VLOOKUP($AL290,GaAsSem_Req!$A$2:$N$22,13),$AI290))</f>
        <v/>
      </c>
      <c r="AI290" s="283"/>
      <c r="AJ290" s="283"/>
      <c r="AK290" s="159"/>
      <c r="AL290" s="134" t="e">
        <f>VLOOKUP($D290,GaAsSem_Req!$R$2:$S$8,2)+VLOOKUP(GlobalParameters!$C$12,GaAsSem_Req!$T$2:$U$4,2)</f>
        <v>#N/A</v>
      </c>
    </row>
    <row r="291" spans="1:38" x14ac:dyDescent="0.25">
      <c r="A291" s="133"/>
      <c r="B291" s="283"/>
      <c r="C291" s="283"/>
      <c r="D291" s="284"/>
      <c r="E291" s="286"/>
      <c r="F291" s="162" t="str">
        <f t="shared" si="29"/>
        <v/>
      </c>
      <c r="G291" s="156" t="str">
        <f>IF($D291="","",VLOOKUP($AL291,GaAsSem_Req!$A$2:$N$22,6))</f>
        <v/>
      </c>
      <c r="H291" s="285"/>
      <c r="I291" s="155" t="str">
        <f t="shared" si="30"/>
        <v/>
      </c>
      <c r="J291" s="156" t="str">
        <f>IF($D291="","",VLOOKUP($AL291,GaAsSem_Req!$A$2:$N$22,7))</f>
        <v/>
      </c>
      <c r="K291" s="285"/>
      <c r="L291" s="155" t="str">
        <f t="shared" si="31"/>
        <v/>
      </c>
      <c r="M291" s="156" t="str">
        <f>IF($D291="","",VLOOKUP($AL291,GaAsSem_Req!$A$2:$N$22,8))</f>
        <v/>
      </c>
      <c r="N291" s="287"/>
      <c r="O291" s="166" t="str">
        <f t="shared" si="32"/>
        <v/>
      </c>
      <c r="P291" s="156" t="str">
        <f>IF($D291="","",VLOOKUP($AL291,GaAsSem_Req!$A$2:$N$22,9))</f>
        <v/>
      </c>
      <c r="Q291" s="287"/>
      <c r="R291" s="166" t="str">
        <f t="shared" si="33"/>
        <v/>
      </c>
      <c r="S291" s="156" t="str">
        <f>IF($D291="","",VLOOKUP($AL291,GaAsSem_Req!$A$2:$N$22,10))</f>
        <v/>
      </c>
      <c r="T291" s="287"/>
      <c r="U291" s="166" t="str">
        <f t="shared" si="34"/>
        <v/>
      </c>
      <c r="V291" s="156" t="str">
        <f>IF($D291="","",VLOOKUP($AL291,GaAsSem_Req!$A$2:$N$22,11))</f>
        <v/>
      </c>
      <c r="W291" s="157" t="str">
        <f t="shared" si="35"/>
        <v/>
      </c>
      <c r="X291" s="158" t="str">
        <f>IF(OR($D291="",$AH291="",GlobalParameters!$C$12=""),"",$AH291)</f>
        <v/>
      </c>
      <c r="Y291" s="159"/>
      <c r="Z291" s="283"/>
      <c r="AA291" s="283"/>
      <c r="AB291" s="283"/>
      <c r="AC291" s="283"/>
      <c r="AD291" s="283"/>
      <c r="AE291" s="283"/>
      <c r="AF291" s="283"/>
      <c r="AG291" s="283"/>
      <c r="AH291" s="160" t="str">
        <f>IF(OR($D291="",GlobalParameters!$C$12=""),"",MIN(VLOOKUP($AL291,GaAsSem_Req!$A$2:$N$22,13),$AI291))</f>
        <v/>
      </c>
      <c r="AI291" s="283"/>
      <c r="AJ291" s="283"/>
      <c r="AK291" s="159"/>
      <c r="AL291" s="134" t="e">
        <f>VLOOKUP($D291,GaAsSem_Req!$R$2:$S$8,2)+VLOOKUP(GlobalParameters!$C$12,GaAsSem_Req!$T$2:$U$4,2)</f>
        <v>#N/A</v>
      </c>
    </row>
    <row r="292" spans="1:38" x14ac:dyDescent="0.25">
      <c r="A292" s="133"/>
      <c r="B292" s="283"/>
      <c r="C292" s="283"/>
      <c r="D292" s="284"/>
      <c r="E292" s="286"/>
      <c r="F292" s="162" t="str">
        <f t="shared" si="29"/>
        <v/>
      </c>
      <c r="G292" s="156" t="str">
        <f>IF($D292="","",VLOOKUP($AL292,GaAsSem_Req!$A$2:$N$22,6))</f>
        <v/>
      </c>
      <c r="H292" s="285"/>
      <c r="I292" s="155" t="str">
        <f t="shared" si="30"/>
        <v/>
      </c>
      <c r="J292" s="156" t="str">
        <f>IF($D292="","",VLOOKUP($AL292,GaAsSem_Req!$A$2:$N$22,7))</f>
        <v/>
      </c>
      <c r="K292" s="285"/>
      <c r="L292" s="155" t="str">
        <f t="shared" si="31"/>
        <v/>
      </c>
      <c r="M292" s="156" t="str">
        <f>IF($D292="","",VLOOKUP($AL292,GaAsSem_Req!$A$2:$N$22,8))</f>
        <v/>
      </c>
      <c r="N292" s="287"/>
      <c r="O292" s="166" t="str">
        <f t="shared" si="32"/>
        <v/>
      </c>
      <c r="P292" s="156" t="str">
        <f>IF($D292="","",VLOOKUP($AL292,GaAsSem_Req!$A$2:$N$22,9))</f>
        <v/>
      </c>
      <c r="Q292" s="287"/>
      <c r="R292" s="166" t="str">
        <f t="shared" si="33"/>
        <v/>
      </c>
      <c r="S292" s="156" t="str">
        <f>IF($D292="","",VLOOKUP($AL292,GaAsSem_Req!$A$2:$N$22,10))</f>
        <v/>
      </c>
      <c r="T292" s="287"/>
      <c r="U292" s="166" t="str">
        <f t="shared" si="34"/>
        <v/>
      </c>
      <c r="V292" s="156" t="str">
        <f>IF($D292="","",VLOOKUP($AL292,GaAsSem_Req!$A$2:$N$22,11))</f>
        <v/>
      </c>
      <c r="W292" s="157" t="str">
        <f t="shared" si="35"/>
        <v/>
      </c>
      <c r="X292" s="158" t="str">
        <f>IF(OR($D292="",$AH292="",GlobalParameters!$C$12=""),"",$AH292)</f>
        <v/>
      </c>
      <c r="Y292" s="159"/>
      <c r="Z292" s="283"/>
      <c r="AA292" s="283"/>
      <c r="AB292" s="283"/>
      <c r="AC292" s="283"/>
      <c r="AD292" s="283"/>
      <c r="AE292" s="283"/>
      <c r="AF292" s="283"/>
      <c r="AG292" s="283"/>
      <c r="AH292" s="160" t="str">
        <f>IF(OR($D292="",GlobalParameters!$C$12=""),"",MIN(VLOOKUP($AL292,GaAsSem_Req!$A$2:$N$22,13),$AI292))</f>
        <v/>
      </c>
      <c r="AI292" s="283"/>
      <c r="AJ292" s="283"/>
      <c r="AK292" s="159"/>
      <c r="AL292" s="134" t="e">
        <f>VLOOKUP($D292,GaAsSem_Req!$R$2:$S$8,2)+VLOOKUP(GlobalParameters!$C$12,GaAsSem_Req!$T$2:$U$4,2)</f>
        <v>#N/A</v>
      </c>
    </row>
    <row r="293" spans="1:38" x14ac:dyDescent="0.25">
      <c r="A293" s="133"/>
      <c r="B293" s="283"/>
      <c r="C293" s="283"/>
      <c r="D293" s="284"/>
      <c r="E293" s="286"/>
      <c r="F293" s="162" t="str">
        <f t="shared" si="29"/>
        <v/>
      </c>
      <c r="G293" s="156" t="str">
        <f>IF($D293="","",VLOOKUP($AL293,GaAsSem_Req!$A$2:$N$22,6))</f>
        <v/>
      </c>
      <c r="H293" s="285"/>
      <c r="I293" s="155" t="str">
        <f t="shared" si="30"/>
        <v/>
      </c>
      <c r="J293" s="156" t="str">
        <f>IF($D293="","",VLOOKUP($AL293,GaAsSem_Req!$A$2:$N$22,7))</f>
        <v/>
      </c>
      <c r="K293" s="285"/>
      <c r="L293" s="155" t="str">
        <f t="shared" si="31"/>
        <v/>
      </c>
      <c r="M293" s="156" t="str">
        <f>IF($D293="","",VLOOKUP($AL293,GaAsSem_Req!$A$2:$N$22,8))</f>
        <v/>
      </c>
      <c r="N293" s="287"/>
      <c r="O293" s="166" t="str">
        <f t="shared" si="32"/>
        <v/>
      </c>
      <c r="P293" s="156" t="str">
        <f>IF($D293="","",VLOOKUP($AL293,GaAsSem_Req!$A$2:$N$22,9))</f>
        <v/>
      </c>
      <c r="Q293" s="287"/>
      <c r="R293" s="166" t="str">
        <f t="shared" si="33"/>
        <v/>
      </c>
      <c r="S293" s="156" t="str">
        <f>IF($D293="","",VLOOKUP($AL293,GaAsSem_Req!$A$2:$N$22,10))</f>
        <v/>
      </c>
      <c r="T293" s="287"/>
      <c r="U293" s="166" t="str">
        <f t="shared" si="34"/>
        <v/>
      </c>
      <c r="V293" s="156" t="str">
        <f>IF($D293="","",VLOOKUP($AL293,GaAsSem_Req!$A$2:$N$22,11))</f>
        <v/>
      </c>
      <c r="W293" s="157" t="str">
        <f t="shared" si="35"/>
        <v/>
      </c>
      <c r="X293" s="158" t="str">
        <f>IF(OR($D293="",$AH293="",GlobalParameters!$C$12=""),"",$AH293)</f>
        <v/>
      </c>
      <c r="Y293" s="159"/>
      <c r="Z293" s="283"/>
      <c r="AA293" s="283"/>
      <c r="AB293" s="283"/>
      <c r="AC293" s="283"/>
      <c r="AD293" s="283"/>
      <c r="AE293" s="283"/>
      <c r="AF293" s="283"/>
      <c r="AG293" s="283"/>
      <c r="AH293" s="160" t="str">
        <f>IF(OR($D293="",GlobalParameters!$C$12=""),"",MIN(VLOOKUP($AL293,GaAsSem_Req!$A$2:$N$22,13),$AI293))</f>
        <v/>
      </c>
      <c r="AI293" s="283"/>
      <c r="AJ293" s="283"/>
      <c r="AK293" s="159"/>
      <c r="AL293" s="134" t="e">
        <f>VLOOKUP($D293,GaAsSem_Req!$R$2:$S$8,2)+VLOOKUP(GlobalParameters!$C$12,GaAsSem_Req!$T$2:$U$4,2)</f>
        <v>#N/A</v>
      </c>
    </row>
    <row r="294" spans="1:38" x14ac:dyDescent="0.25">
      <c r="A294" s="133"/>
      <c r="B294" s="283"/>
      <c r="C294" s="283"/>
      <c r="D294" s="284"/>
      <c r="E294" s="286"/>
      <c r="F294" s="162" t="str">
        <f t="shared" si="29"/>
        <v/>
      </c>
      <c r="G294" s="156" t="str">
        <f>IF($D294="","",VLOOKUP($AL294,GaAsSem_Req!$A$2:$N$22,6))</f>
        <v/>
      </c>
      <c r="H294" s="285"/>
      <c r="I294" s="155" t="str">
        <f t="shared" si="30"/>
        <v/>
      </c>
      <c r="J294" s="156" t="str">
        <f>IF($D294="","",VLOOKUP($AL294,GaAsSem_Req!$A$2:$N$22,7))</f>
        <v/>
      </c>
      <c r="K294" s="285"/>
      <c r="L294" s="155" t="str">
        <f t="shared" si="31"/>
        <v/>
      </c>
      <c r="M294" s="156" t="str">
        <f>IF($D294="","",VLOOKUP($AL294,GaAsSem_Req!$A$2:$N$22,8))</f>
        <v/>
      </c>
      <c r="N294" s="287"/>
      <c r="O294" s="166" t="str">
        <f t="shared" si="32"/>
        <v/>
      </c>
      <c r="P294" s="156" t="str">
        <f>IF($D294="","",VLOOKUP($AL294,GaAsSem_Req!$A$2:$N$22,9))</f>
        <v/>
      </c>
      <c r="Q294" s="287"/>
      <c r="R294" s="166" t="str">
        <f t="shared" si="33"/>
        <v/>
      </c>
      <c r="S294" s="156" t="str">
        <f>IF($D294="","",VLOOKUP($AL294,GaAsSem_Req!$A$2:$N$22,10))</f>
        <v/>
      </c>
      <c r="T294" s="287"/>
      <c r="U294" s="166" t="str">
        <f t="shared" si="34"/>
        <v/>
      </c>
      <c r="V294" s="156" t="str">
        <f>IF($D294="","",VLOOKUP($AL294,GaAsSem_Req!$A$2:$N$22,11))</f>
        <v/>
      </c>
      <c r="W294" s="157" t="str">
        <f t="shared" si="35"/>
        <v/>
      </c>
      <c r="X294" s="158" t="str">
        <f>IF(OR($D294="",$AH294="",GlobalParameters!$C$12=""),"",$AH294)</f>
        <v/>
      </c>
      <c r="Y294" s="159"/>
      <c r="Z294" s="283"/>
      <c r="AA294" s="283"/>
      <c r="AB294" s="283"/>
      <c r="AC294" s="283"/>
      <c r="AD294" s="283"/>
      <c r="AE294" s="283"/>
      <c r="AF294" s="283"/>
      <c r="AG294" s="283"/>
      <c r="AH294" s="160" t="str">
        <f>IF(OR($D294="",GlobalParameters!$C$12=""),"",MIN(VLOOKUP($AL294,GaAsSem_Req!$A$2:$N$22,13),$AI294))</f>
        <v/>
      </c>
      <c r="AI294" s="283"/>
      <c r="AJ294" s="283"/>
      <c r="AK294" s="159"/>
      <c r="AL294" s="134" t="e">
        <f>VLOOKUP($D294,GaAsSem_Req!$R$2:$S$8,2)+VLOOKUP(GlobalParameters!$C$12,GaAsSem_Req!$T$2:$U$4,2)</f>
        <v>#N/A</v>
      </c>
    </row>
    <row r="295" spans="1:38" x14ac:dyDescent="0.25">
      <c r="A295" s="133"/>
      <c r="B295" s="283"/>
      <c r="C295" s="283"/>
      <c r="D295" s="284"/>
      <c r="E295" s="286"/>
      <c r="F295" s="162" t="str">
        <f t="shared" si="29"/>
        <v/>
      </c>
      <c r="G295" s="156" t="str">
        <f>IF($D295="","",VLOOKUP($AL295,GaAsSem_Req!$A$2:$N$22,6))</f>
        <v/>
      </c>
      <c r="H295" s="285"/>
      <c r="I295" s="155" t="str">
        <f t="shared" si="30"/>
        <v/>
      </c>
      <c r="J295" s="156" t="str">
        <f>IF($D295="","",VLOOKUP($AL295,GaAsSem_Req!$A$2:$N$22,7))</f>
        <v/>
      </c>
      <c r="K295" s="285"/>
      <c r="L295" s="155" t="str">
        <f t="shared" si="31"/>
        <v/>
      </c>
      <c r="M295" s="156" t="str">
        <f>IF($D295="","",VLOOKUP($AL295,GaAsSem_Req!$A$2:$N$22,8))</f>
        <v/>
      </c>
      <c r="N295" s="287"/>
      <c r="O295" s="166" t="str">
        <f t="shared" si="32"/>
        <v/>
      </c>
      <c r="P295" s="156" t="str">
        <f>IF($D295="","",VLOOKUP($AL295,GaAsSem_Req!$A$2:$N$22,9))</f>
        <v/>
      </c>
      <c r="Q295" s="287"/>
      <c r="R295" s="166" t="str">
        <f t="shared" si="33"/>
        <v/>
      </c>
      <c r="S295" s="156" t="str">
        <f>IF($D295="","",VLOOKUP($AL295,GaAsSem_Req!$A$2:$N$22,10))</f>
        <v/>
      </c>
      <c r="T295" s="287"/>
      <c r="U295" s="166" t="str">
        <f t="shared" si="34"/>
        <v/>
      </c>
      <c r="V295" s="156" t="str">
        <f>IF($D295="","",VLOOKUP($AL295,GaAsSem_Req!$A$2:$N$22,11))</f>
        <v/>
      </c>
      <c r="W295" s="157" t="str">
        <f t="shared" si="35"/>
        <v/>
      </c>
      <c r="X295" s="158" t="str">
        <f>IF(OR($D295="",$AH295="",GlobalParameters!$C$12=""),"",$AH295)</f>
        <v/>
      </c>
      <c r="Y295" s="159"/>
      <c r="Z295" s="283"/>
      <c r="AA295" s="283"/>
      <c r="AB295" s="283"/>
      <c r="AC295" s="283"/>
      <c r="AD295" s="283"/>
      <c r="AE295" s="283"/>
      <c r="AF295" s="283"/>
      <c r="AG295" s="283"/>
      <c r="AH295" s="160" t="str">
        <f>IF(OR($D295="",GlobalParameters!$C$12=""),"",MIN(VLOOKUP($AL295,GaAsSem_Req!$A$2:$N$22,13),$AI295))</f>
        <v/>
      </c>
      <c r="AI295" s="283"/>
      <c r="AJ295" s="283"/>
      <c r="AK295" s="159"/>
      <c r="AL295" s="134" t="e">
        <f>VLOOKUP($D295,GaAsSem_Req!$R$2:$S$8,2)+VLOOKUP(GlobalParameters!$C$12,GaAsSem_Req!$T$2:$U$4,2)</f>
        <v>#N/A</v>
      </c>
    </row>
    <row r="296" spans="1:38" x14ac:dyDescent="0.25">
      <c r="A296" s="133"/>
      <c r="B296" s="283"/>
      <c r="C296" s="283"/>
      <c r="D296" s="284"/>
      <c r="E296" s="286"/>
      <c r="F296" s="162" t="str">
        <f t="shared" si="29"/>
        <v/>
      </c>
      <c r="G296" s="156" t="str">
        <f>IF($D296="","",VLOOKUP($AL296,GaAsSem_Req!$A$2:$N$22,6))</f>
        <v/>
      </c>
      <c r="H296" s="285"/>
      <c r="I296" s="155" t="str">
        <f t="shared" si="30"/>
        <v/>
      </c>
      <c r="J296" s="156" t="str">
        <f>IF($D296="","",VLOOKUP($AL296,GaAsSem_Req!$A$2:$N$22,7))</f>
        <v/>
      </c>
      <c r="K296" s="285"/>
      <c r="L296" s="155" t="str">
        <f t="shared" si="31"/>
        <v/>
      </c>
      <c r="M296" s="156" t="str">
        <f>IF($D296="","",VLOOKUP($AL296,GaAsSem_Req!$A$2:$N$22,8))</f>
        <v/>
      </c>
      <c r="N296" s="287"/>
      <c r="O296" s="166" t="str">
        <f t="shared" si="32"/>
        <v/>
      </c>
      <c r="P296" s="156" t="str">
        <f>IF($D296="","",VLOOKUP($AL296,GaAsSem_Req!$A$2:$N$22,9))</f>
        <v/>
      </c>
      <c r="Q296" s="287"/>
      <c r="R296" s="166" t="str">
        <f t="shared" si="33"/>
        <v/>
      </c>
      <c r="S296" s="156" t="str">
        <f>IF($D296="","",VLOOKUP($AL296,GaAsSem_Req!$A$2:$N$22,10))</f>
        <v/>
      </c>
      <c r="T296" s="287"/>
      <c r="U296" s="166" t="str">
        <f t="shared" si="34"/>
        <v/>
      </c>
      <c r="V296" s="156" t="str">
        <f>IF($D296="","",VLOOKUP($AL296,GaAsSem_Req!$A$2:$N$22,11))</f>
        <v/>
      </c>
      <c r="W296" s="157" t="str">
        <f t="shared" si="35"/>
        <v/>
      </c>
      <c r="X296" s="158" t="str">
        <f>IF(OR($D296="",$AH296="",GlobalParameters!$C$12=""),"",$AH296)</f>
        <v/>
      </c>
      <c r="Y296" s="159"/>
      <c r="Z296" s="283"/>
      <c r="AA296" s="283"/>
      <c r="AB296" s="283"/>
      <c r="AC296" s="283"/>
      <c r="AD296" s="283"/>
      <c r="AE296" s="283"/>
      <c r="AF296" s="283"/>
      <c r="AG296" s="283"/>
      <c r="AH296" s="160" t="str">
        <f>IF(OR($D296="",GlobalParameters!$C$12=""),"",MIN(VLOOKUP($AL296,GaAsSem_Req!$A$2:$N$22,13),$AI296))</f>
        <v/>
      </c>
      <c r="AI296" s="283"/>
      <c r="AJ296" s="283"/>
      <c r="AK296" s="159"/>
      <c r="AL296" s="134" t="e">
        <f>VLOOKUP($D296,GaAsSem_Req!$R$2:$S$8,2)+VLOOKUP(GlobalParameters!$C$12,GaAsSem_Req!$T$2:$U$4,2)</f>
        <v>#N/A</v>
      </c>
    </row>
    <row r="297" spans="1:38" x14ac:dyDescent="0.25">
      <c r="A297" s="133"/>
      <c r="B297" s="283"/>
      <c r="C297" s="283"/>
      <c r="D297" s="284"/>
      <c r="E297" s="286"/>
      <c r="F297" s="162" t="str">
        <f t="shared" si="29"/>
        <v/>
      </c>
      <c r="G297" s="156" t="str">
        <f>IF($D297="","",VLOOKUP($AL297,GaAsSem_Req!$A$2:$N$22,6))</f>
        <v/>
      </c>
      <c r="H297" s="285"/>
      <c r="I297" s="155" t="str">
        <f t="shared" si="30"/>
        <v/>
      </c>
      <c r="J297" s="156" t="str">
        <f>IF($D297="","",VLOOKUP($AL297,GaAsSem_Req!$A$2:$N$22,7))</f>
        <v/>
      </c>
      <c r="K297" s="285"/>
      <c r="L297" s="155" t="str">
        <f t="shared" si="31"/>
        <v/>
      </c>
      <c r="M297" s="156" t="str">
        <f>IF($D297="","",VLOOKUP($AL297,GaAsSem_Req!$A$2:$N$22,8))</f>
        <v/>
      </c>
      <c r="N297" s="287"/>
      <c r="O297" s="166" t="str">
        <f t="shared" si="32"/>
        <v/>
      </c>
      <c r="P297" s="156" t="str">
        <f>IF($D297="","",VLOOKUP($AL297,GaAsSem_Req!$A$2:$N$22,9))</f>
        <v/>
      </c>
      <c r="Q297" s="287"/>
      <c r="R297" s="166" t="str">
        <f t="shared" si="33"/>
        <v/>
      </c>
      <c r="S297" s="156" t="str">
        <f>IF($D297="","",VLOOKUP($AL297,GaAsSem_Req!$A$2:$N$22,10))</f>
        <v/>
      </c>
      <c r="T297" s="287"/>
      <c r="U297" s="166" t="str">
        <f t="shared" si="34"/>
        <v/>
      </c>
      <c r="V297" s="156" t="str">
        <f>IF($D297="","",VLOOKUP($AL297,GaAsSem_Req!$A$2:$N$22,11))</f>
        <v/>
      </c>
      <c r="W297" s="157" t="str">
        <f t="shared" si="35"/>
        <v/>
      </c>
      <c r="X297" s="158" t="str">
        <f>IF(OR($D297="",$AH297="",GlobalParameters!$C$12=""),"",$AH297)</f>
        <v/>
      </c>
      <c r="Y297" s="159"/>
      <c r="Z297" s="283"/>
      <c r="AA297" s="283"/>
      <c r="AB297" s="283"/>
      <c r="AC297" s="283"/>
      <c r="AD297" s="283"/>
      <c r="AE297" s="283"/>
      <c r="AF297" s="283"/>
      <c r="AG297" s="283"/>
      <c r="AH297" s="160" t="str">
        <f>IF(OR($D297="",GlobalParameters!$C$12=""),"",MIN(VLOOKUP($AL297,GaAsSem_Req!$A$2:$N$22,13),$AI297))</f>
        <v/>
      </c>
      <c r="AI297" s="283"/>
      <c r="AJ297" s="283"/>
      <c r="AK297" s="159"/>
      <c r="AL297" s="134" t="e">
        <f>VLOOKUP($D297,GaAsSem_Req!$R$2:$S$8,2)+VLOOKUP(GlobalParameters!$C$12,GaAsSem_Req!$T$2:$U$4,2)</f>
        <v>#N/A</v>
      </c>
    </row>
    <row r="298" spans="1:38" x14ac:dyDescent="0.25">
      <c r="A298" s="133"/>
      <c r="B298" s="283"/>
      <c r="C298" s="283"/>
      <c r="D298" s="284"/>
      <c r="E298" s="286"/>
      <c r="F298" s="162" t="str">
        <f t="shared" si="29"/>
        <v/>
      </c>
      <c r="G298" s="156" t="str">
        <f>IF($D298="","",VLOOKUP($AL298,GaAsSem_Req!$A$2:$N$22,6))</f>
        <v/>
      </c>
      <c r="H298" s="285"/>
      <c r="I298" s="155" t="str">
        <f t="shared" si="30"/>
        <v/>
      </c>
      <c r="J298" s="156" t="str">
        <f>IF($D298="","",VLOOKUP($AL298,GaAsSem_Req!$A$2:$N$22,7))</f>
        <v/>
      </c>
      <c r="K298" s="285"/>
      <c r="L298" s="155" t="str">
        <f t="shared" si="31"/>
        <v/>
      </c>
      <c r="M298" s="156" t="str">
        <f>IF($D298="","",VLOOKUP($AL298,GaAsSem_Req!$A$2:$N$22,8))</f>
        <v/>
      </c>
      <c r="N298" s="287"/>
      <c r="O298" s="166" t="str">
        <f t="shared" si="32"/>
        <v/>
      </c>
      <c r="P298" s="156" t="str">
        <f>IF($D298="","",VLOOKUP($AL298,GaAsSem_Req!$A$2:$N$22,9))</f>
        <v/>
      </c>
      <c r="Q298" s="287"/>
      <c r="R298" s="166" t="str">
        <f t="shared" si="33"/>
        <v/>
      </c>
      <c r="S298" s="156" t="str">
        <f>IF($D298="","",VLOOKUP($AL298,GaAsSem_Req!$A$2:$N$22,10))</f>
        <v/>
      </c>
      <c r="T298" s="287"/>
      <c r="U298" s="166" t="str">
        <f t="shared" si="34"/>
        <v/>
      </c>
      <c r="V298" s="156" t="str">
        <f>IF($D298="","",VLOOKUP($AL298,GaAsSem_Req!$A$2:$N$22,11))</f>
        <v/>
      </c>
      <c r="W298" s="157" t="str">
        <f t="shared" si="35"/>
        <v/>
      </c>
      <c r="X298" s="158" t="str">
        <f>IF(OR($D298="",$AH298="",GlobalParameters!$C$12=""),"",$AH298)</f>
        <v/>
      </c>
      <c r="Y298" s="159"/>
      <c r="Z298" s="283"/>
      <c r="AA298" s="283"/>
      <c r="AB298" s="283"/>
      <c r="AC298" s="283"/>
      <c r="AD298" s="283"/>
      <c r="AE298" s="283"/>
      <c r="AF298" s="283"/>
      <c r="AG298" s="283"/>
      <c r="AH298" s="160" t="str">
        <f>IF(OR($D298="",GlobalParameters!$C$12=""),"",MIN(VLOOKUP($AL298,GaAsSem_Req!$A$2:$N$22,13),$AI298))</f>
        <v/>
      </c>
      <c r="AI298" s="283"/>
      <c r="AJ298" s="283"/>
      <c r="AK298" s="159"/>
      <c r="AL298" s="134" t="e">
        <f>VLOOKUP($D298,GaAsSem_Req!$R$2:$S$8,2)+VLOOKUP(GlobalParameters!$C$12,GaAsSem_Req!$T$2:$U$4,2)</f>
        <v>#N/A</v>
      </c>
    </row>
    <row r="299" spans="1:38" x14ac:dyDescent="0.25">
      <c r="A299" s="133"/>
      <c r="B299" s="283"/>
      <c r="C299" s="283"/>
      <c r="D299" s="284"/>
      <c r="E299" s="286"/>
      <c r="F299" s="162" t="str">
        <f t="shared" si="29"/>
        <v/>
      </c>
      <c r="G299" s="156" t="str">
        <f>IF($D299="","",VLOOKUP($AL299,GaAsSem_Req!$A$2:$N$22,6))</f>
        <v/>
      </c>
      <c r="H299" s="285"/>
      <c r="I299" s="155" t="str">
        <f t="shared" si="30"/>
        <v/>
      </c>
      <c r="J299" s="156" t="str">
        <f>IF($D299="","",VLOOKUP($AL299,GaAsSem_Req!$A$2:$N$22,7))</f>
        <v/>
      </c>
      <c r="K299" s="285"/>
      <c r="L299" s="155" t="str">
        <f t="shared" si="31"/>
        <v/>
      </c>
      <c r="M299" s="156" t="str">
        <f>IF($D299="","",VLOOKUP($AL299,GaAsSem_Req!$A$2:$N$22,8))</f>
        <v/>
      </c>
      <c r="N299" s="287"/>
      <c r="O299" s="166" t="str">
        <f t="shared" si="32"/>
        <v/>
      </c>
      <c r="P299" s="156" t="str">
        <f>IF($D299="","",VLOOKUP($AL299,GaAsSem_Req!$A$2:$N$22,9))</f>
        <v/>
      </c>
      <c r="Q299" s="287"/>
      <c r="R299" s="166" t="str">
        <f t="shared" si="33"/>
        <v/>
      </c>
      <c r="S299" s="156" t="str">
        <f>IF($D299="","",VLOOKUP($AL299,GaAsSem_Req!$A$2:$N$22,10))</f>
        <v/>
      </c>
      <c r="T299" s="287"/>
      <c r="U299" s="166" t="str">
        <f t="shared" si="34"/>
        <v/>
      </c>
      <c r="V299" s="156" t="str">
        <f>IF($D299="","",VLOOKUP($AL299,GaAsSem_Req!$A$2:$N$22,11))</f>
        <v/>
      </c>
      <c r="W299" s="157" t="str">
        <f t="shared" si="35"/>
        <v/>
      </c>
      <c r="X299" s="158" t="str">
        <f>IF(OR($D299="",$AH299="",GlobalParameters!$C$12=""),"",$AH299)</f>
        <v/>
      </c>
      <c r="Y299" s="159"/>
      <c r="Z299" s="283"/>
      <c r="AA299" s="283"/>
      <c r="AB299" s="283"/>
      <c r="AC299" s="283"/>
      <c r="AD299" s="283"/>
      <c r="AE299" s="283"/>
      <c r="AF299" s="283"/>
      <c r="AG299" s="283"/>
      <c r="AH299" s="160" t="str">
        <f>IF(OR($D299="",GlobalParameters!$C$12=""),"",MIN(VLOOKUP($AL299,GaAsSem_Req!$A$2:$N$22,13),$AI299))</f>
        <v/>
      </c>
      <c r="AI299" s="283"/>
      <c r="AJ299" s="283"/>
      <c r="AK299" s="159"/>
      <c r="AL299" s="134" t="e">
        <f>VLOOKUP($D299,GaAsSem_Req!$R$2:$S$8,2)+VLOOKUP(GlobalParameters!$C$12,GaAsSem_Req!$T$2:$U$4,2)</f>
        <v>#N/A</v>
      </c>
    </row>
    <row r="300" spans="1:38" x14ac:dyDescent="0.25">
      <c r="A300" s="133"/>
      <c r="B300" s="283"/>
      <c r="C300" s="283"/>
      <c r="D300" s="284"/>
      <c r="E300" s="286"/>
      <c r="F300" s="162" t="str">
        <f t="shared" si="29"/>
        <v/>
      </c>
      <c r="G300" s="156" t="str">
        <f>IF($D300="","",VLOOKUP($AL300,GaAsSem_Req!$A$2:$N$22,6))</f>
        <v/>
      </c>
      <c r="H300" s="285"/>
      <c r="I300" s="155" t="str">
        <f t="shared" si="30"/>
        <v/>
      </c>
      <c r="J300" s="156" t="str">
        <f>IF($D300="","",VLOOKUP($AL300,GaAsSem_Req!$A$2:$N$22,7))</f>
        <v/>
      </c>
      <c r="K300" s="285"/>
      <c r="L300" s="155" t="str">
        <f t="shared" si="31"/>
        <v/>
      </c>
      <c r="M300" s="156" t="str">
        <f>IF($D300="","",VLOOKUP($AL300,GaAsSem_Req!$A$2:$N$22,8))</f>
        <v/>
      </c>
      <c r="N300" s="287"/>
      <c r="O300" s="166" t="str">
        <f t="shared" si="32"/>
        <v/>
      </c>
      <c r="P300" s="156" t="str">
        <f>IF($D300="","",VLOOKUP($AL300,GaAsSem_Req!$A$2:$N$22,9))</f>
        <v/>
      </c>
      <c r="Q300" s="287"/>
      <c r="R300" s="166" t="str">
        <f t="shared" si="33"/>
        <v/>
      </c>
      <c r="S300" s="156" t="str">
        <f>IF($D300="","",VLOOKUP($AL300,GaAsSem_Req!$A$2:$N$22,10))</f>
        <v/>
      </c>
      <c r="T300" s="287"/>
      <c r="U300" s="166" t="str">
        <f t="shared" si="34"/>
        <v/>
      </c>
      <c r="V300" s="156" t="str">
        <f>IF($D300="","",VLOOKUP($AL300,GaAsSem_Req!$A$2:$N$22,11))</f>
        <v/>
      </c>
      <c r="W300" s="157" t="str">
        <f t="shared" si="35"/>
        <v/>
      </c>
      <c r="X300" s="158" t="str">
        <f>IF(OR($D300="",$AH300="",GlobalParameters!$C$12=""),"",$AH300)</f>
        <v/>
      </c>
      <c r="Y300" s="159"/>
      <c r="Z300" s="283"/>
      <c r="AA300" s="283"/>
      <c r="AB300" s="283"/>
      <c r="AC300" s="283"/>
      <c r="AD300" s="283"/>
      <c r="AE300" s="283"/>
      <c r="AF300" s="283"/>
      <c r="AG300" s="283"/>
      <c r="AH300" s="160" t="str">
        <f>IF(OR($D300="",GlobalParameters!$C$12=""),"",MIN(VLOOKUP($AL300,GaAsSem_Req!$A$2:$N$22,13),$AI300))</f>
        <v/>
      </c>
      <c r="AI300" s="283"/>
      <c r="AJ300" s="283"/>
      <c r="AK300" s="159"/>
      <c r="AL300" s="134" t="e">
        <f>VLOOKUP($D300,GaAsSem_Req!$R$2:$S$8,2)+VLOOKUP(GlobalParameters!$C$12,GaAsSem_Req!$T$2:$U$4,2)</f>
        <v>#N/A</v>
      </c>
    </row>
    <row r="301" spans="1:38" x14ac:dyDescent="0.25">
      <c r="A301" s="133"/>
      <c r="B301" s="283"/>
      <c r="C301" s="283"/>
      <c r="D301" s="284"/>
      <c r="E301" s="286"/>
      <c r="F301" s="162" t="str">
        <f t="shared" si="29"/>
        <v/>
      </c>
      <c r="G301" s="156" t="str">
        <f>IF($D301="","",VLOOKUP($AL301,GaAsSem_Req!$A$2:$N$22,6))</f>
        <v/>
      </c>
      <c r="H301" s="285"/>
      <c r="I301" s="155" t="str">
        <f t="shared" si="30"/>
        <v/>
      </c>
      <c r="J301" s="156" t="str">
        <f>IF($D301="","",VLOOKUP($AL301,GaAsSem_Req!$A$2:$N$22,7))</f>
        <v/>
      </c>
      <c r="K301" s="285"/>
      <c r="L301" s="155" t="str">
        <f t="shared" si="31"/>
        <v/>
      </c>
      <c r="M301" s="156" t="str">
        <f>IF($D301="","",VLOOKUP($AL301,GaAsSem_Req!$A$2:$N$22,8))</f>
        <v/>
      </c>
      <c r="N301" s="287"/>
      <c r="O301" s="166" t="str">
        <f t="shared" si="32"/>
        <v/>
      </c>
      <c r="P301" s="156" t="str">
        <f>IF($D301="","",VLOOKUP($AL301,GaAsSem_Req!$A$2:$N$22,9))</f>
        <v/>
      </c>
      <c r="Q301" s="287"/>
      <c r="R301" s="166" t="str">
        <f t="shared" si="33"/>
        <v/>
      </c>
      <c r="S301" s="156" t="str">
        <f>IF($D301="","",VLOOKUP($AL301,GaAsSem_Req!$A$2:$N$22,10))</f>
        <v/>
      </c>
      <c r="T301" s="287"/>
      <c r="U301" s="166" t="str">
        <f t="shared" si="34"/>
        <v/>
      </c>
      <c r="V301" s="156" t="str">
        <f>IF($D301="","",VLOOKUP($AL301,GaAsSem_Req!$A$2:$N$22,11))</f>
        <v/>
      </c>
      <c r="W301" s="157" t="str">
        <f t="shared" si="35"/>
        <v/>
      </c>
      <c r="X301" s="158" t="str">
        <f>IF(OR($D301="",$AH301="",GlobalParameters!$C$12=""),"",$AH301)</f>
        <v/>
      </c>
      <c r="Y301" s="159"/>
      <c r="Z301" s="283"/>
      <c r="AA301" s="283"/>
      <c r="AB301" s="283"/>
      <c r="AC301" s="283"/>
      <c r="AD301" s="283"/>
      <c r="AE301" s="283"/>
      <c r="AF301" s="283"/>
      <c r="AG301" s="283"/>
      <c r="AH301" s="160" t="str">
        <f>IF(OR($D301="",GlobalParameters!$C$12=""),"",MIN(VLOOKUP($AL301,GaAsSem_Req!$A$2:$N$22,13),$AI301))</f>
        <v/>
      </c>
      <c r="AI301" s="283"/>
      <c r="AJ301" s="283"/>
      <c r="AK301" s="159"/>
      <c r="AL301" s="134" t="e">
        <f>VLOOKUP($D301,GaAsSem_Req!$R$2:$S$8,2)+VLOOKUP(GlobalParameters!$C$12,GaAsSem_Req!$T$2:$U$4,2)</f>
        <v>#N/A</v>
      </c>
    </row>
    <row r="302" spans="1:38" x14ac:dyDescent="0.25">
      <c r="A302" s="133"/>
      <c r="B302" s="283"/>
      <c r="C302" s="283"/>
      <c r="D302" s="284"/>
      <c r="E302" s="286"/>
      <c r="F302" s="162" t="str">
        <f t="shared" si="29"/>
        <v/>
      </c>
      <c r="G302" s="156" t="str">
        <f>IF($D302="","",VLOOKUP($AL302,GaAsSem_Req!$A$2:$N$22,6))</f>
        <v/>
      </c>
      <c r="H302" s="285"/>
      <c r="I302" s="155" t="str">
        <f t="shared" si="30"/>
        <v/>
      </c>
      <c r="J302" s="156" t="str">
        <f>IF($D302="","",VLOOKUP($AL302,GaAsSem_Req!$A$2:$N$22,7))</f>
        <v/>
      </c>
      <c r="K302" s="285"/>
      <c r="L302" s="155" t="str">
        <f t="shared" si="31"/>
        <v/>
      </c>
      <c r="M302" s="156" t="str">
        <f>IF($D302="","",VLOOKUP($AL302,GaAsSem_Req!$A$2:$N$22,8))</f>
        <v/>
      </c>
      <c r="N302" s="287"/>
      <c r="O302" s="166" t="str">
        <f t="shared" si="32"/>
        <v/>
      </c>
      <c r="P302" s="156" t="str">
        <f>IF($D302="","",VLOOKUP($AL302,GaAsSem_Req!$A$2:$N$22,9))</f>
        <v/>
      </c>
      <c r="Q302" s="287"/>
      <c r="R302" s="166" t="str">
        <f t="shared" si="33"/>
        <v/>
      </c>
      <c r="S302" s="156" t="str">
        <f>IF($D302="","",VLOOKUP($AL302,GaAsSem_Req!$A$2:$N$22,10))</f>
        <v/>
      </c>
      <c r="T302" s="287"/>
      <c r="U302" s="166" t="str">
        <f t="shared" si="34"/>
        <v/>
      </c>
      <c r="V302" s="156" t="str">
        <f>IF($D302="","",VLOOKUP($AL302,GaAsSem_Req!$A$2:$N$22,11))</f>
        <v/>
      </c>
      <c r="W302" s="157" t="str">
        <f t="shared" si="35"/>
        <v/>
      </c>
      <c r="X302" s="158" t="str">
        <f>IF(OR($D302="",$AH302="",GlobalParameters!$C$12=""),"",$AH302)</f>
        <v/>
      </c>
      <c r="Y302" s="159"/>
      <c r="Z302" s="283"/>
      <c r="AA302" s="283"/>
      <c r="AB302" s="283"/>
      <c r="AC302" s="283"/>
      <c r="AD302" s="283"/>
      <c r="AE302" s="283"/>
      <c r="AF302" s="283"/>
      <c r="AG302" s="283"/>
      <c r="AH302" s="160" t="str">
        <f>IF(OR($D302="",GlobalParameters!$C$12=""),"",MIN(VLOOKUP($AL302,GaAsSem_Req!$A$2:$N$22,13),$AI302))</f>
        <v/>
      </c>
      <c r="AI302" s="283"/>
      <c r="AJ302" s="283"/>
      <c r="AK302" s="159"/>
      <c r="AL302" s="134" t="e">
        <f>VLOOKUP($D302,GaAsSem_Req!$R$2:$S$8,2)+VLOOKUP(GlobalParameters!$C$12,GaAsSem_Req!$T$2:$U$4,2)</f>
        <v>#N/A</v>
      </c>
    </row>
    <row r="303" spans="1:38" x14ac:dyDescent="0.25">
      <c r="A303" s="133"/>
      <c r="B303" s="283"/>
      <c r="C303" s="283"/>
      <c r="D303" s="284"/>
      <c r="E303" s="286"/>
      <c r="F303" s="162" t="str">
        <f t="shared" si="29"/>
        <v/>
      </c>
      <c r="G303" s="156" t="str">
        <f>IF($D303="","",VLOOKUP($AL303,GaAsSem_Req!$A$2:$N$22,6))</f>
        <v/>
      </c>
      <c r="H303" s="285"/>
      <c r="I303" s="155" t="str">
        <f t="shared" si="30"/>
        <v/>
      </c>
      <c r="J303" s="156" t="str">
        <f>IF($D303="","",VLOOKUP($AL303,GaAsSem_Req!$A$2:$N$22,7))</f>
        <v/>
      </c>
      <c r="K303" s="285"/>
      <c r="L303" s="155" t="str">
        <f t="shared" si="31"/>
        <v/>
      </c>
      <c r="M303" s="156" t="str">
        <f>IF($D303="","",VLOOKUP($AL303,GaAsSem_Req!$A$2:$N$22,8))</f>
        <v/>
      </c>
      <c r="N303" s="287"/>
      <c r="O303" s="166" t="str">
        <f t="shared" si="32"/>
        <v/>
      </c>
      <c r="P303" s="156" t="str">
        <f>IF($D303="","",VLOOKUP($AL303,GaAsSem_Req!$A$2:$N$22,9))</f>
        <v/>
      </c>
      <c r="Q303" s="287"/>
      <c r="R303" s="166" t="str">
        <f t="shared" si="33"/>
        <v/>
      </c>
      <c r="S303" s="156" t="str">
        <f>IF($D303="","",VLOOKUP($AL303,GaAsSem_Req!$A$2:$N$22,10))</f>
        <v/>
      </c>
      <c r="T303" s="287"/>
      <c r="U303" s="166" t="str">
        <f t="shared" si="34"/>
        <v/>
      </c>
      <c r="V303" s="156" t="str">
        <f>IF($D303="","",VLOOKUP($AL303,GaAsSem_Req!$A$2:$N$22,11))</f>
        <v/>
      </c>
      <c r="W303" s="157" t="str">
        <f t="shared" si="35"/>
        <v/>
      </c>
      <c r="X303" s="158" t="str">
        <f>IF(OR($D303="",$AH303="",GlobalParameters!$C$12=""),"",$AH303)</f>
        <v/>
      </c>
      <c r="Y303" s="159"/>
      <c r="Z303" s="283"/>
      <c r="AA303" s="283"/>
      <c r="AB303" s="283"/>
      <c r="AC303" s="283"/>
      <c r="AD303" s="283"/>
      <c r="AE303" s="283"/>
      <c r="AF303" s="283"/>
      <c r="AG303" s="283"/>
      <c r="AH303" s="160" t="str">
        <f>IF(OR($D303="",GlobalParameters!$C$12=""),"",MIN(VLOOKUP($AL303,GaAsSem_Req!$A$2:$N$22,13),$AI303))</f>
        <v/>
      </c>
      <c r="AI303" s="283"/>
      <c r="AJ303" s="283"/>
      <c r="AK303" s="159"/>
      <c r="AL303" s="134" t="e">
        <f>VLOOKUP($D303,GaAsSem_Req!$R$2:$S$8,2)+VLOOKUP(GlobalParameters!$C$12,GaAsSem_Req!$T$2:$U$4,2)</f>
        <v>#N/A</v>
      </c>
    </row>
    <row r="304" spans="1:38" x14ac:dyDescent="0.25">
      <c r="A304" s="133"/>
      <c r="B304" s="283"/>
      <c r="C304" s="283"/>
      <c r="D304" s="284"/>
      <c r="E304" s="286"/>
      <c r="F304" s="162" t="str">
        <f t="shared" si="29"/>
        <v/>
      </c>
      <c r="G304" s="156" t="str">
        <f>IF($D304="","",VLOOKUP($AL304,GaAsSem_Req!$A$2:$N$22,6))</f>
        <v/>
      </c>
      <c r="H304" s="285"/>
      <c r="I304" s="155" t="str">
        <f t="shared" si="30"/>
        <v/>
      </c>
      <c r="J304" s="156" t="str">
        <f>IF($D304="","",VLOOKUP($AL304,GaAsSem_Req!$A$2:$N$22,7))</f>
        <v/>
      </c>
      <c r="K304" s="285"/>
      <c r="L304" s="155" t="str">
        <f t="shared" si="31"/>
        <v/>
      </c>
      <c r="M304" s="156" t="str">
        <f>IF($D304="","",VLOOKUP($AL304,GaAsSem_Req!$A$2:$N$22,8))</f>
        <v/>
      </c>
      <c r="N304" s="287"/>
      <c r="O304" s="166" t="str">
        <f t="shared" si="32"/>
        <v/>
      </c>
      <c r="P304" s="156" t="str">
        <f>IF($D304="","",VLOOKUP($AL304,GaAsSem_Req!$A$2:$N$22,9))</f>
        <v/>
      </c>
      <c r="Q304" s="287"/>
      <c r="R304" s="166" t="str">
        <f t="shared" si="33"/>
        <v/>
      </c>
      <c r="S304" s="156" t="str">
        <f>IF($D304="","",VLOOKUP($AL304,GaAsSem_Req!$A$2:$N$22,10))</f>
        <v/>
      </c>
      <c r="T304" s="287"/>
      <c r="U304" s="166" t="str">
        <f t="shared" si="34"/>
        <v/>
      </c>
      <c r="V304" s="156" t="str">
        <f>IF($D304="","",VLOOKUP($AL304,GaAsSem_Req!$A$2:$N$22,11))</f>
        <v/>
      </c>
      <c r="W304" s="157" t="str">
        <f t="shared" si="35"/>
        <v/>
      </c>
      <c r="X304" s="158" t="str">
        <f>IF(OR($D304="",$AH304="",GlobalParameters!$C$12=""),"",$AH304)</f>
        <v/>
      </c>
      <c r="Y304" s="159"/>
      <c r="Z304" s="283"/>
      <c r="AA304" s="283"/>
      <c r="AB304" s="283"/>
      <c r="AC304" s="283"/>
      <c r="AD304" s="283"/>
      <c r="AE304" s="283"/>
      <c r="AF304" s="283"/>
      <c r="AG304" s="283"/>
      <c r="AH304" s="160" t="str">
        <f>IF(OR($D304="",GlobalParameters!$C$12=""),"",MIN(VLOOKUP($AL304,GaAsSem_Req!$A$2:$N$22,13),$AI304))</f>
        <v/>
      </c>
      <c r="AI304" s="283"/>
      <c r="AJ304" s="283"/>
      <c r="AK304" s="159"/>
      <c r="AL304" s="134" t="e">
        <f>VLOOKUP($D304,GaAsSem_Req!$R$2:$S$8,2)+VLOOKUP(GlobalParameters!$C$12,GaAsSem_Req!$T$2:$U$4,2)</f>
        <v>#N/A</v>
      </c>
    </row>
    <row r="305" spans="1:38" x14ac:dyDescent="0.25">
      <c r="A305" s="133"/>
      <c r="B305" s="283"/>
      <c r="C305" s="283"/>
      <c r="D305" s="284"/>
      <c r="E305" s="286"/>
      <c r="F305" s="162" t="str">
        <f t="shared" si="29"/>
        <v/>
      </c>
      <c r="G305" s="156" t="str">
        <f>IF($D305="","",VLOOKUP($AL305,GaAsSem_Req!$A$2:$N$22,6))</f>
        <v/>
      </c>
      <c r="H305" s="285"/>
      <c r="I305" s="155" t="str">
        <f t="shared" si="30"/>
        <v/>
      </c>
      <c r="J305" s="156" t="str">
        <f>IF($D305="","",VLOOKUP($AL305,GaAsSem_Req!$A$2:$N$22,7))</f>
        <v/>
      </c>
      <c r="K305" s="285"/>
      <c r="L305" s="155" t="str">
        <f t="shared" si="31"/>
        <v/>
      </c>
      <c r="M305" s="156" t="str">
        <f>IF($D305="","",VLOOKUP($AL305,GaAsSem_Req!$A$2:$N$22,8))</f>
        <v/>
      </c>
      <c r="N305" s="287"/>
      <c r="O305" s="166" t="str">
        <f t="shared" si="32"/>
        <v/>
      </c>
      <c r="P305" s="156" t="str">
        <f>IF($D305="","",VLOOKUP($AL305,GaAsSem_Req!$A$2:$N$22,9))</f>
        <v/>
      </c>
      <c r="Q305" s="287"/>
      <c r="R305" s="166" t="str">
        <f t="shared" si="33"/>
        <v/>
      </c>
      <c r="S305" s="156" t="str">
        <f>IF($D305="","",VLOOKUP($AL305,GaAsSem_Req!$A$2:$N$22,10))</f>
        <v/>
      </c>
      <c r="T305" s="287"/>
      <c r="U305" s="166" t="str">
        <f t="shared" si="34"/>
        <v/>
      </c>
      <c r="V305" s="156" t="str">
        <f>IF($D305="","",VLOOKUP($AL305,GaAsSem_Req!$A$2:$N$22,11))</f>
        <v/>
      </c>
      <c r="W305" s="157" t="str">
        <f t="shared" si="35"/>
        <v/>
      </c>
      <c r="X305" s="158" t="str">
        <f>IF(OR($D305="",$AH305="",GlobalParameters!$C$12=""),"",$AH305)</f>
        <v/>
      </c>
      <c r="Y305" s="159"/>
      <c r="Z305" s="283"/>
      <c r="AA305" s="283"/>
      <c r="AB305" s="283"/>
      <c r="AC305" s="283"/>
      <c r="AD305" s="283"/>
      <c r="AE305" s="283"/>
      <c r="AF305" s="283"/>
      <c r="AG305" s="283"/>
      <c r="AH305" s="160" t="str">
        <f>IF(OR($D305="",GlobalParameters!$C$12=""),"",MIN(VLOOKUP($AL305,GaAsSem_Req!$A$2:$N$22,13),$AI305))</f>
        <v/>
      </c>
      <c r="AI305" s="283"/>
      <c r="AJ305" s="283"/>
      <c r="AK305" s="159"/>
      <c r="AL305" s="134" t="e">
        <f>VLOOKUP($D305,GaAsSem_Req!$R$2:$S$8,2)+VLOOKUP(GlobalParameters!$C$12,GaAsSem_Req!$T$2:$U$4,2)</f>
        <v>#N/A</v>
      </c>
    </row>
    <row r="306" spans="1:38" x14ac:dyDescent="0.25">
      <c r="A306" s="133"/>
      <c r="B306" s="283"/>
      <c r="C306" s="283"/>
      <c r="D306" s="284"/>
      <c r="E306" s="286"/>
      <c r="F306" s="162" t="str">
        <f t="shared" si="29"/>
        <v/>
      </c>
      <c r="G306" s="156" t="str">
        <f>IF($D306="","",VLOOKUP($AL306,GaAsSem_Req!$A$2:$N$22,6))</f>
        <v/>
      </c>
      <c r="H306" s="285"/>
      <c r="I306" s="155" t="str">
        <f t="shared" si="30"/>
        <v/>
      </c>
      <c r="J306" s="156" t="str">
        <f>IF($D306="","",VLOOKUP($AL306,GaAsSem_Req!$A$2:$N$22,7))</f>
        <v/>
      </c>
      <c r="K306" s="285"/>
      <c r="L306" s="155" t="str">
        <f t="shared" si="31"/>
        <v/>
      </c>
      <c r="M306" s="156" t="str">
        <f>IF($D306="","",VLOOKUP($AL306,GaAsSem_Req!$A$2:$N$22,8))</f>
        <v/>
      </c>
      <c r="N306" s="287"/>
      <c r="O306" s="166" t="str">
        <f t="shared" si="32"/>
        <v/>
      </c>
      <c r="P306" s="156" t="str">
        <f>IF($D306="","",VLOOKUP($AL306,GaAsSem_Req!$A$2:$N$22,9))</f>
        <v/>
      </c>
      <c r="Q306" s="287"/>
      <c r="R306" s="166" t="str">
        <f t="shared" si="33"/>
        <v/>
      </c>
      <c r="S306" s="156" t="str">
        <f>IF($D306="","",VLOOKUP($AL306,GaAsSem_Req!$A$2:$N$22,10))</f>
        <v/>
      </c>
      <c r="T306" s="287"/>
      <c r="U306" s="166" t="str">
        <f t="shared" si="34"/>
        <v/>
      </c>
      <c r="V306" s="156" t="str">
        <f>IF($D306="","",VLOOKUP($AL306,GaAsSem_Req!$A$2:$N$22,11))</f>
        <v/>
      </c>
      <c r="W306" s="157" t="str">
        <f t="shared" si="35"/>
        <v/>
      </c>
      <c r="X306" s="158" t="str">
        <f>IF(OR($D306="",$AH306="",GlobalParameters!$C$12=""),"",$AH306)</f>
        <v/>
      </c>
      <c r="Y306" s="159"/>
      <c r="Z306" s="283"/>
      <c r="AA306" s="283"/>
      <c r="AB306" s="283"/>
      <c r="AC306" s="283"/>
      <c r="AD306" s="283"/>
      <c r="AE306" s="283"/>
      <c r="AF306" s="283"/>
      <c r="AG306" s="283"/>
      <c r="AH306" s="160" t="str">
        <f>IF(OR($D306="",GlobalParameters!$C$12=""),"",MIN(VLOOKUP($AL306,GaAsSem_Req!$A$2:$N$22,13),$AI306))</f>
        <v/>
      </c>
      <c r="AI306" s="283"/>
      <c r="AJ306" s="283"/>
      <c r="AK306" s="159"/>
      <c r="AL306" s="134" t="e">
        <f>VLOOKUP($D306,GaAsSem_Req!$R$2:$S$8,2)+VLOOKUP(GlobalParameters!$C$12,GaAsSem_Req!$T$2:$U$4,2)</f>
        <v>#N/A</v>
      </c>
    </row>
    <row r="307" spans="1:38" x14ac:dyDescent="0.25">
      <c r="A307" s="133"/>
      <c r="B307" s="283"/>
      <c r="C307" s="283"/>
      <c r="D307" s="284"/>
      <c r="E307" s="286"/>
      <c r="F307" s="162" t="str">
        <f t="shared" si="29"/>
        <v/>
      </c>
      <c r="G307" s="156" t="str">
        <f>IF($D307="","",VLOOKUP($AL307,GaAsSem_Req!$A$2:$N$22,6))</f>
        <v/>
      </c>
      <c r="H307" s="285"/>
      <c r="I307" s="155" t="str">
        <f t="shared" si="30"/>
        <v/>
      </c>
      <c r="J307" s="156" t="str">
        <f>IF($D307="","",VLOOKUP($AL307,GaAsSem_Req!$A$2:$N$22,7))</f>
        <v/>
      </c>
      <c r="K307" s="285"/>
      <c r="L307" s="155" t="str">
        <f t="shared" si="31"/>
        <v/>
      </c>
      <c r="M307" s="156" t="str">
        <f>IF($D307="","",VLOOKUP($AL307,GaAsSem_Req!$A$2:$N$22,8))</f>
        <v/>
      </c>
      <c r="N307" s="287"/>
      <c r="O307" s="166" t="str">
        <f t="shared" si="32"/>
        <v/>
      </c>
      <c r="P307" s="156" t="str">
        <f>IF($D307="","",VLOOKUP($AL307,GaAsSem_Req!$A$2:$N$22,9))</f>
        <v/>
      </c>
      <c r="Q307" s="287"/>
      <c r="R307" s="166" t="str">
        <f t="shared" si="33"/>
        <v/>
      </c>
      <c r="S307" s="156" t="str">
        <f>IF($D307="","",VLOOKUP($AL307,GaAsSem_Req!$A$2:$N$22,10))</f>
        <v/>
      </c>
      <c r="T307" s="287"/>
      <c r="U307" s="166" t="str">
        <f t="shared" si="34"/>
        <v/>
      </c>
      <c r="V307" s="156" t="str">
        <f>IF($D307="","",VLOOKUP($AL307,GaAsSem_Req!$A$2:$N$22,11))</f>
        <v/>
      </c>
      <c r="W307" s="157" t="str">
        <f t="shared" si="35"/>
        <v/>
      </c>
      <c r="X307" s="158" t="str">
        <f>IF(OR($D307="",$AH307="",GlobalParameters!$C$12=""),"",$AH307)</f>
        <v/>
      </c>
      <c r="Y307" s="159"/>
      <c r="Z307" s="283"/>
      <c r="AA307" s="283"/>
      <c r="AB307" s="283"/>
      <c r="AC307" s="283"/>
      <c r="AD307" s="283"/>
      <c r="AE307" s="283"/>
      <c r="AF307" s="283"/>
      <c r="AG307" s="283"/>
      <c r="AH307" s="160" t="str">
        <f>IF(OR($D307="",GlobalParameters!$C$12=""),"",MIN(VLOOKUP($AL307,GaAsSem_Req!$A$2:$N$22,13),$AI307))</f>
        <v/>
      </c>
      <c r="AI307" s="283"/>
      <c r="AJ307" s="283"/>
      <c r="AK307" s="159"/>
      <c r="AL307" s="134" t="e">
        <f>VLOOKUP($D307,GaAsSem_Req!$R$2:$S$8,2)+VLOOKUP(GlobalParameters!$C$12,GaAsSem_Req!$T$2:$U$4,2)</f>
        <v>#N/A</v>
      </c>
    </row>
    <row r="308" spans="1:38" x14ac:dyDescent="0.25">
      <c r="A308" s="133"/>
      <c r="B308" s="283"/>
      <c r="C308" s="283"/>
      <c r="D308" s="284"/>
      <c r="E308" s="286"/>
      <c r="F308" s="162" t="str">
        <f t="shared" si="29"/>
        <v/>
      </c>
      <c r="G308" s="156" t="str">
        <f>IF($D308="","",VLOOKUP($AL308,GaAsSem_Req!$A$2:$N$22,6))</f>
        <v/>
      </c>
      <c r="H308" s="285"/>
      <c r="I308" s="155" t="str">
        <f t="shared" si="30"/>
        <v/>
      </c>
      <c r="J308" s="156" t="str">
        <f>IF($D308="","",VLOOKUP($AL308,GaAsSem_Req!$A$2:$N$22,7))</f>
        <v/>
      </c>
      <c r="K308" s="285"/>
      <c r="L308" s="155" t="str">
        <f t="shared" si="31"/>
        <v/>
      </c>
      <c r="M308" s="156" t="str">
        <f>IF($D308="","",VLOOKUP($AL308,GaAsSem_Req!$A$2:$N$22,8))</f>
        <v/>
      </c>
      <c r="N308" s="287"/>
      <c r="O308" s="166" t="str">
        <f t="shared" si="32"/>
        <v/>
      </c>
      <c r="P308" s="156" t="str">
        <f>IF($D308="","",VLOOKUP($AL308,GaAsSem_Req!$A$2:$N$22,9))</f>
        <v/>
      </c>
      <c r="Q308" s="287"/>
      <c r="R308" s="166" t="str">
        <f t="shared" si="33"/>
        <v/>
      </c>
      <c r="S308" s="156" t="str">
        <f>IF($D308="","",VLOOKUP($AL308,GaAsSem_Req!$A$2:$N$22,10))</f>
        <v/>
      </c>
      <c r="T308" s="287"/>
      <c r="U308" s="166" t="str">
        <f t="shared" si="34"/>
        <v/>
      </c>
      <c r="V308" s="156" t="str">
        <f>IF($D308="","",VLOOKUP($AL308,GaAsSem_Req!$A$2:$N$22,11))</f>
        <v/>
      </c>
      <c r="W308" s="157" t="str">
        <f t="shared" si="35"/>
        <v/>
      </c>
      <c r="X308" s="158" t="str">
        <f>IF(OR($D308="",$AH308="",GlobalParameters!$C$12=""),"",$AH308)</f>
        <v/>
      </c>
      <c r="Y308" s="159"/>
      <c r="Z308" s="283"/>
      <c r="AA308" s="283"/>
      <c r="AB308" s="283"/>
      <c r="AC308" s="283"/>
      <c r="AD308" s="283"/>
      <c r="AE308" s="283"/>
      <c r="AF308" s="283"/>
      <c r="AG308" s="283"/>
      <c r="AH308" s="160" t="str">
        <f>IF(OR($D308="",GlobalParameters!$C$12=""),"",MIN(VLOOKUP($AL308,GaAsSem_Req!$A$2:$N$22,13),$AI308))</f>
        <v/>
      </c>
      <c r="AI308" s="283"/>
      <c r="AJ308" s="283"/>
      <c r="AK308" s="159"/>
      <c r="AL308" s="134" t="e">
        <f>VLOOKUP($D308,GaAsSem_Req!$R$2:$S$8,2)+VLOOKUP(GlobalParameters!$C$12,GaAsSem_Req!$T$2:$U$4,2)</f>
        <v>#N/A</v>
      </c>
    </row>
    <row r="309" spans="1:38" x14ac:dyDescent="0.25">
      <c r="A309" s="133"/>
      <c r="B309" s="283"/>
      <c r="C309" s="283"/>
      <c r="D309" s="284"/>
      <c r="E309" s="286"/>
      <c r="F309" s="162" t="str">
        <f t="shared" si="29"/>
        <v/>
      </c>
      <c r="G309" s="156" t="str">
        <f>IF($D309="","",VLOOKUP($AL309,GaAsSem_Req!$A$2:$N$22,6))</f>
        <v/>
      </c>
      <c r="H309" s="285"/>
      <c r="I309" s="155" t="str">
        <f t="shared" si="30"/>
        <v/>
      </c>
      <c r="J309" s="156" t="str">
        <f>IF($D309="","",VLOOKUP($AL309,GaAsSem_Req!$A$2:$N$22,7))</f>
        <v/>
      </c>
      <c r="K309" s="285"/>
      <c r="L309" s="155" t="str">
        <f t="shared" si="31"/>
        <v/>
      </c>
      <c r="M309" s="156" t="str">
        <f>IF($D309="","",VLOOKUP($AL309,GaAsSem_Req!$A$2:$N$22,8))</f>
        <v/>
      </c>
      <c r="N309" s="287"/>
      <c r="O309" s="166" t="str">
        <f t="shared" si="32"/>
        <v/>
      </c>
      <c r="P309" s="156" t="str">
        <f>IF($D309="","",VLOOKUP($AL309,GaAsSem_Req!$A$2:$N$22,9))</f>
        <v/>
      </c>
      <c r="Q309" s="287"/>
      <c r="R309" s="166" t="str">
        <f t="shared" si="33"/>
        <v/>
      </c>
      <c r="S309" s="156" t="str">
        <f>IF($D309="","",VLOOKUP($AL309,GaAsSem_Req!$A$2:$N$22,10))</f>
        <v/>
      </c>
      <c r="T309" s="287"/>
      <c r="U309" s="166" t="str">
        <f t="shared" si="34"/>
        <v/>
      </c>
      <c r="V309" s="156" t="str">
        <f>IF($D309="","",VLOOKUP($AL309,GaAsSem_Req!$A$2:$N$22,11))</f>
        <v/>
      </c>
      <c r="W309" s="157" t="str">
        <f t="shared" si="35"/>
        <v/>
      </c>
      <c r="X309" s="158" t="str">
        <f>IF(OR($D309="",$AH309="",GlobalParameters!$C$12=""),"",$AH309)</f>
        <v/>
      </c>
      <c r="Y309" s="159"/>
      <c r="Z309" s="283"/>
      <c r="AA309" s="283"/>
      <c r="AB309" s="283"/>
      <c r="AC309" s="283"/>
      <c r="AD309" s="283"/>
      <c r="AE309" s="283"/>
      <c r="AF309" s="283"/>
      <c r="AG309" s="283"/>
      <c r="AH309" s="160" t="str">
        <f>IF(OR($D309="",GlobalParameters!$C$12=""),"",MIN(VLOOKUP($AL309,GaAsSem_Req!$A$2:$N$22,13),$AI309))</f>
        <v/>
      </c>
      <c r="AI309" s="283"/>
      <c r="AJ309" s="283"/>
      <c r="AK309" s="159"/>
      <c r="AL309" s="134" t="e">
        <f>VLOOKUP($D309,GaAsSem_Req!$R$2:$S$8,2)+VLOOKUP(GlobalParameters!$C$12,GaAsSem_Req!$T$2:$U$4,2)</f>
        <v>#N/A</v>
      </c>
    </row>
    <row r="310" spans="1:38" x14ac:dyDescent="0.25">
      <c r="A310" s="133"/>
      <c r="B310" s="283"/>
      <c r="C310" s="283"/>
      <c r="D310" s="284"/>
      <c r="E310" s="286"/>
      <c r="F310" s="162" t="str">
        <f t="shared" si="29"/>
        <v/>
      </c>
      <c r="G310" s="156" t="str">
        <f>IF($D310="","",VLOOKUP($AL310,GaAsSem_Req!$A$2:$N$22,6))</f>
        <v/>
      </c>
      <c r="H310" s="285"/>
      <c r="I310" s="155" t="str">
        <f t="shared" si="30"/>
        <v/>
      </c>
      <c r="J310" s="156" t="str">
        <f>IF($D310="","",VLOOKUP($AL310,GaAsSem_Req!$A$2:$N$22,7))</f>
        <v/>
      </c>
      <c r="K310" s="285"/>
      <c r="L310" s="155" t="str">
        <f t="shared" si="31"/>
        <v/>
      </c>
      <c r="M310" s="156" t="str">
        <f>IF($D310="","",VLOOKUP($AL310,GaAsSem_Req!$A$2:$N$22,8))</f>
        <v/>
      </c>
      <c r="N310" s="287"/>
      <c r="O310" s="166" t="str">
        <f t="shared" si="32"/>
        <v/>
      </c>
      <c r="P310" s="156" t="str">
        <f>IF($D310="","",VLOOKUP($AL310,GaAsSem_Req!$A$2:$N$22,9))</f>
        <v/>
      </c>
      <c r="Q310" s="287"/>
      <c r="R310" s="166" t="str">
        <f t="shared" si="33"/>
        <v/>
      </c>
      <c r="S310" s="156" t="str">
        <f>IF($D310="","",VLOOKUP($AL310,GaAsSem_Req!$A$2:$N$22,10))</f>
        <v/>
      </c>
      <c r="T310" s="287"/>
      <c r="U310" s="166" t="str">
        <f t="shared" si="34"/>
        <v/>
      </c>
      <c r="V310" s="156" t="str">
        <f>IF($D310="","",VLOOKUP($AL310,GaAsSem_Req!$A$2:$N$22,11))</f>
        <v/>
      </c>
      <c r="W310" s="157" t="str">
        <f t="shared" si="35"/>
        <v/>
      </c>
      <c r="X310" s="158" t="str">
        <f>IF(OR($D310="",$AH310="",GlobalParameters!$C$12=""),"",$AH310)</f>
        <v/>
      </c>
      <c r="Y310" s="159"/>
      <c r="Z310" s="283"/>
      <c r="AA310" s="283"/>
      <c r="AB310" s="283"/>
      <c r="AC310" s="283"/>
      <c r="AD310" s="283"/>
      <c r="AE310" s="283"/>
      <c r="AF310" s="283"/>
      <c r="AG310" s="283"/>
      <c r="AH310" s="160" t="str">
        <f>IF(OR($D310="",GlobalParameters!$C$12=""),"",MIN(VLOOKUP($AL310,GaAsSem_Req!$A$2:$N$22,13),$AI310))</f>
        <v/>
      </c>
      <c r="AI310" s="283"/>
      <c r="AJ310" s="283"/>
      <c r="AK310" s="159"/>
      <c r="AL310" s="134" t="e">
        <f>VLOOKUP($D310,GaAsSem_Req!$R$2:$S$8,2)+VLOOKUP(GlobalParameters!$C$12,GaAsSem_Req!$T$2:$U$4,2)</f>
        <v>#N/A</v>
      </c>
    </row>
    <row r="311" spans="1:38" x14ac:dyDescent="0.25">
      <c r="A311" s="133"/>
      <c r="B311" s="283"/>
      <c r="C311" s="283"/>
      <c r="D311" s="284"/>
      <c r="E311" s="286"/>
      <c r="F311" s="162" t="str">
        <f t="shared" si="29"/>
        <v/>
      </c>
      <c r="G311" s="156" t="str">
        <f>IF($D311="","",VLOOKUP($AL311,GaAsSem_Req!$A$2:$N$22,6))</f>
        <v/>
      </c>
      <c r="H311" s="285"/>
      <c r="I311" s="155" t="str">
        <f t="shared" si="30"/>
        <v/>
      </c>
      <c r="J311" s="156" t="str">
        <f>IF($D311="","",VLOOKUP($AL311,GaAsSem_Req!$A$2:$N$22,7))</f>
        <v/>
      </c>
      <c r="K311" s="285"/>
      <c r="L311" s="155" t="str">
        <f t="shared" si="31"/>
        <v/>
      </c>
      <c r="M311" s="156" t="str">
        <f>IF($D311="","",VLOOKUP($AL311,GaAsSem_Req!$A$2:$N$22,8))</f>
        <v/>
      </c>
      <c r="N311" s="287"/>
      <c r="O311" s="166" t="str">
        <f t="shared" si="32"/>
        <v/>
      </c>
      <c r="P311" s="156" t="str">
        <f>IF($D311="","",VLOOKUP($AL311,GaAsSem_Req!$A$2:$N$22,9))</f>
        <v/>
      </c>
      <c r="Q311" s="287"/>
      <c r="R311" s="166" t="str">
        <f t="shared" si="33"/>
        <v/>
      </c>
      <c r="S311" s="156" t="str">
        <f>IF($D311="","",VLOOKUP($AL311,GaAsSem_Req!$A$2:$N$22,10))</f>
        <v/>
      </c>
      <c r="T311" s="287"/>
      <c r="U311" s="166" t="str">
        <f t="shared" si="34"/>
        <v/>
      </c>
      <c r="V311" s="156" t="str">
        <f>IF($D311="","",VLOOKUP($AL311,GaAsSem_Req!$A$2:$N$22,11))</f>
        <v/>
      </c>
      <c r="W311" s="157" t="str">
        <f t="shared" si="35"/>
        <v/>
      </c>
      <c r="X311" s="158" t="str">
        <f>IF(OR($D311="",$AH311="",GlobalParameters!$C$12=""),"",$AH311)</f>
        <v/>
      </c>
      <c r="Y311" s="159"/>
      <c r="Z311" s="283"/>
      <c r="AA311" s="283"/>
      <c r="AB311" s="283"/>
      <c r="AC311" s="283"/>
      <c r="AD311" s="283"/>
      <c r="AE311" s="283"/>
      <c r="AF311" s="283"/>
      <c r="AG311" s="283"/>
      <c r="AH311" s="160" t="str">
        <f>IF(OR($D311="",GlobalParameters!$C$12=""),"",MIN(VLOOKUP($AL311,GaAsSem_Req!$A$2:$N$22,13),$AI311))</f>
        <v/>
      </c>
      <c r="AI311" s="283"/>
      <c r="AJ311" s="283"/>
      <c r="AK311" s="159"/>
      <c r="AL311" s="134" t="e">
        <f>VLOOKUP($D311,GaAsSem_Req!$R$2:$S$8,2)+VLOOKUP(GlobalParameters!$C$12,GaAsSem_Req!$T$2:$U$4,2)</f>
        <v>#N/A</v>
      </c>
    </row>
    <row r="312" spans="1:38" x14ac:dyDescent="0.25">
      <c r="A312" s="133"/>
      <c r="B312" s="283"/>
      <c r="C312" s="283"/>
      <c r="D312" s="284"/>
      <c r="E312" s="286"/>
      <c r="F312" s="162" t="str">
        <f t="shared" si="29"/>
        <v/>
      </c>
      <c r="G312" s="156" t="str">
        <f>IF($D312="","",VLOOKUP($AL312,GaAsSem_Req!$A$2:$N$22,6))</f>
        <v/>
      </c>
      <c r="H312" s="285"/>
      <c r="I312" s="155" t="str">
        <f t="shared" si="30"/>
        <v/>
      </c>
      <c r="J312" s="156" t="str">
        <f>IF($D312="","",VLOOKUP($AL312,GaAsSem_Req!$A$2:$N$22,7))</f>
        <v/>
      </c>
      <c r="K312" s="285"/>
      <c r="L312" s="155" t="str">
        <f t="shared" si="31"/>
        <v/>
      </c>
      <c r="M312" s="156" t="str">
        <f>IF($D312="","",VLOOKUP($AL312,GaAsSem_Req!$A$2:$N$22,8))</f>
        <v/>
      </c>
      <c r="N312" s="287"/>
      <c r="O312" s="166" t="str">
        <f t="shared" si="32"/>
        <v/>
      </c>
      <c r="P312" s="156" t="str">
        <f>IF($D312="","",VLOOKUP($AL312,GaAsSem_Req!$A$2:$N$22,9))</f>
        <v/>
      </c>
      <c r="Q312" s="287"/>
      <c r="R312" s="166" t="str">
        <f t="shared" si="33"/>
        <v/>
      </c>
      <c r="S312" s="156" t="str">
        <f>IF($D312="","",VLOOKUP($AL312,GaAsSem_Req!$A$2:$N$22,10))</f>
        <v/>
      </c>
      <c r="T312" s="287"/>
      <c r="U312" s="166" t="str">
        <f t="shared" si="34"/>
        <v/>
      </c>
      <c r="V312" s="156" t="str">
        <f>IF($D312="","",VLOOKUP($AL312,GaAsSem_Req!$A$2:$N$22,11))</f>
        <v/>
      </c>
      <c r="W312" s="157" t="str">
        <f t="shared" si="35"/>
        <v/>
      </c>
      <c r="X312" s="158" t="str">
        <f>IF(OR($D312="",$AH312="",GlobalParameters!$C$12=""),"",$AH312)</f>
        <v/>
      </c>
      <c r="Y312" s="159"/>
      <c r="Z312" s="283"/>
      <c r="AA312" s="283"/>
      <c r="AB312" s="283"/>
      <c r="AC312" s="283"/>
      <c r="AD312" s="283"/>
      <c r="AE312" s="283"/>
      <c r="AF312" s="283"/>
      <c r="AG312" s="283"/>
      <c r="AH312" s="160" t="str">
        <f>IF(OR($D312="",GlobalParameters!$C$12=""),"",MIN(VLOOKUP($AL312,GaAsSem_Req!$A$2:$N$22,13),$AI312))</f>
        <v/>
      </c>
      <c r="AI312" s="283"/>
      <c r="AJ312" s="283"/>
      <c r="AK312" s="159"/>
      <c r="AL312" s="134" t="e">
        <f>VLOOKUP($D312,GaAsSem_Req!$R$2:$S$8,2)+VLOOKUP(GlobalParameters!$C$12,GaAsSem_Req!$T$2:$U$4,2)</f>
        <v>#N/A</v>
      </c>
    </row>
    <row r="313" spans="1:38" x14ac:dyDescent="0.25">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row>
    <row r="314" spans="1:38" x14ac:dyDescent="0.25">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row>
    <row r="315" spans="1:38" x14ac:dyDescent="0.2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row>
    <row r="316" spans="1:38" x14ac:dyDescent="0.25">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row>
    <row r="317" spans="1:38" x14ac:dyDescent="0.25">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row>
    <row r="318" spans="1:38" x14ac:dyDescent="0.25">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row>
    <row r="319" spans="1:38" x14ac:dyDescent="0.25">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row>
    <row r="320" spans="1:38" x14ac:dyDescent="0.25">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3"/>
    </row>
    <row r="321" spans="1:37" x14ac:dyDescent="0.25">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3"/>
    </row>
    <row r="322" spans="1:37" x14ac:dyDescent="0.25">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row>
  </sheetData>
  <sheetProtection password="C070" sheet="1" objects="1" scenarios="1"/>
  <mergeCells count="22">
    <mergeCell ref="T11:V11"/>
    <mergeCell ref="W11:X11"/>
    <mergeCell ref="Q11:S11"/>
    <mergeCell ref="O3:Z3"/>
    <mergeCell ref="O4:Z4"/>
    <mergeCell ref="O5:Z5"/>
    <mergeCell ref="O6:Z6"/>
    <mergeCell ref="N11:P11"/>
    <mergeCell ref="Z11:AI11"/>
    <mergeCell ref="C6:D6"/>
    <mergeCell ref="G6:I6"/>
    <mergeCell ref="E11:G11"/>
    <mergeCell ref="H11:J11"/>
    <mergeCell ref="C3:D3"/>
    <mergeCell ref="G3:I3"/>
    <mergeCell ref="J3:M3"/>
    <mergeCell ref="C4:D4"/>
    <mergeCell ref="G4:I4"/>
    <mergeCell ref="K11:M11"/>
    <mergeCell ref="G5:I5"/>
    <mergeCell ref="J5:M5"/>
    <mergeCell ref="J4:M4"/>
  </mergeCells>
  <conditionalFormatting sqref="AF13:AF312">
    <cfRule type="expression" dxfId="429" priority="1049">
      <formula>OR($AL13&lt;400,AND($AL13&gt;=500,$AL13&lt;600),$AL13&gt;=700)</formula>
    </cfRule>
  </conditionalFormatting>
  <conditionalFormatting sqref="F13:G312">
    <cfRule type="expression" dxfId="428" priority="1048">
      <formula>$AL13&lt;400</formula>
    </cfRule>
  </conditionalFormatting>
  <conditionalFormatting sqref="AD13:AE312">
    <cfRule type="expression" dxfId="427" priority="1047">
      <formula>$AL13&lt;400</formula>
    </cfRule>
  </conditionalFormatting>
  <conditionalFormatting sqref="I13:J312">
    <cfRule type="expression" dxfId="426" priority="1045">
      <formula>$AL13&lt;400</formula>
    </cfRule>
  </conditionalFormatting>
  <conditionalFormatting sqref="Z13:AA312">
    <cfRule type="expression" dxfId="425" priority="1044">
      <formula>$AL13&lt;400</formula>
    </cfRule>
  </conditionalFormatting>
  <conditionalFormatting sqref="AB13:AB312">
    <cfRule type="expression" dxfId="424" priority="1042">
      <formula>$AL13&lt;400</formula>
    </cfRule>
  </conditionalFormatting>
  <conditionalFormatting sqref="AC13:AC312">
    <cfRule type="expression" dxfId="423" priority="1041">
      <formula>$AL13&lt;400</formula>
    </cfRule>
  </conditionalFormatting>
  <conditionalFormatting sqref="E13:E312">
    <cfRule type="expression" dxfId="422" priority="1053">
      <formula>$AL13&lt;400</formula>
    </cfRule>
    <cfRule type="expression" dxfId="421" priority="1054">
      <formula>OR($E13="",$F13="")</formula>
    </cfRule>
    <cfRule type="cellIs" dxfId="420" priority="1055" operator="between">
      <formula>0</formula>
      <formula>$F13</formula>
    </cfRule>
    <cfRule type="cellIs" dxfId="419" priority="1056" operator="greaterThan">
      <formula>$F13</formula>
    </cfRule>
  </conditionalFormatting>
  <conditionalFormatting sqref="K13:K312">
    <cfRule type="expression" dxfId="418" priority="1057">
      <formula>$AL13&lt;400</formula>
    </cfRule>
    <cfRule type="expression" dxfId="417" priority="1058">
      <formula>OR($K13="",$L13="")</formula>
    </cfRule>
    <cfRule type="expression" dxfId="416" priority="1059">
      <formula>ABS($K13)&lt;=ABS($L13)</formula>
    </cfRule>
    <cfRule type="expression" dxfId="415" priority="1060">
      <formula>ABS($K13)&gt;ABS($L13)</formula>
    </cfRule>
  </conditionalFormatting>
  <conditionalFormatting sqref="H13:H312">
    <cfRule type="expression" dxfId="414" priority="1061">
      <formula>$AL13&lt;400</formula>
    </cfRule>
    <cfRule type="expression" dxfId="413" priority="1062">
      <formula>OR($H13="",$I13="")</formula>
    </cfRule>
    <cfRule type="cellIs" dxfId="412" priority="1063" operator="between">
      <formula>0</formula>
      <formula>$I13</formula>
    </cfRule>
    <cfRule type="cellIs" dxfId="411" priority="1064" operator="greaterThan">
      <formula>$I13</formula>
    </cfRule>
  </conditionalFormatting>
  <conditionalFormatting sqref="N13:N312">
    <cfRule type="expression" dxfId="410" priority="1065">
      <formula>$AL13&lt;400</formula>
    </cfRule>
    <cfRule type="expression" dxfId="409" priority="1066">
      <formula>OR($N13="",$O13="")</formula>
    </cfRule>
    <cfRule type="cellIs" dxfId="408" priority="1067" operator="between">
      <formula>0</formula>
      <formula>$O13</formula>
    </cfRule>
    <cfRule type="cellIs" dxfId="407" priority="1068" operator="greaterThan">
      <formula>$O13</formula>
    </cfRule>
  </conditionalFormatting>
  <conditionalFormatting sqref="T13:T312">
    <cfRule type="expression" dxfId="406" priority="1069">
      <formula>OR($AL13&lt;400,AND($AL13&gt;=500,$AL13&lt;600),$AL13&gt;=700)</formula>
    </cfRule>
    <cfRule type="expression" dxfId="405" priority="1070">
      <formula>OR($T13="",$U13="")</formula>
    </cfRule>
    <cfRule type="cellIs" dxfId="404" priority="1071" operator="between">
      <formula>0</formula>
      <formula>$U13</formula>
    </cfRule>
    <cfRule type="cellIs" dxfId="403" priority="1072" operator="greaterThan">
      <formula>$U13</formula>
    </cfRule>
  </conditionalFormatting>
  <conditionalFormatting sqref="Q13:Q312">
    <cfRule type="expression" dxfId="402" priority="739">
      <formula>$AL13&lt;400</formula>
    </cfRule>
    <cfRule type="expression" dxfId="401" priority="740">
      <formula>OR($Q13="",$R13="")</formula>
    </cfRule>
    <cfRule type="cellIs" dxfId="400" priority="741" operator="between">
      <formula>0</formula>
      <formula>$R13</formula>
    </cfRule>
    <cfRule type="cellIs" dxfId="399" priority="742" operator="greaterThan">
      <formula>$R13</formula>
    </cfRule>
  </conditionalFormatting>
  <conditionalFormatting sqref="L13:M312">
    <cfRule type="expression" dxfId="398" priority="738">
      <formula>$AL13&lt;400</formula>
    </cfRule>
  </conditionalFormatting>
  <conditionalFormatting sqref="O13:P312">
    <cfRule type="expression" dxfId="397" priority="736">
      <formula>$AL13&lt;400</formula>
    </cfRule>
  </conditionalFormatting>
  <conditionalFormatting sqref="R13:S312">
    <cfRule type="expression" dxfId="396" priority="734">
      <formula>$AL13&lt;400</formula>
    </cfRule>
  </conditionalFormatting>
  <conditionalFormatting sqref="U13:V312">
    <cfRule type="expression" dxfId="395" priority="732">
      <formula>OR($AL13&lt;400,AND($AL13&gt;=500,$AL13&lt;600),$AL13&gt;=700)</formula>
    </cfRule>
  </conditionalFormatting>
  <conditionalFormatting sqref="W13:W312">
    <cfRule type="expression" dxfId="394" priority="1050">
      <formula>OR($W13="",$X13="")</formula>
    </cfRule>
    <cfRule type="cellIs" dxfId="393" priority="1051" operator="between">
      <formula>0</formula>
      <formula>$X13</formula>
    </cfRule>
    <cfRule type="cellIs" dxfId="392" priority="1052" operator="greaterThan">
      <formula>$X13</formula>
    </cfRule>
  </conditionalFormatting>
  <dataValidations count="8">
    <dataValidation type="decimal" operator="greaterThanOrEqual" allowBlank="1" showInputMessage="1" showErrorMessage="1" error="Data must be a numeric value greater than or equal to 0" sqref="E13:E312 H13:H312 N13:N312 Q13:Q312 T13:T312 AB13:AB312 AD13:AF312 AI13:AI312">
      <formula1>0</formula1>
    </dataValidation>
    <dataValidation type="decimal" allowBlank="1" showInputMessage="1" showErrorMessage="1" error="Data must be a numeric value" prompt="Enter the applied Gate-to-Source Voltage.  Data entry may be a positive or negative value." sqref="K13:K312">
      <formula1>-1000</formula1>
      <formula2>1000</formula2>
    </dataValidation>
    <dataValidation type="decimal" allowBlank="1" showInputMessage="1" showErrorMessage="1" error="Data must be a numeric value" prompt="Enter the Maximum Rated Gate-to-Source Voltage.  Data entry may be a positive or negative value." sqref="AC13:AC312">
      <formula1>-1000</formula1>
      <formula2>1000</formula2>
    </dataValidation>
    <dataValidation type="decimal" operator="greaterThanOrEqual" allowBlank="1" showInputMessage="1" showErrorMessage="1" error="Data must be a numeric value greater than or equal to 0" prompt="Maximum Rated Power Dissipation at the Maximum Rated Junction Temperature (Tmax) must be less than or equal to the Maximum Rated Power Dissipation at the Breakpoint Temperature (Ts)" sqref="Z13:Z312">
      <formula1>0</formula1>
    </dataValidation>
    <dataValidation type="decimal" operator="greaterThanOrEqual" allowBlank="1" showInputMessage="1" showErrorMessage="1" error="Data must be a numeric value greater than or equal to 0" prompt="Maximum Rated Power Dissipation at the Breakpoint Temperature (Ts) must be greater than or equal to the Maximum Rated Power Dissipation at the Maximum Rated Junction Temperature (Tmax)" sqref="AA13:AA312">
      <formula1>0</formula1>
    </dataValidation>
    <dataValidation type="decimal" operator="lessThanOrEqual" allowBlank="1" showInputMessage="1" showErrorMessage="1" error="Ts must be less than or equal to the Maximum Rated Junction Temperature (Tmax)" prompt="Breakpoint Temperature (Ts) must be less than or equal to the Maximum Rated Junction Temperature (Tmax)" sqref="AG13:AG312">
      <formula1>$AI13</formula1>
    </dataValidation>
    <dataValidation type="decimal" allowBlank="1" showInputMessage="1" showErrorMessage="1" error="Data must be a numeric value" prompt="Enter the temperature rise from the ambient (reference) to the component junction" sqref="AJ13:AJ312">
      <formula1>-500</formula1>
      <formula2>500</formula2>
    </dataValidation>
    <dataValidation type="list" allowBlank="1" showInputMessage="1" showErrorMessage="1" sqref="D13:D312">
      <formula1>$AO$13:$AO$16</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Instructions</vt:lpstr>
      <vt:lpstr>GlobalParameters</vt:lpstr>
      <vt:lpstr>Capacitors</vt:lpstr>
      <vt:lpstr>Resistors &amp; Thermistors</vt:lpstr>
      <vt:lpstr>Diodes - Si</vt:lpstr>
      <vt:lpstr>Transistors - Si</vt:lpstr>
      <vt:lpstr>Thyristors</vt:lpstr>
      <vt:lpstr>Diodes - GaAs</vt:lpstr>
      <vt:lpstr>Transistors - GaAs</vt:lpstr>
      <vt:lpstr>Microcircuits</vt:lpstr>
      <vt:lpstr>Optoelectronics</vt:lpstr>
      <vt:lpstr>Magnetics</vt:lpstr>
      <vt:lpstr>Connectors</vt:lpstr>
      <vt:lpstr>Relays</vt:lpstr>
      <vt:lpstr>Switches</vt:lpstr>
      <vt:lpstr>Surface Acoustic Wave Devices</vt:lpstr>
      <vt:lpstr>MCMs &amp; Hybrids</vt:lpstr>
      <vt:lpstr>Cap_Req</vt:lpstr>
      <vt:lpstr>Res_Req</vt:lpstr>
      <vt:lpstr>SiSem_Req</vt:lpstr>
      <vt:lpstr>GaAsSem_Req</vt:lpstr>
      <vt:lpstr>IC_Req</vt:lpstr>
      <vt:lpstr>Opto_Req</vt:lpstr>
      <vt:lpstr>Mag_Req</vt:lpstr>
      <vt:lpstr>Conn_Req</vt:lpstr>
      <vt:lpstr>Relay_Req</vt:lpstr>
      <vt:lpstr>Sw_Req</vt:lpstr>
      <vt:lpstr>SAW_Req</vt:lpstr>
      <vt:lpstr>Sheet5</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Wisniewski</dc:creator>
  <cp:lastModifiedBy>Richard Wisniewski</cp:lastModifiedBy>
  <cp:lastPrinted>2014-06-06T16:01:02Z</cp:lastPrinted>
  <dcterms:created xsi:type="dcterms:W3CDTF">2014-03-24T20:37:19Z</dcterms:created>
  <dcterms:modified xsi:type="dcterms:W3CDTF">2014-06-25T14:41:11Z</dcterms:modified>
</cp:coreProperties>
</file>